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5.xml" ContentType="application/vnd.openxmlformats-officedocument.drawing+xml"/>
  <Override PartName="/xl/comments5.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6.xml" ContentType="application/vnd.openxmlformats-officedocument.drawing+xml"/>
  <Override PartName="/xl/comments6.xml" ContentType="application/vnd.openxmlformats-officedocument.spreadsheetml.comments+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7.xml" ContentType="application/vnd.openxmlformats-officedocument.drawing+xml"/>
  <Override PartName="/xl/comments7.xml" ContentType="application/vnd.openxmlformats-officedocument.spreadsheetml.comment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8.xml" ContentType="application/vnd.openxmlformats-officedocument.drawing+xml"/>
  <Override PartName="/xl/comments8.xml" ContentType="application/vnd.openxmlformats-officedocument.spreadsheetml.comments+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9.xml" ContentType="application/vnd.openxmlformats-officedocument.drawing+xml"/>
  <Override PartName="/xl/comments9.xml" ContentType="application/vnd.openxmlformats-officedocument.spreadsheetml.comments+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0.xml" ContentType="application/vnd.openxmlformats-officedocument.drawing+xml"/>
  <Override PartName="/xl/comments10.xml" ContentType="application/vnd.openxmlformats-officedocument.spreadsheetml.comments+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1.xml" ContentType="application/vnd.openxmlformats-officedocument.drawing+xml"/>
  <Override PartName="/xl/comments11.xml" ContentType="application/vnd.openxmlformats-officedocument.spreadsheetml.comments+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_Leo\Data\VHK\522 Lot 8-9-19 Lighting Review\Lighting Stock Model\"/>
    </mc:Choice>
  </mc:AlternateContent>
  <bookViews>
    <workbookView xWindow="0" yWindow="0" windowWidth="28800" windowHeight="12216" tabRatio="601"/>
  </bookViews>
  <sheets>
    <sheet name="INFO" sheetId="32" r:id="rId1"/>
    <sheet name="Sales" sheetId="22" r:id="rId2"/>
    <sheet name="Life&amp;Use" sheetId="20" r:id="rId3"/>
    <sheet name="Stock" sheetId="23" r:id="rId4"/>
    <sheet name="Lumen" sheetId="24" r:id="rId5"/>
    <sheet name="Power" sheetId="31" r:id="rId6"/>
    <sheet name="Hours" sheetId="25" r:id="rId7"/>
    <sheet name="Energy" sheetId="26" r:id="rId8"/>
    <sheet name="ConsMarket" sheetId="27" r:id="rId9"/>
    <sheet name="IndustryRevenue" sheetId="28" r:id="rId10"/>
    <sheet name="EnergyCosts" sheetId="29" r:id="rId11"/>
    <sheet name="ConsExpense" sheetId="30" r:id="rId12"/>
  </sheets>
  <definedNames>
    <definedName name="ElecPriceNonRES">'Life&amp;Use'!$D$31:$AF$31</definedName>
    <definedName name="ElecPriceRES">'Life&amp;Use'!$D$30:$AF$30</definedName>
    <definedName name="Frac" localSheetId="11">ConsExpense!$AF$165:$BF$165</definedName>
    <definedName name="Frac" localSheetId="8">ConsMarket!$AD$165:$BF$165</definedName>
    <definedName name="Frac" localSheetId="7">Energy!$AD$167:$BF$167</definedName>
    <definedName name="Frac" localSheetId="10">EnergyCosts!$AD$165:$BF$165</definedName>
    <definedName name="Frac" localSheetId="6">Hours!$AD$165:$BF$165</definedName>
    <definedName name="Frac" localSheetId="9">IndustryRevenue!$AD$165:$BF$165</definedName>
    <definedName name="Frac" localSheetId="2">'Life&amp;Use'!$BG$51:$BK$51</definedName>
    <definedName name="Frac" localSheetId="4">Lumen!$AD$165:$BF$165</definedName>
    <definedName name="Frac" localSheetId="5">Power!$AD$165:$BF$165</definedName>
    <definedName name="Frac" localSheetId="1">Sales!$AD$165:$BF$165</definedName>
    <definedName name="Frac" localSheetId="3">Stock!$AD$165:$BF$165</definedName>
    <definedName name="LED_LM_DLS_NONRES">'Life&amp;Use'!#REF!</definedName>
    <definedName name="LED_LM_DLS_RES">'Life&amp;Use'!#REF!</definedName>
    <definedName name="LED_LM_NDLS_NONRES">'Life&amp;Use'!#REF!</definedName>
    <definedName name="LED_LM_NDLS_RES">'Life&amp;Use'!#REF!</definedName>
    <definedName name="LifeHours">'Life&amp;Use'!$D$5:$AF$5</definedName>
    <definedName name="LifeYearsNonRes">'Life&amp;Use'!$D$11:$AF$11</definedName>
    <definedName name="LifeYearsRes">'Life&amp;Use'!$D$10:$AF$10</definedName>
    <definedName name="LMfrom2016">'Life&amp;Use'!$D$20:$AF$20</definedName>
    <definedName name="LMpWfrom2016">'Life&amp;Use'!$D$17:$AF$17</definedName>
    <definedName name="LMpWupto2016">'Life&amp;Use'!$D$16:$AF$16</definedName>
    <definedName name="LMupto2016">'Life&amp;Use'!$D$19:$AF$19</definedName>
    <definedName name="LWFfrom2016">'Life&amp;Use'!$D$24:$AF$24</definedName>
    <definedName name="LWFupto2016">'Life&amp;Use'!$D$23:$AF$23</definedName>
    <definedName name="ManuFrac" localSheetId="5">#REF!</definedName>
    <definedName name="ManuFrac">#REF!</definedName>
    <definedName name="OperationHoursNonRes">'Life&amp;Use'!$D$8:$AF$8</definedName>
    <definedName name="OperationHoursRes">'Life&amp;Use'!$D$7:$AF$7</definedName>
    <definedName name="Price" localSheetId="5">#REF!</definedName>
    <definedName name="Price">#REF!</definedName>
    <definedName name="_xlnm.Print_Area" localSheetId="2">'Life&amp;Use'!$A$1:$AE$83</definedName>
    <definedName name="Rela" localSheetId="5">#REF!</definedName>
    <definedName name="Rela">#REF!</definedName>
    <definedName name="RelInc">'Life&amp;Use'!$D$32</definedName>
    <definedName name="Relinc2" localSheetId="5">#REF!</definedName>
    <definedName name="Relinc2">#REF!</definedName>
    <definedName name="RelNonRes">'Life&amp;Use'!$D$31</definedName>
    <definedName name="RelRes">'Life&amp;Use'!$D$30</definedName>
    <definedName name="WattsFrom2016">'Life&amp;Use'!$D$14:$AF$14</definedName>
    <definedName name="WattsUpto2016">'Life&amp;Use'!$D$13:$AF$13</definedName>
  </definedNames>
  <calcPr calcId="152511"/>
</workbook>
</file>

<file path=xl/calcChain.xml><?xml version="1.0" encoding="utf-8"?>
<calcChain xmlns="http://schemas.openxmlformats.org/spreadsheetml/2006/main">
  <c r="X109" i="30" l="1"/>
  <c r="Y109" i="30"/>
  <c r="Z109" i="30"/>
  <c r="AA109" i="30"/>
  <c r="AB109" i="30"/>
  <c r="AC109" i="30"/>
  <c r="AD109" i="30"/>
  <c r="AE109" i="30"/>
  <c r="AF109" i="30"/>
  <c r="AG109" i="30"/>
  <c r="AH109" i="30"/>
  <c r="AI109" i="30"/>
  <c r="AJ109" i="30"/>
  <c r="AK109" i="30"/>
  <c r="AL109" i="30"/>
  <c r="AM109" i="30"/>
  <c r="AN109" i="30"/>
  <c r="AO109" i="30"/>
  <c r="AP109" i="30"/>
  <c r="AQ109" i="30"/>
  <c r="AR109" i="30"/>
  <c r="AS109" i="30"/>
  <c r="AT109" i="30"/>
  <c r="AU109" i="30"/>
  <c r="AV109" i="30"/>
  <c r="AW109" i="30"/>
  <c r="AX109" i="30"/>
  <c r="AY109" i="30"/>
  <c r="AZ109" i="30"/>
  <c r="BA109" i="30"/>
  <c r="BB109" i="30"/>
  <c r="BC109" i="30"/>
  <c r="BD109" i="30"/>
  <c r="BE109" i="30"/>
  <c r="BF109" i="30"/>
  <c r="BG109" i="30"/>
  <c r="BH109" i="30"/>
  <c r="BI109" i="30"/>
  <c r="BJ109" i="30"/>
  <c r="BK109" i="30"/>
  <c r="X110" i="30"/>
  <c r="Y110" i="30"/>
  <c r="Z110" i="30"/>
  <c r="AA110" i="30"/>
  <c r="AB110" i="30"/>
  <c r="AC110" i="30"/>
  <c r="AD110" i="30"/>
  <c r="AE110" i="30"/>
  <c r="AF110" i="30"/>
  <c r="AG110" i="30"/>
  <c r="AH110" i="30"/>
  <c r="AI110" i="30"/>
  <c r="AJ110" i="30"/>
  <c r="AK110" i="30"/>
  <c r="AL110" i="30"/>
  <c r="AM110" i="30"/>
  <c r="AN110" i="30"/>
  <c r="AO110" i="30"/>
  <c r="AP110" i="30"/>
  <c r="AQ110" i="30"/>
  <c r="AR110" i="30"/>
  <c r="AS110" i="30"/>
  <c r="AT110" i="30"/>
  <c r="AU110" i="30"/>
  <c r="AV110" i="30"/>
  <c r="AW110" i="30"/>
  <c r="AX110" i="30"/>
  <c r="AY110" i="30"/>
  <c r="AZ110" i="30"/>
  <c r="BA110" i="30"/>
  <c r="BB110" i="30"/>
  <c r="BC110" i="30"/>
  <c r="BD110" i="30"/>
  <c r="BE110" i="30"/>
  <c r="BF110" i="30"/>
  <c r="BG110" i="30"/>
  <c r="BH110" i="30"/>
  <c r="BI110" i="30"/>
  <c r="BJ110" i="30"/>
  <c r="BK110" i="30"/>
  <c r="W110" i="30"/>
  <c r="W109" i="30"/>
  <c r="X109" i="29"/>
  <c r="Y109" i="29"/>
  <c r="Z109" i="29"/>
  <c r="AA109" i="29"/>
  <c r="AB109" i="29"/>
  <c r="AC109" i="29"/>
  <c r="AD109" i="29"/>
  <c r="AE109" i="29"/>
  <c r="AF109" i="29"/>
  <c r="AG109" i="29"/>
  <c r="AH109" i="29"/>
  <c r="AI109" i="29"/>
  <c r="AJ109" i="29"/>
  <c r="AK109" i="29"/>
  <c r="AL109" i="29"/>
  <c r="AM109" i="29"/>
  <c r="AN109" i="29"/>
  <c r="AO109" i="29"/>
  <c r="AP109" i="29"/>
  <c r="AQ109" i="29"/>
  <c r="AR109" i="29"/>
  <c r="AS109" i="29"/>
  <c r="AT109" i="29"/>
  <c r="AU109" i="29"/>
  <c r="AV109" i="29"/>
  <c r="AW109" i="29"/>
  <c r="AX109" i="29"/>
  <c r="AY109" i="29"/>
  <c r="AZ109" i="29"/>
  <c r="BA109" i="29"/>
  <c r="BB109" i="29"/>
  <c r="BC109" i="29"/>
  <c r="BD109" i="29"/>
  <c r="BE109" i="29"/>
  <c r="BF109" i="29"/>
  <c r="BG109" i="29"/>
  <c r="BH109" i="29"/>
  <c r="BI109" i="29"/>
  <c r="BJ109" i="29"/>
  <c r="BK109" i="29"/>
  <c r="X110" i="29"/>
  <c r="Y110" i="29"/>
  <c r="Z110" i="29"/>
  <c r="AA110" i="29"/>
  <c r="AB110" i="29"/>
  <c r="AC110" i="29"/>
  <c r="AD110" i="29"/>
  <c r="AE110" i="29"/>
  <c r="AF110" i="29"/>
  <c r="AG110" i="29"/>
  <c r="AH110" i="29"/>
  <c r="AI110" i="29"/>
  <c r="AJ110" i="29"/>
  <c r="AK110" i="29"/>
  <c r="AL110" i="29"/>
  <c r="AM110" i="29"/>
  <c r="AN110" i="29"/>
  <c r="AO110" i="29"/>
  <c r="AP110" i="29"/>
  <c r="AQ110" i="29"/>
  <c r="AR110" i="29"/>
  <c r="AS110" i="29"/>
  <c r="AT110" i="29"/>
  <c r="AU110" i="29"/>
  <c r="AV110" i="29"/>
  <c r="AW110" i="29"/>
  <c r="AX110" i="29"/>
  <c r="AY110" i="29"/>
  <c r="AZ110" i="29"/>
  <c r="BA110" i="29"/>
  <c r="BB110" i="29"/>
  <c r="BC110" i="29"/>
  <c r="BD110" i="29"/>
  <c r="BE110" i="29"/>
  <c r="BF110" i="29"/>
  <c r="BG110" i="29"/>
  <c r="BH110" i="29"/>
  <c r="BI110" i="29"/>
  <c r="BJ110" i="29"/>
  <c r="BK110" i="29"/>
  <c r="W110" i="29"/>
  <c r="W109" i="29"/>
  <c r="AS105" i="29"/>
  <c r="AT105" i="29"/>
  <c r="AU105" i="29"/>
  <c r="AV105" i="29"/>
  <c r="AW105" i="29"/>
  <c r="AX105" i="29"/>
  <c r="AY105" i="29"/>
  <c r="AZ105" i="29"/>
  <c r="BA105" i="29"/>
  <c r="BB105" i="29"/>
  <c r="BC105" i="29"/>
  <c r="BD105" i="29"/>
  <c r="BE105" i="29"/>
  <c r="BF105" i="29"/>
  <c r="BG104" i="29"/>
  <c r="BH104" i="29" s="1"/>
  <c r="BI104" i="29" s="1"/>
  <c r="BJ104" i="29" s="1"/>
  <c r="BK104" i="29" s="1"/>
  <c r="BL104" i="29" s="1"/>
  <c r="BM104" i="29" s="1"/>
  <c r="BN104" i="29" s="1"/>
  <c r="BO104" i="29" s="1"/>
  <c r="BP104" i="29" s="1"/>
  <c r="BQ104" i="29" s="1"/>
  <c r="BR104" i="29" s="1"/>
  <c r="BS104" i="29" s="1"/>
  <c r="BT104" i="29" s="1"/>
  <c r="BU104" i="29" s="1"/>
  <c r="BV104" i="29" s="1"/>
  <c r="BW104" i="29" s="1"/>
  <c r="BX104" i="29" s="1"/>
  <c r="BY104" i="29" s="1"/>
  <c r="BZ104" i="29" s="1"/>
  <c r="CA104" i="29" s="1"/>
  <c r="CB104" i="29" s="1"/>
  <c r="CC104" i="29" s="1"/>
  <c r="CD104" i="29" s="1"/>
  <c r="CE104" i="29" s="1"/>
  <c r="BG154" i="29"/>
  <c r="BH154" i="29" s="1"/>
  <c r="BI154" i="29" s="1"/>
  <c r="BJ154" i="29" s="1"/>
  <c r="BK154" i="29" s="1"/>
  <c r="BL154" i="29" s="1"/>
  <c r="BM154" i="29" s="1"/>
  <c r="BN154" i="29" s="1"/>
  <c r="BO154" i="29" s="1"/>
  <c r="BP154" i="29" s="1"/>
  <c r="BQ154" i="29" s="1"/>
  <c r="BR154" i="29" s="1"/>
  <c r="BS154" i="29" s="1"/>
  <c r="BT154" i="29" s="1"/>
  <c r="BU154" i="29" s="1"/>
  <c r="BV154" i="29" s="1"/>
  <c r="BW154" i="29" s="1"/>
  <c r="BX154" i="29" s="1"/>
  <c r="BY154" i="29" s="1"/>
  <c r="BZ154" i="29" s="1"/>
  <c r="CA154" i="29" s="1"/>
  <c r="CB154" i="29" s="1"/>
  <c r="CC154" i="29" s="1"/>
  <c r="CD154" i="29" s="1"/>
  <c r="CE154" i="29" s="1"/>
  <c r="AZ155" i="29"/>
  <c r="BA155" i="29"/>
  <c r="BB155" i="29"/>
  <c r="BC155" i="29"/>
  <c r="BD155" i="29"/>
  <c r="BE155" i="29"/>
  <c r="BF155" i="29"/>
  <c r="AS155" i="29"/>
  <c r="AT155" i="29"/>
  <c r="AU155" i="29"/>
  <c r="AV155" i="29"/>
  <c r="AW155" i="29"/>
  <c r="AX155" i="29"/>
  <c r="AY155" i="29"/>
  <c r="AQ155" i="29"/>
  <c r="X109" i="27"/>
  <c r="Y109" i="27"/>
  <c r="Z109" i="27"/>
  <c r="AA109" i="27"/>
  <c r="AB109" i="27"/>
  <c r="AC109" i="27"/>
  <c r="AD109" i="27"/>
  <c r="AE109" i="27"/>
  <c r="AF109" i="27"/>
  <c r="AG109" i="27"/>
  <c r="AH109" i="27"/>
  <c r="AI109" i="27"/>
  <c r="AJ109" i="27"/>
  <c r="AK109" i="27"/>
  <c r="AL109" i="27"/>
  <c r="AM109" i="27"/>
  <c r="AN109" i="27"/>
  <c r="AO109" i="27"/>
  <c r="AP109" i="27"/>
  <c r="AQ109" i="27"/>
  <c r="AR109" i="27"/>
  <c r="AS109" i="27"/>
  <c r="AT109" i="27"/>
  <c r="AU109" i="27"/>
  <c r="AV109" i="27"/>
  <c r="AW109" i="27"/>
  <c r="AX109" i="27"/>
  <c r="AY109" i="27"/>
  <c r="AZ109" i="27"/>
  <c r="BA109" i="27"/>
  <c r="BB109" i="27"/>
  <c r="BC109" i="27"/>
  <c r="BD109" i="27"/>
  <c r="BE109" i="27"/>
  <c r="BF109" i="27"/>
  <c r="BG109" i="27"/>
  <c r="BH109" i="27"/>
  <c r="BI109" i="27"/>
  <c r="BJ109" i="27"/>
  <c r="BK109" i="27"/>
  <c r="X110" i="27"/>
  <c r="Y110" i="27"/>
  <c r="Z110" i="27"/>
  <c r="AA110" i="27"/>
  <c r="AB110" i="27"/>
  <c r="AC110" i="27"/>
  <c r="AD110" i="27"/>
  <c r="AE110" i="27"/>
  <c r="AF110" i="27"/>
  <c r="AG110" i="27"/>
  <c r="AH110" i="27"/>
  <c r="AI110" i="27"/>
  <c r="AJ110" i="27"/>
  <c r="AK110" i="27"/>
  <c r="AL110" i="27"/>
  <c r="AM110" i="27"/>
  <c r="AN110" i="27"/>
  <c r="AO110" i="27"/>
  <c r="AP110" i="27"/>
  <c r="AQ110" i="27"/>
  <c r="AR110" i="27"/>
  <c r="AS110" i="27"/>
  <c r="AT110" i="27"/>
  <c r="AU110" i="27"/>
  <c r="AV110" i="27"/>
  <c r="AW110" i="27"/>
  <c r="AX110" i="27"/>
  <c r="AY110" i="27"/>
  <c r="AZ110" i="27"/>
  <c r="BA110" i="27"/>
  <c r="BB110" i="27"/>
  <c r="BC110" i="27"/>
  <c r="BD110" i="27"/>
  <c r="BE110" i="27"/>
  <c r="BF110" i="27"/>
  <c r="BG110" i="27"/>
  <c r="BH110" i="27"/>
  <c r="BI110" i="27"/>
  <c r="BJ110" i="27"/>
  <c r="BK110" i="27"/>
  <c r="W110" i="27"/>
  <c r="W109" i="27"/>
  <c r="X109" i="26"/>
  <c r="Y109" i="26"/>
  <c r="Z109" i="26"/>
  <c r="AA109" i="26"/>
  <c r="AB109" i="26"/>
  <c r="AC109" i="26"/>
  <c r="AD109" i="26"/>
  <c r="AE109" i="26"/>
  <c r="AF109" i="26"/>
  <c r="AG109" i="26"/>
  <c r="AH109" i="26"/>
  <c r="AI109" i="26"/>
  <c r="AJ109" i="26"/>
  <c r="AK109" i="26"/>
  <c r="AL109" i="26"/>
  <c r="AM109" i="26"/>
  <c r="AN109" i="26"/>
  <c r="AO109" i="26"/>
  <c r="AP109" i="26"/>
  <c r="AQ109" i="26"/>
  <c r="AR109" i="26"/>
  <c r="AS109" i="26"/>
  <c r="AT109" i="26"/>
  <c r="AU109" i="26"/>
  <c r="AV109" i="26"/>
  <c r="AW109" i="26"/>
  <c r="AX109" i="26"/>
  <c r="AY109" i="26"/>
  <c r="AZ109" i="26"/>
  <c r="BA109" i="26"/>
  <c r="BB109" i="26"/>
  <c r="BC109" i="26"/>
  <c r="BD109" i="26"/>
  <c r="BE109" i="26"/>
  <c r="BF109" i="26"/>
  <c r="BG109" i="26"/>
  <c r="BH109" i="26"/>
  <c r="BI109" i="26"/>
  <c r="BJ109" i="26"/>
  <c r="BK109" i="26"/>
  <c r="X110" i="26"/>
  <c r="Y110" i="26"/>
  <c r="Z110" i="26"/>
  <c r="AA110" i="26"/>
  <c r="AB110" i="26"/>
  <c r="AC110" i="26"/>
  <c r="AD110" i="26"/>
  <c r="AE110" i="26"/>
  <c r="AF110" i="26"/>
  <c r="AG110" i="26"/>
  <c r="AH110" i="26"/>
  <c r="AI110" i="26"/>
  <c r="AJ110" i="26"/>
  <c r="AK110" i="26"/>
  <c r="AL110" i="26"/>
  <c r="AM110" i="26"/>
  <c r="AN110" i="26"/>
  <c r="AO110" i="26"/>
  <c r="AP110" i="26"/>
  <c r="AQ110" i="26"/>
  <c r="AR110" i="26"/>
  <c r="AS110" i="26"/>
  <c r="AT110" i="26"/>
  <c r="AU110" i="26"/>
  <c r="AV110" i="26"/>
  <c r="AW110" i="26"/>
  <c r="AX110" i="26"/>
  <c r="AY110" i="26"/>
  <c r="AZ110" i="26"/>
  <c r="BA110" i="26"/>
  <c r="BB110" i="26"/>
  <c r="BC110" i="26"/>
  <c r="BD110" i="26"/>
  <c r="BE110" i="26"/>
  <c r="BF110" i="26"/>
  <c r="BG110" i="26"/>
  <c r="BH110" i="26"/>
  <c r="BI110" i="26"/>
  <c r="BJ110" i="26"/>
  <c r="BK110" i="26"/>
  <c r="W110" i="26"/>
  <c r="W109" i="26"/>
  <c r="X109" i="25"/>
  <c r="Y109" i="25"/>
  <c r="Z109" i="25"/>
  <c r="AA109" i="25"/>
  <c r="AB109" i="25"/>
  <c r="AC109" i="25"/>
  <c r="AD109" i="25"/>
  <c r="AE109" i="25"/>
  <c r="AF109" i="25"/>
  <c r="AG109" i="25"/>
  <c r="AH109" i="25"/>
  <c r="AI109" i="25"/>
  <c r="AJ109" i="25"/>
  <c r="AK109" i="25"/>
  <c r="AL109" i="25"/>
  <c r="AM109" i="25"/>
  <c r="AN109" i="25"/>
  <c r="AO109" i="25"/>
  <c r="AP109" i="25"/>
  <c r="AQ109" i="25"/>
  <c r="AR109" i="25"/>
  <c r="AS109" i="25"/>
  <c r="AT109" i="25"/>
  <c r="AU109" i="25"/>
  <c r="AV109" i="25"/>
  <c r="AW109" i="25"/>
  <c r="AX109" i="25"/>
  <c r="AY109" i="25"/>
  <c r="AZ109" i="25"/>
  <c r="BA109" i="25"/>
  <c r="BB109" i="25"/>
  <c r="BC109" i="25"/>
  <c r="BD109" i="25"/>
  <c r="BE109" i="25"/>
  <c r="BF109" i="25"/>
  <c r="BG109" i="25"/>
  <c r="BH109" i="25"/>
  <c r="BI109" i="25"/>
  <c r="BJ109" i="25"/>
  <c r="BK109" i="25"/>
  <c r="X110" i="25"/>
  <c r="Y110" i="25"/>
  <c r="Z110" i="25"/>
  <c r="AA110" i="25"/>
  <c r="AB110" i="25"/>
  <c r="AC110" i="25"/>
  <c r="AD110" i="25"/>
  <c r="AE110" i="25"/>
  <c r="AF110" i="25"/>
  <c r="AG110" i="25"/>
  <c r="AH110" i="25"/>
  <c r="AI110" i="25"/>
  <c r="AJ110" i="25"/>
  <c r="AK110" i="25"/>
  <c r="AL110" i="25"/>
  <c r="AM110" i="25"/>
  <c r="AN110" i="25"/>
  <c r="AO110" i="25"/>
  <c r="AP110" i="25"/>
  <c r="AQ110" i="25"/>
  <c r="AR110" i="25"/>
  <c r="AS110" i="25"/>
  <c r="AT110" i="25"/>
  <c r="AU110" i="25"/>
  <c r="AV110" i="25"/>
  <c r="AW110" i="25"/>
  <c r="AX110" i="25"/>
  <c r="AY110" i="25"/>
  <c r="AZ110" i="25"/>
  <c r="BA110" i="25"/>
  <c r="BB110" i="25"/>
  <c r="BC110" i="25"/>
  <c r="BD110" i="25"/>
  <c r="BE110" i="25"/>
  <c r="BF110" i="25"/>
  <c r="BG110" i="25"/>
  <c r="BH110" i="25"/>
  <c r="BI110" i="25"/>
  <c r="BJ110" i="25"/>
  <c r="BK110" i="25"/>
  <c r="W110" i="25"/>
  <c r="W109" i="25"/>
  <c r="BG108" i="31"/>
  <c r="BH108" i="31" s="1"/>
  <c r="BI108" i="31" s="1"/>
  <c r="BJ108" i="31" s="1"/>
  <c r="BK108" i="31" s="1"/>
  <c r="BL108" i="31" s="1"/>
  <c r="BM108" i="31" s="1"/>
  <c r="BN108" i="31" s="1"/>
  <c r="BO108" i="31" s="1"/>
  <c r="BP108" i="31" s="1"/>
  <c r="BQ108" i="31" s="1"/>
  <c r="BR108" i="31" s="1"/>
  <c r="BS108" i="31" s="1"/>
  <c r="BT108" i="31" s="1"/>
  <c r="BU108" i="31" s="1"/>
  <c r="BV108" i="31" s="1"/>
  <c r="BW108" i="31" s="1"/>
  <c r="BX108" i="31" s="1"/>
  <c r="BY108" i="31" s="1"/>
  <c r="BZ108" i="31" s="1"/>
  <c r="CA108" i="31" s="1"/>
  <c r="CB108" i="31" s="1"/>
  <c r="CC108" i="31" s="1"/>
  <c r="CD108" i="31" s="1"/>
  <c r="CE108" i="31" s="1"/>
  <c r="X109" i="31"/>
  <c r="Y109" i="31"/>
  <c r="Z109" i="31"/>
  <c r="AA109" i="31"/>
  <c r="AB109" i="31"/>
  <c r="AC109" i="31"/>
  <c r="AD109" i="31"/>
  <c r="AE109" i="31"/>
  <c r="AF109" i="31"/>
  <c r="AG109" i="31"/>
  <c r="AH109" i="31"/>
  <c r="AI109" i="31"/>
  <c r="AJ109" i="31"/>
  <c r="AK109" i="31"/>
  <c r="AL109" i="31"/>
  <c r="AM109" i="31"/>
  <c r="AN109" i="31"/>
  <c r="AO109" i="31"/>
  <c r="AP109" i="31"/>
  <c r="AQ109" i="31"/>
  <c r="AR109" i="31"/>
  <c r="AS109" i="31"/>
  <c r="AT109" i="31"/>
  <c r="AU109" i="31"/>
  <c r="AV109" i="31"/>
  <c r="AW109" i="31"/>
  <c r="AX109" i="31"/>
  <c r="AY109" i="31"/>
  <c r="AZ109" i="31"/>
  <c r="BA109" i="31"/>
  <c r="BB109" i="31"/>
  <c r="BC109" i="31"/>
  <c r="BD109" i="31"/>
  <c r="BE109" i="31"/>
  <c r="BF109" i="31"/>
  <c r="BG109" i="31"/>
  <c r="BH109" i="31"/>
  <c r="BI109" i="31"/>
  <c r="BJ109" i="31"/>
  <c r="BK109" i="31"/>
  <c r="X110" i="31"/>
  <c r="Y110" i="31"/>
  <c r="Z110" i="31"/>
  <c r="AA110" i="31"/>
  <c r="AB110" i="31"/>
  <c r="AC110" i="31"/>
  <c r="AD110" i="31"/>
  <c r="AE110" i="31"/>
  <c r="AF110" i="31"/>
  <c r="AG110" i="31"/>
  <c r="AH110" i="31"/>
  <c r="AI110" i="31"/>
  <c r="AJ110" i="31"/>
  <c r="AK110" i="31"/>
  <c r="AL110" i="31"/>
  <c r="AM110" i="31"/>
  <c r="AN110" i="31"/>
  <c r="AO110" i="31"/>
  <c r="AP110" i="31"/>
  <c r="AQ110" i="31"/>
  <c r="AR110" i="31"/>
  <c r="AS110" i="31"/>
  <c r="AT110" i="31"/>
  <c r="AU110" i="31"/>
  <c r="AV110" i="31"/>
  <c r="AW110" i="31"/>
  <c r="AX110" i="31"/>
  <c r="AY110" i="31"/>
  <c r="AZ110" i="31"/>
  <c r="BA110" i="31"/>
  <c r="BB110" i="31"/>
  <c r="BC110" i="31"/>
  <c r="BD110" i="31"/>
  <c r="BE110" i="31"/>
  <c r="BF110" i="31"/>
  <c r="BG110" i="31"/>
  <c r="BH110" i="31"/>
  <c r="BI110" i="31"/>
  <c r="BJ110" i="31"/>
  <c r="BK110" i="31"/>
  <c r="W110" i="31"/>
  <c r="W109" i="31"/>
  <c r="BG108" i="24"/>
  <c r="BH108" i="24" s="1"/>
  <c r="BI108" i="24" s="1"/>
  <c r="BJ108" i="24" s="1"/>
  <c r="BK108" i="24" s="1"/>
  <c r="BL108" i="24" s="1"/>
  <c r="BM108" i="24" s="1"/>
  <c r="BN108" i="24" s="1"/>
  <c r="BO108" i="24" s="1"/>
  <c r="BP108" i="24" s="1"/>
  <c r="BQ108" i="24" s="1"/>
  <c r="BR108" i="24" s="1"/>
  <c r="BS108" i="24" s="1"/>
  <c r="BT108" i="24" s="1"/>
  <c r="BU108" i="24" s="1"/>
  <c r="BV108" i="24" s="1"/>
  <c r="BW108" i="24" s="1"/>
  <c r="BX108" i="24" s="1"/>
  <c r="BY108" i="24" s="1"/>
  <c r="BZ108" i="24" s="1"/>
  <c r="CA108" i="24" s="1"/>
  <c r="CB108" i="24" s="1"/>
  <c r="CC108" i="24" s="1"/>
  <c r="CD108" i="24" s="1"/>
  <c r="CE108" i="24" s="1"/>
  <c r="X109" i="24"/>
  <c r="Y109" i="24"/>
  <c r="Z109" i="24"/>
  <c r="AA109" i="24"/>
  <c r="AB109" i="24"/>
  <c r="AC109" i="24"/>
  <c r="AD109" i="24"/>
  <c r="AE109" i="24"/>
  <c r="AF109" i="24"/>
  <c r="AG109" i="24"/>
  <c r="AH109" i="24"/>
  <c r="AI109" i="24"/>
  <c r="AJ109" i="24"/>
  <c r="AK109" i="24"/>
  <c r="AL109" i="24"/>
  <c r="AM109" i="24"/>
  <c r="AN109" i="24"/>
  <c r="AO109" i="24"/>
  <c r="AP109" i="24"/>
  <c r="AQ109" i="24"/>
  <c r="AR109" i="24"/>
  <c r="AS109" i="24"/>
  <c r="AT109" i="24"/>
  <c r="AU109" i="24"/>
  <c r="AV109" i="24"/>
  <c r="AW109" i="24"/>
  <c r="AX109" i="24"/>
  <c r="AY109" i="24"/>
  <c r="AZ109" i="24"/>
  <c r="BA109" i="24"/>
  <c r="BB109" i="24"/>
  <c r="BC109" i="24"/>
  <c r="BD109" i="24"/>
  <c r="BE109" i="24"/>
  <c r="BF109" i="24"/>
  <c r="BG109" i="24"/>
  <c r="BH109" i="24"/>
  <c r="BI109" i="24"/>
  <c r="BJ109" i="24"/>
  <c r="BK109" i="24"/>
  <c r="X110" i="24"/>
  <c r="Y110" i="24"/>
  <c r="Z110" i="24"/>
  <c r="AA110" i="24"/>
  <c r="AB110" i="24"/>
  <c r="AC110" i="24"/>
  <c r="AD110" i="24"/>
  <c r="AE110" i="24"/>
  <c r="AF110" i="24"/>
  <c r="AG110" i="24"/>
  <c r="AH110" i="24"/>
  <c r="AI110" i="24"/>
  <c r="AJ110" i="24"/>
  <c r="AK110" i="24"/>
  <c r="AL110" i="24"/>
  <c r="AM110" i="24"/>
  <c r="AN110" i="24"/>
  <c r="AO110" i="24"/>
  <c r="AP110" i="24"/>
  <c r="AQ110" i="24"/>
  <c r="AR110" i="24"/>
  <c r="AS110" i="24"/>
  <c r="AT110" i="24"/>
  <c r="AU110" i="24"/>
  <c r="AV110" i="24"/>
  <c r="AW110" i="24"/>
  <c r="AX110" i="24"/>
  <c r="AY110" i="24"/>
  <c r="AZ110" i="24"/>
  <c r="BA110" i="24"/>
  <c r="BB110" i="24"/>
  <c r="BC110" i="24"/>
  <c r="BD110" i="24"/>
  <c r="BE110" i="24"/>
  <c r="BF110" i="24"/>
  <c r="BG110" i="24"/>
  <c r="BH110" i="24"/>
  <c r="BI110" i="24"/>
  <c r="BJ110" i="24"/>
  <c r="BK110" i="24"/>
  <c r="W110" i="24"/>
  <c r="W109" i="24"/>
  <c r="AB8" i="20"/>
  <c r="AB7" i="20"/>
  <c r="AA8" i="20"/>
  <c r="AA7" i="20"/>
  <c r="X109" i="23"/>
  <c r="Y109" i="23"/>
  <c r="Z109" i="23"/>
  <c r="AA109" i="23"/>
  <c r="AB109" i="23"/>
  <c r="AC109" i="23"/>
  <c r="AD109" i="23"/>
  <c r="AE109" i="23"/>
  <c r="AF109" i="23"/>
  <c r="AG109" i="23"/>
  <c r="AH109" i="23"/>
  <c r="AI109" i="23"/>
  <c r="AJ109" i="23"/>
  <c r="AK109" i="23"/>
  <c r="AL109" i="23"/>
  <c r="AM109" i="23"/>
  <c r="AN109" i="23"/>
  <c r="AO109" i="23"/>
  <c r="AP109" i="23"/>
  <c r="AQ109" i="23"/>
  <c r="AR109" i="23"/>
  <c r="AS109" i="23"/>
  <c r="AT109" i="23"/>
  <c r="AU109" i="23"/>
  <c r="AV109" i="23"/>
  <c r="AW109" i="23"/>
  <c r="AX109" i="23"/>
  <c r="AY109" i="23"/>
  <c r="AZ109" i="23"/>
  <c r="BA109" i="23"/>
  <c r="BB109" i="23"/>
  <c r="BC109" i="23"/>
  <c r="BD109" i="23"/>
  <c r="BE109" i="23"/>
  <c r="BF109" i="23"/>
  <c r="BG109" i="23"/>
  <c r="BH109" i="23"/>
  <c r="BI109" i="23"/>
  <c r="BJ109" i="23"/>
  <c r="BK109" i="23"/>
  <c r="X110" i="23"/>
  <c r="Y110" i="23"/>
  <c r="Z110" i="23"/>
  <c r="AA110" i="23"/>
  <c r="AB110" i="23"/>
  <c r="AC110" i="23"/>
  <c r="AD110" i="23"/>
  <c r="AE110" i="23"/>
  <c r="AF110" i="23"/>
  <c r="AG110" i="23"/>
  <c r="AH110" i="23"/>
  <c r="AI110" i="23"/>
  <c r="AJ110" i="23"/>
  <c r="AK110" i="23"/>
  <c r="AL110" i="23"/>
  <c r="AM110" i="23"/>
  <c r="AN110" i="23"/>
  <c r="AO110" i="23"/>
  <c r="AP110" i="23"/>
  <c r="AQ110" i="23"/>
  <c r="AR110" i="23"/>
  <c r="AS110" i="23"/>
  <c r="AT110" i="23"/>
  <c r="AU110" i="23"/>
  <c r="AV110" i="23"/>
  <c r="AW110" i="23"/>
  <c r="AX110" i="23"/>
  <c r="AY110" i="23"/>
  <c r="AZ110" i="23"/>
  <c r="BA110" i="23"/>
  <c r="BB110" i="23"/>
  <c r="BC110" i="23"/>
  <c r="BD110" i="23"/>
  <c r="BE110" i="23"/>
  <c r="BF110" i="23"/>
  <c r="BG110" i="23"/>
  <c r="BH110" i="23"/>
  <c r="BI110" i="23"/>
  <c r="BJ110" i="23"/>
  <c r="BK110" i="23"/>
  <c r="W110" i="23"/>
  <c r="W109" i="23"/>
  <c r="BL109" i="22"/>
  <c r="BL109" i="23" s="1"/>
  <c r="BL110" i="22"/>
  <c r="AU46" i="22"/>
  <c r="AV46" i="22"/>
  <c r="AW46" i="22"/>
  <c r="AX46" i="22"/>
  <c r="AY46" i="22"/>
  <c r="AZ46" i="22"/>
  <c r="BA46" i="22"/>
  <c r="BB46" i="22"/>
  <c r="BC46" i="22"/>
  <c r="BD46" i="22"/>
  <c r="BE46" i="22"/>
  <c r="BF46" i="22"/>
  <c r="BG46" i="22"/>
  <c r="BH46" i="22"/>
  <c r="BI46" i="22"/>
  <c r="BJ46" i="22"/>
  <c r="BK46" i="22"/>
  <c r="BL46" i="22"/>
  <c r="BM46" i="22"/>
  <c r="BN46" i="22"/>
  <c r="BO46" i="22"/>
  <c r="BP46" i="22"/>
  <c r="BQ46" i="22"/>
  <c r="BR46" i="22"/>
  <c r="BS46" i="22"/>
  <c r="BT46" i="22"/>
  <c r="BU46" i="22"/>
  <c r="BV46" i="22"/>
  <c r="BW46" i="22"/>
  <c r="BX46" i="22"/>
  <c r="BY46" i="22"/>
  <c r="BZ46" i="22"/>
  <c r="CA46" i="22"/>
  <c r="CB46" i="22"/>
  <c r="CC46" i="22"/>
  <c r="CD46" i="22"/>
  <c r="CE46" i="22"/>
  <c r="AU47" i="22"/>
  <c r="AV47" i="22"/>
  <c r="AW47" i="22"/>
  <c r="AX47" i="22"/>
  <c r="AY47" i="22"/>
  <c r="AZ47" i="22"/>
  <c r="BA47" i="22"/>
  <c r="BB47" i="22"/>
  <c r="BC47" i="22"/>
  <c r="BD47" i="22"/>
  <c r="BE47" i="22"/>
  <c r="BF47" i="22"/>
  <c r="BG47" i="22"/>
  <c r="BH47" i="22"/>
  <c r="BI47" i="22"/>
  <c r="BJ47" i="22"/>
  <c r="BK47" i="22"/>
  <c r="BL47" i="22"/>
  <c r="BM47" i="22"/>
  <c r="BN47" i="22"/>
  <c r="BO47" i="22"/>
  <c r="BP47" i="22"/>
  <c r="BQ47" i="22"/>
  <c r="BR47" i="22"/>
  <c r="BS47" i="22"/>
  <c r="BT47" i="22"/>
  <c r="BU47" i="22"/>
  <c r="BV47" i="22"/>
  <c r="BW47" i="22"/>
  <c r="BX47" i="22"/>
  <c r="BY47" i="22"/>
  <c r="BZ47" i="22"/>
  <c r="CA47" i="22"/>
  <c r="CB47" i="22"/>
  <c r="CC47" i="22"/>
  <c r="CD47" i="22"/>
  <c r="CE47" i="22"/>
  <c r="BM110" i="22" l="1"/>
  <c r="BL110" i="30"/>
  <c r="BL110" i="25"/>
  <c r="BL110" i="31"/>
  <c r="BL110" i="24"/>
  <c r="BL110" i="29"/>
  <c r="BL110" i="27"/>
  <c r="BL110" i="26"/>
  <c r="BM109" i="22"/>
  <c r="BL109" i="30"/>
  <c r="BL109" i="25"/>
  <c r="BL109" i="31"/>
  <c r="BL109" i="24"/>
  <c r="BL109" i="29"/>
  <c r="BL109" i="27"/>
  <c r="BL109" i="26"/>
  <c r="BL110" i="23"/>
  <c r="E150" i="31"/>
  <c r="E100" i="31" s="1"/>
  <c r="E149" i="31"/>
  <c r="E99" i="31" s="1"/>
  <c r="E144" i="31"/>
  <c r="E94" i="31" s="1"/>
  <c r="E143" i="31"/>
  <c r="E93" i="31" s="1"/>
  <c r="E142" i="31"/>
  <c r="E92" i="31" s="1"/>
  <c r="E140" i="31"/>
  <c r="E90" i="31" s="1"/>
  <c r="E139" i="31"/>
  <c r="E89" i="31" s="1"/>
  <c r="E137" i="31"/>
  <c r="E87" i="31" s="1"/>
  <c r="E136" i="31"/>
  <c r="E86" i="31" s="1"/>
  <c r="E135" i="31"/>
  <c r="E85" i="31" s="1"/>
  <c r="E134" i="31"/>
  <c r="E84" i="31" s="1"/>
  <c r="E133" i="31"/>
  <c r="E83" i="31" s="1"/>
  <c r="E132" i="31"/>
  <c r="E82" i="31" s="1"/>
  <c r="E130" i="31"/>
  <c r="E80" i="31" s="1"/>
  <c r="E129" i="31"/>
  <c r="E79" i="31" s="1"/>
  <c r="E127" i="31"/>
  <c r="E77" i="31" s="1"/>
  <c r="E126" i="31"/>
  <c r="E76" i="31" s="1"/>
  <c r="E125" i="31"/>
  <c r="E75" i="31" s="1"/>
  <c r="E124" i="31"/>
  <c r="E74" i="31" s="1"/>
  <c r="E123" i="31"/>
  <c r="E73" i="31" s="1"/>
  <c r="BG154" i="31"/>
  <c r="BH154" i="31" s="1"/>
  <c r="BI154" i="31" s="1"/>
  <c r="BJ154" i="31" s="1"/>
  <c r="BK154" i="31" s="1"/>
  <c r="BL154" i="31" s="1"/>
  <c r="BM154" i="31" s="1"/>
  <c r="BN154" i="31" s="1"/>
  <c r="BO154" i="31" s="1"/>
  <c r="BP154" i="31" s="1"/>
  <c r="BQ154" i="31" s="1"/>
  <c r="BR154" i="31" s="1"/>
  <c r="BS154" i="31" s="1"/>
  <c r="BT154" i="31" s="1"/>
  <c r="BU154" i="31" s="1"/>
  <c r="BV154" i="31" s="1"/>
  <c r="BW154" i="31" s="1"/>
  <c r="BX154" i="31" s="1"/>
  <c r="BY154" i="31" s="1"/>
  <c r="BZ154" i="31" s="1"/>
  <c r="CA154" i="31" s="1"/>
  <c r="CB154" i="31" s="1"/>
  <c r="CC154" i="31" s="1"/>
  <c r="CD154" i="31" s="1"/>
  <c r="CE154" i="31" s="1"/>
  <c r="AO148" i="31"/>
  <c r="AN148" i="31"/>
  <c r="AM148" i="31"/>
  <c r="AL148" i="31"/>
  <c r="AK148" i="31"/>
  <c r="AJ148" i="31"/>
  <c r="AI148" i="31"/>
  <c r="AH148" i="31"/>
  <c r="AG148" i="31"/>
  <c r="AF148" i="31"/>
  <c r="AE148" i="31"/>
  <c r="AD148" i="31"/>
  <c r="AC148" i="31"/>
  <c r="AB148" i="31"/>
  <c r="AA148" i="31"/>
  <c r="Z148" i="31"/>
  <c r="Y148" i="31"/>
  <c r="X148" i="31"/>
  <c r="W148" i="31"/>
  <c r="BG120" i="31"/>
  <c r="BH120" i="31" s="1"/>
  <c r="BI120" i="31" s="1"/>
  <c r="BJ120" i="31" s="1"/>
  <c r="BK120" i="31" s="1"/>
  <c r="BL120" i="31" s="1"/>
  <c r="BM120" i="31" s="1"/>
  <c r="BN120" i="31" s="1"/>
  <c r="BO120" i="31" s="1"/>
  <c r="BP120" i="31" s="1"/>
  <c r="BQ120" i="31" s="1"/>
  <c r="BR120" i="31" s="1"/>
  <c r="BS120" i="31" s="1"/>
  <c r="BT120" i="31" s="1"/>
  <c r="BU120" i="31" s="1"/>
  <c r="BV120" i="31" s="1"/>
  <c r="BW120" i="31" s="1"/>
  <c r="BX120" i="31" s="1"/>
  <c r="BY120" i="31" s="1"/>
  <c r="BZ120" i="31" s="1"/>
  <c r="CA120" i="31" s="1"/>
  <c r="CB120" i="31" s="1"/>
  <c r="CC120" i="31" s="1"/>
  <c r="CD120" i="31" s="1"/>
  <c r="CE120" i="31" s="1"/>
  <c r="BG104" i="31"/>
  <c r="BH104" i="31" s="1"/>
  <c r="BI104" i="31" s="1"/>
  <c r="BJ104" i="31" s="1"/>
  <c r="BK104" i="31" s="1"/>
  <c r="BL104" i="31" s="1"/>
  <c r="BM104" i="31" s="1"/>
  <c r="BN104" i="31" s="1"/>
  <c r="BO104" i="31" s="1"/>
  <c r="BP104" i="31" s="1"/>
  <c r="BQ104" i="31" s="1"/>
  <c r="BR104" i="31" s="1"/>
  <c r="BS104" i="31" s="1"/>
  <c r="BT104" i="31" s="1"/>
  <c r="BU104" i="31" s="1"/>
  <c r="BV104" i="31" s="1"/>
  <c r="BW104" i="31" s="1"/>
  <c r="BX104" i="31" s="1"/>
  <c r="BY104" i="31" s="1"/>
  <c r="BZ104" i="31" s="1"/>
  <c r="CA104" i="31" s="1"/>
  <c r="CB104" i="31" s="1"/>
  <c r="CC104" i="31" s="1"/>
  <c r="CD104" i="31" s="1"/>
  <c r="CE104" i="31" s="1"/>
  <c r="AO98" i="31"/>
  <c r="AO115" i="31" s="1"/>
  <c r="AN98" i="31"/>
  <c r="AN115" i="31" s="1"/>
  <c r="AM98" i="31"/>
  <c r="AM115" i="31" s="1"/>
  <c r="AL98" i="31"/>
  <c r="AL115" i="31" s="1"/>
  <c r="AK98" i="31"/>
  <c r="AK115" i="31" s="1"/>
  <c r="AJ98" i="31"/>
  <c r="AJ115" i="31" s="1"/>
  <c r="AI98" i="31"/>
  <c r="AI115" i="31" s="1"/>
  <c r="AH98" i="31"/>
  <c r="AH115" i="31" s="1"/>
  <c r="AG98" i="31"/>
  <c r="AG115" i="31" s="1"/>
  <c r="AF98" i="31"/>
  <c r="AF115" i="31" s="1"/>
  <c r="AE98" i="31"/>
  <c r="AE115" i="31" s="1"/>
  <c r="AD98" i="31"/>
  <c r="AD115" i="31" s="1"/>
  <c r="AC98" i="31"/>
  <c r="AC115" i="31" s="1"/>
  <c r="AB98" i="31"/>
  <c r="AB115" i="31" s="1"/>
  <c r="AA98" i="31"/>
  <c r="AA115" i="31" s="1"/>
  <c r="Z98" i="31"/>
  <c r="Z115" i="31" s="1"/>
  <c r="Y98" i="31"/>
  <c r="Y115" i="31" s="1"/>
  <c r="X98" i="31"/>
  <c r="X115" i="31" s="1"/>
  <c r="W98" i="31"/>
  <c r="W115" i="31" s="1"/>
  <c r="BG70" i="31"/>
  <c r="BH70" i="31" s="1"/>
  <c r="BI70" i="31" s="1"/>
  <c r="BJ70" i="31" s="1"/>
  <c r="BK70" i="31" s="1"/>
  <c r="BL70" i="31" s="1"/>
  <c r="BM70" i="31" s="1"/>
  <c r="BN70" i="31" s="1"/>
  <c r="BO70" i="31" s="1"/>
  <c r="BP70" i="31" s="1"/>
  <c r="BQ70" i="31" s="1"/>
  <c r="BR70" i="31" s="1"/>
  <c r="BS70" i="31" s="1"/>
  <c r="BT70" i="31" s="1"/>
  <c r="BU70" i="31" s="1"/>
  <c r="BV70" i="31" s="1"/>
  <c r="BW70" i="31" s="1"/>
  <c r="BX70" i="31" s="1"/>
  <c r="BY70" i="31" s="1"/>
  <c r="BZ70" i="31" s="1"/>
  <c r="CA70" i="31" s="1"/>
  <c r="CB70" i="31" s="1"/>
  <c r="CC70" i="31" s="1"/>
  <c r="CD70" i="31" s="1"/>
  <c r="CE70" i="31" s="1"/>
  <c r="BG54" i="31"/>
  <c r="BH54" i="31" s="1"/>
  <c r="BI54" i="31" s="1"/>
  <c r="BJ54" i="31" s="1"/>
  <c r="BK54" i="31" s="1"/>
  <c r="BL54" i="31" s="1"/>
  <c r="BM54" i="31" s="1"/>
  <c r="BN54" i="31" s="1"/>
  <c r="BO54" i="31" s="1"/>
  <c r="BP54" i="31" s="1"/>
  <c r="BQ54" i="31" s="1"/>
  <c r="BR54" i="31" s="1"/>
  <c r="BS54" i="31" s="1"/>
  <c r="BT54" i="31" s="1"/>
  <c r="BU54" i="31" s="1"/>
  <c r="BV54" i="31" s="1"/>
  <c r="BW54" i="31" s="1"/>
  <c r="BX54" i="31" s="1"/>
  <c r="BY54" i="31" s="1"/>
  <c r="BZ54" i="31" s="1"/>
  <c r="CA54" i="31" s="1"/>
  <c r="CB54" i="31" s="1"/>
  <c r="CC54" i="31" s="1"/>
  <c r="CD54" i="31" s="1"/>
  <c r="CE54" i="31" s="1"/>
  <c r="AO47" i="31"/>
  <c r="AN47" i="31"/>
  <c r="AM47" i="31"/>
  <c r="AL47" i="31"/>
  <c r="AK47" i="31"/>
  <c r="AJ47" i="31"/>
  <c r="AI47" i="31"/>
  <c r="AH47" i="31"/>
  <c r="AG47" i="31"/>
  <c r="AF47" i="31"/>
  <c r="AE47" i="31"/>
  <c r="AD47" i="31"/>
  <c r="AC47" i="31"/>
  <c r="AB47" i="31"/>
  <c r="AA47" i="31"/>
  <c r="Z47" i="31"/>
  <c r="Y47" i="31"/>
  <c r="X47" i="31"/>
  <c r="W47" i="31"/>
  <c r="AO46" i="31"/>
  <c r="AN46" i="31"/>
  <c r="AM46" i="31"/>
  <c r="AL46" i="31"/>
  <c r="AK46" i="31"/>
  <c r="AJ46" i="31"/>
  <c r="AI46" i="31"/>
  <c r="AH46" i="31"/>
  <c r="AG46" i="31"/>
  <c r="AF46" i="31"/>
  <c r="AE46" i="31"/>
  <c r="AD46" i="31"/>
  <c r="AC46" i="31"/>
  <c r="AB46" i="31"/>
  <c r="AA46" i="31"/>
  <c r="Z46" i="31"/>
  <c r="Y46" i="31"/>
  <c r="X46" i="31"/>
  <c r="W46" i="31"/>
  <c r="BG20" i="31"/>
  <c r="BH20" i="31" s="1"/>
  <c r="BI20" i="31" s="1"/>
  <c r="BJ20" i="31" s="1"/>
  <c r="BK20" i="31" s="1"/>
  <c r="BL20" i="31" s="1"/>
  <c r="BM20" i="31" s="1"/>
  <c r="BN20" i="31" s="1"/>
  <c r="BO20" i="31" s="1"/>
  <c r="BP20" i="31" s="1"/>
  <c r="BQ20" i="31" s="1"/>
  <c r="BR20" i="31" s="1"/>
  <c r="BS20" i="31" s="1"/>
  <c r="BT20" i="31" s="1"/>
  <c r="BU20" i="31" s="1"/>
  <c r="BV20" i="31" s="1"/>
  <c r="BW20" i="31" s="1"/>
  <c r="BX20" i="31" s="1"/>
  <c r="BY20" i="31" s="1"/>
  <c r="BZ20" i="31" s="1"/>
  <c r="CA20" i="31" s="1"/>
  <c r="CB20" i="31" s="1"/>
  <c r="CC20" i="31" s="1"/>
  <c r="CD20" i="31" s="1"/>
  <c r="CE20" i="31" s="1"/>
  <c r="C13" i="31"/>
  <c r="C12" i="31"/>
  <c r="C11" i="31"/>
  <c r="C10" i="31"/>
  <c r="C9" i="31"/>
  <c r="C8" i="31"/>
  <c r="C7" i="31"/>
  <c r="C6" i="31"/>
  <c r="C5" i="31"/>
  <c r="BG2" i="31"/>
  <c r="BH2" i="31" s="1"/>
  <c r="BI2" i="31" s="1"/>
  <c r="BJ2" i="31" s="1"/>
  <c r="BK2" i="31" s="1"/>
  <c r="BL2" i="31" s="1"/>
  <c r="BM2" i="31" s="1"/>
  <c r="BN2" i="31" s="1"/>
  <c r="BO2" i="31" s="1"/>
  <c r="BP2" i="31" s="1"/>
  <c r="BQ2" i="31" s="1"/>
  <c r="BR2" i="31" s="1"/>
  <c r="BS2" i="31" s="1"/>
  <c r="BT2" i="31" s="1"/>
  <c r="BU2" i="31" s="1"/>
  <c r="BV2" i="31" s="1"/>
  <c r="BW2" i="31" s="1"/>
  <c r="BX2" i="31" s="1"/>
  <c r="BY2" i="31" s="1"/>
  <c r="BZ2" i="31" s="1"/>
  <c r="CA2" i="31" s="1"/>
  <c r="CB2" i="31" s="1"/>
  <c r="CC2" i="31" s="1"/>
  <c r="CD2" i="31" s="1"/>
  <c r="CE2" i="31" s="1"/>
  <c r="Z48" i="31" l="1"/>
  <c r="Z10" i="31" s="1"/>
  <c r="AD48" i="31"/>
  <c r="AD10" i="31" s="1"/>
  <c r="AH48" i="31"/>
  <c r="AH10" i="31" s="1"/>
  <c r="AL48" i="31"/>
  <c r="AL10" i="31" s="1"/>
  <c r="BN109" i="22"/>
  <c r="BM109" i="30"/>
  <c r="BM109" i="29"/>
  <c r="BM109" i="27"/>
  <c r="BM109" i="26"/>
  <c r="BM109" i="25"/>
  <c r="BM109" i="23"/>
  <c r="BM109" i="31"/>
  <c r="BM109" i="24"/>
  <c r="BN110" i="22"/>
  <c r="BM110" i="30"/>
  <c r="BM110" i="29"/>
  <c r="BM110" i="27"/>
  <c r="BM110" i="26"/>
  <c r="BM110" i="23"/>
  <c r="BM110" i="24"/>
  <c r="BM110" i="25"/>
  <c r="BM110" i="31"/>
  <c r="AI48" i="31"/>
  <c r="AI10" i="31" s="1"/>
  <c r="Y48" i="31"/>
  <c r="Y10" i="31" s="1"/>
  <c r="AC48" i="31"/>
  <c r="AC10" i="31" s="1"/>
  <c r="AG48" i="31"/>
  <c r="AG10" i="31" s="1"/>
  <c r="AK48" i="31"/>
  <c r="AK10" i="31" s="1"/>
  <c r="AO48" i="31"/>
  <c r="AO10" i="31" s="1"/>
  <c r="W48" i="31"/>
  <c r="W10" i="31" s="1"/>
  <c r="AA48" i="31"/>
  <c r="AA10" i="31" s="1"/>
  <c r="AE48" i="31"/>
  <c r="AE10" i="31" s="1"/>
  <c r="AM48" i="31"/>
  <c r="AM10" i="31" s="1"/>
  <c r="X48" i="31"/>
  <c r="X10" i="31" s="1"/>
  <c r="AB48" i="31"/>
  <c r="AB10" i="31" s="1"/>
  <c r="AF48" i="31"/>
  <c r="AF10" i="31" s="1"/>
  <c r="AJ48" i="31"/>
  <c r="AJ10" i="31" s="1"/>
  <c r="AN48" i="31"/>
  <c r="AN10" i="31" s="1"/>
  <c r="AR155" i="29"/>
  <c r="AR105" i="29"/>
  <c r="AQ105" i="29"/>
  <c r="BO110" i="22" l="1"/>
  <c r="BN110" i="29"/>
  <c r="BN110" i="27"/>
  <c r="BN110" i="26"/>
  <c r="BN110" i="30"/>
  <c r="BN110" i="25"/>
  <c r="BN110" i="31"/>
  <c r="BN110" i="24"/>
  <c r="BN110" i="23"/>
  <c r="BO109" i="22"/>
  <c r="BN109" i="29"/>
  <c r="BN109" i="27"/>
  <c r="BN109" i="26"/>
  <c r="BN109" i="30"/>
  <c r="BN109" i="25"/>
  <c r="BN109" i="31"/>
  <c r="BN109" i="24"/>
  <c r="BN109" i="23"/>
  <c r="C6" i="26"/>
  <c r="BP109" i="22" l="1"/>
  <c r="BO109" i="29"/>
  <c r="BO109" i="30"/>
  <c r="BO109" i="25"/>
  <c r="BO109" i="31"/>
  <c r="BO109" i="24"/>
  <c r="BO109" i="27"/>
  <c r="BO109" i="26"/>
  <c r="BO109" i="23"/>
  <c r="BP110" i="22"/>
  <c r="BO110" i="29"/>
  <c r="BO110" i="30"/>
  <c r="BO110" i="25"/>
  <c r="BO110" i="31"/>
  <c r="BO110" i="24"/>
  <c r="BO110" i="27"/>
  <c r="BO110" i="26"/>
  <c r="BO110" i="23"/>
  <c r="X105" i="29"/>
  <c r="Y105" i="29"/>
  <c r="Z105" i="29"/>
  <c r="AA105" i="29"/>
  <c r="AB105" i="29"/>
  <c r="AC105" i="29"/>
  <c r="AD105" i="29"/>
  <c r="AE105" i="29"/>
  <c r="AF105" i="29"/>
  <c r="AG105" i="29"/>
  <c r="AH105" i="29"/>
  <c r="AI105" i="29"/>
  <c r="AJ105" i="29"/>
  <c r="AK105" i="29"/>
  <c r="AL105" i="29"/>
  <c r="AM105" i="29"/>
  <c r="AN105" i="29"/>
  <c r="AO105" i="29"/>
  <c r="AP105" i="29"/>
  <c r="W105" i="29"/>
  <c r="X155" i="29"/>
  <c r="Y155" i="29"/>
  <c r="Z155" i="29"/>
  <c r="AA155" i="29"/>
  <c r="AB155" i="29"/>
  <c r="AC155" i="29"/>
  <c r="AD155" i="29"/>
  <c r="AE155" i="29"/>
  <c r="AF155" i="29"/>
  <c r="AG155" i="29"/>
  <c r="AH155" i="29"/>
  <c r="AI155" i="29"/>
  <c r="AJ155" i="29"/>
  <c r="AK155" i="29"/>
  <c r="AL155" i="29"/>
  <c r="AM155" i="29"/>
  <c r="AN155" i="29"/>
  <c r="AO155" i="29"/>
  <c r="AP155" i="29"/>
  <c r="W155" i="29"/>
  <c r="BQ110" i="22" l="1"/>
  <c r="BP110" i="30"/>
  <c r="BP110" i="25"/>
  <c r="BP110" i="31"/>
  <c r="BP110" i="24"/>
  <c r="BP110" i="29"/>
  <c r="BP110" i="27"/>
  <c r="BP110" i="26"/>
  <c r="BP110" i="23"/>
  <c r="BQ109" i="22"/>
  <c r="BP109" i="30"/>
  <c r="BP109" i="25"/>
  <c r="BP109" i="31"/>
  <c r="BP109" i="24"/>
  <c r="BP109" i="29"/>
  <c r="BP109" i="27"/>
  <c r="BP109" i="26"/>
  <c r="BP109" i="23"/>
  <c r="E43" i="20"/>
  <c r="F43" i="20" s="1"/>
  <c r="G43" i="20" s="1"/>
  <c r="H43" i="20" s="1"/>
  <c r="I43" i="20" s="1"/>
  <c r="J43" i="20" s="1"/>
  <c r="K43" i="20" s="1"/>
  <c r="L43" i="20" s="1"/>
  <c r="M43" i="20" s="1"/>
  <c r="N43" i="20" s="1"/>
  <c r="O43" i="20" s="1"/>
  <c r="P43" i="20" s="1"/>
  <c r="Q43" i="20" s="1"/>
  <c r="R43" i="20" s="1"/>
  <c r="S43" i="20" s="1"/>
  <c r="T43" i="20" s="1"/>
  <c r="U43" i="20" s="1"/>
  <c r="V43" i="20" s="1"/>
  <c r="W43" i="20" s="1"/>
  <c r="BR109" i="22" l="1"/>
  <c r="BQ109" i="30"/>
  <c r="BQ109" i="29"/>
  <c r="BQ109" i="27"/>
  <c r="BQ109" i="26"/>
  <c r="BQ109" i="23"/>
  <c r="BQ109" i="25"/>
  <c r="BQ109" i="24"/>
  <c r="BQ109" i="31"/>
  <c r="BR110" i="22"/>
  <c r="BQ110" i="30"/>
  <c r="BQ110" i="29"/>
  <c r="BQ110" i="27"/>
  <c r="BQ110" i="26"/>
  <c r="BQ110" i="24"/>
  <c r="BQ110" i="23"/>
  <c r="BQ110" i="25"/>
  <c r="BQ110" i="31"/>
  <c r="D19" i="20"/>
  <c r="D11" i="20"/>
  <c r="D10" i="20"/>
  <c r="BS110" i="22" l="1"/>
  <c r="BR110" i="29"/>
  <c r="BR110" i="27"/>
  <c r="BR110" i="26"/>
  <c r="BR110" i="30"/>
  <c r="BR110" i="25"/>
  <c r="BR110" i="31"/>
  <c r="BR110" i="23"/>
  <c r="BR110" i="24"/>
  <c r="BS109" i="22"/>
  <c r="BR109" i="29"/>
  <c r="BR109" i="27"/>
  <c r="BR109" i="26"/>
  <c r="BR109" i="30"/>
  <c r="BR109" i="25"/>
  <c r="BR109" i="31"/>
  <c r="BR109" i="24"/>
  <c r="BR109" i="23"/>
  <c r="F74" i="20"/>
  <c r="G74" i="20"/>
  <c r="H74" i="20"/>
  <c r="I74" i="20"/>
  <c r="E74" i="20"/>
  <c r="F62" i="20"/>
  <c r="G62" i="20"/>
  <c r="H62" i="20"/>
  <c r="I62" i="20"/>
  <c r="E62" i="20"/>
  <c r="Y26" i="20"/>
  <c r="X26" i="20"/>
  <c r="W26" i="20"/>
  <c r="U27" i="20"/>
  <c r="U26" i="20" s="1"/>
  <c r="T27" i="20"/>
  <c r="T26" i="20" s="1"/>
  <c r="R27" i="20"/>
  <c r="R26" i="20" s="1"/>
  <c r="Q27" i="20"/>
  <c r="Q26" i="20" s="1"/>
  <c r="P27" i="20"/>
  <c r="P26" i="20" s="1"/>
  <c r="O27" i="20"/>
  <c r="O26" i="20" s="1"/>
  <c r="N27" i="20"/>
  <c r="N26" i="20" s="1"/>
  <c r="M27" i="20"/>
  <c r="M26" i="20" s="1"/>
  <c r="K27" i="20"/>
  <c r="K26" i="20" s="1"/>
  <c r="J27" i="20"/>
  <c r="J26" i="20" s="1"/>
  <c r="H27" i="20"/>
  <c r="H26" i="20" s="1"/>
  <c r="G27" i="20"/>
  <c r="G26" i="20" s="1"/>
  <c r="E27" i="20"/>
  <c r="E26" i="20" s="1"/>
  <c r="F27" i="20"/>
  <c r="F26" i="20" s="1"/>
  <c r="D27" i="20"/>
  <c r="D26" i="20" s="1"/>
  <c r="C60" i="22"/>
  <c r="C59" i="22"/>
  <c r="C58" i="22"/>
  <c r="C57" i="22"/>
  <c r="C56" i="22"/>
  <c r="C55" i="22"/>
  <c r="C54" i="22"/>
  <c r="BT109" i="22" l="1"/>
  <c r="BS109" i="29"/>
  <c r="BS109" i="30"/>
  <c r="BS109" i="25"/>
  <c r="BS109" i="31"/>
  <c r="BS109" i="24"/>
  <c r="BS109" i="27"/>
  <c r="BS109" i="26"/>
  <c r="BS109" i="23"/>
  <c r="BT110" i="22"/>
  <c r="BS110" i="29"/>
  <c r="BS110" i="30"/>
  <c r="BS110" i="25"/>
  <c r="BS110" i="31"/>
  <c r="BS110" i="24"/>
  <c r="BS110" i="27"/>
  <c r="BS110" i="26"/>
  <c r="BS110" i="23"/>
  <c r="BB155" i="31"/>
  <c r="BC155" i="31"/>
  <c r="BD155" i="31"/>
  <c r="BE155" i="31"/>
  <c r="BF155" i="31"/>
  <c r="BG155" i="31"/>
  <c r="BH155" i="31"/>
  <c r="BI155" i="31"/>
  <c r="BJ155" i="31"/>
  <c r="BK155" i="31"/>
  <c r="BL155" i="31"/>
  <c r="BM155" i="31"/>
  <c r="BN155" i="31"/>
  <c r="BO155" i="31"/>
  <c r="BP155" i="31"/>
  <c r="BQ155" i="31"/>
  <c r="BR155" i="31"/>
  <c r="BS155" i="31"/>
  <c r="BT155" i="31"/>
  <c r="BU155" i="31"/>
  <c r="BV155" i="31"/>
  <c r="BW155" i="31"/>
  <c r="BX155" i="31"/>
  <c r="BY155" i="31"/>
  <c r="BZ155" i="31"/>
  <c r="CA155" i="31"/>
  <c r="CB155" i="31"/>
  <c r="CC155" i="31"/>
  <c r="CD155" i="31"/>
  <c r="CE155" i="31"/>
  <c r="H77" i="20"/>
  <c r="H78" i="20" s="1"/>
  <c r="AS155" i="31" s="1"/>
  <c r="I77" i="20"/>
  <c r="I78" i="20" s="1"/>
  <c r="AT155" i="31" s="1"/>
  <c r="AU155" i="31"/>
  <c r="AV155" i="31"/>
  <c r="AW155" i="31"/>
  <c r="AX155" i="31"/>
  <c r="AY155" i="31"/>
  <c r="AZ155" i="31"/>
  <c r="BA155" i="31"/>
  <c r="G77" i="20"/>
  <c r="G78" i="20" s="1"/>
  <c r="AR155" i="31" s="1"/>
  <c r="F77" i="20"/>
  <c r="F78" i="20" s="1"/>
  <c r="AQ155" i="31" s="1"/>
  <c r="E77" i="20"/>
  <c r="E78" i="20" s="1"/>
  <c r="AP155" i="31" s="1"/>
  <c r="AU105" i="31"/>
  <c r="AV105" i="31"/>
  <c r="AW105" i="31"/>
  <c r="AX105" i="31"/>
  <c r="AY105" i="31"/>
  <c r="AZ105" i="31"/>
  <c r="BA105" i="31"/>
  <c r="I71" i="20"/>
  <c r="I72" i="20" s="1"/>
  <c r="AT105" i="31" s="1"/>
  <c r="F71" i="20"/>
  <c r="F72" i="20" s="1"/>
  <c r="AQ105" i="31" s="1"/>
  <c r="G71" i="20"/>
  <c r="G72" i="20" s="1"/>
  <c r="AR105" i="31" s="1"/>
  <c r="H71" i="20"/>
  <c r="H72" i="20" s="1"/>
  <c r="AS105" i="31" s="1"/>
  <c r="E71" i="20"/>
  <c r="E72" i="20" s="1"/>
  <c r="AP105" i="31" s="1"/>
  <c r="F65" i="20"/>
  <c r="F66" i="20" s="1"/>
  <c r="AQ156" i="31" s="1"/>
  <c r="E65" i="20"/>
  <c r="E66" i="20" s="1"/>
  <c r="AP156" i="31" s="1"/>
  <c r="BB156" i="31"/>
  <c r="BC156" i="31"/>
  <c r="BD156" i="31"/>
  <c r="BE156" i="31"/>
  <c r="BF156" i="31"/>
  <c r="BG156" i="31"/>
  <c r="BH156" i="31"/>
  <c r="BI156" i="31"/>
  <c r="BJ156" i="31"/>
  <c r="BK156" i="31"/>
  <c r="BL156" i="31"/>
  <c r="BM156" i="31"/>
  <c r="BN156" i="31"/>
  <c r="BO156" i="31"/>
  <c r="BP156" i="31"/>
  <c r="BQ156" i="31"/>
  <c r="BR156" i="31"/>
  <c r="BS156" i="31"/>
  <c r="BT156" i="31"/>
  <c r="BU156" i="31"/>
  <c r="BV156" i="31"/>
  <c r="BW156" i="31"/>
  <c r="BX156" i="31"/>
  <c r="BY156" i="31"/>
  <c r="BZ156" i="31"/>
  <c r="CA156" i="31"/>
  <c r="CB156" i="31"/>
  <c r="CC156" i="31"/>
  <c r="CD156" i="31"/>
  <c r="CE156" i="31"/>
  <c r="H65" i="20"/>
  <c r="H66" i="20" s="1"/>
  <c r="AS156" i="31" s="1"/>
  <c r="I65" i="20"/>
  <c r="I66" i="20" s="1"/>
  <c r="AT156" i="31" s="1"/>
  <c r="AU156" i="31"/>
  <c r="AV156" i="31"/>
  <c r="AW156" i="31"/>
  <c r="AX156" i="31"/>
  <c r="AY156" i="31"/>
  <c r="AZ156" i="31"/>
  <c r="BA156" i="31"/>
  <c r="G65" i="20"/>
  <c r="G66" i="20" s="1"/>
  <c r="AR156" i="31" s="1"/>
  <c r="F59" i="20"/>
  <c r="F60" i="20" s="1"/>
  <c r="AQ106" i="31" s="1"/>
  <c r="G59" i="20"/>
  <c r="G60" i="20" s="1"/>
  <c r="AR106" i="31" s="1"/>
  <c r="H59" i="20"/>
  <c r="H60" i="20" s="1"/>
  <c r="AS106" i="31" s="1"/>
  <c r="I59" i="20"/>
  <c r="I60" i="20" s="1"/>
  <c r="AT106" i="31" s="1"/>
  <c r="AU106" i="31"/>
  <c r="AV106" i="31"/>
  <c r="AW106" i="31"/>
  <c r="AX106" i="31"/>
  <c r="AY106" i="31"/>
  <c r="AZ106" i="31"/>
  <c r="BA106" i="31"/>
  <c r="E59" i="20"/>
  <c r="E60" i="20" s="1"/>
  <c r="AP106" i="31" s="1"/>
  <c r="BU110" i="22" l="1"/>
  <c r="BT110" i="30"/>
  <c r="BT110" i="25"/>
  <c r="BT110" i="31"/>
  <c r="BT110" i="24"/>
  <c r="BT110" i="29"/>
  <c r="BT110" i="27"/>
  <c r="BT110" i="26"/>
  <c r="BT110" i="23"/>
  <c r="BU109" i="22"/>
  <c r="BT109" i="30"/>
  <c r="BT109" i="25"/>
  <c r="BT109" i="31"/>
  <c r="BT109" i="24"/>
  <c r="BT109" i="29"/>
  <c r="BT109" i="27"/>
  <c r="BT109" i="26"/>
  <c r="BT109" i="23"/>
  <c r="AO98" i="30"/>
  <c r="AN98" i="30"/>
  <c r="AN115" i="30" s="1"/>
  <c r="AM98" i="30"/>
  <c r="AM115" i="30" s="1"/>
  <c r="AL98" i="30"/>
  <c r="AL115" i="30" s="1"/>
  <c r="AK98" i="30"/>
  <c r="AJ98" i="30"/>
  <c r="AJ115" i="30" s="1"/>
  <c r="AI98" i="30"/>
  <c r="AH98" i="30"/>
  <c r="AH115" i="30" s="1"/>
  <c r="AG98" i="30"/>
  <c r="AF98" i="30"/>
  <c r="AF115" i="30" s="1"/>
  <c r="AE98" i="30"/>
  <c r="AD98" i="30"/>
  <c r="AD115" i="30" s="1"/>
  <c r="AC98" i="30"/>
  <c r="AB98" i="30"/>
  <c r="AA98" i="30"/>
  <c r="AA115" i="30" s="1"/>
  <c r="Z98" i="30"/>
  <c r="Z115" i="30" s="1"/>
  <c r="Y98" i="30"/>
  <c r="X98" i="30"/>
  <c r="X115" i="30" s="1"/>
  <c r="W98" i="30"/>
  <c r="W115" i="30" s="1"/>
  <c r="AO47" i="30"/>
  <c r="AN47" i="30"/>
  <c r="AK47" i="30"/>
  <c r="AJ47" i="30"/>
  <c r="AG47" i="30"/>
  <c r="AF47" i="30"/>
  <c r="AC47" i="30"/>
  <c r="AB47" i="30"/>
  <c r="Y47" i="30"/>
  <c r="X47" i="30"/>
  <c r="X46" i="30"/>
  <c r="AM148" i="30"/>
  <c r="AL148" i="30"/>
  <c r="AI148" i="30"/>
  <c r="AH148" i="30"/>
  <c r="AE148" i="30"/>
  <c r="AD148" i="30"/>
  <c r="AA148" i="30"/>
  <c r="Z148" i="30"/>
  <c r="W148" i="30"/>
  <c r="BG120" i="30"/>
  <c r="BH120" i="30" s="1"/>
  <c r="BI120" i="30" s="1"/>
  <c r="BJ120" i="30" s="1"/>
  <c r="BK120" i="30" s="1"/>
  <c r="BL120" i="30" s="1"/>
  <c r="BM120" i="30" s="1"/>
  <c r="BN120" i="30" s="1"/>
  <c r="BO120" i="30" s="1"/>
  <c r="BP120" i="30" s="1"/>
  <c r="BQ120" i="30" s="1"/>
  <c r="BR120" i="30" s="1"/>
  <c r="BS120" i="30" s="1"/>
  <c r="BT120" i="30" s="1"/>
  <c r="BU120" i="30" s="1"/>
  <c r="BV120" i="30" s="1"/>
  <c r="BW120" i="30" s="1"/>
  <c r="BX120" i="30" s="1"/>
  <c r="BY120" i="30" s="1"/>
  <c r="BZ120" i="30" s="1"/>
  <c r="CA120" i="30" s="1"/>
  <c r="CB120" i="30" s="1"/>
  <c r="CC120" i="30" s="1"/>
  <c r="CD120" i="30" s="1"/>
  <c r="CE120" i="30" s="1"/>
  <c r="AO115" i="30"/>
  <c r="AK115" i="30"/>
  <c r="AI115" i="30"/>
  <c r="AG115" i="30"/>
  <c r="AE115" i="30"/>
  <c r="AC115" i="30"/>
  <c r="AB115" i="30"/>
  <c r="Y115" i="30"/>
  <c r="BG70" i="30"/>
  <c r="BH70" i="30" s="1"/>
  <c r="BI70" i="30" s="1"/>
  <c r="BJ70" i="30" s="1"/>
  <c r="BK70" i="30" s="1"/>
  <c r="BL70" i="30" s="1"/>
  <c r="BM70" i="30" s="1"/>
  <c r="BN70" i="30" s="1"/>
  <c r="BO70" i="30" s="1"/>
  <c r="BP70" i="30" s="1"/>
  <c r="BQ70" i="30" s="1"/>
  <c r="BR70" i="30" s="1"/>
  <c r="BS70" i="30" s="1"/>
  <c r="BT70" i="30" s="1"/>
  <c r="BU70" i="30" s="1"/>
  <c r="BV70" i="30" s="1"/>
  <c r="BW70" i="30" s="1"/>
  <c r="BX70" i="30" s="1"/>
  <c r="BY70" i="30" s="1"/>
  <c r="BZ70" i="30" s="1"/>
  <c r="CA70" i="30" s="1"/>
  <c r="CB70" i="30" s="1"/>
  <c r="CC70" i="30" s="1"/>
  <c r="CD70" i="30" s="1"/>
  <c r="CE70" i="30" s="1"/>
  <c r="AM47" i="30"/>
  <c r="AL47" i="30"/>
  <c r="AI47" i="30"/>
  <c r="AH47" i="30"/>
  <c r="AE47" i="30"/>
  <c r="AD47" i="30"/>
  <c r="AA47" i="30"/>
  <c r="Z47" i="30"/>
  <c r="W47" i="30"/>
  <c r="AM46" i="30"/>
  <c r="AL46" i="30"/>
  <c r="AI46" i="30"/>
  <c r="AH46" i="30"/>
  <c r="AE46" i="30"/>
  <c r="AD46" i="30"/>
  <c r="AA46" i="30"/>
  <c r="Z46" i="30"/>
  <c r="W46" i="30"/>
  <c r="BG20" i="30"/>
  <c r="BH20" i="30" s="1"/>
  <c r="BI20" i="30" s="1"/>
  <c r="BJ20" i="30" s="1"/>
  <c r="BK20" i="30" s="1"/>
  <c r="BL20" i="30" s="1"/>
  <c r="BM20" i="30" s="1"/>
  <c r="BN20" i="30" s="1"/>
  <c r="BO20" i="30" s="1"/>
  <c r="BP20" i="30" s="1"/>
  <c r="BQ20" i="30" s="1"/>
  <c r="BR20" i="30" s="1"/>
  <c r="BS20" i="30" s="1"/>
  <c r="BT20" i="30" s="1"/>
  <c r="BU20" i="30" s="1"/>
  <c r="BV20" i="30" s="1"/>
  <c r="BW20" i="30" s="1"/>
  <c r="BX20" i="30" s="1"/>
  <c r="BY20" i="30" s="1"/>
  <c r="BZ20" i="30" s="1"/>
  <c r="CA20" i="30" s="1"/>
  <c r="CB20" i="30" s="1"/>
  <c r="CC20" i="30" s="1"/>
  <c r="CD20" i="30" s="1"/>
  <c r="CE20" i="30" s="1"/>
  <c r="C13" i="30"/>
  <c r="C12" i="30"/>
  <c r="C11" i="30"/>
  <c r="C10" i="30"/>
  <c r="C9" i="30"/>
  <c r="C8" i="30"/>
  <c r="C7" i="30"/>
  <c r="C6" i="30"/>
  <c r="C5" i="30"/>
  <c r="BH2" i="30"/>
  <c r="BI2" i="30" s="1"/>
  <c r="BJ2" i="30" s="1"/>
  <c r="BK2" i="30" s="1"/>
  <c r="BL2" i="30" s="1"/>
  <c r="BM2" i="30" s="1"/>
  <c r="BN2" i="30" s="1"/>
  <c r="BO2" i="30" s="1"/>
  <c r="BP2" i="30" s="1"/>
  <c r="BQ2" i="30" s="1"/>
  <c r="BR2" i="30" s="1"/>
  <c r="BS2" i="30" s="1"/>
  <c r="BT2" i="30" s="1"/>
  <c r="BU2" i="30" s="1"/>
  <c r="BV2" i="30" s="1"/>
  <c r="BW2" i="30" s="1"/>
  <c r="BX2" i="30" s="1"/>
  <c r="BY2" i="30" s="1"/>
  <c r="BZ2" i="30" s="1"/>
  <c r="CA2" i="30" s="1"/>
  <c r="CB2" i="30" s="1"/>
  <c r="CC2" i="30" s="1"/>
  <c r="CD2" i="30" s="1"/>
  <c r="CE2" i="30" s="1"/>
  <c r="BG2" i="30"/>
  <c r="BV109" i="22" l="1"/>
  <c r="BU109" i="30"/>
  <c r="BU109" i="29"/>
  <c r="BU109" i="27"/>
  <c r="BU109" i="26"/>
  <c r="BU109" i="24"/>
  <c r="BU109" i="23"/>
  <c r="BU109" i="31"/>
  <c r="BU109" i="25"/>
  <c r="BV110" i="22"/>
  <c r="BU110" i="30"/>
  <c r="BU110" i="29"/>
  <c r="BU110" i="27"/>
  <c r="BU110" i="26"/>
  <c r="BU110" i="31"/>
  <c r="BU110" i="23"/>
  <c r="BU110" i="25"/>
  <c r="BU110" i="24"/>
  <c r="W48" i="30"/>
  <c r="W10" i="30" s="1"/>
  <c r="AE48" i="30"/>
  <c r="AE10" i="30" s="1"/>
  <c r="AM48" i="30"/>
  <c r="AM10" i="30" s="1"/>
  <c r="AD48" i="30"/>
  <c r="AD10" i="30" s="1"/>
  <c r="AL48" i="30"/>
  <c r="AL10" i="30" s="1"/>
  <c r="Z48" i="30"/>
  <c r="Z10" i="30" s="1"/>
  <c r="AH48" i="30"/>
  <c r="AH10" i="30" s="1"/>
  <c r="X48" i="30"/>
  <c r="X10" i="30" s="1"/>
  <c r="AB148" i="30"/>
  <c r="AF148" i="30"/>
  <c r="AJ148" i="30"/>
  <c r="AN148" i="30"/>
  <c r="AA48" i="30"/>
  <c r="AA10" i="30" s="1"/>
  <c r="AI48" i="30"/>
  <c r="AI10" i="30" s="1"/>
  <c r="Y148" i="30"/>
  <c r="AC148" i="30"/>
  <c r="AG148" i="30"/>
  <c r="AK148" i="30"/>
  <c r="AO148" i="30"/>
  <c r="AB46" i="30"/>
  <c r="AB48" i="30" s="1"/>
  <c r="AB10" i="30" s="1"/>
  <c r="AF46" i="30"/>
  <c r="AF48" i="30" s="1"/>
  <c r="AF10" i="30" s="1"/>
  <c r="AN46" i="30"/>
  <c r="AN48" i="30" s="1"/>
  <c r="AN10" i="30" s="1"/>
  <c r="X148" i="30"/>
  <c r="Y46" i="30"/>
  <c r="Y48" i="30" s="1"/>
  <c r="Y10" i="30" s="1"/>
  <c r="AC46" i="30"/>
  <c r="AC48" i="30" s="1"/>
  <c r="AC10" i="30" s="1"/>
  <c r="AG46" i="30"/>
  <c r="AG48" i="30" s="1"/>
  <c r="AG10" i="30" s="1"/>
  <c r="AK46" i="30"/>
  <c r="AO46" i="30"/>
  <c r="AO48" i="30" s="1"/>
  <c r="AO10" i="30" s="1"/>
  <c r="AJ46" i="30"/>
  <c r="AJ48" i="30" s="1"/>
  <c r="AJ10" i="30" s="1"/>
  <c r="AK48" i="30"/>
  <c r="AK10" i="30" s="1"/>
  <c r="BW110" i="22" l="1"/>
  <c r="BV110" i="29"/>
  <c r="BV110" i="27"/>
  <c r="BV110" i="26"/>
  <c r="BV110" i="30"/>
  <c r="BV110" i="25"/>
  <c r="BV110" i="31"/>
  <c r="BV110" i="23"/>
  <c r="BV110" i="24"/>
  <c r="BW109" i="22"/>
  <c r="BV109" i="29"/>
  <c r="BV109" i="27"/>
  <c r="BV109" i="26"/>
  <c r="BV109" i="30"/>
  <c r="BV109" i="25"/>
  <c r="BV109" i="31"/>
  <c r="BV109" i="24"/>
  <c r="BV109" i="23"/>
  <c r="AN98" i="29"/>
  <c r="AN115" i="29" s="1"/>
  <c r="AJ98" i="29"/>
  <c r="AJ115" i="29" s="1"/>
  <c r="AF98" i="29"/>
  <c r="AF115" i="29" s="1"/>
  <c r="AB98" i="29"/>
  <c r="AB115" i="29" s="1"/>
  <c r="X98" i="29"/>
  <c r="X115" i="29" s="1"/>
  <c r="AK46" i="29"/>
  <c r="AG46" i="29"/>
  <c r="AK148" i="29"/>
  <c r="AG148" i="29"/>
  <c r="F73" i="29"/>
  <c r="F123" i="29"/>
  <c r="E73" i="29"/>
  <c r="E123" i="29"/>
  <c r="AO148" i="29"/>
  <c r="AM148" i="29"/>
  <c r="AL148" i="29"/>
  <c r="AI148" i="29"/>
  <c r="AH148" i="29"/>
  <c r="AE148" i="29"/>
  <c r="AD148" i="29"/>
  <c r="AC148" i="29"/>
  <c r="AA148" i="29"/>
  <c r="Z148" i="29"/>
  <c r="Y148" i="29"/>
  <c r="W148" i="29"/>
  <c r="BG120" i="29"/>
  <c r="AO98" i="29"/>
  <c r="AO115" i="29" s="1"/>
  <c r="AM98" i="29"/>
  <c r="AM115" i="29" s="1"/>
  <c r="AL98" i="29"/>
  <c r="AL115" i="29" s="1"/>
  <c r="AK98" i="29"/>
  <c r="AK115" i="29" s="1"/>
  <c r="AI98" i="29"/>
  <c r="AI115" i="29" s="1"/>
  <c r="AH98" i="29"/>
  <c r="AH115" i="29" s="1"/>
  <c r="AG98" i="29"/>
  <c r="AG115" i="29" s="1"/>
  <c r="AE98" i="29"/>
  <c r="AE115" i="29" s="1"/>
  <c r="AD98" i="29"/>
  <c r="AD115" i="29" s="1"/>
  <c r="AC98" i="29"/>
  <c r="AC115" i="29" s="1"/>
  <c r="AA98" i="29"/>
  <c r="AA115" i="29" s="1"/>
  <c r="Z98" i="29"/>
  <c r="Z115" i="29" s="1"/>
  <c r="Y98" i="29"/>
  <c r="Y115" i="29" s="1"/>
  <c r="W98" i="29"/>
  <c r="W115" i="29" s="1"/>
  <c r="BG70" i="29"/>
  <c r="AO47" i="29"/>
  <c r="AM47" i="29"/>
  <c r="AL47" i="29"/>
  <c r="AK47" i="29"/>
  <c r="AI47" i="29"/>
  <c r="AH47" i="29"/>
  <c r="AG47" i="29"/>
  <c r="AE47" i="29"/>
  <c r="AD47" i="29"/>
  <c r="AC47" i="29"/>
  <c r="AA47" i="29"/>
  <c r="Z47" i="29"/>
  <c r="Y47" i="29"/>
  <c r="W47" i="29"/>
  <c r="AO46" i="29"/>
  <c r="AM46" i="29"/>
  <c r="AL46" i="29"/>
  <c r="AI46" i="29"/>
  <c r="AH46" i="29"/>
  <c r="AE46" i="29"/>
  <c r="AE48" i="29" s="1"/>
  <c r="AD46" i="29"/>
  <c r="AC46" i="29"/>
  <c r="AA46" i="29"/>
  <c r="Z46" i="29"/>
  <c r="Z48" i="29" s="1"/>
  <c r="Z10" i="29" s="1"/>
  <c r="Y46" i="29"/>
  <c r="W46" i="29"/>
  <c r="W48" i="29" s="1"/>
  <c r="W10" i="29" s="1"/>
  <c r="BG20" i="29"/>
  <c r="BH20" i="29" s="1"/>
  <c r="BI20" i="29" s="1"/>
  <c r="BJ20" i="29" s="1"/>
  <c r="BK20" i="29" s="1"/>
  <c r="BL20" i="29" s="1"/>
  <c r="BM20" i="29" s="1"/>
  <c r="BN20" i="29" s="1"/>
  <c r="BO20" i="29" s="1"/>
  <c r="BP20" i="29" s="1"/>
  <c r="BQ20" i="29" s="1"/>
  <c r="BR20" i="29" s="1"/>
  <c r="BS20" i="29" s="1"/>
  <c r="BT20" i="29" s="1"/>
  <c r="BU20" i="29" s="1"/>
  <c r="BV20" i="29" s="1"/>
  <c r="BW20" i="29" s="1"/>
  <c r="BX20" i="29" s="1"/>
  <c r="BY20" i="29" s="1"/>
  <c r="BZ20" i="29" s="1"/>
  <c r="CA20" i="29" s="1"/>
  <c r="CB20" i="29" s="1"/>
  <c r="CC20" i="29" s="1"/>
  <c r="CD20" i="29" s="1"/>
  <c r="CE20" i="29" s="1"/>
  <c r="C13" i="29"/>
  <c r="C12" i="29"/>
  <c r="C11" i="29"/>
  <c r="AE10" i="29"/>
  <c r="C10" i="29"/>
  <c r="C9" i="29"/>
  <c r="C8" i="29"/>
  <c r="C7" i="29"/>
  <c r="C6" i="29"/>
  <c r="C5" i="29"/>
  <c r="BG2" i="29"/>
  <c r="BH2" i="29" s="1"/>
  <c r="BI2" i="29" s="1"/>
  <c r="BJ2" i="29" s="1"/>
  <c r="BK2" i="29" s="1"/>
  <c r="BL2" i="29" s="1"/>
  <c r="BM2" i="29" s="1"/>
  <c r="BN2" i="29" s="1"/>
  <c r="BO2" i="29" s="1"/>
  <c r="BP2" i="29" s="1"/>
  <c r="BQ2" i="29" s="1"/>
  <c r="BR2" i="29" s="1"/>
  <c r="BS2" i="29" s="1"/>
  <c r="BT2" i="29" s="1"/>
  <c r="BU2" i="29" s="1"/>
  <c r="BV2" i="29" s="1"/>
  <c r="BW2" i="29" s="1"/>
  <c r="BX2" i="29" s="1"/>
  <c r="BY2" i="29" s="1"/>
  <c r="BZ2" i="29" s="1"/>
  <c r="CA2" i="29" s="1"/>
  <c r="CB2" i="29" s="1"/>
  <c r="CC2" i="29" s="1"/>
  <c r="CD2" i="29" s="1"/>
  <c r="CE2" i="29" s="1"/>
  <c r="AO98" i="28"/>
  <c r="AN98" i="28"/>
  <c r="AM98" i="28"/>
  <c r="AL98" i="28"/>
  <c r="AK98" i="28"/>
  <c r="AJ98" i="28"/>
  <c r="AI98" i="28"/>
  <c r="AH98" i="28"/>
  <c r="AG98" i="28"/>
  <c r="AF98" i="28"/>
  <c r="AE98" i="28"/>
  <c r="AD98" i="28"/>
  <c r="AC98" i="28"/>
  <c r="AB98" i="28"/>
  <c r="AA98" i="28"/>
  <c r="Z98" i="28"/>
  <c r="Y98" i="28"/>
  <c r="X98" i="28"/>
  <c r="W98" i="28"/>
  <c r="E97" i="28"/>
  <c r="E96" i="28"/>
  <c r="E94" i="28"/>
  <c r="E93" i="28"/>
  <c r="E92" i="28"/>
  <c r="E90" i="28"/>
  <c r="E89" i="28"/>
  <c r="E87" i="28"/>
  <c r="E86" i="28"/>
  <c r="E85" i="28"/>
  <c r="E84" i="28"/>
  <c r="E83" i="28"/>
  <c r="E82" i="28"/>
  <c r="E80" i="28"/>
  <c r="E79" i="28"/>
  <c r="E77" i="28"/>
  <c r="E76" i="28"/>
  <c r="E75" i="28"/>
  <c r="E74" i="28"/>
  <c r="E73" i="28"/>
  <c r="E147" i="28"/>
  <c r="E146" i="28"/>
  <c r="E144" i="28"/>
  <c r="E143" i="28"/>
  <c r="E142" i="28"/>
  <c r="E140" i="28"/>
  <c r="E139" i="28"/>
  <c r="E137" i="28"/>
  <c r="E136" i="28"/>
  <c r="E135" i="28"/>
  <c r="E134" i="28"/>
  <c r="E133" i="28"/>
  <c r="E132" i="28"/>
  <c r="E130" i="28"/>
  <c r="E129" i="28"/>
  <c r="E127" i="28"/>
  <c r="E126" i="28"/>
  <c r="E125" i="28"/>
  <c r="E124" i="28"/>
  <c r="E123" i="28"/>
  <c r="AO148" i="28"/>
  <c r="AN148" i="28"/>
  <c r="AM148" i="28"/>
  <c r="AL148" i="28"/>
  <c r="AK148" i="28"/>
  <c r="AJ148" i="28"/>
  <c r="AI148" i="28"/>
  <c r="AH148" i="28"/>
  <c r="AG148" i="28"/>
  <c r="AF148" i="28"/>
  <c r="AE148" i="28"/>
  <c r="AD148" i="28"/>
  <c r="AC148" i="28"/>
  <c r="AB148" i="28"/>
  <c r="AA148" i="28"/>
  <c r="Z148" i="28"/>
  <c r="Y148" i="28"/>
  <c r="X148" i="28"/>
  <c r="W148" i="28"/>
  <c r="BG120" i="28"/>
  <c r="BH120" i="28" s="1"/>
  <c r="BI120" i="28" s="1"/>
  <c r="BJ120" i="28" s="1"/>
  <c r="BK120" i="28" s="1"/>
  <c r="BL120" i="28" s="1"/>
  <c r="BM120" i="28" s="1"/>
  <c r="BN120" i="28" s="1"/>
  <c r="BO120" i="28" s="1"/>
  <c r="BP120" i="28" s="1"/>
  <c r="BQ120" i="28" s="1"/>
  <c r="BR120" i="28" s="1"/>
  <c r="BS120" i="28" s="1"/>
  <c r="BT120" i="28" s="1"/>
  <c r="BU120" i="28" s="1"/>
  <c r="BV120" i="28" s="1"/>
  <c r="BW120" i="28" s="1"/>
  <c r="BX120" i="28" s="1"/>
  <c r="BY120" i="28" s="1"/>
  <c r="BZ120" i="28" s="1"/>
  <c r="CA120" i="28" s="1"/>
  <c r="CB120" i="28" s="1"/>
  <c r="CC120" i="28" s="1"/>
  <c r="CD120" i="28" s="1"/>
  <c r="CE120" i="28" s="1"/>
  <c r="BG70" i="28"/>
  <c r="BH70" i="28" s="1"/>
  <c r="BI70" i="28" s="1"/>
  <c r="BJ70" i="28" s="1"/>
  <c r="BK70" i="28" s="1"/>
  <c r="BL70" i="28" s="1"/>
  <c r="BM70" i="28" s="1"/>
  <c r="BN70" i="28" s="1"/>
  <c r="BO70" i="28" s="1"/>
  <c r="BP70" i="28" s="1"/>
  <c r="BQ70" i="28" s="1"/>
  <c r="BR70" i="28" s="1"/>
  <c r="BS70" i="28" s="1"/>
  <c r="BT70" i="28" s="1"/>
  <c r="BU70" i="28" s="1"/>
  <c r="BV70" i="28" s="1"/>
  <c r="BW70" i="28" s="1"/>
  <c r="BX70" i="28" s="1"/>
  <c r="BY70" i="28" s="1"/>
  <c r="BZ70" i="28" s="1"/>
  <c r="CA70" i="28" s="1"/>
  <c r="CB70" i="28" s="1"/>
  <c r="CC70" i="28" s="1"/>
  <c r="CD70" i="28" s="1"/>
  <c r="CE70" i="28" s="1"/>
  <c r="AO47" i="28"/>
  <c r="AN47" i="28"/>
  <c r="AM47" i="28"/>
  <c r="AL47" i="28"/>
  <c r="AK47" i="28"/>
  <c r="AJ47" i="28"/>
  <c r="AI47" i="28"/>
  <c r="AH47" i="28"/>
  <c r="AG47" i="28"/>
  <c r="AF47" i="28"/>
  <c r="AE47" i="28"/>
  <c r="AD47" i="28"/>
  <c r="AC47" i="28"/>
  <c r="AB47" i="28"/>
  <c r="AA47" i="28"/>
  <c r="Z47" i="28"/>
  <c r="Y47" i="28"/>
  <c r="X47" i="28"/>
  <c r="W47" i="28"/>
  <c r="AO46" i="28"/>
  <c r="AN46" i="28"/>
  <c r="AN48" i="28" s="1"/>
  <c r="AN10" i="28" s="1"/>
  <c r="AM46" i="28"/>
  <c r="AL46" i="28"/>
  <c r="AK46" i="28"/>
  <c r="AJ46" i="28"/>
  <c r="AJ48" i="28" s="1"/>
  <c r="AJ10" i="28" s="1"/>
  <c r="AI46" i="28"/>
  <c r="AH46" i="28"/>
  <c r="AG46" i="28"/>
  <c r="AF46" i="28"/>
  <c r="AF48" i="28" s="1"/>
  <c r="AF10" i="28" s="1"/>
  <c r="AE46" i="28"/>
  <c r="AD46" i="28"/>
  <c r="AC46" i="28"/>
  <c r="AB46" i="28"/>
  <c r="AB48" i="28" s="1"/>
  <c r="AA46" i="28"/>
  <c r="Z46" i="28"/>
  <c r="Y46" i="28"/>
  <c r="X46" i="28"/>
  <c r="X48" i="28" s="1"/>
  <c r="X10" i="28" s="1"/>
  <c r="W46" i="28"/>
  <c r="BG20" i="28"/>
  <c r="BH20" i="28" s="1"/>
  <c r="BI20" i="28" s="1"/>
  <c r="BJ20" i="28" s="1"/>
  <c r="BK20" i="28" s="1"/>
  <c r="BL20" i="28" s="1"/>
  <c r="BM20" i="28" s="1"/>
  <c r="BN20" i="28" s="1"/>
  <c r="BO20" i="28" s="1"/>
  <c r="BP20" i="28" s="1"/>
  <c r="BQ20" i="28" s="1"/>
  <c r="BR20" i="28" s="1"/>
  <c r="BS20" i="28" s="1"/>
  <c r="BT20" i="28" s="1"/>
  <c r="BU20" i="28" s="1"/>
  <c r="BV20" i="28" s="1"/>
  <c r="BW20" i="28" s="1"/>
  <c r="BX20" i="28" s="1"/>
  <c r="BY20" i="28" s="1"/>
  <c r="BZ20" i="28" s="1"/>
  <c r="CA20" i="28" s="1"/>
  <c r="CB20" i="28" s="1"/>
  <c r="CC20" i="28" s="1"/>
  <c r="CD20" i="28" s="1"/>
  <c r="CE20" i="28" s="1"/>
  <c r="C13" i="28"/>
  <c r="C12" i="28"/>
  <c r="C11" i="28"/>
  <c r="AB10" i="28"/>
  <c r="C10" i="28"/>
  <c r="C9" i="28"/>
  <c r="C8" i="28"/>
  <c r="C7" i="28"/>
  <c r="C6" i="28"/>
  <c r="C5" i="28"/>
  <c r="BG2" i="28"/>
  <c r="BH2" i="28" s="1"/>
  <c r="BI2" i="28" s="1"/>
  <c r="BJ2" i="28" s="1"/>
  <c r="BK2" i="28" s="1"/>
  <c r="BL2" i="28" s="1"/>
  <c r="BM2" i="28" s="1"/>
  <c r="BN2" i="28" s="1"/>
  <c r="BO2" i="28" s="1"/>
  <c r="BP2" i="28" s="1"/>
  <c r="BQ2" i="28" s="1"/>
  <c r="BR2" i="28" s="1"/>
  <c r="BS2" i="28" s="1"/>
  <c r="BT2" i="28" s="1"/>
  <c r="BU2" i="28" s="1"/>
  <c r="BV2" i="28" s="1"/>
  <c r="BW2" i="28" s="1"/>
  <c r="BX2" i="28" s="1"/>
  <c r="BY2" i="28" s="1"/>
  <c r="BZ2" i="28" s="1"/>
  <c r="CA2" i="28" s="1"/>
  <c r="CB2" i="28" s="1"/>
  <c r="CC2" i="28" s="1"/>
  <c r="CD2" i="28" s="1"/>
  <c r="CE2" i="28" s="1"/>
  <c r="CE100" i="27"/>
  <c r="CE100" i="28" s="1"/>
  <c r="CD100" i="27"/>
  <c r="CD100" i="28" s="1"/>
  <c r="CC100" i="27"/>
  <c r="CC100" i="28" s="1"/>
  <c r="CB100" i="27"/>
  <c r="CB100" i="28" s="1"/>
  <c r="CA100" i="27"/>
  <c r="CA100" i="28" s="1"/>
  <c r="BZ100" i="27"/>
  <c r="BZ100" i="28" s="1"/>
  <c r="BY100" i="27"/>
  <c r="BY100" i="28" s="1"/>
  <c r="BX100" i="27"/>
  <c r="BX100" i="28" s="1"/>
  <c r="BW100" i="27"/>
  <c r="BW100" i="28" s="1"/>
  <c r="BV100" i="27"/>
  <c r="BV100" i="28" s="1"/>
  <c r="BU100" i="27"/>
  <c r="BU100" i="28" s="1"/>
  <c r="BT100" i="27"/>
  <c r="BT100" i="28" s="1"/>
  <c r="BS100" i="27"/>
  <c r="BS100" i="28" s="1"/>
  <c r="BR100" i="27"/>
  <c r="BR100" i="28" s="1"/>
  <c r="BQ100" i="27"/>
  <c r="BQ100" i="28" s="1"/>
  <c r="BP100" i="27"/>
  <c r="BP100" i="28" s="1"/>
  <c r="BO100" i="27"/>
  <c r="BO100" i="28" s="1"/>
  <c r="BN100" i="27"/>
  <c r="BN100" i="28" s="1"/>
  <c r="BM100" i="27"/>
  <c r="BM100" i="28" s="1"/>
  <c r="BL100" i="27"/>
  <c r="BL100" i="28" s="1"/>
  <c r="BK100" i="27"/>
  <c r="BK100" i="28" s="1"/>
  <c r="BJ100" i="27"/>
  <c r="BJ100" i="28" s="1"/>
  <c r="BI100" i="27"/>
  <c r="BI100" i="28" s="1"/>
  <c r="BH100" i="27"/>
  <c r="BH100" i="28" s="1"/>
  <c r="BG100" i="27"/>
  <c r="BG100" i="28" s="1"/>
  <c r="BF100" i="27"/>
  <c r="BF100" i="28" s="1"/>
  <c r="BE100" i="27"/>
  <c r="BE100" i="28" s="1"/>
  <c r="BD100" i="27"/>
  <c r="BD100" i="28" s="1"/>
  <c r="BC100" i="27"/>
  <c r="BC100" i="28" s="1"/>
  <c r="BB100" i="27"/>
  <c r="BB100" i="28" s="1"/>
  <c r="BA100" i="27"/>
  <c r="BA100" i="28" s="1"/>
  <c r="AZ100" i="27"/>
  <c r="AZ100" i="28" s="1"/>
  <c r="AY100" i="27"/>
  <c r="AY100" i="28" s="1"/>
  <c r="AX100" i="27"/>
  <c r="AX100" i="28" s="1"/>
  <c r="AW100" i="27"/>
  <c r="AW100" i="28" s="1"/>
  <c r="AV100" i="27"/>
  <c r="AV100" i="28" s="1"/>
  <c r="AU100" i="27"/>
  <c r="AU100" i="28" s="1"/>
  <c r="AT100" i="27"/>
  <c r="AT100" i="28" s="1"/>
  <c r="AS100" i="27"/>
  <c r="AS100" i="28" s="1"/>
  <c r="AR100" i="27"/>
  <c r="AR100" i="28" s="1"/>
  <c r="AQ100" i="27"/>
  <c r="AQ100" i="28" s="1"/>
  <c r="AP100" i="27"/>
  <c r="AP100" i="28" s="1"/>
  <c r="AO100" i="27"/>
  <c r="AO100" i="28" s="1"/>
  <c r="AN100" i="27"/>
  <c r="AN100" i="28" s="1"/>
  <c r="AM100" i="27"/>
  <c r="AM100" i="28" s="1"/>
  <c r="AL100" i="27"/>
  <c r="AL100" i="28" s="1"/>
  <c r="AK100" i="27"/>
  <c r="AK100" i="28" s="1"/>
  <c r="AJ100" i="27"/>
  <c r="AJ100" i="28" s="1"/>
  <c r="AI100" i="27"/>
  <c r="AI100" i="28" s="1"/>
  <c r="AH100" i="27"/>
  <c r="AH100" i="28" s="1"/>
  <c r="AG100" i="27"/>
  <c r="AG100" i="28" s="1"/>
  <c r="AF100" i="27"/>
  <c r="AF100" i="28" s="1"/>
  <c r="AE100" i="27"/>
  <c r="AE100" i="28" s="1"/>
  <c r="AD100" i="27"/>
  <c r="AD100" i="28" s="1"/>
  <c r="AC100" i="27"/>
  <c r="AC100" i="28" s="1"/>
  <c r="AB100" i="27"/>
  <c r="AB100" i="28" s="1"/>
  <c r="AA100" i="27"/>
  <c r="AA100" i="28" s="1"/>
  <c r="Z100" i="27"/>
  <c r="Z100" i="28" s="1"/>
  <c r="Y100" i="27"/>
  <c r="Y100" i="28" s="1"/>
  <c r="X100" i="27"/>
  <c r="X100" i="28" s="1"/>
  <c r="W100" i="27"/>
  <c r="W100" i="28" s="1"/>
  <c r="BA99" i="27"/>
  <c r="BA99" i="28" s="1"/>
  <c r="AZ99" i="27"/>
  <c r="AZ99" i="28" s="1"/>
  <c r="AY99" i="27"/>
  <c r="AY99" i="28" s="1"/>
  <c r="AX99" i="27"/>
  <c r="AX99" i="28" s="1"/>
  <c r="AW99" i="27"/>
  <c r="AW99" i="28" s="1"/>
  <c r="AV99" i="27"/>
  <c r="AV99" i="28" s="1"/>
  <c r="AU99" i="27"/>
  <c r="AU99" i="28" s="1"/>
  <c r="AT99" i="27"/>
  <c r="AT99" i="28" s="1"/>
  <c r="AS99" i="27"/>
  <c r="AS99" i="28" s="1"/>
  <c r="AR99" i="27"/>
  <c r="AR99" i="28" s="1"/>
  <c r="AQ99" i="27"/>
  <c r="AQ99" i="28" s="1"/>
  <c r="AP99" i="27"/>
  <c r="AP99" i="28" s="1"/>
  <c r="AO99" i="27"/>
  <c r="AO99" i="28" s="1"/>
  <c r="AN99" i="27"/>
  <c r="AN99" i="28" s="1"/>
  <c r="AM99" i="27"/>
  <c r="AM99" i="28" s="1"/>
  <c r="AL99" i="27"/>
  <c r="AL99" i="28" s="1"/>
  <c r="AK99" i="27"/>
  <c r="AK99" i="28" s="1"/>
  <c r="AJ99" i="27"/>
  <c r="AJ99" i="28" s="1"/>
  <c r="AI99" i="27"/>
  <c r="AI99" i="28" s="1"/>
  <c r="AH99" i="27"/>
  <c r="AH99" i="28" s="1"/>
  <c r="AG99" i="27"/>
  <c r="AG99" i="28" s="1"/>
  <c r="AF99" i="27"/>
  <c r="AF99" i="28" s="1"/>
  <c r="AE99" i="27"/>
  <c r="AE99" i="28" s="1"/>
  <c r="AD99" i="27"/>
  <c r="AD99" i="28" s="1"/>
  <c r="AC99" i="27"/>
  <c r="AC99" i="28" s="1"/>
  <c r="AB99" i="27"/>
  <c r="AB99" i="28" s="1"/>
  <c r="AA99" i="27"/>
  <c r="AA99" i="28" s="1"/>
  <c r="Z99" i="27"/>
  <c r="Z99" i="28" s="1"/>
  <c r="Y99" i="27"/>
  <c r="Y99" i="28" s="1"/>
  <c r="X99" i="27"/>
  <c r="X99" i="28" s="1"/>
  <c r="W99" i="27"/>
  <c r="W99" i="28" s="1"/>
  <c r="CE150" i="27"/>
  <c r="CE150" i="28" s="1"/>
  <c r="CD150" i="27"/>
  <c r="CD150" i="28" s="1"/>
  <c r="CC150" i="27"/>
  <c r="CC150" i="28" s="1"/>
  <c r="CB150" i="27"/>
  <c r="CB150" i="28" s="1"/>
  <c r="CA150" i="27"/>
  <c r="CA150" i="28" s="1"/>
  <c r="BZ150" i="27"/>
  <c r="BZ150" i="28" s="1"/>
  <c r="BY150" i="27"/>
  <c r="BY150" i="28" s="1"/>
  <c r="BX150" i="27"/>
  <c r="BX150" i="28" s="1"/>
  <c r="BW150" i="27"/>
  <c r="BW150" i="28" s="1"/>
  <c r="BV150" i="27"/>
  <c r="BV150" i="28" s="1"/>
  <c r="BU150" i="27"/>
  <c r="BU150" i="28" s="1"/>
  <c r="BT150" i="27"/>
  <c r="BT150" i="28" s="1"/>
  <c r="BS150" i="27"/>
  <c r="BS150" i="28" s="1"/>
  <c r="BR150" i="27"/>
  <c r="BR150" i="28" s="1"/>
  <c r="BQ150" i="27"/>
  <c r="BQ150" i="28" s="1"/>
  <c r="BP150" i="27"/>
  <c r="BP150" i="28" s="1"/>
  <c r="BO150" i="27"/>
  <c r="BO150" i="28" s="1"/>
  <c r="BN150" i="27"/>
  <c r="BN150" i="28" s="1"/>
  <c r="BM150" i="27"/>
  <c r="BM150" i="28" s="1"/>
  <c r="BL150" i="27"/>
  <c r="BL150" i="28" s="1"/>
  <c r="BK150" i="27"/>
  <c r="BK150" i="28" s="1"/>
  <c r="BJ150" i="27"/>
  <c r="BJ150" i="28" s="1"/>
  <c r="BI150" i="27"/>
  <c r="BI150" i="28" s="1"/>
  <c r="BH150" i="27"/>
  <c r="BH150" i="28" s="1"/>
  <c r="BG150" i="27"/>
  <c r="BG150" i="28" s="1"/>
  <c r="BF150" i="27"/>
  <c r="BF150" i="28" s="1"/>
  <c r="BE150" i="27"/>
  <c r="BE150" i="28" s="1"/>
  <c r="BD150" i="27"/>
  <c r="BD150" i="28" s="1"/>
  <c r="BC150" i="27"/>
  <c r="BC150" i="28" s="1"/>
  <c r="BB150" i="27"/>
  <c r="BB150" i="28" s="1"/>
  <c r="BA150" i="27"/>
  <c r="BA150" i="28" s="1"/>
  <c r="AZ150" i="27"/>
  <c r="AZ150" i="28" s="1"/>
  <c r="AY150" i="27"/>
  <c r="AY150" i="28" s="1"/>
  <c r="AX150" i="27"/>
  <c r="AX150" i="28" s="1"/>
  <c r="AW150" i="27"/>
  <c r="AW150" i="28" s="1"/>
  <c r="AV150" i="27"/>
  <c r="AV150" i="28" s="1"/>
  <c r="AU150" i="27"/>
  <c r="AU150" i="28" s="1"/>
  <c r="AT150" i="27"/>
  <c r="AT150" i="28" s="1"/>
  <c r="AS150" i="27"/>
  <c r="AS150" i="28" s="1"/>
  <c r="AR150" i="27"/>
  <c r="AR150" i="28" s="1"/>
  <c r="AQ150" i="27"/>
  <c r="AQ150" i="28" s="1"/>
  <c r="AP150" i="27"/>
  <c r="AP150" i="28" s="1"/>
  <c r="AO150" i="27"/>
  <c r="AO150" i="28" s="1"/>
  <c r="AN150" i="27"/>
  <c r="AN150" i="28" s="1"/>
  <c r="AM150" i="27"/>
  <c r="AM150" i="28" s="1"/>
  <c r="AL150" i="27"/>
  <c r="AL150" i="28" s="1"/>
  <c r="AK150" i="27"/>
  <c r="AK150" i="28" s="1"/>
  <c r="AJ150" i="27"/>
  <c r="AJ150" i="28" s="1"/>
  <c r="AI150" i="27"/>
  <c r="AI150" i="28" s="1"/>
  <c r="AH150" i="27"/>
  <c r="AH150" i="28" s="1"/>
  <c r="AG150" i="27"/>
  <c r="AG150" i="28" s="1"/>
  <c r="AF150" i="27"/>
  <c r="AF150" i="28" s="1"/>
  <c r="AE150" i="27"/>
  <c r="AE150" i="28" s="1"/>
  <c r="AD150" i="27"/>
  <c r="AD150" i="28" s="1"/>
  <c r="AC150" i="27"/>
  <c r="AC150" i="28" s="1"/>
  <c r="AB150" i="27"/>
  <c r="AB150" i="28" s="1"/>
  <c r="AA150" i="27"/>
  <c r="AA150" i="28" s="1"/>
  <c r="Z150" i="27"/>
  <c r="Z150" i="28" s="1"/>
  <c r="Y150" i="27"/>
  <c r="Y150" i="28" s="1"/>
  <c r="X150" i="27"/>
  <c r="X150" i="28" s="1"/>
  <c r="W150" i="27"/>
  <c r="W150" i="28" s="1"/>
  <c r="CE149" i="27"/>
  <c r="CE149" i="28" s="1"/>
  <c r="CD149" i="27"/>
  <c r="CD149" i="28" s="1"/>
  <c r="CC149" i="27"/>
  <c r="CC149" i="28" s="1"/>
  <c r="CB149" i="27"/>
  <c r="CB149" i="28" s="1"/>
  <c r="CA149" i="27"/>
  <c r="CA149" i="28" s="1"/>
  <c r="BZ149" i="27"/>
  <c r="BZ149" i="28" s="1"/>
  <c r="BY149" i="27"/>
  <c r="BY149" i="28" s="1"/>
  <c r="BX149" i="27"/>
  <c r="BX149" i="28" s="1"/>
  <c r="BW149" i="27"/>
  <c r="BW149" i="28" s="1"/>
  <c r="BV149" i="27"/>
  <c r="BV149" i="28" s="1"/>
  <c r="BU149" i="27"/>
  <c r="BU149" i="28" s="1"/>
  <c r="BT149" i="27"/>
  <c r="BT149" i="28" s="1"/>
  <c r="BS149" i="27"/>
  <c r="BS149" i="28" s="1"/>
  <c r="BR149" i="27"/>
  <c r="BR149" i="28" s="1"/>
  <c r="BQ149" i="27"/>
  <c r="BQ149" i="28" s="1"/>
  <c r="BP149" i="27"/>
  <c r="BP149" i="28" s="1"/>
  <c r="BO149" i="27"/>
  <c r="BO149" i="28" s="1"/>
  <c r="BN149" i="27"/>
  <c r="BN149" i="28" s="1"/>
  <c r="BM149" i="27"/>
  <c r="BM149" i="28" s="1"/>
  <c r="BL149" i="27"/>
  <c r="BL149" i="28" s="1"/>
  <c r="BK149" i="27"/>
  <c r="BK149" i="28" s="1"/>
  <c r="BJ149" i="27"/>
  <c r="BJ149" i="28" s="1"/>
  <c r="BI149" i="27"/>
  <c r="BI149" i="28" s="1"/>
  <c r="BH149" i="27"/>
  <c r="BH149" i="28" s="1"/>
  <c r="BG149" i="27"/>
  <c r="BG149" i="28" s="1"/>
  <c r="BF149" i="27"/>
  <c r="BF149" i="28" s="1"/>
  <c r="BE149" i="27"/>
  <c r="BE149" i="28" s="1"/>
  <c r="BD149" i="27"/>
  <c r="BD149" i="28" s="1"/>
  <c r="BC149" i="27"/>
  <c r="BC149" i="28" s="1"/>
  <c r="BB149" i="27"/>
  <c r="BB149" i="28" s="1"/>
  <c r="BA149" i="27"/>
  <c r="BA149" i="28" s="1"/>
  <c r="AZ149" i="27"/>
  <c r="AZ149" i="28" s="1"/>
  <c r="AY149" i="27"/>
  <c r="AY149" i="28" s="1"/>
  <c r="AX149" i="27"/>
  <c r="AX149" i="28" s="1"/>
  <c r="AW149" i="27"/>
  <c r="AW149" i="28" s="1"/>
  <c r="AV149" i="27"/>
  <c r="AV149" i="28" s="1"/>
  <c r="AU149" i="27"/>
  <c r="AU149" i="28" s="1"/>
  <c r="AT149" i="27"/>
  <c r="AT149" i="28" s="1"/>
  <c r="AS149" i="27"/>
  <c r="AS149" i="28" s="1"/>
  <c r="AR149" i="27"/>
  <c r="AR149" i="28" s="1"/>
  <c r="AQ149" i="27"/>
  <c r="AQ149" i="28" s="1"/>
  <c r="AP149" i="27"/>
  <c r="AP149" i="28" s="1"/>
  <c r="AO149" i="27"/>
  <c r="AO149" i="28" s="1"/>
  <c r="AN149" i="27"/>
  <c r="AN149" i="28" s="1"/>
  <c r="AM149" i="27"/>
  <c r="AM149" i="28" s="1"/>
  <c r="AL149" i="27"/>
  <c r="AL149" i="28" s="1"/>
  <c r="AK149" i="27"/>
  <c r="AK149" i="28" s="1"/>
  <c r="AJ149" i="27"/>
  <c r="AJ149" i="28" s="1"/>
  <c r="AI149" i="27"/>
  <c r="AI149" i="28" s="1"/>
  <c r="AH149" i="27"/>
  <c r="AH149" i="28" s="1"/>
  <c r="AG149" i="27"/>
  <c r="AG149" i="28" s="1"/>
  <c r="AF149" i="27"/>
  <c r="AF149" i="28" s="1"/>
  <c r="AE149" i="27"/>
  <c r="AE149" i="28" s="1"/>
  <c r="AD149" i="27"/>
  <c r="AD149" i="28" s="1"/>
  <c r="AC149" i="27"/>
  <c r="AC149" i="28" s="1"/>
  <c r="AB149" i="27"/>
  <c r="AB149" i="28" s="1"/>
  <c r="AA149" i="27"/>
  <c r="AA149" i="28" s="1"/>
  <c r="Z149" i="27"/>
  <c r="Z149" i="28" s="1"/>
  <c r="Y149" i="27"/>
  <c r="Y149" i="28" s="1"/>
  <c r="X149" i="27"/>
  <c r="X149" i="28" s="1"/>
  <c r="W149" i="27"/>
  <c r="W149" i="28" s="1"/>
  <c r="E94" i="27"/>
  <c r="E93" i="27"/>
  <c r="E92" i="27"/>
  <c r="E90" i="27"/>
  <c r="E89" i="27"/>
  <c r="E87" i="27"/>
  <c r="E86" i="27"/>
  <c r="E85" i="27"/>
  <c r="E84" i="27"/>
  <c r="E83" i="27"/>
  <c r="E82" i="27"/>
  <c r="E80" i="27"/>
  <c r="E79" i="27"/>
  <c r="E77" i="27"/>
  <c r="E76" i="27"/>
  <c r="E75" i="27"/>
  <c r="E74" i="27"/>
  <c r="E73" i="27"/>
  <c r="E123" i="27"/>
  <c r="E144" i="27"/>
  <c r="E143" i="27"/>
  <c r="E142" i="27"/>
  <c r="E140" i="27"/>
  <c r="E139" i="27"/>
  <c r="E137" i="27"/>
  <c r="E136" i="27"/>
  <c r="E135" i="27"/>
  <c r="E134" i="27"/>
  <c r="E133" i="27"/>
  <c r="E132" i="27"/>
  <c r="E130" i="27"/>
  <c r="E129" i="27"/>
  <c r="E127" i="27"/>
  <c r="E126" i="27"/>
  <c r="E125" i="27"/>
  <c r="E124" i="27"/>
  <c r="BG154" i="27"/>
  <c r="BH154" i="27" s="1"/>
  <c r="BI154" i="27" s="1"/>
  <c r="BJ154" i="27" s="1"/>
  <c r="BK154" i="27" s="1"/>
  <c r="BL154" i="27" s="1"/>
  <c r="BM154" i="27" s="1"/>
  <c r="BN154" i="27" s="1"/>
  <c r="BO154" i="27" s="1"/>
  <c r="BP154" i="27" s="1"/>
  <c r="BQ154" i="27" s="1"/>
  <c r="BR154" i="27" s="1"/>
  <c r="BS154" i="27" s="1"/>
  <c r="BT154" i="27" s="1"/>
  <c r="BU154" i="27" s="1"/>
  <c r="BV154" i="27" s="1"/>
  <c r="BW154" i="27" s="1"/>
  <c r="BX154" i="27" s="1"/>
  <c r="BY154" i="27" s="1"/>
  <c r="BZ154" i="27" s="1"/>
  <c r="CA154" i="27" s="1"/>
  <c r="CB154" i="27" s="1"/>
  <c r="CC154" i="27" s="1"/>
  <c r="CD154" i="27" s="1"/>
  <c r="CE154" i="27" s="1"/>
  <c r="AO148" i="27"/>
  <c r="AN148" i="27"/>
  <c r="AM148" i="27"/>
  <c r="AL148" i="27"/>
  <c r="AK148" i="27"/>
  <c r="AJ148" i="27"/>
  <c r="AI148" i="27"/>
  <c r="AH148" i="27"/>
  <c r="AG148" i="27"/>
  <c r="AF148" i="27"/>
  <c r="AE148" i="27"/>
  <c r="AD148" i="27"/>
  <c r="AC148" i="27"/>
  <c r="AB148" i="27"/>
  <c r="AA148" i="27"/>
  <c r="Z148" i="27"/>
  <c r="Y148" i="27"/>
  <c r="X148" i="27"/>
  <c r="W148" i="27"/>
  <c r="BG120" i="27"/>
  <c r="BH120" i="27" s="1"/>
  <c r="BI120" i="27" s="1"/>
  <c r="BJ120" i="27" s="1"/>
  <c r="BK120" i="27" s="1"/>
  <c r="BL120" i="27" s="1"/>
  <c r="BM120" i="27" s="1"/>
  <c r="BN120" i="27" s="1"/>
  <c r="BO120" i="27" s="1"/>
  <c r="BP120" i="27" s="1"/>
  <c r="BQ120" i="27" s="1"/>
  <c r="BR120" i="27" s="1"/>
  <c r="BS120" i="27" s="1"/>
  <c r="BT120" i="27" s="1"/>
  <c r="BU120" i="27" s="1"/>
  <c r="BV120" i="27" s="1"/>
  <c r="BW120" i="27" s="1"/>
  <c r="BX120" i="27" s="1"/>
  <c r="BY120" i="27" s="1"/>
  <c r="BZ120" i="27" s="1"/>
  <c r="CA120" i="27" s="1"/>
  <c r="CB120" i="27" s="1"/>
  <c r="CC120" i="27" s="1"/>
  <c r="CD120" i="27" s="1"/>
  <c r="CE120" i="27" s="1"/>
  <c r="BG104" i="27"/>
  <c r="BH104" i="27" s="1"/>
  <c r="BI104" i="27" s="1"/>
  <c r="BJ104" i="27" s="1"/>
  <c r="BK104" i="27" s="1"/>
  <c r="BL104" i="27" s="1"/>
  <c r="BM104" i="27" s="1"/>
  <c r="BN104" i="27" s="1"/>
  <c r="BO104" i="27" s="1"/>
  <c r="BP104" i="27" s="1"/>
  <c r="BQ104" i="27" s="1"/>
  <c r="BR104" i="27" s="1"/>
  <c r="BS104" i="27" s="1"/>
  <c r="BT104" i="27" s="1"/>
  <c r="BU104" i="27" s="1"/>
  <c r="BV104" i="27" s="1"/>
  <c r="BW104" i="27" s="1"/>
  <c r="BX104" i="27" s="1"/>
  <c r="BY104" i="27" s="1"/>
  <c r="BZ104" i="27" s="1"/>
  <c r="CA104" i="27" s="1"/>
  <c r="CB104" i="27" s="1"/>
  <c r="CC104" i="27" s="1"/>
  <c r="CD104" i="27" s="1"/>
  <c r="CE104" i="27" s="1"/>
  <c r="AO98" i="27"/>
  <c r="AO115" i="27" s="1"/>
  <c r="AN98" i="27"/>
  <c r="AN115" i="27" s="1"/>
  <c r="AM98" i="27"/>
  <c r="AM115" i="27" s="1"/>
  <c r="AL98" i="27"/>
  <c r="AL115" i="27" s="1"/>
  <c r="AK98" i="27"/>
  <c r="AK115" i="27" s="1"/>
  <c r="AJ98" i="27"/>
  <c r="AJ115" i="27" s="1"/>
  <c r="AI98" i="27"/>
  <c r="AI115" i="27" s="1"/>
  <c r="AH98" i="27"/>
  <c r="AH115" i="27" s="1"/>
  <c r="AG98" i="27"/>
  <c r="AG115" i="27" s="1"/>
  <c r="AF98" i="27"/>
  <c r="AF115" i="27" s="1"/>
  <c r="AE98" i="27"/>
  <c r="AE115" i="27" s="1"/>
  <c r="AD98" i="27"/>
  <c r="AD115" i="27" s="1"/>
  <c r="AC98" i="27"/>
  <c r="AC115" i="27" s="1"/>
  <c r="AB98" i="27"/>
  <c r="AB115" i="27" s="1"/>
  <c r="AA98" i="27"/>
  <c r="AA115" i="27" s="1"/>
  <c r="Z98" i="27"/>
  <c r="Z115" i="27" s="1"/>
  <c r="Y98" i="27"/>
  <c r="Y115" i="27" s="1"/>
  <c r="X98" i="27"/>
  <c r="X115" i="27" s="1"/>
  <c r="W98" i="27"/>
  <c r="W115" i="27" s="1"/>
  <c r="BG70" i="27"/>
  <c r="BH70" i="27" s="1"/>
  <c r="BI70" i="27" s="1"/>
  <c r="BJ70" i="27" s="1"/>
  <c r="BK70" i="27" s="1"/>
  <c r="BL70" i="27" s="1"/>
  <c r="BM70" i="27" s="1"/>
  <c r="BN70" i="27" s="1"/>
  <c r="BO70" i="27" s="1"/>
  <c r="BP70" i="27" s="1"/>
  <c r="BQ70" i="27" s="1"/>
  <c r="BR70" i="27" s="1"/>
  <c r="BS70" i="27" s="1"/>
  <c r="BT70" i="27" s="1"/>
  <c r="BU70" i="27" s="1"/>
  <c r="BV70" i="27" s="1"/>
  <c r="BW70" i="27" s="1"/>
  <c r="BX70" i="27" s="1"/>
  <c r="BY70" i="27" s="1"/>
  <c r="BZ70" i="27" s="1"/>
  <c r="CA70" i="27" s="1"/>
  <c r="CB70" i="27" s="1"/>
  <c r="CC70" i="27" s="1"/>
  <c r="CD70" i="27" s="1"/>
  <c r="CE70" i="27" s="1"/>
  <c r="BG54" i="27"/>
  <c r="BH54" i="27" s="1"/>
  <c r="BI54" i="27" s="1"/>
  <c r="BJ54" i="27" s="1"/>
  <c r="BK54" i="27" s="1"/>
  <c r="BL54" i="27" s="1"/>
  <c r="BM54" i="27" s="1"/>
  <c r="BN54" i="27" s="1"/>
  <c r="BO54" i="27" s="1"/>
  <c r="BP54" i="27" s="1"/>
  <c r="BQ54" i="27" s="1"/>
  <c r="BR54" i="27" s="1"/>
  <c r="BS54" i="27" s="1"/>
  <c r="BT54" i="27" s="1"/>
  <c r="BU54" i="27" s="1"/>
  <c r="BV54" i="27" s="1"/>
  <c r="BW54" i="27" s="1"/>
  <c r="BX54" i="27" s="1"/>
  <c r="BY54" i="27" s="1"/>
  <c r="BZ54" i="27" s="1"/>
  <c r="CA54" i="27" s="1"/>
  <c r="CB54" i="27" s="1"/>
  <c r="CC54" i="27" s="1"/>
  <c r="CD54" i="27" s="1"/>
  <c r="CE54" i="27" s="1"/>
  <c r="AO47" i="27"/>
  <c r="AN47" i="27"/>
  <c r="AM47" i="27"/>
  <c r="AL47" i="27"/>
  <c r="AK47" i="27"/>
  <c r="AJ47" i="27"/>
  <c r="AI47" i="27"/>
  <c r="AH47" i="27"/>
  <c r="AG47" i="27"/>
  <c r="AF47" i="27"/>
  <c r="AE47" i="27"/>
  <c r="AD47" i="27"/>
  <c r="AC47" i="27"/>
  <c r="AB47" i="27"/>
  <c r="AA47" i="27"/>
  <c r="Z47" i="27"/>
  <c r="Y47" i="27"/>
  <c r="X47" i="27"/>
  <c r="W47" i="27"/>
  <c r="AO46" i="27"/>
  <c r="AN46" i="27"/>
  <c r="AM46" i="27"/>
  <c r="AL46" i="27"/>
  <c r="AK46" i="27"/>
  <c r="AJ46" i="27"/>
  <c r="AI46" i="27"/>
  <c r="AH46" i="27"/>
  <c r="AG46" i="27"/>
  <c r="AF46" i="27"/>
  <c r="AE46" i="27"/>
  <c r="AD46" i="27"/>
  <c r="AC46" i="27"/>
  <c r="AB46" i="27"/>
  <c r="AA46" i="27"/>
  <c r="Z46" i="27"/>
  <c r="Y46" i="27"/>
  <c r="X46" i="27"/>
  <c r="W46" i="27"/>
  <c r="BG20" i="27"/>
  <c r="BH20" i="27" s="1"/>
  <c r="BI20" i="27" s="1"/>
  <c r="BJ20" i="27" s="1"/>
  <c r="BK20" i="27" s="1"/>
  <c r="BL20" i="27" s="1"/>
  <c r="BM20" i="27" s="1"/>
  <c r="BN20" i="27" s="1"/>
  <c r="BO20" i="27" s="1"/>
  <c r="BP20" i="27" s="1"/>
  <c r="BQ20" i="27" s="1"/>
  <c r="BR20" i="27" s="1"/>
  <c r="BS20" i="27" s="1"/>
  <c r="BT20" i="27" s="1"/>
  <c r="BU20" i="27" s="1"/>
  <c r="BV20" i="27" s="1"/>
  <c r="BW20" i="27" s="1"/>
  <c r="BX20" i="27" s="1"/>
  <c r="BY20" i="27" s="1"/>
  <c r="BZ20" i="27" s="1"/>
  <c r="CA20" i="27" s="1"/>
  <c r="CB20" i="27" s="1"/>
  <c r="CC20" i="27" s="1"/>
  <c r="CD20" i="27" s="1"/>
  <c r="CE20" i="27" s="1"/>
  <c r="C13" i="27"/>
  <c r="C12" i="27"/>
  <c r="C11" i="27"/>
  <c r="C10" i="27"/>
  <c r="C9" i="27"/>
  <c r="C8" i="27"/>
  <c r="C7" i="27"/>
  <c r="C6" i="27"/>
  <c r="C5" i="27"/>
  <c r="BG2" i="27"/>
  <c r="BH2" i="27" s="1"/>
  <c r="BI2" i="27" s="1"/>
  <c r="BJ2" i="27" s="1"/>
  <c r="BK2" i="27" s="1"/>
  <c r="BL2" i="27" s="1"/>
  <c r="BM2" i="27" s="1"/>
  <c r="BN2" i="27" s="1"/>
  <c r="BO2" i="27" s="1"/>
  <c r="BP2" i="27" s="1"/>
  <c r="BQ2" i="27" s="1"/>
  <c r="BR2" i="27" s="1"/>
  <c r="BS2" i="27" s="1"/>
  <c r="BT2" i="27" s="1"/>
  <c r="BU2" i="27" s="1"/>
  <c r="BV2" i="27" s="1"/>
  <c r="BW2" i="27" s="1"/>
  <c r="BX2" i="27" s="1"/>
  <c r="BY2" i="27" s="1"/>
  <c r="BZ2" i="27" s="1"/>
  <c r="CA2" i="27" s="1"/>
  <c r="CB2" i="27" s="1"/>
  <c r="CC2" i="27" s="1"/>
  <c r="CD2" i="27" s="1"/>
  <c r="CE2" i="27" s="1"/>
  <c r="BH70" i="29" l="1"/>
  <c r="BG105" i="29"/>
  <c r="BH120" i="29"/>
  <c r="BG155" i="29"/>
  <c r="BX109" i="22"/>
  <c r="BW109" i="29"/>
  <c r="BW109" i="30"/>
  <c r="BW109" i="25"/>
  <c r="BW109" i="31"/>
  <c r="BW109" i="24"/>
  <c r="BW109" i="27"/>
  <c r="BW109" i="26"/>
  <c r="BW109" i="23"/>
  <c r="BX110" i="22"/>
  <c r="BW110" i="29"/>
  <c r="BW110" i="30"/>
  <c r="BW110" i="25"/>
  <c r="BW110" i="31"/>
  <c r="BW110" i="24"/>
  <c r="BW110" i="26"/>
  <c r="BW110" i="23"/>
  <c r="BW110" i="27"/>
  <c r="AA48" i="29"/>
  <c r="AA10" i="29" s="1"/>
  <c r="AI48" i="29"/>
  <c r="AI10" i="29" s="1"/>
  <c r="Z48" i="28"/>
  <c r="Z10" i="28" s="1"/>
  <c r="AD48" i="28"/>
  <c r="AD10" i="28" s="1"/>
  <c r="AH48" i="28"/>
  <c r="AH10" i="28" s="1"/>
  <c r="AL48" i="28"/>
  <c r="AL10" i="28" s="1"/>
  <c r="Y48" i="28"/>
  <c r="Y10" i="28" s="1"/>
  <c r="AC48" i="28"/>
  <c r="AC10" i="28" s="1"/>
  <c r="AG48" i="28"/>
  <c r="AG10" i="28" s="1"/>
  <c r="AK48" i="28"/>
  <c r="AK10" i="28" s="1"/>
  <c r="AO48" i="28"/>
  <c r="AO10" i="28" s="1"/>
  <c r="AC50" i="28"/>
  <c r="AC12" i="28" s="1"/>
  <c r="AK50" i="28"/>
  <c r="AK12" i="28" s="1"/>
  <c r="AS50" i="28"/>
  <c r="AS12" i="28" s="1"/>
  <c r="BA50" i="28"/>
  <c r="BA12" i="28" s="1"/>
  <c r="AP49" i="28"/>
  <c r="AP11" i="28" s="1"/>
  <c r="AG50" i="28"/>
  <c r="AG12" i="28" s="1"/>
  <c r="AW50" i="28"/>
  <c r="AW12" i="28" s="1"/>
  <c r="Z50" i="28"/>
  <c r="Z12" i="28" s="1"/>
  <c r="AH50" i="28"/>
  <c r="AH12" i="28" s="1"/>
  <c r="AP50" i="28"/>
  <c r="AP12" i="28" s="1"/>
  <c r="AX50" i="28"/>
  <c r="AX12" i="28" s="1"/>
  <c r="Z49" i="28"/>
  <c r="Z11" i="28" s="1"/>
  <c r="Y50" i="28"/>
  <c r="Y12" i="28" s="1"/>
  <c r="AO50" i="28"/>
  <c r="AO12" i="28" s="1"/>
  <c r="AD50" i="28"/>
  <c r="AD12" i="28" s="1"/>
  <c r="AL50" i="28"/>
  <c r="AL12" i="28" s="1"/>
  <c r="AT50" i="28"/>
  <c r="AT12" i="28" s="1"/>
  <c r="AE49" i="28"/>
  <c r="AE11" i="28" s="1"/>
  <c r="AU49" i="28"/>
  <c r="AU11" i="28" s="1"/>
  <c r="AK49" i="28"/>
  <c r="AK11" i="28" s="1"/>
  <c r="BA49" i="28"/>
  <c r="BA11" i="28" s="1"/>
  <c r="BP50" i="28"/>
  <c r="BP12" i="28" s="1"/>
  <c r="Y49" i="28"/>
  <c r="Y11" i="28" s="1"/>
  <c r="AC49" i="28"/>
  <c r="AC11" i="28" s="1"/>
  <c r="AG49" i="28"/>
  <c r="AG11" i="28" s="1"/>
  <c r="AO49" i="28"/>
  <c r="AO11" i="28" s="1"/>
  <c r="AS49" i="28"/>
  <c r="AS11" i="28" s="1"/>
  <c r="AW49" i="28"/>
  <c r="AW11" i="28" s="1"/>
  <c r="BB50" i="28"/>
  <c r="BB12" i="28" s="1"/>
  <c r="BF50" i="28"/>
  <c r="BF12" i="28" s="1"/>
  <c r="BJ50" i="28"/>
  <c r="BJ12" i="28" s="1"/>
  <c r="BN50" i="28"/>
  <c r="BN12" i="28" s="1"/>
  <c r="BR50" i="28"/>
  <c r="BR12" i="28" s="1"/>
  <c r="BV50" i="28"/>
  <c r="BV12" i="28" s="1"/>
  <c r="BZ50" i="28"/>
  <c r="BZ12" i="28" s="1"/>
  <c r="CD50" i="28"/>
  <c r="CD12" i="28" s="1"/>
  <c r="X49" i="28"/>
  <c r="X11" i="28" s="1"/>
  <c r="AB49" i="28"/>
  <c r="AB11" i="28" s="1"/>
  <c r="AF49" i="28"/>
  <c r="AF11" i="28" s="1"/>
  <c r="AJ49" i="28"/>
  <c r="AJ11" i="28" s="1"/>
  <c r="AN49" i="28"/>
  <c r="AN11" i="28" s="1"/>
  <c r="AR49" i="28"/>
  <c r="AR11" i="28" s="1"/>
  <c r="AV49" i="28"/>
  <c r="AV11" i="28" s="1"/>
  <c r="AZ49" i="28"/>
  <c r="AZ11" i="28" s="1"/>
  <c r="AD49" i="28"/>
  <c r="AD11" i="28" s="1"/>
  <c r="AH49" i="28"/>
  <c r="AH11" i="28" s="1"/>
  <c r="AL49" i="28"/>
  <c r="AL11" i="28" s="1"/>
  <c r="AT49" i="28"/>
  <c r="AT11" i="28" s="1"/>
  <c r="AX49" i="28"/>
  <c r="AX11" i="28" s="1"/>
  <c r="W50" i="28"/>
  <c r="W12" i="28" s="1"/>
  <c r="AA50" i="28"/>
  <c r="AA12" i="28" s="1"/>
  <c r="AE50" i="28"/>
  <c r="AE12" i="28" s="1"/>
  <c r="AI50" i="28"/>
  <c r="AI12" i="28" s="1"/>
  <c r="AM50" i="28"/>
  <c r="AM12" i="28" s="1"/>
  <c r="AQ50" i="28"/>
  <c r="AQ12" i="28" s="1"/>
  <c r="AU50" i="28"/>
  <c r="AU12" i="28" s="1"/>
  <c r="AY50" i="28"/>
  <c r="AY12" i="28" s="1"/>
  <c r="BC50" i="28"/>
  <c r="BC12" i="28" s="1"/>
  <c r="BG50" i="28"/>
  <c r="BG12" i="28" s="1"/>
  <c r="BK50" i="28"/>
  <c r="BK12" i="28" s="1"/>
  <c r="BO50" i="28"/>
  <c r="BO12" i="28" s="1"/>
  <c r="BS50" i="28"/>
  <c r="BS12" i="28" s="1"/>
  <c r="BW50" i="28"/>
  <c r="BW12" i="28" s="1"/>
  <c r="CA50" i="28"/>
  <c r="CA12" i="28" s="1"/>
  <c r="CE50" i="28"/>
  <c r="CE12" i="28" s="1"/>
  <c r="W49" i="28"/>
  <c r="W11" i="28" s="1"/>
  <c r="AI49" i="28"/>
  <c r="AI11" i="28" s="1"/>
  <c r="BD50" i="28"/>
  <c r="BD12" i="28" s="1"/>
  <c r="AA49" i="28"/>
  <c r="AA11" i="28" s="1"/>
  <c r="AM49" i="28"/>
  <c r="AM11" i="28" s="1"/>
  <c r="AQ49" i="28"/>
  <c r="AQ11" i="28" s="1"/>
  <c r="AY49" i="28"/>
  <c r="AY11" i="28" s="1"/>
  <c r="X50" i="28"/>
  <c r="X12" i="28" s="1"/>
  <c r="AB50" i="28"/>
  <c r="AB12" i="28" s="1"/>
  <c r="AF50" i="28"/>
  <c r="AF12" i="28" s="1"/>
  <c r="AJ50" i="28"/>
  <c r="AJ12" i="28" s="1"/>
  <c r="AN50" i="28"/>
  <c r="AN12" i="28" s="1"/>
  <c r="AR50" i="28"/>
  <c r="AR12" i="28" s="1"/>
  <c r="AV50" i="28"/>
  <c r="AV12" i="28" s="1"/>
  <c r="AZ50" i="28"/>
  <c r="AZ12" i="28" s="1"/>
  <c r="BH50" i="28"/>
  <c r="BH12" i="28" s="1"/>
  <c r="BL50" i="28"/>
  <c r="BL12" i="28" s="1"/>
  <c r="BT50" i="28"/>
  <c r="BT12" i="28" s="1"/>
  <c r="CB50" i="28"/>
  <c r="CB12" i="28" s="1"/>
  <c r="BE50" i="28"/>
  <c r="BE12" i="28" s="1"/>
  <c r="BI50" i="28"/>
  <c r="BI12" i="28" s="1"/>
  <c r="BM50" i="28"/>
  <c r="BM12" i="28" s="1"/>
  <c r="BQ50" i="28"/>
  <c r="BQ12" i="28" s="1"/>
  <c r="BU50" i="28"/>
  <c r="BU12" i="28" s="1"/>
  <c r="BY50" i="28"/>
  <c r="BY12" i="28" s="1"/>
  <c r="CC50" i="28"/>
  <c r="CC12" i="28" s="1"/>
  <c r="BX50" i="28"/>
  <c r="BX12" i="28" s="1"/>
  <c r="AM48" i="29"/>
  <c r="AM10" i="29" s="1"/>
  <c r="AH48" i="29"/>
  <c r="AH10" i="29" s="1"/>
  <c r="AC48" i="29"/>
  <c r="AC10" i="29" s="1"/>
  <c r="AG48" i="29"/>
  <c r="AG10" i="29" s="1"/>
  <c r="AD48" i="29"/>
  <c r="AD10" i="29" s="1"/>
  <c r="AL48" i="29"/>
  <c r="AL10" i="29" s="1"/>
  <c r="X47" i="29"/>
  <c r="AB47" i="29"/>
  <c r="AF47" i="29"/>
  <c r="AJ47" i="29"/>
  <c r="AN47" i="29"/>
  <c r="AB148" i="29"/>
  <c r="AF148" i="29"/>
  <c r="AN148" i="29"/>
  <c r="Y48" i="29"/>
  <c r="Y10" i="29" s="1"/>
  <c r="AO48" i="29"/>
  <c r="AO10" i="29" s="1"/>
  <c r="X148" i="29"/>
  <c r="AJ148" i="29"/>
  <c r="AK48" i="29"/>
  <c r="AK10" i="29" s="1"/>
  <c r="X46" i="29"/>
  <c r="AB46" i="29"/>
  <c r="AF46" i="29"/>
  <c r="AJ46" i="29"/>
  <c r="AN46" i="29"/>
  <c r="W48" i="28"/>
  <c r="W10" i="28" s="1"/>
  <c r="AA48" i="28"/>
  <c r="AA10" i="28" s="1"/>
  <c r="AE48" i="28"/>
  <c r="AE10" i="28" s="1"/>
  <c r="AI48" i="28"/>
  <c r="AI10" i="28" s="1"/>
  <c r="AM48" i="28"/>
  <c r="AM10" i="28" s="1"/>
  <c r="Z48" i="27"/>
  <c r="Z10" i="27" s="1"/>
  <c r="AD48" i="27"/>
  <c r="AD10" i="27" s="1"/>
  <c r="AH48" i="27"/>
  <c r="AH10" i="27" s="1"/>
  <c r="AL48" i="27"/>
  <c r="AL10" i="27" s="1"/>
  <c r="W48" i="27"/>
  <c r="W10" i="27" s="1"/>
  <c r="AA48" i="27"/>
  <c r="AA10" i="27" s="1"/>
  <c r="AE48" i="27"/>
  <c r="AE10" i="27" s="1"/>
  <c r="AI48" i="27"/>
  <c r="AI10" i="27" s="1"/>
  <c r="AM48" i="27"/>
  <c r="AM10" i="27" s="1"/>
  <c r="X48" i="27"/>
  <c r="X10" i="27" s="1"/>
  <c r="AF48" i="27"/>
  <c r="AF10" i="27" s="1"/>
  <c r="AN48" i="27"/>
  <c r="AN10" i="27" s="1"/>
  <c r="Y48" i="27"/>
  <c r="Y10" i="27" s="1"/>
  <c r="AC48" i="27"/>
  <c r="AC10" i="27" s="1"/>
  <c r="AG48" i="27"/>
  <c r="AG10" i="27" s="1"/>
  <c r="AK48" i="27"/>
  <c r="AK10" i="27" s="1"/>
  <c r="AO48" i="27"/>
  <c r="AO10" i="27" s="1"/>
  <c r="AB48" i="27"/>
  <c r="AB10" i="27" s="1"/>
  <c r="AJ48" i="27"/>
  <c r="AJ10" i="27" s="1"/>
  <c r="BG56" i="26"/>
  <c r="BH56" i="26" s="1"/>
  <c r="BI56" i="26" s="1"/>
  <c r="BJ56" i="26" s="1"/>
  <c r="BK56" i="26" s="1"/>
  <c r="BL56" i="26" s="1"/>
  <c r="BM56" i="26" s="1"/>
  <c r="BN56" i="26" s="1"/>
  <c r="BO56" i="26" s="1"/>
  <c r="BP56" i="26" s="1"/>
  <c r="BQ56" i="26" s="1"/>
  <c r="BR56" i="26" s="1"/>
  <c r="BS56" i="26" s="1"/>
  <c r="BT56" i="26" s="1"/>
  <c r="BU56" i="26" s="1"/>
  <c r="BV56" i="26" s="1"/>
  <c r="BW56" i="26" s="1"/>
  <c r="BX56" i="26" s="1"/>
  <c r="BY56" i="26" s="1"/>
  <c r="BZ56" i="26" s="1"/>
  <c r="CA56" i="26" s="1"/>
  <c r="CB56" i="26" s="1"/>
  <c r="CC56" i="26" s="1"/>
  <c r="CD56" i="26" s="1"/>
  <c r="CE56" i="26" s="1"/>
  <c r="BG54" i="25"/>
  <c r="BH54" i="25" s="1"/>
  <c r="BI54" i="25" s="1"/>
  <c r="BJ54" i="25" s="1"/>
  <c r="BK54" i="25" s="1"/>
  <c r="BL54" i="25" s="1"/>
  <c r="BM54" i="25" s="1"/>
  <c r="BN54" i="25" s="1"/>
  <c r="BO54" i="25" s="1"/>
  <c r="BP54" i="25" s="1"/>
  <c r="BQ54" i="25" s="1"/>
  <c r="BR54" i="25" s="1"/>
  <c r="BS54" i="25" s="1"/>
  <c r="BT54" i="25" s="1"/>
  <c r="BU54" i="25" s="1"/>
  <c r="BV54" i="25" s="1"/>
  <c r="BW54" i="25" s="1"/>
  <c r="BX54" i="25" s="1"/>
  <c r="BY54" i="25" s="1"/>
  <c r="BZ54" i="25" s="1"/>
  <c r="CA54" i="25" s="1"/>
  <c r="CB54" i="25" s="1"/>
  <c r="CC54" i="25" s="1"/>
  <c r="CD54" i="25" s="1"/>
  <c r="CE54" i="25" s="1"/>
  <c r="BG54" i="24"/>
  <c r="BH54" i="24" s="1"/>
  <c r="BI54" i="24" s="1"/>
  <c r="BJ54" i="24" s="1"/>
  <c r="BK54" i="24" s="1"/>
  <c r="BL54" i="24" s="1"/>
  <c r="BM54" i="24" s="1"/>
  <c r="BN54" i="24" s="1"/>
  <c r="BO54" i="24" s="1"/>
  <c r="BP54" i="24" s="1"/>
  <c r="BQ54" i="24" s="1"/>
  <c r="BR54" i="24" s="1"/>
  <c r="BS54" i="24" s="1"/>
  <c r="BT54" i="24" s="1"/>
  <c r="BU54" i="24" s="1"/>
  <c r="BV54" i="24" s="1"/>
  <c r="BW54" i="24" s="1"/>
  <c r="BX54" i="24" s="1"/>
  <c r="BY54" i="24" s="1"/>
  <c r="BZ54" i="24" s="1"/>
  <c r="CA54" i="24" s="1"/>
  <c r="CB54" i="24" s="1"/>
  <c r="CC54" i="24" s="1"/>
  <c r="CD54" i="24" s="1"/>
  <c r="CE54" i="24" s="1"/>
  <c r="BI120" i="29" l="1"/>
  <c r="BH155" i="29"/>
  <c r="BY110" i="22"/>
  <c r="BX110" i="30"/>
  <c r="BX110" i="25"/>
  <c r="BX110" i="31"/>
  <c r="BX110" i="29"/>
  <c r="BX110" i="27"/>
  <c r="BX110" i="26"/>
  <c r="BX110" i="24"/>
  <c r="BX110" i="23"/>
  <c r="BY109" i="22"/>
  <c r="BX109" i="30"/>
  <c r="BX109" i="25"/>
  <c r="BX109" i="31"/>
  <c r="BX109" i="24"/>
  <c r="BX109" i="29"/>
  <c r="BX109" i="27"/>
  <c r="BX109" i="26"/>
  <c r="BX109" i="23"/>
  <c r="BI70" i="29"/>
  <c r="BH105" i="29"/>
  <c r="AN48" i="29"/>
  <c r="AN10" i="29" s="1"/>
  <c r="X48" i="29"/>
  <c r="X10" i="29" s="1"/>
  <c r="AF48" i="29"/>
  <c r="AF10" i="29" s="1"/>
  <c r="AB48" i="29"/>
  <c r="AB10" i="29" s="1"/>
  <c r="AJ48" i="29"/>
  <c r="AJ10" i="29" s="1"/>
  <c r="X51" i="26"/>
  <c r="X11" i="26" s="1"/>
  <c r="Y51" i="26"/>
  <c r="Y11" i="26" s="1"/>
  <c r="Z51" i="26"/>
  <c r="Z11" i="26" s="1"/>
  <c r="AA51" i="26"/>
  <c r="AA11" i="26" s="1"/>
  <c r="AB51" i="26"/>
  <c r="AB11" i="26" s="1"/>
  <c r="AC51" i="26"/>
  <c r="AC11" i="26" s="1"/>
  <c r="AD51" i="26"/>
  <c r="AD11" i="26" s="1"/>
  <c r="AE51" i="26"/>
  <c r="AE11" i="26" s="1"/>
  <c r="AF51" i="26"/>
  <c r="AF11" i="26" s="1"/>
  <c r="AG51" i="26"/>
  <c r="AG11" i="26" s="1"/>
  <c r="AH51" i="26"/>
  <c r="AH11" i="26" s="1"/>
  <c r="AI51" i="26"/>
  <c r="AI11" i="26" s="1"/>
  <c r="AJ51" i="26"/>
  <c r="AJ11" i="26" s="1"/>
  <c r="AK51" i="26"/>
  <c r="AK11" i="26" s="1"/>
  <c r="AL51" i="26"/>
  <c r="AL11" i="26" s="1"/>
  <c r="AM51" i="26"/>
  <c r="AM11" i="26" s="1"/>
  <c r="AN51" i="26"/>
  <c r="AN11" i="26" s="1"/>
  <c r="AO51" i="26"/>
  <c r="AO11" i="26" s="1"/>
  <c r="AP51" i="26"/>
  <c r="AP11" i="26" s="1"/>
  <c r="AQ51" i="26"/>
  <c r="AQ11" i="26" s="1"/>
  <c r="AR51" i="26"/>
  <c r="AR11" i="26" s="1"/>
  <c r="AS51" i="26"/>
  <c r="AS11" i="26" s="1"/>
  <c r="AT51" i="26"/>
  <c r="AT11" i="26" s="1"/>
  <c r="AU51" i="26"/>
  <c r="AU11" i="26" s="1"/>
  <c r="AV51" i="26"/>
  <c r="AV11" i="26" s="1"/>
  <c r="AW51" i="26"/>
  <c r="AW11" i="26" s="1"/>
  <c r="AX51" i="26"/>
  <c r="AX11" i="26" s="1"/>
  <c r="AY51" i="26"/>
  <c r="AY11" i="26" s="1"/>
  <c r="AZ51" i="26"/>
  <c r="AZ11" i="26" s="1"/>
  <c r="BA51" i="26"/>
  <c r="BA11" i="26" s="1"/>
  <c r="BB51" i="26"/>
  <c r="BB11" i="26" s="1"/>
  <c r="BC51" i="26"/>
  <c r="BC11" i="26" s="1"/>
  <c r="BD51" i="26"/>
  <c r="BD11" i="26" s="1"/>
  <c r="BE51" i="26"/>
  <c r="BE11" i="26" s="1"/>
  <c r="BF51" i="26"/>
  <c r="BF11" i="26" s="1"/>
  <c r="BG51" i="26"/>
  <c r="BG11" i="26" s="1"/>
  <c r="BH51" i="26"/>
  <c r="BH11" i="26" s="1"/>
  <c r="BI51" i="26"/>
  <c r="BI11" i="26" s="1"/>
  <c r="BJ51" i="26"/>
  <c r="BJ11" i="26" s="1"/>
  <c r="BK51" i="26"/>
  <c r="BK11" i="26" s="1"/>
  <c r="X52" i="26"/>
  <c r="X12" i="26" s="1"/>
  <c r="Y52" i="26"/>
  <c r="Y12" i="26" s="1"/>
  <c r="Z52" i="26"/>
  <c r="Z12" i="26" s="1"/>
  <c r="AA52" i="26"/>
  <c r="AA12" i="26" s="1"/>
  <c r="AB52" i="26"/>
  <c r="AB12" i="26" s="1"/>
  <c r="AC52" i="26"/>
  <c r="AC12" i="26" s="1"/>
  <c r="AD52" i="26"/>
  <c r="AD12" i="26" s="1"/>
  <c r="AE52" i="26"/>
  <c r="AE12" i="26" s="1"/>
  <c r="AF52" i="26"/>
  <c r="AF12" i="26" s="1"/>
  <c r="AG52" i="26"/>
  <c r="AG12" i="26" s="1"/>
  <c r="AH52" i="26"/>
  <c r="AH12" i="26" s="1"/>
  <c r="AI52" i="26"/>
  <c r="AI12" i="26" s="1"/>
  <c r="AJ52" i="26"/>
  <c r="AJ12" i="26" s="1"/>
  <c r="AK52" i="26"/>
  <c r="AK12" i="26" s="1"/>
  <c r="AL52" i="26"/>
  <c r="AL12" i="26" s="1"/>
  <c r="AM52" i="26"/>
  <c r="AM12" i="26" s="1"/>
  <c r="AN52" i="26"/>
  <c r="AN12" i="26" s="1"/>
  <c r="AO52" i="26"/>
  <c r="AO12" i="26" s="1"/>
  <c r="AP52" i="26"/>
  <c r="AP12" i="26" s="1"/>
  <c r="AQ52" i="26"/>
  <c r="AQ12" i="26" s="1"/>
  <c r="AR52" i="26"/>
  <c r="AR12" i="26" s="1"/>
  <c r="AS52" i="26"/>
  <c r="AS12" i="26" s="1"/>
  <c r="AT52" i="26"/>
  <c r="AT12" i="26" s="1"/>
  <c r="AU52" i="26"/>
  <c r="AU12" i="26" s="1"/>
  <c r="AV52" i="26"/>
  <c r="AV12" i="26" s="1"/>
  <c r="AW52" i="26"/>
  <c r="AW12" i="26" s="1"/>
  <c r="AX52" i="26"/>
  <c r="AX12" i="26" s="1"/>
  <c r="AY52" i="26"/>
  <c r="AY12" i="26" s="1"/>
  <c r="AZ52" i="26"/>
  <c r="AZ12" i="26" s="1"/>
  <c r="BA52" i="26"/>
  <c r="BA12" i="26" s="1"/>
  <c r="BB52" i="26"/>
  <c r="BB12" i="26" s="1"/>
  <c r="BC52" i="26"/>
  <c r="BC12" i="26" s="1"/>
  <c r="BD52" i="26"/>
  <c r="BD12" i="26" s="1"/>
  <c r="BE52" i="26"/>
  <c r="BE12" i="26" s="1"/>
  <c r="BF52" i="26"/>
  <c r="BF12" i="26" s="1"/>
  <c r="BG52" i="26"/>
  <c r="BG12" i="26" s="1"/>
  <c r="BH52" i="26"/>
  <c r="BH12" i="26" s="1"/>
  <c r="BI52" i="26"/>
  <c r="BI12" i="26" s="1"/>
  <c r="BJ52" i="26"/>
  <c r="BJ12" i="26" s="1"/>
  <c r="BK52" i="26"/>
  <c r="BK12" i="26" s="1"/>
  <c r="W52" i="26"/>
  <c r="W12" i="26" s="1"/>
  <c r="W51" i="26"/>
  <c r="W11" i="26" s="1"/>
  <c r="BL152" i="26"/>
  <c r="BM152" i="26" s="1"/>
  <c r="BN152" i="26" s="1"/>
  <c r="BO152" i="26" s="1"/>
  <c r="BP152" i="26" s="1"/>
  <c r="BQ152" i="26" s="1"/>
  <c r="BR152" i="26" s="1"/>
  <c r="BS152" i="26" s="1"/>
  <c r="BT152" i="26" s="1"/>
  <c r="BU152" i="26" s="1"/>
  <c r="BV152" i="26" s="1"/>
  <c r="BW152" i="26" s="1"/>
  <c r="BX152" i="26" s="1"/>
  <c r="BY152" i="26" s="1"/>
  <c r="BZ152" i="26" s="1"/>
  <c r="CA152" i="26" s="1"/>
  <c r="CB152" i="26" s="1"/>
  <c r="CC152" i="26" s="1"/>
  <c r="CD152" i="26" s="1"/>
  <c r="CE152" i="26" s="1"/>
  <c r="CE52" i="26" s="1"/>
  <c r="CE12" i="26" s="1"/>
  <c r="BL151" i="26"/>
  <c r="BM151" i="26" s="1"/>
  <c r="BN151" i="26" s="1"/>
  <c r="BO151" i="26" s="1"/>
  <c r="BP151" i="26" s="1"/>
  <c r="BQ151" i="26" s="1"/>
  <c r="BR151" i="26" s="1"/>
  <c r="BS151" i="26" s="1"/>
  <c r="BT151" i="26" s="1"/>
  <c r="BU151" i="26" s="1"/>
  <c r="BV151" i="26" s="1"/>
  <c r="BW151" i="26" s="1"/>
  <c r="BX151" i="26" s="1"/>
  <c r="BY151" i="26" s="1"/>
  <c r="BZ151" i="26" s="1"/>
  <c r="CA151" i="26" s="1"/>
  <c r="CB151" i="26" s="1"/>
  <c r="CC151" i="26" s="1"/>
  <c r="CD151" i="26" s="1"/>
  <c r="CE151" i="26" s="1"/>
  <c r="CE51" i="26" s="1"/>
  <c r="CE11" i="26" s="1"/>
  <c r="AO98" i="26"/>
  <c r="AO115" i="26" s="1"/>
  <c r="AN98" i="26"/>
  <c r="AN115" i="26" s="1"/>
  <c r="AM98" i="26"/>
  <c r="AM115" i="26" s="1"/>
  <c r="AL98" i="26"/>
  <c r="AL115" i="26" s="1"/>
  <c r="AK98" i="26"/>
  <c r="AK115" i="26" s="1"/>
  <c r="AJ98" i="26"/>
  <c r="AJ115" i="26" s="1"/>
  <c r="AI98" i="26"/>
  <c r="AI115" i="26" s="1"/>
  <c r="AH98" i="26"/>
  <c r="AH115" i="26" s="1"/>
  <c r="AG98" i="26"/>
  <c r="AG115" i="26" s="1"/>
  <c r="AF98" i="26"/>
  <c r="AF115" i="26" s="1"/>
  <c r="AE98" i="26"/>
  <c r="AE115" i="26" s="1"/>
  <c r="AD98" i="26"/>
  <c r="AD115" i="26" s="1"/>
  <c r="AC98" i="26"/>
  <c r="AC115" i="26" s="1"/>
  <c r="AB98" i="26"/>
  <c r="AB115" i="26" s="1"/>
  <c r="AA98" i="26"/>
  <c r="AA115" i="26" s="1"/>
  <c r="Z98" i="26"/>
  <c r="Z115" i="26" s="1"/>
  <c r="Y98" i="26"/>
  <c r="Y115" i="26" s="1"/>
  <c r="X98" i="26"/>
  <c r="X115" i="26" s="1"/>
  <c r="W98" i="26"/>
  <c r="W115" i="26" s="1"/>
  <c r="AT105" i="26"/>
  <c r="AP105" i="26"/>
  <c r="BF157" i="26"/>
  <c r="G150" i="26"/>
  <c r="G100" i="26" s="1"/>
  <c r="G149" i="26"/>
  <c r="G99" i="26" s="1"/>
  <c r="G147" i="26"/>
  <c r="G97" i="26" s="1"/>
  <c r="G146" i="26"/>
  <c r="G96" i="26" s="1"/>
  <c r="G144" i="26"/>
  <c r="G94" i="26" s="1"/>
  <c r="G143" i="26"/>
  <c r="G93" i="26" s="1"/>
  <c r="G142" i="26"/>
  <c r="G92" i="26" s="1"/>
  <c r="G140" i="26"/>
  <c r="G90" i="26" s="1"/>
  <c r="G139" i="26"/>
  <c r="G89" i="26" s="1"/>
  <c r="G137" i="26"/>
  <c r="G87" i="26" s="1"/>
  <c r="G136" i="26"/>
  <c r="G86" i="26" s="1"/>
  <c r="G135" i="26"/>
  <c r="G85" i="26" s="1"/>
  <c r="G134" i="26"/>
  <c r="G84" i="26" s="1"/>
  <c r="G133" i="26"/>
  <c r="G83" i="26" s="1"/>
  <c r="G132" i="26"/>
  <c r="G82" i="26" s="1"/>
  <c r="G130" i="26"/>
  <c r="G80" i="26" s="1"/>
  <c r="G129" i="26"/>
  <c r="G79" i="26" s="1"/>
  <c r="G127" i="26"/>
  <c r="G77" i="26" s="1"/>
  <c r="G126" i="26"/>
  <c r="G76" i="26" s="1"/>
  <c r="G125" i="26"/>
  <c r="G75" i="26" s="1"/>
  <c r="G124" i="26"/>
  <c r="G74" i="26" s="1"/>
  <c r="G123" i="26"/>
  <c r="G73" i="26" s="1"/>
  <c r="E150" i="26"/>
  <c r="E100" i="26" s="1"/>
  <c r="E149" i="26"/>
  <c r="E99" i="26" s="1"/>
  <c r="E144" i="26"/>
  <c r="E94" i="26" s="1"/>
  <c r="E143" i="26"/>
  <c r="E93" i="26" s="1"/>
  <c r="E142" i="26"/>
  <c r="E92" i="26" s="1"/>
  <c r="E140" i="26"/>
  <c r="E90" i="26" s="1"/>
  <c r="E139" i="26"/>
  <c r="E89" i="26" s="1"/>
  <c r="E137" i="26"/>
  <c r="E87" i="26" s="1"/>
  <c r="E136" i="26"/>
  <c r="E86" i="26" s="1"/>
  <c r="E135" i="26"/>
  <c r="E85" i="26" s="1"/>
  <c r="E134" i="26"/>
  <c r="E84" i="26" s="1"/>
  <c r="E133" i="26"/>
  <c r="E83" i="26" s="1"/>
  <c r="E132" i="26"/>
  <c r="E82" i="26" s="1"/>
  <c r="E130" i="26"/>
  <c r="E80" i="26" s="1"/>
  <c r="E129" i="26"/>
  <c r="E79" i="26" s="1"/>
  <c r="E127" i="26"/>
  <c r="E77" i="26" s="1"/>
  <c r="E126" i="26"/>
  <c r="E76" i="26" s="1"/>
  <c r="E125" i="26"/>
  <c r="E75" i="26" s="1"/>
  <c r="E124" i="26"/>
  <c r="E74" i="26" s="1"/>
  <c r="E123" i="26"/>
  <c r="E73" i="26" s="1"/>
  <c r="BG156" i="26"/>
  <c r="BH156" i="26" s="1"/>
  <c r="BI156" i="26" s="1"/>
  <c r="BJ156" i="26" s="1"/>
  <c r="BK156" i="26" s="1"/>
  <c r="BL156" i="26" s="1"/>
  <c r="BM156" i="26" s="1"/>
  <c r="BN156" i="26" s="1"/>
  <c r="BO156" i="26" s="1"/>
  <c r="BP156" i="26" s="1"/>
  <c r="BQ156" i="26" s="1"/>
  <c r="BR156" i="26" s="1"/>
  <c r="BS156" i="26" s="1"/>
  <c r="BT156" i="26" s="1"/>
  <c r="BU156" i="26" s="1"/>
  <c r="BV156" i="26" s="1"/>
  <c r="BW156" i="26" s="1"/>
  <c r="BX156" i="26" s="1"/>
  <c r="BY156" i="26" s="1"/>
  <c r="BZ156" i="26" s="1"/>
  <c r="CA156" i="26" s="1"/>
  <c r="CB156" i="26" s="1"/>
  <c r="CC156" i="26" s="1"/>
  <c r="CD156" i="26" s="1"/>
  <c r="CE156" i="26" s="1"/>
  <c r="AO148" i="26"/>
  <c r="AN148" i="26"/>
  <c r="AM148" i="26"/>
  <c r="AL148" i="26"/>
  <c r="AK148" i="26"/>
  <c r="AJ148" i="26"/>
  <c r="AI148" i="26"/>
  <c r="AH148" i="26"/>
  <c r="AG148" i="26"/>
  <c r="AF148" i="26"/>
  <c r="AE148" i="26"/>
  <c r="AD148" i="26"/>
  <c r="AC148" i="26"/>
  <c r="AB148" i="26"/>
  <c r="AA148" i="26"/>
  <c r="Z148" i="26"/>
  <c r="Y148" i="26"/>
  <c r="X148" i="26"/>
  <c r="W148" i="26"/>
  <c r="BG120" i="26"/>
  <c r="BH120" i="26" s="1"/>
  <c r="BI120" i="26" s="1"/>
  <c r="BJ120" i="26" s="1"/>
  <c r="BK120" i="26" s="1"/>
  <c r="BL120" i="26" s="1"/>
  <c r="BM120" i="26" s="1"/>
  <c r="BN120" i="26" s="1"/>
  <c r="BO120" i="26" s="1"/>
  <c r="BP120" i="26" s="1"/>
  <c r="BQ120" i="26" s="1"/>
  <c r="BR120" i="26" s="1"/>
  <c r="BS120" i="26" s="1"/>
  <c r="BT120" i="26" s="1"/>
  <c r="BU120" i="26" s="1"/>
  <c r="BV120" i="26" s="1"/>
  <c r="BW120" i="26" s="1"/>
  <c r="BX120" i="26" s="1"/>
  <c r="BY120" i="26" s="1"/>
  <c r="BZ120" i="26" s="1"/>
  <c r="CA120" i="26" s="1"/>
  <c r="CB120" i="26" s="1"/>
  <c r="CC120" i="26" s="1"/>
  <c r="CD120" i="26" s="1"/>
  <c r="CE120" i="26" s="1"/>
  <c r="BG104" i="26"/>
  <c r="BH104" i="26" s="1"/>
  <c r="BI104" i="26" s="1"/>
  <c r="BJ104" i="26" s="1"/>
  <c r="BK104" i="26" s="1"/>
  <c r="BL104" i="26" s="1"/>
  <c r="BM104" i="26" s="1"/>
  <c r="BN104" i="26" s="1"/>
  <c r="BO104" i="26" s="1"/>
  <c r="BP104" i="26" s="1"/>
  <c r="BQ104" i="26" s="1"/>
  <c r="BR104" i="26" s="1"/>
  <c r="BS104" i="26" s="1"/>
  <c r="BT104" i="26" s="1"/>
  <c r="BU104" i="26" s="1"/>
  <c r="BV104" i="26" s="1"/>
  <c r="BW104" i="26" s="1"/>
  <c r="BX104" i="26" s="1"/>
  <c r="BY104" i="26" s="1"/>
  <c r="BZ104" i="26" s="1"/>
  <c r="CA104" i="26" s="1"/>
  <c r="CB104" i="26" s="1"/>
  <c r="CC104" i="26" s="1"/>
  <c r="CD104" i="26" s="1"/>
  <c r="CE104" i="26" s="1"/>
  <c r="BG70" i="26"/>
  <c r="BH70" i="26" s="1"/>
  <c r="BI70" i="26" s="1"/>
  <c r="BJ70" i="26" s="1"/>
  <c r="BK70" i="26" s="1"/>
  <c r="BL70" i="26" s="1"/>
  <c r="BM70" i="26" s="1"/>
  <c r="BN70" i="26" s="1"/>
  <c r="BO70" i="26" s="1"/>
  <c r="BP70" i="26" s="1"/>
  <c r="BQ70" i="26" s="1"/>
  <c r="BR70" i="26" s="1"/>
  <c r="BS70" i="26" s="1"/>
  <c r="BT70" i="26" s="1"/>
  <c r="BU70" i="26" s="1"/>
  <c r="BV70" i="26" s="1"/>
  <c r="BW70" i="26" s="1"/>
  <c r="BX70" i="26" s="1"/>
  <c r="BY70" i="26" s="1"/>
  <c r="BZ70" i="26" s="1"/>
  <c r="CA70" i="26" s="1"/>
  <c r="CB70" i="26" s="1"/>
  <c r="CC70" i="26" s="1"/>
  <c r="CD70" i="26" s="1"/>
  <c r="CE70" i="26" s="1"/>
  <c r="AO47" i="26"/>
  <c r="AN47" i="26"/>
  <c r="AM47" i="26"/>
  <c r="AL47" i="26"/>
  <c r="AK47" i="26"/>
  <c r="AJ47" i="26"/>
  <c r="AI47" i="26"/>
  <c r="AH47" i="26"/>
  <c r="AG47" i="26"/>
  <c r="AF47" i="26"/>
  <c r="AE47" i="26"/>
  <c r="AD47" i="26"/>
  <c r="AC47" i="26"/>
  <c r="AB47" i="26"/>
  <c r="AA47" i="26"/>
  <c r="Z47" i="26"/>
  <c r="Y47" i="26"/>
  <c r="X47" i="26"/>
  <c r="W47" i="26"/>
  <c r="AO46" i="26"/>
  <c r="AN46" i="26"/>
  <c r="AM46" i="26"/>
  <c r="AL46" i="26"/>
  <c r="AK46" i="26"/>
  <c r="AJ46" i="26"/>
  <c r="AI46" i="26"/>
  <c r="AH46" i="26"/>
  <c r="AG46" i="26"/>
  <c r="AF46" i="26"/>
  <c r="AE46" i="26"/>
  <c r="AD46" i="26"/>
  <c r="AC46" i="26"/>
  <c r="AB46" i="26"/>
  <c r="AA46" i="26"/>
  <c r="Z46" i="26"/>
  <c r="Y46" i="26"/>
  <c r="X46" i="26"/>
  <c r="W46" i="26"/>
  <c r="W48" i="26" s="1"/>
  <c r="W10" i="26" s="1"/>
  <c r="BG20" i="26"/>
  <c r="BH20" i="26" s="1"/>
  <c r="BI20" i="26" s="1"/>
  <c r="BJ20" i="26" s="1"/>
  <c r="BK20" i="26" s="1"/>
  <c r="BL20" i="26" s="1"/>
  <c r="BM20" i="26" s="1"/>
  <c r="BN20" i="26" s="1"/>
  <c r="BO20" i="26" s="1"/>
  <c r="BP20" i="26" s="1"/>
  <c r="BQ20" i="26" s="1"/>
  <c r="BR20" i="26" s="1"/>
  <c r="BS20" i="26" s="1"/>
  <c r="BT20" i="26" s="1"/>
  <c r="BU20" i="26" s="1"/>
  <c r="BV20" i="26" s="1"/>
  <c r="BW20" i="26" s="1"/>
  <c r="BX20" i="26" s="1"/>
  <c r="BY20" i="26" s="1"/>
  <c r="BZ20" i="26" s="1"/>
  <c r="CA20" i="26" s="1"/>
  <c r="CB20" i="26" s="1"/>
  <c r="CC20" i="26" s="1"/>
  <c r="CD20" i="26" s="1"/>
  <c r="CE20" i="26" s="1"/>
  <c r="C15" i="26"/>
  <c r="C14" i="26"/>
  <c r="C13" i="26"/>
  <c r="C10" i="26"/>
  <c r="C9" i="26"/>
  <c r="C8" i="26"/>
  <c r="C7" i="26"/>
  <c r="C5" i="26"/>
  <c r="BG2" i="26"/>
  <c r="BH2" i="26" s="1"/>
  <c r="BI2" i="26" s="1"/>
  <c r="BJ2" i="26" s="1"/>
  <c r="BK2" i="26" s="1"/>
  <c r="BL2" i="26" s="1"/>
  <c r="BM2" i="26" s="1"/>
  <c r="BN2" i="26" s="1"/>
  <c r="BO2" i="26" s="1"/>
  <c r="BP2" i="26" s="1"/>
  <c r="BQ2" i="26" s="1"/>
  <c r="BR2" i="26" s="1"/>
  <c r="BS2" i="26" s="1"/>
  <c r="BT2" i="26" s="1"/>
  <c r="BU2" i="26" s="1"/>
  <c r="BV2" i="26" s="1"/>
  <c r="BW2" i="26" s="1"/>
  <c r="BX2" i="26" s="1"/>
  <c r="BY2" i="26" s="1"/>
  <c r="BZ2" i="26" s="1"/>
  <c r="CA2" i="26" s="1"/>
  <c r="CB2" i="26" s="1"/>
  <c r="CC2" i="26" s="1"/>
  <c r="CD2" i="26" s="1"/>
  <c r="CE2" i="26" s="1"/>
  <c r="AQ105" i="25"/>
  <c r="AR105" i="25"/>
  <c r="AS105" i="25"/>
  <c r="AT105" i="25"/>
  <c r="AU105" i="25"/>
  <c r="AV105" i="25"/>
  <c r="AW105" i="25"/>
  <c r="AX105" i="25"/>
  <c r="AY105" i="25"/>
  <c r="AZ105" i="25"/>
  <c r="BA105" i="25"/>
  <c r="BB105" i="25"/>
  <c r="BC105" i="25"/>
  <c r="BD105" i="25"/>
  <c r="BE105" i="25"/>
  <c r="BF105" i="25"/>
  <c r="BG105" i="25"/>
  <c r="BH105" i="25"/>
  <c r="BI105" i="25"/>
  <c r="BJ105" i="25"/>
  <c r="BK105" i="25"/>
  <c r="BL105" i="25"/>
  <c r="BM105" i="25"/>
  <c r="BN105" i="25"/>
  <c r="BO105" i="25"/>
  <c r="BP105" i="25"/>
  <c r="BQ105" i="25"/>
  <c r="BR105" i="25"/>
  <c r="BS105" i="25"/>
  <c r="BT105" i="25"/>
  <c r="BU105" i="25"/>
  <c r="BV105" i="25"/>
  <c r="BW105" i="25"/>
  <c r="BX105" i="25"/>
  <c r="BY105" i="25"/>
  <c r="BZ105" i="25"/>
  <c r="CA105" i="25"/>
  <c r="CB105" i="25"/>
  <c r="CC105" i="25"/>
  <c r="CD105" i="25"/>
  <c r="CE105" i="25"/>
  <c r="AQ106" i="25"/>
  <c r="AR106" i="25"/>
  <c r="AS106" i="25"/>
  <c r="AT106" i="25"/>
  <c r="AU106" i="25"/>
  <c r="AV106" i="25"/>
  <c r="AW106" i="25"/>
  <c r="AX106" i="25"/>
  <c r="AY106" i="25"/>
  <c r="AZ106" i="25"/>
  <c r="BA106" i="25"/>
  <c r="BB106" i="25"/>
  <c r="BC106" i="25"/>
  <c r="BD106" i="25"/>
  <c r="BE106" i="25"/>
  <c r="BF106" i="25"/>
  <c r="BG106" i="25"/>
  <c r="BH106" i="25"/>
  <c r="BI106" i="25"/>
  <c r="BJ106" i="25"/>
  <c r="BK106" i="25"/>
  <c r="BL106" i="25"/>
  <c r="BM106" i="25"/>
  <c r="BN106" i="25"/>
  <c r="BO106" i="25"/>
  <c r="BP106" i="25"/>
  <c r="BQ106" i="25"/>
  <c r="BR106" i="25"/>
  <c r="BS106" i="25"/>
  <c r="BT106" i="25"/>
  <c r="BU106" i="25"/>
  <c r="BV106" i="25"/>
  <c r="BW106" i="25"/>
  <c r="BX106" i="25"/>
  <c r="BY106" i="25"/>
  <c r="BZ106" i="25"/>
  <c r="CA106" i="25"/>
  <c r="CB106" i="25"/>
  <c r="CC106" i="25"/>
  <c r="CD106" i="25"/>
  <c r="CE106" i="25"/>
  <c r="AP106" i="25"/>
  <c r="AP105" i="25"/>
  <c r="AQ155" i="25"/>
  <c r="AR155" i="25"/>
  <c r="AS155" i="25"/>
  <c r="AT155" i="25"/>
  <c r="AU155" i="25"/>
  <c r="AV155" i="25"/>
  <c r="AW155" i="25"/>
  <c r="AX155" i="25"/>
  <c r="AY155" i="25"/>
  <c r="AZ155" i="25"/>
  <c r="BA155" i="25"/>
  <c r="BB155" i="25"/>
  <c r="BC155" i="25"/>
  <c r="BD155" i="25"/>
  <c r="BE155" i="25"/>
  <c r="BF155" i="25"/>
  <c r="BG155" i="25"/>
  <c r="BH155" i="25"/>
  <c r="BI155" i="25"/>
  <c r="BJ155" i="25"/>
  <c r="BK155" i="25"/>
  <c r="BL155" i="25"/>
  <c r="BM155" i="25"/>
  <c r="BN155" i="25"/>
  <c r="BO155" i="25"/>
  <c r="BP155" i="25"/>
  <c r="BQ155" i="25"/>
  <c r="BR155" i="25"/>
  <c r="BS155" i="25"/>
  <c r="BT155" i="25"/>
  <c r="BU155" i="25"/>
  <c r="BV155" i="25"/>
  <c r="BW155" i="25"/>
  <c r="BX155" i="25"/>
  <c r="BY155" i="25"/>
  <c r="BZ155" i="25"/>
  <c r="CA155" i="25"/>
  <c r="CB155" i="25"/>
  <c r="CC155" i="25"/>
  <c r="CD155" i="25"/>
  <c r="CE155" i="25"/>
  <c r="AQ156" i="25"/>
  <c r="AR156" i="25"/>
  <c r="AS156" i="25"/>
  <c r="AT156" i="25"/>
  <c r="AU156" i="25"/>
  <c r="AV156" i="25"/>
  <c r="AW156" i="25"/>
  <c r="AX156" i="25"/>
  <c r="AY156" i="25"/>
  <c r="AZ156" i="25"/>
  <c r="BA156" i="25"/>
  <c r="BB156" i="25"/>
  <c r="BC156" i="25"/>
  <c r="BD156" i="25"/>
  <c r="BE156" i="25"/>
  <c r="BF156" i="25"/>
  <c r="BG156" i="25"/>
  <c r="BH156" i="25"/>
  <c r="BI156" i="25"/>
  <c r="BJ156" i="25"/>
  <c r="BK156" i="25"/>
  <c r="BL156" i="25"/>
  <c r="BM156" i="25"/>
  <c r="BN156" i="25"/>
  <c r="BO156" i="25"/>
  <c r="BP156" i="25"/>
  <c r="BQ156" i="25"/>
  <c r="BR156" i="25"/>
  <c r="BS156" i="25"/>
  <c r="BT156" i="25"/>
  <c r="BU156" i="25"/>
  <c r="BV156" i="25"/>
  <c r="BW156" i="25"/>
  <c r="BX156" i="25"/>
  <c r="BY156" i="25"/>
  <c r="BZ156" i="25"/>
  <c r="CA156" i="25"/>
  <c r="CB156" i="25"/>
  <c r="CC156" i="25"/>
  <c r="CD156" i="25"/>
  <c r="CE156" i="25"/>
  <c r="AP156" i="25"/>
  <c r="AP155" i="25"/>
  <c r="E100" i="25"/>
  <c r="E99" i="25"/>
  <c r="E94" i="25"/>
  <c r="E93" i="25"/>
  <c r="E92" i="25"/>
  <c r="E90" i="25"/>
  <c r="E89" i="25"/>
  <c r="E87" i="25"/>
  <c r="E86" i="25"/>
  <c r="E85" i="25"/>
  <c r="E84" i="25"/>
  <c r="E83" i="25"/>
  <c r="E82" i="25"/>
  <c r="E80" i="25"/>
  <c r="E79" i="25"/>
  <c r="E77" i="25"/>
  <c r="E76" i="25"/>
  <c r="E75" i="25"/>
  <c r="E74" i="25"/>
  <c r="E73" i="25"/>
  <c r="E150" i="25"/>
  <c r="E149" i="25"/>
  <c r="E144" i="25"/>
  <c r="E143" i="25"/>
  <c r="E142" i="25"/>
  <c r="E140" i="25"/>
  <c r="E139" i="25"/>
  <c r="E137" i="25"/>
  <c r="E136" i="25"/>
  <c r="E135" i="25"/>
  <c r="E134" i="25"/>
  <c r="E133" i="25"/>
  <c r="E132" i="25"/>
  <c r="E130" i="25"/>
  <c r="E129" i="25"/>
  <c r="E127" i="25"/>
  <c r="E126" i="25"/>
  <c r="E125" i="25"/>
  <c r="E124" i="25"/>
  <c r="E123" i="25"/>
  <c r="BG154" i="25"/>
  <c r="BH154" i="25" s="1"/>
  <c r="BI154" i="25" s="1"/>
  <c r="BJ154" i="25" s="1"/>
  <c r="BK154" i="25" s="1"/>
  <c r="BL154" i="25" s="1"/>
  <c r="BM154" i="25" s="1"/>
  <c r="BN154" i="25" s="1"/>
  <c r="BO154" i="25" s="1"/>
  <c r="BP154" i="25" s="1"/>
  <c r="BQ154" i="25" s="1"/>
  <c r="BR154" i="25" s="1"/>
  <c r="BS154" i="25" s="1"/>
  <c r="BT154" i="25" s="1"/>
  <c r="BU154" i="25" s="1"/>
  <c r="BV154" i="25" s="1"/>
  <c r="BW154" i="25" s="1"/>
  <c r="BX154" i="25" s="1"/>
  <c r="BY154" i="25" s="1"/>
  <c r="BZ154" i="25" s="1"/>
  <c r="CA154" i="25" s="1"/>
  <c r="CB154" i="25" s="1"/>
  <c r="CC154" i="25" s="1"/>
  <c r="CD154" i="25" s="1"/>
  <c r="CE154" i="25" s="1"/>
  <c r="AO148" i="25"/>
  <c r="AN148" i="25"/>
  <c r="AM148" i="25"/>
  <c r="AL148" i="25"/>
  <c r="AK148" i="25"/>
  <c r="AJ148" i="25"/>
  <c r="AI148" i="25"/>
  <c r="AH148" i="25"/>
  <c r="AG148" i="25"/>
  <c r="AF148" i="25"/>
  <c r="AE148" i="25"/>
  <c r="AD148" i="25"/>
  <c r="AC148" i="25"/>
  <c r="AB148" i="25"/>
  <c r="AA148" i="25"/>
  <c r="Z148" i="25"/>
  <c r="Y148" i="25"/>
  <c r="X148" i="25"/>
  <c r="W148" i="25"/>
  <c r="BH120" i="25"/>
  <c r="BI120" i="25" s="1"/>
  <c r="BJ120" i="25" s="1"/>
  <c r="BK120" i="25" s="1"/>
  <c r="BL120" i="25" s="1"/>
  <c r="BM120" i="25" s="1"/>
  <c r="BN120" i="25" s="1"/>
  <c r="BO120" i="25" s="1"/>
  <c r="BP120" i="25" s="1"/>
  <c r="BQ120" i="25" s="1"/>
  <c r="BR120" i="25" s="1"/>
  <c r="BS120" i="25" s="1"/>
  <c r="BT120" i="25" s="1"/>
  <c r="BU120" i="25" s="1"/>
  <c r="BV120" i="25" s="1"/>
  <c r="BW120" i="25" s="1"/>
  <c r="BX120" i="25" s="1"/>
  <c r="BY120" i="25" s="1"/>
  <c r="BZ120" i="25" s="1"/>
  <c r="CA120" i="25" s="1"/>
  <c r="CB120" i="25" s="1"/>
  <c r="CC120" i="25" s="1"/>
  <c r="CD120" i="25" s="1"/>
  <c r="CE120" i="25" s="1"/>
  <c r="BG120" i="25"/>
  <c r="BG104" i="25"/>
  <c r="BH104" i="25" s="1"/>
  <c r="BI104" i="25" s="1"/>
  <c r="BJ104" i="25" s="1"/>
  <c r="BK104" i="25" s="1"/>
  <c r="BL104" i="25" s="1"/>
  <c r="BM104" i="25" s="1"/>
  <c r="BN104" i="25" s="1"/>
  <c r="BO104" i="25" s="1"/>
  <c r="BP104" i="25" s="1"/>
  <c r="BQ104" i="25" s="1"/>
  <c r="BR104" i="25" s="1"/>
  <c r="BS104" i="25" s="1"/>
  <c r="BT104" i="25" s="1"/>
  <c r="BU104" i="25" s="1"/>
  <c r="BV104" i="25" s="1"/>
  <c r="BW104" i="25" s="1"/>
  <c r="BX104" i="25" s="1"/>
  <c r="BY104" i="25" s="1"/>
  <c r="BZ104" i="25" s="1"/>
  <c r="CA104" i="25" s="1"/>
  <c r="CB104" i="25" s="1"/>
  <c r="CC104" i="25" s="1"/>
  <c r="CD104" i="25" s="1"/>
  <c r="CE104" i="25" s="1"/>
  <c r="AO98" i="25"/>
  <c r="AO115" i="25" s="1"/>
  <c r="AN98" i="25"/>
  <c r="AN115" i="25" s="1"/>
  <c r="AM98" i="25"/>
  <c r="AM115" i="25" s="1"/>
  <c r="AL98" i="25"/>
  <c r="AL115" i="25" s="1"/>
  <c r="AK98" i="25"/>
  <c r="AK115" i="25" s="1"/>
  <c r="AJ98" i="25"/>
  <c r="AJ115" i="25" s="1"/>
  <c r="AI98" i="25"/>
  <c r="AI115" i="25" s="1"/>
  <c r="AH98" i="25"/>
  <c r="AH115" i="25" s="1"/>
  <c r="AG98" i="25"/>
  <c r="AG115" i="25" s="1"/>
  <c r="AF98" i="25"/>
  <c r="AF115" i="25" s="1"/>
  <c r="AE98" i="25"/>
  <c r="AE115" i="25" s="1"/>
  <c r="AD98" i="25"/>
  <c r="AD115" i="25" s="1"/>
  <c r="AC98" i="25"/>
  <c r="AC115" i="25" s="1"/>
  <c r="AB98" i="25"/>
  <c r="AB115" i="25" s="1"/>
  <c r="AA98" i="25"/>
  <c r="AA115" i="25" s="1"/>
  <c r="Z98" i="25"/>
  <c r="Z115" i="25" s="1"/>
  <c r="Y98" i="25"/>
  <c r="Y115" i="25" s="1"/>
  <c r="X98" i="25"/>
  <c r="X115" i="25" s="1"/>
  <c r="W98" i="25"/>
  <c r="W115" i="25" s="1"/>
  <c r="BG70" i="25"/>
  <c r="BH70" i="25" s="1"/>
  <c r="BI70" i="25" s="1"/>
  <c r="BJ70" i="25" s="1"/>
  <c r="BK70" i="25" s="1"/>
  <c r="BL70" i="25" s="1"/>
  <c r="BM70" i="25" s="1"/>
  <c r="BN70" i="25" s="1"/>
  <c r="BO70" i="25" s="1"/>
  <c r="BP70" i="25" s="1"/>
  <c r="BQ70" i="25" s="1"/>
  <c r="BR70" i="25" s="1"/>
  <c r="BS70" i="25" s="1"/>
  <c r="BT70" i="25" s="1"/>
  <c r="BU70" i="25" s="1"/>
  <c r="BV70" i="25" s="1"/>
  <c r="BW70" i="25" s="1"/>
  <c r="BX70" i="25" s="1"/>
  <c r="BY70" i="25" s="1"/>
  <c r="BZ70" i="25" s="1"/>
  <c r="CA70" i="25" s="1"/>
  <c r="CB70" i="25" s="1"/>
  <c r="CC70" i="25" s="1"/>
  <c r="CD70" i="25" s="1"/>
  <c r="CE70" i="25" s="1"/>
  <c r="AO47" i="25"/>
  <c r="AN47" i="25"/>
  <c r="AM47" i="25"/>
  <c r="AL47" i="25"/>
  <c r="AK47" i="25"/>
  <c r="AJ47" i="25"/>
  <c r="AI47" i="25"/>
  <c r="AH47" i="25"/>
  <c r="AG47" i="25"/>
  <c r="AF47" i="25"/>
  <c r="AE47" i="25"/>
  <c r="AD47" i="25"/>
  <c r="AC47" i="25"/>
  <c r="AB47" i="25"/>
  <c r="AA47" i="25"/>
  <c r="Z47" i="25"/>
  <c r="Y47" i="25"/>
  <c r="X47" i="25"/>
  <c r="W47" i="25"/>
  <c r="AO46" i="25"/>
  <c r="AO48" i="25" s="1"/>
  <c r="AO10" i="25" s="1"/>
  <c r="AN46" i="25"/>
  <c r="AM46" i="25"/>
  <c r="AM48" i="25" s="1"/>
  <c r="AM10" i="25" s="1"/>
  <c r="AL46" i="25"/>
  <c r="AK46" i="25"/>
  <c r="AK48" i="25" s="1"/>
  <c r="AK10" i="25" s="1"/>
  <c r="AJ46" i="25"/>
  <c r="AI46" i="25"/>
  <c r="AI48" i="25" s="1"/>
  <c r="AI10" i="25" s="1"/>
  <c r="AH46" i="25"/>
  <c r="AG46" i="25"/>
  <c r="AG48" i="25" s="1"/>
  <c r="AG10" i="25" s="1"/>
  <c r="AF46" i="25"/>
  <c r="AE46" i="25"/>
  <c r="AE48" i="25" s="1"/>
  <c r="AE10" i="25" s="1"/>
  <c r="AD46" i="25"/>
  <c r="AC46" i="25"/>
  <c r="AC48" i="25" s="1"/>
  <c r="AB46" i="25"/>
  <c r="AA46" i="25"/>
  <c r="AA48" i="25" s="1"/>
  <c r="AA10" i="25" s="1"/>
  <c r="Z46" i="25"/>
  <c r="Y46" i="25"/>
  <c r="Y48" i="25" s="1"/>
  <c r="Y10" i="25" s="1"/>
  <c r="X46" i="25"/>
  <c r="W46" i="25"/>
  <c r="W48" i="25" s="1"/>
  <c r="W10" i="25" s="1"/>
  <c r="BG20" i="25"/>
  <c r="BH20" i="25" s="1"/>
  <c r="BI20" i="25" s="1"/>
  <c r="BJ20" i="25" s="1"/>
  <c r="BK20" i="25" s="1"/>
  <c r="BL20" i="25" s="1"/>
  <c r="BM20" i="25" s="1"/>
  <c r="BN20" i="25" s="1"/>
  <c r="BO20" i="25" s="1"/>
  <c r="BP20" i="25" s="1"/>
  <c r="BQ20" i="25" s="1"/>
  <c r="BR20" i="25" s="1"/>
  <c r="BS20" i="25" s="1"/>
  <c r="BT20" i="25" s="1"/>
  <c r="BU20" i="25" s="1"/>
  <c r="BV20" i="25" s="1"/>
  <c r="BW20" i="25" s="1"/>
  <c r="BX20" i="25" s="1"/>
  <c r="BY20" i="25" s="1"/>
  <c r="BZ20" i="25" s="1"/>
  <c r="CA20" i="25" s="1"/>
  <c r="CB20" i="25" s="1"/>
  <c r="CC20" i="25" s="1"/>
  <c r="CD20" i="25" s="1"/>
  <c r="CE20" i="25" s="1"/>
  <c r="C13" i="25"/>
  <c r="C12" i="25"/>
  <c r="C11" i="25"/>
  <c r="AC10" i="25"/>
  <c r="C10" i="25"/>
  <c r="C9" i="25"/>
  <c r="C8" i="25"/>
  <c r="C7" i="25"/>
  <c r="C6" i="25"/>
  <c r="C5" i="25"/>
  <c r="BG2" i="25"/>
  <c r="BH2" i="25" s="1"/>
  <c r="BI2" i="25" s="1"/>
  <c r="BJ2" i="25" s="1"/>
  <c r="BK2" i="25" s="1"/>
  <c r="BL2" i="25" s="1"/>
  <c r="BM2" i="25" s="1"/>
  <c r="BN2" i="25" s="1"/>
  <c r="BO2" i="25" s="1"/>
  <c r="BP2" i="25" s="1"/>
  <c r="BQ2" i="25" s="1"/>
  <c r="BR2" i="25" s="1"/>
  <c r="BS2" i="25" s="1"/>
  <c r="BT2" i="25" s="1"/>
  <c r="BU2" i="25" s="1"/>
  <c r="BV2" i="25" s="1"/>
  <c r="BW2" i="25" s="1"/>
  <c r="BX2" i="25" s="1"/>
  <c r="BY2" i="25" s="1"/>
  <c r="BZ2" i="25" s="1"/>
  <c r="CA2" i="25" s="1"/>
  <c r="CB2" i="25" s="1"/>
  <c r="CC2" i="25" s="1"/>
  <c r="CD2" i="25" s="1"/>
  <c r="CE2" i="25" s="1"/>
  <c r="AQ105" i="24"/>
  <c r="AR105" i="24"/>
  <c r="AS105" i="24"/>
  <c r="AT105" i="24"/>
  <c r="AU105" i="24"/>
  <c r="AV105" i="24"/>
  <c r="AW105" i="24"/>
  <c r="AX105" i="24"/>
  <c r="AY105" i="24"/>
  <c r="AZ105" i="24"/>
  <c r="BA105" i="24"/>
  <c r="BB105" i="24"/>
  <c r="BC105" i="24"/>
  <c r="BD105" i="24"/>
  <c r="BE105" i="24"/>
  <c r="BF105" i="24"/>
  <c r="BG105" i="24"/>
  <c r="BH105" i="24"/>
  <c r="BI105" i="24"/>
  <c r="BJ105" i="24"/>
  <c r="BK105" i="24"/>
  <c r="BL105" i="24"/>
  <c r="BM105" i="24"/>
  <c r="BN105" i="24"/>
  <c r="BO105" i="24"/>
  <c r="BP105" i="24"/>
  <c r="BQ105" i="24"/>
  <c r="BR105" i="24"/>
  <c r="BS105" i="24"/>
  <c r="BT105" i="24"/>
  <c r="BU105" i="24"/>
  <c r="BV105" i="24"/>
  <c r="BW105" i="24"/>
  <c r="BX105" i="24"/>
  <c r="BY105" i="24"/>
  <c r="BZ105" i="24"/>
  <c r="CA105" i="24"/>
  <c r="CB105" i="24"/>
  <c r="CC105" i="24"/>
  <c r="CD105" i="24"/>
  <c r="CE105" i="24"/>
  <c r="AQ106" i="24"/>
  <c r="AR106" i="24"/>
  <c r="AS106" i="24"/>
  <c r="AT106" i="24"/>
  <c r="AU106" i="24"/>
  <c r="AV106" i="24"/>
  <c r="AW106" i="24"/>
  <c r="AX106" i="24"/>
  <c r="AY106" i="24"/>
  <c r="AZ106" i="24"/>
  <c r="BA106" i="24"/>
  <c r="BB106" i="24"/>
  <c r="BC106" i="24"/>
  <c r="BD106" i="24"/>
  <c r="BE106" i="24"/>
  <c r="BF106" i="24"/>
  <c r="BG106" i="24"/>
  <c r="BH106" i="24"/>
  <c r="BI106" i="24"/>
  <c r="BJ106" i="24"/>
  <c r="BK106" i="24"/>
  <c r="BL106" i="24"/>
  <c r="BM106" i="24"/>
  <c r="BN106" i="24"/>
  <c r="BO106" i="24"/>
  <c r="BP106" i="24"/>
  <c r="BQ106" i="24"/>
  <c r="BR106" i="24"/>
  <c r="BS106" i="24"/>
  <c r="BT106" i="24"/>
  <c r="BU106" i="24"/>
  <c r="BV106" i="24"/>
  <c r="BW106" i="24"/>
  <c r="BX106" i="24"/>
  <c r="BY106" i="24"/>
  <c r="BZ106" i="24"/>
  <c r="CA106" i="24"/>
  <c r="CB106" i="24"/>
  <c r="CC106" i="24"/>
  <c r="CD106" i="24"/>
  <c r="CE106" i="24"/>
  <c r="AP106" i="24"/>
  <c r="AP105" i="24"/>
  <c r="BG104" i="24"/>
  <c r="BH104" i="24" s="1"/>
  <c r="BI104" i="24" s="1"/>
  <c r="BJ104" i="24" s="1"/>
  <c r="BK104" i="24" s="1"/>
  <c r="BL104" i="24" s="1"/>
  <c r="BM104" i="24" s="1"/>
  <c r="BN104" i="24" s="1"/>
  <c r="BO104" i="24" s="1"/>
  <c r="BP104" i="24" s="1"/>
  <c r="BQ104" i="24" s="1"/>
  <c r="BR104" i="24" s="1"/>
  <c r="BS104" i="24" s="1"/>
  <c r="BT104" i="24" s="1"/>
  <c r="BU104" i="24" s="1"/>
  <c r="BV104" i="24" s="1"/>
  <c r="BW104" i="24" s="1"/>
  <c r="BX104" i="24" s="1"/>
  <c r="BY104" i="24" s="1"/>
  <c r="BZ104" i="24" s="1"/>
  <c r="CA104" i="24" s="1"/>
  <c r="CB104" i="24" s="1"/>
  <c r="CC104" i="24" s="1"/>
  <c r="CD104" i="24" s="1"/>
  <c r="CE104" i="24" s="1"/>
  <c r="AQ155" i="24"/>
  <c r="AR155" i="24"/>
  <c r="AS155" i="24"/>
  <c r="AT155" i="24"/>
  <c r="AU155" i="24"/>
  <c r="AV155" i="24"/>
  <c r="AW155" i="24"/>
  <c r="AX155" i="24"/>
  <c r="AY155" i="24"/>
  <c r="AZ155" i="24"/>
  <c r="BA155" i="24"/>
  <c r="BB155" i="24"/>
  <c r="BC155" i="24"/>
  <c r="BD155" i="24"/>
  <c r="BE155" i="24"/>
  <c r="BF155" i="24"/>
  <c r="BG155" i="24"/>
  <c r="BH155" i="24"/>
  <c r="BI155" i="24"/>
  <c r="BJ155" i="24"/>
  <c r="BK155" i="24"/>
  <c r="BL155" i="24"/>
  <c r="BM155" i="24"/>
  <c r="BN155" i="24"/>
  <c r="BO155" i="24"/>
  <c r="BP155" i="24"/>
  <c r="BQ155" i="24"/>
  <c r="BR155" i="24"/>
  <c r="BS155" i="24"/>
  <c r="BT155" i="24"/>
  <c r="BU155" i="24"/>
  <c r="BV155" i="24"/>
  <c r="BW155" i="24"/>
  <c r="BX155" i="24"/>
  <c r="BY155" i="24"/>
  <c r="BZ155" i="24"/>
  <c r="CA155" i="24"/>
  <c r="CB155" i="24"/>
  <c r="CC155" i="24"/>
  <c r="CD155" i="24"/>
  <c r="CE155" i="24"/>
  <c r="AQ156" i="24"/>
  <c r="AR156" i="24"/>
  <c r="AS156" i="24"/>
  <c r="AT156" i="24"/>
  <c r="AU156" i="24"/>
  <c r="AV156" i="24"/>
  <c r="AW156" i="24"/>
  <c r="AX156" i="24"/>
  <c r="AY156" i="24"/>
  <c r="AZ156" i="24"/>
  <c r="BA156" i="24"/>
  <c r="BB156" i="24"/>
  <c r="BC156" i="24"/>
  <c r="BD156" i="24"/>
  <c r="BE156" i="24"/>
  <c r="BF156" i="24"/>
  <c r="BG156" i="24"/>
  <c r="BH156" i="24"/>
  <c r="BI156" i="24"/>
  <c r="BJ156" i="24"/>
  <c r="BK156" i="24"/>
  <c r="BL156" i="24"/>
  <c r="BM156" i="24"/>
  <c r="BN156" i="24"/>
  <c r="BO156" i="24"/>
  <c r="BP156" i="24"/>
  <c r="BQ156" i="24"/>
  <c r="BR156" i="24"/>
  <c r="BS156" i="24"/>
  <c r="BT156" i="24"/>
  <c r="BU156" i="24"/>
  <c r="BV156" i="24"/>
  <c r="BW156" i="24"/>
  <c r="BX156" i="24"/>
  <c r="BY156" i="24"/>
  <c r="BZ156" i="24"/>
  <c r="CA156" i="24"/>
  <c r="CB156" i="24"/>
  <c r="CC156" i="24"/>
  <c r="CD156" i="24"/>
  <c r="CE156" i="24"/>
  <c r="AP156" i="24"/>
  <c r="AP155" i="24"/>
  <c r="BG154" i="24"/>
  <c r="BH154" i="24" s="1"/>
  <c r="BI154" i="24" s="1"/>
  <c r="BJ154" i="24" s="1"/>
  <c r="BK154" i="24" s="1"/>
  <c r="BL154" i="24" s="1"/>
  <c r="BM154" i="24" s="1"/>
  <c r="BN154" i="24" s="1"/>
  <c r="BO154" i="24" s="1"/>
  <c r="BP154" i="24" s="1"/>
  <c r="BQ154" i="24" s="1"/>
  <c r="BR154" i="24" s="1"/>
  <c r="BS154" i="24" s="1"/>
  <c r="BT154" i="24" s="1"/>
  <c r="BU154" i="24" s="1"/>
  <c r="BV154" i="24" s="1"/>
  <c r="BW154" i="24" s="1"/>
  <c r="BX154" i="24" s="1"/>
  <c r="BY154" i="24" s="1"/>
  <c r="BZ154" i="24" s="1"/>
  <c r="CA154" i="24" s="1"/>
  <c r="CB154" i="24" s="1"/>
  <c r="CC154" i="24" s="1"/>
  <c r="CD154" i="24" s="1"/>
  <c r="CE154" i="24" s="1"/>
  <c r="CE155" i="27"/>
  <c r="CE146" i="27" s="1"/>
  <c r="CE146" i="28" s="1"/>
  <c r="CD155" i="27"/>
  <c r="CD146" i="27" s="1"/>
  <c r="CD146" i="28" s="1"/>
  <c r="CC155" i="27"/>
  <c r="CC146" i="27" s="1"/>
  <c r="CC146" i="28" s="1"/>
  <c r="CB155" i="27"/>
  <c r="CB146" i="27" s="1"/>
  <c r="CB146" i="28" s="1"/>
  <c r="CA155" i="27"/>
  <c r="CA146" i="27" s="1"/>
  <c r="CA146" i="28" s="1"/>
  <c r="BZ155" i="27"/>
  <c r="BZ146" i="27" s="1"/>
  <c r="BZ146" i="28" s="1"/>
  <c r="BY155" i="27"/>
  <c r="BY146" i="27" s="1"/>
  <c r="BY146" i="28" s="1"/>
  <c r="BX155" i="27"/>
  <c r="BX146" i="27" s="1"/>
  <c r="BX146" i="28" s="1"/>
  <c r="BW155" i="27"/>
  <c r="BW146" i="27" s="1"/>
  <c r="BW146" i="28" s="1"/>
  <c r="BV155" i="27"/>
  <c r="BV146" i="27" s="1"/>
  <c r="BV146" i="28" s="1"/>
  <c r="BU155" i="27"/>
  <c r="BU146" i="27" s="1"/>
  <c r="BU146" i="28" s="1"/>
  <c r="BT155" i="27"/>
  <c r="BT146" i="27" s="1"/>
  <c r="BT146" i="28" s="1"/>
  <c r="BS155" i="27"/>
  <c r="BS146" i="27" s="1"/>
  <c r="BS146" i="28" s="1"/>
  <c r="BR155" i="27"/>
  <c r="BR146" i="27" s="1"/>
  <c r="BR146" i="28" s="1"/>
  <c r="BQ155" i="27"/>
  <c r="BQ146" i="27" s="1"/>
  <c r="BQ146" i="28" s="1"/>
  <c r="BP155" i="27"/>
  <c r="BP146" i="27" s="1"/>
  <c r="BP146" i="28" s="1"/>
  <c r="BO155" i="27"/>
  <c r="BO146" i="27" s="1"/>
  <c r="BO146" i="28" s="1"/>
  <c r="BN155" i="27"/>
  <c r="BN146" i="27" s="1"/>
  <c r="BN146" i="28" s="1"/>
  <c r="BM155" i="27"/>
  <c r="BM146" i="27" s="1"/>
  <c r="BM146" i="28" s="1"/>
  <c r="BL155" i="27"/>
  <c r="BL146" i="27" s="1"/>
  <c r="BL146" i="28" s="1"/>
  <c r="BK155" i="27"/>
  <c r="BK146" i="27" s="1"/>
  <c r="BK146" i="28" s="1"/>
  <c r="BJ155" i="27"/>
  <c r="BJ146" i="27" s="1"/>
  <c r="BJ146" i="28" s="1"/>
  <c r="BI155" i="27"/>
  <c r="BI146" i="27" s="1"/>
  <c r="BI146" i="28" s="1"/>
  <c r="BH155" i="27"/>
  <c r="BH146" i="27" s="1"/>
  <c r="BH146" i="28" s="1"/>
  <c r="BG155" i="27"/>
  <c r="BG146" i="27" s="1"/>
  <c r="BG146" i="28" s="1"/>
  <c r="BF155" i="27"/>
  <c r="BF146" i="27" s="1"/>
  <c r="BF146" i="28" s="1"/>
  <c r="BE155" i="27"/>
  <c r="BE146" i="27" s="1"/>
  <c r="BE146" i="28" s="1"/>
  <c r="BD155" i="27"/>
  <c r="BD146" i="27" s="1"/>
  <c r="BD146" i="28" s="1"/>
  <c r="BC155" i="27"/>
  <c r="BC146" i="27" s="1"/>
  <c r="BC146" i="28" s="1"/>
  <c r="BB155" i="27"/>
  <c r="BB146" i="27" s="1"/>
  <c r="BB146" i="28" s="1"/>
  <c r="BA155" i="27"/>
  <c r="BA146" i="27" s="1"/>
  <c r="BA146" i="28" s="1"/>
  <c r="AZ155" i="27"/>
  <c r="AZ146" i="27" s="1"/>
  <c r="AZ146" i="28" s="1"/>
  <c r="AY155" i="27"/>
  <c r="AY146" i="27" s="1"/>
  <c r="AY146" i="28" s="1"/>
  <c r="AX155" i="27"/>
  <c r="AX146" i="27" s="1"/>
  <c r="AX146" i="28" s="1"/>
  <c r="AW155" i="27"/>
  <c r="AW146" i="27" s="1"/>
  <c r="AW146" i="28" s="1"/>
  <c r="AV155" i="27"/>
  <c r="AV146" i="27" s="1"/>
  <c r="AV146" i="28" s="1"/>
  <c r="AU155" i="27"/>
  <c r="AU146" i="27" s="1"/>
  <c r="AU146" i="28" s="1"/>
  <c r="I80" i="20"/>
  <c r="AT155" i="27" s="1"/>
  <c r="AT146" i="27" s="1"/>
  <c r="AT146" i="28" s="1"/>
  <c r="H80" i="20"/>
  <c r="AS155" i="27" s="1"/>
  <c r="AS146" i="27" s="1"/>
  <c r="AS146" i="28" s="1"/>
  <c r="G80" i="20"/>
  <c r="AR155" i="27" s="1"/>
  <c r="AR146" i="27" s="1"/>
  <c r="AR146" i="28" s="1"/>
  <c r="F80" i="20"/>
  <c r="AQ155" i="27" s="1"/>
  <c r="AQ146" i="27" s="1"/>
  <c r="AQ146" i="28" s="1"/>
  <c r="E80" i="20"/>
  <c r="AP155" i="27" s="1"/>
  <c r="AP146" i="27" s="1"/>
  <c r="AP146" i="28" s="1"/>
  <c r="BK157" i="26"/>
  <c r="BJ157" i="26"/>
  <c r="BI157" i="26"/>
  <c r="BH157" i="26"/>
  <c r="BG157" i="26"/>
  <c r="BE157" i="26"/>
  <c r="BD157" i="26"/>
  <c r="BC157" i="26"/>
  <c r="BB157" i="26"/>
  <c r="BA157" i="26"/>
  <c r="AZ157" i="26"/>
  <c r="AY157" i="26"/>
  <c r="AX157" i="26"/>
  <c r="AW157" i="26"/>
  <c r="AV157" i="26"/>
  <c r="AU157" i="26"/>
  <c r="AT157" i="26"/>
  <c r="AS157" i="26"/>
  <c r="AR157" i="26"/>
  <c r="AQ157" i="26"/>
  <c r="AP157" i="26"/>
  <c r="CE105" i="27"/>
  <c r="CD105" i="27"/>
  <c r="CC105" i="27"/>
  <c r="CB105" i="27"/>
  <c r="CA105" i="27"/>
  <c r="BZ105" i="27"/>
  <c r="BY105" i="27"/>
  <c r="BX105" i="27"/>
  <c r="BW105" i="27"/>
  <c r="BV105" i="27"/>
  <c r="BU105" i="27"/>
  <c r="BT105" i="27"/>
  <c r="BS105" i="27"/>
  <c r="BR105" i="27"/>
  <c r="BQ105" i="27"/>
  <c r="BP105" i="27"/>
  <c r="BO105" i="27"/>
  <c r="BN105" i="27"/>
  <c r="BM105" i="27"/>
  <c r="BL105" i="27"/>
  <c r="BK105" i="27"/>
  <c r="BJ105" i="27"/>
  <c r="BI105" i="27"/>
  <c r="BH105" i="27"/>
  <c r="BG105" i="27"/>
  <c r="BF105" i="27"/>
  <c r="BE105" i="27"/>
  <c r="BD105" i="27"/>
  <c r="BC105" i="27"/>
  <c r="BB105" i="27"/>
  <c r="BA105" i="27"/>
  <c r="AZ105" i="27"/>
  <c r="AY105" i="27"/>
  <c r="AX105" i="27"/>
  <c r="AW105" i="27"/>
  <c r="AV105" i="27"/>
  <c r="AU105" i="27"/>
  <c r="AT105" i="27"/>
  <c r="AS105" i="27"/>
  <c r="AR105" i="27"/>
  <c r="AQ105" i="27"/>
  <c r="AP105" i="27"/>
  <c r="BA105" i="26"/>
  <c r="AZ105" i="26"/>
  <c r="AY105" i="26"/>
  <c r="AX105" i="26"/>
  <c r="AW105" i="26"/>
  <c r="AV105" i="26"/>
  <c r="AU105" i="26"/>
  <c r="AS105" i="26"/>
  <c r="AR105" i="26"/>
  <c r="AQ105" i="26"/>
  <c r="CE156" i="27"/>
  <c r="CE147" i="27" s="1"/>
  <c r="CE147" i="28" s="1"/>
  <c r="CD156" i="27"/>
  <c r="CD147" i="27" s="1"/>
  <c r="CD147" i="28" s="1"/>
  <c r="CC156" i="27"/>
  <c r="CC147" i="27" s="1"/>
  <c r="CC147" i="28" s="1"/>
  <c r="CB156" i="27"/>
  <c r="CB147" i="27" s="1"/>
  <c r="CB147" i="28" s="1"/>
  <c r="CA156" i="27"/>
  <c r="CA147" i="27" s="1"/>
  <c r="CA147" i="28" s="1"/>
  <c r="BZ156" i="27"/>
  <c r="BZ147" i="27" s="1"/>
  <c r="BZ147" i="28" s="1"/>
  <c r="BY156" i="27"/>
  <c r="BY147" i="27" s="1"/>
  <c r="BY147" i="28" s="1"/>
  <c r="BX156" i="27"/>
  <c r="BX147" i="27" s="1"/>
  <c r="BX147" i="28" s="1"/>
  <c r="BW156" i="27"/>
  <c r="BW147" i="27" s="1"/>
  <c r="BW147" i="28" s="1"/>
  <c r="BV156" i="27"/>
  <c r="BV147" i="27" s="1"/>
  <c r="BV147" i="28" s="1"/>
  <c r="BU156" i="27"/>
  <c r="BU147" i="27" s="1"/>
  <c r="BU147" i="28" s="1"/>
  <c r="BT156" i="27"/>
  <c r="BT147" i="27" s="1"/>
  <c r="BT147" i="28" s="1"/>
  <c r="BS156" i="27"/>
  <c r="BS147" i="27" s="1"/>
  <c r="BS147" i="28" s="1"/>
  <c r="BR156" i="27"/>
  <c r="BR147" i="27" s="1"/>
  <c r="BR147" i="28" s="1"/>
  <c r="BQ156" i="27"/>
  <c r="BQ147" i="27" s="1"/>
  <c r="BQ147" i="28" s="1"/>
  <c r="BP156" i="27"/>
  <c r="BP147" i="27" s="1"/>
  <c r="BP147" i="28" s="1"/>
  <c r="BO156" i="27"/>
  <c r="BO147" i="27" s="1"/>
  <c r="BO147" i="28" s="1"/>
  <c r="BN156" i="27"/>
  <c r="BN147" i="27" s="1"/>
  <c r="BN147" i="28" s="1"/>
  <c r="BM156" i="27"/>
  <c r="BM147" i="27" s="1"/>
  <c r="BM147" i="28" s="1"/>
  <c r="BL156" i="27"/>
  <c r="BL147" i="27" s="1"/>
  <c r="BL147" i="28" s="1"/>
  <c r="BK156" i="27"/>
  <c r="BK147" i="27" s="1"/>
  <c r="BK147" i="28" s="1"/>
  <c r="BJ156" i="27"/>
  <c r="BJ147" i="27" s="1"/>
  <c r="BJ147" i="28" s="1"/>
  <c r="BI156" i="27"/>
  <c r="BI147" i="27" s="1"/>
  <c r="BI147" i="28" s="1"/>
  <c r="BH156" i="27"/>
  <c r="BH147" i="27" s="1"/>
  <c r="BH147" i="28" s="1"/>
  <c r="BG156" i="27"/>
  <c r="BG147" i="27" s="1"/>
  <c r="BG147" i="28" s="1"/>
  <c r="BF156" i="27"/>
  <c r="BF147" i="27" s="1"/>
  <c r="BF147" i="28" s="1"/>
  <c r="BE156" i="27"/>
  <c r="BE147" i="27" s="1"/>
  <c r="BE147" i="28" s="1"/>
  <c r="BD156" i="27"/>
  <c r="BD147" i="27" s="1"/>
  <c r="BD147" i="28" s="1"/>
  <c r="BC156" i="27"/>
  <c r="BC147" i="27" s="1"/>
  <c r="BC147" i="28" s="1"/>
  <c r="BB156" i="27"/>
  <c r="BB147" i="27" s="1"/>
  <c r="BB147" i="28" s="1"/>
  <c r="BA156" i="27"/>
  <c r="BA147" i="27" s="1"/>
  <c r="BA147" i="28" s="1"/>
  <c r="AZ156" i="27"/>
  <c r="AZ147" i="27" s="1"/>
  <c r="AZ147" i="28" s="1"/>
  <c r="AY156" i="27"/>
  <c r="AY147" i="27" s="1"/>
  <c r="AY147" i="28" s="1"/>
  <c r="AX156" i="27"/>
  <c r="AX147" i="27" s="1"/>
  <c r="AX147" i="28" s="1"/>
  <c r="AW156" i="27"/>
  <c r="AW147" i="27" s="1"/>
  <c r="AW147" i="28" s="1"/>
  <c r="AV156" i="27"/>
  <c r="AV147" i="27" s="1"/>
  <c r="AV147" i="28" s="1"/>
  <c r="AU156" i="27"/>
  <c r="AU147" i="27" s="1"/>
  <c r="AU147" i="28" s="1"/>
  <c r="I68" i="20"/>
  <c r="AT156" i="27" s="1"/>
  <c r="AT147" i="27" s="1"/>
  <c r="AT147" i="28" s="1"/>
  <c r="H68" i="20"/>
  <c r="AS156" i="27" s="1"/>
  <c r="AS147" i="27" s="1"/>
  <c r="AS147" i="28" s="1"/>
  <c r="G68" i="20"/>
  <c r="AR156" i="27" s="1"/>
  <c r="AR147" i="27" s="1"/>
  <c r="AR147" i="28" s="1"/>
  <c r="F68" i="20"/>
  <c r="AQ156" i="27" s="1"/>
  <c r="AQ147" i="27" s="1"/>
  <c r="AQ147" i="28" s="1"/>
  <c r="E68" i="20"/>
  <c r="AP156" i="27" s="1"/>
  <c r="AP147" i="27" s="1"/>
  <c r="AP147" i="28" s="1"/>
  <c r="BK158" i="26"/>
  <c r="BJ158" i="26"/>
  <c r="BI158" i="26"/>
  <c r="BH158" i="26"/>
  <c r="BG158" i="26"/>
  <c r="BF158" i="26"/>
  <c r="BE158" i="26"/>
  <c r="BD158" i="26"/>
  <c r="BC158" i="26"/>
  <c r="BB158" i="26"/>
  <c r="BA158" i="26"/>
  <c r="AZ158" i="26"/>
  <c r="AY158" i="26"/>
  <c r="AX158" i="26"/>
  <c r="AW158" i="26"/>
  <c r="AV158" i="26"/>
  <c r="AU158" i="26"/>
  <c r="AT158" i="26"/>
  <c r="AS158" i="26"/>
  <c r="AR158" i="26"/>
  <c r="AQ158" i="26"/>
  <c r="AP158" i="26"/>
  <c r="CE106" i="27"/>
  <c r="CD106" i="27"/>
  <c r="CC106" i="27"/>
  <c r="CB106" i="27"/>
  <c r="CA106" i="27"/>
  <c r="BZ106" i="27"/>
  <c r="BY106" i="27"/>
  <c r="BX106" i="27"/>
  <c r="BW106" i="27"/>
  <c r="BV106" i="27"/>
  <c r="BU106" i="27"/>
  <c r="BT106" i="27"/>
  <c r="BS106" i="27"/>
  <c r="BR106" i="27"/>
  <c r="BQ106" i="27"/>
  <c r="BP106" i="27"/>
  <c r="BO106" i="27"/>
  <c r="BN106" i="27"/>
  <c r="BM106" i="27"/>
  <c r="BL106" i="27"/>
  <c r="BK106" i="27"/>
  <c r="BJ106" i="27"/>
  <c r="BI106" i="27"/>
  <c r="BH106" i="27"/>
  <c r="BG106" i="27"/>
  <c r="BF106" i="27"/>
  <c r="BE106" i="27"/>
  <c r="BD106" i="27"/>
  <c r="BC106" i="27"/>
  <c r="BB106" i="27"/>
  <c r="BA106" i="27"/>
  <c r="AZ106" i="27"/>
  <c r="AY106" i="27"/>
  <c r="AX106" i="27"/>
  <c r="AW106" i="27"/>
  <c r="AV106" i="27"/>
  <c r="AU106" i="27"/>
  <c r="AT106" i="27"/>
  <c r="AT56" i="27" s="1"/>
  <c r="AS106" i="27"/>
  <c r="AS56" i="27" s="1"/>
  <c r="AR106" i="27"/>
  <c r="AR56" i="27" s="1"/>
  <c r="AQ106" i="27"/>
  <c r="AQ56" i="27" s="1"/>
  <c r="AP106" i="27"/>
  <c r="AP56" i="27" s="1"/>
  <c r="BA106" i="26"/>
  <c r="AZ106" i="26"/>
  <c r="AY106" i="26"/>
  <c r="AX106" i="26"/>
  <c r="AW106" i="26"/>
  <c r="AV106" i="26"/>
  <c r="AU106" i="26"/>
  <c r="AT106" i="26"/>
  <c r="AS106" i="26"/>
  <c r="AR106" i="26"/>
  <c r="AQ106" i="26"/>
  <c r="AP106" i="26"/>
  <c r="BL157" i="26"/>
  <c r="I55" i="20"/>
  <c r="H55" i="20"/>
  <c r="G55" i="20"/>
  <c r="F55" i="20"/>
  <c r="E55" i="20"/>
  <c r="BG120" i="24"/>
  <c r="BH120" i="24" s="1"/>
  <c r="BI120" i="24" s="1"/>
  <c r="BJ120" i="24" s="1"/>
  <c r="BK120" i="24" s="1"/>
  <c r="BL120" i="24" s="1"/>
  <c r="BM120" i="24" s="1"/>
  <c r="BN120" i="24" s="1"/>
  <c r="BO120" i="24" s="1"/>
  <c r="BP120" i="24" s="1"/>
  <c r="BQ120" i="24" s="1"/>
  <c r="BR120" i="24" s="1"/>
  <c r="BS120" i="24" s="1"/>
  <c r="BT120" i="24" s="1"/>
  <c r="BU120" i="24" s="1"/>
  <c r="BV120" i="24" s="1"/>
  <c r="BW120" i="24" s="1"/>
  <c r="BX120" i="24" s="1"/>
  <c r="BY120" i="24" s="1"/>
  <c r="BZ120" i="24" s="1"/>
  <c r="CA120" i="24" s="1"/>
  <c r="CB120" i="24" s="1"/>
  <c r="CC120" i="24" s="1"/>
  <c r="CD120" i="24" s="1"/>
  <c r="CE120" i="24" s="1"/>
  <c r="BG70" i="24"/>
  <c r="BH70" i="24" s="1"/>
  <c r="BI70" i="24" s="1"/>
  <c r="BJ70" i="24" s="1"/>
  <c r="BK70" i="24" s="1"/>
  <c r="BL70" i="24" s="1"/>
  <c r="BM70" i="24" s="1"/>
  <c r="BN70" i="24" s="1"/>
  <c r="BO70" i="24" s="1"/>
  <c r="BP70" i="24" s="1"/>
  <c r="BQ70" i="24" s="1"/>
  <c r="BR70" i="24" s="1"/>
  <c r="BS70" i="24" s="1"/>
  <c r="BT70" i="24" s="1"/>
  <c r="BU70" i="24" s="1"/>
  <c r="BV70" i="24" s="1"/>
  <c r="BW70" i="24" s="1"/>
  <c r="BX70" i="24" s="1"/>
  <c r="BY70" i="24" s="1"/>
  <c r="BZ70" i="24" s="1"/>
  <c r="CA70" i="24" s="1"/>
  <c r="CB70" i="24" s="1"/>
  <c r="CC70" i="24" s="1"/>
  <c r="CD70" i="24" s="1"/>
  <c r="CE70" i="24" s="1"/>
  <c r="BG20" i="24"/>
  <c r="BH20" i="24" s="1"/>
  <c r="BI20" i="24" s="1"/>
  <c r="BJ20" i="24" s="1"/>
  <c r="BK20" i="24" s="1"/>
  <c r="BL20" i="24" s="1"/>
  <c r="BM20" i="24" s="1"/>
  <c r="BN20" i="24" s="1"/>
  <c r="BO20" i="24" s="1"/>
  <c r="BP20" i="24" s="1"/>
  <c r="BQ20" i="24" s="1"/>
  <c r="BR20" i="24" s="1"/>
  <c r="BS20" i="24" s="1"/>
  <c r="BT20" i="24" s="1"/>
  <c r="BU20" i="24" s="1"/>
  <c r="BV20" i="24" s="1"/>
  <c r="BW20" i="24" s="1"/>
  <c r="BX20" i="24" s="1"/>
  <c r="BY20" i="24" s="1"/>
  <c r="BZ20" i="24" s="1"/>
  <c r="CA20" i="24" s="1"/>
  <c r="CB20" i="24" s="1"/>
  <c r="CC20" i="24" s="1"/>
  <c r="CD20" i="24" s="1"/>
  <c r="CE20" i="24" s="1"/>
  <c r="C13" i="24"/>
  <c r="C12" i="24"/>
  <c r="C11" i="24"/>
  <c r="C10" i="24"/>
  <c r="C9" i="24"/>
  <c r="C8" i="24"/>
  <c r="C7" i="24"/>
  <c r="C6" i="24"/>
  <c r="C5" i="24"/>
  <c r="BG2" i="24"/>
  <c r="BH2" i="24" s="1"/>
  <c r="BI2" i="24" s="1"/>
  <c r="BJ2" i="24" s="1"/>
  <c r="BK2" i="24" s="1"/>
  <c r="BL2" i="24" s="1"/>
  <c r="BM2" i="24" s="1"/>
  <c r="BN2" i="24" s="1"/>
  <c r="BO2" i="24" s="1"/>
  <c r="BP2" i="24" s="1"/>
  <c r="BQ2" i="24" s="1"/>
  <c r="BR2" i="24" s="1"/>
  <c r="BS2" i="24" s="1"/>
  <c r="BT2" i="24" s="1"/>
  <c r="BU2" i="24" s="1"/>
  <c r="BV2" i="24" s="1"/>
  <c r="BW2" i="24" s="1"/>
  <c r="BX2" i="24" s="1"/>
  <c r="BY2" i="24" s="1"/>
  <c r="BZ2" i="24" s="1"/>
  <c r="CA2" i="24" s="1"/>
  <c r="CB2" i="24" s="1"/>
  <c r="CC2" i="24" s="1"/>
  <c r="CD2" i="24" s="1"/>
  <c r="CE2" i="24" s="1"/>
  <c r="BG120" i="23"/>
  <c r="BH120" i="23" s="1"/>
  <c r="BI120" i="23" s="1"/>
  <c r="BJ120" i="23" s="1"/>
  <c r="BK120" i="23" s="1"/>
  <c r="BL120" i="23" s="1"/>
  <c r="BM120" i="23" s="1"/>
  <c r="BN120" i="23" s="1"/>
  <c r="BO120" i="23" s="1"/>
  <c r="BP120" i="23" s="1"/>
  <c r="BQ120" i="23" s="1"/>
  <c r="BR120" i="23" s="1"/>
  <c r="BS120" i="23" s="1"/>
  <c r="BT120" i="23" s="1"/>
  <c r="BU120" i="23" s="1"/>
  <c r="BV120" i="23" s="1"/>
  <c r="BW120" i="23" s="1"/>
  <c r="BX120" i="23" s="1"/>
  <c r="BY120" i="23" s="1"/>
  <c r="BZ120" i="23" s="1"/>
  <c r="CA120" i="23" s="1"/>
  <c r="CB120" i="23" s="1"/>
  <c r="CC120" i="23" s="1"/>
  <c r="CD120" i="23" s="1"/>
  <c r="CE120" i="23" s="1"/>
  <c r="BG70" i="23"/>
  <c r="BH70" i="23" s="1"/>
  <c r="BI70" i="23" s="1"/>
  <c r="BJ70" i="23" s="1"/>
  <c r="BK70" i="23" s="1"/>
  <c r="BL70" i="23" s="1"/>
  <c r="BM70" i="23" s="1"/>
  <c r="BN70" i="23" s="1"/>
  <c r="BO70" i="23" s="1"/>
  <c r="BP70" i="23" s="1"/>
  <c r="BQ70" i="23" s="1"/>
  <c r="BR70" i="23" s="1"/>
  <c r="BS70" i="23" s="1"/>
  <c r="BT70" i="23" s="1"/>
  <c r="BU70" i="23" s="1"/>
  <c r="BV70" i="23" s="1"/>
  <c r="BW70" i="23" s="1"/>
  <c r="BX70" i="23" s="1"/>
  <c r="BY70" i="23" s="1"/>
  <c r="BZ70" i="23" s="1"/>
  <c r="CA70" i="23" s="1"/>
  <c r="CB70" i="23" s="1"/>
  <c r="CC70" i="23" s="1"/>
  <c r="CD70" i="23" s="1"/>
  <c r="CE70" i="23" s="1"/>
  <c r="BG20" i="23"/>
  <c r="BH20" i="23" s="1"/>
  <c r="BI20" i="23" s="1"/>
  <c r="BJ20" i="23" s="1"/>
  <c r="BK20" i="23" s="1"/>
  <c r="BL20" i="23" s="1"/>
  <c r="BM20" i="23" s="1"/>
  <c r="BN20" i="23" s="1"/>
  <c r="BO20" i="23" s="1"/>
  <c r="BP20" i="23" s="1"/>
  <c r="BQ20" i="23" s="1"/>
  <c r="BR20" i="23" s="1"/>
  <c r="BS20" i="23" s="1"/>
  <c r="BT20" i="23" s="1"/>
  <c r="BU20" i="23" s="1"/>
  <c r="BV20" i="23" s="1"/>
  <c r="BW20" i="23" s="1"/>
  <c r="BX20" i="23" s="1"/>
  <c r="BY20" i="23" s="1"/>
  <c r="BZ20" i="23" s="1"/>
  <c r="CA20" i="23" s="1"/>
  <c r="CB20" i="23" s="1"/>
  <c r="CC20" i="23" s="1"/>
  <c r="CD20" i="23" s="1"/>
  <c r="CE20" i="23" s="1"/>
  <c r="C13" i="23"/>
  <c r="C12" i="23"/>
  <c r="C11" i="23"/>
  <c r="C10" i="23"/>
  <c r="C9" i="23"/>
  <c r="C8" i="23"/>
  <c r="C7" i="23"/>
  <c r="C6" i="23"/>
  <c r="C5" i="23"/>
  <c r="BG2" i="23"/>
  <c r="BH2" i="23" s="1"/>
  <c r="BI2" i="23" s="1"/>
  <c r="BJ2" i="23" s="1"/>
  <c r="BK2" i="23" s="1"/>
  <c r="BL2" i="23" s="1"/>
  <c r="BM2" i="23" s="1"/>
  <c r="BN2" i="23" s="1"/>
  <c r="BO2" i="23" s="1"/>
  <c r="BP2" i="23" s="1"/>
  <c r="BQ2" i="23" s="1"/>
  <c r="BR2" i="23" s="1"/>
  <c r="BS2" i="23" s="1"/>
  <c r="BT2" i="23" s="1"/>
  <c r="BU2" i="23" s="1"/>
  <c r="BV2" i="23" s="1"/>
  <c r="BW2" i="23" s="1"/>
  <c r="BX2" i="23" s="1"/>
  <c r="BY2" i="23" s="1"/>
  <c r="BZ2" i="23" s="1"/>
  <c r="CA2" i="23" s="1"/>
  <c r="CB2" i="23" s="1"/>
  <c r="CC2" i="23" s="1"/>
  <c r="CD2" i="23" s="1"/>
  <c r="CE2" i="23" s="1"/>
  <c r="AR55" i="27" l="1"/>
  <c r="AS55" i="27"/>
  <c r="AP55" i="27"/>
  <c r="AT55" i="27"/>
  <c r="AQ55" i="27"/>
  <c r="BZ110" i="22"/>
  <c r="BY110" i="30"/>
  <c r="BY110" i="29"/>
  <c r="BY110" i="27"/>
  <c r="BY110" i="26"/>
  <c r="BY110" i="25"/>
  <c r="BY110" i="23"/>
  <c r="BY110" i="31"/>
  <c r="BY110" i="24"/>
  <c r="BZ109" i="22"/>
  <c r="BY109" i="30"/>
  <c r="BY109" i="29"/>
  <c r="BY109" i="27"/>
  <c r="BY109" i="26"/>
  <c r="BY109" i="31"/>
  <c r="BY109" i="23"/>
  <c r="BY109" i="24"/>
  <c r="BY109" i="25"/>
  <c r="BJ70" i="29"/>
  <c r="BI105" i="29"/>
  <c r="BJ120" i="29"/>
  <c r="BI155" i="29"/>
  <c r="X48" i="26"/>
  <c r="X10" i="26" s="1"/>
  <c r="AB48" i="26"/>
  <c r="AB10" i="26" s="1"/>
  <c r="AF48" i="26"/>
  <c r="AF10" i="26" s="1"/>
  <c r="AJ48" i="26"/>
  <c r="AJ10" i="26" s="1"/>
  <c r="Z48" i="25"/>
  <c r="Z10" i="25" s="1"/>
  <c r="AD48" i="25"/>
  <c r="AD10" i="25" s="1"/>
  <c r="AH48" i="25"/>
  <c r="AH10" i="25" s="1"/>
  <c r="AL48" i="25"/>
  <c r="AL10" i="25" s="1"/>
  <c r="X48" i="25"/>
  <c r="X10" i="25" s="1"/>
  <c r="AB48" i="25"/>
  <c r="AB10" i="25" s="1"/>
  <c r="AF48" i="25"/>
  <c r="AF10" i="25" s="1"/>
  <c r="AJ48" i="25"/>
  <c r="AJ10" i="25" s="1"/>
  <c r="AN48" i="25"/>
  <c r="AN10" i="25" s="1"/>
  <c r="CB148" i="28"/>
  <c r="AT148" i="28"/>
  <c r="BJ148" i="28"/>
  <c r="BP148" i="28"/>
  <c r="BZ148" i="28"/>
  <c r="AY97" i="27"/>
  <c r="AY97" i="28" s="1"/>
  <c r="AY47" i="28" s="1"/>
  <c r="BS97" i="27"/>
  <c r="BS97" i="28" s="1"/>
  <c r="BS47" i="28" s="1"/>
  <c r="CE97" i="27"/>
  <c r="CE97" i="28" s="1"/>
  <c r="CE47" i="28" s="1"/>
  <c r="BO96" i="27"/>
  <c r="BO96" i="28" s="1"/>
  <c r="CE96" i="27"/>
  <c r="CE96" i="28" s="1"/>
  <c r="AQ148" i="28"/>
  <c r="BC148" i="28"/>
  <c r="BO148" i="28"/>
  <c r="AR97" i="27"/>
  <c r="AR97" i="28" s="1"/>
  <c r="AR47" i="28" s="1"/>
  <c r="BL97" i="27"/>
  <c r="BL97" i="28" s="1"/>
  <c r="BL47" i="28" s="1"/>
  <c r="BT97" i="27"/>
  <c r="BT97" i="28" s="1"/>
  <c r="BT47" i="28" s="1"/>
  <c r="AR96" i="27"/>
  <c r="AR96" i="28" s="1"/>
  <c r="AV96" i="27"/>
  <c r="AV96" i="28" s="1"/>
  <c r="AZ96" i="27"/>
  <c r="AZ96" i="28" s="1"/>
  <c r="BL96" i="27"/>
  <c r="BL96" i="28" s="1"/>
  <c r="BP96" i="27"/>
  <c r="BP96" i="28" s="1"/>
  <c r="BT96" i="27"/>
  <c r="BT96" i="28" s="1"/>
  <c r="BX96" i="27"/>
  <c r="BX96" i="28" s="1"/>
  <c r="CB96" i="27"/>
  <c r="CB96" i="28" s="1"/>
  <c r="AR148" i="28"/>
  <c r="AV148" i="28"/>
  <c r="AZ148" i="28"/>
  <c r="BD148" i="28"/>
  <c r="BH148" i="28"/>
  <c r="BL148" i="28"/>
  <c r="BT148" i="28"/>
  <c r="AU97" i="27"/>
  <c r="AU97" i="28" s="1"/>
  <c r="AU47" i="28" s="1"/>
  <c r="BO97" i="27"/>
  <c r="BO97" i="28" s="1"/>
  <c r="BO47" i="28" s="1"/>
  <c r="BW97" i="27"/>
  <c r="BW97" i="28" s="1"/>
  <c r="BW47" i="28" s="1"/>
  <c r="AQ96" i="27"/>
  <c r="AQ96" i="28" s="1"/>
  <c r="AU96" i="27"/>
  <c r="AU96" i="28" s="1"/>
  <c r="BS96" i="27"/>
  <c r="BS96" i="28" s="1"/>
  <c r="CA96" i="27"/>
  <c r="CA96" i="28" s="1"/>
  <c r="AU148" i="28"/>
  <c r="BG148" i="28"/>
  <c r="BS148" i="28"/>
  <c r="AV97" i="27"/>
  <c r="AV97" i="28" s="1"/>
  <c r="AV47" i="28" s="1"/>
  <c r="AZ97" i="27"/>
  <c r="AZ97" i="28" s="1"/>
  <c r="AZ47" i="28" s="1"/>
  <c r="BP97" i="27"/>
  <c r="BP97" i="28" s="1"/>
  <c r="BP47" i="28" s="1"/>
  <c r="BX97" i="27"/>
  <c r="BX97" i="28" s="1"/>
  <c r="BX47" i="28" s="1"/>
  <c r="CB97" i="27"/>
  <c r="CB97" i="28" s="1"/>
  <c r="CB47" i="28" s="1"/>
  <c r="AS97" i="27"/>
  <c r="AS97" i="28" s="1"/>
  <c r="AS47" i="28" s="1"/>
  <c r="AW97" i="27"/>
  <c r="AW97" i="28" s="1"/>
  <c r="AW47" i="28" s="1"/>
  <c r="BA97" i="27"/>
  <c r="BA97" i="28" s="1"/>
  <c r="BA47" i="28" s="1"/>
  <c r="BM97" i="27"/>
  <c r="BM97" i="28" s="1"/>
  <c r="BM47" i="28" s="1"/>
  <c r="BQ97" i="27"/>
  <c r="BQ97" i="28" s="1"/>
  <c r="BQ47" i="28" s="1"/>
  <c r="BU97" i="27"/>
  <c r="BU97" i="28" s="1"/>
  <c r="BU47" i="28" s="1"/>
  <c r="BY97" i="27"/>
  <c r="BY97" i="28" s="1"/>
  <c r="BY47" i="28" s="1"/>
  <c r="CC97" i="27"/>
  <c r="CC97" i="28" s="1"/>
  <c r="CC47" i="28" s="1"/>
  <c r="AS96" i="27"/>
  <c r="AS96" i="28" s="1"/>
  <c r="AW96" i="27"/>
  <c r="AW96" i="28" s="1"/>
  <c r="BA96" i="27"/>
  <c r="BA96" i="28" s="1"/>
  <c r="BM96" i="27"/>
  <c r="BM96" i="28" s="1"/>
  <c r="BQ96" i="27"/>
  <c r="BQ96" i="28" s="1"/>
  <c r="BU96" i="27"/>
  <c r="BU96" i="28" s="1"/>
  <c r="BY96" i="27"/>
  <c r="BY96" i="28" s="1"/>
  <c r="CC96" i="27"/>
  <c r="CC96" i="28" s="1"/>
  <c r="AS148" i="28"/>
  <c r="AW148" i="28"/>
  <c r="BA148" i="28"/>
  <c r="BE148" i="28"/>
  <c r="BI148" i="28"/>
  <c r="BM148" i="28"/>
  <c r="BQ148" i="28"/>
  <c r="BU148" i="28"/>
  <c r="BY148" i="28"/>
  <c r="CC148" i="28"/>
  <c r="AQ97" i="27"/>
  <c r="AQ97" i="28" s="1"/>
  <c r="AQ47" i="28" s="1"/>
  <c r="BK97" i="27"/>
  <c r="BK97" i="28" s="1"/>
  <c r="BK47" i="28" s="1"/>
  <c r="CA97" i="27"/>
  <c r="CA97" i="28" s="1"/>
  <c r="CA47" i="28" s="1"/>
  <c r="AY96" i="27"/>
  <c r="AY96" i="28" s="1"/>
  <c r="BK96" i="27"/>
  <c r="BK96" i="28" s="1"/>
  <c r="BW96" i="27"/>
  <c r="BW96" i="28" s="1"/>
  <c r="AY148" i="28"/>
  <c r="BK148" i="28"/>
  <c r="BW148" i="28"/>
  <c r="AP97" i="27"/>
  <c r="AP97" i="28" s="1"/>
  <c r="AP47" i="28" s="1"/>
  <c r="AT97" i="27"/>
  <c r="AT97" i="28" s="1"/>
  <c r="AT47" i="28" s="1"/>
  <c r="AX97" i="27"/>
  <c r="AX97" i="28" s="1"/>
  <c r="AX47" i="28" s="1"/>
  <c r="BN97" i="27"/>
  <c r="BN97" i="28" s="1"/>
  <c r="BN47" i="28" s="1"/>
  <c r="BR97" i="27"/>
  <c r="BR97" i="28" s="1"/>
  <c r="BR47" i="28" s="1"/>
  <c r="BV97" i="27"/>
  <c r="BV97" i="28" s="1"/>
  <c r="BV47" i="28" s="1"/>
  <c r="BZ97" i="27"/>
  <c r="BZ97" i="28" s="1"/>
  <c r="BZ47" i="28" s="1"/>
  <c r="CD97" i="27"/>
  <c r="CD97" i="28" s="1"/>
  <c r="CD47" i="28" s="1"/>
  <c r="AP96" i="27"/>
  <c r="AP96" i="28" s="1"/>
  <c r="AT96" i="27"/>
  <c r="AT96" i="28" s="1"/>
  <c r="AX96" i="27"/>
  <c r="AX96" i="28" s="1"/>
  <c r="BN96" i="27"/>
  <c r="BN96" i="28" s="1"/>
  <c r="BR96" i="27"/>
  <c r="BR96" i="28" s="1"/>
  <c r="BV96" i="27"/>
  <c r="BV96" i="28" s="1"/>
  <c r="BZ96" i="27"/>
  <c r="BZ96" i="28" s="1"/>
  <c r="CD96" i="27"/>
  <c r="CD96" i="28" s="1"/>
  <c r="AP148" i="28"/>
  <c r="AX148" i="28"/>
  <c r="BB148" i="28"/>
  <c r="BF148" i="28"/>
  <c r="BN148" i="28"/>
  <c r="BR148" i="28"/>
  <c r="BV148" i="28"/>
  <c r="CD148" i="28"/>
  <c r="CA148" i="28"/>
  <c r="CE148" i="28"/>
  <c r="BX148" i="28"/>
  <c r="AA48" i="26"/>
  <c r="AA10" i="26" s="1"/>
  <c r="AE48" i="26"/>
  <c r="AE10" i="26" s="1"/>
  <c r="AI48" i="26"/>
  <c r="AI10" i="26" s="1"/>
  <c r="CA52" i="26"/>
  <c r="CA12" i="26" s="1"/>
  <c r="BW52" i="26"/>
  <c r="BW12" i="26" s="1"/>
  <c r="BS52" i="26"/>
  <c r="BS12" i="26" s="1"/>
  <c r="BO52" i="26"/>
  <c r="BO12" i="26" s="1"/>
  <c r="CA51" i="26"/>
  <c r="CA11" i="26" s="1"/>
  <c r="BW51" i="26"/>
  <c r="BW11" i="26" s="1"/>
  <c r="BS51" i="26"/>
  <c r="BS11" i="26" s="1"/>
  <c r="BO51" i="26"/>
  <c r="BO11" i="26" s="1"/>
  <c r="CD52" i="26"/>
  <c r="CD12" i="26" s="1"/>
  <c r="BZ52" i="26"/>
  <c r="BZ12" i="26" s="1"/>
  <c r="BV52" i="26"/>
  <c r="BV12" i="26" s="1"/>
  <c r="BR52" i="26"/>
  <c r="BR12" i="26" s="1"/>
  <c r="BN52" i="26"/>
  <c r="BN12" i="26" s="1"/>
  <c r="CD51" i="26"/>
  <c r="CD11" i="26" s="1"/>
  <c r="BZ51" i="26"/>
  <c r="BZ11" i="26" s="1"/>
  <c r="BV51" i="26"/>
  <c r="BV11" i="26" s="1"/>
  <c r="BR51" i="26"/>
  <c r="BR11" i="26" s="1"/>
  <c r="BN51" i="26"/>
  <c r="BN11" i="26" s="1"/>
  <c r="CC52" i="26"/>
  <c r="CC12" i="26" s="1"/>
  <c r="BY52" i="26"/>
  <c r="BY12" i="26" s="1"/>
  <c r="BU52" i="26"/>
  <c r="BU12" i="26" s="1"/>
  <c r="BQ52" i="26"/>
  <c r="BQ12" i="26" s="1"/>
  <c r="BM52" i="26"/>
  <c r="BM12" i="26" s="1"/>
  <c r="CC51" i="26"/>
  <c r="CC11" i="26" s="1"/>
  <c r="BY51" i="26"/>
  <c r="BY11" i="26" s="1"/>
  <c r="BU51" i="26"/>
  <c r="BU11" i="26" s="1"/>
  <c r="BQ51" i="26"/>
  <c r="BQ11" i="26" s="1"/>
  <c r="BM51" i="26"/>
  <c r="BM11" i="26" s="1"/>
  <c r="CB52" i="26"/>
  <c r="CB12" i="26" s="1"/>
  <c r="BX52" i="26"/>
  <c r="BX12" i="26" s="1"/>
  <c r="BT52" i="26"/>
  <c r="BT12" i="26" s="1"/>
  <c r="BP52" i="26"/>
  <c r="BP12" i="26" s="1"/>
  <c r="BL52" i="26"/>
  <c r="BL12" i="26" s="1"/>
  <c r="CB51" i="26"/>
  <c r="CB11" i="26" s="1"/>
  <c r="BX51" i="26"/>
  <c r="BX11" i="26" s="1"/>
  <c r="BT51" i="26"/>
  <c r="BT11" i="26" s="1"/>
  <c r="BP51" i="26"/>
  <c r="BP11" i="26" s="1"/>
  <c r="BL51" i="26"/>
  <c r="BL11" i="26" s="1"/>
  <c r="Z48" i="26"/>
  <c r="Z10" i="26" s="1"/>
  <c r="AD48" i="26"/>
  <c r="AD10" i="26" s="1"/>
  <c r="AH48" i="26"/>
  <c r="AH10" i="26" s="1"/>
  <c r="AL48" i="26"/>
  <c r="AL10" i="26" s="1"/>
  <c r="Y48" i="26"/>
  <c r="Y10" i="26" s="1"/>
  <c r="AC48" i="26"/>
  <c r="AC10" i="26" s="1"/>
  <c r="AG48" i="26"/>
  <c r="AG10" i="26" s="1"/>
  <c r="AK48" i="26"/>
  <c r="AK10" i="26" s="1"/>
  <c r="AO48" i="26"/>
  <c r="AO10" i="26" s="1"/>
  <c r="AM48" i="26"/>
  <c r="AM10" i="26" s="1"/>
  <c r="AN48" i="26"/>
  <c r="AN10" i="26" s="1"/>
  <c r="BL158" i="26"/>
  <c r="H11" i="22"/>
  <c r="I11" i="22"/>
  <c r="J11" i="22"/>
  <c r="K11" i="22"/>
  <c r="L11" i="22"/>
  <c r="M11" i="22"/>
  <c r="N11" i="22"/>
  <c r="O11" i="22"/>
  <c r="P11" i="22"/>
  <c r="Q11" i="22"/>
  <c r="R11" i="22"/>
  <c r="S11" i="22"/>
  <c r="T11" i="22"/>
  <c r="U11" i="22"/>
  <c r="V11" i="22"/>
  <c r="H12" i="22"/>
  <c r="I12" i="22"/>
  <c r="J12" i="22"/>
  <c r="K12" i="22"/>
  <c r="L12" i="22"/>
  <c r="M12" i="22"/>
  <c r="N12" i="22"/>
  <c r="O12" i="22"/>
  <c r="P12" i="22"/>
  <c r="Q12" i="22"/>
  <c r="R12" i="22"/>
  <c r="S12" i="22"/>
  <c r="T12" i="22"/>
  <c r="U12" i="22"/>
  <c r="V12" i="22"/>
  <c r="H13" i="22"/>
  <c r="I13" i="22"/>
  <c r="J13" i="22"/>
  <c r="K13" i="22"/>
  <c r="L13" i="22"/>
  <c r="M13" i="22"/>
  <c r="N13" i="22"/>
  <c r="O13" i="22"/>
  <c r="P13" i="22"/>
  <c r="Q13" i="22"/>
  <c r="R13" i="22"/>
  <c r="S13" i="22"/>
  <c r="T13" i="22"/>
  <c r="U13" i="22"/>
  <c r="V13" i="22"/>
  <c r="G13" i="22"/>
  <c r="G12" i="22"/>
  <c r="G11" i="22"/>
  <c r="C13" i="22"/>
  <c r="C12" i="22"/>
  <c r="CA110" i="22" l="1"/>
  <c r="BZ110" i="29"/>
  <c r="BZ110" i="27"/>
  <c r="BZ110" i="26"/>
  <c r="BZ110" i="30"/>
  <c r="BZ110" i="25"/>
  <c r="BZ110" i="31"/>
  <c r="BZ110" i="23"/>
  <c r="BZ110" i="24"/>
  <c r="BK120" i="29"/>
  <c r="BJ155" i="29"/>
  <c r="CA109" i="22"/>
  <c r="BZ109" i="29"/>
  <c r="BZ109" i="27"/>
  <c r="BZ109" i="26"/>
  <c r="BZ109" i="30"/>
  <c r="BZ109" i="25"/>
  <c r="BZ109" i="31"/>
  <c r="BZ109" i="24"/>
  <c r="BZ109" i="23"/>
  <c r="BK70" i="29"/>
  <c r="BJ105" i="29"/>
  <c r="BY98" i="28"/>
  <c r="BY46" i="28"/>
  <c r="BY48" i="28" s="1"/>
  <c r="BY10" i="28" s="1"/>
  <c r="BA98" i="28"/>
  <c r="BA46" i="28"/>
  <c r="BA48" i="28" s="1"/>
  <c r="BA10" i="28" s="1"/>
  <c r="CE98" i="28"/>
  <c r="CE46" i="28"/>
  <c r="CE48" i="28" s="1"/>
  <c r="CE10" i="28" s="1"/>
  <c r="CD98" i="28"/>
  <c r="CD46" i="28"/>
  <c r="CD48" i="28" s="1"/>
  <c r="CD10" i="28" s="1"/>
  <c r="BV46" i="28"/>
  <c r="BV48" i="28" s="1"/>
  <c r="BV10" i="28" s="1"/>
  <c r="BV98" i="28"/>
  <c r="BN98" i="28"/>
  <c r="BN46" i="28"/>
  <c r="BN48" i="28" s="1"/>
  <c r="BN10" i="28" s="1"/>
  <c r="AX98" i="28"/>
  <c r="AX46" i="28"/>
  <c r="AX48" i="28" s="1"/>
  <c r="AX10" i="28" s="1"/>
  <c r="AP46" i="28"/>
  <c r="AP48" i="28" s="1"/>
  <c r="AP10" i="28" s="1"/>
  <c r="AP98" i="28"/>
  <c r="CA98" i="28"/>
  <c r="CA46" i="28"/>
  <c r="CA48" i="28" s="1"/>
  <c r="CA10" i="28" s="1"/>
  <c r="AQ46" i="28"/>
  <c r="AQ48" i="28" s="1"/>
  <c r="AQ10" i="28" s="1"/>
  <c r="AQ98" i="28"/>
  <c r="BX98" i="28"/>
  <c r="BX46" i="28"/>
  <c r="BX48" i="28" s="1"/>
  <c r="BX10" i="28" s="1"/>
  <c r="BP98" i="28"/>
  <c r="BP46" i="28"/>
  <c r="BP48" i="28" s="1"/>
  <c r="AZ98" i="28"/>
  <c r="AZ46" i="28"/>
  <c r="AZ48" i="28" s="1"/>
  <c r="AR98" i="28"/>
  <c r="AR46" i="28"/>
  <c r="AR48" i="28" s="1"/>
  <c r="AR10" i="28" s="1"/>
  <c r="AY98" i="28"/>
  <c r="AY46" i="28"/>
  <c r="AY48" i="28" s="1"/>
  <c r="AY10" i="28" s="1"/>
  <c r="BQ46" i="28"/>
  <c r="BQ48" i="28" s="1"/>
  <c r="BQ10" i="28" s="1"/>
  <c r="BQ98" i="28"/>
  <c r="BK98" i="28"/>
  <c r="BK46" i="28"/>
  <c r="BK48" i="28" s="1"/>
  <c r="BK10" i="28" s="1"/>
  <c r="CB98" i="28"/>
  <c r="CB46" i="28"/>
  <c r="CB48" i="28" s="1"/>
  <c r="CB10" i="28" s="1"/>
  <c r="BT46" i="28"/>
  <c r="BT48" i="28" s="1"/>
  <c r="BT10" i="28" s="1"/>
  <c r="BT98" i="28"/>
  <c r="BL98" i="28"/>
  <c r="BL46" i="28"/>
  <c r="BL48" i="28" s="1"/>
  <c r="BL10" i="28" s="1"/>
  <c r="AV98" i="28"/>
  <c r="AV46" i="28"/>
  <c r="AV48" i="28" s="1"/>
  <c r="AV10" i="28" s="1"/>
  <c r="BO98" i="28"/>
  <c r="BO46" i="28"/>
  <c r="BO48" i="28" s="1"/>
  <c r="BO10" i="28" s="1"/>
  <c r="BW46" i="28"/>
  <c r="BW48" i="28" s="1"/>
  <c r="BW10" i="28" s="1"/>
  <c r="BW98" i="28"/>
  <c r="AS98" i="28"/>
  <c r="AS46" i="28"/>
  <c r="AS48" i="28" s="1"/>
  <c r="AS10" i="28" s="1"/>
  <c r="BZ46" i="28"/>
  <c r="BZ48" i="28" s="1"/>
  <c r="BZ10" i="28" s="1"/>
  <c r="BZ98" i="28"/>
  <c r="BR98" i="28"/>
  <c r="BR46" i="28"/>
  <c r="BR48" i="28" s="1"/>
  <c r="BR10" i="28" s="1"/>
  <c r="AT46" i="28"/>
  <c r="AT48" i="28" s="1"/>
  <c r="AT10" i="28" s="1"/>
  <c r="AT98" i="28"/>
  <c r="CC98" i="28"/>
  <c r="CC46" i="28"/>
  <c r="CC48" i="28" s="1"/>
  <c r="CC10" i="28" s="1"/>
  <c r="BU46" i="28"/>
  <c r="BU48" i="28" s="1"/>
  <c r="BU10" i="28" s="1"/>
  <c r="BU98" i="28"/>
  <c r="BM46" i="28"/>
  <c r="BM48" i="28" s="1"/>
  <c r="BM10" i="28" s="1"/>
  <c r="BM98" i="28"/>
  <c r="AW98" i="28"/>
  <c r="AW46" i="28"/>
  <c r="AW48" i="28" s="1"/>
  <c r="AW10" i="28" s="1"/>
  <c r="BS98" i="28"/>
  <c r="BS46" i="28"/>
  <c r="BS48" i="28" s="1"/>
  <c r="BS10" i="28" s="1"/>
  <c r="AU98" i="28"/>
  <c r="AU46" i="28"/>
  <c r="AU48" i="28" s="1"/>
  <c r="AU10" i="28" s="1"/>
  <c r="BM158" i="26"/>
  <c r="BM157" i="26"/>
  <c r="C14" i="22"/>
  <c r="C11" i="22"/>
  <c r="C10" i="22"/>
  <c r="C9" i="22"/>
  <c r="C8" i="22"/>
  <c r="C7" i="22"/>
  <c r="C6" i="22"/>
  <c r="BG2" i="22"/>
  <c r="BH2" i="22" s="1"/>
  <c r="BI2" i="22" s="1"/>
  <c r="BJ2" i="22" s="1"/>
  <c r="BK2" i="22" s="1"/>
  <c r="BL2" i="22" s="1"/>
  <c r="BM2" i="22" s="1"/>
  <c r="BN2" i="22" s="1"/>
  <c r="BO2" i="22" s="1"/>
  <c r="BP2" i="22" s="1"/>
  <c r="BQ2" i="22" s="1"/>
  <c r="BR2" i="22" s="1"/>
  <c r="BS2" i="22" s="1"/>
  <c r="BT2" i="22" s="1"/>
  <c r="BU2" i="22" s="1"/>
  <c r="BV2" i="22" s="1"/>
  <c r="BW2" i="22" s="1"/>
  <c r="BX2" i="22" s="1"/>
  <c r="BY2" i="22" s="1"/>
  <c r="BZ2" i="22" s="1"/>
  <c r="CA2" i="22" s="1"/>
  <c r="CB2" i="22" s="1"/>
  <c r="CC2" i="22" s="1"/>
  <c r="CD2" i="22" s="1"/>
  <c r="CE2" i="22" s="1"/>
  <c r="V2" i="22"/>
  <c r="U2" i="22" s="1"/>
  <c r="T2" i="22" s="1"/>
  <c r="S2" i="22" s="1"/>
  <c r="R2" i="22" s="1"/>
  <c r="Q2" i="22" s="1"/>
  <c r="P2" i="22" s="1"/>
  <c r="O2" i="22" s="1"/>
  <c r="N2" i="22" s="1"/>
  <c r="M2" i="22" s="1"/>
  <c r="L2" i="22" s="1"/>
  <c r="K2" i="22" s="1"/>
  <c r="J2" i="22" s="1"/>
  <c r="I2" i="22" s="1"/>
  <c r="H2" i="22" s="1"/>
  <c r="G2" i="22" s="1"/>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8" i="22"/>
  <c r="X47" i="22"/>
  <c r="Y47" i="22"/>
  <c r="Z47" i="22"/>
  <c r="AA47" i="22"/>
  <c r="AB47" i="22"/>
  <c r="AC47" i="22"/>
  <c r="AD47" i="22"/>
  <c r="AD48" i="22" s="1"/>
  <c r="AE47" i="22"/>
  <c r="AF47" i="22"/>
  <c r="AG47" i="22"/>
  <c r="AH47" i="22"/>
  <c r="AI47" i="22"/>
  <c r="AJ47" i="22"/>
  <c r="AK47" i="22"/>
  <c r="AL47" i="22"/>
  <c r="AM47" i="22"/>
  <c r="AN47" i="22"/>
  <c r="AO47" i="22"/>
  <c r="AP47" i="22"/>
  <c r="AQ47" i="22"/>
  <c r="AR47" i="22"/>
  <c r="AS47" i="22"/>
  <c r="AT47" i="22"/>
  <c r="BK48" i="22"/>
  <c r="AY48" i="22"/>
  <c r="X49" i="22"/>
  <c r="X12" i="22" s="1"/>
  <c r="Y49" i="22"/>
  <c r="Y12" i="22" s="1"/>
  <c r="Z49" i="22"/>
  <c r="Z12" i="22" s="1"/>
  <c r="AA49" i="22"/>
  <c r="AA12" i="22" s="1"/>
  <c r="AB49" i="22"/>
  <c r="AB12" i="22" s="1"/>
  <c r="AC49" i="22"/>
  <c r="AC12" i="22" s="1"/>
  <c r="AD49" i="22"/>
  <c r="AD12" i="22" s="1"/>
  <c r="AE49" i="22"/>
  <c r="AE12" i="22" s="1"/>
  <c r="AF49" i="22"/>
  <c r="AF12" i="22" s="1"/>
  <c r="AG49" i="22"/>
  <c r="AG12" i="22" s="1"/>
  <c r="AH49" i="22"/>
  <c r="AH12" i="22" s="1"/>
  <c r="AI49" i="22"/>
  <c r="AI12" i="22" s="1"/>
  <c r="AJ49" i="22"/>
  <c r="AJ12" i="22" s="1"/>
  <c r="AK49" i="22"/>
  <c r="AK12" i="22" s="1"/>
  <c r="AL49" i="22"/>
  <c r="AL12" i="22" s="1"/>
  <c r="AM49" i="22"/>
  <c r="AM12" i="22" s="1"/>
  <c r="AN49" i="22"/>
  <c r="AN12" i="22" s="1"/>
  <c r="AO49" i="22"/>
  <c r="AO12" i="22" s="1"/>
  <c r="AP49" i="22"/>
  <c r="AP12" i="22" s="1"/>
  <c r="AQ49" i="22"/>
  <c r="AQ12" i="22" s="1"/>
  <c r="AR49" i="22"/>
  <c r="AR12" i="22" s="1"/>
  <c r="AS49" i="22"/>
  <c r="AS12" i="22" s="1"/>
  <c r="AT49" i="22"/>
  <c r="AT12" i="22" s="1"/>
  <c r="AU49" i="22"/>
  <c r="AU12" i="22" s="1"/>
  <c r="AV49" i="22"/>
  <c r="AV12" i="22" s="1"/>
  <c r="AW49" i="22"/>
  <c r="AW12" i="22" s="1"/>
  <c r="AX49" i="22"/>
  <c r="AX12" i="22" s="1"/>
  <c r="AY49" i="22"/>
  <c r="AY12" i="22" s="1"/>
  <c r="AZ49" i="22"/>
  <c r="AZ12" i="22" s="1"/>
  <c r="BA49" i="22"/>
  <c r="BA12" i="22" s="1"/>
  <c r="X50" i="22"/>
  <c r="X13" i="22" s="1"/>
  <c r="Y50" i="22"/>
  <c r="Y13" i="22" s="1"/>
  <c r="Z50" i="22"/>
  <c r="Z13" i="22" s="1"/>
  <c r="AA50" i="22"/>
  <c r="AA13" i="22" s="1"/>
  <c r="AB50" i="22"/>
  <c r="AB13" i="22" s="1"/>
  <c r="AC50" i="22"/>
  <c r="AC13" i="22" s="1"/>
  <c r="AD50" i="22"/>
  <c r="AD13" i="22" s="1"/>
  <c r="AE50" i="22"/>
  <c r="AE13" i="22" s="1"/>
  <c r="AF50" i="22"/>
  <c r="AF13" i="22" s="1"/>
  <c r="AG50" i="22"/>
  <c r="AG13" i="22" s="1"/>
  <c r="AH50" i="22"/>
  <c r="AH13" i="22" s="1"/>
  <c r="AI50" i="22"/>
  <c r="AI13" i="22" s="1"/>
  <c r="AJ50" i="22"/>
  <c r="AJ13" i="22" s="1"/>
  <c r="AK50" i="22"/>
  <c r="AK13" i="22" s="1"/>
  <c r="AL50" i="22"/>
  <c r="AL13" i="22" s="1"/>
  <c r="AM50" i="22"/>
  <c r="AM13" i="22" s="1"/>
  <c r="AN50" i="22"/>
  <c r="AN13" i="22" s="1"/>
  <c r="AO50" i="22"/>
  <c r="AO13" i="22" s="1"/>
  <c r="AP50" i="22"/>
  <c r="AP13" i="22" s="1"/>
  <c r="AQ50" i="22"/>
  <c r="AQ13" i="22" s="1"/>
  <c r="AR50" i="22"/>
  <c r="AR13" i="22" s="1"/>
  <c r="AS50" i="22"/>
  <c r="AS13" i="22" s="1"/>
  <c r="AT50" i="22"/>
  <c r="AT13" i="22" s="1"/>
  <c r="AU50" i="22"/>
  <c r="AU13" i="22" s="1"/>
  <c r="AV50" i="22"/>
  <c r="AV13" i="22" s="1"/>
  <c r="AW50" i="22"/>
  <c r="AW13" i="22" s="1"/>
  <c r="AX50" i="22"/>
  <c r="AX13" i="22" s="1"/>
  <c r="AY50" i="22"/>
  <c r="AY13" i="22" s="1"/>
  <c r="AZ50" i="22"/>
  <c r="AZ13" i="22" s="1"/>
  <c r="BA50" i="22"/>
  <c r="BA13" i="22" s="1"/>
  <c r="BE50" i="22"/>
  <c r="BE13" i="22" s="1"/>
  <c r="BI50" i="22"/>
  <c r="BI13" i="22" s="1"/>
  <c r="BM50" i="22"/>
  <c r="BM13" i="22" s="1"/>
  <c r="BQ50" i="22"/>
  <c r="BQ13" i="22" s="1"/>
  <c r="BU50" i="22"/>
  <c r="BU13" i="22" s="1"/>
  <c r="BY50" i="22"/>
  <c r="BY13" i="22" s="1"/>
  <c r="CC50" i="22"/>
  <c r="CC13" i="22" s="1"/>
  <c r="W47" i="22"/>
  <c r="W49" i="22"/>
  <c r="W12" i="22" s="1"/>
  <c r="W50" i="22"/>
  <c r="W13" i="22" s="1"/>
  <c r="W46" i="22"/>
  <c r="G95" i="22"/>
  <c r="H95" i="22"/>
  <c r="I95" i="22"/>
  <c r="J95" i="22"/>
  <c r="K95" i="22"/>
  <c r="L95" i="22"/>
  <c r="M95" i="22"/>
  <c r="N95" i="22"/>
  <c r="O95" i="22"/>
  <c r="P95" i="22"/>
  <c r="Q95" i="22"/>
  <c r="R95" i="22"/>
  <c r="S95" i="22"/>
  <c r="T95" i="22"/>
  <c r="U95" i="22"/>
  <c r="V95" i="22"/>
  <c r="Z98" i="22"/>
  <c r="Z115" i="22" s="1"/>
  <c r="AD98" i="22"/>
  <c r="AD115" i="22" s="1"/>
  <c r="AH98" i="22"/>
  <c r="AH115" i="22" s="1"/>
  <c r="AL98" i="22"/>
  <c r="AL115" i="22" s="1"/>
  <c r="Y98" i="22"/>
  <c r="Y115" i="22" s="1"/>
  <c r="AC98" i="22"/>
  <c r="AC115" i="22" s="1"/>
  <c r="AG98" i="22"/>
  <c r="AG115" i="22" s="1"/>
  <c r="AK98" i="22"/>
  <c r="AK115" i="22" s="1"/>
  <c r="X98" i="22"/>
  <c r="X115" i="22" s="1"/>
  <c r="AA98" i="22"/>
  <c r="AA115" i="22" s="1"/>
  <c r="AB98" i="22"/>
  <c r="AB115" i="22" s="1"/>
  <c r="AE98" i="22"/>
  <c r="AE115" i="22" s="1"/>
  <c r="AF98" i="22"/>
  <c r="AF115" i="22" s="1"/>
  <c r="AI98" i="22"/>
  <c r="AI115" i="22" s="1"/>
  <c r="AJ98" i="22"/>
  <c r="AJ115" i="22" s="1"/>
  <c r="AM98" i="22"/>
  <c r="AM115" i="22" s="1"/>
  <c r="AN98" i="22"/>
  <c r="AN115" i="22" s="1"/>
  <c r="CE50" i="22"/>
  <c r="CE13" i="22" s="1"/>
  <c r="CD50" i="22"/>
  <c r="CD13" i="22" s="1"/>
  <c r="CB50" i="22"/>
  <c r="CB13" i="22" s="1"/>
  <c r="CA50" i="22"/>
  <c r="CA13" i="22" s="1"/>
  <c r="BZ50" i="22"/>
  <c r="BZ13" i="22" s="1"/>
  <c r="BX50" i="22"/>
  <c r="BX13" i="22" s="1"/>
  <c r="BW50" i="22"/>
  <c r="BW13" i="22" s="1"/>
  <c r="BV50" i="22"/>
  <c r="BV13" i="22" s="1"/>
  <c r="BT50" i="22"/>
  <c r="BT13" i="22" s="1"/>
  <c r="BS50" i="22"/>
  <c r="BS13" i="22" s="1"/>
  <c r="BR50" i="22"/>
  <c r="BR13" i="22" s="1"/>
  <c r="BP50" i="22"/>
  <c r="BP13" i="22" s="1"/>
  <c r="BO50" i="22"/>
  <c r="BO13" i="22" s="1"/>
  <c r="BN50" i="22"/>
  <c r="BN13" i="22" s="1"/>
  <c r="BL50" i="22"/>
  <c r="BL13" i="22" s="1"/>
  <c r="BK50" i="22"/>
  <c r="BK13" i="22" s="1"/>
  <c r="BJ50" i="22"/>
  <c r="BJ13" i="22" s="1"/>
  <c r="BH50" i="22"/>
  <c r="BH13" i="22" s="1"/>
  <c r="BG50" i="22"/>
  <c r="BG13" i="22" s="1"/>
  <c r="BF50" i="22"/>
  <c r="BF13" i="22" s="1"/>
  <c r="BD50" i="22"/>
  <c r="BD13" i="22" s="1"/>
  <c r="BC50" i="22"/>
  <c r="BC13" i="22" s="1"/>
  <c r="BB50" i="22"/>
  <c r="BB13" i="22" s="1"/>
  <c r="CC99" i="27"/>
  <c r="CC99" i="28" s="1"/>
  <c r="CC49" i="28" s="1"/>
  <c r="CC11" i="28" s="1"/>
  <c r="BY99" i="27"/>
  <c r="BY99" i="28" s="1"/>
  <c r="BY49" i="28" s="1"/>
  <c r="BY11" i="28" s="1"/>
  <c r="BU99" i="27"/>
  <c r="BU99" i="28" s="1"/>
  <c r="BU49" i="28" s="1"/>
  <c r="BU11" i="28" s="1"/>
  <c r="BQ99" i="27"/>
  <c r="BQ99" i="28" s="1"/>
  <c r="BQ49" i="28" s="1"/>
  <c r="BQ11" i="28" s="1"/>
  <c r="BM49" i="22"/>
  <c r="BM12" i="22" s="1"/>
  <c r="CE98" i="22"/>
  <c r="CD98" i="22"/>
  <c r="CC98" i="22"/>
  <c r="CB98" i="22"/>
  <c r="CA98" i="22"/>
  <c r="BZ98" i="22"/>
  <c r="BY98" i="22"/>
  <c r="BX98" i="22"/>
  <c r="BW98" i="22"/>
  <c r="BV98" i="22"/>
  <c r="BU98" i="22"/>
  <c r="BT98" i="22"/>
  <c r="BS98" i="22"/>
  <c r="BR98" i="22"/>
  <c r="BQ98" i="22"/>
  <c r="BP98" i="22"/>
  <c r="BP115" i="22" s="1"/>
  <c r="BO98" i="22"/>
  <c r="BN98" i="22"/>
  <c r="BM98" i="22"/>
  <c r="BL98" i="22"/>
  <c r="BK98" i="22"/>
  <c r="BA98" i="22"/>
  <c r="AZ98" i="22"/>
  <c r="AY98" i="22"/>
  <c r="AX98" i="22"/>
  <c r="AW98" i="22"/>
  <c r="AV98" i="22"/>
  <c r="AU98" i="22"/>
  <c r="AT98" i="22"/>
  <c r="AS98" i="22"/>
  <c r="AR98" i="22"/>
  <c r="AQ98" i="22"/>
  <c r="AQ115" i="22" s="1"/>
  <c r="AP98" i="22"/>
  <c r="AP115" i="22" s="1"/>
  <c r="AO98" i="22"/>
  <c r="X148" i="22"/>
  <c r="Y148" i="22"/>
  <c r="Z148" i="22"/>
  <c r="AA148" i="22"/>
  <c r="AB148" i="22"/>
  <c r="AC148" i="22"/>
  <c r="AD148" i="22"/>
  <c r="AE148" i="22"/>
  <c r="AF148" i="22"/>
  <c r="AG148" i="22"/>
  <c r="AH148" i="22"/>
  <c r="AI148" i="22"/>
  <c r="AJ148" i="22"/>
  <c r="AK148" i="22"/>
  <c r="AL148" i="22"/>
  <c r="AM148" i="22"/>
  <c r="AN148" i="22"/>
  <c r="AO148" i="22"/>
  <c r="AP148" i="22"/>
  <c r="AQ148" i="22"/>
  <c r="AR148" i="22"/>
  <c r="AS148" i="22"/>
  <c r="AT148" i="22"/>
  <c r="AU148" i="22"/>
  <c r="AV148" i="22"/>
  <c r="AW148" i="22"/>
  <c r="AX148" i="22"/>
  <c r="AY148" i="22"/>
  <c r="AZ148" i="22"/>
  <c r="BA148" i="22"/>
  <c r="BB148" i="22"/>
  <c r="BC148" i="22"/>
  <c r="BD148" i="22"/>
  <c r="BE148" i="22"/>
  <c r="BF148" i="22"/>
  <c r="BG148" i="22"/>
  <c r="BH148" i="22"/>
  <c r="BI148" i="22"/>
  <c r="BJ148" i="22"/>
  <c r="BK148" i="22"/>
  <c r="BL148" i="22"/>
  <c r="BM148" i="22"/>
  <c r="BN148" i="22"/>
  <c r="BO148" i="22"/>
  <c r="BP148" i="22"/>
  <c r="BQ148" i="22"/>
  <c r="BR148" i="22"/>
  <c r="BS148" i="22"/>
  <c r="BT148" i="22"/>
  <c r="BU148" i="22"/>
  <c r="BV148" i="22"/>
  <c r="BW148" i="22"/>
  <c r="BX148" i="22"/>
  <c r="BY148" i="22"/>
  <c r="BZ148" i="22"/>
  <c r="CA148" i="22"/>
  <c r="CB148" i="22"/>
  <c r="CC148" i="22"/>
  <c r="CD148" i="22"/>
  <c r="CE148" i="22"/>
  <c r="W148" i="22"/>
  <c r="G26" i="22"/>
  <c r="H26" i="22"/>
  <c r="I26" i="22"/>
  <c r="J26" i="22"/>
  <c r="K26" i="22"/>
  <c r="L26" i="22"/>
  <c r="M26" i="22"/>
  <c r="N26" i="22"/>
  <c r="O26" i="22"/>
  <c r="P26" i="22"/>
  <c r="Q26" i="22"/>
  <c r="R26" i="22"/>
  <c r="S26" i="22"/>
  <c r="T26" i="22"/>
  <c r="U26" i="22"/>
  <c r="V26" i="22"/>
  <c r="G29" i="22"/>
  <c r="H29" i="22"/>
  <c r="I29" i="22"/>
  <c r="J29" i="22"/>
  <c r="K29" i="22"/>
  <c r="G30" i="22"/>
  <c r="H30" i="22"/>
  <c r="I30" i="22"/>
  <c r="J30" i="22"/>
  <c r="K30" i="22"/>
  <c r="G32" i="22"/>
  <c r="H32" i="22"/>
  <c r="I32" i="22"/>
  <c r="J32" i="22"/>
  <c r="K32" i="22"/>
  <c r="L32" i="22"/>
  <c r="M32" i="22"/>
  <c r="N32" i="22"/>
  <c r="O32" i="22"/>
  <c r="P32" i="22"/>
  <c r="G33" i="22"/>
  <c r="H33" i="22"/>
  <c r="I33" i="22"/>
  <c r="J33" i="22"/>
  <c r="K33" i="22"/>
  <c r="L33" i="22"/>
  <c r="M33" i="22"/>
  <c r="N33" i="22"/>
  <c r="O33" i="22"/>
  <c r="P33" i="22"/>
  <c r="G34" i="22"/>
  <c r="H34" i="22"/>
  <c r="I34" i="22"/>
  <c r="J34" i="22"/>
  <c r="K34" i="22"/>
  <c r="G35" i="22"/>
  <c r="H35" i="22"/>
  <c r="I35" i="22"/>
  <c r="J35" i="22"/>
  <c r="K35" i="22"/>
  <c r="L35" i="22"/>
  <c r="M35" i="22"/>
  <c r="N35" i="22"/>
  <c r="O35" i="22"/>
  <c r="P35" i="22"/>
  <c r="Q35" i="22"/>
  <c r="R35" i="22"/>
  <c r="S35" i="22"/>
  <c r="T35" i="22"/>
  <c r="U35" i="22"/>
  <c r="V35" i="22"/>
  <c r="G36" i="22"/>
  <c r="H36" i="22"/>
  <c r="I36" i="22"/>
  <c r="J36" i="22"/>
  <c r="K36" i="22"/>
  <c r="L36" i="22"/>
  <c r="M36" i="22"/>
  <c r="N36" i="22"/>
  <c r="O36" i="22"/>
  <c r="P36" i="22"/>
  <c r="Q36" i="22"/>
  <c r="R36" i="22"/>
  <c r="S36" i="22"/>
  <c r="T36" i="22"/>
  <c r="U36" i="22"/>
  <c r="V36" i="22"/>
  <c r="G37" i="22"/>
  <c r="H37" i="22"/>
  <c r="I37" i="22"/>
  <c r="J37" i="22"/>
  <c r="K37" i="22"/>
  <c r="L37" i="22"/>
  <c r="M37" i="22"/>
  <c r="N37" i="22"/>
  <c r="O37" i="22"/>
  <c r="P37" i="22"/>
  <c r="Q37" i="22"/>
  <c r="R37" i="22"/>
  <c r="S37" i="22"/>
  <c r="T37" i="22"/>
  <c r="U37" i="22"/>
  <c r="V37" i="22"/>
  <c r="K138" i="22"/>
  <c r="J138" i="22"/>
  <c r="I138" i="22"/>
  <c r="H138" i="22"/>
  <c r="G138" i="22"/>
  <c r="K131" i="22"/>
  <c r="J131" i="22"/>
  <c r="I131" i="22"/>
  <c r="H131" i="22"/>
  <c r="G131" i="22"/>
  <c r="W73" i="22"/>
  <c r="E129" i="22"/>
  <c r="BS129" i="22" s="1"/>
  <c r="BS129" i="27" s="1"/>
  <c r="BS129" i="28" s="1"/>
  <c r="E130" i="22"/>
  <c r="AP130" i="22" s="1"/>
  <c r="AP130" i="27" s="1"/>
  <c r="AP130" i="28" s="1"/>
  <c r="E132" i="22"/>
  <c r="AC132" i="22" s="1"/>
  <c r="AC132" i="27" s="1"/>
  <c r="AC132" i="28" s="1"/>
  <c r="E133" i="22"/>
  <c r="AD133" i="22" s="1"/>
  <c r="AD133" i="27" s="1"/>
  <c r="AD133" i="28" s="1"/>
  <c r="E134" i="22"/>
  <c r="W134" i="22" s="1"/>
  <c r="E135" i="22"/>
  <c r="AD135" i="22" s="1"/>
  <c r="AD135" i="27" s="1"/>
  <c r="AD135" i="28" s="1"/>
  <c r="E136" i="22"/>
  <c r="AI136" i="22" s="1"/>
  <c r="AI136" i="27" s="1"/>
  <c r="AI136" i="28" s="1"/>
  <c r="E137" i="22"/>
  <c r="Y137" i="22" s="1"/>
  <c r="Y137" i="27" s="1"/>
  <c r="Y137" i="28" s="1"/>
  <c r="E139" i="22"/>
  <c r="AC139" i="22" s="1"/>
  <c r="AC139" i="27" s="1"/>
  <c r="AC139" i="28" s="1"/>
  <c r="E140" i="22"/>
  <c r="W140" i="22" s="1"/>
  <c r="E142" i="22"/>
  <c r="AA142" i="22" s="1"/>
  <c r="AA142" i="27" s="1"/>
  <c r="AA142" i="28" s="1"/>
  <c r="E143" i="22"/>
  <c r="Y143" i="22" s="1"/>
  <c r="Y143" i="27" s="1"/>
  <c r="Y143" i="28" s="1"/>
  <c r="E144" i="22"/>
  <c r="AA144" i="22" s="1"/>
  <c r="AA144" i="27" s="1"/>
  <c r="AA144" i="28" s="1"/>
  <c r="E124" i="22"/>
  <c r="AN124" i="22" s="1"/>
  <c r="AN124" i="27" s="1"/>
  <c r="AN124" i="28" s="1"/>
  <c r="E125" i="22"/>
  <c r="E126" i="22"/>
  <c r="AE126" i="22" s="1"/>
  <c r="AE126" i="27" s="1"/>
  <c r="AE126" i="28" s="1"/>
  <c r="E127" i="22"/>
  <c r="E123" i="22"/>
  <c r="Y123" i="22" s="1"/>
  <c r="Y123" i="27" s="1"/>
  <c r="Y123" i="28" s="1"/>
  <c r="W74" i="22"/>
  <c r="V74" i="22" s="1"/>
  <c r="X74" i="22"/>
  <c r="X74" i="27" s="1"/>
  <c r="X74" i="28" s="1"/>
  <c r="Y74" i="22"/>
  <c r="Y74" i="27" s="1"/>
  <c r="Y74" i="28" s="1"/>
  <c r="Z74" i="22"/>
  <c r="Z74" i="27" s="1"/>
  <c r="Z74" i="28" s="1"/>
  <c r="AA74" i="22"/>
  <c r="AA74" i="27" s="1"/>
  <c r="AA74" i="28" s="1"/>
  <c r="AB74" i="22"/>
  <c r="AB74" i="27" s="1"/>
  <c r="AB74" i="28" s="1"/>
  <c r="AC74" i="22"/>
  <c r="AC74" i="27" s="1"/>
  <c r="AC74" i="28" s="1"/>
  <c r="AD74" i="22"/>
  <c r="AD74" i="27" s="1"/>
  <c r="AD74" i="28" s="1"/>
  <c r="AE74" i="22"/>
  <c r="AE74" i="27" s="1"/>
  <c r="AE74" i="28" s="1"/>
  <c r="AF74" i="22"/>
  <c r="AF74" i="27" s="1"/>
  <c r="AF74" i="28" s="1"/>
  <c r="AG74" i="22"/>
  <c r="AG74" i="27" s="1"/>
  <c r="AG74" i="28" s="1"/>
  <c r="AH74" i="22"/>
  <c r="AH74" i="27" s="1"/>
  <c r="AH74" i="28" s="1"/>
  <c r="AI74" i="22"/>
  <c r="AI74" i="27" s="1"/>
  <c r="AI74" i="28" s="1"/>
  <c r="AJ74" i="22"/>
  <c r="AJ74" i="27" s="1"/>
  <c r="AJ74" i="28" s="1"/>
  <c r="AK74" i="22"/>
  <c r="AK74" i="27" s="1"/>
  <c r="AK74" i="28" s="1"/>
  <c r="AL74" i="22"/>
  <c r="AL74" i="27" s="1"/>
  <c r="AL74" i="28" s="1"/>
  <c r="AM74" i="22"/>
  <c r="AM74" i="27" s="1"/>
  <c r="AM74" i="28" s="1"/>
  <c r="AN74" i="22"/>
  <c r="AN74" i="27" s="1"/>
  <c r="AN74" i="28" s="1"/>
  <c r="AO74" i="22"/>
  <c r="AO74" i="27" s="1"/>
  <c r="AO74" i="28" s="1"/>
  <c r="AP74" i="22"/>
  <c r="AP74" i="27" s="1"/>
  <c r="AP74" i="28" s="1"/>
  <c r="AQ74" i="22"/>
  <c r="AQ74" i="27" s="1"/>
  <c r="AQ74" i="28" s="1"/>
  <c r="AR74" i="22"/>
  <c r="AR74" i="27" s="1"/>
  <c r="AR74" i="28" s="1"/>
  <c r="AS74" i="22"/>
  <c r="AS74" i="27" s="1"/>
  <c r="AS74" i="28" s="1"/>
  <c r="AT74" i="22"/>
  <c r="AT74" i="27" s="1"/>
  <c r="AT74" i="28" s="1"/>
  <c r="AU74" i="22"/>
  <c r="AU74" i="27" s="1"/>
  <c r="AU74" i="28" s="1"/>
  <c r="AV74" i="22"/>
  <c r="AV74" i="27" s="1"/>
  <c r="AV74" i="28" s="1"/>
  <c r="AW74" i="22"/>
  <c r="AW74" i="27" s="1"/>
  <c r="AW74" i="28" s="1"/>
  <c r="AX74" i="22"/>
  <c r="AX74" i="27" s="1"/>
  <c r="AX74" i="28" s="1"/>
  <c r="AY74" i="22"/>
  <c r="AY74" i="27" s="1"/>
  <c r="AY74" i="28" s="1"/>
  <c r="AZ74" i="22"/>
  <c r="AZ74" i="27" s="1"/>
  <c r="AZ74" i="28" s="1"/>
  <c r="BA74" i="22"/>
  <c r="BA74" i="27" s="1"/>
  <c r="BA74" i="28" s="1"/>
  <c r="BB74" i="22"/>
  <c r="BB74" i="27" s="1"/>
  <c r="BB74" i="28" s="1"/>
  <c r="BC74" i="22"/>
  <c r="BC74" i="27" s="1"/>
  <c r="BC74" i="28" s="1"/>
  <c r="BD74" i="22"/>
  <c r="BD74" i="27" s="1"/>
  <c r="BD74" i="28" s="1"/>
  <c r="BE74" i="22"/>
  <c r="BE74" i="27" s="1"/>
  <c r="BE74" i="28" s="1"/>
  <c r="BF74" i="22"/>
  <c r="BF74" i="27" s="1"/>
  <c r="BF74" i="28" s="1"/>
  <c r="BG74" i="22"/>
  <c r="BG74" i="27" s="1"/>
  <c r="BG74" i="28" s="1"/>
  <c r="BH74" i="22"/>
  <c r="BH74" i="27" s="1"/>
  <c r="BH74" i="28" s="1"/>
  <c r="BI74" i="22"/>
  <c r="BI74" i="27" s="1"/>
  <c r="BI74" i="28" s="1"/>
  <c r="BJ74" i="22"/>
  <c r="BJ74" i="27" s="1"/>
  <c r="BJ74" i="28" s="1"/>
  <c r="BK74" i="22"/>
  <c r="BK74" i="27" s="1"/>
  <c r="BK74" i="28" s="1"/>
  <c r="BL74" i="22"/>
  <c r="BL74" i="27" s="1"/>
  <c r="BL74" i="28" s="1"/>
  <c r="BM74" i="22"/>
  <c r="BM74" i="27" s="1"/>
  <c r="BM74" i="28" s="1"/>
  <c r="BN74" i="22"/>
  <c r="BN74" i="27" s="1"/>
  <c r="BN74" i="28" s="1"/>
  <c r="BO74" i="22"/>
  <c r="BO74" i="27" s="1"/>
  <c r="BO74" i="28" s="1"/>
  <c r="BP74" i="22"/>
  <c r="BP74" i="27" s="1"/>
  <c r="BP74" i="28" s="1"/>
  <c r="BQ74" i="22"/>
  <c r="BQ74" i="27" s="1"/>
  <c r="BQ74" i="28" s="1"/>
  <c r="BR74" i="22"/>
  <c r="BR74" i="27" s="1"/>
  <c r="BR74" i="28" s="1"/>
  <c r="BS74" i="22"/>
  <c r="BS74" i="27" s="1"/>
  <c r="BS74" i="28" s="1"/>
  <c r="BT74" i="22"/>
  <c r="BT74" i="27" s="1"/>
  <c r="BT74" i="28" s="1"/>
  <c r="BU74" i="22"/>
  <c r="BU74" i="27" s="1"/>
  <c r="BU74" i="28" s="1"/>
  <c r="BV74" i="22"/>
  <c r="BV74" i="27" s="1"/>
  <c r="BV74" i="28" s="1"/>
  <c r="BW74" i="22"/>
  <c r="BW74" i="27" s="1"/>
  <c r="BW74" i="28" s="1"/>
  <c r="BX74" i="22"/>
  <c r="BX74" i="27" s="1"/>
  <c r="BX74" i="28" s="1"/>
  <c r="BY74" i="22"/>
  <c r="BY74" i="27" s="1"/>
  <c r="BY74" i="28" s="1"/>
  <c r="BZ74" i="22"/>
  <c r="BZ74" i="27" s="1"/>
  <c r="BZ74" i="28" s="1"/>
  <c r="CA74" i="22"/>
  <c r="CA74" i="27" s="1"/>
  <c r="CA74" i="28" s="1"/>
  <c r="CB74" i="22"/>
  <c r="CB74" i="27" s="1"/>
  <c r="CB74" i="28" s="1"/>
  <c r="CC74" i="22"/>
  <c r="CC74" i="27" s="1"/>
  <c r="CC74" i="28" s="1"/>
  <c r="CD74" i="22"/>
  <c r="CD74" i="27" s="1"/>
  <c r="CD74" i="28" s="1"/>
  <c r="CE74" i="22"/>
  <c r="CE74" i="27" s="1"/>
  <c r="CE74" i="28" s="1"/>
  <c r="W75" i="22"/>
  <c r="X75" i="22"/>
  <c r="X75" i="27" s="1"/>
  <c r="X75" i="28" s="1"/>
  <c r="Y75" i="22"/>
  <c r="Y75" i="27" s="1"/>
  <c r="Y75" i="28" s="1"/>
  <c r="Z75" i="22"/>
  <c r="Z75" i="27" s="1"/>
  <c r="Z75" i="28" s="1"/>
  <c r="AA75" i="22"/>
  <c r="AA75" i="27" s="1"/>
  <c r="AA75" i="28" s="1"/>
  <c r="AB75" i="22"/>
  <c r="AB75" i="27" s="1"/>
  <c r="AB75" i="28" s="1"/>
  <c r="AC75" i="22"/>
  <c r="AC75" i="27" s="1"/>
  <c r="AC75" i="28" s="1"/>
  <c r="AD75" i="22"/>
  <c r="AD75" i="27" s="1"/>
  <c r="AD75" i="28" s="1"/>
  <c r="AE75" i="22"/>
  <c r="AE75" i="27" s="1"/>
  <c r="AE75" i="28" s="1"/>
  <c r="AF75" i="22"/>
  <c r="AF75" i="27" s="1"/>
  <c r="AF75" i="28" s="1"/>
  <c r="AG75" i="22"/>
  <c r="AG75" i="27" s="1"/>
  <c r="AG75" i="28" s="1"/>
  <c r="AH75" i="22"/>
  <c r="AH75" i="27" s="1"/>
  <c r="AH75" i="28" s="1"/>
  <c r="AI75" i="22"/>
  <c r="AI75" i="27" s="1"/>
  <c r="AI75" i="28" s="1"/>
  <c r="AJ75" i="22"/>
  <c r="AJ75" i="27" s="1"/>
  <c r="AJ75" i="28" s="1"/>
  <c r="AK75" i="22"/>
  <c r="AK75" i="27" s="1"/>
  <c r="AK75" i="28" s="1"/>
  <c r="AL75" i="22"/>
  <c r="AL75" i="27" s="1"/>
  <c r="AL75" i="28" s="1"/>
  <c r="AM75" i="22"/>
  <c r="AM75" i="27" s="1"/>
  <c r="AM75" i="28" s="1"/>
  <c r="AN75" i="22"/>
  <c r="AN75" i="27" s="1"/>
  <c r="AN75" i="28" s="1"/>
  <c r="AO75" i="22"/>
  <c r="AO75" i="27" s="1"/>
  <c r="AO75" i="28" s="1"/>
  <c r="AP75" i="22"/>
  <c r="AP75" i="27" s="1"/>
  <c r="AP75" i="28" s="1"/>
  <c r="AQ75" i="22"/>
  <c r="AQ75" i="27" s="1"/>
  <c r="AQ75" i="28" s="1"/>
  <c r="AR75" i="22"/>
  <c r="AR75" i="27" s="1"/>
  <c r="AR75" i="28" s="1"/>
  <c r="AS75" i="22"/>
  <c r="AS75" i="27" s="1"/>
  <c r="AS75" i="28" s="1"/>
  <c r="AT75" i="22"/>
  <c r="AT75" i="27" s="1"/>
  <c r="AT75" i="28" s="1"/>
  <c r="AU75" i="22"/>
  <c r="AU75" i="27" s="1"/>
  <c r="AU75" i="28" s="1"/>
  <c r="AV75" i="22"/>
  <c r="AV75" i="27" s="1"/>
  <c r="AV75" i="28" s="1"/>
  <c r="AW75" i="22"/>
  <c r="AW75" i="27" s="1"/>
  <c r="AW75" i="28" s="1"/>
  <c r="AX75" i="22"/>
  <c r="AX75" i="27" s="1"/>
  <c r="AX75" i="28" s="1"/>
  <c r="AY75" i="22"/>
  <c r="AY75" i="27" s="1"/>
  <c r="AY75" i="28" s="1"/>
  <c r="AZ75" i="22"/>
  <c r="AZ75" i="27" s="1"/>
  <c r="AZ75" i="28" s="1"/>
  <c r="BA75" i="22"/>
  <c r="BA75" i="27" s="1"/>
  <c r="BA75" i="28" s="1"/>
  <c r="BB75" i="22"/>
  <c r="BB75" i="27" s="1"/>
  <c r="BB75" i="28" s="1"/>
  <c r="BC75" i="22"/>
  <c r="BC75" i="27" s="1"/>
  <c r="BC75" i="28" s="1"/>
  <c r="BD75" i="22"/>
  <c r="BD75" i="27" s="1"/>
  <c r="BD75" i="28" s="1"/>
  <c r="BE75" i="22"/>
  <c r="BE75" i="27" s="1"/>
  <c r="BE75" i="28" s="1"/>
  <c r="BF75" i="22"/>
  <c r="BF75" i="27" s="1"/>
  <c r="BF75" i="28" s="1"/>
  <c r="BG75" i="22"/>
  <c r="BG75" i="27" s="1"/>
  <c r="BG75" i="28" s="1"/>
  <c r="BH75" i="22"/>
  <c r="BH75" i="27" s="1"/>
  <c r="BH75" i="28" s="1"/>
  <c r="BI75" i="22"/>
  <c r="BI75" i="27" s="1"/>
  <c r="BI75" i="28" s="1"/>
  <c r="BJ75" i="22"/>
  <c r="BJ75" i="27" s="1"/>
  <c r="BJ75" i="28" s="1"/>
  <c r="BK75" i="22"/>
  <c r="BK75" i="27" s="1"/>
  <c r="BK75" i="28" s="1"/>
  <c r="BP75" i="22"/>
  <c r="BP75" i="27" s="1"/>
  <c r="BP75" i="28" s="1"/>
  <c r="CA75" i="22"/>
  <c r="CA75" i="27" s="1"/>
  <c r="CA75" i="28" s="1"/>
  <c r="CB75" i="22"/>
  <c r="CB75" i="27" s="1"/>
  <c r="CB75" i="28" s="1"/>
  <c r="CC75" i="22"/>
  <c r="CC75" i="27" s="1"/>
  <c r="CC75" i="28" s="1"/>
  <c r="CD75" i="22"/>
  <c r="CD75" i="27" s="1"/>
  <c r="CD75" i="28" s="1"/>
  <c r="CE75" i="22"/>
  <c r="CE75" i="27" s="1"/>
  <c r="CE75" i="28" s="1"/>
  <c r="W76" i="22"/>
  <c r="W76" i="27" s="1"/>
  <c r="W76" i="28" s="1"/>
  <c r="X76" i="22"/>
  <c r="X76" i="27" s="1"/>
  <c r="X76" i="28" s="1"/>
  <c r="Y76" i="22"/>
  <c r="Y76" i="27" s="1"/>
  <c r="Y76" i="28" s="1"/>
  <c r="Z76" i="22"/>
  <c r="Z76" i="27" s="1"/>
  <c r="Z76" i="28" s="1"/>
  <c r="AA76" i="22"/>
  <c r="AA76" i="27" s="1"/>
  <c r="AA76" i="28" s="1"/>
  <c r="AB76" i="22"/>
  <c r="AB76" i="27" s="1"/>
  <c r="AB76" i="28" s="1"/>
  <c r="AC76" i="22"/>
  <c r="AC76" i="27" s="1"/>
  <c r="AC76" i="28" s="1"/>
  <c r="AD76" i="22"/>
  <c r="AD76" i="27" s="1"/>
  <c r="AD76" i="28" s="1"/>
  <c r="AE76" i="22"/>
  <c r="AE76" i="27" s="1"/>
  <c r="AE76" i="28" s="1"/>
  <c r="AF76" i="22"/>
  <c r="AF76" i="27" s="1"/>
  <c r="AF76" i="28" s="1"/>
  <c r="AG76" i="22"/>
  <c r="AG76" i="27" s="1"/>
  <c r="AG76" i="28" s="1"/>
  <c r="AH76" i="22"/>
  <c r="AH76" i="27" s="1"/>
  <c r="AH76" i="28" s="1"/>
  <c r="AI76" i="22"/>
  <c r="AI76" i="27" s="1"/>
  <c r="AI76" i="28" s="1"/>
  <c r="AJ76" i="22"/>
  <c r="AJ76" i="27" s="1"/>
  <c r="AJ76" i="28" s="1"/>
  <c r="AK76" i="22"/>
  <c r="AK76" i="27" s="1"/>
  <c r="AK76" i="28" s="1"/>
  <c r="AL76" i="22"/>
  <c r="AL76" i="27" s="1"/>
  <c r="AL76" i="28" s="1"/>
  <c r="AM76" i="22"/>
  <c r="AM76" i="27" s="1"/>
  <c r="AM76" i="28" s="1"/>
  <c r="AN76" i="22"/>
  <c r="AN76" i="27" s="1"/>
  <c r="AN76" i="28" s="1"/>
  <c r="AO76" i="22"/>
  <c r="AO76" i="27" s="1"/>
  <c r="AO76" i="28" s="1"/>
  <c r="AP76" i="22"/>
  <c r="AP76" i="27" s="1"/>
  <c r="AP76" i="28" s="1"/>
  <c r="AQ76" i="22"/>
  <c r="AQ76" i="27" s="1"/>
  <c r="AQ76" i="28" s="1"/>
  <c r="AR76" i="22"/>
  <c r="AR76" i="27" s="1"/>
  <c r="AR76" i="28" s="1"/>
  <c r="AS76" i="22"/>
  <c r="AS76" i="27" s="1"/>
  <c r="AS76" i="28" s="1"/>
  <c r="AT76" i="22"/>
  <c r="AT76" i="27" s="1"/>
  <c r="AT76" i="28" s="1"/>
  <c r="AU76" i="22"/>
  <c r="AU76" i="27" s="1"/>
  <c r="AU76" i="28" s="1"/>
  <c r="AV76" i="22"/>
  <c r="AV76" i="27" s="1"/>
  <c r="AV76" i="28" s="1"/>
  <c r="AW76" i="22"/>
  <c r="AW76" i="27" s="1"/>
  <c r="AW76" i="28" s="1"/>
  <c r="AX76" i="22"/>
  <c r="AX76" i="27" s="1"/>
  <c r="AX76" i="28" s="1"/>
  <c r="AY76" i="22"/>
  <c r="AY76" i="27" s="1"/>
  <c r="AY76" i="28" s="1"/>
  <c r="AZ76" i="22"/>
  <c r="AZ76" i="27" s="1"/>
  <c r="AZ76" i="28" s="1"/>
  <c r="BA76" i="22"/>
  <c r="BA76" i="27" s="1"/>
  <c r="BA76" i="28" s="1"/>
  <c r="BB76" i="22"/>
  <c r="BB76" i="27" s="1"/>
  <c r="BB76" i="28" s="1"/>
  <c r="BC76" i="22"/>
  <c r="BC76" i="27" s="1"/>
  <c r="BC76" i="28" s="1"/>
  <c r="BD76" i="22"/>
  <c r="BD76" i="27" s="1"/>
  <c r="BD76" i="28" s="1"/>
  <c r="BE76" i="22"/>
  <c r="BE76" i="27" s="1"/>
  <c r="BE76" i="28" s="1"/>
  <c r="BF76" i="22"/>
  <c r="BF76" i="27" s="1"/>
  <c r="BF76" i="28" s="1"/>
  <c r="BG76" i="22"/>
  <c r="BG76" i="27" s="1"/>
  <c r="BG76" i="28" s="1"/>
  <c r="BH76" i="22"/>
  <c r="BH76" i="27" s="1"/>
  <c r="BH76" i="28" s="1"/>
  <c r="BI76" i="22"/>
  <c r="BI76" i="27" s="1"/>
  <c r="BI76" i="28" s="1"/>
  <c r="BJ76" i="22"/>
  <c r="BJ76" i="27" s="1"/>
  <c r="BJ76" i="28" s="1"/>
  <c r="BK76" i="22"/>
  <c r="BK76" i="27" s="1"/>
  <c r="BK76" i="28" s="1"/>
  <c r="BL76" i="22"/>
  <c r="BL76" i="27" s="1"/>
  <c r="BL76" i="28" s="1"/>
  <c r="BM76" i="22"/>
  <c r="BM76" i="27" s="1"/>
  <c r="BM76" i="28" s="1"/>
  <c r="BN76" i="22"/>
  <c r="BN76" i="27" s="1"/>
  <c r="BN76" i="28" s="1"/>
  <c r="BO76" i="22"/>
  <c r="BO76" i="27" s="1"/>
  <c r="BO76" i="28" s="1"/>
  <c r="BP76" i="22"/>
  <c r="BP76" i="27" s="1"/>
  <c r="BP76" i="28" s="1"/>
  <c r="BZ76" i="22"/>
  <c r="BZ76" i="27" s="1"/>
  <c r="BZ76" i="28" s="1"/>
  <c r="CA76" i="22"/>
  <c r="CA76" i="27" s="1"/>
  <c r="CA76" i="28" s="1"/>
  <c r="CB76" i="22"/>
  <c r="CB76" i="27" s="1"/>
  <c r="CB76" i="28" s="1"/>
  <c r="CC76" i="22"/>
  <c r="CC76" i="27" s="1"/>
  <c r="CC76" i="28" s="1"/>
  <c r="CD76" i="22"/>
  <c r="CD76" i="27" s="1"/>
  <c r="CD76" i="28" s="1"/>
  <c r="CE76" i="22"/>
  <c r="CE76" i="27" s="1"/>
  <c r="CE76" i="28" s="1"/>
  <c r="W77" i="22"/>
  <c r="X77" i="22"/>
  <c r="X77" i="27" s="1"/>
  <c r="X77" i="28" s="1"/>
  <c r="Y77" i="22"/>
  <c r="Y77" i="27" s="1"/>
  <c r="Y77" i="28" s="1"/>
  <c r="Z77" i="22"/>
  <c r="Z77" i="27" s="1"/>
  <c r="Z77" i="28" s="1"/>
  <c r="AA77" i="22"/>
  <c r="AA77" i="27" s="1"/>
  <c r="AA77" i="28" s="1"/>
  <c r="AB77" i="22"/>
  <c r="AB77" i="27" s="1"/>
  <c r="AB77" i="28" s="1"/>
  <c r="AC77" i="22"/>
  <c r="AC77" i="27" s="1"/>
  <c r="AC77" i="28" s="1"/>
  <c r="AD77" i="22"/>
  <c r="AD77" i="27" s="1"/>
  <c r="AD77" i="28" s="1"/>
  <c r="AE77" i="22"/>
  <c r="AE77" i="27" s="1"/>
  <c r="AE77" i="28" s="1"/>
  <c r="AF77" i="22"/>
  <c r="AF77" i="27" s="1"/>
  <c r="AF77" i="28" s="1"/>
  <c r="AG77" i="22"/>
  <c r="AG77" i="27" s="1"/>
  <c r="AG77" i="28" s="1"/>
  <c r="AH77" i="22"/>
  <c r="AH77" i="27" s="1"/>
  <c r="AH77" i="28" s="1"/>
  <c r="AI77" i="22"/>
  <c r="AI77" i="27" s="1"/>
  <c r="AI77" i="28" s="1"/>
  <c r="AJ77" i="22"/>
  <c r="AJ77" i="27" s="1"/>
  <c r="AJ77" i="28" s="1"/>
  <c r="AK77" i="22"/>
  <c r="AK77" i="27" s="1"/>
  <c r="AK77" i="28" s="1"/>
  <c r="AL77" i="22"/>
  <c r="AL77" i="27" s="1"/>
  <c r="AL77" i="28" s="1"/>
  <c r="AM77" i="22"/>
  <c r="AM77" i="27" s="1"/>
  <c r="AM77" i="28" s="1"/>
  <c r="AN77" i="22"/>
  <c r="AN77" i="27" s="1"/>
  <c r="AN77" i="28" s="1"/>
  <c r="AO77" i="22"/>
  <c r="AO77" i="27" s="1"/>
  <c r="AO77" i="28" s="1"/>
  <c r="AP77" i="22"/>
  <c r="AP77" i="27" s="1"/>
  <c r="AP77" i="28" s="1"/>
  <c r="AQ77" i="22"/>
  <c r="AQ77" i="27" s="1"/>
  <c r="AQ77" i="28" s="1"/>
  <c r="AR77" i="22"/>
  <c r="AR77" i="27" s="1"/>
  <c r="AR77" i="28" s="1"/>
  <c r="AS77" i="22"/>
  <c r="AS77" i="27" s="1"/>
  <c r="AS77" i="28" s="1"/>
  <c r="AT77" i="22"/>
  <c r="AT77" i="27" s="1"/>
  <c r="AT77" i="28" s="1"/>
  <c r="AU77" i="22"/>
  <c r="AU77" i="27" s="1"/>
  <c r="AU77" i="28" s="1"/>
  <c r="AV77" i="22"/>
  <c r="AV77" i="27" s="1"/>
  <c r="AV77" i="28" s="1"/>
  <c r="AW77" i="22"/>
  <c r="AW77" i="27" s="1"/>
  <c r="AW77" i="28" s="1"/>
  <c r="AX77" i="22"/>
  <c r="AX77" i="27" s="1"/>
  <c r="AX77" i="28" s="1"/>
  <c r="AY77" i="22"/>
  <c r="AY77" i="27" s="1"/>
  <c r="AY77" i="28" s="1"/>
  <c r="AZ77" i="22"/>
  <c r="AZ77" i="27" s="1"/>
  <c r="AZ77" i="28" s="1"/>
  <c r="BA77" i="22"/>
  <c r="BA77" i="27" s="1"/>
  <c r="BA77" i="28" s="1"/>
  <c r="BB77" i="22"/>
  <c r="BB77" i="27" s="1"/>
  <c r="BB77" i="28" s="1"/>
  <c r="BC77" i="22"/>
  <c r="BC77" i="27" s="1"/>
  <c r="BC77" i="28" s="1"/>
  <c r="BD77" i="22"/>
  <c r="BD77" i="27" s="1"/>
  <c r="BD77" i="28" s="1"/>
  <c r="BE77" i="22"/>
  <c r="BE77" i="27" s="1"/>
  <c r="BE77" i="28" s="1"/>
  <c r="BF77" i="22"/>
  <c r="BF77" i="27" s="1"/>
  <c r="BF77" i="28" s="1"/>
  <c r="BG77" i="22"/>
  <c r="BG77" i="27" s="1"/>
  <c r="BG77" i="28" s="1"/>
  <c r="BH77" i="22"/>
  <c r="BH77" i="27" s="1"/>
  <c r="BH77" i="28" s="1"/>
  <c r="BI77" i="22"/>
  <c r="BI77" i="27" s="1"/>
  <c r="BI77" i="28" s="1"/>
  <c r="BJ77" i="22"/>
  <c r="BJ77" i="27" s="1"/>
  <c r="BJ77" i="28" s="1"/>
  <c r="BK77" i="22"/>
  <c r="BK77" i="27" s="1"/>
  <c r="BK77" i="28" s="1"/>
  <c r="BL77" i="22"/>
  <c r="BL77" i="27" s="1"/>
  <c r="BL77" i="28" s="1"/>
  <c r="BM77" i="22"/>
  <c r="BM77" i="27" s="1"/>
  <c r="BM77" i="28" s="1"/>
  <c r="BN77" i="22"/>
  <c r="BN77" i="27" s="1"/>
  <c r="BN77" i="28" s="1"/>
  <c r="BO77" i="22"/>
  <c r="BO77" i="27" s="1"/>
  <c r="BO77" i="28" s="1"/>
  <c r="BP77" i="22"/>
  <c r="BP77" i="27" s="1"/>
  <c r="BP77" i="28" s="1"/>
  <c r="CA77" i="22"/>
  <c r="CA77" i="27" s="1"/>
  <c r="CA77" i="28" s="1"/>
  <c r="CB77" i="22"/>
  <c r="CB77" i="27" s="1"/>
  <c r="CB77" i="28" s="1"/>
  <c r="CC77" i="22"/>
  <c r="CC77" i="27" s="1"/>
  <c r="CC77" i="28" s="1"/>
  <c r="CD77" i="22"/>
  <c r="CD77" i="27" s="1"/>
  <c r="CD77" i="28" s="1"/>
  <c r="CE77" i="22"/>
  <c r="CE77" i="27" s="1"/>
  <c r="CE77" i="28" s="1"/>
  <c r="W79" i="22"/>
  <c r="X79" i="22"/>
  <c r="Y79" i="22"/>
  <c r="Z79" i="22"/>
  <c r="AA79" i="22"/>
  <c r="AB79" i="22"/>
  <c r="AC79" i="22"/>
  <c r="AD79" i="22"/>
  <c r="AE79" i="22"/>
  <c r="AF79" i="22"/>
  <c r="AG79" i="22"/>
  <c r="AH79" i="22"/>
  <c r="AI79" i="22"/>
  <c r="AJ79" i="22"/>
  <c r="AK79" i="22"/>
  <c r="AL79" i="22"/>
  <c r="AM79" i="22"/>
  <c r="AN79" i="22"/>
  <c r="AO79" i="22"/>
  <c r="AP79" i="22"/>
  <c r="AQ79" i="22"/>
  <c r="AR79" i="22"/>
  <c r="AS79" i="22"/>
  <c r="AT79" i="22"/>
  <c r="AU79" i="22"/>
  <c r="AV79" i="22"/>
  <c r="AW79" i="22"/>
  <c r="AX79" i="22"/>
  <c r="AY79" i="22"/>
  <c r="AZ79" i="22"/>
  <c r="BA79" i="22"/>
  <c r="BB79" i="22"/>
  <c r="BC79" i="22"/>
  <c r="BD79" i="22"/>
  <c r="BE79" i="22"/>
  <c r="BF79" i="22"/>
  <c r="BG79" i="22"/>
  <c r="BH79" i="22"/>
  <c r="BI79" i="22"/>
  <c r="BJ79" i="22"/>
  <c r="BK79" i="22"/>
  <c r="BL79" i="22"/>
  <c r="BM79" i="22"/>
  <c r="BN79" i="22"/>
  <c r="BO79" i="22"/>
  <c r="BP79" i="22"/>
  <c r="BQ79" i="22"/>
  <c r="BR79" i="22"/>
  <c r="BS79" i="22"/>
  <c r="BT79" i="22"/>
  <c r="BU79" i="22"/>
  <c r="BV79" i="22"/>
  <c r="BW79" i="22"/>
  <c r="BX79" i="22"/>
  <c r="BY79" i="22"/>
  <c r="BZ79" i="22"/>
  <c r="CA79" i="22"/>
  <c r="CB79" i="22"/>
  <c r="CC79" i="22"/>
  <c r="CD79" i="22"/>
  <c r="CE79" i="22"/>
  <c r="W80" i="22"/>
  <c r="W80" i="27" s="1"/>
  <c r="W80" i="28" s="1"/>
  <c r="X80" i="22"/>
  <c r="X80" i="27" s="1"/>
  <c r="X80" i="28" s="1"/>
  <c r="Y80" i="22"/>
  <c r="Y80" i="27" s="1"/>
  <c r="Y80" i="28" s="1"/>
  <c r="Z80" i="22"/>
  <c r="Z80" i="27" s="1"/>
  <c r="Z80" i="28" s="1"/>
  <c r="AA80" i="22"/>
  <c r="AA80" i="27" s="1"/>
  <c r="AA80" i="28" s="1"/>
  <c r="AB80" i="22"/>
  <c r="AB80" i="27" s="1"/>
  <c r="AB80" i="28" s="1"/>
  <c r="AC80" i="22"/>
  <c r="AC80" i="27" s="1"/>
  <c r="AC80" i="28" s="1"/>
  <c r="AD80" i="22"/>
  <c r="AD80" i="27" s="1"/>
  <c r="AD80" i="28" s="1"/>
  <c r="AE80" i="22"/>
  <c r="AE80" i="27" s="1"/>
  <c r="AE80" i="28" s="1"/>
  <c r="AF80" i="22"/>
  <c r="AF80" i="27" s="1"/>
  <c r="AF80" i="28" s="1"/>
  <c r="AG80" i="22"/>
  <c r="AG80" i="27" s="1"/>
  <c r="AG80" i="28" s="1"/>
  <c r="AH80" i="22"/>
  <c r="AH80" i="27" s="1"/>
  <c r="AH80" i="28" s="1"/>
  <c r="AI80" i="22"/>
  <c r="AI80" i="27" s="1"/>
  <c r="AI80" i="28" s="1"/>
  <c r="AJ80" i="22"/>
  <c r="AJ80" i="27" s="1"/>
  <c r="AJ80" i="28" s="1"/>
  <c r="AK80" i="22"/>
  <c r="AK80" i="27" s="1"/>
  <c r="AK80" i="28" s="1"/>
  <c r="AL80" i="22"/>
  <c r="AL80" i="27" s="1"/>
  <c r="AL80" i="28" s="1"/>
  <c r="AM80" i="22"/>
  <c r="AM80" i="27" s="1"/>
  <c r="AM80" i="28" s="1"/>
  <c r="AN80" i="22"/>
  <c r="AN80" i="27" s="1"/>
  <c r="AN80" i="28" s="1"/>
  <c r="AO80" i="22"/>
  <c r="AO80" i="27" s="1"/>
  <c r="AO80" i="28" s="1"/>
  <c r="AP80" i="22"/>
  <c r="AP80" i="27" s="1"/>
  <c r="AP80" i="28" s="1"/>
  <c r="AQ80" i="22"/>
  <c r="AQ80" i="27" s="1"/>
  <c r="AQ80" i="28" s="1"/>
  <c r="AR80" i="22"/>
  <c r="AR80" i="27" s="1"/>
  <c r="AR80" i="28" s="1"/>
  <c r="AS80" i="22"/>
  <c r="AS80" i="27" s="1"/>
  <c r="AS80" i="28" s="1"/>
  <c r="AT80" i="22"/>
  <c r="AT80" i="27" s="1"/>
  <c r="AT80" i="28" s="1"/>
  <c r="AU80" i="22"/>
  <c r="AU80" i="27" s="1"/>
  <c r="AU80" i="28" s="1"/>
  <c r="AV80" i="22"/>
  <c r="AV80" i="27" s="1"/>
  <c r="AV80" i="28" s="1"/>
  <c r="AW80" i="22"/>
  <c r="AW80" i="27" s="1"/>
  <c r="AW80" i="28" s="1"/>
  <c r="AX80" i="22"/>
  <c r="AX80" i="27" s="1"/>
  <c r="AX80" i="28" s="1"/>
  <c r="AY80" i="22"/>
  <c r="AY80" i="27" s="1"/>
  <c r="AY80" i="28" s="1"/>
  <c r="AZ80" i="22"/>
  <c r="AZ80" i="27" s="1"/>
  <c r="AZ80" i="28" s="1"/>
  <c r="BA80" i="22"/>
  <c r="BA80" i="27" s="1"/>
  <c r="BA80" i="28" s="1"/>
  <c r="BB80" i="22"/>
  <c r="BB80" i="27" s="1"/>
  <c r="BB80" i="28" s="1"/>
  <c r="BC80" i="22"/>
  <c r="BC80" i="27" s="1"/>
  <c r="BC80" i="28" s="1"/>
  <c r="BD80" i="22"/>
  <c r="BD80" i="27" s="1"/>
  <c r="BD80" i="28" s="1"/>
  <c r="BE80" i="22"/>
  <c r="BE80" i="27" s="1"/>
  <c r="BE80" i="28" s="1"/>
  <c r="BF80" i="22"/>
  <c r="BF80" i="27" s="1"/>
  <c r="BF80" i="28" s="1"/>
  <c r="BG80" i="22"/>
  <c r="BG80" i="27" s="1"/>
  <c r="BG80" i="28" s="1"/>
  <c r="BH80" i="22"/>
  <c r="BH80" i="27" s="1"/>
  <c r="BH80" i="28" s="1"/>
  <c r="BI80" i="22"/>
  <c r="BI80" i="27" s="1"/>
  <c r="BI80" i="28" s="1"/>
  <c r="BJ80" i="22"/>
  <c r="BJ80" i="27" s="1"/>
  <c r="BJ80" i="28" s="1"/>
  <c r="BK80" i="22"/>
  <c r="BK80" i="27" s="1"/>
  <c r="BK80" i="28" s="1"/>
  <c r="BL80" i="22"/>
  <c r="BL80" i="27" s="1"/>
  <c r="BL80" i="28" s="1"/>
  <c r="BM80" i="22"/>
  <c r="BM80" i="27" s="1"/>
  <c r="BM80" i="28" s="1"/>
  <c r="BN80" i="22"/>
  <c r="BN80" i="27" s="1"/>
  <c r="BN80" i="28" s="1"/>
  <c r="BO80" i="22"/>
  <c r="BO80" i="27" s="1"/>
  <c r="BO80" i="28" s="1"/>
  <c r="BP80" i="22"/>
  <c r="BP80" i="27" s="1"/>
  <c r="BP80" i="28" s="1"/>
  <c r="BQ80" i="22"/>
  <c r="BQ80" i="27" s="1"/>
  <c r="BQ80" i="28" s="1"/>
  <c r="BR80" i="22"/>
  <c r="BR80" i="27" s="1"/>
  <c r="BR80" i="28" s="1"/>
  <c r="BS80" i="22"/>
  <c r="BS80" i="27" s="1"/>
  <c r="BS80" i="28" s="1"/>
  <c r="BT80" i="22"/>
  <c r="BT80" i="27" s="1"/>
  <c r="BT80" i="28" s="1"/>
  <c r="BU80" i="22"/>
  <c r="BU80" i="27" s="1"/>
  <c r="BU80" i="28" s="1"/>
  <c r="BV80" i="22"/>
  <c r="BV80" i="27" s="1"/>
  <c r="BV80" i="28" s="1"/>
  <c r="BW80" i="22"/>
  <c r="BW80" i="27" s="1"/>
  <c r="BW80" i="28" s="1"/>
  <c r="BX80" i="22"/>
  <c r="BX80" i="27" s="1"/>
  <c r="BX80" i="28" s="1"/>
  <c r="BY80" i="22"/>
  <c r="BY80" i="27" s="1"/>
  <c r="BY80" i="28" s="1"/>
  <c r="BZ80" i="22"/>
  <c r="BZ80" i="27" s="1"/>
  <c r="BZ80" i="28" s="1"/>
  <c r="CA80" i="22"/>
  <c r="CA80" i="27" s="1"/>
  <c r="CA80" i="28" s="1"/>
  <c r="CB80" i="22"/>
  <c r="CB80" i="27" s="1"/>
  <c r="CB80" i="28" s="1"/>
  <c r="CC80" i="22"/>
  <c r="CC80" i="27" s="1"/>
  <c r="CC80" i="28" s="1"/>
  <c r="CD80" i="22"/>
  <c r="CD80" i="27" s="1"/>
  <c r="CD80" i="28" s="1"/>
  <c r="CE80" i="22"/>
  <c r="CE80" i="27" s="1"/>
  <c r="CE80" i="28" s="1"/>
  <c r="W82" i="22"/>
  <c r="X82" i="22"/>
  <c r="Y82" i="22"/>
  <c r="Z82" i="22"/>
  <c r="AA82" i="22"/>
  <c r="AB82" i="22"/>
  <c r="AC82" i="22"/>
  <c r="AD82" i="22"/>
  <c r="AE82" i="22"/>
  <c r="AF82" i="22"/>
  <c r="AG82" i="22"/>
  <c r="AH82" i="22"/>
  <c r="AI82" i="22"/>
  <c r="AJ82" i="22"/>
  <c r="AK82" i="22"/>
  <c r="AL82" i="22"/>
  <c r="AM82" i="22"/>
  <c r="AN82" i="22"/>
  <c r="AO82" i="22"/>
  <c r="AP82" i="22"/>
  <c r="AQ82" i="22"/>
  <c r="AR82" i="22"/>
  <c r="AS82" i="22"/>
  <c r="AT82" i="22"/>
  <c r="AU82" i="22"/>
  <c r="AV82" i="22"/>
  <c r="AW82" i="22"/>
  <c r="AX82" i="22"/>
  <c r="AY82" i="22"/>
  <c r="AZ82" i="22"/>
  <c r="BA82" i="22"/>
  <c r="BB82" i="22"/>
  <c r="BC82" i="22"/>
  <c r="BD82" i="22"/>
  <c r="BE82" i="22"/>
  <c r="BF82" i="22"/>
  <c r="BG82" i="22"/>
  <c r="BH82" i="22"/>
  <c r="BI82" i="22"/>
  <c r="BJ82" i="22"/>
  <c r="BK82" i="22"/>
  <c r="BL82" i="22"/>
  <c r="BM82" i="22"/>
  <c r="BN82" i="22"/>
  <c r="BO82" i="22"/>
  <c r="BP82" i="22"/>
  <c r="BQ82" i="22"/>
  <c r="BR82" i="22"/>
  <c r="BS82" i="22"/>
  <c r="BT82" i="22"/>
  <c r="BU82" i="22"/>
  <c r="BV82" i="22"/>
  <c r="BW82" i="22"/>
  <c r="BX82" i="22"/>
  <c r="BY82" i="22"/>
  <c r="BZ82" i="22"/>
  <c r="CA82" i="22"/>
  <c r="CB82" i="22"/>
  <c r="CC82" i="22"/>
  <c r="CD82" i="22"/>
  <c r="CE82" i="22"/>
  <c r="W83" i="22"/>
  <c r="W83" i="27" s="1"/>
  <c r="W83" i="28" s="1"/>
  <c r="X83" i="22"/>
  <c r="X83" i="27" s="1"/>
  <c r="X83" i="28" s="1"/>
  <c r="Y83" i="22"/>
  <c r="Y83" i="27" s="1"/>
  <c r="Y83" i="28" s="1"/>
  <c r="Z83" i="22"/>
  <c r="Z83" i="27" s="1"/>
  <c r="Z83" i="28" s="1"/>
  <c r="AA83" i="22"/>
  <c r="AA83" i="27" s="1"/>
  <c r="AA83" i="28" s="1"/>
  <c r="AB83" i="22"/>
  <c r="AB83" i="27" s="1"/>
  <c r="AB83" i="28" s="1"/>
  <c r="AC83" i="22"/>
  <c r="AC83" i="27" s="1"/>
  <c r="AC83" i="28" s="1"/>
  <c r="AD83" i="22"/>
  <c r="AD83" i="27" s="1"/>
  <c r="AD83" i="28" s="1"/>
  <c r="AE83" i="22"/>
  <c r="AE83" i="27" s="1"/>
  <c r="AE83" i="28" s="1"/>
  <c r="AF83" i="22"/>
  <c r="AF83" i="27" s="1"/>
  <c r="AF83" i="28" s="1"/>
  <c r="AG83" i="22"/>
  <c r="AG83" i="27" s="1"/>
  <c r="AG83" i="28" s="1"/>
  <c r="AH83" i="22"/>
  <c r="AH83" i="27" s="1"/>
  <c r="AH83" i="28" s="1"/>
  <c r="AI83" i="22"/>
  <c r="AI83" i="27" s="1"/>
  <c r="AI83" i="28" s="1"/>
  <c r="AJ83" i="22"/>
  <c r="AJ83" i="27" s="1"/>
  <c r="AJ83" i="28" s="1"/>
  <c r="AK83" i="22"/>
  <c r="AK83" i="27" s="1"/>
  <c r="AK83" i="28" s="1"/>
  <c r="AL83" i="22"/>
  <c r="AL83" i="27" s="1"/>
  <c r="AL83" i="28" s="1"/>
  <c r="AM83" i="22"/>
  <c r="AM83" i="27" s="1"/>
  <c r="AM83" i="28" s="1"/>
  <c r="AN83" i="22"/>
  <c r="AN83" i="27" s="1"/>
  <c r="AN83" i="28" s="1"/>
  <c r="AO83" i="22"/>
  <c r="AO83" i="27" s="1"/>
  <c r="AO83" i="28" s="1"/>
  <c r="AP83" i="22"/>
  <c r="AP83" i="27" s="1"/>
  <c r="AP83" i="28" s="1"/>
  <c r="AQ83" i="22"/>
  <c r="AQ83" i="27" s="1"/>
  <c r="AQ83" i="28" s="1"/>
  <c r="AR83" i="22"/>
  <c r="AR83" i="27" s="1"/>
  <c r="AR83" i="28" s="1"/>
  <c r="AS83" i="22"/>
  <c r="AS83" i="27" s="1"/>
  <c r="AS83" i="28" s="1"/>
  <c r="AT83" i="22"/>
  <c r="AT83" i="27" s="1"/>
  <c r="AT83" i="28" s="1"/>
  <c r="AU83" i="22"/>
  <c r="AU83" i="27" s="1"/>
  <c r="AU83" i="28" s="1"/>
  <c r="AV83" i="22"/>
  <c r="AV83" i="27" s="1"/>
  <c r="AV83" i="28" s="1"/>
  <c r="AW83" i="22"/>
  <c r="AW83" i="27" s="1"/>
  <c r="AW83" i="28" s="1"/>
  <c r="AX83" i="22"/>
  <c r="AX83" i="27" s="1"/>
  <c r="AX83" i="28" s="1"/>
  <c r="AY83" i="22"/>
  <c r="AY83" i="27" s="1"/>
  <c r="AY83" i="28" s="1"/>
  <c r="AZ83" i="22"/>
  <c r="AZ83" i="27" s="1"/>
  <c r="AZ83" i="28" s="1"/>
  <c r="BA83" i="22"/>
  <c r="BA83" i="27" s="1"/>
  <c r="BA83" i="28" s="1"/>
  <c r="BB83" i="22"/>
  <c r="BB83" i="27" s="1"/>
  <c r="BB83" i="28" s="1"/>
  <c r="BC83" i="22"/>
  <c r="BC83" i="27" s="1"/>
  <c r="BC83" i="28" s="1"/>
  <c r="BD83" i="22"/>
  <c r="BD83" i="27" s="1"/>
  <c r="BD83" i="28" s="1"/>
  <c r="BE83" i="22"/>
  <c r="BE83" i="27" s="1"/>
  <c r="BE83" i="28" s="1"/>
  <c r="BF83" i="22"/>
  <c r="BF83" i="27" s="1"/>
  <c r="BF83" i="28" s="1"/>
  <c r="BG83" i="22"/>
  <c r="BG83" i="27" s="1"/>
  <c r="BG83" i="28" s="1"/>
  <c r="BH83" i="22"/>
  <c r="BH83" i="27" s="1"/>
  <c r="BH83" i="28" s="1"/>
  <c r="BI83" i="22"/>
  <c r="BI83" i="27" s="1"/>
  <c r="BI83" i="28" s="1"/>
  <c r="BJ83" i="22"/>
  <c r="BJ83" i="27" s="1"/>
  <c r="BJ83" i="28" s="1"/>
  <c r="BK83" i="22"/>
  <c r="BK83" i="27" s="1"/>
  <c r="BK83" i="28" s="1"/>
  <c r="BL83" i="22"/>
  <c r="BL83" i="27" s="1"/>
  <c r="BL83" i="28" s="1"/>
  <c r="BM83" i="22"/>
  <c r="BM83" i="27" s="1"/>
  <c r="BM83" i="28" s="1"/>
  <c r="BN83" i="22"/>
  <c r="BN83" i="27" s="1"/>
  <c r="BN83" i="28" s="1"/>
  <c r="BO83" i="22"/>
  <c r="BO83" i="27" s="1"/>
  <c r="BO83" i="28" s="1"/>
  <c r="BP83" i="22"/>
  <c r="BP83" i="27" s="1"/>
  <c r="BP83" i="28" s="1"/>
  <c r="BQ83" i="22"/>
  <c r="BQ83" i="27" s="1"/>
  <c r="BQ83" i="28" s="1"/>
  <c r="BR83" i="22"/>
  <c r="BR83" i="27" s="1"/>
  <c r="BR83" i="28" s="1"/>
  <c r="BS83" i="22"/>
  <c r="BS83" i="27" s="1"/>
  <c r="BS83" i="28" s="1"/>
  <c r="BT83" i="22"/>
  <c r="BT83" i="27" s="1"/>
  <c r="BT83" i="28" s="1"/>
  <c r="BU83" i="22"/>
  <c r="BU83" i="27" s="1"/>
  <c r="BU83" i="28" s="1"/>
  <c r="BV83" i="22"/>
  <c r="BV83" i="27" s="1"/>
  <c r="BV83" i="28" s="1"/>
  <c r="BW83" i="22"/>
  <c r="BW83" i="27" s="1"/>
  <c r="BW83" i="28" s="1"/>
  <c r="BX83" i="22"/>
  <c r="BX83" i="27" s="1"/>
  <c r="BX83" i="28" s="1"/>
  <c r="BY83" i="22"/>
  <c r="BY83" i="27" s="1"/>
  <c r="BY83" i="28" s="1"/>
  <c r="BZ83" i="22"/>
  <c r="BZ83" i="27" s="1"/>
  <c r="BZ83" i="28" s="1"/>
  <c r="CA83" i="22"/>
  <c r="CA83" i="27" s="1"/>
  <c r="CA83" i="28" s="1"/>
  <c r="CB83" i="22"/>
  <c r="CB83" i="27" s="1"/>
  <c r="CB83" i="28" s="1"/>
  <c r="CC83" i="22"/>
  <c r="CC83" i="27" s="1"/>
  <c r="CC83" i="28" s="1"/>
  <c r="CD83" i="22"/>
  <c r="CD83" i="27" s="1"/>
  <c r="CD83" i="28" s="1"/>
  <c r="CE83" i="22"/>
  <c r="CE83" i="27" s="1"/>
  <c r="CE83" i="28" s="1"/>
  <c r="W84" i="22"/>
  <c r="W84" i="27" s="1"/>
  <c r="W84" i="28" s="1"/>
  <c r="X84" i="22"/>
  <c r="X84" i="27" s="1"/>
  <c r="X84" i="28" s="1"/>
  <c r="Y84" i="22"/>
  <c r="Y84" i="27" s="1"/>
  <c r="Y84" i="28" s="1"/>
  <c r="Z84" i="22"/>
  <c r="Z84" i="27" s="1"/>
  <c r="Z84" i="28" s="1"/>
  <c r="AA84" i="22"/>
  <c r="AA84" i="27" s="1"/>
  <c r="AA84" i="28" s="1"/>
  <c r="AB84" i="22"/>
  <c r="AB84" i="27" s="1"/>
  <c r="AB84" i="28" s="1"/>
  <c r="AC84" i="22"/>
  <c r="AC84" i="27" s="1"/>
  <c r="AC84" i="28" s="1"/>
  <c r="AD84" i="22"/>
  <c r="AD84" i="27" s="1"/>
  <c r="AD84" i="28" s="1"/>
  <c r="AE84" i="22"/>
  <c r="AE84" i="27" s="1"/>
  <c r="AE84" i="28" s="1"/>
  <c r="AF84" i="22"/>
  <c r="AF84" i="27" s="1"/>
  <c r="AF84" i="28" s="1"/>
  <c r="AG84" i="22"/>
  <c r="AG84" i="27" s="1"/>
  <c r="AG84" i="28" s="1"/>
  <c r="AH84" i="22"/>
  <c r="AH84" i="27" s="1"/>
  <c r="AH84" i="28" s="1"/>
  <c r="AI84" i="22"/>
  <c r="AI84" i="27" s="1"/>
  <c r="AI84" i="28" s="1"/>
  <c r="AJ84" i="22"/>
  <c r="AJ84" i="27" s="1"/>
  <c r="AJ84" i="28" s="1"/>
  <c r="AK84" i="22"/>
  <c r="AK84" i="27" s="1"/>
  <c r="AK84" i="28" s="1"/>
  <c r="AL84" i="22"/>
  <c r="AL84" i="27" s="1"/>
  <c r="AL84" i="28" s="1"/>
  <c r="AM84" i="22"/>
  <c r="AM84" i="27" s="1"/>
  <c r="AM84" i="28" s="1"/>
  <c r="AN84" i="22"/>
  <c r="AN84" i="27" s="1"/>
  <c r="AN84" i="28" s="1"/>
  <c r="AO84" i="22"/>
  <c r="AO84" i="27" s="1"/>
  <c r="AO84" i="28" s="1"/>
  <c r="AP84" i="22"/>
  <c r="AP84" i="27" s="1"/>
  <c r="AP84" i="28" s="1"/>
  <c r="AQ84" i="22"/>
  <c r="AQ84" i="27" s="1"/>
  <c r="AQ84" i="28" s="1"/>
  <c r="AR84" i="22"/>
  <c r="AR84" i="27" s="1"/>
  <c r="AR84" i="28" s="1"/>
  <c r="AS84" i="22"/>
  <c r="AS84" i="27" s="1"/>
  <c r="AS84" i="28" s="1"/>
  <c r="AT84" i="22"/>
  <c r="AT84" i="27" s="1"/>
  <c r="AT84" i="28" s="1"/>
  <c r="AU84" i="22"/>
  <c r="AU84" i="27" s="1"/>
  <c r="AU84" i="28" s="1"/>
  <c r="AV84" i="22"/>
  <c r="AV84" i="27" s="1"/>
  <c r="AV84" i="28" s="1"/>
  <c r="AW84" i="22"/>
  <c r="AW84" i="27" s="1"/>
  <c r="AW84" i="28" s="1"/>
  <c r="AX84" i="22"/>
  <c r="AX84" i="27" s="1"/>
  <c r="AX84" i="28" s="1"/>
  <c r="AY84" i="22"/>
  <c r="AY84" i="27" s="1"/>
  <c r="AY84" i="28" s="1"/>
  <c r="AZ84" i="22"/>
  <c r="AZ84" i="27" s="1"/>
  <c r="AZ84" i="28" s="1"/>
  <c r="BA84" i="22"/>
  <c r="BA84" i="27" s="1"/>
  <c r="BA84" i="28" s="1"/>
  <c r="BB84" i="22"/>
  <c r="BB84" i="27" s="1"/>
  <c r="BB84" i="28" s="1"/>
  <c r="BC84" i="22"/>
  <c r="BC84" i="27" s="1"/>
  <c r="BC84" i="28" s="1"/>
  <c r="BD84" i="22"/>
  <c r="BD84" i="27" s="1"/>
  <c r="BD84" i="28" s="1"/>
  <c r="BE84" i="22"/>
  <c r="BE84" i="27" s="1"/>
  <c r="BE84" i="28" s="1"/>
  <c r="BF84" i="22"/>
  <c r="BF84" i="27" s="1"/>
  <c r="BF84" i="28" s="1"/>
  <c r="BG84" i="22"/>
  <c r="BG84" i="27" s="1"/>
  <c r="BG84" i="28" s="1"/>
  <c r="BH84" i="22"/>
  <c r="BH84" i="27" s="1"/>
  <c r="BH84" i="28" s="1"/>
  <c r="BI84" i="22"/>
  <c r="BI84" i="27" s="1"/>
  <c r="BI84" i="28" s="1"/>
  <c r="BJ84" i="22"/>
  <c r="BJ84" i="27" s="1"/>
  <c r="BJ84" i="28" s="1"/>
  <c r="BK84" i="22"/>
  <c r="BK84" i="27" s="1"/>
  <c r="BK84" i="28" s="1"/>
  <c r="BL84" i="22"/>
  <c r="BL84" i="27" s="1"/>
  <c r="BL84" i="28" s="1"/>
  <c r="BM84" i="22"/>
  <c r="BM84" i="27" s="1"/>
  <c r="BM84" i="28" s="1"/>
  <c r="BN84" i="22"/>
  <c r="BN84" i="27" s="1"/>
  <c r="BN84" i="28" s="1"/>
  <c r="BO84" i="22"/>
  <c r="BO84" i="27" s="1"/>
  <c r="BO84" i="28" s="1"/>
  <c r="BP84" i="22"/>
  <c r="BP84" i="27" s="1"/>
  <c r="BP84" i="28" s="1"/>
  <c r="BQ84" i="22"/>
  <c r="BQ84" i="27" s="1"/>
  <c r="BQ84" i="28" s="1"/>
  <c r="BR84" i="22"/>
  <c r="BR84" i="27" s="1"/>
  <c r="BR84" i="28" s="1"/>
  <c r="BS84" i="22"/>
  <c r="BS84" i="27" s="1"/>
  <c r="BS84" i="28" s="1"/>
  <c r="BT84" i="22"/>
  <c r="BT84" i="27" s="1"/>
  <c r="BT84" i="28" s="1"/>
  <c r="BU84" i="22"/>
  <c r="BU84" i="27" s="1"/>
  <c r="BU84" i="28" s="1"/>
  <c r="BV84" i="22"/>
  <c r="BV84" i="27" s="1"/>
  <c r="BV84" i="28" s="1"/>
  <c r="BW84" i="22"/>
  <c r="BW84" i="27" s="1"/>
  <c r="BW84" i="28" s="1"/>
  <c r="BX84" i="22"/>
  <c r="BX84" i="27" s="1"/>
  <c r="BX84" i="28" s="1"/>
  <c r="BY84" i="22"/>
  <c r="BY84" i="27" s="1"/>
  <c r="BY84" i="28" s="1"/>
  <c r="BZ84" i="22"/>
  <c r="BZ84" i="27" s="1"/>
  <c r="BZ84" i="28" s="1"/>
  <c r="CA84" i="22"/>
  <c r="CA84" i="27" s="1"/>
  <c r="CA84" i="28" s="1"/>
  <c r="CB84" i="22"/>
  <c r="CB84" i="27" s="1"/>
  <c r="CB84" i="28" s="1"/>
  <c r="CC84" i="22"/>
  <c r="CC84" i="27" s="1"/>
  <c r="CC84" i="28" s="1"/>
  <c r="CD84" i="22"/>
  <c r="CD84" i="27" s="1"/>
  <c r="CD84" i="28" s="1"/>
  <c r="CE84" i="22"/>
  <c r="CE84" i="27" s="1"/>
  <c r="CE84" i="28" s="1"/>
  <c r="W85" i="22"/>
  <c r="W85" i="27" s="1"/>
  <c r="W85" i="28" s="1"/>
  <c r="X85" i="22"/>
  <c r="X85" i="27" s="1"/>
  <c r="X85" i="28" s="1"/>
  <c r="Y85" i="22"/>
  <c r="Y85" i="27" s="1"/>
  <c r="Y85" i="28" s="1"/>
  <c r="Z85" i="22"/>
  <c r="Z85" i="27" s="1"/>
  <c r="Z85" i="28" s="1"/>
  <c r="AA85" i="22"/>
  <c r="AA85" i="27" s="1"/>
  <c r="AA85" i="28" s="1"/>
  <c r="AB85" i="22"/>
  <c r="AB85" i="27" s="1"/>
  <c r="AB85" i="28" s="1"/>
  <c r="AC85" i="22"/>
  <c r="AC85" i="27" s="1"/>
  <c r="AC85" i="28" s="1"/>
  <c r="AD85" i="22"/>
  <c r="AD85" i="27" s="1"/>
  <c r="AD85" i="28" s="1"/>
  <c r="AE85" i="22"/>
  <c r="AE85" i="27" s="1"/>
  <c r="AE85" i="28" s="1"/>
  <c r="AF85" i="22"/>
  <c r="AF85" i="27" s="1"/>
  <c r="AF85" i="28" s="1"/>
  <c r="AG85" i="22"/>
  <c r="AG85" i="27" s="1"/>
  <c r="AG85" i="28" s="1"/>
  <c r="AH85" i="22"/>
  <c r="AH85" i="27" s="1"/>
  <c r="AH85" i="28" s="1"/>
  <c r="AI85" i="22"/>
  <c r="AI85" i="27" s="1"/>
  <c r="AI85" i="28" s="1"/>
  <c r="AJ85" i="22"/>
  <c r="AJ85" i="27" s="1"/>
  <c r="AJ85" i="28" s="1"/>
  <c r="AK85" i="22"/>
  <c r="AK85" i="27" s="1"/>
  <c r="AK85" i="28" s="1"/>
  <c r="AL85" i="22"/>
  <c r="AL85" i="27" s="1"/>
  <c r="AL85" i="28" s="1"/>
  <c r="AM85" i="22"/>
  <c r="AM85" i="27" s="1"/>
  <c r="AM85" i="28" s="1"/>
  <c r="AN85" i="22"/>
  <c r="AN85" i="27" s="1"/>
  <c r="AN85" i="28" s="1"/>
  <c r="AO85" i="22"/>
  <c r="AO85" i="27" s="1"/>
  <c r="AO85" i="28" s="1"/>
  <c r="AP85" i="22"/>
  <c r="AP85" i="27" s="1"/>
  <c r="AP85" i="28" s="1"/>
  <c r="AQ85" i="22"/>
  <c r="AQ85" i="27" s="1"/>
  <c r="AQ85" i="28" s="1"/>
  <c r="AR85" i="22"/>
  <c r="AR85" i="27" s="1"/>
  <c r="AR85" i="28" s="1"/>
  <c r="AS85" i="22"/>
  <c r="AS85" i="27" s="1"/>
  <c r="AS85" i="28" s="1"/>
  <c r="AT85" i="22"/>
  <c r="AT85" i="27" s="1"/>
  <c r="AT85" i="28" s="1"/>
  <c r="AU85" i="22"/>
  <c r="AU85" i="27" s="1"/>
  <c r="AU85" i="28" s="1"/>
  <c r="AV85" i="22"/>
  <c r="AV85" i="27" s="1"/>
  <c r="AV85" i="28" s="1"/>
  <c r="AW85" i="22"/>
  <c r="AW85" i="27" s="1"/>
  <c r="AW85" i="28" s="1"/>
  <c r="AX85" i="22"/>
  <c r="AX85" i="27" s="1"/>
  <c r="AX85" i="28" s="1"/>
  <c r="AY85" i="22"/>
  <c r="AY85" i="27" s="1"/>
  <c r="AY85" i="28" s="1"/>
  <c r="AZ85" i="22"/>
  <c r="AZ85" i="27" s="1"/>
  <c r="AZ85" i="28" s="1"/>
  <c r="BA85" i="22"/>
  <c r="BA85" i="27" s="1"/>
  <c r="BA85" i="28" s="1"/>
  <c r="BB85" i="22"/>
  <c r="BB85" i="27" s="1"/>
  <c r="BB85" i="28" s="1"/>
  <c r="BC85" i="22"/>
  <c r="BC85" i="27" s="1"/>
  <c r="BC85" i="28" s="1"/>
  <c r="BD85" i="22"/>
  <c r="BD85" i="27" s="1"/>
  <c r="BD85" i="28" s="1"/>
  <c r="BE85" i="22"/>
  <c r="BE85" i="27" s="1"/>
  <c r="BE85" i="28" s="1"/>
  <c r="BF85" i="22"/>
  <c r="BF85" i="27" s="1"/>
  <c r="BF85" i="28" s="1"/>
  <c r="BG85" i="22"/>
  <c r="BG85" i="27" s="1"/>
  <c r="BG85" i="28" s="1"/>
  <c r="BH85" i="22"/>
  <c r="BH85" i="27" s="1"/>
  <c r="BH85" i="28" s="1"/>
  <c r="BI85" i="22"/>
  <c r="BI85" i="27" s="1"/>
  <c r="BI85" i="28" s="1"/>
  <c r="BJ85" i="22"/>
  <c r="BJ85" i="27" s="1"/>
  <c r="BJ85" i="28" s="1"/>
  <c r="BK85" i="22"/>
  <c r="BK85" i="27" s="1"/>
  <c r="BK85" i="28" s="1"/>
  <c r="BL85" i="22"/>
  <c r="BL85" i="27" s="1"/>
  <c r="BL85" i="28" s="1"/>
  <c r="BM85" i="22"/>
  <c r="BM85" i="27" s="1"/>
  <c r="BM85" i="28" s="1"/>
  <c r="BN85" i="22"/>
  <c r="BN85" i="27" s="1"/>
  <c r="BN85" i="28" s="1"/>
  <c r="BO85" i="22"/>
  <c r="BO85" i="27" s="1"/>
  <c r="BO85" i="28" s="1"/>
  <c r="BP85" i="22"/>
  <c r="BP85" i="27" s="1"/>
  <c r="BP85" i="28" s="1"/>
  <c r="BQ85" i="22"/>
  <c r="BQ85" i="27" s="1"/>
  <c r="BQ85" i="28" s="1"/>
  <c r="BR85" i="22"/>
  <c r="BR85" i="27" s="1"/>
  <c r="BR85" i="28" s="1"/>
  <c r="BS85" i="22"/>
  <c r="BS85" i="27" s="1"/>
  <c r="BS85" i="28" s="1"/>
  <c r="BT85" i="22"/>
  <c r="BT85" i="27" s="1"/>
  <c r="BT85" i="28" s="1"/>
  <c r="BU85" i="22"/>
  <c r="BU85" i="27" s="1"/>
  <c r="BU85" i="28" s="1"/>
  <c r="BV85" i="22"/>
  <c r="BV85" i="27" s="1"/>
  <c r="BV85" i="28" s="1"/>
  <c r="BW85" i="22"/>
  <c r="BW85" i="27" s="1"/>
  <c r="BW85" i="28" s="1"/>
  <c r="BX85" i="22"/>
  <c r="BX85" i="27" s="1"/>
  <c r="BX85" i="28" s="1"/>
  <c r="BY85" i="22"/>
  <c r="BY85" i="27" s="1"/>
  <c r="BY85" i="28" s="1"/>
  <c r="BZ85" i="22"/>
  <c r="BZ85" i="27" s="1"/>
  <c r="BZ85" i="28" s="1"/>
  <c r="CA85" i="22"/>
  <c r="CA85" i="27" s="1"/>
  <c r="CA85" i="28" s="1"/>
  <c r="CB85" i="22"/>
  <c r="CB85" i="27" s="1"/>
  <c r="CB85" i="28" s="1"/>
  <c r="CC85" i="22"/>
  <c r="CC85" i="27" s="1"/>
  <c r="CC85" i="28" s="1"/>
  <c r="CD85" i="22"/>
  <c r="CD85" i="27" s="1"/>
  <c r="CD85" i="28" s="1"/>
  <c r="CE85" i="22"/>
  <c r="CE85" i="27" s="1"/>
  <c r="CE85" i="28" s="1"/>
  <c r="W86" i="22"/>
  <c r="W86" i="27" s="1"/>
  <c r="W86" i="28" s="1"/>
  <c r="X86" i="22"/>
  <c r="X86" i="27" s="1"/>
  <c r="X86" i="28" s="1"/>
  <c r="Y86" i="22"/>
  <c r="Y86" i="27" s="1"/>
  <c r="Y86" i="28" s="1"/>
  <c r="Z86" i="22"/>
  <c r="Z86" i="27" s="1"/>
  <c r="Z86" i="28" s="1"/>
  <c r="AA86" i="22"/>
  <c r="AA86" i="27" s="1"/>
  <c r="AA86" i="28" s="1"/>
  <c r="AB86" i="22"/>
  <c r="AB86" i="27" s="1"/>
  <c r="AB86" i="28" s="1"/>
  <c r="AC86" i="22"/>
  <c r="AC86" i="27" s="1"/>
  <c r="AC86" i="28" s="1"/>
  <c r="AD86" i="22"/>
  <c r="AD86" i="27" s="1"/>
  <c r="AD86" i="28" s="1"/>
  <c r="AE86" i="22"/>
  <c r="AE86" i="27" s="1"/>
  <c r="AE86" i="28" s="1"/>
  <c r="AF86" i="22"/>
  <c r="AF86" i="27" s="1"/>
  <c r="AF86" i="28" s="1"/>
  <c r="AG86" i="22"/>
  <c r="AG86" i="27" s="1"/>
  <c r="AG86" i="28" s="1"/>
  <c r="AH86" i="22"/>
  <c r="AH86" i="27" s="1"/>
  <c r="AH86" i="28" s="1"/>
  <c r="AI86" i="22"/>
  <c r="AI86" i="27" s="1"/>
  <c r="AI86" i="28" s="1"/>
  <c r="AJ86" i="22"/>
  <c r="AJ86" i="27" s="1"/>
  <c r="AJ86" i="28" s="1"/>
  <c r="AK86" i="22"/>
  <c r="AK86" i="27" s="1"/>
  <c r="AK86" i="28" s="1"/>
  <c r="AL86" i="22"/>
  <c r="AL86" i="27" s="1"/>
  <c r="AL86" i="28" s="1"/>
  <c r="AM86" i="22"/>
  <c r="AM86" i="27" s="1"/>
  <c r="AM86" i="28" s="1"/>
  <c r="AN86" i="22"/>
  <c r="AN86" i="27" s="1"/>
  <c r="AN86" i="28" s="1"/>
  <c r="AO86" i="22"/>
  <c r="AO86" i="27" s="1"/>
  <c r="AO86" i="28" s="1"/>
  <c r="AP86" i="22"/>
  <c r="AP86" i="27" s="1"/>
  <c r="AP86" i="28" s="1"/>
  <c r="AQ86" i="22"/>
  <c r="AQ86" i="27" s="1"/>
  <c r="AQ86" i="28" s="1"/>
  <c r="AR86" i="22"/>
  <c r="AR86" i="27" s="1"/>
  <c r="AR86" i="28" s="1"/>
  <c r="AS86" i="22"/>
  <c r="AS86" i="27" s="1"/>
  <c r="AS86" i="28" s="1"/>
  <c r="AT86" i="22"/>
  <c r="AT86" i="27" s="1"/>
  <c r="AT86" i="28" s="1"/>
  <c r="AU86" i="22"/>
  <c r="AU86" i="27" s="1"/>
  <c r="AU86" i="28" s="1"/>
  <c r="AV86" i="22"/>
  <c r="AV86" i="27" s="1"/>
  <c r="AV86" i="28" s="1"/>
  <c r="AW86" i="22"/>
  <c r="AW86" i="27" s="1"/>
  <c r="AW86" i="28" s="1"/>
  <c r="AX86" i="22"/>
  <c r="AX86" i="27" s="1"/>
  <c r="AX86" i="28" s="1"/>
  <c r="AY86" i="22"/>
  <c r="AY86" i="27" s="1"/>
  <c r="AY86" i="28" s="1"/>
  <c r="AZ86" i="22"/>
  <c r="AZ86" i="27" s="1"/>
  <c r="AZ86" i="28" s="1"/>
  <c r="BA86" i="22"/>
  <c r="BA86" i="27" s="1"/>
  <c r="BA86" i="28" s="1"/>
  <c r="BB86" i="22"/>
  <c r="BB86" i="27" s="1"/>
  <c r="BB86" i="28" s="1"/>
  <c r="BC86" i="22"/>
  <c r="BC86" i="27" s="1"/>
  <c r="BC86" i="28" s="1"/>
  <c r="BD86" i="22"/>
  <c r="BD86" i="27" s="1"/>
  <c r="BD86" i="28" s="1"/>
  <c r="BE86" i="22"/>
  <c r="BE86" i="27" s="1"/>
  <c r="BE86" i="28" s="1"/>
  <c r="BF86" i="22"/>
  <c r="BF86" i="27" s="1"/>
  <c r="BF86" i="28" s="1"/>
  <c r="BG86" i="22"/>
  <c r="BG86" i="27" s="1"/>
  <c r="BG86" i="28" s="1"/>
  <c r="BH86" i="22"/>
  <c r="BH86" i="27" s="1"/>
  <c r="BH86" i="28" s="1"/>
  <c r="BI86" i="22"/>
  <c r="BI86" i="27" s="1"/>
  <c r="BI86" i="28" s="1"/>
  <c r="BJ86" i="22"/>
  <c r="BJ86" i="27" s="1"/>
  <c r="BJ86" i="28" s="1"/>
  <c r="BK86" i="22"/>
  <c r="BK86" i="27" s="1"/>
  <c r="BK86" i="28" s="1"/>
  <c r="BL86" i="22"/>
  <c r="BL86" i="27" s="1"/>
  <c r="BL86" i="28" s="1"/>
  <c r="BM86" i="22"/>
  <c r="BM86" i="27" s="1"/>
  <c r="BM86" i="28" s="1"/>
  <c r="BN86" i="22"/>
  <c r="BN86" i="27" s="1"/>
  <c r="BN86" i="28" s="1"/>
  <c r="BO86" i="22"/>
  <c r="BO86" i="27" s="1"/>
  <c r="BO86" i="28" s="1"/>
  <c r="BP86" i="22"/>
  <c r="BP86" i="27" s="1"/>
  <c r="BP86" i="28" s="1"/>
  <c r="BQ86" i="22"/>
  <c r="BQ86" i="27" s="1"/>
  <c r="BQ86" i="28" s="1"/>
  <c r="BR86" i="22"/>
  <c r="BR86" i="27" s="1"/>
  <c r="BR86" i="28" s="1"/>
  <c r="BS86" i="22"/>
  <c r="BS86" i="27" s="1"/>
  <c r="BS86" i="28" s="1"/>
  <c r="BT86" i="22"/>
  <c r="BT86" i="27" s="1"/>
  <c r="BT86" i="28" s="1"/>
  <c r="BU86" i="22"/>
  <c r="BU86" i="27" s="1"/>
  <c r="BU86" i="28" s="1"/>
  <c r="BV86" i="22"/>
  <c r="BV86" i="27" s="1"/>
  <c r="BV86" i="28" s="1"/>
  <c r="BW86" i="22"/>
  <c r="BW86" i="27" s="1"/>
  <c r="BW86" i="28" s="1"/>
  <c r="BX86" i="22"/>
  <c r="BX86" i="27" s="1"/>
  <c r="BX86" i="28" s="1"/>
  <c r="BY86" i="22"/>
  <c r="BY86" i="27" s="1"/>
  <c r="BY86" i="28" s="1"/>
  <c r="BZ86" i="22"/>
  <c r="BZ86" i="27" s="1"/>
  <c r="BZ86" i="28" s="1"/>
  <c r="CA86" i="22"/>
  <c r="CA86" i="27" s="1"/>
  <c r="CA86" i="28" s="1"/>
  <c r="CB86" i="22"/>
  <c r="CB86" i="27" s="1"/>
  <c r="CB86" i="28" s="1"/>
  <c r="CC86" i="22"/>
  <c r="CC86" i="27" s="1"/>
  <c r="CC86" i="28" s="1"/>
  <c r="CD86" i="22"/>
  <c r="CD86" i="27" s="1"/>
  <c r="CD86" i="28" s="1"/>
  <c r="CE86" i="22"/>
  <c r="CE86" i="27" s="1"/>
  <c r="CE86" i="28" s="1"/>
  <c r="W87" i="22"/>
  <c r="W87" i="27" s="1"/>
  <c r="W87" i="28" s="1"/>
  <c r="X87" i="22"/>
  <c r="X87" i="27" s="1"/>
  <c r="X87" i="28" s="1"/>
  <c r="Y87" i="22"/>
  <c r="Y87" i="27" s="1"/>
  <c r="Y87" i="28" s="1"/>
  <c r="Z87" i="22"/>
  <c r="Z87" i="27" s="1"/>
  <c r="Z87" i="28" s="1"/>
  <c r="AA87" i="22"/>
  <c r="AA87" i="27" s="1"/>
  <c r="AA87" i="28" s="1"/>
  <c r="AB87" i="22"/>
  <c r="AB87" i="27" s="1"/>
  <c r="AB87" i="28" s="1"/>
  <c r="AC87" i="22"/>
  <c r="AC87" i="27" s="1"/>
  <c r="AC87" i="28" s="1"/>
  <c r="AD87" i="22"/>
  <c r="AD87" i="27" s="1"/>
  <c r="AD87" i="28" s="1"/>
  <c r="AE87" i="22"/>
  <c r="AE87" i="27" s="1"/>
  <c r="AE87" i="28" s="1"/>
  <c r="AF87" i="22"/>
  <c r="AF87" i="27" s="1"/>
  <c r="AF87" i="28" s="1"/>
  <c r="AG87" i="22"/>
  <c r="AG87" i="27" s="1"/>
  <c r="AG87" i="28" s="1"/>
  <c r="AH87" i="22"/>
  <c r="AH87" i="27" s="1"/>
  <c r="AH87" i="28" s="1"/>
  <c r="AI87" i="22"/>
  <c r="AI87" i="27" s="1"/>
  <c r="AI87" i="28" s="1"/>
  <c r="AJ87" i="22"/>
  <c r="AJ87" i="27" s="1"/>
  <c r="AJ87" i="28" s="1"/>
  <c r="AK87" i="22"/>
  <c r="AK87" i="27" s="1"/>
  <c r="AK87" i="28" s="1"/>
  <c r="AL87" i="22"/>
  <c r="AL87" i="27" s="1"/>
  <c r="AL87" i="28" s="1"/>
  <c r="AM87" i="22"/>
  <c r="AM87" i="27" s="1"/>
  <c r="AM87" i="28" s="1"/>
  <c r="AN87" i="22"/>
  <c r="AN87" i="27" s="1"/>
  <c r="AN87" i="28" s="1"/>
  <c r="AO87" i="22"/>
  <c r="AO87" i="27" s="1"/>
  <c r="AO87" i="28" s="1"/>
  <c r="AP87" i="22"/>
  <c r="AP87" i="27" s="1"/>
  <c r="AP87" i="28" s="1"/>
  <c r="AQ87" i="22"/>
  <c r="AQ87" i="27" s="1"/>
  <c r="AQ87" i="28" s="1"/>
  <c r="AR87" i="22"/>
  <c r="AR87" i="27" s="1"/>
  <c r="AR87" i="28" s="1"/>
  <c r="AS87" i="22"/>
  <c r="AS87" i="27" s="1"/>
  <c r="AS87" i="28" s="1"/>
  <c r="AT87" i="22"/>
  <c r="AT87" i="27" s="1"/>
  <c r="AT87" i="28" s="1"/>
  <c r="AU87" i="22"/>
  <c r="AU87" i="27" s="1"/>
  <c r="AU87" i="28" s="1"/>
  <c r="AV87" i="22"/>
  <c r="AV87" i="27" s="1"/>
  <c r="AV87" i="28" s="1"/>
  <c r="AW87" i="22"/>
  <c r="AW87" i="27" s="1"/>
  <c r="AW87" i="28" s="1"/>
  <c r="AX87" i="22"/>
  <c r="AX87" i="27" s="1"/>
  <c r="AX87" i="28" s="1"/>
  <c r="AY87" i="22"/>
  <c r="AY87" i="27" s="1"/>
  <c r="AY87" i="28" s="1"/>
  <c r="AZ87" i="22"/>
  <c r="AZ87" i="27" s="1"/>
  <c r="AZ87" i="28" s="1"/>
  <c r="BA87" i="22"/>
  <c r="BA87" i="27" s="1"/>
  <c r="BA87" i="28" s="1"/>
  <c r="BB87" i="22"/>
  <c r="BB87" i="27" s="1"/>
  <c r="BB87" i="28" s="1"/>
  <c r="BC87" i="22"/>
  <c r="BC87" i="27" s="1"/>
  <c r="BC87" i="28" s="1"/>
  <c r="BD87" i="22"/>
  <c r="BD87" i="27" s="1"/>
  <c r="BD87" i="28" s="1"/>
  <c r="BE87" i="22"/>
  <c r="BE87" i="27" s="1"/>
  <c r="BE87" i="28" s="1"/>
  <c r="BF87" i="22"/>
  <c r="BF87" i="27" s="1"/>
  <c r="BF87" i="28" s="1"/>
  <c r="BG87" i="22"/>
  <c r="BG87" i="27" s="1"/>
  <c r="BG87" i="28" s="1"/>
  <c r="BH87" i="22"/>
  <c r="BH87" i="27" s="1"/>
  <c r="BH87" i="28" s="1"/>
  <c r="BI87" i="22"/>
  <c r="BI87" i="27" s="1"/>
  <c r="BI87" i="28" s="1"/>
  <c r="BJ87" i="22"/>
  <c r="BJ87" i="27" s="1"/>
  <c r="BJ87" i="28" s="1"/>
  <c r="BK87" i="22"/>
  <c r="BK87" i="27" s="1"/>
  <c r="BK87" i="28" s="1"/>
  <c r="BL87" i="22"/>
  <c r="BL87" i="27" s="1"/>
  <c r="BL87" i="28" s="1"/>
  <c r="BM87" i="22"/>
  <c r="BM87" i="27" s="1"/>
  <c r="BM87" i="28" s="1"/>
  <c r="BN87" i="22"/>
  <c r="BN87" i="27" s="1"/>
  <c r="BN87" i="28" s="1"/>
  <c r="BO87" i="22"/>
  <c r="BO87" i="27" s="1"/>
  <c r="BO87" i="28" s="1"/>
  <c r="BP87" i="22"/>
  <c r="BP87" i="27" s="1"/>
  <c r="BP87" i="28" s="1"/>
  <c r="BQ87" i="22"/>
  <c r="BQ87" i="27" s="1"/>
  <c r="BQ87" i="28" s="1"/>
  <c r="BR87" i="22"/>
  <c r="BR87" i="27" s="1"/>
  <c r="BR87" i="28" s="1"/>
  <c r="BS87" i="22"/>
  <c r="BS87" i="27" s="1"/>
  <c r="BS87" i="28" s="1"/>
  <c r="BT87" i="22"/>
  <c r="BT87" i="27" s="1"/>
  <c r="BT87" i="28" s="1"/>
  <c r="BU87" i="22"/>
  <c r="BU87" i="27" s="1"/>
  <c r="BU87" i="28" s="1"/>
  <c r="BV87" i="22"/>
  <c r="BV87" i="27" s="1"/>
  <c r="BV87" i="28" s="1"/>
  <c r="BW87" i="22"/>
  <c r="BW87" i="27" s="1"/>
  <c r="BW87" i="28" s="1"/>
  <c r="BX87" i="22"/>
  <c r="BX87" i="27" s="1"/>
  <c r="BX87" i="28" s="1"/>
  <c r="BY87" i="22"/>
  <c r="BY87" i="27" s="1"/>
  <c r="BY87" i="28" s="1"/>
  <c r="BZ87" i="22"/>
  <c r="BZ87" i="27" s="1"/>
  <c r="BZ87" i="28" s="1"/>
  <c r="CA87" i="22"/>
  <c r="CA87" i="27" s="1"/>
  <c r="CA87" i="28" s="1"/>
  <c r="CB87" i="22"/>
  <c r="CB87" i="27" s="1"/>
  <c r="CB87" i="28" s="1"/>
  <c r="CC87" i="22"/>
  <c r="CC87" i="27" s="1"/>
  <c r="CC87" i="28" s="1"/>
  <c r="CD87" i="22"/>
  <c r="CD87" i="27" s="1"/>
  <c r="CD87" i="28" s="1"/>
  <c r="CE87" i="22"/>
  <c r="CE87" i="27" s="1"/>
  <c r="CE87" i="28" s="1"/>
  <c r="W89" i="22"/>
  <c r="V89" i="22" s="1"/>
  <c r="X89" i="22"/>
  <c r="X89" i="27" s="1"/>
  <c r="X89" i="28" s="1"/>
  <c r="Y89" i="22"/>
  <c r="Y89" i="27" s="1"/>
  <c r="Y89" i="28" s="1"/>
  <c r="Z89" i="22"/>
  <c r="Z89" i="27" s="1"/>
  <c r="Z89" i="28" s="1"/>
  <c r="AA89" i="22"/>
  <c r="AA89" i="27" s="1"/>
  <c r="AA89" i="28" s="1"/>
  <c r="AB89" i="22"/>
  <c r="AB89" i="27" s="1"/>
  <c r="AB89" i="28" s="1"/>
  <c r="AC89" i="22"/>
  <c r="AC89" i="27" s="1"/>
  <c r="AC89" i="28" s="1"/>
  <c r="AD89" i="22"/>
  <c r="AD89" i="27" s="1"/>
  <c r="AD89" i="28" s="1"/>
  <c r="AE89" i="22"/>
  <c r="AE89" i="27" s="1"/>
  <c r="AE89" i="28" s="1"/>
  <c r="AF89" i="22"/>
  <c r="AF89" i="27" s="1"/>
  <c r="AF89" i="28" s="1"/>
  <c r="AG89" i="22"/>
  <c r="AG89" i="27" s="1"/>
  <c r="AG89" i="28" s="1"/>
  <c r="AH89" i="22"/>
  <c r="AH89" i="27" s="1"/>
  <c r="AH89" i="28" s="1"/>
  <c r="AI89" i="22"/>
  <c r="AI89" i="27" s="1"/>
  <c r="AI89" i="28" s="1"/>
  <c r="AJ89" i="22"/>
  <c r="AJ89" i="27" s="1"/>
  <c r="AJ89" i="28" s="1"/>
  <c r="AK89" i="22"/>
  <c r="AK89" i="27" s="1"/>
  <c r="AK89" i="28" s="1"/>
  <c r="AL89" i="22"/>
  <c r="AL89" i="27" s="1"/>
  <c r="AL89" i="28" s="1"/>
  <c r="AM89" i="22"/>
  <c r="AM89" i="27" s="1"/>
  <c r="AM89" i="28" s="1"/>
  <c r="AN89" i="22"/>
  <c r="AN89" i="27" s="1"/>
  <c r="AN89" i="28" s="1"/>
  <c r="AO89" i="22"/>
  <c r="AP89" i="22"/>
  <c r="AQ89" i="22"/>
  <c r="AR89" i="22"/>
  <c r="AR89" i="27" s="1"/>
  <c r="AR89" i="28" s="1"/>
  <c r="AS89" i="22"/>
  <c r="AT89" i="22"/>
  <c r="AU89" i="22"/>
  <c r="AV89" i="22"/>
  <c r="AV89" i="27" s="1"/>
  <c r="AV89" i="28" s="1"/>
  <c r="AW89" i="22"/>
  <c r="AX89" i="22"/>
  <c r="AY89" i="22"/>
  <c r="AZ89" i="22"/>
  <c r="AZ89" i="27" s="1"/>
  <c r="AZ89" i="28" s="1"/>
  <c r="BA89" i="22"/>
  <c r="BB89" i="22"/>
  <c r="BC89" i="22"/>
  <c r="BD89" i="22"/>
  <c r="BD89" i="27" s="1"/>
  <c r="BD89" i="28" s="1"/>
  <c r="BE89" i="22"/>
  <c r="BF89" i="22"/>
  <c r="BG89" i="22"/>
  <c r="BH89" i="22"/>
  <c r="BH89" i="27" s="1"/>
  <c r="BH89" i="28" s="1"/>
  <c r="BI89" i="22"/>
  <c r="BJ89" i="22"/>
  <c r="BK89" i="22"/>
  <c r="BL89" i="22"/>
  <c r="BL89" i="27" s="1"/>
  <c r="BL89" i="28" s="1"/>
  <c r="BM89" i="22"/>
  <c r="BN89" i="22"/>
  <c r="BO89" i="22"/>
  <c r="BP89" i="22"/>
  <c r="BP89" i="27" s="1"/>
  <c r="BP89" i="28" s="1"/>
  <c r="BQ89" i="22"/>
  <c r="BR89" i="22"/>
  <c r="BS89" i="22"/>
  <c r="BT89" i="22"/>
  <c r="BT89" i="27" s="1"/>
  <c r="BT89" i="28" s="1"/>
  <c r="BU89" i="22"/>
  <c r="BV89" i="22"/>
  <c r="BW89" i="22"/>
  <c r="BX89" i="22"/>
  <c r="BX89" i="27" s="1"/>
  <c r="BX89" i="28" s="1"/>
  <c r="BY89" i="22"/>
  <c r="BZ89" i="22"/>
  <c r="CA89" i="22"/>
  <c r="CB89" i="22"/>
  <c r="CB89" i="27" s="1"/>
  <c r="CB89" i="28" s="1"/>
  <c r="CC89" i="22"/>
  <c r="CD89" i="22"/>
  <c r="CE89" i="22"/>
  <c r="W90" i="22"/>
  <c r="W90" i="27" s="1"/>
  <c r="W90" i="28" s="1"/>
  <c r="AN90" i="22"/>
  <c r="AN90" i="27" s="1"/>
  <c r="AN90" i="28" s="1"/>
  <c r="AO90" i="22"/>
  <c r="AO90" i="27" s="1"/>
  <c r="AO90" i="28" s="1"/>
  <c r="AP90" i="22"/>
  <c r="AP90" i="27" s="1"/>
  <c r="AP90" i="28" s="1"/>
  <c r="AQ90" i="22"/>
  <c r="AQ90" i="27" s="1"/>
  <c r="AQ90" i="28" s="1"/>
  <c r="AR90" i="22"/>
  <c r="AR90" i="27" s="1"/>
  <c r="AR90" i="28" s="1"/>
  <c r="AS90" i="22"/>
  <c r="AS90" i="27" s="1"/>
  <c r="AS90" i="28" s="1"/>
  <c r="AT90" i="22"/>
  <c r="AT90" i="27" s="1"/>
  <c r="AT90" i="28" s="1"/>
  <c r="AU90" i="22"/>
  <c r="AU90" i="27" s="1"/>
  <c r="AU90" i="28" s="1"/>
  <c r="AV90" i="22"/>
  <c r="AV90" i="27" s="1"/>
  <c r="AV90" i="28" s="1"/>
  <c r="AW90" i="22"/>
  <c r="AW90" i="27" s="1"/>
  <c r="AW90" i="28" s="1"/>
  <c r="AX90" i="22"/>
  <c r="AX90" i="27" s="1"/>
  <c r="AX90" i="28" s="1"/>
  <c r="AY90" i="22"/>
  <c r="AY90" i="27" s="1"/>
  <c r="AY90" i="28" s="1"/>
  <c r="AZ90" i="22"/>
  <c r="AZ90" i="27" s="1"/>
  <c r="AZ90" i="28" s="1"/>
  <c r="BA90" i="22"/>
  <c r="BA90" i="27" s="1"/>
  <c r="BA90" i="28" s="1"/>
  <c r="BB90" i="22"/>
  <c r="BB90" i="27" s="1"/>
  <c r="BB90" i="28" s="1"/>
  <c r="BC90" i="22"/>
  <c r="BC90" i="27" s="1"/>
  <c r="BC90" i="28" s="1"/>
  <c r="BD90" i="22"/>
  <c r="BD90" i="27" s="1"/>
  <c r="BD90" i="28" s="1"/>
  <c r="BE90" i="22"/>
  <c r="BE90" i="27" s="1"/>
  <c r="BE90" i="28" s="1"/>
  <c r="BF90" i="22"/>
  <c r="BF90" i="27" s="1"/>
  <c r="BF90" i="28" s="1"/>
  <c r="BG90" i="22"/>
  <c r="BG90" i="27" s="1"/>
  <c r="BG90" i="28" s="1"/>
  <c r="BH90" i="22"/>
  <c r="BH90" i="27" s="1"/>
  <c r="BH90" i="28" s="1"/>
  <c r="BI90" i="22"/>
  <c r="BI90" i="27" s="1"/>
  <c r="BI90" i="28" s="1"/>
  <c r="BJ90" i="22"/>
  <c r="BJ90" i="27" s="1"/>
  <c r="BJ90" i="28" s="1"/>
  <c r="BK90" i="22"/>
  <c r="BK90" i="27" s="1"/>
  <c r="BK90" i="28" s="1"/>
  <c r="BL90" i="22"/>
  <c r="BL90" i="27" s="1"/>
  <c r="BL90" i="28" s="1"/>
  <c r="BM90" i="22"/>
  <c r="BM90" i="27" s="1"/>
  <c r="BM90" i="28" s="1"/>
  <c r="BN90" i="22"/>
  <c r="BN90" i="27" s="1"/>
  <c r="BN90" i="28" s="1"/>
  <c r="BO90" i="22"/>
  <c r="BO90" i="27" s="1"/>
  <c r="BO90" i="28" s="1"/>
  <c r="BP90" i="22"/>
  <c r="BP90" i="27" s="1"/>
  <c r="BP90" i="28" s="1"/>
  <c r="BQ90" i="22"/>
  <c r="BQ90" i="27" s="1"/>
  <c r="BQ90" i="28" s="1"/>
  <c r="BR90" i="22"/>
  <c r="BR90" i="27" s="1"/>
  <c r="BR90" i="28" s="1"/>
  <c r="BS90" i="22"/>
  <c r="BS90" i="27" s="1"/>
  <c r="BS90" i="28" s="1"/>
  <c r="BT90" i="22"/>
  <c r="BT90" i="27" s="1"/>
  <c r="BT90" i="28" s="1"/>
  <c r="BU90" i="22"/>
  <c r="BU90" i="27" s="1"/>
  <c r="BU90" i="28" s="1"/>
  <c r="BV90" i="22"/>
  <c r="BV90" i="27" s="1"/>
  <c r="BV90" i="28" s="1"/>
  <c r="BW90" i="22"/>
  <c r="BW90" i="27" s="1"/>
  <c r="BW90" i="28" s="1"/>
  <c r="BX90" i="22"/>
  <c r="BX90" i="27" s="1"/>
  <c r="BX90" i="28" s="1"/>
  <c r="BY90" i="22"/>
  <c r="BY90" i="27" s="1"/>
  <c r="BY90" i="28" s="1"/>
  <c r="BZ90" i="22"/>
  <c r="BZ90" i="27" s="1"/>
  <c r="BZ90" i="28" s="1"/>
  <c r="CA90" i="22"/>
  <c r="CA90" i="27" s="1"/>
  <c r="CA90" i="28" s="1"/>
  <c r="CB90" i="22"/>
  <c r="CB90" i="27" s="1"/>
  <c r="CB90" i="28" s="1"/>
  <c r="CC90" i="22"/>
  <c r="CC90" i="27" s="1"/>
  <c r="CC90" i="28" s="1"/>
  <c r="CD90" i="22"/>
  <c r="CD90" i="27" s="1"/>
  <c r="CD90" i="28" s="1"/>
  <c r="CE90" i="22"/>
  <c r="CE90" i="27" s="1"/>
  <c r="CE90" i="28" s="1"/>
  <c r="W92" i="22"/>
  <c r="X92" i="22"/>
  <c r="Y92" i="22"/>
  <c r="Y92" i="27" s="1"/>
  <c r="Y92" i="28" s="1"/>
  <c r="Z92" i="22"/>
  <c r="Z92" i="27" s="1"/>
  <c r="Z92" i="28" s="1"/>
  <c r="AA92" i="22"/>
  <c r="AB92" i="22"/>
  <c r="AC92" i="22"/>
  <c r="AD92" i="22"/>
  <c r="AD92" i="27" s="1"/>
  <c r="AD92" i="28" s="1"/>
  <c r="AE92" i="22"/>
  <c r="AF92" i="22"/>
  <c r="AG92" i="22"/>
  <c r="AH92" i="22"/>
  <c r="AH92" i="27" s="1"/>
  <c r="AH92" i="28" s="1"/>
  <c r="AI92" i="22"/>
  <c r="AJ92" i="22"/>
  <c r="AK92" i="22"/>
  <c r="AL92" i="22"/>
  <c r="AL92" i="27" s="1"/>
  <c r="AL92" i="28" s="1"/>
  <c r="AM92" i="22"/>
  <c r="AN92" i="22"/>
  <c r="AO92" i="22"/>
  <c r="AP92" i="22"/>
  <c r="AP92" i="27" s="1"/>
  <c r="AP92" i="28" s="1"/>
  <c r="AQ92" i="22"/>
  <c r="AR92" i="22"/>
  <c r="AS92" i="22"/>
  <c r="AT92" i="22"/>
  <c r="AT92" i="27" s="1"/>
  <c r="AT92" i="28" s="1"/>
  <c r="AU92" i="22"/>
  <c r="AV92" i="22"/>
  <c r="AW92" i="22"/>
  <c r="AX92" i="22"/>
  <c r="AX92" i="27" s="1"/>
  <c r="AX92" i="28" s="1"/>
  <c r="AY92" i="22"/>
  <c r="AZ92" i="22"/>
  <c r="BA92" i="22"/>
  <c r="BB92" i="22"/>
  <c r="BB92" i="27" s="1"/>
  <c r="BB92" i="28" s="1"/>
  <c r="BC92" i="22"/>
  <c r="BD92" i="22"/>
  <c r="BE92" i="22"/>
  <c r="BF92" i="22"/>
  <c r="BF92" i="27" s="1"/>
  <c r="BF92" i="28" s="1"/>
  <c r="BG92" i="22"/>
  <c r="BH92" i="22"/>
  <c r="BI92" i="22"/>
  <c r="BJ92" i="22"/>
  <c r="BJ92" i="27" s="1"/>
  <c r="BJ92" i="28" s="1"/>
  <c r="BK92" i="22"/>
  <c r="BL92" i="22"/>
  <c r="BM92" i="22"/>
  <c r="BN92" i="22"/>
  <c r="BN92" i="27" s="1"/>
  <c r="BN92" i="28" s="1"/>
  <c r="BO92" i="22"/>
  <c r="BP92" i="22"/>
  <c r="BQ92" i="22"/>
  <c r="BR92" i="22"/>
  <c r="BR92" i="27" s="1"/>
  <c r="BR92" i="28" s="1"/>
  <c r="BS92" i="22"/>
  <c r="BT92" i="22"/>
  <c r="BU92" i="22"/>
  <c r="BV92" i="22"/>
  <c r="BV92" i="27" s="1"/>
  <c r="BV92" i="28" s="1"/>
  <c r="BW92" i="22"/>
  <c r="BX92" i="22"/>
  <c r="BY92" i="22"/>
  <c r="BZ92" i="22"/>
  <c r="BZ92" i="27" s="1"/>
  <c r="BZ92" i="28" s="1"/>
  <c r="CA92" i="22"/>
  <c r="CB92" i="22"/>
  <c r="CC92" i="22"/>
  <c r="CD92" i="22"/>
  <c r="CD92" i="27" s="1"/>
  <c r="CD92" i="28" s="1"/>
  <c r="CE92" i="22"/>
  <c r="W93" i="22"/>
  <c r="W93" i="27" s="1"/>
  <c r="W93" i="28" s="1"/>
  <c r="X93" i="22"/>
  <c r="X93" i="27" s="1"/>
  <c r="X93" i="28" s="1"/>
  <c r="Y93" i="22"/>
  <c r="Y93" i="27" s="1"/>
  <c r="Y93" i="28" s="1"/>
  <c r="Y43" i="28" s="1"/>
  <c r="Z93" i="22"/>
  <c r="AA93" i="22"/>
  <c r="AA93" i="27" s="1"/>
  <c r="AA93" i="28" s="1"/>
  <c r="AB93" i="22"/>
  <c r="AB93" i="27" s="1"/>
  <c r="AB93" i="28" s="1"/>
  <c r="AC93" i="22"/>
  <c r="AC93" i="27" s="1"/>
  <c r="AC93" i="28" s="1"/>
  <c r="AD93" i="22"/>
  <c r="AE93" i="22"/>
  <c r="AE93" i="27" s="1"/>
  <c r="AE93" i="28" s="1"/>
  <c r="AF93" i="22"/>
  <c r="AF93" i="27" s="1"/>
  <c r="AF93" i="28" s="1"/>
  <c r="AG93" i="22"/>
  <c r="AG93" i="27" s="1"/>
  <c r="AG93" i="28" s="1"/>
  <c r="AH93" i="22"/>
  <c r="AI93" i="22"/>
  <c r="AI93" i="27" s="1"/>
  <c r="AI93" i="28" s="1"/>
  <c r="AJ93" i="22"/>
  <c r="AJ93" i="27" s="1"/>
  <c r="AJ93" i="28" s="1"/>
  <c r="AK93" i="22"/>
  <c r="AK93" i="27" s="1"/>
  <c r="AK93" i="28" s="1"/>
  <c r="AL93" i="22"/>
  <c r="AM93" i="22"/>
  <c r="AM93" i="27" s="1"/>
  <c r="AM93" i="28" s="1"/>
  <c r="AN93" i="22"/>
  <c r="AN93" i="27" s="1"/>
  <c r="AN93" i="28" s="1"/>
  <c r="AO93" i="22"/>
  <c r="AO93" i="27" s="1"/>
  <c r="AO93" i="28" s="1"/>
  <c r="AP93" i="22"/>
  <c r="AQ93" i="22"/>
  <c r="AQ93" i="27" s="1"/>
  <c r="AQ93" i="28" s="1"/>
  <c r="AR93" i="22"/>
  <c r="AR93" i="27" s="1"/>
  <c r="AR93" i="28" s="1"/>
  <c r="AS93" i="22"/>
  <c r="AS93" i="27" s="1"/>
  <c r="AS93" i="28" s="1"/>
  <c r="AT93" i="22"/>
  <c r="AU93" i="22"/>
  <c r="AU93" i="27" s="1"/>
  <c r="AU93" i="28" s="1"/>
  <c r="AV93" i="22"/>
  <c r="AV93" i="27" s="1"/>
  <c r="AV93" i="28" s="1"/>
  <c r="AW93" i="22"/>
  <c r="AW93" i="27" s="1"/>
  <c r="AW93" i="28" s="1"/>
  <c r="AX93" i="22"/>
  <c r="AY93" i="22"/>
  <c r="AY93" i="27" s="1"/>
  <c r="AY93" i="28" s="1"/>
  <c r="AZ93" i="22"/>
  <c r="AZ93" i="27" s="1"/>
  <c r="AZ93" i="28" s="1"/>
  <c r="BA93" i="22"/>
  <c r="BA93" i="27" s="1"/>
  <c r="BA93" i="28" s="1"/>
  <c r="BB93" i="22"/>
  <c r="BC93" i="22"/>
  <c r="BC93" i="27" s="1"/>
  <c r="BC93" i="28" s="1"/>
  <c r="BD93" i="22"/>
  <c r="BD93" i="27" s="1"/>
  <c r="BD93" i="28" s="1"/>
  <c r="BE93" i="22"/>
  <c r="BE93" i="27" s="1"/>
  <c r="BE93" i="28" s="1"/>
  <c r="BF93" i="22"/>
  <c r="BG93" i="22"/>
  <c r="BG93" i="27" s="1"/>
  <c r="BG93" i="28" s="1"/>
  <c r="BH93" i="22"/>
  <c r="BH93" i="27" s="1"/>
  <c r="BH93" i="28" s="1"/>
  <c r="BI93" i="22"/>
  <c r="BI93" i="27" s="1"/>
  <c r="BI93" i="28" s="1"/>
  <c r="BJ93" i="22"/>
  <c r="BK93" i="22"/>
  <c r="BK93" i="27" s="1"/>
  <c r="BK93" i="28" s="1"/>
  <c r="BL93" i="22"/>
  <c r="BL93" i="27" s="1"/>
  <c r="BL93" i="28" s="1"/>
  <c r="BM93" i="22"/>
  <c r="BM93" i="27" s="1"/>
  <c r="BM93" i="28" s="1"/>
  <c r="BN93" i="22"/>
  <c r="BO93" i="22"/>
  <c r="BO93" i="27" s="1"/>
  <c r="BO93" i="28" s="1"/>
  <c r="BP93" i="22"/>
  <c r="BP93" i="27" s="1"/>
  <c r="BP93" i="28" s="1"/>
  <c r="BQ93" i="22"/>
  <c r="BQ93" i="27" s="1"/>
  <c r="BQ93" i="28" s="1"/>
  <c r="BR93" i="22"/>
  <c r="BS93" i="22"/>
  <c r="BS93" i="27" s="1"/>
  <c r="BS93" i="28" s="1"/>
  <c r="BT93" i="22"/>
  <c r="BT93" i="27" s="1"/>
  <c r="BT93" i="28" s="1"/>
  <c r="BU93" i="22"/>
  <c r="BU93" i="27" s="1"/>
  <c r="BU93" i="28" s="1"/>
  <c r="BV93" i="22"/>
  <c r="BW93" i="22"/>
  <c r="BW93" i="27" s="1"/>
  <c r="BW93" i="28" s="1"/>
  <c r="BX93" i="22"/>
  <c r="BX93" i="27" s="1"/>
  <c r="BX93" i="28" s="1"/>
  <c r="BY93" i="22"/>
  <c r="BY93" i="27" s="1"/>
  <c r="BY93" i="28" s="1"/>
  <c r="BZ93" i="22"/>
  <c r="CA93" i="22"/>
  <c r="CA93" i="27" s="1"/>
  <c r="CA93" i="28" s="1"/>
  <c r="CB93" i="22"/>
  <c r="CB93" i="27" s="1"/>
  <c r="CB93" i="28" s="1"/>
  <c r="CC93" i="22"/>
  <c r="CC93" i="27" s="1"/>
  <c r="CC93" i="28" s="1"/>
  <c r="CD93" i="22"/>
  <c r="CE93" i="22"/>
  <c r="CE93" i="27" s="1"/>
  <c r="CE93" i="28" s="1"/>
  <c r="W94" i="22"/>
  <c r="W94" i="27" s="1"/>
  <c r="W94" i="28" s="1"/>
  <c r="X94" i="22"/>
  <c r="X94" i="27" s="1"/>
  <c r="X94" i="28" s="1"/>
  <c r="Y94" i="22"/>
  <c r="Y94" i="27" s="1"/>
  <c r="Y94" i="28" s="1"/>
  <c r="Z94" i="22"/>
  <c r="Z94" i="27" s="1"/>
  <c r="Z94" i="28" s="1"/>
  <c r="AA94" i="22"/>
  <c r="AA94" i="27" s="1"/>
  <c r="AA94" i="28" s="1"/>
  <c r="AB94" i="22"/>
  <c r="AB94" i="27" s="1"/>
  <c r="AB94" i="28" s="1"/>
  <c r="AC94" i="22"/>
  <c r="AC94" i="27" s="1"/>
  <c r="AC94" i="28" s="1"/>
  <c r="AD94" i="22"/>
  <c r="AD94" i="27" s="1"/>
  <c r="AD94" i="28" s="1"/>
  <c r="AE94" i="22"/>
  <c r="AE94" i="27" s="1"/>
  <c r="AE94" i="28" s="1"/>
  <c r="AF94" i="22"/>
  <c r="AF94" i="27" s="1"/>
  <c r="AF94" i="28" s="1"/>
  <c r="AG94" i="22"/>
  <c r="AG94" i="27" s="1"/>
  <c r="AG94" i="28" s="1"/>
  <c r="AH94" i="22"/>
  <c r="AH94" i="27" s="1"/>
  <c r="AH94" i="28" s="1"/>
  <c r="AI94" i="22"/>
  <c r="AI94" i="27" s="1"/>
  <c r="AI94" i="28" s="1"/>
  <c r="AJ94" i="22"/>
  <c r="AJ94" i="27" s="1"/>
  <c r="AJ94" i="28" s="1"/>
  <c r="AK94" i="22"/>
  <c r="AK94" i="27" s="1"/>
  <c r="AK94" i="28" s="1"/>
  <c r="AL94" i="22"/>
  <c r="AL94" i="27" s="1"/>
  <c r="AL94" i="28" s="1"/>
  <c r="AM94" i="22"/>
  <c r="AM94" i="27" s="1"/>
  <c r="AM94" i="28" s="1"/>
  <c r="AN94" i="22"/>
  <c r="AN94" i="27" s="1"/>
  <c r="AN94" i="28" s="1"/>
  <c r="AO94" i="22"/>
  <c r="AO94" i="27" s="1"/>
  <c r="AO94" i="28" s="1"/>
  <c r="AP94" i="22"/>
  <c r="AP94" i="27" s="1"/>
  <c r="AP94" i="28" s="1"/>
  <c r="AQ94" i="22"/>
  <c r="AQ94" i="27" s="1"/>
  <c r="AQ94" i="28" s="1"/>
  <c r="AR94" i="22"/>
  <c r="AR94" i="27" s="1"/>
  <c r="AR94" i="28" s="1"/>
  <c r="AS94" i="22"/>
  <c r="AS94" i="27" s="1"/>
  <c r="AS94" i="28" s="1"/>
  <c r="AT94" i="22"/>
  <c r="AT94" i="27" s="1"/>
  <c r="AT94" i="28" s="1"/>
  <c r="AU94" i="22"/>
  <c r="AU94" i="27" s="1"/>
  <c r="AU94" i="28" s="1"/>
  <c r="AV94" i="22"/>
  <c r="AV94" i="27" s="1"/>
  <c r="AV94" i="28" s="1"/>
  <c r="AW94" i="22"/>
  <c r="AW94" i="27" s="1"/>
  <c r="AW94" i="28" s="1"/>
  <c r="AX94" i="22"/>
  <c r="AX94" i="27" s="1"/>
  <c r="AX94" i="28" s="1"/>
  <c r="AY94" i="22"/>
  <c r="AY94" i="27" s="1"/>
  <c r="AY94" i="28" s="1"/>
  <c r="AZ94" i="22"/>
  <c r="AZ94" i="27" s="1"/>
  <c r="AZ94" i="28" s="1"/>
  <c r="BA94" i="22"/>
  <c r="BA94" i="27" s="1"/>
  <c r="BA94" i="28" s="1"/>
  <c r="BB94" i="22"/>
  <c r="BB94" i="27" s="1"/>
  <c r="BB94" i="28" s="1"/>
  <c r="BC94" i="22"/>
  <c r="BC94" i="27" s="1"/>
  <c r="BC94" i="28" s="1"/>
  <c r="BD94" i="22"/>
  <c r="BD94" i="27" s="1"/>
  <c r="BD94" i="28" s="1"/>
  <c r="BE94" i="22"/>
  <c r="BE94" i="27" s="1"/>
  <c r="BE94" i="28" s="1"/>
  <c r="BF94" i="22"/>
  <c r="BF94" i="27" s="1"/>
  <c r="BF94" i="28" s="1"/>
  <c r="BG94" i="22"/>
  <c r="BG94" i="27" s="1"/>
  <c r="BG94" i="28" s="1"/>
  <c r="BH94" i="22"/>
  <c r="BH94" i="27" s="1"/>
  <c r="BH94" i="28" s="1"/>
  <c r="BI94" i="22"/>
  <c r="BI94" i="27" s="1"/>
  <c r="BI94" i="28" s="1"/>
  <c r="BJ94" i="22"/>
  <c r="BJ94" i="27" s="1"/>
  <c r="BJ94" i="28" s="1"/>
  <c r="BK94" i="22"/>
  <c r="BK94" i="27" s="1"/>
  <c r="BK94" i="28" s="1"/>
  <c r="BL94" i="22"/>
  <c r="BL94" i="27" s="1"/>
  <c r="BL94" i="28" s="1"/>
  <c r="BM94" i="22"/>
  <c r="BM94" i="27" s="1"/>
  <c r="BM94" i="28" s="1"/>
  <c r="BN94" i="22"/>
  <c r="BN94" i="27" s="1"/>
  <c r="BN94" i="28" s="1"/>
  <c r="BO94" i="22"/>
  <c r="BO94" i="27" s="1"/>
  <c r="BO94" i="28" s="1"/>
  <c r="BP94" i="22"/>
  <c r="BP94" i="27" s="1"/>
  <c r="BP94" i="28" s="1"/>
  <c r="BQ94" i="22"/>
  <c r="BQ94" i="27" s="1"/>
  <c r="BQ94" i="28" s="1"/>
  <c r="BR94" i="22"/>
  <c r="BR94" i="27" s="1"/>
  <c r="BR94" i="28" s="1"/>
  <c r="BS94" i="22"/>
  <c r="BS94" i="27" s="1"/>
  <c r="BS94" i="28" s="1"/>
  <c r="BT94" i="22"/>
  <c r="BT94" i="27" s="1"/>
  <c r="BT94" i="28" s="1"/>
  <c r="BU94" i="22"/>
  <c r="BU94" i="27" s="1"/>
  <c r="BU94" i="28" s="1"/>
  <c r="BV94" i="22"/>
  <c r="BV94" i="27" s="1"/>
  <c r="BV94" i="28" s="1"/>
  <c r="BW94" i="22"/>
  <c r="BW94" i="27" s="1"/>
  <c r="BW94" i="28" s="1"/>
  <c r="BX94" i="22"/>
  <c r="BX94" i="27" s="1"/>
  <c r="BX94" i="28" s="1"/>
  <c r="BY94" i="22"/>
  <c r="BY94" i="27" s="1"/>
  <c r="BY94" i="28" s="1"/>
  <c r="BZ94" i="22"/>
  <c r="BZ94" i="27" s="1"/>
  <c r="BZ94" i="28" s="1"/>
  <c r="CA94" i="22"/>
  <c r="CA94" i="27" s="1"/>
  <c r="CA94" i="28" s="1"/>
  <c r="CB94" i="22"/>
  <c r="CB94" i="27" s="1"/>
  <c r="CB94" i="28" s="1"/>
  <c r="CC94" i="22"/>
  <c r="CC94" i="27" s="1"/>
  <c r="CC94" i="28" s="1"/>
  <c r="CD94" i="22"/>
  <c r="CD94" i="27" s="1"/>
  <c r="CD94" i="28" s="1"/>
  <c r="CE94" i="22"/>
  <c r="CE94" i="27" s="1"/>
  <c r="CE94" i="28" s="1"/>
  <c r="X73" i="22"/>
  <c r="Y73" i="22"/>
  <c r="Z73" i="22"/>
  <c r="Z73" i="27" s="1"/>
  <c r="Z73" i="28" s="1"/>
  <c r="AA73" i="22"/>
  <c r="AB73" i="22"/>
  <c r="AC73" i="22"/>
  <c r="AD73" i="22"/>
  <c r="AD73" i="27" s="1"/>
  <c r="AD73" i="28" s="1"/>
  <c r="AE73" i="22"/>
  <c r="AF73" i="22"/>
  <c r="AG73" i="22"/>
  <c r="AH73" i="22"/>
  <c r="AH73" i="27" s="1"/>
  <c r="AH73" i="28" s="1"/>
  <c r="AI73" i="22"/>
  <c r="AJ73" i="22"/>
  <c r="AK73" i="22"/>
  <c r="AL73" i="22"/>
  <c r="AL73" i="27" s="1"/>
  <c r="AL73" i="28" s="1"/>
  <c r="AM73" i="22"/>
  <c r="AN73" i="22"/>
  <c r="AO73" i="22"/>
  <c r="AP73" i="22"/>
  <c r="AP73" i="27" s="1"/>
  <c r="AP73" i="28" s="1"/>
  <c r="AQ73" i="22"/>
  <c r="AR73" i="22"/>
  <c r="AS73" i="22"/>
  <c r="AT73" i="22"/>
  <c r="AT73" i="27" s="1"/>
  <c r="AT73" i="28" s="1"/>
  <c r="AU73" i="22"/>
  <c r="AV73" i="22"/>
  <c r="AW73" i="22"/>
  <c r="AX73" i="22"/>
  <c r="AX73" i="27" s="1"/>
  <c r="AX73" i="28" s="1"/>
  <c r="AY73" i="22"/>
  <c r="AZ73" i="22"/>
  <c r="BA73" i="22"/>
  <c r="BB73" i="22"/>
  <c r="BB73" i="27" s="1"/>
  <c r="BB73" i="28" s="1"/>
  <c r="BC73" i="22"/>
  <c r="BD73" i="22"/>
  <c r="BE73" i="22"/>
  <c r="BF73" i="22"/>
  <c r="BF73" i="27" s="1"/>
  <c r="BF73" i="28" s="1"/>
  <c r="BG73" i="22"/>
  <c r="BH73" i="22"/>
  <c r="BI73" i="22"/>
  <c r="BJ73" i="22"/>
  <c r="BJ73" i="27" s="1"/>
  <c r="BJ73" i="28" s="1"/>
  <c r="BK73" i="22"/>
  <c r="BL73" i="22"/>
  <c r="BL73" i="27" s="1"/>
  <c r="BL73" i="28" s="1"/>
  <c r="BM73" i="22"/>
  <c r="BM73" i="27" s="1"/>
  <c r="BM73" i="28" s="1"/>
  <c r="BN73" i="22"/>
  <c r="BN73" i="27" s="1"/>
  <c r="BN73" i="28" s="1"/>
  <c r="BO73" i="22"/>
  <c r="BO73" i="27" s="1"/>
  <c r="BO73" i="28" s="1"/>
  <c r="BP73" i="22"/>
  <c r="BQ73" i="22"/>
  <c r="BQ73" i="27" s="1"/>
  <c r="BQ73" i="28" s="1"/>
  <c r="BR73" i="22"/>
  <c r="BR73" i="27" s="1"/>
  <c r="BR73" i="28" s="1"/>
  <c r="BS73" i="22"/>
  <c r="BS73" i="27" s="1"/>
  <c r="BS73" i="28" s="1"/>
  <c r="BT73" i="22"/>
  <c r="BT73" i="27" s="1"/>
  <c r="BT73" i="28" s="1"/>
  <c r="BU73" i="22"/>
  <c r="BU73" i="27" s="1"/>
  <c r="BU73" i="28" s="1"/>
  <c r="BV73" i="22"/>
  <c r="BV73" i="27" s="1"/>
  <c r="BV73" i="28" s="1"/>
  <c r="BW73" i="22"/>
  <c r="BW73" i="27" s="1"/>
  <c r="BW73" i="28" s="1"/>
  <c r="BX73" i="22"/>
  <c r="BX73" i="27" s="1"/>
  <c r="BX73" i="28" s="1"/>
  <c r="BY73" i="22"/>
  <c r="BY73" i="27" s="1"/>
  <c r="BY73" i="28" s="1"/>
  <c r="BZ73" i="22"/>
  <c r="BZ73" i="27" s="1"/>
  <c r="BZ73" i="28" s="1"/>
  <c r="CA73" i="22"/>
  <c r="CB73" i="22"/>
  <c r="CC73" i="22"/>
  <c r="CD73" i="22"/>
  <c r="CD73" i="27" s="1"/>
  <c r="CD73" i="28" s="1"/>
  <c r="CE73" i="22"/>
  <c r="M88" i="22"/>
  <c r="L88" i="22"/>
  <c r="K88" i="22"/>
  <c r="J88" i="22"/>
  <c r="I88" i="22"/>
  <c r="H88" i="22"/>
  <c r="G88" i="22"/>
  <c r="V82" i="22"/>
  <c r="K81" i="22"/>
  <c r="J81" i="22"/>
  <c r="I81" i="22"/>
  <c r="H81" i="22"/>
  <c r="G81" i="22"/>
  <c r="BG120" i="22"/>
  <c r="BH120" i="22" s="1"/>
  <c r="BI120" i="22" s="1"/>
  <c r="BJ120" i="22" s="1"/>
  <c r="BK120" i="22" s="1"/>
  <c r="BL120" i="22" s="1"/>
  <c r="BM120" i="22" s="1"/>
  <c r="BN120" i="22" s="1"/>
  <c r="BO120" i="22" s="1"/>
  <c r="BP120" i="22" s="1"/>
  <c r="BQ120" i="22" s="1"/>
  <c r="BR120" i="22" s="1"/>
  <c r="BS120" i="22" s="1"/>
  <c r="BT120" i="22" s="1"/>
  <c r="BU120" i="22" s="1"/>
  <c r="BV120" i="22" s="1"/>
  <c r="BW120" i="22" s="1"/>
  <c r="BX120" i="22" s="1"/>
  <c r="BY120" i="22" s="1"/>
  <c r="BZ120" i="22" s="1"/>
  <c r="CA120" i="22" s="1"/>
  <c r="CB120" i="22" s="1"/>
  <c r="CC120" i="22" s="1"/>
  <c r="CD120" i="22" s="1"/>
  <c r="CE120" i="22" s="1"/>
  <c r="V120" i="22"/>
  <c r="U120" i="22" s="1"/>
  <c r="T120" i="22" s="1"/>
  <c r="S120" i="22" s="1"/>
  <c r="R120" i="22" s="1"/>
  <c r="Q120" i="22" s="1"/>
  <c r="P120" i="22" s="1"/>
  <c r="O120" i="22" s="1"/>
  <c r="N120" i="22" s="1"/>
  <c r="M120" i="22" s="1"/>
  <c r="L120" i="22" s="1"/>
  <c r="K120" i="22" s="1"/>
  <c r="J120" i="22" s="1"/>
  <c r="I120" i="22" s="1"/>
  <c r="H120" i="22" s="1"/>
  <c r="G120" i="22" s="1"/>
  <c r="BG70" i="22"/>
  <c r="BH70" i="22" s="1"/>
  <c r="BI70" i="22" s="1"/>
  <c r="BJ70" i="22" s="1"/>
  <c r="BK70" i="22" s="1"/>
  <c r="BL70" i="22" s="1"/>
  <c r="BM70" i="22" s="1"/>
  <c r="BN70" i="22" s="1"/>
  <c r="BO70" i="22" s="1"/>
  <c r="BP70" i="22" s="1"/>
  <c r="BQ70" i="22" s="1"/>
  <c r="BR70" i="22" s="1"/>
  <c r="BS70" i="22" s="1"/>
  <c r="BT70" i="22" s="1"/>
  <c r="BU70" i="22" s="1"/>
  <c r="BV70" i="22" s="1"/>
  <c r="BW70" i="22" s="1"/>
  <c r="BX70" i="22" s="1"/>
  <c r="BY70" i="22" s="1"/>
  <c r="BZ70" i="22" s="1"/>
  <c r="CA70" i="22" s="1"/>
  <c r="CB70" i="22" s="1"/>
  <c r="CC70" i="22" s="1"/>
  <c r="CD70" i="22" s="1"/>
  <c r="CE70" i="22" s="1"/>
  <c r="V70" i="22"/>
  <c r="U70" i="22" s="1"/>
  <c r="T70" i="22" s="1"/>
  <c r="S70" i="22" s="1"/>
  <c r="R70" i="22" s="1"/>
  <c r="Q70" i="22" s="1"/>
  <c r="P70" i="22" s="1"/>
  <c r="O70" i="22" s="1"/>
  <c r="N70" i="22" s="1"/>
  <c r="M70" i="22" s="1"/>
  <c r="L70" i="22" s="1"/>
  <c r="K70" i="22" s="1"/>
  <c r="J70" i="22" s="1"/>
  <c r="I70" i="22" s="1"/>
  <c r="H70" i="22" s="1"/>
  <c r="G70" i="22" s="1"/>
  <c r="CE45" i="22"/>
  <c r="CE10" i="22" s="1"/>
  <c r="CD45" i="22"/>
  <c r="CD10" i="22" s="1"/>
  <c r="CC45" i="22"/>
  <c r="CC10" i="22" s="1"/>
  <c r="CB45" i="22"/>
  <c r="CB10" i="22" s="1"/>
  <c r="CA45" i="22"/>
  <c r="CA10" i="22" s="1"/>
  <c r="BZ45" i="22"/>
  <c r="BZ10" i="22" s="1"/>
  <c r="BY45" i="22"/>
  <c r="BY10" i="22" s="1"/>
  <c r="BX45" i="22"/>
  <c r="BX10" i="22" s="1"/>
  <c r="BW45" i="22"/>
  <c r="BW10" i="22" s="1"/>
  <c r="BV45" i="22"/>
  <c r="BV10" i="22" s="1"/>
  <c r="BU45" i="22"/>
  <c r="BU10" i="22" s="1"/>
  <c r="BT45" i="22"/>
  <c r="BT10" i="22" s="1"/>
  <c r="BS45" i="22"/>
  <c r="BS10" i="22" s="1"/>
  <c r="BR45" i="22"/>
  <c r="BR10" i="22" s="1"/>
  <c r="BQ45" i="22"/>
  <c r="BQ10" i="22" s="1"/>
  <c r="BP45" i="22"/>
  <c r="BP10" i="22" s="1"/>
  <c r="BO45" i="22"/>
  <c r="BO10" i="22" s="1"/>
  <c r="BN45" i="22"/>
  <c r="BN10" i="22" s="1"/>
  <c r="BM45" i="22"/>
  <c r="BM10" i="22" s="1"/>
  <c r="BL45" i="22"/>
  <c r="BL10" i="22" s="1"/>
  <c r="BK45" i="22"/>
  <c r="BK10" i="22" s="1"/>
  <c r="BJ45" i="22"/>
  <c r="BJ10" i="22" s="1"/>
  <c r="BI45" i="22"/>
  <c r="BI10" i="22" s="1"/>
  <c r="BH45" i="22"/>
  <c r="BH10" i="22" s="1"/>
  <c r="BG45" i="22"/>
  <c r="BG10" i="22" s="1"/>
  <c r="BF45" i="22"/>
  <c r="BF10" i="22" s="1"/>
  <c r="BE45" i="22"/>
  <c r="BE10" i="22" s="1"/>
  <c r="BD45" i="22"/>
  <c r="BD10" i="22" s="1"/>
  <c r="BC45" i="22"/>
  <c r="BC10" i="22" s="1"/>
  <c r="BB45" i="22"/>
  <c r="BB10" i="22" s="1"/>
  <c r="BA45" i="22"/>
  <c r="BA10" i="22" s="1"/>
  <c r="AZ45" i="22"/>
  <c r="AZ10" i="22" s="1"/>
  <c r="AY45" i="22"/>
  <c r="AY10" i="22" s="1"/>
  <c r="AX45" i="22"/>
  <c r="AX10" i="22" s="1"/>
  <c r="AW45" i="22"/>
  <c r="AW10" i="22" s="1"/>
  <c r="AV45" i="22"/>
  <c r="AV10" i="22" s="1"/>
  <c r="AU45" i="22"/>
  <c r="AU10" i="22" s="1"/>
  <c r="AT45" i="22"/>
  <c r="AT10" i="22" s="1"/>
  <c r="AS45" i="22"/>
  <c r="AS10" i="22" s="1"/>
  <c r="AR45" i="22"/>
  <c r="AR10" i="22" s="1"/>
  <c r="AQ45" i="22"/>
  <c r="AQ10" i="22" s="1"/>
  <c r="AP45" i="22"/>
  <c r="AP10" i="22" s="1"/>
  <c r="AO45" i="22"/>
  <c r="AO10" i="22" s="1"/>
  <c r="AN45" i="22"/>
  <c r="AN10" i="22" s="1"/>
  <c r="AM45" i="22"/>
  <c r="AM10" i="22" s="1"/>
  <c r="AL45" i="22"/>
  <c r="AL10" i="22" s="1"/>
  <c r="AK45" i="22"/>
  <c r="AK10" i="22" s="1"/>
  <c r="AJ45" i="22"/>
  <c r="AJ10" i="22" s="1"/>
  <c r="AI45" i="22"/>
  <c r="AI10" i="22" s="1"/>
  <c r="AH45" i="22"/>
  <c r="AH10" i="22" s="1"/>
  <c r="AG45" i="22"/>
  <c r="AG10" i="22" s="1"/>
  <c r="AF45" i="22"/>
  <c r="AF10" i="22" s="1"/>
  <c r="AE45" i="22"/>
  <c r="AE10" i="22" s="1"/>
  <c r="AD45" i="22"/>
  <c r="AD10" i="22" s="1"/>
  <c r="AC45" i="22"/>
  <c r="AC10" i="22" s="1"/>
  <c r="AB45" i="22"/>
  <c r="AB10" i="22" s="1"/>
  <c r="AA45" i="22"/>
  <c r="AA10" i="22" s="1"/>
  <c r="Z45" i="22"/>
  <c r="Z10" i="22" s="1"/>
  <c r="Y45" i="22"/>
  <c r="Y10" i="22" s="1"/>
  <c r="X45" i="22"/>
  <c r="X10" i="22" s="1"/>
  <c r="W45" i="22"/>
  <c r="W10" i="22" s="1"/>
  <c r="CE41" i="22"/>
  <c r="CE9" i="22" s="1"/>
  <c r="CD41" i="22"/>
  <c r="CD9" i="22" s="1"/>
  <c r="CC41" i="22"/>
  <c r="CC9" i="22" s="1"/>
  <c r="CB41" i="22"/>
  <c r="CB9" i="22" s="1"/>
  <c r="CA41" i="22"/>
  <c r="CA9" i="22" s="1"/>
  <c r="BZ41" i="22"/>
  <c r="BZ9" i="22" s="1"/>
  <c r="BY41" i="22"/>
  <c r="BY9" i="22" s="1"/>
  <c r="BX41" i="22"/>
  <c r="BX9" i="22" s="1"/>
  <c r="BW41" i="22"/>
  <c r="BW9" i="22" s="1"/>
  <c r="BV41" i="22"/>
  <c r="BV9" i="22" s="1"/>
  <c r="BU41" i="22"/>
  <c r="BU9" i="22" s="1"/>
  <c r="BT41" i="22"/>
  <c r="BT9" i="22" s="1"/>
  <c r="BS41" i="22"/>
  <c r="BS9" i="22" s="1"/>
  <c r="BR41" i="22"/>
  <c r="BR9" i="22" s="1"/>
  <c r="BQ41" i="22"/>
  <c r="BQ9" i="22" s="1"/>
  <c r="BP41" i="22"/>
  <c r="BP9" i="22" s="1"/>
  <c r="BO41" i="22"/>
  <c r="BO9" i="22" s="1"/>
  <c r="BN41" i="22"/>
  <c r="BN9" i="22" s="1"/>
  <c r="BM41" i="22"/>
  <c r="BM9" i="22" s="1"/>
  <c r="BL41" i="22"/>
  <c r="BL9" i="22" s="1"/>
  <c r="BK41" i="22"/>
  <c r="BK9" i="22" s="1"/>
  <c r="BJ41" i="22"/>
  <c r="BJ9" i="22" s="1"/>
  <c r="BI41" i="22"/>
  <c r="BI9" i="22" s="1"/>
  <c r="BH41" i="22"/>
  <c r="BH9" i="22" s="1"/>
  <c r="BG41" i="22"/>
  <c r="BG9" i="22" s="1"/>
  <c r="BF41" i="22"/>
  <c r="BF9" i="22" s="1"/>
  <c r="BE41" i="22"/>
  <c r="BE9" i="22" s="1"/>
  <c r="BD41" i="22"/>
  <c r="BD9" i="22" s="1"/>
  <c r="BC41" i="22"/>
  <c r="BC9" i="22" s="1"/>
  <c r="BB41" i="22"/>
  <c r="BB9" i="22" s="1"/>
  <c r="BA41" i="22"/>
  <c r="BA9" i="22" s="1"/>
  <c r="AZ41" i="22"/>
  <c r="AZ9" i="22" s="1"/>
  <c r="AY41" i="22"/>
  <c r="AY9" i="22" s="1"/>
  <c r="AX41" i="22"/>
  <c r="AX9" i="22" s="1"/>
  <c r="AW41" i="22"/>
  <c r="AW9" i="22" s="1"/>
  <c r="AV41" i="22"/>
  <c r="AV9" i="22" s="1"/>
  <c r="AU41" i="22"/>
  <c r="AU9" i="22" s="1"/>
  <c r="AT41" i="22"/>
  <c r="AT9" i="22" s="1"/>
  <c r="AS41" i="22"/>
  <c r="AS9" i="22" s="1"/>
  <c r="AR41" i="22"/>
  <c r="AR9" i="22" s="1"/>
  <c r="AQ41" i="22"/>
  <c r="AQ9" i="22" s="1"/>
  <c r="AP41" i="22"/>
  <c r="AP9" i="22" s="1"/>
  <c r="AO41" i="22"/>
  <c r="AO9" i="22" s="1"/>
  <c r="AN41" i="22"/>
  <c r="AN9" i="22" s="1"/>
  <c r="W41" i="22"/>
  <c r="W9" i="22" s="1"/>
  <c r="AM40" i="22"/>
  <c r="AM41" i="22" s="1"/>
  <c r="AM9" i="22" s="1"/>
  <c r="CE38" i="22"/>
  <c r="CE8" i="22" s="1"/>
  <c r="CD38" i="22"/>
  <c r="CD8" i="22" s="1"/>
  <c r="CC38" i="22"/>
  <c r="CC8" i="22" s="1"/>
  <c r="CB38" i="22"/>
  <c r="CB8" i="22" s="1"/>
  <c r="CA38" i="22"/>
  <c r="CA8" i="22" s="1"/>
  <c r="BZ38" i="22"/>
  <c r="BZ8" i="22" s="1"/>
  <c r="BY38" i="22"/>
  <c r="BY8" i="22" s="1"/>
  <c r="BX38" i="22"/>
  <c r="BX8" i="22" s="1"/>
  <c r="BW38" i="22"/>
  <c r="BW8" i="22" s="1"/>
  <c r="BV38" i="22"/>
  <c r="BV8" i="22" s="1"/>
  <c r="BU38" i="22"/>
  <c r="BU8" i="22" s="1"/>
  <c r="BT38" i="22"/>
  <c r="BT8" i="22" s="1"/>
  <c r="BS38" i="22"/>
  <c r="BS8" i="22" s="1"/>
  <c r="BR38" i="22"/>
  <c r="BR8" i="22" s="1"/>
  <c r="BQ38" i="22"/>
  <c r="BQ8" i="22" s="1"/>
  <c r="BP38" i="22"/>
  <c r="BP8" i="22" s="1"/>
  <c r="BO38" i="22"/>
  <c r="BO8" i="22" s="1"/>
  <c r="BN38" i="22"/>
  <c r="BN8" i="22" s="1"/>
  <c r="BM38" i="22"/>
  <c r="BM8" i="22" s="1"/>
  <c r="BL38" i="22"/>
  <c r="BL8" i="22" s="1"/>
  <c r="BK38" i="22"/>
  <c r="BK8" i="22" s="1"/>
  <c r="BJ38" i="22"/>
  <c r="BJ8" i="22" s="1"/>
  <c r="BI38" i="22"/>
  <c r="BI8" i="22" s="1"/>
  <c r="BH38" i="22"/>
  <c r="BH8" i="22" s="1"/>
  <c r="BG38" i="22"/>
  <c r="BG8" i="22" s="1"/>
  <c r="BF38" i="22"/>
  <c r="BF8" i="22" s="1"/>
  <c r="BE38" i="22"/>
  <c r="BE8" i="22" s="1"/>
  <c r="BD38" i="22"/>
  <c r="BD8" i="22" s="1"/>
  <c r="BC38" i="22"/>
  <c r="BC8" i="22" s="1"/>
  <c r="BB38" i="22"/>
  <c r="BB8" i="22" s="1"/>
  <c r="BA38" i="22"/>
  <c r="BA8" i="22" s="1"/>
  <c r="AZ38" i="22"/>
  <c r="AZ8" i="22" s="1"/>
  <c r="AY38" i="22"/>
  <c r="AY8" i="22" s="1"/>
  <c r="AX38" i="22"/>
  <c r="AX8" i="22" s="1"/>
  <c r="AW38" i="22"/>
  <c r="AW8" i="22" s="1"/>
  <c r="AV38" i="22"/>
  <c r="AV8" i="22" s="1"/>
  <c r="AU38" i="22"/>
  <c r="AU8" i="22" s="1"/>
  <c r="AT38" i="22"/>
  <c r="AT8" i="22" s="1"/>
  <c r="AS38" i="22"/>
  <c r="AS8" i="22" s="1"/>
  <c r="AR38" i="22"/>
  <c r="AR8" i="22" s="1"/>
  <c r="AQ38" i="22"/>
  <c r="AQ8" i="22" s="1"/>
  <c r="AP38" i="22"/>
  <c r="AP8" i="22" s="1"/>
  <c r="AO38" i="22"/>
  <c r="AO8" i="22" s="1"/>
  <c r="AN38" i="22"/>
  <c r="AN8" i="22" s="1"/>
  <c r="AM38" i="22"/>
  <c r="AM8" i="22" s="1"/>
  <c r="AL38" i="22"/>
  <c r="AL8" i="22" s="1"/>
  <c r="AK38" i="22"/>
  <c r="AK8" i="22" s="1"/>
  <c r="AJ38" i="22"/>
  <c r="AJ8" i="22" s="1"/>
  <c r="AI38" i="22"/>
  <c r="AI8" i="22" s="1"/>
  <c r="AH38" i="22"/>
  <c r="AH8" i="22" s="1"/>
  <c r="AG38" i="22"/>
  <c r="AG8" i="22" s="1"/>
  <c r="AF38" i="22"/>
  <c r="AF8" i="22" s="1"/>
  <c r="AE38" i="22"/>
  <c r="AE8" i="22" s="1"/>
  <c r="AD38" i="22"/>
  <c r="AD8" i="22" s="1"/>
  <c r="AC38" i="22"/>
  <c r="AC8" i="22" s="1"/>
  <c r="AB38" i="22"/>
  <c r="AB8" i="22" s="1"/>
  <c r="AA38" i="22"/>
  <c r="AA8" i="22" s="1"/>
  <c r="Z38" i="22"/>
  <c r="Z8" i="22" s="1"/>
  <c r="Y38" i="22"/>
  <c r="Y8" i="22" s="1"/>
  <c r="X38" i="22"/>
  <c r="X8" i="22" s="1"/>
  <c r="W38" i="22"/>
  <c r="W8" i="22" s="1"/>
  <c r="CE31" i="22"/>
  <c r="CE7" i="22" s="1"/>
  <c r="CD31" i="22"/>
  <c r="CD7" i="22" s="1"/>
  <c r="CC31" i="22"/>
  <c r="CC7" i="22" s="1"/>
  <c r="CB31" i="22"/>
  <c r="CB7" i="22" s="1"/>
  <c r="CA31" i="22"/>
  <c r="CA7" i="22" s="1"/>
  <c r="BZ31" i="22"/>
  <c r="BZ7" i="22" s="1"/>
  <c r="BY31" i="22"/>
  <c r="BY7" i="22" s="1"/>
  <c r="BX31" i="22"/>
  <c r="BX7" i="22" s="1"/>
  <c r="BW31" i="22"/>
  <c r="BW7" i="22" s="1"/>
  <c r="BV31" i="22"/>
  <c r="BV7" i="22" s="1"/>
  <c r="BU31" i="22"/>
  <c r="BU7" i="22" s="1"/>
  <c r="BT31" i="22"/>
  <c r="BT7" i="22" s="1"/>
  <c r="BS31" i="22"/>
  <c r="BS7" i="22" s="1"/>
  <c r="BR31" i="22"/>
  <c r="BR7" i="22" s="1"/>
  <c r="BQ31" i="22"/>
  <c r="BQ7" i="22" s="1"/>
  <c r="BP31" i="22"/>
  <c r="BP7" i="22" s="1"/>
  <c r="BO31" i="22"/>
  <c r="BO7" i="22" s="1"/>
  <c r="BN31" i="22"/>
  <c r="BN7" i="22" s="1"/>
  <c r="BM31" i="22"/>
  <c r="BM7" i="22" s="1"/>
  <c r="BL31" i="22"/>
  <c r="BL7" i="22" s="1"/>
  <c r="BK31" i="22"/>
  <c r="BK7" i="22" s="1"/>
  <c r="BJ31" i="22"/>
  <c r="BJ7" i="22" s="1"/>
  <c r="BI31" i="22"/>
  <c r="BI7" i="22" s="1"/>
  <c r="BH31" i="22"/>
  <c r="BH7" i="22" s="1"/>
  <c r="BG31" i="22"/>
  <c r="BG7" i="22" s="1"/>
  <c r="BF31" i="22"/>
  <c r="BF7" i="22" s="1"/>
  <c r="BE31" i="22"/>
  <c r="BE7" i="22" s="1"/>
  <c r="BD31" i="22"/>
  <c r="BD7" i="22" s="1"/>
  <c r="BC31" i="22"/>
  <c r="BC7" i="22" s="1"/>
  <c r="BB31" i="22"/>
  <c r="BB7" i="22" s="1"/>
  <c r="BA31" i="22"/>
  <c r="BA7" i="22" s="1"/>
  <c r="AZ31" i="22"/>
  <c r="AZ7" i="22" s="1"/>
  <c r="AY31" i="22"/>
  <c r="AY7" i="22" s="1"/>
  <c r="AX31" i="22"/>
  <c r="AX7" i="22" s="1"/>
  <c r="AW31" i="22"/>
  <c r="AW7" i="22" s="1"/>
  <c r="AV31" i="22"/>
  <c r="AV7" i="22" s="1"/>
  <c r="AU31" i="22"/>
  <c r="AU7" i="22" s="1"/>
  <c r="AT31" i="22"/>
  <c r="AT7" i="22" s="1"/>
  <c r="AS31" i="22"/>
  <c r="AS7" i="22" s="1"/>
  <c r="AR31" i="22"/>
  <c r="AR7" i="22" s="1"/>
  <c r="AQ31" i="22"/>
  <c r="AQ7" i="22" s="1"/>
  <c r="AP31" i="22"/>
  <c r="AP7" i="22" s="1"/>
  <c r="AO31" i="22"/>
  <c r="AO7" i="22" s="1"/>
  <c r="AN31" i="22"/>
  <c r="AN7" i="22" s="1"/>
  <c r="AM31" i="22"/>
  <c r="AM7" i="22" s="1"/>
  <c r="AL31" i="22"/>
  <c r="AL7" i="22" s="1"/>
  <c r="AK31" i="22"/>
  <c r="AK7" i="22" s="1"/>
  <c r="AJ31" i="22"/>
  <c r="AJ7" i="22" s="1"/>
  <c r="AI31" i="22"/>
  <c r="AI7" i="22" s="1"/>
  <c r="AH31" i="22"/>
  <c r="AH7" i="22" s="1"/>
  <c r="AG31" i="22"/>
  <c r="AG7" i="22" s="1"/>
  <c r="AF31" i="22"/>
  <c r="AF7" i="22" s="1"/>
  <c r="AE31" i="22"/>
  <c r="AE7" i="22" s="1"/>
  <c r="AD31" i="22"/>
  <c r="AD7" i="22" s="1"/>
  <c r="AC31" i="22"/>
  <c r="AC7" i="22" s="1"/>
  <c r="AB31" i="22"/>
  <c r="AB7" i="22" s="1"/>
  <c r="AA31" i="22"/>
  <c r="AA7" i="22" s="1"/>
  <c r="Z31" i="22"/>
  <c r="Z7" i="22" s="1"/>
  <c r="Y31" i="22"/>
  <c r="Y7" i="22" s="1"/>
  <c r="X31" i="22"/>
  <c r="X7" i="22" s="1"/>
  <c r="W31" i="22"/>
  <c r="W7" i="22" s="1"/>
  <c r="CE28" i="22"/>
  <c r="CE6" i="22" s="1"/>
  <c r="CD28" i="22"/>
  <c r="CD6" i="22" s="1"/>
  <c r="CC28" i="22"/>
  <c r="CC6" i="22" s="1"/>
  <c r="CB28" i="22"/>
  <c r="CB6" i="22" s="1"/>
  <c r="CA28" i="22"/>
  <c r="CA6" i="22" s="1"/>
  <c r="BP28" i="22"/>
  <c r="BP6" i="22" s="1"/>
  <c r="BK28" i="22"/>
  <c r="BK6" i="22" s="1"/>
  <c r="BJ28" i="22"/>
  <c r="BJ6" i="22" s="1"/>
  <c r="BI28" i="22"/>
  <c r="BI6" i="22" s="1"/>
  <c r="BH28" i="22"/>
  <c r="BH6" i="22" s="1"/>
  <c r="BG28" i="22"/>
  <c r="BG6" i="22" s="1"/>
  <c r="BF28" i="22"/>
  <c r="BF6" i="22" s="1"/>
  <c r="BE28" i="22"/>
  <c r="BE6" i="22" s="1"/>
  <c r="BD28" i="22"/>
  <c r="BD6" i="22" s="1"/>
  <c r="BC28" i="22"/>
  <c r="BC6" i="22" s="1"/>
  <c r="BB28" i="22"/>
  <c r="BB6" i="22" s="1"/>
  <c r="BA28" i="22"/>
  <c r="BA6" i="22" s="1"/>
  <c r="AZ28" i="22"/>
  <c r="AZ6" i="22" s="1"/>
  <c r="AY28" i="22"/>
  <c r="AY6" i="22" s="1"/>
  <c r="AX28" i="22"/>
  <c r="AX6" i="22" s="1"/>
  <c r="AW28" i="22"/>
  <c r="AW6" i="22" s="1"/>
  <c r="AV28" i="22"/>
  <c r="AV6" i="22" s="1"/>
  <c r="AU28" i="22"/>
  <c r="AU6" i="22" s="1"/>
  <c r="AT28" i="22"/>
  <c r="AT6" i="22" s="1"/>
  <c r="AS28" i="22"/>
  <c r="AS6" i="22" s="1"/>
  <c r="AR28" i="22"/>
  <c r="AQ28" i="22"/>
  <c r="AQ6" i="22" s="1"/>
  <c r="AP28" i="22"/>
  <c r="AP6" i="22" s="1"/>
  <c r="AO28" i="22"/>
  <c r="AO6" i="22" s="1"/>
  <c r="AN28" i="22"/>
  <c r="AN6" i="22" s="1"/>
  <c r="AM28" i="22"/>
  <c r="AM6" i="22" s="1"/>
  <c r="AL28" i="22"/>
  <c r="AL6" i="22" s="1"/>
  <c r="AK28" i="22"/>
  <c r="AK6" i="22" s="1"/>
  <c r="AJ28" i="22"/>
  <c r="AJ6" i="22" s="1"/>
  <c r="AI28" i="22"/>
  <c r="AI6" i="22" s="1"/>
  <c r="AH28" i="22"/>
  <c r="AH6" i="22" s="1"/>
  <c r="AG28" i="22"/>
  <c r="AG6" i="22" s="1"/>
  <c r="AF28" i="22"/>
  <c r="AF6" i="22" s="1"/>
  <c r="AE28" i="22"/>
  <c r="AE6" i="22" s="1"/>
  <c r="AD28" i="22"/>
  <c r="AD6" i="22" s="1"/>
  <c r="AC28" i="22"/>
  <c r="AC6" i="22" s="1"/>
  <c r="AB28" i="22"/>
  <c r="AB6" i="22" s="1"/>
  <c r="AA28" i="22"/>
  <c r="AA6" i="22" s="1"/>
  <c r="Z28" i="22"/>
  <c r="Z6" i="22" s="1"/>
  <c r="Y28" i="22"/>
  <c r="Y6" i="22" s="1"/>
  <c r="X28" i="22"/>
  <c r="X6" i="22" s="1"/>
  <c r="W28" i="22"/>
  <c r="W6" i="22" s="1"/>
  <c r="BZ77" i="22"/>
  <c r="BZ77" i="27" s="1"/>
  <c r="BZ77" i="28" s="1"/>
  <c r="BR75" i="22"/>
  <c r="BR75" i="27" s="1"/>
  <c r="BR75" i="28" s="1"/>
  <c r="BM75" i="22"/>
  <c r="BM75" i="27" s="1"/>
  <c r="BM75" i="28" s="1"/>
  <c r="CB109" i="22" l="1"/>
  <c r="CA109" i="29"/>
  <c r="CA109" i="30"/>
  <c r="CA109" i="25"/>
  <c r="CA109" i="31"/>
  <c r="CA109" i="24"/>
  <c r="CA109" i="27"/>
  <c r="CA109" i="23"/>
  <c r="CA109" i="26"/>
  <c r="BL120" i="29"/>
  <c r="BK155" i="29"/>
  <c r="BL70" i="29"/>
  <c r="BK105" i="29"/>
  <c r="CB110" i="22"/>
  <c r="CA110" i="29"/>
  <c r="CA110" i="30"/>
  <c r="CA110" i="25"/>
  <c r="CA110" i="31"/>
  <c r="CA110" i="27"/>
  <c r="CA110" i="26"/>
  <c r="CA110" i="24"/>
  <c r="CA110" i="23"/>
  <c r="Y37" i="28"/>
  <c r="AM48" i="22"/>
  <c r="AE48" i="22"/>
  <c r="AN143" i="22"/>
  <c r="AN143" i="27" s="1"/>
  <c r="AN143" i="28" s="1"/>
  <c r="AN43" i="28" s="1"/>
  <c r="AI48" i="22"/>
  <c r="AI11" i="22" s="1"/>
  <c r="AA48" i="22"/>
  <c r="AA11" i="22" s="1"/>
  <c r="AO115" i="22"/>
  <c r="AB48" i="22"/>
  <c r="AB11" i="22" s="1"/>
  <c r="X137" i="22"/>
  <c r="X137" i="27" s="1"/>
  <c r="X137" i="28" s="1"/>
  <c r="X37" i="28" s="1"/>
  <c r="Z135" i="22"/>
  <c r="Z135" i="27" s="1"/>
  <c r="Z135" i="28" s="1"/>
  <c r="Z35" i="28" s="1"/>
  <c r="AR140" i="22"/>
  <c r="AR140" i="27" s="1"/>
  <c r="AR140" i="28" s="1"/>
  <c r="AR40" i="28" s="1"/>
  <c r="AJ133" i="22"/>
  <c r="AJ133" i="27" s="1"/>
  <c r="AJ133" i="28" s="1"/>
  <c r="AJ33" i="28" s="1"/>
  <c r="AN48" i="22"/>
  <c r="AN11" i="22" s="1"/>
  <c r="BX140" i="22"/>
  <c r="BX140" i="27" s="1"/>
  <c r="BX140" i="28" s="1"/>
  <c r="BX40" i="28" s="1"/>
  <c r="BL91" i="28"/>
  <c r="BT143" i="22"/>
  <c r="BT143" i="27" s="1"/>
  <c r="BT143" i="28" s="1"/>
  <c r="BT43" i="28" s="1"/>
  <c r="BD137" i="22"/>
  <c r="BD137" i="27" s="1"/>
  <c r="BD137" i="28" s="1"/>
  <c r="BD37" i="28" s="1"/>
  <c r="X143" i="22"/>
  <c r="X143" i="27" s="1"/>
  <c r="X143" i="28" s="1"/>
  <c r="X43" i="28" s="1"/>
  <c r="BT137" i="22"/>
  <c r="BT137" i="27" s="1"/>
  <c r="BT137" i="28" s="1"/>
  <c r="BT37" i="28" s="1"/>
  <c r="BV135" i="22"/>
  <c r="BV135" i="27" s="1"/>
  <c r="BV135" i="28" s="1"/>
  <c r="BV35" i="28" s="1"/>
  <c r="BQ48" i="22"/>
  <c r="BQ11" i="22" s="1"/>
  <c r="X48" i="22"/>
  <c r="X11" i="22" s="1"/>
  <c r="V83" i="22"/>
  <c r="U83" i="22" s="1"/>
  <c r="BD143" i="22"/>
  <c r="BD143" i="27" s="1"/>
  <c r="BD143" i="28" s="1"/>
  <c r="BD43" i="28" s="1"/>
  <c r="AZ140" i="22"/>
  <c r="AZ140" i="27" s="1"/>
  <c r="AZ140" i="28" s="1"/>
  <c r="AZ40" i="28" s="1"/>
  <c r="AN137" i="22"/>
  <c r="AN137" i="27" s="1"/>
  <c r="AN137" i="28" s="1"/>
  <c r="AN37" i="28" s="1"/>
  <c r="BP133" i="22"/>
  <c r="BP133" i="27" s="1"/>
  <c r="BP133" i="28" s="1"/>
  <c r="BP33" i="28" s="1"/>
  <c r="BX48" i="22"/>
  <c r="BX11" i="22" s="1"/>
  <c r="BT48" i="22"/>
  <c r="BT11" i="22" s="1"/>
  <c r="BQ77" i="22"/>
  <c r="BQ77" i="27" s="1"/>
  <c r="BQ77" i="28" s="1"/>
  <c r="BM144" i="22"/>
  <c r="BM144" i="27" s="1"/>
  <c r="BM144" i="28" s="1"/>
  <c r="BM44" i="28" s="1"/>
  <c r="AG144" i="22"/>
  <c r="AG144" i="27" s="1"/>
  <c r="AG144" i="28" s="1"/>
  <c r="AG44" i="28" s="1"/>
  <c r="AA44" i="28"/>
  <c r="BL133" i="22"/>
  <c r="BL133" i="27" s="1"/>
  <c r="BL133" i="28" s="1"/>
  <c r="BL33" i="28" s="1"/>
  <c r="J31" i="22"/>
  <c r="J7" i="22" s="1"/>
  <c r="CD48" i="22"/>
  <c r="CD11" i="22" s="1"/>
  <c r="AI36" i="28"/>
  <c r="CC144" i="22"/>
  <c r="CC144" i="27" s="1"/>
  <c r="CC144" i="28" s="1"/>
  <c r="CC44" i="28" s="1"/>
  <c r="AW144" i="22"/>
  <c r="AW144" i="27" s="1"/>
  <c r="AW144" i="28" s="1"/>
  <c r="AW44" i="28" s="1"/>
  <c r="CB143" i="22"/>
  <c r="CB143" i="27" s="1"/>
  <c r="CB143" i="28" s="1"/>
  <c r="CB43" i="28" s="1"/>
  <c r="BL143" i="22"/>
  <c r="BL143" i="27" s="1"/>
  <c r="BL143" i="28" s="1"/>
  <c r="BL43" i="28" s="1"/>
  <c r="AV143" i="22"/>
  <c r="AV143" i="27" s="1"/>
  <c r="AV143" i="28" s="1"/>
  <c r="AV43" i="28" s="1"/>
  <c r="AF143" i="22"/>
  <c r="AF143" i="27" s="1"/>
  <c r="AF143" i="28" s="1"/>
  <c r="AF43" i="28" s="1"/>
  <c r="BP140" i="22"/>
  <c r="BP140" i="27" s="1"/>
  <c r="BP140" i="28" s="1"/>
  <c r="BP40" i="28" s="1"/>
  <c r="BU139" i="22"/>
  <c r="BU139" i="27" s="1"/>
  <c r="BU139" i="28" s="1"/>
  <c r="CB137" i="22"/>
  <c r="CB137" i="27" s="1"/>
  <c r="CB137" i="28" s="1"/>
  <c r="CB37" i="28" s="1"/>
  <c r="BL137" i="22"/>
  <c r="BL137" i="27" s="1"/>
  <c r="BL137" i="28" s="1"/>
  <c r="BL37" i="28" s="1"/>
  <c r="AV137" i="22"/>
  <c r="AV137" i="27" s="1"/>
  <c r="AV137" i="28" s="1"/>
  <c r="AF137" i="22"/>
  <c r="AF137" i="27" s="1"/>
  <c r="AF137" i="28" s="1"/>
  <c r="AF37" i="28" s="1"/>
  <c r="BF135" i="22"/>
  <c r="BF135" i="27" s="1"/>
  <c r="BF135" i="28" s="1"/>
  <c r="BF35" i="28" s="1"/>
  <c r="AE134" i="22"/>
  <c r="AE134" i="27" s="1"/>
  <c r="AE134" i="28" s="1"/>
  <c r="AE34" i="28" s="1"/>
  <c r="AZ133" i="22"/>
  <c r="AZ133" i="27" s="1"/>
  <c r="AZ133" i="28" s="1"/>
  <c r="AZ33" i="28" s="1"/>
  <c r="BN130" i="22"/>
  <c r="BN130" i="27" s="1"/>
  <c r="BN130" i="28" s="1"/>
  <c r="BN30" i="28" s="1"/>
  <c r="AV48" i="22"/>
  <c r="AR48" i="22"/>
  <c r="AR11" i="22" s="1"/>
  <c r="AJ48" i="22"/>
  <c r="AJ11" i="22" s="1"/>
  <c r="AF48" i="22"/>
  <c r="AF11" i="22" s="1"/>
  <c r="BL48" i="22"/>
  <c r="BL11" i="22" s="1"/>
  <c r="AO139" i="22"/>
  <c r="AO139" i="27" s="1"/>
  <c r="AO139" i="28" s="1"/>
  <c r="BI144" i="22"/>
  <c r="BI144" i="27" s="1"/>
  <c r="BI144" i="28" s="1"/>
  <c r="BI44" i="28" s="1"/>
  <c r="AC144" i="22"/>
  <c r="AC144" i="27" s="1"/>
  <c r="AC144" i="28" s="1"/>
  <c r="AC44" i="28" s="1"/>
  <c r="BR143" i="22"/>
  <c r="BR143" i="27" s="1"/>
  <c r="BR143" i="28" s="1"/>
  <c r="BB143" i="22"/>
  <c r="BB143" i="27" s="1"/>
  <c r="BB143" i="28" s="1"/>
  <c r="AL143" i="22"/>
  <c r="AL143" i="27" s="1"/>
  <c r="AL143" i="28" s="1"/>
  <c r="AG139" i="22"/>
  <c r="AG139" i="27" s="1"/>
  <c r="AG139" i="28" s="1"/>
  <c r="AG39" i="28" s="1"/>
  <c r="BR137" i="22"/>
  <c r="BR137" i="27" s="1"/>
  <c r="BR137" i="28" s="1"/>
  <c r="BR37" i="28" s="1"/>
  <c r="BB137" i="22"/>
  <c r="BB137" i="27" s="1"/>
  <c r="BB137" i="28" s="1"/>
  <c r="BB37" i="28" s="1"/>
  <c r="AL137" i="22"/>
  <c r="AL137" i="27" s="1"/>
  <c r="AL137" i="28" s="1"/>
  <c r="AL37" i="28" s="1"/>
  <c r="CA134" i="22"/>
  <c r="CA134" i="27" s="1"/>
  <c r="CA134" i="28" s="1"/>
  <c r="CA34" i="28" s="1"/>
  <c r="AF133" i="22"/>
  <c r="AF133" i="27" s="1"/>
  <c r="AF133" i="28" s="1"/>
  <c r="AF33" i="28" s="1"/>
  <c r="AD33" i="28"/>
  <c r="BU77" i="22"/>
  <c r="BU77" i="27" s="1"/>
  <c r="BU77" i="28" s="1"/>
  <c r="BY144" i="22"/>
  <c r="BY144" i="27" s="1"/>
  <c r="BY144" i="28" s="1"/>
  <c r="BY44" i="28" s="1"/>
  <c r="AS144" i="22"/>
  <c r="AS144" i="27" s="1"/>
  <c r="AS144" i="28" s="1"/>
  <c r="AS44" i="28" s="1"/>
  <c r="BZ143" i="22"/>
  <c r="BZ143" i="27" s="1"/>
  <c r="BZ143" i="28" s="1"/>
  <c r="BJ143" i="22"/>
  <c r="BJ143" i="27" s="1"/>
  <c r="BJ143" i="28" s="1"/>
  <c r="AT143" i="22"/>
  <c r="AT143" i="27" s="1"/>
  <c r="AT143" i="28" s="1"/>
  <c r="AD143" i="22"/>
  <c r="AD143" i="27" s="1"/>
  <c r="AD143" i="28" s="1"/>
  <c r="BH140" i="22"/>
  <c r="BH140" i="27" s="1"/>
  <c r="BH140" i="28" s="1"/>
  <c r="BH40" i="28" s="1"/>
  <c r="BM139" i="22"/>
  <c r="BM139" i="27" s="1"/>
  <c r="BM139" i="28" s="1"/>
  <c r="BZ137" i="22"/>
  <c r="BZ137" i="27" s="1"/>
  <c r="BZ137" i="28" s="1"/>
  <c r="BZ37" i="28" s="1"/>
  <c r="BJ137" i="22"/>
  <c r="BJ137" i="27" s="1"/>
  <c r="BJ137" i="28" s="1"/>
  <c r="BJ37" i="28" s="1"/>
  <c r="AT137" i="22"/>
  <c r="AT137" i="27" s="1"/>
  <c r="AT137" i="28" s="1"/>
  <c r="AT37" i="28" s="1"/>
  <c r="AD137" i="22"/>
  <c r="AD137" i="27" s="1"/>
  <c r="AD137" i="28" s="1"/>
  <c r="AD37" i="28" s="1"/>
  <c r="AP135" i="22"/>
  <c r="AP135" i="27" s="1"/>
  <c r="AP135" i="28" s="1"/>
  <c r="AP35" i="28" s="1"/>
  <c r="CB133" i="22"/>
  <c r="CB133" i="27" s="1"/>
  <c r="CB133" i="28" s="1"/>
  <c r="CB33" i="28" s="1"/>
  <c r="AV133" i="22"/>
  <c r="AV133" i="27" s="1"/>
  <c r="AV133" i="28" s="1"/>
  <c r="AV33" i="28" s="1"/>
  <c r="AH130" i="22"/>
  <c r="AH130" i="27" s="1"/>
  <c r="AH130" i="28" s="1"/>
  <c r="AH30" i="28" s="1"/>
  <c r="AX48" i="22"/>
  <c r="AX11" i="22" s="1"/>
  <c r="AP48" i="22"/>
  <c r="AP57" i="27" s="1"/>
  <c r="AL48" i="22"/>
  <c r="AL11" i="22" s="1"/>
  <c r="AH48" i="22"/>
  <c r="AH11" i="22" s="1"/>
  <c r="Z48" i="22"/>
  <c r="Z11" i="22" s="1"/>
  <c r="BT91" i="28"/>
  <c r="BH91" i="28"/>
  <c r="AN91" i="28"/>
  <c r="BR88" i="22"/>
  <c r="BR56" i="22" s="1"/>
  <c r="BR82" i="27"/>
  <c r="BR82" i="28" s="1"/>
  <c r="AX88" i="22"/>
  <c r="AX82" i="27"/>
  <c r="AX82" i="28" s="1"/>
  <c r="CB81" i="22"/>
  <c r="CB55" i="22" s="1"/>
  <c r="CB79" i="27"/>
  <c r="CB79" i="28" s="1"/>
  <c r="BL81" i="22"/>
  <c r="BL79" i="27"/>
  <c r="BL79" i="28" s="1"/>
  <c r="AV81" i="22"/>
  <c r="AV79" i="27"/>
  <c r="AV79" i="28" s="1"/>
  <c r="AJ81" i="22"/>
  <c r="AJ79" i="27"/>
  <c r="AJ79" i="28" s="1"/>
  <c r="AB81" i="22"/>
  <c r="AB79" i="27"/>
  <c r="AB79" i="28" s="1"/>
  <c r="BD91" i="22"/>
  <c r="BD57" i="22" s="1"/>
  <c r="AA136" i="22"/>
  <c r="AA136" i="27" s="1"/>
  <c r="AA136" i="28" s="1"/>
  <c r="AA36" i="28" s="1"/>
  <c r="BI132" i="22"/>
  <c r="BI132" i="27" s="1"/>
  <c r="BI132" i="28" s="1"/>
  <c r="CB91" i="28"/>
  <c r="BP91" i="28"/>
  <c r="AZ91" i="28"/>
  <c r="BZ88" i="22"/>
  <c r="BZ56" i="22" s="1"/>
  <c r="BZ82" i="27"/>
  <c r="BZ82" i="28" s="1"/>
  <c r="BJ88" i="22"/>
  <c r="BJ82" i="27"/>
  <c r="BJ82" i="28" s="1"/>
  <c r="AT88" i="22"/>
  <c r="AT82" i="27"/>
  <c r="AT82" i="28" s="1"/>
  <c r="AH88" i="22"/>
  <c r="AH82" i="27"/>
  <c r="AH82" i="28" s="1"/>
  <c r="BT81" i="22"/>
  <c r="BT55" i="22" s="1"/>
  <c r="BT79" i="27"/>
  <c r="BT79" i="28" s="1"/>
  <c r="AZ81" i="22"/>
  <c r="AZ79" i="27"/>
  <c r="AZ79" i="28" s="1"/>
  <c r="AF81" i="22"/>
  <c r="AF79" i="27"/>
  <c r="AF79" i="28" s="1"/>
  <c r="BT91" i="22"/>
  <c r="BT57" i="22" s="1"/>
  <c r="BS142" i="22"/>
  <c r="BS142" i="27" s="1"/>
  <c r="BS142" i="28" s="1"/>
  <c r="BC142" i="22"/>
  <c r="BC142" i="27" s="1"/>
  <c r="BC142" i="28" s="1"/>
  <c r="AM142" i="22"/>
  <c r="AM142" i="27" s="1"/>
  <c r="AM142" i="28" s="1"/>
  <c r="W142" i="22"/>
  <c r="W142" i="27" s="1"/>
  <c r="W142" i="28" s="1"/>
  <c r="H38" i="22"/>
  <c r="H8" i="22" s="1"/>
  <c r="BE96" i="27"/>
  <c r="BE96" i="28" s="1"/>
  <c r="BD97" i="27"/>
  <c r="BD97" i="28" s="1"/>
  <c r="BD47" i="28" s="1"/>
  <c r="AT115" i="22"/>
  <c r="BK59" i="22"/>
  <c r="BK115" i="22"/>
  <c r="AP30" i="28"/>
  <c r="CE81" i="22"/>
  <c r="CE55" i="22" s="1"/>
  <c r="CE79" i="27"/>
  <c r="CE79" i="28" s="1"/>
  <c r="BS81" i="22"/>
  <c r="BS55" i="22" s="1"/>
  <c r="BS79" i="27"/>
  <c r="BS79" i="28" s="1"/>
  <c r="BG81" i="22"/>
  <c r="BG79" i="27"/>
  <c r="BG79" i="28" s="1"/>
  <c r="AQ81" i="22"/>
  <c r="AQ79" i="27"/>
  <c r="AQ79" i="28" s="1"/>
  <c r="AI81" i="22"/>
  <c r="AI79" i="27"/>
  <c r="AI79" i="28" s="1"/>
  <c r="W81" i="22"/>
  <c r="W79" i="27"/>
  <c r="W79" i="28" s="1"/>
  <c r="V140" i="22"/>
  <c r="U140" i="22" s="1"/>
  <c r="T140" i="22" s="1"/>
  <c r="S140" i="22" s="1"/>
  <c r="R140" i="22" s="1"/>
  <c r="Q140" i="22" s="1"/>
  <c r="P140" i="22" s="1"/>
  <c r="O140" i="22" s="1"/>
  <c r="N140" i="22" s="1"/>
  <c r="M140" i="22" s="1"/>
  <c r="L140" i="22" s="1"/>
  <c r="K140" i="22" s="1"/>
  <c r="J140" i="22" s="1"/>
  <c r="I140" i="22" s="1"/>
  <c r="H140" i="22" s="1"/>
  <c r="G140" i="22" s="1"/>
  <c r="W140" i="27"/>
  <c r="W140" i="28" s="1"/>
  <c r="W40" i="28" s="1"/>
  <c r="BO142" i="22"/>
  <c r="BO142" i="27" s="1"/>
  <c r="BO142" i="28" s="1"/>
  <c r="AI142" i="22"/>
  <c r="AI142" i="27" s="1"/>
  <c r="AI142" i="28" s="1"/>
  <c r="BV140" i="22"/>
  <c r="BV140" i="27" s="1"/>
  <c r="BV140" i="28" s="1"/>
  <c r="BV40" i="28" s="1"/>
  <c r="BF140" i="22"/>
  <c r="BF140" i="27" s="1"/>
  <c r="BF140" i="28" s="1"/>
  <c r="BF40" i="28" s="1"/>
  <c r="CE136" i="22"/>
  <c r="CE136" i="27" s="1"/>
  <c r="CE136" i="28" s="1"/>
  <c r="CE36" i="28" s="1"/>
  <c r="Z130" i="22"/>
  <c r="Z130" i="27" s="1"/>
  <c r="Z130" i="28" s="1"/>
  <c r="Z30" i="28" s="1"/>
  <c r="K38" i="22"/>
  <c r="K8" i="22" s="1"/>
  <c r="AV91" i="28"/>
  <c r="CD88" i="22"/>
  <c r="CD56" i="22" s="1"/>
  <c r="CD82" i="27"/>
  <c r="CD82" i="28" s="1"/>
  <c r="BN88" i="22"/>
  <c r="BN82" i="27"/>
  <c r="BN82" i="28" s="1"/>
  <c r="BF88" i="22"/>
  <c r="BF82" i="27"/>
  <c r="BF82" i="28" s="1"/>
  <c r="AP88" i="22"/>
  <c r="AP82" i="27"/>
  <c r="AP82" i="28" s="1"/>
  <c r="AL88" i="22"/>
  <c r="AL82" i="27"/>
  <c r="AL82" i="28" s="1"/>
  <c r="AD88" i="22"/>
  <c r="AD82" i="27"/>
  <c r="AD82" i="28" s="1"/>
  <c r="Z88" i="22"/>
  <c r="Z82" i="27"/>
  <c r="Z82" i="28" s="1"/>
  <c r="BP81" i="22"/>
  <c r="BP79" i="27"/>
  <c r="BP79" i="28" s="1"/>
  <c r="BD81" i="22"/>
  <c r="BD79" i="27"/>
  <c r="BD79" i="28" s="1"/>
  <c r="AN81" i="22"/>
  <c r="AN79" i="27"/>
  <c r="AN79" i="28" s="1"/>
  <c r="AN91" i="22"/>
  <c r="BI96" i="27"/>
  <c r="BI96" i="28" s="1"/>
  <c r="AX115" i="22"/>
  <c r="BO115" i="22"/>
  <c r="BY95" i="22"/>
  <c r="BY58" i="22" s="1"/>
  <c r="BY92" i="27"/>
  <c r="BY92" i="28" s="1"/>
  <c r="BQ95" i="22"/>
  <c r="BQ58" i="22" s="1"/>
  <c r="BQ92" i="27"/>
  <c r="BQ92" i="28" s="1"/>
  <c r="BE95" i="22"/>
  <c r="BE58" i="22" s="1"/>
  <c r="BE92" i="27"/>
  <c r="BE92" i="28" s="1"/>
  <c r="AW95" i="22"/>
  <c r="AW58" i="22" s="1"/>
  <c r="AW92" i="27"/>
  <c r="AW92" i="28" s="1"/>
  <c r="AO95" i="22"/>
  <c r="AO92" i="27"/>
  <c r="AO92" i="28" s="1"/>
  <c r="Y95" i="28"/>
  <c r="CE91" i="22"/>
  <c r="CE57" i="22" s="1"/>
  <c r="CE89" i="27"/>
  <c r="CE89" i="28" s="1"/>
  <c r="BW91" i="22"/>
  <c r="BW57" i="22" s="1"/>
  <c r="BW89" i="27"/>
  <c r="BW89" i="28" s="1"/>
  <c r="BO91" i="22"/>
  <c r="BO57" i="22" s="1"/>
  <c r="BO89" i="27"/>
  <c r="BO89" i="28" s="1"/>
  <c r="BG91" i="22"/>
  <c r="BG57" i="22" s="1"/>
  <c r="BG89" i="27"/>
  <c r="BG89" i="28" s="1"/>
  <c r="BC91" i="22"/>
  <c r="BC57" i="22" s="1"/>
  <c r="BC89" i="27"/>
  <c r="BC89" i="28" s="1"/>
  <c r="AU91" i="22"/>
  <c r="AU89" i="27"/>
  <c r="AU89" i="28" s="1"/>
  <c r="AV37" i="28"/>
  <c r="AD35" i="28"/>
  <c r="BY88" i="22"/>
  <c r="BY56" i="22" s="1"/>
  <c r="BY82" i="27"/>
  <c r="BY82" i="28" s="1"/>
  <c r="BM88" i="22"/>
  <c r="BM82" i="27"/>
  <c r="BM82" i="28" s="1"/>
  <c r="BE88" i="22"/>
  <c r="BE82" i="27"/>
  <c r="BE82" i="28" s="1"/>
  <c r="AW88" i="22"/>
  <c r="AW82" i="27"/>
  <c r="AW82" i="28" s="1"/>
  <c r="AK88" i="22"/>
  <c r="AK82" i="27"/>
  <c r="AK82" i="28" s="1"/>
  <c r="AC88" i="22"/>
  <c r="AC82" i="27"/>
  <c r="AC82" i="28" s="1"/>
  <c r="Y88" i="22"/>
  <c r="Y82" i="27"/>
  <c r="Y82" i="28" s="1"/>
  <c r="BW81" i="22"/>
  <c r="BW55" i="22" s="1"/>
  <c r="BW79" i="27"/>
  <c r="BW79" i="28" s="1"/>
  <c r="BK81" i="22"/>
  <c r="BK79" i="27"/>
  <c r="BK79" i="28" s="1"/>
  <c r="AY81" i="22"/>
  <c r="AY79" i="27"/>
  <c r="AY79" i="28" s="1"/>
  <c r="AE81" i="22"/>
  <c r="AE79" i="27"/>
  <c r="AE79" i="28" s="1"/>
  <c r="BP91" i="22"/>
  <c r="BP57" i="22" s="1"/>
  <c r="AZ91" i="22"/>
  <c r="CE142" i="22"/>
  <c r="CE142" i="27" s="1"/>
  <c r="CE142" i="28" s="1"/>
  <c r="AY142" i="22"/>
  <c r="AY142" i="27" s="1"/>
  <c r="AY142" i="28" s="1"/>
  <c r="CD140" i="22"/>
  <c r="CD140" i="27" s="1"/>
  <c r="CD140" i="28" s="1"/>
  <c r="CD40" i="28" s="1"/>
  <c r="BN140" i="22"/>
  <c r="BN140" i="27" s="1"/>
  <c r="BN140" i="28" s="1"/>
  <c r="BN40" i="28" s="1"/>
  <c r="AX140" i="22"/>
  <c r="AX140" i="27" s="1"/>
  <c r="AX140" i="28" s="1"/>
  <c r="AX40" i="28" s="1"/>
  <c r="AP140" i="22"/>
  <c r="AP140" i="27" s="1"/>
  <c r="AP140" i="28" s="1"/>
  <c r="AP40" i="28" s="1"/>
  <c r="AY136" i="22"/>
  <c r="AY136" i="27" s="1"/>
  <c r="AY136" i="28" s="1"/>
  <c r="AY36" i="28" s="1"/>
  <c r="CD135" i="22"/>
  <c r="CD135" i="27" s="1"/>
  <c r="CD135" i="28" s="1"/>
  <c r="CD35" i="28" s="1"/>
  <c r="BR135" i="22"/>
  <c r="BR135" i="27" s="1"/>
  <c r="BR135" i="28" s="1"/>
  <c r="BR35" i="28" s="1"/>
  <c r="BB135" i="22"/>
  <c r="BB135" i="27" s="1"/>
  <c r="BB135" i="28" s="1"/>
  <c r="BB35" i="28" s="1"/>
  <c r="AL135" i="22"/>
  <c r="AL135" i="27" s="1"/>
  <c r="AL135" i="28" s="1"/>
  <c r="AL35" i="28" s="1"/>
  <c r="BF130" i="22"/>
  <c r="BF130" i="27" s="1"/>
  <c r="BF130" i="28" s="1"/>
  <c r="BF30" i="28" s="1"/>
  <c r="G38" i="22"/>
  <c r="G8" i="22" s="1"/>
  <c r="I31" i="22"/>
  <c r="I7" i="22" s="1"/>
  <c r="BB98" i="22"/>
  <c r="BR105" i="31"/>
  <c r="BV105" i="31"/>
  <c r="BZ105" i="31"/>
  <c r="CD105" i="31"/>
  <c r="BU105" i="31"/>
  <c r="CC105" i="31"/>
  <c r="BO105" i="31"/>
  <c r="BS105" i="31"/>
  <c r="BW105" i="31"/>
  <c r="CA105" i="31"/>
  <c r="CE105" i="31"/>
  <c r="BQ105" i="31"/>
  <c r="BP105" i="31"/>
  <c r="BT105" i="31"/>
  <c r="BX105" i="31"/>
  <c r="CB105" i="31"/>
  <c r="BY105" i="31"/>
  <c r="BB96" i="27"/>
  <c r="BB96" i="28" s="1"/>
  <c r="BF98" i="22"/>
  <c r="BF96" i="27"/>
  <c r="BF96" i="28" s="1"/>
  <c r="BJ98" i="22"/>
  <c r="BJ96" i="27"/>
  <c r="BJ96" i="28" s="1"/>
  <c r="BE97" i="27"/>
  <c r="BE97" i="28" s="1"/>
  <c r="BE47" i="28" s="1"/>
  <c r="BI97" i="27"/>
  <c r="BI97" i="28" s="1"/>
  <c r="BI47" i="28" s="1"/>
  <c r="AU59" i="22"/>
  <c r="AU115" i="22"/>
  <c r="AY59" i="22"/>
  <c r="AY115" i="22"/>
  <c r="BL115" i="22"/>
  <c r="AT48" i="22"/>
  <c r="AT57" i="27" s="1"/>
  <c r="AW48" i="22"/>
  <c r="AW11" i="22" s="1"/>
  <c r="AS48" i="22"/>
  <c r="AS11" i="22" s="1"/>
  <c r="AK48" i="22"/>
  <c r="AK11" i="22" s="1"/>
  <c r="AG48" i="22"/>
  <c r="AG11" i="22" s="1"/>
  <c r="AC48" i="22"/>
  <c r="AC11" i="22" s="1"/>
  <c r="Y48" i="22"/>
  <c r="Y11" i="22" s="1"/>
  <c r="V79" i="22"/>
  <c r="CB95" i="22"/>
  <c r="CB58" i="22" s="1"/>
  <c r="CB92" i="27"/>
  <c r="CB92" i="28" s="1"/>
  <c r="BX95" i="22"/>
  <c r="BX58" i="22" s="1"/>
  <c r="BX92" i="27"/>
  <c r="BX92" i="28" s="1"/>
  <c r="BT95" i="22"/>
  <c r="BT58" i="22" s="1"/>
  <c r="BT92" i="27"/>
  <c r="BT92" i="28" s="1"/>
  <c r="BP95" i="22"/>
  <c r="BP58" i="22" s="1"/>
  <c r="BP92" i="27"/>
  <c r="BP92" i="28" s="1"/>
  <c r="BL95" i="22"/>
  <c r="BL58" i="22" s="1"/>
  <c r="BL92" i="27"/>
  <c r="BL92" i="28" s="1"/>
  <c r="BH95" i="22"/>
  <c r="BH58" i="22" s="1"/>
  <c r="BH92" i="27"/>
  <c r="BH92" i="28" s="1"/>
  <c r="BD95" i="22"/>
  <c r="BD58" i="22" s="1"/>
  <c r="BD92" i="27"/>
  <c r="BD92" i="28" s="1"/>
  <c r="AZ95" i="22"/>
  <c r="AZ58" i="22" s="1"/>
  <c r="AZ92" i="27"/>
  <c r="AZ92" i="28" s="1"/>
  <c r="AV95" i="22"/>
  <c r="AV58" i="22" s="1"/>
  <c r="AV92" i="27"/>
  <c r="AV92" i="28" s="1"/>
  <c r="AR95" i="22"/>
  <c r="AR58" i="22" s="1"/>
  <c r="AR92" i="27"/>
  <c r="AR92" i="28" s="1"/>
  <c r="AN95" i="22"/>
  <c r="AN58" i="22" s="1"/>
  <c r="AN92" i="27"/>
  <c r="AN92" i="28" s="1"/>
  <c r="AJ95" i="22"/>
  <c r="AJ58" i="22" s="1"/>
  <c r="AJ92" i="27"/>
  <c r="AJ92" i="28" s="1"/>
  <c r="AF95" i="22"/>
  <c r="AF58" i="22" s="1"/>
  <c r="AF92" i="27"/>
  <c r="AF92" i="28" s="1"/>
  <c r="AB95" i="22"/>
  <c r="AB58" i="22" s="1"/>
  <c r="AB92" i="27"/>
  <c r="AB92" i="28" s="1"/>
  <c r="X95" i="22"/>
  <c r="X58" i="22" s="1"/>
  <c r="X92" i="27"/>
  <c r="X92" i="28" s="1"/>
  <c r="CD91" i="22"/>
  <c r="CD57" i="22" s="1"/>
  <c r="CD89" i="27"/>
  <c r="CD89" i="28" s="1"/>
  <c r="BZ91" i="22"/>
  <c r="BZ57" i="22" s="1"/>
  <c r="BZ89" i="27"/>
  <c r="BZ89" i="28" s="1"/>
  <c r="BV91" i="22"/>
  <c r="BV57" i="22" s="1"/>
  <c r="BV89" i="27"/>
  <c r="BV89" i="28" s="1"/>
  <c r="BR91" i="22"/>
  <c r="BR57" i="22" s="1"/>
  <c r="BR89" i="27"/>
  <c r="BR89" i="28" s="1"/>
  <c r="BN91" i="22"/>
  <c r="BN57" i="22" s="1"/>
  <c r="BN89" i="27"/>
  <c r="BN89" i="28" s="1"/>
  <c r="BJ91" i="22"/>
  <c r="BJ57" i="22" s="1"/>
  <c r="BJ89" i="27"/>
  <c r="BJ89" i="28" s="1"/>
  <c r="BF91" i="22"/>
  <c r="BF57" i="22" s="1"/>
  <c r="BF89" i="27"/>
  <c r="BF89" i="28" s="1"/>
  <c r="BB91" i="22"/>
  <c r="BB57" i="22" s="1"/>
  <c r="BB89" i="27"/>
  <c r="BB89" i="28" s="1"/>
  <c r="AX91" i="22"/>
  <c r="AX89" i="27"/>
  <c r="AX89" i="28" s="1"/>
  <c r="AT91" i="22"/>
  <c r="AT89" i="27"/>
  <c r="AT89" i="28" s="1"/>
  <c r="AP91" i="22"/>
  <c r="AP89" i="27"/>
  <c r="AP89" i="28" s="1"/>
  <c r="CB88" i="22"/>
  <c r="CB56" i="22" s="1"/>
  <c r="CB82" i="27"/>
  <c r="CB82" i="28" s="1"/>
  <c r="BX88" i="22"/>
  <c r="BX56" i="22" s="1"/>
  <c r="BX82" i="27"/>
  <c r="BX82" i="28" s="1"/>
  <c r="BT88" i="22"/>
  <c r="BT56" i="22" s="1"/>
  <c r="BT82" i="27"/>
  <c r="BT82" i="28" s="1"/>
  <c r="BP88" i="22"/>
  <c r="BP82" i="27"/>
  <c r="BP82" i="28" s="1"/>
  <c r="BL88" i="22"/>
  <c r="BL82" i="27"/>
  <c r="BL82" i="28" s="1"/>
  <c r="BH88" i="22"/>
  <c r="BH82" i="27"/>
  <c r="BH82" i="28" s="1"/>
  <c r="BD88" i="22"/>
  <c r="BD82" i="27"/>
  <c r="BD82" i="28" s="1"/>
  <c r="AZ88" i="22"/>
  <c r="AZ82" i="27"/>
  <c r="AZ82" i="28" s="1"/>
  <c r="AV88" i="22"/>
  <c r="AV82" i="27"/>
  <c r="AV82" i="28" s="1"/>
  <c r="AR88" i="22"/>
  <c r="AR82" i="27"/>
  <c r="AR82" i="28" s="1"/>
  <c r="AN88" i="22"/>
  <c r="AN82" i="27"/>
  <c r="AN82" i="28" s="1"/>
  <c r="AJ88" i="22"/>
  <c r="AJ82" i="27"/>
  <c r="AJ82" i="28" s="1"/>
  <c r="AF88" i="22"/>
  <c r="AF82" i="27"/>
  <c r="AF82" i="28" s="1"/>
  <c r="AB88" i="22"/>
  <c r="AB82" i="27"/>
  <c r="AB82" i="28" s="1"/>
  <c r="X88" i="22"/>
  <c r="X82" i="27"/>
  <c r="X82" i="28" s="1"/>
  <c r="CD81" i="22"/>
  <c r="CD55" i="22" s="1"/>
  <c r="CD79" i="27"/>
  <c r="CD79" i="28" s="1"/>
  <c r="BZ81" i="22"/>
  <c r="BZ55" i="22" s="1"/>
  <c r="BZ79" i="27"/>
  <c r="BZ79" i="28" s="1"/>
  <c r="BV81" i="22"/>
  <c r="BV55" i="22" s="1"/>
  <c r="BV79" i="27"/>
  <c r="BV79" i="28" s="1"/>
  <c r="BR81" i="22"/>
  <c r="BR55" i="22" s="1"/>
  <c r="BR79" i="27"/>
  <c r="BR79" i="28" s="1"/>
  <c r="BN81" i="22"/>
  <c r="BN79" i="27"/>
  <c r="BN79" i="28" s="1"/>
  <c r="BJ81" i="22"/>
  <c r="BJ79" i="27"/>
  <c r="BJ79" i="28" s="1"/>
  <c r="BF81" i="22"/>
  <c r="BF79" i="27"/>
  <c r="BF79" i="28" s="1"/>
  <c r="BB81" i="22"/>
  <c r="BB79" i="27"/>
  <c r="BB79" i="28" s="1"/>
  <c r="AX81" i="22"/>
  <c r="AX79" i="27"/>
  <c r="AX79" i="28" s="1"/>
  <c r="AT81" i="22"/>
  <c r="AT79" i="27"/>
  <c r="AT79" i="28" s="1"/>
  <c r="AP81" i="22"/>
  <c r="AP79" i="27"/>
  <c r="AP79" i="28" s="1"/>
  <c r="AL81" i="22"/>
  <c r="AL79" i="27"/>
  <c r="AL79" i="28" s="1"/>
  <c r="AH81" i="22"/>
  <c r="AH79" i="27"/>
  <c r="AH79" i="28" s="1"/>
  <c r="AD81" i="22"/>
  <c r="AD79" i="27"/>
  <c r="AD79" i="28" s="1"/>
  <c r="Z81" i="22"/>
  <c r="Z79" i="27"/>
  <c r="Z79" i="28" s="1"/>
  <c r="BV76" i="22"/>
  <c r="BV76" i="27" s="1"/>
  <c r="BV76" i="28" s="1"/>
  <c r="CB91" i="22"/>
  <c r="CB57" i="22" s="1"/>
  <c r="BL91" i="22"/>
  <c r="BL57" i="22" s="1"/>
  <c r="AV91" i="22"/>
  <c r="BV127" i="22"/>
  <c r="BV127" i="27" s="1"/>
  <c r="BV127" i="28" s="1"/>
  <c r="V134" i="22"/>
  <c r="U134" i="22" s="1"/>
  <c r="T134" i="22" s="1"/>
  <c r="S134" i="22" s="1"/>
  <c r="R134" i="22" s="1"/>
  <c r="Q134" i="22" s="1"/>
  <c r="P134" i="22" s="1"/>
  <c r="P138" i="22" s="1"/>
  <c r="W134" i="27"/>
  <c r="W134" i="28" s="1"/>
  <c r="W34" i="28" s="1"/>
  <c r="BU144" i="22"/>
  <c r="BU144" i="27" s="1"/>
  <c r="BU144" i="28" s="1"/>
  <c r="BU44" i="28" s="1"/>
  <c r="BE144" i="22"/>
  <c r="BE144" i="27" s="1"/>
  <c r="BE144" i="28" s="1"/>
  <c r="BE44" i="28" s="1"/>
  <c r="AO144" i="22"/>
  <c r="AO144" i="27" s="1"/>
  <c r="AO144" i="28" s="1"/>
  <c r="AO44" i="28" s="1"/>
  <c r="Y144" i="22"/>
  <c r="Y144" i="27" s="1"/>
  <c r="Y144" i="28" s="1"/>
  <c r="Y44" i="28" s="1"/>
  <c r="BX143" i="22"/>
  <c r="BX143" i="27" s="1"/>
  <c r="BX143" i="28" s="1"/>
  <c r="BX43" i="28" s="1"/>
  <c r="BP143" i="22"/>
  <c r="BP143" i="27" s="1"/>
  <c r="BP143" i="28" s="1"/>
  <c r="BP43" i="28" s="1"/>
  <c r="BH143" i="22"/>
  <c r="BH143" i="27" s="1"/>
  <c r="BH143" i="28" s="1"/>
  <c r="BH43" i="28" s="1"/>
  <c r="AZ143" i="22"/>
  <c r="AZ143" i="27" s="1"/>
  <c r="AZ143" i="28" s="1"/>
  <c r="AZ43" i="28" s="1"/>
  <c r="AR143" i="22"/>
  <c r="AR143" i="27" s="1"/>
  <c r="AR143" i="28" s="1"/>
  <c r="AR43" i="28" s="1"/>
  <c r="AJ143" i="22"/>
  <c r="AJ143" i="27" s="1"/>
  <c r="AJ143" i="28" s="1"/>
  <c r="AB143" i="22"/>
  <c r="AB143" i="27" s="1"/>
  <c r="AB143" i="28" s="1"/>
  <c r="AB43" i="28" s="1"/>
  <c r="CA142" i="22"/>
  <c r="CA142" i="27" s="1"/>
  <c r="CA142" i="28" s="1"/>
  <c r="BK142" i="22"/>
  <c r="BK142" i="27" s="1"/>
  <c r="BK142" i="28" s="1"/>
  <c r="AU142" i="22"/>
  <c r="AU142" i="27" s="1"/>
  <c r="AU142" i="28" s="1"/>
  <c r="AE142" i="22"/>
  <c r="AE142" i="27" s="1"/>
  <c r="AE142" i="28" s="1"/>
  <c r="CB140" i="22"/>
  <c r="CB140" i="27" s="1"/>
  <c r="CB140" i="28" s="1"/>
  <c r="CB40" i="28" s="1"/>
  <c r="BT140" i="22"/>
  <c r="BT140" i="27" s="1"/>
  <c r="BT140" i="28" s="1"/>
  <c r="BT40" i="28" s="1"/>
  <c r="BL140" i="22"/>
  <c r="BL140" i="27" s="1"/>
  <c r="BL140" i="28" s="1"/>
  <c r="BL40" i="28" s="1"/>
  <c r="BD140" i="22"/>
  <c r="BD140" i="27" s="1"/>
  <c r="BD140" i="28" s="1"/>
  <c r="BD40" i="28" s="1"/>
  <c r="AV140" i="22"/>
  <c r="AV140" i="27" s="1"/>
  <c r="AV140" i="28" s="1"/>
  <c r="AV40" i="28" s="1"/>
  <c r="AN140" i="22"/>
  <c r="AN140" i="27" s="1"/>
  <c r="AN140" i="28" s="1"/>
  <c r="AN40" i="28" s="1"/>
  <c r="BE139" i="22"/>
  <c r="BE139" i="27" s="1"/>
  <c r="BE139" i="28" s="1"/>
  <c r="Y139" i="22"/>
  <c r="Y139" i="27" s="1"/>
  <c r="Y139" i="28" s="1"/>
  <c r="Y39" i="28" s="1"/>
  <c r="BX137" i="22"/>
  <c r="BX137" i="27" s="1"/>
  <c r="BX137" i="28" s="1"/>
  <c r="BX37" i="28" s="1"/>
  <c r="BP137" i="22"/>
  <c r="BP137" i="27" s="1"/>
  <c r="BP137" i="28" s="1"/>
  <c r="BP37" i="28" s="1"/>
  <c r="BH137" i="22"/>
  <c r="BH137" i="27" s="1"/>
  <c r="BH137" i="28" s="1"/>
  <c r="BH37" i="28" s="1"/>
  <c r="AZ137" i="22"/>
  <c r="AZ137" i="27" s="1"/>
  <c r="AZ137" i="28" s="1"/>
  <c r="AZ37" i="28" s="1"/>
  <c r="AR137" i="22"/>
  <c r="AR137" i="27" s="1"/>
  <c r="AR137" i="28" s="1"/>
  <c r="AR37" i="28" s="1"/>
  <c r="AJ137" i="22"/>
  <c r="AJ137" i="27" s="1"/>
  <c r="AJ137" i="28" s="1"/>
  <c r="AJ37" i="28" s="1"/>
  <c r="AB137" i="22"/>
  <c r="AB137" i="27" s="1"/>
  <c r="AB137" i="28" s="1"/>
  <c r="AB37" i="28" s="1"/>
  <c r="BW136" i="22"/>
  <c r="BW136" i="27" s="1"/>
  <c r="BW136" i="28" s="1"/>
  <c r="BW36" i="28" s="1"/>
  <c r="AQ136" i="22"/>
  <c r="AQ136" i="27" s="1"/>
  <c r="AQ136" i="28" s="1"/>
  <c r="AQ36" i="28" s="1"/>
  <c r="CB135" i="22"/>
  <c r="CB135" i="27" s="1"/>
  <c r="CB135" i="28" s="1"/>
  <c r="CB35" i="28" s="1"/>
  <c r="BN135" i="22"/>
  <c r="BN135" i="27" s="1"/>
  <c r="BN135" i="28" s="1"/>
  <c r="BN35" i="28" s="1"/>
  <c r="AX135" i="22"/>
  <c r="AX135" i="27" s="1"/>
  <c r="AX135" i="28" s="1"/>
  <c r="AX35" i="28" s="1"/>
  <c r="AH135" i="22"/>
  <c r="AH135" i="27" s="1"/>
  <c r="AH135" i="28" s="1"/>
  <c r="AH35" i="28" s="1"/>
  <c r="BK134" i="22"/>
  <c r="BK134" i="27" s="1"/>
  <c r="BK134" i="28" s="1"/>
  <c r="BK34" i="28" s="1"/>
  <c r="BX133" i="22"/>
  <c r="BX133" i="27" s="1"/>
  <c r="BX133" i="28" s="1"/>
  <c r="BX33" i="28" s="1"/>
  <c r="BH133" i="22"/>
  <c r="BH133" i="27" s="1"/>
  <c r="BH133" i="28" s="1"/>
  <c r="BH33" i="28" s="1"/>
  <c r="AR133" i="22"/>
  <c r="AR133" i="27" s="1"/>
  <c r="AR133" i="28" s="1"/>
  <c r="AR33" i="28" s="1"/>
  <c r="AB133" i="22"/>
  <c r="AB133" i="27" s="1"/>
  <c r="AB133" i="28" s="1"/>
  <c r="AB33" i="28" s="1"/>
  <c r="CD130" i="22"/>
  <c r="CD130" i="27" s="1"/>
  <c r="CD130" i="28" s="1"/>
  <c r="CD30" i="28" s="1"/>
  <c r="AX130" i="22"/>
  <c r="AX130" i="27" s="1"/>
  <c r="AX130" i="28" s="1"/>
  <c r="AX30" i="28" s="1"/>
  <c r="AS129" i="22"/>
  <c r="AS129" i="27" s="1"/>
  <c r="AS129" i="28" s="1"/>
  <c r="J38" i="22"/>
  <c r="J8" i="22" s="1"/>
  <c r="BC96" i="27"/>
  <c r="BC96" i="28" s="1"/>
  <c r="BG96" i="27"/>
  <c r="BG96" i="28" s="1"/>
  <c r="BP106" i="31"/>
  <c r="BT106" i="31"/>
  <c r="BX106" i="31"/>
  <c r="CB106" i="31"/>
  <c r="BS106" i="31"/>
  <c r="CA106" i="31"/>
  <c r="BQ106" i="31"/>
  <c r="BU106" i="31"/>
  <c r="BY106" i="31"/>
  <c r="CC106" i="31"/>
  <c r="BR106" i="31"/>
  <c r="BV106" i="31"/>
  <c r="BZ106" i="31"/>
  <c r="CD106" i="31"/>
  <c r="BO106" i="31"/>
  <c r="BW106" i="31"/>
  <c r="CE106" i="31"/>
  <c r="BB97" i="27"/>
  <c r="BB97" i="28" s="1"/>
  <c r="BB47" i="28" s="1"/>
  <c r="BF97" i="27"/>
  <c r="BF97" i="28" s="1"/>
  <c r="BF47" i="28" s="1"/>
  <c r="BJ97" i="27"/>
  <c r="BJ97" i="28" s="1"/>
  <c r="BJ47" i="28" s="1"/>
  <c r="AR115" i="22"/>
  <c r="AV115" i="22"/>
  <c r="AZ115" i="22"/>
  <c r="BM115" i="22"/>
  <c r="BS48" i="22"/>
  <c r="BS59" i="22" s="1"/>
  <c r="BO48" i="22"/>
  <c r="BO59" i="22" s="1"/>
  <c r="AZ48" i="22"/>
  <c r="AZ11" i="22" s="1"/>
  <c r="BX91" i="28"/>
  <c r="BD91" i="28"/>
  <c r="AR91" i="28"/>
  <c r="BV88" i="22"/>
  <c r="BV56" i="22" s="1"/>
  <c r="BV82" i="27"/>
  <c r="BV82" i="28" s="1"/>
  <c r="BB88" i="22"/>
  <c r="BB82" i="27"/>
  <c r="BB82" i="28" s="1"/>
  <c r="BX81" i="22"/>
  <c r="BX55" i="22" s="1"/>
  <c r="BX79" i="27"/>
  <c r="BX79" i="28" s="1"/>
  <c r="BH81" i="22"/>
  <c r="BH79" i="27"/>
  <c r="BH79" i="28" s="1"/>
  <c r="AR81" i="22"/>
  <c r="AR79" i="27"/>
  <c r="AR79" i="28" s="1"/>
  <c r="X81" i="22"/>
  <c r="X79" i="27"/>
  <c r="X79" i="28" s="1"/>
  <c r="BG136" i="22"/>
  <c r="BG136" i="27" s="1"/>
  <c r="BG136" i="28" s="1"/>
  <c r="BG36" i="28" s="1"/>
  <c r="BH97" i="27"/>
  <c r="BH97" i="28" s="1"/>
  <c r="BH47" i="28" s="1"/>
  <c r="AR6" i="22"/>
  <c r="CC95" i="22"/>
  <c r="CC58" i="22" s="1"/>
  <c r="CC92" i="27"/>
  <c r="CC92" i="28" s="1"/>
  <c r="BU95" i="22"/>
  <c r="BU58" i="22" s="1"/>
  <c r="BU92" i="27"/>
  <c r="BU92" i="28" s="1"/>
  <c r="BM95" i="22"/>
  <c r="BM92" i="27"/>
  <c r="BM92" i="28" s="1"/>
  <c r="BI95" i="22"/>
  <c r="BI58" i="22" s="1"/>
  <c r="BI92" i="27"/>
  <c r="BI92" i="28" s="1"/>
  <c r="BA95" i="22"/>
  <c r="BA58" i="22" s="1"/>
  <c r="BA92" i="27"/>
  <c r="BA92" i="28" s="1"/>
  <c r="AS95" i="22"/>
  <c r="AS58" i="22" s="1"/>
  <c r="AS92" i="27"/>
  <c r="AS92" i="28" s="1"/>
  <c r="AK95" i="22"/>
  <c r="AK92" i="27"/>
  <c r="AK92" i="28" s="1"/>
  <c r="AG95" i="22"/>
  <c r="AG58" i="22" s="1"/>
  <c r="AG92" i="27"/>
  <c r="AG92" i="28" s="1"/>
  <c r="AC95" i="22"/>
  <c r="AC92" i="27"/>
  <c r="AC92" i="28" s="1"/>
  <c r="CA91" i="22"/>
  <c r="CA57" i="22" s="1"/>
  <c r="CA89" i="27"/>
  <c r="CA89" i="28" s="1"/>
  <c r="BS91" i="22"/>
  <c r="BS57" i="22" s="1"/>
  <c r="BS89" i="27"/>
  <c r="BS89" i="28" s="1"/>
  <c r="BK91" i="22"/>
  <c r="BK57" i="22" s="1"/>
  <c r="BK89" i="27"/>
  <c r="BK89" i="28" s="1"/>
  <c r="AY91" i="22"/>
  <c r="AY89" i="27"/>
  <c r="AY89" i="28" s="1"/>
  <c r="AQ91" i="22"/>
  <c r="AQ89" i="27"/>
  <c r="AQ89" i="28" s="1"/>
  <c r="AQ91" i="28" s="1"/>
  <c r="W91" i="22"/>
  <c r="W89" i="27"/>
  <c r="W89" i="28" s="1"/>
  <c r="CC88" i="22"/>
  <c r="CC56" i="22" s="1"/>
  <c r="CC82" i="27"/>
  <c r="CC82" i="28" s="1"/>
  <c r="BU88" i="22"/>
  <c r="BU56" i="22" s="1"/>
  <c r="BU82" i="27"/>
  <c r="BU82" i="28" s="1"/>
  <c r="BQ88" i="22"/>
  <c r="BQ56" i="22" s="1"/>
  <c r="BQ82" i="27"/>
  <c r="BQ82" i="28" s="1"/>
  <c r="BI88" i="22"/>
  <c r="BI82" i="27"/>
  <c r="BI82" i="28" s="1"/>
  <c r="BA88" i="22"/>
  <c r="BA82" i="27"/>
  <c r="BA82" i="28" s="1"/>
  <c r="AS88" i="22"/>
  <c r="AS82" i="27"/>
  <c r="AS82" i="28" s="1"/>
  <c r="AO88" i="22"/>
  <c r="AO82" i="27"/>
  <c r="AO82" i="28" s="1"/>
  <c r="AG88" i="22"/>
  <c r="AG82" i="27"/>
  <c r="AG82" i="28" s="1"/>
  <c r="CA81" i="22"/>
  <c r="CA55" i="22" s="1"/>
  <c r="CA79" i="27"/>
  <c r="CA79" i="28" s="1"/>
  <c r="BO81" i="22"/>
  <c r="BO79" i="27"/>
  <c r="BO79" i="28" s="1"/>
  <c r="BC81" i="22"/>
  <c r="BC79" i="27"/>
  <c r="BC79" i="28" s="1"/>
  <c r="AU81" i="22"/>
  <c r="AU79" i="27"/>
  <c r="AU79" i="28" s="1"/>
  <c r="AM81" i="22"/>
  <c r="AM79" i="27"/>
  <c r="AM79" i="28" s="1"/>
  <c r="AA81" i="22"/>
  <c r="AA79" i="27"/>
  <c r="AA79" i="28" s="1"/>
  <c r="V80" i="22"/>
  <c r="U80" i="22" s="1"/>
  <c r="V84" i="22"/>
  <c r="U84" i="22" s="1"/>
  <c r="V90" i="22"/>
  <c r="V91" i="22" s="1"/>
  <c r="CD95" i="22"/>
  <c r="CD58" i="22" s="1"/>
  <c r="CD93" i="27"/>
  <c r="CD93" i="28" s="1"/>
  <c r="CD95" i="28" s="1"/>
  <c r="BZ95" i="22"/>
  <c r="BZ58" i="22" s="1"/>
  <c r="BZ93" i="27"/>
  <c r="BZ93" i="28" s="1"/>
  <c r="BV95" i="22"/>
  <c r="BV58" i="22" s="1"/>
  <c r="BV93" i="27"/>
  <c r="BV93" i="28" s="1"/>
  <c r="BR95" i="22"/>
  <c r="BR58" i="22" s="1"/>
  <c r="BR93" i="27"/>
  <c r="BR93" i="28" s="1"/>
  <c r="BN95" i="22"/>
  <c r="BN93" i="27"/>
  <c r="BN93" i="28" s="1"/>
  <c r="BJ95" i="22"/>
  <c r="BJ93" i="27"/>
  <c r="BJ93" i="28" s="1"/>
  <c r="BF95" i="22"/>
  <c r="BF93" i="27"/>
  <c r="BF93" i="28" s="1"/>
  <c r="BB95" i="22"/>
  <c r="BB58" i="22" s="1"/>
  <c r="BB93" i="27"/>
  <c r="BB93" i="28" s="1"/>
  <c r="AX95" i="22"/>
  <c r="AX93" i="27"/>
  <c r="AX93" i="28" s="1"/>
  <c r="AT95" i="22"/>
  <c r="AT93" i="27"/>
  <c r="AT93" i="28" s="1"/>
  <c r="AP95" i="22"/>
  <c r="AP93" i="27"/>
  <c r="AP93" i="28" s="1"/>
  <c r="AL95" i="22"/>
  <c r="AL93" i="27"/>
  <c r="AL93" i="28" s="1"/>
  <c r="AH95" i="22"/>
  <c r="AH93" i="27"/>
  <c r="AH93" i="28" s="1"/>
  <c r="AD95" i="22"/>
  <c r="AD93" i="27"/>
  <c r="AD93" i="28" s="1"/>
  <c r="Z95" i="22"/>
  <c r="Z93" i="27"/>
  <c r="Z93" i="28" s="1"/>
  <c r="CE95" i="22"/>
  <c r="CE58" i="22" s="1"/>
  <c r="CE92" i="27"/>
  <c r="CE92" i="28" s="1"/>
  <c r="CA95" i="22"/>
  <c r="CA58" i="22" s="1"/>
  <c r="CA92" i="27"/>
  <c r="CA92" i="28" s="1"/>
  <c r="BW95" i="22"/>
  <c r="BW58" i="22" s="1"/>
  <c r="BW92" i="27"/>
  <c r="BW92" i="28" s="1"/>
  <c r="BS95" i="22"/>
  <c r="BS58" i="22" s="1"/>
  <c r="BS92" i="27"/>
  <c r="BS92" i="28" s="1"/>
  <c r="BO95" i="22"/>
  <c r="BO58" i="22" s="1"/>
  <c r="BO92" i="27"/>
  <c r="BO92" i="28" s="1"/>
  <c r="BK95" i="22"/>
  <c r="BK58" i="22" s="1"/>
  <c r="BK92" i="27"/>
  <c r="BK92" i="28" s="1"/>
  <c r="BG95" i="22"/>
  <c r="BG58" i="22" s="1"/>
  <c r="BG92" i="27"/>
  <c r="BG92" i="28" s="1"/>
  <c r="BC95" i="22"/>
  <c r="BC58" i="22" s="1"/>
  <c r="BC92" i="27"/>
  <c r="BC92" i="28" s="1"/>
  <c r="AY95" i="22"/>
  <c r="AY58" i="22" s="1"/>
  <c r="AY92" i="27"/>
  <c r="AY92" i="28" s="1"/>
  <c r="AU95" i="22"/>
  <c r="AU58" i="22" s="1"/>
  <c r="AU92" i="27"/>
  <c r="AU92" i="28" s="1"/>
  <c r="AQ95" i="22"/>
  <c r="AQ58" i="22" s="1"/>
  <c r="AQ92" i="27"/>
  <c r="AQ92" i="28" s="1"/>
  <c r="AM95" i="22"/>
  <c r="AM58" i="22" s="1"/>
  <c r="AM92" i="27"/>
  <c r="AM92" i="28" s="1"/>
  <c r="AI95" i="22"/>
  <c r="AI58" i="22" s="1"/>
  <c r="AI92" i="27"/>
  <c r="AI92" i="28" s="1"/>
  <c r="AE95" i="22"/>
  <c r="AE58" i="22" s="1"/>
  <c r="AE92" i="27"/>
  <c r="AE92" i="28" s="1"/>
  <c r="AA95" i="22"/>
  <c r="AA58" i="22" s="1"/>
  <c r="AA92" i="27"/>
  <c r="AA92" i="28" s="1"/>
  <c r="W95" i="22"/>
  <c r="W58" i="22" s="1"/>
  <c r="W92" i="27"/>
  <c r="W92" i="28" s="1"/>
  <c r="CC91" i="22"/>
  <c r="CC57" i="22" s="1"/>
  <c r="CC89" i="27"/>
  <c r="CC89" i="28" s="1"/>
  <c r="BY91" i="22"/>
  <c r="BY57" i="22" s="1"/>
  <c r="BY89" i="27"/>
  <c r="BY89" i="28" s="1"/>
  <c r="BU91" i="22"/>
  <c r="BU57" i="22" s="1"/>
  <c r="BU89" i="27"/>
  <c r="BU89" i="28" s="1"/>
  <c r="BQ91" i="22"/>
  <c r="BQ57" i="22" s="1"/>
  <c r="BQ89" i="27"/>
  <c r="BQ89" i="28" s="1"/>
  <c r="BM91" i="22"/>
  <c r="BM57" i="22" s="1"/>
  <c r="BM89" i="27"/>
  <c r="BM89" i="28" s="1"/>
  <c r="BI91" i="22"/>
  <c r="BI57" i="22" s="1"/>
  <c r="BI89" i="27"/>
  <c r="BI89" i="28" s="1"/>
  <c r="BE91" i="22"/>
  <c r="BE57" i="22" s="1"/>
  <c r="BE89" i="27"/>
  <c r="BE89" i="28" s="1"/>
  <c r="BA91" i="22"/>
  <c r="BA89" i="27"/>
  <c r="BA89" i="28" s="1"/>
  <c r="AW91" i="22"/>
  <c r="AW89" i="27"/>
  <c r="AW89" i="28" s="1"/>
  <c r="AS91" i="22"/>
  <c r="AS89" i="27"/>
  <c r="AS89" i="28" s="1"/>
  <c r="AO91" i="22"/>
  <c r="AO89" i="27"/>
  <c r="AO89" i="28" s="1"/>
  <c r="AC39" i="28"/>
  <c r="CE88" i="22"/>
  <c r="CE56" i="22" s="1"/>
  <c r="CE82" i="27"/>
  <c r="CE82" i="28" s="1"/>
  <c r="CA88" i="22"/>
  <c r="CA56" i="22" s="1"/>
  <c r="CA82" i="27"/>
  <c r="CA82" i="28" s="1"/>
  <c r="BW88" i="22"/>
  <c r="BW56" i="22" s="1"/>
  <c r="BW82" i="27"/>
  <c r="BW82" i="28" s="1"/>
  <c r="BS88" i="22"/>
  <c r="BS56" i="22" s="1"/>
  <c r="BS82" i="27"/>
  <c r="BS82" i="28" s="1"/>
  <c r="BO88" i="22"/>
  <c r="BO82" i="27"/>
  <c r="BO82" i="28" s="1"/>
  <c r="BK88" i="22"/>
  <c r="BK82" i="27"/>
  <c r="BK82" i="28" s="1"/>
  <c r="BG88" i="22"/>
  <c r="BG82" i="27"/>
  <c r="BG82" i="28" s="1"/>
  <c r="BC88" i="22"/>
  <c r="BC82" i="27"/>
  <c r="BC82" i="28" s="1"/>
  <c r="AY88" i="22"/>
  <c r="AY82" i="27"/>
  <c r="AY82" i="28" s="1"/>
  <c r="AU88" i="22"/>
  <c r="AU82" i="27"/>
  <c r="AU82" i="28" s="1"/>
  <c r="AQ88" i="22"/>
  <c r="AQ82" i="27"/>
  <c r="AQ82" i="28" s="1"/>
  <c r="AM88" i="22"/>
  <c r="AM82" i="27"/>
  <c r="AM82" i="28" s="1"/>
  <c r="AI88" i="22"/>
  <c r="AI82" i="27"/>
  <c r="AI82" i="28" s="1"/>
  <c r="AE88" i="22"/>
  <c r="AE82" i="27"/>
  <c r="AE82" i="28" s="1"/>
  <c r="AA88" i="22"/>
  <c r="AA82" i="27"/>
  <c r="AA82" i="28" s="1"/>
  <c r="W88" i="22"/>
  <c r="W82" i="27"/>
  <c r="W82" i="28" s="1"/>
  <c r="CC81" i="22"/>
  <c r="CC55" i="22" s="1"/>
  <c r="CC79" i="27"/>
  <c r="CC79" i="28" s="1"/>
  <c r="BY81" i="22"/>
  <c r="BY55" i="22" s="1"/>
  <c r="BY79" i="27"/>
  <c r="BY79" i="28" s="1"/>
  <c r="BU81" i="22"/>
  <c r="BU55" i="22" s="1"/>
  <c r="BU79" i="27"/>
  <c r="BU79" i="28" s="1"/>
  <c r="BQ81" i="22"/>
  <c r="BQ55" i="22" s="1"/>
  <c r="BQ79" i="27"/>
  <c r="BQ79" i="28" s="1"/>
  <c r="BM81" i="22"/>
  <c r="BM79" i="27"/>
  <c r="BM79" i="28" s="1"/>
  <c r="BI81" i="22"/>
  <c r="BI79" i="27"/>
  <c r="BI79" i="28" s="1"/>
  <c r="BE81" i="22"/>
  <c r="BE79" i="27"/>
  <c r="BE79" i="28" s="1"/>
  <c r="BA81" i="22"/>
  <c r="BA79" i="27"/>
  <c r="BA79" i="28" s="1"/>
  <c r="AW81" i="22"/>
  <c r="AW79" i="27"/>
  <c r="AW79" i="28" s="1"/>
  <c r="AS81" i="22"/>
  <c r="AS79" i="27"/>
  <c r="AS79" i="28" s="1"/>
  <c r="AO81" i="22"/>
  <c r="AO79" i="27"/>
  <c r="AO79" i="28" s="1"/>
  <c r="AK81" i="22"/>
  <c r="AK79" i="27"/>
  <c r="AK79" i="28" s="1"/>
  <c r="AG81" i="22"/>
  <c r="AG79" i="27"/>
  <c r="AG79" i="28" s="1"/>
  <c r="AC81" i="22"/>
  <c r="AC79" i="27"/>
  <c r="AC79" i="28" s="1"/>
  <c r="Y81" i="22"/>
  <c r="Y79" i="27"/>
  <c r="Y79" i="28" s="1"/>
  <c r="BY77" i="22"/>
  <c r="BY77" i="27" s="1"/>
  <c r="BY77" i="28" s="1"/>
  <c r="BR76" i="22"/>
  <c r="BR76" i="27" s="1"/>
  <c r="BR76" i="28" s="1"/>
  <c r="BX91" i="22"/>
  <c r="BX57" i="22" s="1"/>
  <c r="BH91" i="22"/>
  <c r="BH57" i="22" s="1"/>
  <c r="AR91" i="22"/>
  <c r="BQ144" i="22"/>
  <c r="BQ144" i="27" s="1"/>
  <c r="BQ144" i="28" s="1"/>
  <c r="BQ44" i="28" s="1"/>
  <c r="BA144" i="22"/>
  <c r="BA144" i="27" s="1"/>
  <c r="BA144" i="28" s="1"/>
  <c r="BA44" i="28" s="1"/>
  <c r="AK144" i="22"/>
  <c r="AK144" i="27" s="1"/>
  <c r="AK144" i="28" s="1"/>
  <c r="AK44" i="28" s="1"/>
  <c r="CD143" i="22"/>
  <c r="CD143" i="27" s="1"/>
  <c r="CD143" i="28" s="1"/>
  <c r="BV143" i="22"/>
  <c r="BV143" i="27" s="1"/>
  <c r="BV143" i="28" s="1"/>
  <c r="BN143" i="22"/>
  <c r="BN143" i="27" s="1"/>
  <c r="BN143" i="28" s="1"/>
  <c r="BF143" i="22"/>
  <c r="BF143" i="27" s="1"/>
  <c r="BF143" i="28" s="1"/>
  <c r="AX143" i="22"/>
  <c r="AX143" i="27" s="1"/>
  <c r="AX143" i="28" s="1"/>
  <c r="AP143" i="22"/>
  <c r="AP143" i="27" s="1"/>
  <c r="AP143" i="28" s="1"/>
  <c r="AH143" i="22"/>
  <c r="AH143" i="27" s="1"/>
  <c r="AH143" i="28" s="1"/>
  <c r="Z143" i="22"/>
  <c r="Z143" i="27" s="1"/>
  <c r="Z143" i="28" s="1"/>
  <c r="BW142" i="22"/>
  <c r="BW142" i="27" s="1"/>
  <c r="BW142" i="28" s="1"/>
  <c r="BG142" i="22"/>
  <c r="BG142" i="27" s="1"/>
  <c r="BG142" i="28" s="1"/>
  <c r="AQ142" i="22"/>
  <c r="AQ142" i="27" s="1"/>
  <c r="AQ142" i="28" s="1"/>
  <c r="BZ140" i="22"/>
  <c r="BZ140" i="27" s="1"/>
  <c r="BZ140" i="28" s="1"/>
  <c r="BZ40" i="28" s="1"/>
  <c r="BR140" i="22"/>
  <c r="BR140" i="27" s="1"/>
  <c r="BR140" i="28" s="1"/>
  <c r="BR40" i="28" s="1"/>
  <c r="BJ140" i="22"/>
  <c r="BJ140" i="27" s="1"/>
  <c r="BJ140" i="28" s="1"/>
  <c r="BJ40" i="28" s="1"/>
  <c r="BB140" i="22"/>
  <c r="BB140" i="27" s="1"/>
  <c r="BB140" i="28" s="1"/>
  <c r="BB40" i="28" s="1"/>
  <c r="AT140" i="22"/>
  <c r="AT140" i="27" s="1"/>
  <c r="AT140" i="28" s="1"/>
  <c r="AT40" i="28" s="1"/>
  <c r="CC139" i="22"/>
  <c r="CC139" i="27" s="1"/>
  <c r="CC139" i="28" s="1"/>
  <c r="AW139" i="22"/>
  <c r="AW139" i="27" s="1"/>
  <c r="AW139" i="28" s="1"/>
  <c r="CD137" i="22"/>
  <c r="CD137" i="27" s="1"/>
  <c r="CD137" i="28" s="1"/>
  <c r="CD37" i="28" s="1"/>
  <c r="BV137" i="22"/>
  <c r="BV137" i="27" s="1"/>
  <c r="BV137" i="28" s="1"/>
  <c r="BV37" i="28" s="1"/>
  <c r="BN137" i="22"/>
  <c r="BN137" i="27" s="1"/>
  <c r="BN137" i="28" s="1"/>
  <c r="BN37" i="28" s="1"/>
  <c r="BF137" i="22"/>
  <c r="BF137" i="27" s="1"/>
  <c r="BF137" i="28" s="1"/>
  <c r="BF37" i="28" s="1"/>
  <c r="AX137" i="22"/>
  <c r="AX137" i="27" s="1"/>
  <c r="AX137" i="28" s="1"/>
  <c r="AX37" i="28" s="1"/>
  <c r="AP137" i="22"/>
  <c r="AP137" i="27" s="1"/>
  <c r="AP137" i="28" s="1"/>
  <c r="AP37" i="28" s="1"/>
  <c r="AH137" i="22"/>
  <c r="AH137" i="27" s="1"/>
  <c r="AH137" i="28" s="1"/>
  <c r="AH37" i="28" s="1"/>
  <c r="Z137" i="22"/>
  <c r="Z137" i="27" s="1"/>
  <c r="Z137" i="28" s="1"/>
  <c r="Z37" i="28" s="1"/>
  <c r="BO136" i="22"/>
  <c r="BO136" i="27" s="1"/>
  <c r="BO136" i="28" s="1"/>
  <c r="BO36" i="28" s="1"/>
  <c r="BZ135" i="22"/>
  <c r="BZ135" i="27" s="1"/>
  <c r="BZ135" i="28" s="1"/>
  <c r="BZ35" i="28" s="1"/>
  <c r="BJ135" i="22"/>
  <c r="BJ135" i="27" s="1"/>
  <c r="BJ135" i="28" s="1"/>
  <c r="BJ35" i="28" s="1"/>
  <c r="AT135" i="22"/>
  <c r="AT135" i="27" s="1"/>
  <c r="AT135" i="28" s="1"/>
  <c r="AT35" i="28" s="1"/>
  <c r="AU134" i="22"/>
  <c r="AU134" i="27" s="1"/>
  <c r="AU134" i="28" s="1"/>
  <c r="AU34" i="28" s="1"/>
  <c r="BT133" i="22"/>
  <c r="BT133" i="27" s="1"/>
  <c r="BT133" i="28" s="1"/>
  <c r="BT33" i="28" s="1"/>
  <c r="BD133" i="22"/>
  <c r="BD133" i="27" s="1"/>
  <c r="BD133" i="28" s="1"/>
  <c r="BD33" i="28" s="1"/>
  <c r="AN133" i="22"/>
  <c r="AN133" i="27" s="1"/>
  <c r="AN133" i="28" s="1"/>
  <c r="AN33" i="28" s="1"/>
  <c r="X133" i="22"/>
  <c r="X133" i="27" s="1"/>
  <c r="X133" i="28" s="1"/>
  <c r="X33" i="28" s="1"/>
  <c r="BV130" i="22"/>
  <c r="BV130" i="27" s="1"/>
  <c r="BV130" i="28" s="1"/>
  <c r="BV30" i="28" s="1"/>
  <c r="I38" i="22"/>
  <c r="I8" i="22" s="1"/>
  <c r="K31" i="22"/>
  <c r="K7" i="22" s="1"/>
  <c r="G31" i="22"/>
  <c r="G7" i="22" s="1"/>
  <c r="BD96" i="27"/>
  <c r="BD96" i="28" s="1"/>
  <c r="BH96" i="27"/>
  <c r="BH96" i="28" s="1"/>
  <c r="BC97" i="27"/>
  <c r="BC97" i="28" s="1"/>
  <c r="BC47" i="28" s="1"/>
  <c r="BG48" i="22"/>
  <c r="BG97" i="27"/>
  <c r="BG97" i="28" s="1"/>
  <c r="BG47" i="28" s="1"/>
  <c r="AS115" i="22"/>
  <c r="AW115" i="22"/>
  <c r="BA115" i="22"/>
  <c r="BN115" i="22"/>
  <c r="BE48" i="22"/>
  <c r="BR48" i="22"/>
  <c r="BR11" i="22" s="1"/>
  <c r="AQ48" i="22"/>
  <c r="AQ59" i="22" s="1"/>
  <c r="AO48" i="22"/>
  <c r="AO51" i="22" s="1"/>
  <c r="AP59" i="22"/>
  <c r="BC49" i="22"/>
  <c r="BC12" i="22" s="1"/>
  <c r="BC99" i="27"/>
  <c r="BC99" i="28" s="1"/>
  <c r="BC49" i="28" s="1"/>
  <c r="BC11" i="28" s="1"/>
  <c r="BG49" i="22"/>
  <c r="BG12" i="22" s="1"/>
  <c r="BG99" i="27"/>
  <c r="BG99" i="28" s="1"/>
  <c r="BG49" i="28" s="1"/>
  <c r="BG11" i="28" s="1"/>
  <c r="BK49" i="22"/>
  <c r="BK12" i="22" s="1"/>
  <c r="BK99" i="27"/>
  <c r="BK99" i="28" s="1"/>
  <c r="BK49" i="28" s="1"/>
  <c r="BK11" i="28" s="1"/>
  <c r="BO49" i="22"/>
  <c r="BO12" i="22" s="1"/>
  <c r="BO99" i="27"/>
  <c r="BO99" i="28" s="1"/>
  <c r="BO49" i="28" s="1"/>
  <c r="BO11" i="28" s="1"/>
  <c r="BS49" i="22"/>
  <c r="BS12" i="22" s="1"/>
  <c r="BS99" i="27"/>
  <c r="BS99" i="28" s="1"/>
  <c r="BS49" i="28" s="1"/>
  <c r="BS11" i="28" s="1"/>
  <c r="BW49" i="22"/>
  <c r="BW12" i="22" s="1"/>
  <c r="BW99" i="27"/>
  <c r="BW99" i="28" s="1"/>
  <c r="BW49" i="28" s="1"/>
  <c r="BW11" i="28" s="1"/>
  <c r="CA49" i="22"/>
  <c r="CA12" i="22" s="1"/>
  <c r="CA99" i="27"/>
  <c r="CA99" i="28" s="1"/>
  <c r="CA49" i="28" s="1"/>
  <c r="CA11" i="28" s="1"/>
  <c r="CE49" i="22"/>
  <c r="CE12" i="22" s="1"/>
  <c r="CE99" i="27"/>
  <c r="CE99" i="28" s="1"/>
  <c r="CE49" i="28" s="1"/>
  <c r="CE11" i="28" s="1"/>
  <c r="BQ49" i="22"/>
  <c r="BQ12" i="22" s="1"/>
  <c r="BD49" i="22"/>
  <c r="BD12" i="22" s="1"/>
  <c r="BD99" i="27"/>
  <c r="BD99" i="28" s="1"/>
  <c r="BD49" i="28" s="1"/>
  <c r="BD11" i="28" s="1"/>
  <c r="BH49" i="22"/>
  <c r="BH12" i="22" s="1"/>
  <c r="BH99" i="27"/>
  <c r="BH99" i="28" s="1"/>
  <c r="BH49" i="28" s="1"/>
  <c r="BH11" i="28" s="1"/>
  <c r="BL49" i="22"/>
  <c r="BL12" i="22" s="1"/>
  <c r="BL99" i="27"/>
  <c r="BL99" i="28" s="1"/>
  <c r="BL49" i="28" s="1"/>
  <c r="BL11" i="28" s="1"/>
  <c r="BP49" i="22"/>
  <c r="BP12" i="22" s="1"/>
  <c r="BP99" i="27"/>
  <c r="BP99" i="28" s="1"/>
  <c r="BP49" i="28" s="1"/>
  <c r="BP11" i="28" s="1"/>
  <c r="BT49" i="22"/>
  <c r="BT12" i="22" s="1"/>
  <c r="BT99" i="27"/>
  <c r="BT99" i="28" s="1"/>
  <c r="BT49" i="28" s="1"/>
  <c r="BT11" i="28" s="1"/>
  <c r="BX49" i="22"/>
  <c r="BX12" i="22" s="1"/>
  <c r="BX99" i="27"/>
  <c r="BX99" i="28" s="1"/>
  <c r="BX49" i="28" s="1"/>
  <c r="BX11" i="28" s="1"/>
  <c r="CB49" i="22"/>
  <c r="CB12" i="22" s="1"/>
  <c r="CB99" i="27"/>
  <c r="CB99" i="28" s="1"/>
  <c r="CB49" i="28" s="1"/>
  <c r="CB11" i="28" s="1"/>
  <c r="CC49" i="22"/>
  <c r="CC12" i="22" s="1"/>
  <c r="BE99" i="27"/>
  <c r="BE99" i="28" s="1"/>
  <c r="BE49" i="28" s="1"/>
  <c r="BE11" i="28" s="1"/>
  <c r="BI99" i="27"/>
  <c r="BI99" i="28" s="1"/>
  <c r="BI49" i="28" s="1"/>
  <c r="BI11" i="28" s="1"/>
  <c r="BM99" i="27"/>
  <c r="BM99" i="28" s="1"/>
  <c r="BM49" i="28" s="1"/>
  <c r="BM11" i="28" s="1"/>
  <c r="BY49" i="22"/>
  <c r="BY12" i="22" s="1"/>
  <c r="BI49" i="22"/>
  <c r="BI12" i="22" s="1"/>
  <c r="BB49" i="22"/>
  <c r="BB12" i="22" s="1"/>
  <c r="BB99" i="27"/>
  <c r="BB99" i="28" s="1"/>
  <c r="BB49" i="28" s="1"/>
  <c r="BB11" i="28" s="1"/>
  <c r="BF49" i="22"/>
  <c r="BF12" i="22" s="1"/>
  <c r="BF99" i="27"/>
  <c r="BF99" i="28" s="1"/>
  <c r="BF49" i="28" s="1"/>
  <c r="BF11" i="28" s="1"/>
  <c r="BJ49" i="22"/>
  <c r="BJ12" i="22" s="1"/>
  <c r="BJ99" i="27"/>
  <c r="BJ99" i="28" s="1"/>
  <c r="BJ49" i="28" s="1"/>
  <c r="BJ11" i="28" s="1"/>
  <c r="BN49" i="22"/>
  <c r="BN12" i="22" s="1"/>
  <c r="BN99" i="27"/>
  <c r="BN99" i="28" s="1"/>
  <c r="BN49" i="28" s="1"/>
  <c r="BN11" i="28" s="1"/>
  <c r="BR49" i="22"/>
  <c r="BR12" i="22" s="1"/>
  <c r="BR99" i="27"/>
  <c r="BR99" i="28" s="1"/>
  <c r="BR49" i="28" s="1"/>
  <c r="BR11" i="28" s="1"/>
  <c r="BV49" i="22"/>
  <c r="BV12" i="22" s="1"/>
  <c r="BV99" i="27"/>
  <c r="BV99" i="28" s="1"/>
  <c r="BV49" i="28" s="1"/>
  <c r="BV11" i="28" s="1"/>
  <c r="BZ49" i="22"/>
  <c r="BZ12" i="22" s="1"/>
  <c r="BZ99" i="27"/>
  <c r="BZ99" i="28" s="1"/>
  <c r="BZ49" i="28" s="1"/>
  <c r="BZ11" i="28" s="1"/>
  <c r="CD49" i="22"/>
  <c r="CD12" i="22" s="1"/>
  <c r="CD99" i="27"/>
  <c r="CD99" i="28" s="1"/>
  <c r="CD49" i="28" s="1"/>
  <c r="CD11" i="28" s="1"/>
  <c r="BU49" i="22"/>
  <c r="BU12" i="22" s="1"/>
  <c r="BE49" i="22"/>
  <c r="BE12" i="22" s="1"/>
  <c r="AP127" i="22"/>
  <c r="AP127" i="27" s="1"/>
  <c r="AP127" i="28" s="1"/>
  <c r="AP27" i="28" s="1"/>
  <c r="W73" i="27"/>
  <c r="W73" i="28" s="1"/>
  <c r="V73" i="22"/>
  <c r="U73" i="22" s="1"/>
  <c r="T73" i="22" s="1"/>
  <c r="S73" i="22" s="1"/>
  <c r="R73" i="22" s="1"/>
  <c r="Q73" i="22" s="1"/>
  <c r="P73" i="22" s="1"/>
  <c r="O73" i="22" s="1"/>
  <c r="N73" i="22" s="1"/>
  <c r="M73" i="22" s="1"/>
  <c r="L73" i="22" s="1"/>
  <c r="K73" i="22" s="1"/>
  <c r="J73" i="22" s="1"/>
  <c r="I73" i="22" s="1"/>
  <c r="H73" i="22" s="1"/>
  <c r="G73" i="22" s="1"/>
  <c r="AE26" i="28"/>
  <c r="BZ48" i="22"/>
  <c r="BZ11" i="22" s="1"/>
  <c r="CE48" i="22"/>
  <c r="CE59" i="22" s="1"/>
  <c r="BW48" i="22"/>
  <c r="BW59" i="22" s="1"/>
  <c r="BN48" i="22"/>
  <c r="BN11" i="22" s="1"/>
  <c r="BU48" i="22"/>
  <c r="BU11" i="22" s="1"/>
  <c r="CA48" i="22"/>
  <c r="CA51" i="22" s="1"/>
  <c r="CA14" i="22" s="1"/>
  <c r="CC48" i="22"/>
  <c r="CC11" i="22" s="1"/>
  <c r="CB48" i="22"/>
  <c r="BY48" i="22"/>
  <c r="BY11" i="22" s="1"/>
  <c r="BV48" i="22"/>
  <c r="BV11" i="22" s="1"/>
  <c r="BP48" i="22"/>
  <c r="BP11" i="22" s="1"/>
  <c r="BM48" i="22"/>
  <c r="BM11" i="22" s="1"/>
  <c r="BA48" i="22"/>
  <c r="BA11" i="22" s="1"/>
  <c r="V77" i="22"/>
  <c r="W77" i="27"/>
  <c r="W77" i="28" s="1"/>
  <c r="AN24" i="28"/>
  <c r="BC126" i="22"/>
  <c r="BC126" i="27" s="1"/>
  <c r="BC126" i="28" s="1"/>
  <c r="BC26" i="28" s="1"/>
  <c r="W78" i="22"/>
  <c r="W54" i="22" s="1"/>
  <c r="W74" i="27"/>
  <c r="W74" i="28" s="1"/>
  <c r="AM126" i="22"/>
  <c r="AM126" i="27" s="1"/>
  <c r="AM126" i="28" s="1"/>
  <c r="AM26" i="28" s="1"/>
  <c r="V75" i="22"/>
  <c r="U75" i="22" s="1"/>
  <c r="W75" i="27"/>
  <c r="W75" i="28" s="1"/>
  <c r="W126" i="22"/>
  <c r="W126" i="27" s="1"/>
  <c r="W126" i="28" s="1"/>
  <c r="W26" i="28" s="1"/>
  <c r="BJ78" i="28"/>
  <c r="AX78" i="28"/>
  <c r="AL78" i="28"/>
  <c r="AD78" i="28"/>
  <c r="CC78" i="22"/>
  <c r="CC73" i="27"/>
  <c r="CC73" i="28" s="1"/>
  <c r="BM78" i="28"/>
  <c r="BI78" i="22"/>
  <c r="BI54" i="22" s="1"/>
  <c r="BI73" i="27"/>
  <c r="BI73" i="28" s="1"/>
  <c r="BE78" i="22"/>
  <c r="BE54" i="22" s="1"/>
  <c r="BE73" i="27"/>
  <c r="BE73" i="28" s="1"/>
  <c r="BE78" i="28" s="1"/>
  <c r="BA78" i="22"/>
  <c r="BA54" i="22" s="1"/>
  <c r="BA73" i="27"/>
  <c r="BA73" i="28" s="1"/>
  <c r="AW78" i="22"/>
  <c r="AW54" i="22" s="1"/>
  <c r="AW73" i="27"/>
  <c r="AW73" i="28" s="1"/>
  <c r="AS78" i="22"/>
  <c r="AS54" i="22" s="1"/>
  <c r="AS73" i="27"/>
  <c r="AS73" i="28" s="1"/>
  <c r="AO78" i="22"/>
  <c r="AO73" i="27"/>
  <c r="AO73" i="28" s="1"/>
  <c r="AK78" i="22"/>
  <c r="AK54" i="22" s="1"/>
  <c r="AK73" i="27"/>
  <c r="AK73" i="28" s="1"/>
  <c r="AG78" i="22"/>
  <c r="AG54" i="22" s="1"/>
  <c r="AG73" i="27"/>
  <c r="AG73" i="28" s="1"/>
  <c r="AC78" i="22"/>
  <c r="AC54" i="22" s="1"/>
  <c r="AC73" i="27"/>
  <c r="AC73" i="28" s="1"/>
  <c r="Y78" i="22"/>
  <c r="Y54" i="22" s="1"/>
  <c r="Y73" i="27"/>
  <c r="Y73" i="28" s="1"/>
  <c r="BJ78" i="22"/>
  <c r="BJ54" i="22" s="1"/>
  <c r="BF78" i="22"/>
  <c r="BF54" i="22" s="1"/>
  <c r="BB78" i="22"/>
  <c r="BB54" i="22" s="1"/>
  <c r="AX78" i="22"/>
  <c r="AX54" i="22" s="1"/>
  <c r="AT78" i="22"/>
  <c r="AP78" i="22"/>
  <c r="AP54" i="22" s="1"/>
  <c r="AL78" i="22"/>
  <c r="AL54" i="22" s="1"/>
  <c r="AH78" i="22"/>
  <c r="AH54" i="22" s="1"/>
  <c r="AD78" i="22"/>
  <c r="AD54" i="22" s="1"/>
  <c r="Z78" i="22"/>
  <c r="Z54" i="22" s="1"/>
  <c r="CD78" i="28"/>
  <c r="BF78" i="28"/>
  <c r="AT78" i="28"/>
  <c r="AH78" i="28"/>
  <c r="CD78" i="22"/>
  <c r="CD54" i="22" s="1"/>
  <c r="CB78" i="22"/>
  <c r="CB73" i="27"/>
  <c r="CB73" i="28" s="1"/>
  <c r="BP78" i="22"/>
  <c r="BP73" i="27"/>
  <c r="BP73" i="28" s="1"/>
  <c r="BH78" i="22"/>
  <c r="BH54" i="22" s="1"/>
  <c r="BH73" i="27"/>
  <c r="BH73" i="28" s="1"/>
  <c r="BD78" i="22"/>
  <c r="BD54" i="22" s="1"/>
  <c r="BD73" i="27"/>
  <c r="BD73" i="28" s="1"/>
  <c r="AZ78" i="22"/>
  <c r="AZ54" i="22" s="1"/>
  <c r="AZ73" i="27"/>
  <c r="AZ73" i="28" s="1"/>
  <c r="AV78" i="22"/>
  <c r="AV54" i="22" s="1"/>
  <c r="AV73" i="27"/>
  <c r="AV73" i="28" s="1"/>
  <c r="AR78" i="22"/>
  <c r="AR54" i="22" s="1"/>
  <c r="AR73" i="27"/>
  <c r="AR73" i="28" s="1"/>
  <c r="AN78" i="22"/>
  <c r="AN54" i="22" s="1"/>
  <c r="AN73" i="27"/>
  <c r="AN73" i="28" s="1"/>
  <c r="AJ78" i="22"/>
  <c r="AJ54" i="22" s="1"/>
  <c r="AJ73" i="27"/>
  <c r="AJ73" i="28" s="1"/>
  <c r="AF78" i="22"/>
  <c r="AF54" i="22" s="1"/>
  <c r="AF73" i="27"/>
  <c r="AF73" i="28" s="1"/>
  <c r="AB78" i="22"/>
  <c r="AB54" i="22" s="1"/>
  <c r="AB73" i="27"/>
  <c r="AB73" i="28" s="1"/>
  <c r="X78" i="22"/>
  <c r="X54" i="22" s="1"/>
  <c r="X73" i="27"/>
  <c r="X73" i="28" s="1"/>
  <c r="BB78" i="28"/>
  <c r="AP78" i="28"/>
  <c r="Z78" i="28"/>
  <c r="CE78" i="22"/>
  <c r="CE73" i="27"/>
  <c r="CE73" i="28" s="1"/>
  <c r="CA78" i="22"/>
  <c r="CA54" i="22" s="1"/>
  <c r="CA73" i="27"/>
  <c r="CA73" i="28" s="1"/>
  <c r="BK78" i="22"/>
  <c r="BK54" i="22" s="1"/>
  <c r="BK73" i="27"/>
  <c r="BK73" i="28" s="1"/>
  <c r="BG78" i="22"/>
  <c r="BG54" i="22" s="1"/>
  <c r="BG73" i="27"/>
  <c r="BG73" i="28" s="1"/>
  <c r="BC78" i="22"/>
  <c r="BC54" i="22" s="1"/>
  <c r="BC73" i="27"/>
  <c r="BC73" i="28" s="1"/>
  <c r="AY78" i="22"/>
  <c r="AY54" i="22" s="1"/>
  <c r="AY73" i="27"/>
  <c r="AY73" i="28" s="1"/>
  <c r="AU78" i="22"/>
  <c r="AU54" i="22" s="1"/>
  <c r="AU73" i="27"/>
  <c r="AU73" i="28" s="1"/>
  <c r="AQ78" i="22"/>
  <c r="AQ54" i="22" s="1"/>
  <c r="AQ73" i="27"/>
  <c r="AQ73" i="28" s="1"/>
  <c r="AM78" i="22"/>
  <c r="AM54" i="22" s="1"/>
  <c r="AM73" i="27"/>
  <c r="AM73" i="28" s="1"/>
  <c r="AI78" i="22"/>
  <c r="AI54" i="22" s="1"/>
  <c r="AI73" i="27"/>
  <c r="AI73" i="28" s="1"/>
  <c r="AE78" i="22"/>
  <c r="AE54" i="22" s="1"/>
  <c r="AE73" i="27"/>
  <c r="AE73" i="28" s="1"/>
  <c r="AA78" i="22"/>
  <c r="AA54" i="22" s="1"/>
  <c r="AA73" i="27"/>
  <c r="AA73" i="28" s="1"/>
  <c r="AZ10" i="28"/>
  <c r="BP10" i="28"/>
  <c r="BQ117" i="22"/>
  <c r="BQ115" i="22"/>
  <c r="BN157" i="26"/>
  <c r="BN158" i="26"/>
  <c r="BM78" i="22"/>
  <c r="V142" i="22"/>
  <c r="U89" i="22"/>
  <c r="T89" i="22" s="1"/>
  <c r="BX77" i="22"/>
  <c r="BX77" i="27" s="1"/>
  <c r="BX77" i="28" s="1"/>
  <c r="BT77" i="22"/>
  <c r="BT77" i="27" s="1"/>
  <c r="BT77" i="28" s="1"/>
  <c r="BY76" i="22"/>
  <c r="BY76" i="27" s="1"/>
  <c r="BY76" i="28" s="1"/>
  <c r="BU76" i="22"/>
  <c r="BU76" i="27" s="1"/>
  <c r="BU76" i="28" s="1"/>
  <c r="BQ76" i="22"/>
  <c r="BQ76" i="27" s="1"/>
  <c r="BQ76" i="28" s="1"/>
  <c r="X125" i="22"/>
  <c r="X125" i="27" s="1"/>
  <c r="X125" i="28" s="1"/>
  <c r="X25" i="28" s="1"/>
  <c r="AB125" i="22"/>
  <c r="AB125" i="27" s="1"/>
  <c r="AB125" i="28" s="1"/>
  <c r="AB25" i="28" s="1"/>
  <c r="AF125" i="22"/>
  <c r="AF125" i="27" s="1"/>
  <c r="AF125" i="28" s="1"/>
  <c r="AF25" i="28" s="1"/>
  <c r="AJ125" i="22"/>
  <c r="AJ125" i="27" s="1"/>
  <c r="AJ125" i="28" s="1"/>
  <c r="AJ25" i="28" s="1"/>
  <c r="AN125" i="22"/>
  <c r="AN125" i="27" s="1"/>
  <c r="AN125" i="28" s="1"/>
  <c r="AN25" i="28" s="1"/>
  <c r="AR125" i="22"/>
  <c r="AR125" i="27" s="1"/>
  <c r="AR125" i="28" s="1"/>
  <c r="AR25" i="28" s="1"/>
  <c r="AV125" i="22"/>
  <c r="AV125" i="27" s="1"/>
  <c r="AV125" i="28" s="1"/>
  <c r="AV25" i="28" s="1"/>
  <c r="AZ125" i="22"/>
  <c r="AZ125" i="27" s="1"/>
  <c r="AZ125" i="28" s="1"/>
  <c r="AZ25" i="28" s="1"/>
  <c r="Y125" i="22"/>
  <c r="Y125" i="27" s="1"/>
  <c r="Y125" i="28" s="1"/>
  <c r="Y25" i="28" s="1"/>
  <c r="AC125" i="22"/>
  <c r="AC125" i="27" s="1"/>
  <c r="AC125" i="28" s="1"/>
  <c r="AC25" i="28" s="1"/>
  <c r="AG125" i="22"/>
  <c r="AG125" i="27" s="1"/>
  <c r="AG125" i="28" s="1"/>
  <c r="AG25" i="28" s="1"/>
  <c r="AK125" i="22"/>
  <c r="AK125" i="27" s="1"/>
  <c r="AK125" i="28" s="1"/>
  <c r="AK25" i="28" s="1"/>
  <c r="AO125" i="22"/>
  <c r="AO125" i="27" s="1"/>
  <c r="AO125" i="28" s="1"/>
  <c r="AO25" i="28" s="1"/>
  <c r="AS125" i="22"/>
  <c r="AS125" i="27" s="1"/>
  <c r="AS125" i="28" s="1"/>
  <c r="AS25" i="28" s="1"/>
  <c r="AW125" i="22"/>
  <c r="AW125" i="27" s="1"/>
  <c r="AW125" i="28" s="1"/>
  <c r="AW25" i="28" s="1"/>
  <c r="BA125" i="22"/>
  <c r="BA125" i="27" s="1"/>
  <c r="BA125" i="28" s="1"/>
  <c r="BA25" i="28" s="1"/>
  <c r="Z125" i="22"/>
  <c r="Z125" i="27" s="1"/>
  <c r="Z125" i="28" s="1"/>
  <c r="Z25" i="28" s="1"/>
  <c r="AD125" i="22"/>
  <c r="AD125" i="27" s="1"/>
  <c r="AD125" i="28" s="1"/>
  <c r="AD25" i="28" s="1"/>
  <c r="AH125" i="22"/>
  <c r="AH125" i="27" s="1"/>
  <c r="AH125" i="28" s="1"/>
  <c r="AH25" i="28" s="1"/>
  <c r="AL125" i="22"/>
  <c r="AL125" i="27" s="1"/>
  <c r="AL125" i="28" s="1"/>
  <c r="AL25" i="28" s="1"/>
  <c r="AP125" i="22"/>
  <c r="AP125" i="27" s="1"/>
  <c r="AP125" i="28" s="1"/>
  <c r="AP25" i="28" s="1"/>
  <c r="AT125" i="22"/>
  <c r="AT125" i="27" s="1"/>
  <c r="AT125" i="28" s="1"/>
  <c r="AT25" i="28" s="1"/>
  <c r="AX125" i="22"/>
  <c r="AX125" i="27" s="1"/>
  <c r="AX125" i="28" s="1"/>
  <c r="AX25" i="28" s="1"/>
  <c r="BB125" i="22"/>
  <c r="BB125" i="27" s="1"/>
  <c r="BB125" i="28" s="1"/>
  <c r="BB25" i="28" s="1"/>
  <c r="AE125" i="22"/>
  <c r="AE125" i="27" s="1"/>
  <c r="AE125" i="28" s="1"/>
  <c r="AE25" i="28" s="1"/>
  <c r="AU125" i="22"/>
  <c r="AU125" i="27" s="1"/>
  <c r="AU125" i="28" s="1"/>
  <c r="AU25" i="28" s="1"/>
  <c r="BE125" i="22"/>
  <c r="BE125" i="27" s="1"/>
  <c r="BE125" i="28" s="1"/>
  <c r="BE25" i="28" s="1"/>
  <c r="BI125" i="22"/>
  <c r="BI125" i="27" s="1"/>
  <c r="BI125" i="28" s="1"/>
  <c r="BI25" i="28" s="1"/>
  <c r="BM125" i="22"/>
  <c r="BM125" i="27" s="1"/>
  <c r="BM125" i="28" s="1"/>
  <c r="BM25" i="28" s="1"/>
  <c r="BQ125" i="22"/>
  <c r="BQ125" i="27" s="1"/>
  <c r="BQ125" i="28" s="1"/>
  <c r="CC125" i="22"/>
  <c r="CC125" i="27" s="1"/>
  <c r="CC125" i="28" s="1"/>
  <c r="CC25" i="28" s="1"/>
  <c r="AI125" i="22"/>
  <c r="AI125" i="27" s="1"/>
  <c r="AI125" i="28" s="1"/>
  <c r="AI25" i="28" s="1"/>
  <c r="AY125" i="22"/>
  <c r="AY125" i="27" s="1"/>
  <c r="AY125" i="28" s="1"/>
  <c r="AY25" i="28" s="1"/>
  <c r="BF125" i="22"/>
  <c r="BF125" i="27" s="1"/>
  <c r="BF125" i="28" s="1"/>
  <c r="BF25" i="28" s="1"/>
  <c r="BJ125" i="22"/>
  <c r="BJ125" i="27" s="1"/>
  <c r="BJ125" i="28" s="1"/>
  <c r="BJ25" i="28" s="1"/>
  <c r="BR125" i="22"/>
  <c r="BR125" i="27" s="1"/>
  <c r="BR125" i="28" s="1"/>
  <c r="BR25" i="28" s="1"/>
  <c r="CD125" i="22"/>
  <c r="CD125" i="27" s="1"/>
  <c r="CD125" i="28" s="1"/>
  <c r="CD25" i="28" s="1"/>
  <c r="W125" i="22"/>
  <c r="AM125" i="22"/>
  <c r="AM125" i="27" s="1"/>
  <c r="AM125" i="28" s="1"/>
  <c r="AM25" i="28" s="1"/>
  <c r="BC125" i="22"/>
  <c r="BC125" i="27" s="1"/>
  <c r="BC125" i="28" s="1"/>
  <c r="BC25" i="28" s="1"/>
  <c r="BG125" i="22"/>
  <c r="BG125" i="27" s="1"/>
  <c r="BG125" i="28" s="1"/>
  <c r="BG25" i="28" s="1"/>
  <c r="BK125" i="22"/>
  <c r="BK125" i="27" s="1"/>
  <c r="BK125" i="28" s="1"/>
  <c r="BK25" i="28" s="1"/>
  <c r="CA125" i="22"/>
  <c r="CA125" i="27" s="1"/>
  <c r="CA125" i="28" s="1"/>
  <c r="CA25" i="28" s="1"/>
  <c r="CE125" i="22"/>
  <c r="CE125" i="27" s="1"/>
  <c r="CE125" i="28" s="1"/>
  <c r="CE25" i="28" s="1"/>
  <c r="BD125" i="22"/>
  <c r="BD125" i="27" s="1"/>
  <c r="BD125" i="28" s="1"/>
  <c r="BD25" i="28" s="1"/>
  <c r="BH125" i="22"/>
  <c r="BH125" i="27" s="1"/>
  <c r="BH125" i="28" s="1"/>
  <c r="BH25" i="28" s="1"/>
  <c r="AA125" i="22"/>
  <c r="AA125" i="27" s="1"/>
  <c r="AA125" i="28" s="1"/>
  <c r="AA25" i="28" s="1"/>
  <c r="BL125" i="22"/>
  <c r="BL125" i="27" s="1"/>
  <c r="BL125" i="28" s="1"/>
  <c r="CB125" i="22"/>
  <c r="CB125" i="27" s="1"/>
  <c r="CB125" i="28" s="1"/>
  <c r="CB25" i="28" s="1"/>
  <c r="Z142" i="22"/>
  <c r="Z142" i="27" s="1"/>
  <c r="Z142" i="28" s="1"/>
  <c r="AD142" i="22"/>
  <c r="AD142" i="27" s="1"/>
  <c r="AD142" i="28" s="1"/>
  <c r="AH142" i="22"/>
  <c r="AL142" i="22"/>
  <c r="AL142" i="27" s="1"/>
  <c r="AL142" i="28" s="1"/>
  <c r="AP142" i="22"/>
  <c r="AP142" i="27" s="1"/>
  <c r="AP142" i="28" s="1"/>
  <c r="AT142" i="22"/>
  <c r="AT142" i="27" s="1"/>
  <c r="AT142" i="28" s="1"/>
  <c r="AT42" i="28" s="1"/>
  <c r="AX142" i="22"/>
  <c r="BB142" i="22"/>
  <c r="BB142" i="27" s="1"/>
  <c r="BB142" i="28" s="1"/>
  <c r="BF142" i="22"/>
  <c r="BF142" i="27" s="1"/>
  <c r="BF142" i="28" s="1"/>
  <c r="BJ142" i="22"/>
  <c r="BJ142" i="27" s="1"/>
  <c r="BJ142" i="28" s="1"/>
  <c r="BN142" i="22"/>
  <c r="BR142" i="22"/>
  <c r="BR142" i="27" s="1"/>
  <c r="BR142" i="28" s="1"/>
  <c r="BV142" i="22"/>
  <c r="BV142" i="27" s="1"/>
  <c r="BV142" i="28" s="1"/>
  <c r="BZ142" i="22"/>
  <c r="BZ142" i="27" s="1"/>
  <c r="BZ142" i="28" s="1"/>
  <c r="CD142" i="22"/>
  <c r="X142" i="22"/>
  <c r="X142" i="27" s="1"/>
  <c r="X142" i="28" s="1"/>
  <c r="AB142" i="22"/>
  <c r="AB142" i="27" s="1"/>
  <c r="AB142" i="28" s="1"/>
  <c r="AF142" i="22"/>
  <c r="AF142" i="27" s="1"/>
  <c r="AF142" i="28" s="1"/>
  <c r="AJ142" i="22"/>
  <c r="AN142" i="22"/>
  <c r="AN142" i="27" s="1"/>
  <c r="AN142" i="28" s="1"/>
  <c r="AR142" i="22"/>
  <c r="AR142" i="27" s="1"/>
  <c r="AR142" i="28" s="1"/>
  <c r="AV142" i="22"/>
  <c r="AV142" i="27" s="1"/>
  <c r="AV142" i="28" s="1"/>
  <c r="AZ142" i="22"/>
  <c r="BD142" i="22"/>
  <c r="BD142" i="27" s="1"/>
  <c r="BD142" i="28" s="1"/>
  <c r="BH142" i="22"/>
  <c r="BH142" i="27" s="1"/>
  <c r="BH142" i="28" s="1"/>
  <c r="BL142" i="22"/>
  <c r="BL142" i="27" s="1"/>
  <c r="BL142" i="28" s="1"/>
  <c r="BP142" i="22"/>
  <c r="BT142" i="22"/>
  <c r="BT142" i="27" s="1"/>
  <c r="BT142" i="28" s="1"/>
  <c r="BX142" i="22"/>
  <c r="BX142" i="27" s="1"/>
  <c r="BX142" i="28" s="1"/>
  <c r="CB142" i="22"/>
  <c r="CB142" i="27" s="1"/>
  <c r="CB142" i="28" s="1"/>
  <c r="Z136" i="22"/>
  <c r="Z136" i="27" s="1"/>
  <c r="Z136" i="28" s="1"/>
  <c r="Z36" i="28" s="1"/>
  <c r="AD136" i="22"/>
  <c r="AD136" i="27" s="1"/>
  <c r="AD136" i="28" s="1"/>
  <c r="AD36" i="28" s="1"/>
  <c r="AH136" i="22"/>
  <c r="AH136" i="27" s="1"/>
  <c r="AH136" i="28" s="1"/>
  <c r="AH36" i="28" s="1"/>
  <c r="AL136" i="22"/>
  <c r="AL136" i="27" s="1"/>
  <c r="AL136" i="28" s="1"/>
  <c r="AL36" i="28" s="1"/>
  <c r="AP136" i="22"/>
  <c r="AP136" i="27" s="1"/>
  <c r="AP136" i="28" s="1"/>
  <c r="AP36" i="28" s="1"/>
  <c r="AT136" i="22"/>
  <c r="AT136" i="27" s="1"/>
  <c r="AT136" i="28" s="1"/>
  <c r="AT36" i="28" s="1"/>
  <c r="AX136" i="22"/>
  <c r="AX136" i="27" s="1"/>
  <c r="AX136" i="28" s="1"/>
  <c r="AX36" i="28" s="1"/>
  <c r="BB136" i="22"/>
  <c r="BB136" i="27" s="1"/>
  <c r="BB136" i="28" s="1"/>
  <c r="BB36" i="28" s="1"/>
  <c r="BF136" i="22"/>
  <c r="BF136" i="27" s="1"/>
  <c r="BF136" i="28" s="1"/>
  <c r="BF36" i="28" s="1"/>
  <c r="BJ136" i="22"/>
  <c r="BJ136" i="27" s="1"/>
  <c r="BJ136" i="28" s="1"/>
  <c r="BJ36" i="28" s="1"/>
  <c r="BN136" i="22"/>
  <c r="BN136" i="27" s="1"/>
  <c r="BN136" i="28" s="1"/>
  <c r="BN36" i="28" s="1"/>
  <c r="BR136" i="22"/>
  <c r="BR136" i="27" s="1"/>
  <c r="BR136" i="28" s="1"/>
  <c r="BR36" i="28" s="1"/>
  <c r="BV136" i="22"/>
  <c r="BV136" i="27" s="1"/>
  <c r="BV136" i="28" s="1"/>
  <c r="BV36" i="28" s="1"/>
  <c r="BZ136" i="22"/>
  <c r="BZ136" i="27" s="1"/>
  <c r="BZ136" i="28" s="1"/>
  <c r="BZ36" i="28" s="1"/>
  <c r="CD136" i="22"/>
  <c r="CD136" i="27" s="1"/>
  <c r="CD136" i="28" s="1"/>
  <c r="CD36" i="28" s="1"/>
  <c r="X136" i="22"/>
  <c r="X136" i="27" s="1"/>
  <c r="X136" i="28" s="1"/>
  <c r="X36" i="28" s="1"/>
  <c r="AB136" i="22"/>
  <c r="AB136" i="27" s="1"/>
  <c r="AB136" i="28" s="1"/>
  <c r="AB36" i="28" s="1"/>
  <c r="AF136" i="22"/>
  <c r="AF136" i="27" s="1"/>
  <c r="AF136" i="28" s="1"/>
  <c r="AF36" i="28" s="1"/>
  <c r="AJ136" i="22"/>
  <c r="AJ136" i="27" s="1"/>
  <c r="AJ136" i="28" s="1"/>
  <c r="AJ36" i="28" s="1"/>
  <c r="AN136" i="22"/>
  <c r="AN136" i="27" s="1"/>
  <c r="AN136" i="28" s="1"/>
  <c r="AN36" i="28" s="1"/>
  <c r="AR136" i="22"/>
  <c r="AR136" i="27" s="1"/>
  <c r="AR136" i="28" s="1"/>
  <c r="AR36" i="28" s="1"/>
  <c r="AV136" i="22"/>
  <c r="AV136" i="27" s="1"/>
  <c r="AV136" i="28" s="1"/>
  <c r="AV36" i="28" s="1"/>
  <c r="AZ136" i="22"/>
  <c r="AZ136" i="27" s="1"/>
  <c r="AZ136" i="28" s="1"/>
  <c r="AZ36" i="28" s="1"/>
  <c r="BD136" i="22"/>
  <c r="BD136" i="27" s="1"/>
  <c r="BD136" i="28" s="1"/>
  <c r="BD36" i="28" s="1"/>
  <c r="BH136" i="22"/>
  <c r="BH136" i="27" s="1"/>
  <c r="BH136" i="28" s="1"/>
  <c r="BH36" i="28" s="1"/>
  <c r="BL136" i="22"/>
  <c r="BL136" i="27" s="1"/>
  <c r="BL136" i="28" s="1"/>
  <c r="BL36" i="28" s="1"/>
  <c r="BP136" i="22"/>
  <c r="BP136" i="27" s="1"/>
  <c r="BP136" i="28" s="1"/>
  <c r="BP36" i="28" s="1"/>
  <c r="BT136" i="22"/>
  <c r="BT136" i="27" s="1"/>
  <c r="BT136" i="28" s="1"/>
  <c r="BT36" i="28" s="1"/>
  <c r="BX136" i="22"/>
  <c r="BX136" i="27" s="1"/>
  <c r="BX136" i="28" s="1"/>
  <c r="BX36" i="28" s="1"/>
  <c r="CB136" i="22"/>
  <c r="CB136" i="27" s="1"/>
  <c r="CB136" i="28" s="1"/>
  <c r="CB36" i="28" s="1"/>
  <c r="X132" i="22"/>
  <c r="X132" i="27" s="1"/>
  <c r="X132" i="28" s="1"/>
  <c r="AB132" i="22"/>
  <c r="AB132" i="27" s="1"/>
  <c r="AB132" i="28" s="1"/>
  <c r="AF132" i="22"/>
  <c r="AJ132" i="22"/>
  <c r="AJ132" i="27" s="1"/>
  <c r="AJ132" i="28" s="1"/>
  <c r="AN132" i="22"/>
  <c r="AN132" i="27" s="1"/>
  <c r="AN132" i="28" s="1"/>
  <c r="AR132" i="22"/>
  <c r="AR132" i="27" s="1"/>
  <c r="AR132" i="28" s="1"/>
  <c r="AV132" i="22"/>
  <c r="AV132" i="27" s="1"/>
  <c r="AV132" i="28" s="1"/>
  <c r="AZ132" i="22"/>
  <c r="AZ132" i="27" s="1"/>
  <c r="AZ132" i="28" s="1"/>
  <c r="BD132" i="22"/>
  <c r="BD132" i="27" s="1"/>
  <c r="BD132" i="28" s="1"/>
  <c r="BH132" i="22"/>
  <c r="BH132" i="27" s="1"/>
  <c r="BH132" i="28" s="1"/>
  <c r="BL132" i="22"/>
  <c r="BP132" i="22"/>
  <c r="BP132" i="27" s="1"/>
  <c r="BP132" i="28" s="1"/>
  <c r="BT132" i="22"/>
  <c r="BT132" i="27" s="1"/>
  <c r="BT132" i="28" s="1"/>
  <c r="BX132" i="22"/>
  <c r="BX132" i="27" s="1"/>
  <c r="BX132" i="28" s="1"/>
  <c r="CB132" i="22"/>
  <c r="Z132" i="22"/>
  <c r="Z132" i="27" s="1"/>
  <c r="Z132" i="28" s="1"/>
  <c r="AD132" i="22"/>
  <c r="AD132" i="27" s="1"/>
  <c r="AD132" i="28" s="1"/>
  <c r="AH132" i="22"/>
  <c r="AH132" i="27" s="1"/>
  <c r="AH132" i="28" s="1"/>
  <c r="AL132" i="22"/>
  <c r="AP132" i="22"/>
  <c r="AP132" i="27" s="1"/>
  <c r="AP132" i="28" s="1"/>
  <c r="AT132" i="22"/>
  <c r="AT132" i="27" s="1"/>
  <c r="AT132" i="28" s="1"/>
  <c r="AX132" i="22"/>
  <c r="AX132" i="27" s="1"/>
  <c r="AX132" i="28" s="1"/>
  <c r="BB132" i="22"/>
  <c r="BF132" i="22"/>
  <c r="BF132" i="27" s="1"/>
  <c r="BF132" i="28" s="1"/>
  <c r="BJ132" i="22"/>
  <c r="BJ132" i="27" s="1"/>
  <c r="BJ132" i="28" s="1"/>
  <c r="BN132" i="22"/>
  <c r="BN132" i="27" s="1"/>
  <c r="BN132" i="28" s="1"/>
  <c r="BR132" i="22"/>
  <c r="BV132" i="22"/>
  <c r="BV132" i="27" s="1"/>
  <c r="BV132" i="28" s="1"/>
  <c r="BZ132" i="22"/>
  <c r="BZ132" i="27" s="1"/>
  <c r="BZ132" i="28" s="1"/>
  <c r="CD132" i="22"/>
  <c r="CD132" i="27" s="1"/>
  <c r="CD132" i="28" s="1"/>
  <c r="W132" i="22"/>
  <c r="W132" i="27" s="1"/>
  <c r="W132" i="28" s="1"/>
  <c r="AE132" i="22"/>
  <c r="AE132" i="27" s="1"/>
  <c r="AE132" i="28" s="1"/>
  <c r="AM132" i="22"/>
  <c r="AM132" i="27" s="1"/>
  <c r="AM132" i="28" s="1"/>
  <c r="AU132" i="22"/>
  <c r="AU132" i="27" s="1"/>
  <c r="AU132" i="28" s="1"/>
  <c r="BC132" i="22"/>
  <c r="BC132" i="27" s="1"/>
  <c r="BC132" i="28" s="1"/>
  <c r="BK132" i="22"/>
  <c r="BK132" i="27" s="1"/>
  <c r="BK132" i="28" s="1"/>
  <c r="BS132" i="22"/>
  <c r="BS132" i="27" s="1"/>
  <c r="BS132" i="28" s="1"/>
  <c r="CA132" i="22"/>
  <c r="CA132" i="27" s="1"/>
  <c r="CA132" i="28" s="1"/>
  <c r="Y132" i="22"/>
  <c r="AG132" i="22"/>
  <c r="AG132" i="27" s="1"/>
  <c r="AG132" i="28" s="1"/>
  <c r="AO132" i="22"/>
  <c r="AO132" i="27" s="1"/>
  <c r="AO132" i="28" s="1"/>
  <c r="AW132" i="22"/>
  <c r="AW132" i="27" s="1"/>
  <c r="AW132" i="28" s="1"/>
  <c r="BE132" i="22"/>
  <c r="BM132" i="22"/>
  <c r="BM132" i="27" s="1"/>
  <c r="BM132" i="28" s="1"/>
  <c r="BU132" i="22"/>
  <c r="BU132" i="27" s="1"/>
  <c r="BU132" i="28" s="1"/>
  <c r="CC132" i="22"/>
  <c r="CC132" i="27" s="1"/>
  <c r="CC132" i="28" s="1"/>
  <c r="AA132" i="22"/>
  <c r="AI132" i="22"/>
  <c r="AI132" i="27" s="1"/>
  <c r="AI132" i="28" s="1"/>
  <c r="AQ132" i="22"/>
  <c r="AQ132" i="27" s="1"/>
  <c r="AQ132" i="28" s="1"/>
  <c r="AY132" i="22"/>
  <c r="AY132" i="27" s="1"/>
  <c r="AY132" i="28" s="1"/>
  <c r="BG132" i="22"/>
  <c r="BO132" i="22"/>
  <c r="BO132" i="27" s="1"/>
  <c r="BO132" i="28" s="1"/>
  <c r="BW132" i="22"/>
  <c r="BW132" i="27" s="1"/>
  <c r="BW132" i="28" s="1"/>
  <c r="CE132" i="22"/>
  <c r="CE132" i="27" s="1"/>
  <c r="CE132" i="28" s="1"/>
  <c r="CE144" i="22"/>
  <c r="CE144" i="27" s="1"/>
  <c r="CE144" i="28" s="1"/>
  <c r="CE44" i="28" s="1"/>
  <c r="BW144" i="22"/>
  <c r="BW144" i="27" s="1"/>
  <c r="BW144" i="28" s="1"/>
  <c r="BW44" i="28" s="1"/>
  <c r="BO144" i="22"/>
  <c r="BO144" i="27" s="1"/>
  <c r="BO144" i="28" s="1"/>
  <c r="BO44" i="28" s="1"/>
  <c r="BG144" i="22"/>
  <c r="BG144" i="27" s="1"/>
  <c r="BG144" i="28" s="1"/>
  <c r="BG44" i="28" s="1"/>
  <c r="AY144" i="22"/>
  <c r="AY144" i="27" s="1"/>
  <c r="AY144" i="28" s="1"/>
  <c r="AY44" i="28" s="1"/>
  <c r="AQ144" i="22"/>
  <c r="AQ144" i="27" s="1"/>
  <c r="AQ144" i="28" s="1"/>
  <c r="AQ44" i="28" s="1"/>
  <c r="AI144" i="22"/>
  <c r="AI144" i="27" s="1"/>
  <c r="AI144" i="28" s="1"/>
  <c r="AI44" i="28" s="1"/>
  <c r="BY142" i="22"/>
  <c r="BY142" i="27" s="1"/>
  <c r="BY142" i="28" s="1"/>
  <c r="BQ142" i="22"/>
  <c r="BI142" i="22"/>
  <c r="BI142" i="27" s="1"/>
  <c r="BI142" i="28" s="1"/>
  <c r="BA142" i="22"/>
  <c r="BA142" i="27" s="1"/>
  <c r="BA142" i="28" s="1"/>
  <c r="AS142" i="22"/>
  <c r="AS142" i="27" s="1"/>
  <c r="AS142" i="28" s="1"/>
  <c r="AK142" i="22"/>
  <c r="AC142" i="22"/>
  <c r="AC142" i="27" s="1"/>
  <c r="AC142" i="28" s="1"/>
  <c r="CA139" i="22"/>
  <c r="CA139" i="27" s="1"/>
  <c r="CA139" i="28" s="1"/>
  <c r="BS139" i="22"/>
  <c r="BS139" i="27" s="1"/>
  <c r="BS139" i="28" s="1"/>
  <c r="BK139" i="22"/>
  <c r="BC139" i="22"/>
  <c r="BC139" i="27" s="1"/>
  <c r="BC139" i="28" s="1"/>
  <c r="AU139" i="22"/>
  <c r="AU139" i="27" s="1"/>
  <c r="AU139" i="28" s="1"/>
  <c r="AM139" i="22"/>
  <c r="AM139" i="27" s="1"/>
  <c r="AM139" i="28" s="1"/>
  <c r="AE139" i="22"/>
  <c r="AE139" i="27" s="1"/>
  <c r="AE139" i="28" s="1"/>
  <c r="W139" i="22"/>
  <c r="W139" i="27" s="1"/>
  <c r="W139" i="28" s="1"/>
  <c r="CC136" i="22"/>
  <c r="CC136" i="27" s="1"/>
  <c r="CC136" i="28" s="1"/>
  <c r="CC36" i="28" s="1"/>
  <c r="BU136" i="22"/>
  <c r="BU136" i="27" s="1"/>
  <c r="BU136" i="28" s="1"/>
  <c r="BU36" i="28" s="1"/>
  <c r="BM136" i="22"/>
  <c r="BM136" i="27" s="1"/>
  <c r="BM136" i="28" s="1"/>
  <c r="BM36" i="28" s="1"/>
  <c r="BE136" i="22"/>
  <c r="BE136" i="27" s="1"/>
  <c r="BE136" i="28" s="1"/>
  <c r="BE36" i="28" s="1"/>
  <c r="AW136" i="22"/>
  <c r="AW136" i="27" s="1"/>
  <c r="AW136" i="28" s="1"/>
  <c r="AW36" i="28" s="1"/>
  <c r="AO136" i="22"/>
  <c r="AO136" i="27" s="1"/>
  <c r="AO136" i="28" s="1"/>
  <c r="AO36" i="28" s="1"/>
  <c r="AG136" i="22"/>
  <c r="AG136" i="27" s="1"/>
  <c r="AG136" i="28" s="1"/>
  <c r="AG36" i="28" s="1"/>
  <c r="Y136" i="22"/>
  <c r="Y136" i="27" s="1"/>
  <c r="Y136" i="28" s="1"/>
  <c r="Y36" i="28" s="1"/>
  <c r="BW134" i="22"/>
  <c r="BW134" i="27" s="1"/>
  <c r="BW134" i="28" s="1"/>
  <c r="BW34" i="28" s="1"/>
  <c r="BG134" i="22"/>
  <c r="BG134" i="27" s="1"/>
  <c r="BG134" i="28" s="1"/>
  <c r="BG34" i="28" s="1"/>
  <c r="AQ134" i="22"/>
  <c r="AQ134" i="27" s="1"/>
  <c r="AQ134" i="28" s="1"/>
  <c r="AQ34" i="28" s="1"/>
  <c r="AA134" i="22"/>
  <c r="AA134" i="27" s="1"/>
  <c r="AA134" i="28" s="1"/>
  <c r="AA34" i="28" s="1"/>
  <c r="BA132" i="22"/>
  <c r="BA132" i="27" s="1"/>
  <c r="BA132" i="28" s="1"/>
  <c r="CA129" i="22"/>
  <c r="CA129" i="27" s="1"/>
  <c r="CA129" i="28" s="1"/>
  <c r="AC129" i="22"/>
  <c r="Z127" i="22"/>
  <c r="Z127" i="27" s="1"/>
  <c r="Z127" i="28" s="1"/>
  <c r="Z27" i="28" s="1"/>
  <c r="AW51" i="22"/>
  <c r="AW14" i="22" s="1"/>
  <c r="U82" i="22"/>
  <c r="Y95" i="22"/>
  <c r="AM90" i="22"/>
  <c r="BW77" i="22"/>
  <c r="BW77" i="27" s="1"/>
  <c r="BW77" i="28" s="1"/>
  <c r="BS77" i="22"/>
  <c r="BS77" i="27" s="1"/>
  <c r="BS77" i="28" s="1"/>
  <c r="U77" i="22"/>
  <c r="BX76" i="22"/>
  <c r="BX76" i="27" s="1"/>
  <c r="BX76" i="28" s="1"/>
  <c r="BT76" i="22"/>
  <c r="BT76" i="27" s="1"/>
  <c r="BT76" i="28" s="1"/>
  <c r="BQ75" i="22"/>
  <c r="BY139" i="22"/>
  <c r="BY139" i="27" s="1"/>
  <c r="BY139" i="28" s="1"/>
  <c r="BQ139" i="22"/>
  <c r="BQ139" i="27" s="1"/>
  <c r="BQ139" i="28" s="1"/>
  <c r="BI139" i="22"/>
  <c r="BA139" i="22"/>
  <c r="BA139" i="27" s="1"/>
  <c r="BA139" i="28" s="1"/>
  <c r="AS139" i="22"/>
  <c r="AS139" i="27" s="1"/>
  <c r="AS139" i="28" s="1"/>
  <c r="AK139" i="22"/>
  <c r="AK139" i="27" s="1"/>
  <c r="AK139" i="28" s="1"/>
  <c r="CA136" i="22"/>
  <c r="CA136" i="27" s="1"/>
  <c r="CA136" i="28" s="1"/>
  <c r="CA36" i="28" s="1"/>
  <c r="BS136" i="22"/>
  <c r="BS136" i="27" s="1"/>
  <c r="BS136" i="28" s="1"/>
  <c r="BS36" i="28" s="1"/>
  <c r="BK136" i="22"/>
  <c r="BK136" i="27" s="1"/>
  <c r="BK136" i="28" s="1"/>
  <c r="BK36" i="28" s="1"/>
  <c r="BC136" i="22"/>
  <c r="BC136" i="27" s="1"/>
  <c r="BC136" i="28" s="1"/>
  <c r="BC36" i="28" s="1"/>
  <c r="AU136" i="22"/>
  <c r="AU136" i="27" s="1"/>
  <c r="AU136" i="28" s="1"/>
  <c r="AU36" i="28" s="1"/>
  <c r="AM136" i="22"/>
  <c r="AM136" i="27" s="1"/>
  <c r="AM136" i="28" s="1"/>
  <c r="AM36" i="28" s="1"/>
  <c r="AE136" i="22"/>
  <c r="AE136" i="27" s="1"/>
  <c r="AE136" i="28" s="1"/>
  <c r="AE36" i="28" s="1"/>
  <c r="W136" i="22"/>
  <c r="W136" i="27" s="1"/>
  <c r="W136" i="28" s="1"/>
  <c r="W36" i="28" s="1"/>
  <c r="BS134" i="22"/>
  <c r="BS134" i="27" s="1"/>
  <c r="BS134" i="28" s="1"/>
  <c r="BS34" i="28" s="1"/>
  <c r="BC134" i="22"/>
  <c r="BC134" i="27" s="1"/>
  <c r="BC134" i="28" s="1"/>
  <c r="BC34" i="28" s="1"/>
  <c r="AM134" i="22"/>
  <c r="AM134" i="27" s="1"/>
  <c r="AM134" i="28" s="1"/>
  <c r="AM34" i="28" s="1"/>
  <c r="BY132" i="22"/>
  <c r="BY132" i="27" s="1"/>
  <c r="BY132" i="28" s="1"/>
  <c r="AS132" i="22"/>
  <c r="AS132" i="27" s="1"/>
  <c r="AS132" i="28" s="1"/>
  <c r="BS126" i="22"/>
  <c r="BS126" i="27" s="1"/>
  <c r="BS126" i="28" s="1"/>
  <c r="BP125" i="22"/>
  <c r="BP125" i="27" s="1"/>
  <c r="BP125" i="28" s="1"/>
  <c r="BP25" i="28" s="1"/>
  <c r="BV77" i="22"/>
  <c r="BV77" i="27" s="1"/>
  <c r="BV77" i="28" s="1"/>
  <c r="BR77" i="22"/>
  <c r="BW76" i="22"/>
  <c r="BW76" i="27" s="1"/>
  <c r="BW76" i="28" s="1"/>
  <c r="BS76" i="22"/>
  <c r="BS76" i="27" s="1"/>
  <c r="BS76" i="28" s="1"/>
  <c r="BL75" i="22"/>
  <c r="W127" i="22"/>
  <c r="AA127" i="22"/>
  <c r="AA127" i="27" s="1"/>
  <c r="AA127" i="28" s="1"/>
  <c r="AA27" i="28" s="1"/>
  <c r="AE127" i="22"/>
  <c r="AE127" i="27" s="1"/>
  <c r="AE127" i="28" s="1"/>
  <c r="AE27" i="28" s="1"/>
  <c r="AI127" i="22"/>
  <c r="AI127" i="27" s="1"/>
  <c r="AI127" i="28" s="1"/>
  <c r="AI27" i="28" s="1"/>
  <c r="AM127" i="22"/>
  <c r="AM127" i="27" s="1"/>
  <c r="AM127" i="28" s="1"/>
  <c r="AM27" i="28" s="1"/>
  <c r="AQ127" i="22"/>
  <c r="AQ127" i="27" s="1"/>
  <c r="AQ127" i="28" s="1"/>
  <c r="AQ27" i="28" s="1"/>
  <c r="AU127" i="22"/>
  <c r="AU127" i="27" s="1"/>
  <c r="AU127" i="28" s="1"/>
  <c r="AU27" i="28" s="1"/>
  <c r="AY127" i="22"/>
  <c r="AY127" i="27" s="1"/>
  <c r="AY127" i="28" s="1"/>
  <c r="AY27" i="28" s="1"/>
  <c r="BC127" i="22"/>
  <c r="BC127" i="27" s="1"/>
  <c r="BC127" i="28" s="1"/>
  <c r="BC27" i="28" s="1"/>
  <c r="BG127" i="22"/>
  <c r="BG127" i="27" s="1"/>
  <c r="BG127" i="28" s="1"/>
  <c r="BG27" i="28" s="1"/>
  <c r="BK127" i="22"/>
  <c r="BK127" i="27" s="1"/>
  <c r="BK127" i="28" s="1"/>
  <c r="BK27" i="28" s="1"/>
  <c r="BO127" i="22"/>
  <c r="BO127" i="27" s="1"/>
  <c r="BO127" i="28" s="1"/>
  <c r="BO27" i="28" s="1"/>
  <c r="BS127" i="22"/>
  <c r="BS127" i="27" s="1"/>
  <c r="BS127" i="28" s="1"/>
  <c r="BW127" i="22"/>
  <c r="BW127" i="27" s="1"/>
  <c r="BW127" i="28" s="1"/>
  <c r="CA127" i="22"/>
  <c r="CA127" i="27" s="1"/>
  <c r="CA127" i="28" s="1"/>
  <c r="CA27" i="28" s="1"/>
  <c r="CE127" i="22"/>
  <c r="CE127" i="27" s="1"/>
  <c r="CE127" i="28" s="1"/>
  <c r="CE27" i="28" s="1"/>
  <c r="X127" i="22"/>
  <c r="X127" i="27" s="1"/>
  <c r="X127" i="28" s="1"/>
  <c r="X27" i="28" s="1"/>
  <c r="AB127" i="22"/>
  <c r="AB127" i="27" s="1"/>
  <c r="AB127" i="28" s="1"/>
  <c r="AB27" i="28" s="1"/>
  <c r="AF127" i="22"/>
  <c r="AF127" i="27" s="1"/>
  <c r="AF127" i="28" s="1"/>
  <c r="AF27" i="28" s="1"/>
  <c r="AJ127" i="22"/>
  <c r="AJ127" i="27" s="1"/>
  <c r="AJ127" i="28" s="1"/>
  <c r="AJ27" i="28" s="1"/>
  <c r="AN127" i="22"/>
  <c r="AN127" i="27" s="1"/>
  <c r="AN127" i="28" s="1"/>
  <c r="AN27" i="28" s="1"/>
  <c r="AR127" i="22"/>
  <c r="AR127" i="27" s="1"/>
  <c r="AR127" i="28" s="1"/>
  <c r="AR27" i="28" s="1"/>
  <c r="AV127" i="22"/>
  <c r="AV127" i="27" s="1"/>
  <c r="AV127" i="28" s="1"/>
  <c r="AV27" i="28" s="1"/>
  <c r="AZ127" i="22"/>
  <c r="AZ127" i="27" s="1"/>
  <c r="AZ127" i="28" s="1"/>
  <c r="AZ27" i="28" s="1"/>
  <c r="BD127" i="22"/>
  <c r="BD127" i="27" s="1"/>
  <c r="BD127" i="28" s="1"/>
  <c r="BD27" i="28" s="1"/>
  <c r="BH127" i="22"/>
  <c r="BH127" i="27" s="1"/>
  <c r="BH127" i="28" s="1"/>
  <c r="BH27" i="28" s="1"/>
  <c r="BL127" i="22"/>
  <c r="BL127" i="27" s="1"/>
  <c r="BL127" i="28" s="1"/>
  <c r="BL27" i="28" s="1"/>
  <c r="BP127" i="22"/>
  <c r="BP127" i="27" s="1"/>
  <c r="BP127" i="28" s="1"/>
  <c r="BP27" i="28" s="1"/>
  <c r="BT127" i="22"/>
  <c r="BT127" i="27" s="1"/>
  <c r="BT127" i="28" s="1"/>
  <c r="BX127" i="22"/>
  <c r="BX127" i="27" s="1"/>
  <c r="BX127" i="28" s="1"/>
  <c r="CB127" i="22"/>
  <c r="CB127" i="27" s="1"/>
  <c r="CB127" i="28" s="1"/>
  <c r="CB27" i="28" s="1"/>
  <c r="Y127" i="22"/>
  <c r="Y127" i="27" s="1"/>
  <c r="Y127" i="28" s="1"/>
  <c r="AC127" i="22"/>
  <c r="AC127" i="27" s="1"/>
  <c r="AC127" i="28" s="1"/>
  <c r="AC27" i="28" s="1"/>
  <c r="AG127" i="22"/>
  <c r="AG127" i="27" s="1"/>
  <c r="AG127" i="28" s="1"/>
  <c r="AG27" i="28" s="1"/>
  <c r="AK127" i="22"/>
  <c r="AK127" i="27" s="1"/>
  <c r="AK127" i="28" s="1"/>
  <c r="AK27" i="28" s="1"/>
  <c r="AO127" i="22"/>
  <c r="AO127" i="27" s="1"/>
  <c r="AO127" i="28" s="1"/>
  <c r="AO27" i="28" s="1"/>
  <c r="AS127" i="22"/>
  <c r="AS127" i="27" s="1"/>
  <c r="AS127" i="28" s="1"/>
  <c r="AS27" i="28" s="1"/>
  <c r="AW127" i="22"/>
  <c r="AW127" i="27" s="1"/>
  <c r="AW127" i="28" s="1"/>
  <c r="AW27" i="28" s="1"/>
  <c r="BA127" i="22"/>
  <c r="BA127" i="27" s="1"/>
  <c r="BA127" i="28" s="1"/>
  <c r="BA27" i="28" s="1"/>
  <c r="BE127" i="22"/>
  <c r="BE127" i="27" s="1"/>
  <c r="BE127" i="28" s="1"/>
  <c r="BE27" i="28" s="1"/>
  <c r="BI127" i="22"/>
  <c r="BI127" i="27" s="1"/>
  <c r="BI127" i="28" s="1"/>
  <c r="BI27" i="28" s="1"/>
  <c r="BM127" i="22"/>
  <c r="BM127" i="27" s="1"/>
  <c r="BM127" i="28" s="1"/>
  <c r="BM27" i="28" s="1"/>
  <c r="BQ127" i="22"/>
  <c r="BQ127" i="27" s="1"/>
  <c r="BQ127" i="28" s="1"/>
  <c r="BU127" i="22"/>
  <c r="BU127" i="27" s="1"/>
  <c r="BU127" i="28" s="1"/>
  <c r="BY127" i="22"/>
  <c r="BY127" i="27" s="1"/>
  <c r="BY127" i="28" s="1"/>
  <c r="CC127" i="22"/>
  <c r="CC127" i="27" s="1"/>
  <c r="CC127" i="28" s="1"/>
  <c r="CC27" i="28" s="1"/>
  <c r="AD127" i="22"/>
  <c r="AD127" i="27" s="1"/>
  <c r="AD127" i="28" s="1"/>
  <c r="AD27" i="28" s="1"/>
  <c r="AT127" i="22"/>
  <c r="AT127" i="27" s="1"/>
  <c r="AT127" i="28" s="1"/>
  <c r="AT27" i="28" s="1"/>
  <c r="BJ127" i="22"/>
  <c r="BJ127" i="27" s="1"/>
  <c r="BJ127" i="28" s="1"/>
  <c r="BJ27" i="28" s="1"/>
  <c r="BZ127" i="22"/>
  <c r="BZ127" i="27" s="1"/>
  <c r="BZ127" i="28" s="1"/>
  <c r="BZ27" i="28" s="1"/>
  <c r="AH127" i="22"/>
  <c r="AH127" i="27" s="1"/>
  <c r="AH127" i="28" s="1"/>
  <c r="AH27" i="28" s="1"/>
  <c r="AX127" i="22"/>
  <c r="AX127" i="27" s="1"/>
  <c r="AX127" i="28" s="1"/>
  <c r="AX27" i="28" s="1"/>
  <c r="BN127" i="22"/>
  <c r="BN127" i="27" s="1"/>
  <c r="BN127" i="28" s="1"/>
  <c r="BN27" i="28" s="1"/>
  <c r="CD127" i="22"/>
  <c r="CD127" i="27" s="1"/>
  <c r="CD127" i="28" s="1"/>
  <c r="CD27" i="28" s="1"/>
  <c r="AL127" i="22"/>
  <c r="AL127" i="27" s="1"/>
  <c r="AL127" i="28" s="1"/>
  <c r="AL27" i="28" s="1"/>
  <c r="BB127" i="22"/>
  <c r="BB127" i="27" s="1"/>
  <c r="BB127" i="28" s="1"/>
  <c r="BB27" i="28" s="1"/>
  <c r="BR127" i="22"/>
  <c r="BR127" i="27" s="1"/>
  <c r="BR127" i="28" s="1"/>
  <c r="X144" i="22"/>
  <c r="X144" i="27" s="1"/>
  <c r="X144" i="28" s="1"/>
  <c r="X44" i="28" s="1"/>
  <c r="AB144" i="22"/>
  <c r="AB144" i="27" s="1"/>
  <c r="AB144" i="28" s="1"/>
  <c r="AB44" i="28" s="1"/>
  <c r="AF144" i="22"/>
  <c r="AF144" i="27" s="1"/>
  <c r="AF144" i="28" s="1"/>
  <c r="AF44" i="28" s="1"/>
  <c r="AJ144" i="22"/>
  <c r="AJ144" i="27" s="1"/>
  <c r="AJ144" i="28" s="1"/>
  <c r="AJ44" i="28" s="1"/>
  <c r="AN144" i="22"/>
  <c r="AN144" i="27" s="1"/>
  <c r="AN144" i="28" s="1"/>
  <c r="AN44" i="28" s="1"/>
  <c r="AR144" i="22"/>
  <c r="AR144" i="27" s="1"/>
  <c r="AR144" i="28" s="1"/>
  <c r="AR44" i="28" s="1"/>
  <c r="AV144" i="22"/>
  <c r="AV144" i="27" s="1"/>
  <c r="AV144" i="28" s="1"/>
  <c r="AV44" i="28" s="1"/>
  <c r="AZ144" i="22"/>
  <c r="AZ144" i="27" s="1"/>
  <c r="AZ144" i="28" s="1"/>
  <c r="AZ44" i="28" s="1"/>
  <c r="BD144" i="22"/>
  <c r="BD144" i="27" s="1"/>
  <c r="BD144" i="28" s="1"/>
  <c r="BD44" i="28" s="1"/>
  <c r="BH144" i="22"/>
  <c r="BH144" i="27" s="1"/>
  <c r="BH144" i="28" s="1"/>
  <c r="BH44" i="28" s="1"/>
  <c r="BL144" i="22"/>
  <c r="BL144" i="27" s="1"/>
  <c r="BL144" i="28" s="1"/>
  <c r="BL44" i="28" s="1"/>
  <c r="BP144" i="22"/>
  <c r="BP144" i="27" s="1"/>
  <c r="BP144" i="28" s="1"/>
  <c r="BP44" i="28" s="1"/>
  <c r="BT144" i="22"/>
  <c r="BT144" i="27" s="1"/>
  <c r="BT144" i="28" s="1"/>
  <c r="BT44" i="28" s="1"/>
  <c r="BX144" i="22"/>
  <c r="BX144" i="27" s="1"/>
  <c r="BX144" i="28" s="1"/>
  <c r="BX44" i="28" s="1"/>
  <c r="CB144" i="22"/>
  <c r="CB144" i="27" s="1"/>
  <c r="CB144" i="28" s="1"/>
  <c r="CB44" i="28" s="1"/>
  <c r="Z144" i="22"/>
  <c r="Z144" i="27" s="1"/>
  <c r="Z144" i="28" s="1"/>
  <c r="Z44" i="28" s="1"/>
  <c r="AD144" i="22"/>
  <c r="AD144" i="27" s="1"/>
  <c r="AD144" i="28" s="1"/>
  <c r="AD44" i="28" s="1"/>
  <c r="AH144" i="22"/>
  <c r="AH144" i="27" s="1"/>
  <c r="AH144" i="28" s="1"/>
  <c r="AH44" i="28" s="1"/>
  <c r="AL144" i="22"/>
  <c r="AL144" i="27" s="1"/>
  <c r="AL144" i="28" s="1"/>
  <c r="AL44" i="28" s="1"/>
  <c r="AP144" i="22"/>
  <c r="AP144" i="27" s="1"/>
  <c r="AP144" i="28" s="1"/>
  <c r="AP44" i="28" s="1"/>
  <c r="AT144" i="22"/>
  <c r="AT144" i="27" s="1"/>
  <c r="AT144" i="28" s="1"/>
  <c r="AT44" i="28" s="1"/>
  <c r="AX144" i="22"/>
  <c r="AX144" i="27" s="1"/>
  <c r="AX144" i="28" s="1"/>
  <c r="AX44" i="28" s="1"/>
  <c r="BB144" i="22"/>
  <c r="BB144" i="27" s="1"/>
  <c r="BB144" i="28" s="1"/>
  <c r="BB44" i="28" s="1"/>
  <c r="BF144" i="22"/>
  <c r="BF144" i="27" s="1"/>
  <c r="BF144" i="28" s="1"/>
  <c r="BF44" i="28" s="1"/>
  <c r="BJ144" i="22"/>
  <c r="BJ144" i="27" s="1"/>
  <c r="BJ144" i="28" s="1"/>
  <c r="BJ44" i="28" s="1"/>
  <c r="BN144" i="22"/>
  <c r="BN144" i="27" s="1"/>
  <c r="BN144" i="28" s="1"/>
  <c r="BN44" i="28" s="1"/>
  <c r="BR144" i="22"/>
  <c r="BR144" i="27" s="1"/>
  <c r="BR144" i="28" s="1"/>
  <c r="BR44" i="28" s="1"/>
  <c r="BV144" i="22"/>
  <c r="BV144" i="27" s="1"/>
  <c r="BV144" i="28" s="1"/>
  <c r="BV44" i="28" s="1"/>
  <c r="BZ144" i="22"/>
  <c r="BZ144" i="27" s="1"/>
  <c r="BZ144" i="28" s="1"/>
  <c r="BZ44" i="28" s="1"/>
  <c r="CD144" i="22"/>
  <c r="CD144" i="27" s="1"/>
  <c r="CD144" i="28" s="1"/>
  <c r="CD44" i="28" s="1"/>
  <c r="X139" i="22"/>
  <c r="X139" i="27" s="1"/>
  <c r="X139" i="28" s="1"/>
  <c r="AB139" i="22"/>
  <c r="AB139" i="27" s="1"/>
  <c r="AB139" i="28" s="1"/>
  <c r="AF139" i="22"/>
  <c r="AF139" i="27" s="1"/>
  <c r="AF139" i="28" s="1"/>
  <c r="AJ139" i="22"/>
  <c r="AJ139" i="27" s="1"/>
  <c r="AJ139" i="28" s="1"/>
  <c r="AN139" i="22"/>
  <c r="AR139" i="22"/>
  <c r="AV139" i="22"/>
  <c r="AZ139" i="22"/>
  <c r="BD139" i="22"/>
  <c r="BH139" i="22"/>
  <c r="BL139" i="22"/>
  <c r="BP139" i="22"/>
  <c r="BT139" i="22"/>
  <c r="BX139" i="22"/>
  <c r="CB139" i="22"/>
  <c r="Z139" i="22"/>
  <c r="Z139" i="27" s="1"/>
  <c r="Z139" i="28" s="1"/>
  <c r="AD139" i="22"/>
  <c r="AD139" i="27" s="1"/>
  <c r="AD139" i="28" s="1"/>
  <c r="AH139" i="22"/>
  <c r="AH139" i="27" s="1"/>
  <c r="AH139" i="28" s="1"/>
  <c r="AH39" i="28" s="1"/>
  <c r="AL139" i="22"/>
  <c r="AL139" i="27" s="1"/>
  <c r="AL139" i="28" s="1"/>
  <c r="AP139" i="22"/>
  <c r="AT139" i="22"/>
  <c r="AX139" i="22"/>
  <c r="BB139" i="22"/>
  <c r="BF139" i="22"/>
  <c r="BJ139" i="22"/>
  <c r="BN139" i="22"/>
  <c r="BR139" i="22"/>
  <c r="BV139" i="22"/>
  <c r="BZ139" i="22"/>
  <c r="CD139" i="22"/>
  <c r="Z134" i="22"/>
  <c r="Z134" i="27" s="1"/>
  <c r="Z134" i="28" s="1"/>
  <c r="Z34" i="28" s="1"/>
  <c r="AD134" i="22"/>
  <c r="AD134" i="27" s="1"/>
  <c r="AD134" i="28" s="1"/>
  <c r="AD34" i="28" s="1"/>
  <c r="AH134" i="22"/>
  <c r="AH134" i="27" s="1"/>
  <c r="AH134" i="28" s="1"/>
  <c r="AH34" i="28" s="1"/>
  <c r="AL134" i="22"/>
  <c r="AL134" i="27" s="1"/>
  <c r="AL134" i="28" s="1"/>
  <c r="AL34" i="28" s="1"/>
  <c r="AP134" i="22"/>
  <c r="AP134" i="27" s="1"/>
  <c r="AP134" i="28" s="1"/>
  <c r="AP34" i="28" s="1"/>
  <c r="AT134" i="22"/>
  <c r="AT134" i="27" s="1"/>
  <c r="AT134" i="28" s="1"/>
  <c r="AT34" i="28" s="1"/>
  <c r="AX134" i="22"/>
  <c r="AX134" i="27" s="1"/>
  <c r="AX134" i="28" s="1"/>
  <c r="AX34" i="28" s="1"/>
  <c r="BB134" i="22"/>
  <c r="BB134" i="27" s="1"/>
  <c r="BB134" i="28" s="1"/>
  <c r="BB34" i="28" s="1"/>
  <c r="BF134" i="22"/>
  <c r="BF134" i="27" s="1"/>
  <c r="BF134" i="28" s="1"/>
  <c r="BF34" i="28" s="1"/>
  <c r="BJ134" i="22"/>
  <c r="BJ134" i="27" s="1"/>
  <c r="BJ134" i="28" s="1"/>
  <c r="BJ34" i="28" s="1"/>
  <c r="BN134" i="22"/>
  <c r="BN134" i="27" s="1"/>
  <c r="BN134" i="28" s="1"/>
  <c r="BN34" i="28" s="1"/>
  <c r="BR134" i="22"/>
  <c r="BR134" i="27" s="1"/>
  <c r="BR134" i="28" s="1"/>
  <c r="BR34" i="28" s="1"/>
  <c r="BV134" i="22"/>
  <c r="BV134" i="27" s="1"/>
  <c r="BV134" i="28" s="1"/>
  <c r="BV34" i="28" s="1"/>
  <c r="BZ134" i="22"/>
  <c r="BZ134" i="27" s="1"/>
  <c r="BZ134" i="28" s="1"/>
  <c r="BZ34" i="28" s="1"/>
  <c r="CD134" i="22"/>
  <c r="CD134" i="27" s="1"/>
  <c r="CD134" i="28" s="1"/>
  <c r="CD34" i="28" s="1"/>
  <c r="X134" i="22"/>
  <c r="X134" i="27" s="1"/>
  <c r="X134" i="28" s="1"/>
  <c r="X34" i="28" s="1"/>
  <c r="AB134" i="22"/>
  <c r="AB134" i="27" s="1"/>
  <c r="AB134" i="28" s="1"/>
  <c r="AB34" i="28" s="1"/>
  <c r="AF134" i="22"/>
  <c r="AF134" i="27" s="1"/>
  <c r="AF134" i="28" s="1"/>
  <c r="AF34" i="28" s="1"/>
  <c r="AJ134" i="22"/>
  <c r="AJ134" i="27" s="1"/>
  <c r="AJ134" i="28" s="1"/>
  <c r="AJ34" i="28" s="1"/>
  <c r="AN134" i="22"/>
  <c r="AN134" i="27" s="1"/>
  <c r="AN134" i="28" s="1"/>
  <c r="AN34" i="28" s="1"/>
  <c r="AR134" i="22"/>
  <c r="AR134" i="27" s="1"/>
  <c r="AR134" i="28" s="1"/>
  <c r="AR34" i="28" s="1"/>
  <c r="AV134" i="22"/>
  <c r="AV134" i="27" s="1"/>
  <c r="AV134" i="28" s="1"/>
  <c r="AV34" i="28" s="1"/>
  <c r="AZ134" i="22"/>
  <c r="AZ134" i="27" s="1"/>
  <c r="AZ134" i="28" s="1"/>
  <c r="AZ34" i="28" s="1"/>
  <c r="BD134" i="22"/>
  <c r="BD134" i="27" s="1"/>
  <c r="BD134" i="28" s="1"/>
  <c r="BD34" i="28" s="1"/>
  <c r="BH134" i="22"/>
  <c r="BH134" i="27" s="1"/>
  <c r="BH134" i="28" s="1"/>
  <c r="BH34" i="28" s="1"/>
  <c r="BL134" i="22"/>
  <c r="BL134" i="27" s="1"/>
  <c r="BL134" i="28" s="1"/>
  <c r="BL34" i="28" s="1"/>
  <c r="BP134" i="22"/>
  <c r="BP134" i="27" s="1"/>
  <c r="BP134" i="28" s="1"/>
  <c r="BP34" i="28" s="1"/>
  <c r="BT134" i="22"/>
  <c r="BT134" i="27" s="1"/>
  <c r="BT134" i="28" s="1"/>
  <c r="BT34" i="28" s="1"/>
  <c r="BX134" i="22"/>
  <c r="BX134" i="27" s="1"/>
  <c r="BX134" i="28" s="1"/>
  <c r="BX34" i="28" s="1"/>
  <c r="CB134" i="22"/>
  <c r="CB134" i="27" s="1"/>
  <c r="CB134" i="28" s="1"/>
  <c r="CB34" i="28" s="1"/>
  <c r="AC134" i="22"/>
  <c r="AC134" i="27" s="1"/>
  <c r="AC134" i="28" s="1"/>
  <c r="AC34" i="28" s="1"/>
  <c r="AK134" i="22"/>
  <c r="AK134" i="27" s="1"/>
  <c r="AK134" i="28" s="1"/>
  <c r="AK34" i="28" s="1"/>
  <c r="AS134" i="22"/>
  <c r="AS134" i="27" s="1"/>
  <c r="AS134" i="28" s="1"/>
  <c r="AS34" i="28" s="1"/>
  <c r="BA134" i="22"/>
  <c r="BA134" i="27" s="1"/>
  <c r="BA134" i="28" s="1"/>
  <c r="BA34" i="28" s="1"/>
  <c r="BI134" i="22"/>
  <c r="BI134" i="27" s="1"/>
  <c r="BI134" i="28" s="1"/>
  <c r="BI34" i="28" s="1"/>
  <c r="BQ134" i="22"/>
  <c r="BQ134" i="27" s="1"/>
  <c r="BQ134" i="28" s="1"/>
  <c r="BQ34" i="28" s="1"/>
  <c r="BY134" i="22"/>
  <c r="BY134" i="27" s="1"/>
  <c r="BY134" i="28" s="1"/>
  <c r="BY34" i="28" s="1"/>
  <c r="Y134" i="22"/>
  <c r="Y134" i="27" s="1"/>
  <c r="Y134" i="28" s="1"/>
  <c r="Y34" i="28" s="1"/>
  <c r="AG134" i="22"/>
  <c r="AG134" i="27" s="1"/>
  <c r="AG134" i="28" s="1"/>
  <c r="AG34" i="28" s="1"/>
  <c r="AO134" i="22"/>
  <c r="AO134" i="27" s="1"/>
  <c r="AO134" i="28" s="1"/>
  <c r="AO34" i="28" s="1"/>
  <c r="AW134" i="22"/>
  <c r="AW134" i="27" s="1"/>
  <c r="AW134" i="28" s="1"/>
  <c r="AW34" i="28" s="1"/>
  <c r="BE134" i="22"/>
  <c r="BE134" i="27" s="1"/>
  <c r="BE134" i="28" s="1"/>
  <c r="BE34" i="28" s="1"/>
  <c r="BM134" i="22"/>
  <c r="BM134" i="27" s="1"/>
  <c r="BM134" i="28" s="1"/>
  <c r="BM34" i="28" s="1"/>
  <c r="BU134" i="22"/>
  <c r="BU134" i="27" s="1"/>
  <c r="BU134" i="28" s="1"/>
  <c r="BU34" i="28" s="1"/>
  <c r="CC134" i="22"/>
  <c r="CC134" i="27" s="1"/>
  <c r="CC134" i="28" s="1"/>
  <c r="CC34" i="28" s="1"/>
  <c r="Z129" i="22"/>
  <c r="AD129" i="22"/>
  <c r="AD129" i="27" s="1"/>
  <c r="AD129" i="28" s="1"/>
  <c r="AH129" i="22"/>
  <c r="AL129" i="22"/>
  <c r="AP129" i="22"/>
  <c r="AT129" i="22"/>
  <c r="AT129" i="27" s="1"/>
  <c r="AT129" i="28" s="1"/>
  <c r="AX129" i="22"/>
  <c r="BB129" i="22"/>
  <c r="BB129" i="27" s="1"/>
  <c r="BB129" i="28" s="1"/>
  <c r="BF129" i="22"/>
  <c r="BJ129" i="22"/>
  <c r="BJ129" i="27" s="1"/>
  <c r="BJ129" i="28" s="1"/>
  <c r="BN129" i="22"/>
  <c r="BR129" i="22"/>
  <c r="BV129" i="22"/>
  <c r="BZ129" i="22"/>
  <c r="BZ129" i="27" s="1"/>
  <c r="BZ129" i="28" s="1"/>
  <c r="CD129" i="22"/>
  <c r="W129" i="22"/>
  <c r="W129" i="27" s="1"/>
  <c r="W129" i="28" s="1"/>
  <c r="AA129" i="22"/>
  <c r="AE129" i="22"/>
  <c r="AE129" i="27" s="1"/>
  <c r="AE129" i="28" s="1"/>
  <c r="AI129" i="22"/>
  <c r="AI129" i="27" s="1"/>
  <c r="AI129" i="28" s="1"/>
  <c r="AM129" i="22"/>
  <c r="AQ129" i="22"/>
  <c r="AU129" i="22"/>
  <c r="AU129" i="27" s="1"/>
  <c r="AU129" i="28" s="1"/>
  <c r="AY129" i="22"/>
  <c r="AY129" i="27" s="1"/>
  <c r="AY129" i="28" s="1"/>
  <c r="BC129" i="22"/>
  <c r="BG129" i="22"/>
  <c r="BK129" i="22"/>
  <c r="BK129" i="27" s="1"/>
  <c r="BK129" i="28" s="1"/>
  <c r="X129" i="22"/>
  <c r="X129" i="27" s="1"/>
  <c r="X129" i="28" s="1"/>
  <c r="AB129" i="22"/>
  <c r="AF129" i="22"/>
  <c r="AF129" i="27" s="1"/>
  <c r="AF129" i="28" s="1"/>
  <c r="AJ129" i="22"/>
  <c r="AJ129" i="27" s="1"/>
  <c r="AJ129" i="28" s="1"/>
  <c r="AN129" i="22"/>
  <c r="AN129" i="27" s="1"/>
  <c r="AN129" i="28" s="1"/>
  <c r="AR129" i="22"/>
  <c r="AR129" i="27" s="1"/>
  <c r="AR129" i="28" s="1"/>
  <c r="AV129" i="22"/>
  <c r="AV129" i="27" s="1"/>
  <c r="AV129" i="28" s="1"/>
  <c r="AZ129" i="22"/>
  <c r="AZ129" i="27" s="1"/>
  <c r="AZ129" i="28" s="1"/>
  <c r="BD129" i="22"/>
  <c r="BD129" i="27" s="1"/>
  <c r="BD129" i="28" s="1"/>
  <c r="BH129" i="22"/>
  <c r="BL129" i="22"/>
  <c r="BL129" i="27" s="1"/>
  <c r="BL129" i="28" s="1"/>
  <c r="BP129" i="22"/>
  <c r="BP129" i="27" s="1"/>
  <c r="BP129" i="28" s="1"/>
  <c r="BT129" i="22"/>
  <c r="BT129" i="27" s="1"/>
  <c r="BT129" i="28" s="1"/>
  <c r="BX129" i="22"/>
  <c r="BX129" i="27" s="1"/>
  <c r="BX129" i="28" s="1"/>
  <c r="CB129" i="22"/>
  <c r="CB129" i="27" s="1"/>
  <c r="CB129" i="28" s="1"/>
  <c r="AG129" i="22"/>
  <c r="AG129" i="27" s="1"/>
  <c r="AG129" i="28" s="1"/>
  <c r="AW129" i="22"/>
  <c r="AW129" i="27" s="1"/>
  <c r="AW129" i="28" s="1"/>
  <c r="BM129" i="22"/>
  <c r="BM129" i="27" s="1"/>
  <c r="BM129" i="28" s="1"/>
  <c r="BU129" i="22"/>
  <c r="CC129" i="22"/>
  <c r="CC129" i="27" s="1"/>
  <c r="CC129" i="28" s="1"/>
  <c r="AK129" i="22"/>
  <c r="AK129" i="27" s="1"/>
  <c r="AK129" i="28" s="1"/>
  <c r="BA129" i="22"/>
  <c r="BO129" i="22"/>
  <c r="BO129" i="27" s="1"/>
  <c r="BO129" i="28" s="1"/>
  <c r="BW129" i="22"/>
  <c r="BW129" i="27" s="1"/>
  <c r="BW129" i="28" s="1"/>
  <c r="CE129" i="22"/>
  <c r="CE129" i="27" s="1"/>
  <c r="CE129" i="28" s="1"/>
  <c r="Y129" i="22"/>
  <c r="AO129" i="22"/>
  <c r="BE129" i="22"/>
  <c r="BE129" i="27" s="1"/>
  <c r="BE129" i="28" s="1"/>
  <c r="BQ129" i="22"/>
  <c r="BQ129" i="27" s="1"/>
  <c r="BQ129" i="28" s="1"/>
  <c r="BY129" i="22"/>
  <c r="CA144" i="22"/>
  <c r="CA144" i="27" s="1"/>
  <c r="CA144" i="28" s="1"/>
  <c r="CA44" i="28" s="1"/>
  <c r="BS144" i="22"/>
  <c r="BS144" i="27" s="1"/>
  <c r="BS144" i="28" s="1"/>
  <c r="BS44" i="28" s="1"/>
  <c r="BK144" i="22"/>
  <c r="BK144" i="27" s="1"/>
  <c r="BK144" i="28" s="1"/>
  <c r="BK44" i="28" s="1"/>
  <c r="BC144" i="22"/>
  <c r="BC144" i="27" s="1"/>
  <c r="BC144" i="28" s="1"/>
  <c r="BC44" i="28" s="1"/>
  <c r="AU144" i="22"/>
  <c r="AU144" i="27" s="1"/>
  <c r="AU144" i="28" s="1"/>
  <c r="AU44" i="28" s="1"/>
  <c r="AM144" i="22"/>
  <c r="AM144" i="27" s="1"/>
  <c r="AM144" i="28" s="1"/>
  <c r="AM44" i="28" s="1"/>
  <c r="AE144" i="22"/>
  <c r="AE144" i="27" s="1"/>
  <c r="AE144" i="28" s="1"/>
  <c r="AE44" i="28" s="1"/>
  <c r="W144" i="22"/>
  <c r="CC142" i="22"/>
  <c r="CC142" i="27" s="1"/>
  <c r="CC142" i="28" s="1"/>
  <c r="BU142" i="22"/>
  <c r="BU142" i="27" s="1"/>
  <c r="BU142" i="28" s="1"/>
  <c r="BM142" i="22"/>
  <c r="BM142" i="27" s="1"/>
  <c r="BM142" i="28" s="1"/>
  <c r="BE142" i="22"/>
  <c r="AW142" i="22"/>
  <c r="AW142" i="27" s="1"/>
  <c r="AW142" i="28" s="1"/>
  <c r="AO142" i="22"/>
  <c r="AO142" i="27" s="1"/>
  <c r="AO142" i="28" s="1"/>
  <c r="AG142" i="22"/>
  <c r="AG142" i="27" s="1"/>
  <c r="AG142" i="28" s="1"/>
  <c r="Y142" i="22"/>
  <c r="CE139" i="22"/>
  <c r="CE139" i="27" s="1"/>
  <c r="CE139" i="28" s="1"/>
  <c r="BW139" i="22"/>
  <c r="BW139" i="27" s="1"/>
  <c r="BW139" i="28" s="1"/>
  <c r="BO139" i="22"/>
  <c r="BO139" i="27" s="1"/>
  <c r="BO139" i="28" s="1"/>
  <c r="BG139" i="22"/>
  <c r="BG139" i="27" s="1"/>
  <c r="BG139" i="28" s="1"/>
  <c r="AY139" i="22"/>
  <c r="AY139" i="27" s="1"/>
  <c r="AY139" i="28" s="1"/>
  <c r="AQ139" i="22"/>
  <c r="AQ139" i="27" s="1"/>
  <c r="AQ139" i="28" s="1"/>
  <c r="AI139" i="22"/>
  <c r="AI139" i="27" s="1"/>
  <c r="AI139" i="28" s="1"/>
  <c r="AI39" i="28" s="1"/>
  <c r="AA139" i="22"/>
  <c r="AA139" i="27" s="1"/>
  <c r="AA139" i="28" s="1"/>
  <c r="BY136" i="22"/>
  <c r="BY136" i="27" s="1"/>
  <c r="BY136" i="28" s="1"/>
  <c r="BY36" i="28" s="1"/>
  <c r="BQ136" i="22"/>
  <c r="BQ136" i="27" s="1"/>
  <c r="BQ136" i="28" s="1"/>
  <c r="BQ36" i="28" s="1"/>
  <c r="BI136" i="22"/>
  <c r="BI136" i="27" s="1"/>
  <c r="BI136" i="28" s="1"/>
  <c r="BI36" i="28" s="1"/>
  <c r="BA136" i="22"/>
  <c r="BA136" i="27" s="1"/>
  <c r="BA136" i="28" s="1"/>
  <c r="BA36" i="28" s="1"/>
  <c r="AS136" i="22"/>
  <c r="AS136" i="27" s="1"/>
  <c r="AS136" i="28" s="1"/>
  <c r="AS36" i="28" s="1"/>
  <c r="AK136" i="22"/>
  <c r="AK136" i="27" s="1"/>
  <c r="AK136" i="28" s="1"/>
  <c r="AK36" i="28" s="1"/>
  <c r="AC136" i="22"/>
  <c r="AC136" i="27" s="1"/>
  <c r="AC136" i="28" s="1"/>
  <c r="AC36" i="28" s="1"/>
  <c r="CE134" i="22"/>
  <c r="CE134" i="27" s="1"/>
  <c r="CE134" i="28" s="1"/>
  <c r="CE34" i="28" s="1"/>
  <c r="BO134" i="22"/>
  <c r="BO134" i="27" s="1"/>
  <c r="BO134" i="28" s="1"/>
  <c r="BO34" i="28" s="1"/>
  <c r="AY134" i="22"/>
  <c r="AY134" i="27" s="1"/>
  <c r="AY134" i="28" s="1"/>
  <c r="AY34" i="28" s="1"/>
  <c r="AI134" i="22"/>
  <c r="AI134" i="27" s="1"/>
  <c r="AI134" i="28" s="1"/>
  <c r="AI34" i="28" s="1"/>
  <c r="BQ132" i="22"/>
  <c r="BQ132" i="27" s="1"/>
  <c r="BQ132" i="28" s="1"/>
  <c r="AK132" i="22"/>
  <c r="AK132" i="27" s="1"/>
  <c r="AK132" i="28" s="1"/>
  <c r="BI129" i="22"/>
  <c r="BI129" i="27" s="1"/>
  <c r="BI129" i="28" s="1"/>
  <c r="BF127" i="22"/>
  <c r="BF127" i="27" s="1"/>
  <c r="BF127" i="28" s="1"/>
  <c r="BF27" i="28" s="1"/>
  <c r="AQ125" i="22"/>
  <c r="AQ125" i="27" s="1"/>
  <c r="AQ125" i="28" s="1"/>
  <c r="AQ25" i="28" s="1"/>
  <c r="Y124" i="22"/>
  <c r="Y124" i="27" s="1"/>
  <c r="Y124" i="28" s="1"/>
  <c r="Y24" i="28" s="1"/>
  <c r="AC124" i="22"/>
  <c r="AC124" i="27" s="1"/>
  <c r="AC124" i="28" s="1"/>
  <c r="AC24" i="28" s="1"/>
  <c r="AG124" i="22"/>
  <c r="AG124" i="27" s="1"/>
  <c r="AG124" i="28" s="1"/>
  <c r="AG24" i="28" s="1"/>
  <c r="AK124" i="22"/>
  <c r="AK124" i="27" s="1"/>
  <c r="AK124" i="28" s="1"/>
  <c r="AK24" i="28" s="1"/>
  <c r="AO124" i="22"/>
  <c r="AO124" i="27" s="1"/>
  <c r="AO124" i="28" s="1"/>
  <c r="AO24" i="28" s="1"/>
  <c r="AS124" i="22"/>
  <c r="AS124" i="27" s="1"/>
  <c r="AS124" i="28" s="1"/>
  <c r="AS24" i="28" s="1"/>
  <c r="AW124" i="22"/>
  <c r="AW124" i="27" s="1"/>
  <c r="AW124" i="28" s="1"/>
  <c r="AW24" i="28" s="1"/>
  <c r="BA124" i="22"/>
  <c r="BA124" i="27" s="1"/>
  <c r="BA124" i="28" s="1"/>
  <c r="BA24" i="28" s="1"/>
  <c r="BE124" i="22"/>
  <c r="BE124" i="27" s="1"/>
  <c r="BE124" i="28" s="1"/>
  <c r="BE24" i="28" s="1"/>
  <c r="BI124" i="22"/>
  <c r="BI124" i="27" s="1"/>
  <c r="BI124" i="28" s="1"/>
  <c r="BI24" i="28" s="1"/>
  <c r="BM124" i="22"/>
  <c r="BM124" i="27" s="1"/>
  <c r="BM124" i="28" s="1"/>
  <c r="BM24" i="28" s="1"/>
  <c r="BQ124" i="22"/>
  <c r="BQ124" i="27" s="1"/>
  <c r="BQ124" i="28" s="1"/>
  <c r="BQ24" i="28" s="1"/>
  <c r="BU124" i="22"/>
  <c r="BU124" i="27" s="1"/>
  <c r="BU124" i="28" s="1"/>
  <c r="BU24" i="28" s="1"/>
  <c r="BY124" i="22"/>
  <c r="BY124" i="27" s="1"/>
  <c r="BY124" i="28" s="1"/>
  <c r="BY24" i="28" s="1"/>
  <c r="CC124" i="22"/>
  <c r="CC124" i="27" s="1"/>
  <c r="CC124" i="28" s="1"/>
  <c r="CC24" i="28" s="1"/>
  <c r="Z124" i="22"/>
  <c r="Z124" i="27" s="1"/>
  <c r="Z124" i="28" s="1"/>
  <c r="Z24" i="28" s="1"/>
  <c r="AD124" i="22"/>
  <c r="AD124" i="27" s="1"/>
  <c r="AD124" i="28" s="1"/>
  <c r="AD24" i="28" s="1"/>
  <c r="AH124" i="22"/>
  <c r="AH124" i="27" s="1"/>
  <c r="AH124" i="28" s="1"/>
  <c r="AH24" i="28" s="1"/>
  <c r="AL124" i="22"/>
  <c r="AL124" i="27" s="1"/>
  <c r="AL124" i="28" s="1"/>
  <c r="AL24" i="28" s="1"/>
  <c r="AP124" i="22"/>
  <c r="AP124" i="27" s="1"/>
  <c r="AP124" i="28" s="1"/>
  <c r="AP24" i="28" s="1"/>
  <c r="AT124" i="22"/>
  <c r="AT124" i="27" s="1"/>
  <c r="AT124" i="28" s="1"/>
  <c r="AT24" i="28" s="1"/>
  <c r="AX124" i="22"/>
  <c r="AX124" i="27" s="1"/>
  <c r="AX124" i="28" s="1"/>
  <c r="AX24" i="28" s="1"/>
  <c r="BB124" i="22"/>
  <c r="BB124" i="27" s="1"/>
  <c r="BB124" i="28" s="1"/>
  <c r="BB24" i="28" s="1"/>
  <c r="BF124" i="22"/>
  <c r="BF124" i="27" s="1"/>
  <c r="BF124" i="28" s="1"/>
  <c r="BF24" i="28" s="1"/>
  <c r="BJ124" i="22"/>
  <c r="BJ124" i="27" s="1"/>
  <c r="BJ124" i="28" s="1"/>
  <c r="BJ24" i="28" s="1"/>
  <c r="BN124" i="22"/>
  <c r="BN124" i="27" s="1"/>
  <c r="BN124" i="28" s="1"/>
  <c r="BN24" i="28" s="1"/>
  <c r="BR124" i="22"/>
  <c r="BR124" i="27" s="1"/>
  <c r="BR124" i="28" s="1"/>
  <c r="BR24" i="28" s="1"/>
  <c r="BV124" i="22"/>
  <c r="BV124" i="27" s="1"/>
  <c r="BV124" i="28" s="1"/>
  <c r="BV24" i="28" s="1"/>
  <c r="BZ124" i="22"/>
  <c r="BZ124" i="27" s="1"/>
  <c r="BZ124" i="28" s="1"/>
  <c r="BZ24" i="28" s="1"/>
  <c r="CD124" i="22"/>
  <c r="CD124" i="27" s="1"/>
  <c r="CD124" i="28" s="1"/>
  <c r="CD24" i="28" s="1"/>
  <c r="W124" i="22"/>
  <c r="AA124" i="22"/>
  <c r="AA124" i="27" s="1"/>
  <c r="AA124" i="28" s="1"/>
  <c r="AA24" i="28" s="1"/>
  <c r="AE124" i="22"/>
  <c r="AE124" i="27" s="1"/>
  <c r="AE124" i="28" s="1"/>
  <c r="AE24" i="28" s="1"/>
  <c r="AI124" i="22"/>
  <c r="AI124" i="27" s="1"/>
  <c r="AI124" i="28" s="1"/>
  <c r="AI24" i="28" s="1"/>
  <c r="AM124" i="22"/>
  <c r="AM124" i="27" s="1"/>
  <c r="AM124" i="28" s="1"/>
  <c r="AM24" i="28" s="1"/>
  <c r="AQ124" i="22"/>
  <c r="AQ124" i="27" s="1"/>
  <c r="AQ124" i="28" s="1"/>
  <c r="AQ24" i="28" s="1"/>
  <c r="AU124" i="22"/>
  <c r="AU124" i="27" s="1"/>
  <c r="AU124" i="28" s="1"/>
  <c r="AU24" i="28" s="1"/>
  <c r="AY124" i="22"/>
  <c r="AY124" i="27" s="1"/>
  <c r="AY124" i="28" s="1"/>
  <c r="AY24" i="28" s="1"/>
  <c r="BC124" i="22"/>
  <c r="BC124" i="27" s="1"/>
  <c r="BC124" i="28" s="1"/>
  <c r="BC24" i="28" s="1"/>
  <c r="BG124" i="22"/>
  <c r="BG124" i="27" s="1"/>
  <c r="BG124" i="28" s="1"/>
  <c r="BG24" i="28" s="1"/>
  <c r="BK124" i="22"/>
  <c r="BK124" i="27" s="1"/>
  <c r="BK124" i="28" s="1"/>
  <c r="BK24" i="28" s="1"/>
  <c r="BO124" i="22"/>
  <c r="BO124" i="27" s="1"/>
  <c r="BO124" i="28" s="1"/>
  <c r="BO24" i="28" s="1"/>
  <c r="BS124" i="22"/>
  <c r="BS124" i="27" s="1"/>
  <c r="BS124" i="28" s="1"/>
  <c r="BS24" i="28" s="1"/>
  <c r="BW124" i="22"/>
  <c r="BW124" i="27" s="1"/>
  <c r="BW124" i="28" s="1"/>
  <c r="BW24" i="28" s="1"/>
  <c r="CA124" i="22"/>
  <c r="CA124" i="27" s="1"/>
  <c r="CA124" i="28" s="1"/>
  <c r="CA24" i="28" s="1"/>
  <c r="CE124" i="22"/>
  <c r="CE124" i="27" s="1"/>
  <c r="CE124" i="28" s="1"/>
  <c r="CE24" i="28" s="1"/>
  <c r="AB124" i="22"/>
  <c r="AB124" i="27" s="1"/>
  <c r="AB124" i="28" s="1"/>
  <c r="AB24" i="28" s="1"/>
  <c r="AR124" i="22"/>
  <c r="AR124" i="27" s="1"/>
  <c r="AR124" i="28" s="1"/>
  <c r="AR24" i="28" s="1"/>
  <c r="BH124" i="22"/>
  <c r="BH124" i="27" s="1"/>
  <c r="BH124" i="28" s="1"/>
  <c r="BH24" i="28" s="1"/>
  <c r="BX124" i="22"/>
  <c r="BX124" i="27" s="1"/>
  <c r="BX124" i="28" s="1"/>
  <c r="BX24" i="28" s="1"/>
  <c r="AF124" i="22"/>
  <c r="AF124" i="27" s="1"/>
  <c r="AF124" i="28" s="1"/>
  <c r="AF24" i="28" s="1"/>
  <c r="AV124" i="22"/>
  <c r="AV124" i="27" s="1"/>
  <c r="AV124" i="28" s="1"/>
  <c r="AV24" i="28" s="1"/>
  <c r="BL124" i="22"/>
  <c r="BL124" i="27" s="1"/>
  <c r="BL124" i="28" s="1"/>
  <c r="BL24" i="28" s="1"/>
  <c r="CB124" i="22"/>
  <c r="CB124" i="27" s="1"/>
  <c r="CB124" i="28" s="1"/>
  <c r="CB24" i="28" s="1"/>
  <c r="AJ124" i="22"/>
  <c r="AJ124" i="27" s="1"/>
  <c r="AJ124" i="28" s="1"/>
  <c r="AJ24" i="28" s="1"/>
  <c r="AZ124" i="22"/>
  <c r="AZ124" i="27" s="1"/>
  <c r="AZ124" i="28" s="1"/>
  <c r="AZ24" i="28" s="1"/>
  <c r="BP124" i="22"/>
  <c r="BP124" i="27" s="1"/>
  <c r="BP124" i="28" s="1"/>
  <c r="BP24" i="28" s="1"/>
  <c r="Y135" i="22"/>
  <c r="Y135" i="27" s="1"/>
  <c r="Y135" i="28" s="1"/>
  <c r="Y35" i="28" s="1"/>
  <c r="AC135" i="22"/>
  <c r="AC135" i="27" s="1"/>
  <c r="AC135" i="28" s="1"/>
  <c r="AC35" i="28" s="1"/>
  <c r="AG135" i="22"/>
  <c r="AG135" i="27" s="1"/>
  <c r="AG135" i="28" s="1"/>
  <c r="AG35" i="28" s="1"/>
  <c r="AK135" i="22"/>
  <c r="AK135" i="27" s="1"/>
  <c r="AK135" i="28" s="1"/>
  <c r="AK35" i="28" s="1"/>
  <c r="AO135" i="22"/>
  <c r="AO135" i="27" s="1"/>
  <c r="AO135" i="28" s="1"/>
  <c r="AO35" i="28" s="1"/>
  <c r="AS135" i="22"/>
  <c r="AS135" i="27" s="1"/>
  <c r="AS135" i="28" s="1"/>
  <c r="AS35" i="28" s="1"/>
  <c r="AW135" i="22"/>
  <c r="AW135" i="27" s="1"/>
  <c r="AW135" i="28" s="1"/>
  <c r="AW35" i="28" s="1"/>
  <c r="BA135" i="22"/>
  <c r="BA135" i="27" s="1"/>
  <c r="BA135" i="28" s="1"/>
  <c r="BA35" i="28" s="1"/>
  <c r="BE135" i="22"/>
  <c r="BE135" i="27" s="1"/>
  <c r="BE135" i="28" s="1"/>
  <c r="BE35" i="28" s="1"/>
  <c r="BI135" i="22"/>
  <c r="BI135" i="27" s="1"/>
  <c r="BI135" i="28" s="1"/>
  <c r="BI35" i="28" s="1"/>
  <c r="BM135" i="22"/>
  <c r="BM135" i="27" s="1"/>
  <c r="BM135" i="28" s="1"/>
  <c r="BM35" i="28" s="1"/>
  <c r="BQ135" i="22"/>
  <c r="BQ135" i="27" s="1"/>
  <c r="BQ135" i="28" s="1"/>
  <c r="BQ35" i="28" s="1"/>
  <c r="BU135" i="22"/>
  <c r="BU135" i="27" s="1"/>
  <c r="BU135" i="28" s="1"/>
  <c r="BU35" i="28" s="1"/>
  <c r="BY135" i="22"/>
  <c r="BY135" i="27" s="1"/>
  <c r="BY135" i="28" s="1"/>
  <c r="BY35" i="28" s="1"/>
  <c r="W135" i="22"/>
  <c r="W135" i="27" s="1"/>
  <c r="W135" i="28" s="1"/>
  <c r="W35" i="28" s="1"/>
  <c r="AA135" i="22"/>
  <c r="AA135" i="27" s="1"/>
  <c r="AA135" i="28" s="1"/>
  <c r="AA35" i="28" s="1"/>
  <c r="AE135" i="22"/>
  <c r="AE135" i="27" s="1"/>
  <c r="AE135" i="28" s="1"/>
  <c r="AE35" i="28" s="1"/>
  <c r="AI135" i="22"/>
  <c r="AI135" i="27" s="1"/>
  <c r="AI135" i="28" s="1"/>
  <c r="AI35" i="28" s="1"/>
  <c r="AM135" i="22"/>
  <c r="AM135" i="27" s="1"/>
  <c r="AM135" i="28" s="1"/>
  <c r="AM35" i="28" s="1"/>
  <c r="AQ135" i="22"/>
  <c r="AQ135" i="27" s="1"/>
  <c r="AQ135" i="28" s="1"/>
  <c r="AQ35" i="28" s="1"/>
  <c r="AU135" i="22"/>
  <c r="AU135" i="27" s="1"/>
  <c r="AU135" i="28" s="1"/>
  <c r="AU35" i="28" s="1"/>
  <c r="AY135" i="22"/>
  <c r="AY135" i="27" s="1"/>
  <c r="AY135" i="28" s="1"/>
  <c r="AY35" i="28" s="1"/>
  <c r="BC135" i="22"/>
  <c r="BC135" i="27" s="1"/>
  <c r="BC135" i="28" s="1"/>
  <c r="BC35" i="28" s="1"/>
  <c r="BG135" i="22"/>
  <c r="BG135" i="27" s="1"/>
  <c r="BG135" i="28" s="1"/>
  <c r="BG35" i="28" s="1"/>
  <c r="BK135" i="22"/>
  <c r="BK135" i="27" s="1"/>
  <c r="BK135" i="28" s="1"/>
  <c r="BK35" i="28" s="1"/>
  <c r="BO135" i="22"/>
  <c r="BO135" i="27" s="1"/>
  <c r="BO135" i="28" s="1"/>
  <c r="BO35" i="28" s="1"/>
  <c r="BS135" i="22"/>
  <c r="BS135" i="27" s="1"/>
  <c r="BS135" i="28" s="1"/>
  <c r="BS35" i="28" s="1"/>
  <c r="BW135" i="22"/>
  <c r="BW135" i="27" s="1"/>
  <c r="BW135" i="28" s="1"/>
  <c r="BW35" i="28" s="1"/>
  <c r="Y130" i="22"/>
  <c r="Y130" i="27" s="1"/>
  <c r="Y130" i="28" s="1"/>
  <c r="Y30" i="28" s="1"/>
  <c r="AC130" i="22"/>
  <c r="AC130" i="27" s="1"/>
  <c r="AC130" i="28" s="1"/>
  <c r="AC30" i="28" s="1"/>
  <c r="AG130" i="22"/>
  <c r="AG130" i="27" s="1"/>
  <c r="AG130" i="28" s="1"/>
  <c r="AG30" i="28" s="1"/>
  <c r="AK130" i="22"/>
  <c r="AK130" i="27" s="1"/>
  <c r="AK130" i="28" s="1"/>
  <c r="AK30" i="28" s="1"/>
  <c r="AO130" i="22"/>
  <c r="AO130" i="27" s="1"/>
  <c r="AO130" i="28" s="1"/>
  <c r="AO30" i="28" s="1"/>
  <c r="AS130" i="22"/>
  <c r="AW130" i="22"/>
  <c r="AW130" i="27" s="1"/>
  <c r="AW130" i="28" s="1"/>
  <c r="AW30" i="28" s="1"/>
  <c r="BA130" i="22"/>
  <c r="BA130" i="27" s="1"/>
  <c r="BA130" i="28" s="1"/>
  <c r="BA30" i="28" s="1"/>
  <c r="BE130" i="22"/>
  <c r="BE130" i="27" s="1"/>
  <c r="BE130" i="28" s="1"/>
  <c r="BE30" i="28" s="1"/>
  <c r="BI130" i="22"/>
  <c r="BI130" i="27" s="1"/>
  <c r="BI130" i="28" s="1"/>
  <c r="BI30" i="28" s="1"/>
  <c r="BM130" i="22"/>
  <c r="BM130" i="27" s="1"/>
  <c r="BM130" i="28" s="1"/>
  <c r="BM30" i="28" s="1"/>
  <c r="BQ130" i="22"/>
  <c r="BQ130" i="27" s="1"/>
  <c r="BQ130" i="28" s="1"/>
  <c r="BQ30" i="28" s="1"/>
  <c r="BU130" i="22"/>
  <c r="BU130" i="27" s="1"/>
  <c r="BU130" i="28" s="1"/>
  <c r="BU30" i="28" s="1"/>
  <c r="BY130" i="22"/>
  <c r="BY130" i="27" s="1"/>
  <c r="BY130" i="28" s="1"/>
  <c r="BY30" i="28" s="1"/>
  <c r="CC130" i="22"/>
  <c r="CC130" i="27" s="1"/>
  <c r="CC130" i="28" s="1"/>
  <c r="CC30" i="28" s="1"/>
  <c r="W130" i="22"/>
  <c r="AA130" i="22"/>
  <c r="AA130" i="27" s="1"/>
  <c r="AA130" i="28" s="1"/>
  <c r="AA30" i="28" s="1"/>
  <c r="AE130" i="22"/>
  <c r="AE130" i="27" s="1"/>
  <c r="AE130" i="28" s="1"/>
  <c r="AE30" i="28" s="1"/>
  <c r="AI130" i="22"/>
  <c r="AI130" i="27" s="1"/>
  <c r="AI130" i="28" s="1"/>
  <c r="AI30" i="28" s="1"/>
  <c r="AM130" i="22"/>
  <c r="AM130" i="27" s="1"/>
  <c r="AM130" i="28" s="1"/>
  <c r="AM30" i="28" s="1"/>
  <c r="AQ130" i="22"/>
  <c r="AQ130" i="27" s="1"/>
  <c r="AQ130" i="28" s="1"/>
  <c r="AQ30" i="28" s="1"/>
  <c r="AU130" i="22"/>
  <c r="AU130" i="27" s="1"/>
  <c r="AU130" i="28" s="1"/>
  <c r="AU30" i="28" s="1"/>
  <c r="AY130" i="22"/>
  <c r="AY130" i="27" s="1"/>
  <c r="AY130" i="28" s="1"/>
  <c r="AY30" i="28" s="1"/>
  <c r="BC130" i="22"/>
  <c r="BC130" i="27" s="1"/>
  <c r="BC130" i="28" s="1"/>
  <c r="BC30" i="28" s="1"/>
  <c r="BG130" i="22"/>
  <c r="BG130" i="27" s="1"/>
  <c r="BG130" i="28" s="1"/>
  <c r="BG30" i="28" s="1"/>
  <c r="BK130" i="22"/>
  <c r="BK130" i="27" s="1"/>
  <c r="BK130" i="28" s="1"/>
  <c r="BK30" i="28" s="1"/>
  <c r="BO130" i="22"/>
  <c r="BO130" i="27" s="1"/>
  <c r="BO130" i="28" s="1"/>
  <c r="BO30" i="28" s="1"/>
  <c r="BS130" i="22"/>
  <c r="BW130" i="22"/>
  <c r="BW130" i="27" s="1"/>
  <c r="BW130" i="28" s="1"/>
  <c r="BW30" i="28" s="1"/>
  <c r="CA130" i="22"/>
  <c r="CA130" i="27" s="1"/>
  <c r="CA130" i="28" s="1"/>
  <c r="CA30" i="28" s="1"/>
  <c r="CE130" i="22"/>
  <c r="CE130" i="27" s="1"/>
  <c r="CE130" i="28" s="1"/>
  <c r="CE30" i="28" s="1"/>
  <c r="CE143" i="22"/>
  <c r="CA143" i="22"/>
  <c r="BW143" i="22"/>
  <c r="BS143" i="22"/>
  <c r="BO143" i="22"/>
  <c r="BO143" i="27" s="1"/>
  <c r="BO143" i="28" s="1"/>
  <c r="BO43" i="28" s="1"/>
  <c r="BK143" i="22"/>
  <c r="BG143" i="22"/>
  <c r="BC143" i="22"/>
  <c r="AY143" i="22"/>
  <c r="AU143" i="22"/>
  <c r="AU143" i="27" s="1"/>
  <c r="AU143" i="28" s="1"/>
  <c r="AU43" i="28" s="1"/>
  <c r="AQ143" i="22"/>
  <c r="AM143" i="22"/>
  <c r="AI143" i="22"/>
  <c r="AI143" i="27" s="1"/>
  <c r="AI143" i="28" s="1"/>
  <c r="AI43" i="28" s="1"/>
  <c r="AE143" i="22"/>
  <c r="AA143" i="22"/>
  <c r="W143" i="22"/>
  <c r="CC140" i="22"/>
  <c r="BY140" i="22"/>
  <c r="BY140" i="27" s="1"/>
  <c r="BY140" i="28" s="1"/>
  <c r="BY40" i="28" s="1"/>
  <c r="BU140" i="22"/>
  <c r="BQ140" i="22"/>
  <c r="BQ140" i="27" s="1"/>
  <c r="BQ140" i="28" s="1"/>
  <c r="BQ40" i="28" s="1"/>
  <c r="BM140" i="22"/>
  <c r="BM140" i="27" s="1"/>
  <c r="BM140" i="28" s="1"/>
  <c r="BI140" i="22"/>
  <c r="BI140" i="27" s="1"/>
  <c r="BI140" i="28" s="1"/>
  <c r="BI40" i="28" s="1"/>
  <c r="BE140" i="22"/>
  <c r="BA140" i="22"/>
  <c r="BA140" i="27" s="1"/>
  <c r="BA140" i="28" s="1"/>
  <c r="BA40" i="28" s="1"/>
  <c r="AW140" i="22"/>
  <c r="AS140" i="22"/>
  <c r="AS140" i="27" s="1"/>
  <c r="AS140" i="28" s="1"/>
  <c r="AS40" i="28" s="1"/>
  <c r="AO140" i="22"/>
  <c r="CE137" i="22"/>
  <c r="CE137" i="27" s="1"/>
  <c r="CE137" i="28" s="1"/>
  <c r="CE37" i="28" s="1"/>
  <c r="CA137" i="22"/>
  <c r="CA137" i="27" s="1"/>
  <c r="CA137" i="28" s="1"/>
  <c r="CA37" i="28" s="1"/>
  <c r="BW137" i="22"/>
  <c r="BW137" i="27" s="1"/>
  <c r="BW137" i="28" s="1"/>
  <c r="BW37" i="28" s="1"/>
  <c r="BS137" i="22"/>
  <c r="BS137" i="27" s="1"/>
  <c r="BS137" i="28" s="1"/>
  <c r="BS37" i="28" s="1"/>
  <c r="BO137" i="22"/>
  <c r="BO137" i="27" s="1"/>
  <c r="BO137" i="28" s="1"/>
  <c r="BO37" i="28" s="1"/>
  <c r="BK137" i="22"/>
  <c r="BK137" i="27" s="1"/>
  <c r="BK137" i="28" s="1"/>
  <c r="BK37" i="28" s="1"/>
  <c r="BG137" i="22"/>
  <c r="BG137" i="27" s="1"/>
  <c r="BG137" i="28" s="1"/>
  <c r="BG37" i="28" s="1"/>
  <c r="BC137" i="22"/>
  <c r="BC137" i="27" s="1"/>
  <c r="BC137" i="28" s="1"/>
  <c r="BC37" i="28" s="1"/>
  <c r="AY137" i="22"/>
  <c r="AY137" i="27" s="1"/>
  <c r="AY137" i="28" s="1"/>
  <c r="AY37" i="28" s="1"/>
  <c r="AU137" i="22"/>
  <c r="AU137" i="27" s="1"/>
  <c r="AU137" i="28" s="1"/>
  <c r="AU37" i="28" s="1"/>
  <c r="AQ137" i="22"/>
  <c r="AQ137" i="27" s="1"/>
  <c r="AQ137" i="28" s="1"/>
  <c r="AQ37" i="28" s="1"/>
  <c r="AM137" i="22"/>
  <c r="AM137" i="27" s="1"/>
  <c r="AM137" i="28" s="1"/>
  <c r="AM37" i="28" s="1"/>
  <c r="AI137" i="22"/>
  <c r="AI137" i="27" s="1"/>
  <c r="AI137" i="28" s="1"/>
  <c r="AI37" i="28" s="1"/>
  <c r="AE137" i="22"/>
  <c r="AE137" i="27" s="1"/>
  <c r="AE137" i="28" s="1"/>
  <c r="AE37" i="28" s="1"/>
  <c r="AA137" i="22"/>
  <c r="AA137" i="27" s="1"/>
  <c r="AA137" i="28" s="1"/>
  <c r="AA37" i="28" s="1"/>
  <c r="W137" i="22"/>
  <c r="W137" i="27" s="1"/>
  <c r="W137" i="28" s="1"/>
  <c r="W37" i="28" s="1"/>
  <c r="CC135" i="22"/>
  <c r="CC135" i="27" s="1"/>
  <c r="CC135" i="28" s="1"/>
  <c r="CC35" i="28" s="1"/>
  <c r="BX135" i="22"/>
  <c r="BX135" i="27" s="1"/>
  <c r="BX135" i="28" s="1"/>
  <c r="BX35" i="28" s="1"/>
  <c r="BP135" i="22"/>
  <c r="BP135" i="27" s="1"/>
  <c r="BP135" i="28" s="1"/>
  <c r="BP35" i="28" s="1"/>
  <c r="BH135" i="22"/>
  <c r="BH135" i="27" s="1"/>
  <c r="BH135" i="28" s="1"/>
  <c r="BH35" i="28" s="1"/>
  <c r="AZ135" i="22"/>
  <c r="AZ135" i="27" s="1"/>
  <c r="AZ135" i="28" s="1"/>
  <c r="AZ35" i="28" s="1"/>
  <c r="AR135" i="22"/>
  <c r="AR135" i="27" s="1"/>
  <c r="AR135" i="28" s="1"/>
  <c r="AR35" i="28" s="1"/>
  <c r="AJ135" i="22"/>
  <c r="AJ135" i="27" s="1"/>
  <c r="AJ135" i="28" s="1"/>
  <c r="AJ35" i="28" s="1"/>
  <c r="AB135" i="22"/>
  <c r="AB135" i="27" s="1"/>
  <c r="AB135" i="28" s="1"/>
  <c r="AB35" i="28" s="1"/>
  <c r="BZ133" i="22"/>
  <c r="BZ133" i="27" s="1"/>
  <c r="BZ133" i="28" s="1"/>
  <c r="BZ33" i="28" s="1"/>
  <c r="BR133" i="22"/>
  <c r="BR133" i="27" s="1"/>
  <c r="BR133" i="28" s="1"/>
  <c r="BR33" i="28" s="1"/>
  <c r="BJ133" i="22"/>
  <c r="BJ133" i="27" s="1"/>
  <c r="BJ133" i="28" s="1"/>
  <c r="BJ33" i="28" s="1"/>
  <c r="BB133" i="22"/>
  <c r="BB133" i="27" s="1"/>
  <c r="BB133" i="28" s="1"/>
  <c r="BB33" i="28" s="1"/>
  <c r="AT133" i="22"/>
  <c r="AT133" i="27" s="1"/>
  <c r="AT133" i="28" s="1"/>
  <c r="AT33" i="28" s="1"/>
  <c r="AL133" i="22"/>
  <c r="AL133" i="27" s="1"/>
  <c r="AL133" i="28" s="1"/>
  <c r="AL33" i="28" s="1"/>
  <c r="CB130" i="22"/>
  <c r="CB130" i="27" s="1"/>
  <c r="CB130" i="28" s="1"/>
  <c r="CB30" i="28" s="1"/>
  <c r="BT130" i="22"/>
  <c r="BT130" i="27" s="1"/>
  <c r="BT130" i="28" s="1"/>
  <c r="BT30" i="28" s="1"/>
  <c r="BL130" i="22"/>
  <c r="BL130" i="27" s="1"/>
  <c r="BL130" i="28" s="1"/>
  <c r="BL30" i="28" s="1"/>
  <c r="BD130" i="22"/>
  <c r="BD130" i="27" s="1"/>
  <c r="BD130" i="28" s="1"/>
  <c r="BD30" i="28" s="1"/>
  <c r="AV130" i="22"/>
  <c r="AV130" i="27" s="1"/>
  <c r="AV130" i="28" s="1"/>
  <c r="AV30" i="28" s="1"/>
  <c r="AN130" i="22"/>
  <c r="AN130" i="27" s="1"/>
  <c r="AN130" i="28" s="1"/>
  <c r="AN30" i="28" s="1"/>
  <c r="AF130" i="22"/>
  <c r="AF130" i="27" s="1"/>
  <c r="AF130" i="28" s="1"/>
  <c r="AF30" i="28" s="1"/>
  <c r="X130" i="22"/>
  <c r="X130" i="27" s="1"/>
  <c r="X130" i="28" s="1"/>
  <c r="X30" i="28" s="1"/>
  <c r="CE126" i="22"/>
  <c r="CE126" i="27" s="1"/>
  <c r="CE126" i="28" s="1"/>
  <c r="CE26" i="28" s="1"/>
  <c r="BO126" i="22"/>
  <c r="BO126" i="27" s="1"/>
  <c r="BO126" i="28" s="1"/>
  <c r="BO26" i="28" s="1"/>
  <c r="AY126" i="22"/>
  <c r="AY126" i="27" s="1"/>
  <c r="AY126" i="28" s="1"/>
  <c r="AY26" i="28" s="1"/>
  <c r="AI126" i="22"/>
  <c r="AI126" i="27" s="1"/>
  <c r="AI126" i="28" s="1"/>
  <c r="AI26" i="28" s="1"/>
  <c r="X124" i="22"/>
  <c r="X124" i="27" s="1"/>
  <c r="X124" i="28" s="1"/>
  <c r="X24" i="28" s="1"/>
  <c r="H31" i="22"/>
  <c r="H7" i="22" s="1"/>
  <c r="BZ130" i="22"/>
  <c r="BZ130" i="27" s="1"/>
  <c r="BZ130" i="28" s="1"/>
  <c r="BZ30" i="28" s="1"/>
  <c r="BR130" i="22"/>
  <c r="BR130" i="27" s="1"/>
  <c r="BR130" i="28" s="1"/>
  <c r="BR30" i="28" s="1"/>
  <c r="BJ130" i="22"/>
  <c r="BJ130" i="27" s="1"/>
  <c r="BJ130" i="28" s="1"/>
  <c r="BJ30" i="28" s="1"/>
  <c r="BB130" i="22"/>
  <c r="BB130" i="27" s="1"/>
  <c r="BB130" i="28" s="1"/>
  <c r="AT130" i="22"/>
  <c r="AT130" i="27" s="1"/>
  <c r="AT130" i="28" s="1"/>
  <c r="AT30" i="28" s="1"/>
  <c r="AL130" i="22"/>
  <c r="AL130" i="27" s="1"/>
  <c r="AL130" i="28" s="1"/>
  <c r="AL30" i="28" s="1"/>
  <c r="AD130" i="22"/>
  <c r="AD130" i="27" s="1"/>
  <c r="AD130" i="28" s="1"/>
  <c r="AD30" i="28" s="1"/>
  <c r="CA126" i="22"/>
  <c r="CA126" i="27" s="1"/>
  <c r="CA126" i="28" s="1"/>
  <c r="CA26" i="28" s="1"/>
  <c r="BK126" i="22"/>
  <c r="BK126" i="27" s="1"/>
  <c r="BK126" i="28" s="1"/>
  <c r="BK26" i="28" s="1"/>
  <c r="AU126" i="22"/>
  <c r="AU126" i="27" s="1"/>
  <c r="AU126" i="28" s="1"/>
  <c r="AU26" i="28" s="1"/>
  <c r="BT124" i="22"/>
  <c r="BT124" i="27" s="1"/>
  <c r="BT124" i="28" s="1"/>
  <c r="BT24" i="28" s="1"/>
  <c r="X126" i="22"/>
  <c r="X126" i="27" s="1"/>
  <c r="X126" i="28" s="1"/>
  <c r="X26" i="28" s="1"/>
  <c r="AB126" i="22"/>
  <c r="AB126" i="27" s="1"/>
  <c r="AB126" i="28" s="1"/>
  <c r="AB26" i="28" s="1"/>
  <c r="AF126" i="22"/>
  <c r="AF126" i="27" s="1"/>
  <c r="AF126" i="28" s="1"/>
  <c r="AF26" i="28" s="1"/>
  <c r="AJ126" i="22"/>
  <c r="AJ126" i="27" s="1"/>
  <c r="AJ126" i="28" s="1"/>
  <c r="AJ26" i="28" s="1"/>
  <c r="AN126" i="22"/>
  <c r="AN126" i="27" s="1"/>
  <c r="AN126" i="28" s="1"/>
  <c r="AN26" i="28" s="1"/>
  <c r="AR126" i="22"/>
  <c r="AR126" i="27" s="1"/>
  <c r="AR126" i="28" s="1"/>
  <c r="AR26" i="28" s="1"/>
  <c r="AV126" i="22"/>
  <c r="AV126" i="27" s="1"/>
  <c r="AV126" i="28" s="1"/>
  <c r="AV26" i="28" s="1"/>
  <c r="AZ126" i="22"/>
  <c r="AZ126" i="27" s="1"/>
  <c r="AZ126" i="28" s="1"/>
  <c r="AZ26" i="28" s="1"/>
  <c r="BD126" i="22"/>
  <c r="BD126" i="27" s="1"/>
  <c r="BD126" i="28" s="1"/>
  <c r="BD26" i="28" s="1"/>
  <c r="BH126" i="22"/>
  <c r="BH126" i="27" s="1"/>
  <c r="BH126" i="28" s="1"/>
  <c r="BH26" i="28" s="1"/>
  <c r="BL126" i="22"/>
  <c r="BL126" i="27" s="1"/>
  <c r="BL126" i="28" s="1"/>
  <c r="BL26" i="28" s="1"/>
  <c r="BP126" i="22"/>
  <c r="BP126" i="27" s="1"/>
  <c r="BP126" i="28" s="1"/>
  <c r="BP26" i="28" s="1"/>
  <c r="BT126" i="22"/>
  <c r="BT126" i="27" s="1"/>
  <c r="BT126" i="28" s="1"/>
  <c r="BX126" i="22"/>
  <c r="BX126" i="27" s="1"/>
  <c r="BX126" i="28" s="1"/>
  <c r="CB126" i="22"/>
  <c r="CB126" i="27" s="1"/>
  <c r="CB126" i="28" s="1"/>
  <c r="CB26" i="28" s="1"/>
  <c r="Y126" i="22"/>
  <c r="Y126" i="27" s="1"/>
  <c r="Y126" i="28" s="1"/>
  <c r="Y26" i="28" s="1"/>
  <c r="AC126" i="22"/>
  <c r="AC126" i="27" s="1"/>
  <c r="AC126" i="28" s="1"/>
  <c r="AC26" i="28" s="1"/>
  <c r="AG126" i="22"/>
  <c r="AG126" i="27" s="1"/>
  <c r="AG126" i="28" s="1"/>
  <c r="AG26" i="28" s="1"/>
  <c r="AK126" i="22"/>
  <c r="AK126" i="27" s="1"/>
  <c r="AK126" i="28" s="1"/>
  <c r="AK26" i="28" s="1"/>
  <c r="AO126" i="22"/>
  <c r="AO126" i="27" s="1"/>
  <c r="AO126" i="28" s="1"/>
  <c r="AO26" i="28" s="1"/>
  <c r="AS126" i="22"/>
  <c r="AS126" i="27" s="1"/>
  <c r="AS126" i="28" s="1"/>
  <c r="AS26" i="28" s="1"/>
  <c r="AW126" i="22"/>
  <c r="AW126" i="27" s="1"/>
  <c r="AW126" i="28" s="1"/>
  <c r="AW26" i="28" s="1"/>
  <c r="BA126" i="22"/>
  <c r="BA126" i="27" s="1"/>
  <c r="BA126" i="28" s="1"/>
  <c r="BA26" i="28" s="1"/>
  <c r="BE126" i="22"/>
  <c r="BE126" i="27" s="1"/>
  <c r="BE126" i="28" s="1"/>
  <c r="BE26" i="28" s="1"/>
  <c r="BI126" i="22"/>
  <c r="BI126" i="27" s="1"/>
  <c r="BI126" i="28" s="1"/>
  <c r="BI26" i="28" s="1"/>
  <c r="BM126" i="22"/>
  <c r="BM126" i="27" s="1"/>
  <c r="BM126" i="28" s="1"/>
  <c r="BM26" i="28" s="1"/>
  <c r="BQ126" i="22"/>
  <c r="BQ126" i="27" s="1"/>
  <c r="BQ126" i="28" s="1"/>
  <c r="BU126" i="22"/>
  <c r="BU126" i="27" s="1"/>
  <c r="BU126" i="28" s="1"/>
  <c r="BY126" i="22"/>
  <c r="BY126" i="27" s="1"/>
  <c r="BY126" i="28" s="1"/>
  <c r="CC126" i="22"/>
  <c r="CC126" i="27" s="1"/>
  <c r="CC126" i="28" s="1"/>
  <c r="CC26" i="28" s="1"/>
  <c r="Z126" i="22"/>
  <c r="Z126" i="27" s="1"/>
  <c r="Z126" i="28" s="1"/>
  <c r="Z26" i="28" s="1"/>
  <c r="AD126" i="22"/>
  <c r="AD126" i="27" s="1"/>
  <c r="AD126" i="28" s="1"/>
  <c r="AD26" i="28" s="1"/>
  <c r="AH126" i="22"/>
  <c r="AH126" i="27" s="1"/>
  <c r="AH126" i="28" s="1"/>
  <c r="AH26" i="28" s="1"/>
  <c r="AL126" i="22"/>
  <c r="AL126" i="27" s="1"/>
  <c r="AL126" i="28" s="1"/>
  <c r="AL26" i="28" s="1"/>
  <c r="AP126" i="22"/>
  <c r="AP126" i="27" s="1"/>
  <c r="AP126" i="28" s="1"/>
  <c r="AP26" i="28" s="1"/>
  <c r="AT126" i="22"/>
  <c r="AT126" i="27" s="1"/>
  <c r="AT126" i="28" s="1"/>
  <c r="AT26" i="28" s="1"/>
  <c r="AX126" i="22"/>
  <c r="AX126" i="27" s="1"/>
  <c r="AX126" i="28" s="1"/>
  <c r="AX26" i="28" s="1"/>
  <c r="BB126" i="22"/>
  <c r="BB126" i="27" s="1"/>
  <c r="BB126" i="28" s="1"/>
  <c r="BB26" i="28" s="1"/>
  <c r="BF126" i="22"/>
  <c r="BF126" i="27" s="1"/>
  <c r="BF126" i="28" s="1"/>
  <c r="BF26" i="28" s="1"/>
  <c r="BJ126" i="22"/>
  <c r="BJ126" i="27" s="1"/>
  <c r="BJ126" i="28" s="1"/>
  <c r="BJ26" i="28" s="1"/>
  <c r="BN126" i="22"/>
  <c r="BN126" i="27" s="1"/>
  <c r="BN126" i="28" s="1"/>
  <c r="BN26" i="28" s="1"/>
  <c r="BR126" i="22"/>
  <c r="BR126" i="27" s="1"/>
  <c r="BR126" i="28" s="1"/>
  <c r="BV126" i="22"/>
  <c r="BV126" i="27" s="1"/>
  <c r="BV126" i="28" s="1"/>
  <c r="BZ126" i="22"/>
  <c r="BZ126" i="27" s="1"/>
  <c r="BZ126" i="28" s="1"/>
  <c r="BZ26" i="28" s="1"/>
  <c r="CD126" i="22"/>
  <c r="CD126" i="27" s="1"/>
  <c r="CD126" i="28" s="1"/>
  <c r="CD26" i="28" s="1"/>
  <c r="W133" i="22"/>
  <c r="AA133" i="22"/>
  <c r="AA133" i="27" s="1"/>
  <c r="AA133" i="28" s="1"/>
  <c r="AA33" i="28" s="1"/>
  <c r="AE133" i="22"/>
  <c r="AE133" i="27" s="1"/>
  <c r="AE133" i="28" s="1"/>
  <c r="AE33" i="28" s="1"/>
  <c r="AI133" i="22"/>
  <c r="AI133" i="27" s="1"/>
  <c r="AI133" i="28" s="1"/>
  <c r="AI33" i="28" s="1"/>
  <c r="AM133" i="22"/>
  <c r="AM133" i="27" s="1"/>
  <c r="AM133" i="28" s="1"/>
  <c r="AM33" i="28" s="1"/>
  <c r="AQ133" i="22"/>
  <c r="AQ133" i="27" s="1"/>
  <c r="AQ133" i="28" s="1"/>
  <c r="AQ33" i="28" s="1"/>
  <c r="AU133" i="22"/>
  <c r="AU133" i="27" s="1"/>
  <c r="AU133" i="28" s="1"/>
  <c r="AU33" i="28" s="1"/>
  <c r="AY133" i="22"/>
  <c r="AY133" i="27" s="1"/>
  <c r="AY133" i="28" s="1"/>
  <c r="AY33" i="28" s="1"/>
  <c r="BC133" i="22"/>
  <c r="BC133" i="27" s="1"/>
  <c r="BC133" i="28" s="1"/>
  <c r="BC33" i="28" s="1"/>
  <c r="BG133" i="22"/>
  <c r="BG133" i="27" s="1"/>
  <c r="BG133" i="28" s="1"/>
  <c r="BG33" i="28" s="1"/>
  <c r="BK133" i="22"/>
  <c r="BK133" i="27" s="1"/>
  <c r="BK133" i="28" s="1"/>
  <c r="BK33" i="28" s="1"/>
  <c r="BO133" i="22"/>
  <c r="BO133" i="27" s="1"/>
  <c r="BO133" i="28" s="1"/>
  <c r="BO33" i="28" s="1"/>
  <c r="BS133" i="22"/>
  <c r="BS133" i="27" s="1"/>
  <c r="BS133" i="28" s="1"/>
  <c r="BS33" i="28" s="1"/>
  <c r="BW133" i="22"/>
  <c r="BW133" i="27" s="1"/>
  <c r="BW133" i="28" s="1"/>
  <c r="BW33" i="28" s="1"/>
  <c r="CA133" i="22"/>
  <c r="CA133" i="27" s="1"/>
  <c r="CA133" i="28" s="1"/>
  <c r="CA33" i="28" s="1"/>
  <c r="CE133" i="22"/>
  <c r="CE133" i="27" s="1"/>
  <c r="CE133" i="28" s="1"/>
  <c r="CE33" i="28" s="1"/>
  <c r="Y133" i="22"/>
  <c r="Y133" i="27" s="1"/>
  <c r="Y133" i="28" s="1"/>
  <c r="Y33" i="28" s="1"/>
  <c r="AC133" i="22"/>
  <c r="AG133" i="22"/>
  <c r="AG133" i="27" s="1"/>
  <c r="AG133" i="28" s="1"/>
  <c r="AG33" i="28" s="1"/>
  <c r="AK133" i="22"/>
  <c r="AK133" i="27" s="1"/>
  <c r="AK133" i="28" s="1"/>
  <c r="AK33" i="28" s="1"/>
  <c r="AO133" i="22"/>
  <c r="AO133" i="27" s="1"/>
  <c r="AO133" i="28" s="1"/>
  <c r="AO33" i="28" s="1"/>
  <c r="AS133" i="22"/>
  <c r="AS133" i="27" s="1"/>
  <c r="AS133" i="28" s="1"/>
  <c r="AS33" i="28" s="1"/>
  <c r="AW133" i="22"/>
  <c r="AW133" i="27" s="1"/>
  <c r="AW133" i="28" s="1"/>
  <c r="AW33" i="28" s="1"/>
  <c r="BA133" i="22"/>
  <c r="BA133" i="27" s="1"/>
  <c r="BA133" i="28" s="1"/>
  <c r="BA33" i="28" s="1"/>
  <c r="BE133" i="22"/>
  <c r="BE133" i="27" s="1"/>
  <c r="BE133" i="28" s="1"/>
  <c r="BE33" i="28" s="1"/>
  <c r="BI133" i="22"/>
  <c r="BM133" i="22"/>
  <c r="BM133" i="27" s="1"/>
  <c r="BM133" i="28" s="1"/>
  <c r="BM33" i="28" s="1"/>
  <c r="BQ133" i="22"/>
  <c r="BQ133" i="27" s="1"/>
  <c r="BQ133" i="28" s="1"/>
  <c r="BQ33" i="28" s="1"/>
  <c r="BU133" i="22"/>
  <c r="BU133" i="27" s="1"/>
  <c r="BU133" i="28" s="1"/>
  <c r="BU33" i="28" s="1"/>
  <c r="BY133" i="22"/>
  <c r="BY133" i="27" s="1"/>
  <c r="BY133" i="28" s="1"/>
  <c r="BY33" i="28" s="1"/>
  <c r="CC133" i="22"/>
  <c r="CC133" i="27" s="1"/>
  <c r="CC133" i="28" s="1"/>
  <c r="CC33" i="28" s="1"/>
  <c r="CC143" i="22"/>
  <c r="CC143" i="27" s="1"/>
  <c r="CC143" i="28" s="1"/>
  <c r="CC43" i="28" s="1"/>
  <c r="BY143" i="22"/>
  <c r="BY143" i="27" s="1"/>
  <c r="BY143" i="28" s="1"/>
  <c r="BY43" i="28" s="1"/>
  <c r="BU143" i="22"/>
  <c r="BU143" i="27" s="1"/>
  <c r="BU143" i="28" s="1"/>
  <c r="BU43" i="28" s="1"/>
  <c r="BQ143" i="22"/>
  <c r="BQ143" i="27" s="1"/>
  <c r="BQ143" i="28" s="1"/>
  <c r="BQ43" i="28" s="1"/>
  <c r="BM143" i="22"/>
  <c r="BM143" i="27" s="1"/>
  <c r="BM143" i="28" s="1"/>
  <c r="BM43" i="28" s="1"/>
  <c r="BI143" i="22"/>
  <c r="BI143" i="27" s="1"/>
  <c r="BI143" i="28" s="1"/>
  <c r="BI43" i="28" s="1"/>
  <c r="BE143" i="22"/>
  <c r="BE143" i="27" s="1"/>
  <c r="BE143" i="28" s="1"/>
  <c r="BE43" i="28" s="1"/>
  <c r="BA143" i="22"/>
  <c r="BA143" i="27" s="1"/>
  <c r="BA143" i="28" s="1"/>
  <c r="BA43" i="28" s="1"/>
  <c r="AW143" i="22"/>
  <c r="AW143" i="27" s="1"/>
  <c r="AW143" i="28" s="1"/>
  <c r="AW43" i="28" s="1"/>
  <c r="AS143" i="22"/>
  <c r="AS143" i="27" s="1"/>
  <c r="AS143" i="28" s="1"/>
  <c r="AS43" i="28" s="1"/>
  <c r="AO143" i="22"/>
  <c r="AO143" i="27" s="1"/>
  <c r="AO143" i="28" s="1"/>
  <c r="AO43" i="28" s="1"/>
  <c r="AK143" i="22"/>
  <c r="AK143" i="27" s="1"/>
  <c r="AK143" i="28" s="1"/>
  <c r="AK43" i="28" s="1"/>
  <c r="AG143" i="22"/>
  <c r="AG143" i="27" s="1"/>
  <c r="AG143" i="28" s="1"/>
  <c r="AG43" i="28" s="1"/>
  <c r="AC143" i="22"/>
  <c r="AC143" i="27" s="1"/>
  <c r="AC143" i="28" s="1"/>
  <c r="AC43" i="28" s="1"/>
  <c r="CE140" i="22"/>
  <c r="CE140" i="27" s="1"/>
  <c r="CE140" i="28" s="1"/>
  <c r="CE40" i="28" s="1"/>
  <c r="CA140" i="22"/>
  <c r="CA140" i="27" s="1"/>
  <c r="CA140" i="28" s="1"/>
  <c r="CA40" i="28" s="1"/>
  <c r="BW140" i="22"/>
  <c r="BW140" i="27" s="1"/>
  <c r="BW140" i="28" s="1"/>
  <c r="BW40" i="28" s="1"/>
  <c r="BS140" i="22"/>
  <c r="BS140" i="27" s="1"/>
  <c r="BS140" i="28" s="1"/>
  <c r="BS40" i="28" s="1"/>
  <c r="BO140" i="22"/>
  <c r="BO140" i="27" s="1"/>
  <c r="BO140" i="28" s="1"/>
  <c r="BO40" i="28" s="1"/>
  <c r="BK140" i="22"/>
  <c r="BK140" i="27" s="1"/>
  <c r="BK140" i="28" s="1"/>
  <c r="BK40" i="28" s="1"/>
  <c r="BG140" i="22"/>
  <c r="BG140" i="27" s="1"/>
  <c r="BG140" i="28" s="1"/>
  <c r="BG40" i="28" s="1"/>
  <c r="BC140" i="22"/>
  <c r="BC140" i="27" s="1"/>
  <c r="BC140" i="28" s="1"/>
  <c r="BC40" i="28" s="1"/>
  <c r="AY140" i="22"/>
  <c r="AY140" i="27" s="1"/>
  <c r="AY140" i="28" s="1"/>
  <c r="AY40" i="28" s="1"/>
  <c r="AU140" i="22"/>
  <c r="AU140" i="27" s="1"/>
  <c r="AU140" i="28" s="1"/>
  <c r="AU40" i="28" s="1"/>
  <c r="AQ140" i="22"/>
  <c r="AQ140" i="27" s="1"/>
  <c r="AQ140" i="28" s="1"/>
  <c r="AQ40" i="28" s="1"/>
  <c r="AM140" i="22"/>
  <c r="AM140" i="27" s="1"/>
  <c r="AM140" i="28" s="1"/>
  <c r="CC137" i="22"/>
  <c r="CC137" i="27" s="1"/>
  <c r="CC137" i="28" s="1"/>
  <c r="CC37" i="28" s="1"/>
  <c r="BY137" i="22"/>
  <c r="BY137" i="27" s="1"/>
  <c r="BY137" i="28" s="1"/>
  <c r="BY37" i="28" s="1"/>
  <c r="BU137" i="22"/>
  <c r="BU137" i="27" s="1"/>
  <c r="BU137" i="28" s="1"/>
  <c r="BU37" i="28" s="1"/>
  <c r="BQ137" i="22"/>
  <c r="BQ137" i="27" s="1"/>
  <c r="BQ137" i="28" s="1"/>
  <c r="BQ37" i="28" s="1"/>
  <c r="BM137" i="22"/>
  <c r="BM137" i="27" s="1"/>
  <c r="BM137" i="28" s="1"/>
  <c r="BM37" i="28" s="1"/>
  <c r="BI137" i="22"/>
  <c r="BI137" i="27" s="1"/>
  <c r="BI137" i="28" s="1"/>
  <c r="BI37" i="28" s="1"/>
  <c r="BE137" i="22"/>
  <c r="BE137" i="27" s="1"/>
  <c r="BE137" i="28" s="1"/>
  <c r="BE37" i="28" s="1"/>
  <c r="BA137" i="22"/>
  <c r="BA137" i="27" s="1"/>
  <c r="BA137" i="28" s="1"/>
  <c r="BA37" i="28" s="1"/>
  <c r="AW137" i="22"/>
  <c r="AW137" i="27" s="1"/>
  <c r="AW137" i="28" s="1"/>
  <c r="AW37" i="28" s="1"/>
  <c r="AS137" i="22"/>
  <c r="AS137" i="27" s="1"/>
  <c r="AS137" i="28" s="1"/>
  <c r="AS37" i="28" s="1"/>
  <c r="AO137" i="22"/>
  <c r="AO137" i="27" s="1"/>
  <c r="AO137" i="28" s="1"/>
  <c r="AO37" i="28" s="1"/>
  <c r="AK137" i="22"/>
  <c r="AK137" i="27" s="1"/>
  <c r="AK137" i="28" s="1"/>
  <c r="AK37" i="28" s="1"/>
  <c r="AG137" i="22"/>
  <c r="AG137" i="27" s="1"/>
  <c r="AG137" i="28" s="1"/>
  <c r="AG37" i="28" s="1"/>
  <c r="AC137" i="22"/>
  <c r="AC137" i="27" s="1"/>
  <c r="AC137" i="28" s="1"/>
  <c r="AC37" i="28" s="1"/>
  <c r="CE135" i="22"/>
  <c r="CE135" i="27" s="1"/>
  <c r="CE135" i="28" s="1"/>
  <c r="CE35" i="28" s="1"/>
  <c r="CA135" i="22"/>
  <c r="CA135" i="27" s="1"/>
  <c r="CA135" i="28" s="1"/>
  <c r="CA35" i="28" s="1"/>
  <c r="BT135" i="22"/>
  <c r="BT135" i="27" s="1"/>
  <c r="BT135" i="28" s="1"/>
  <c r="BT35" i="28" s="1"/>
  <c r="BL135" i="22"/>
  <c r="BL135" i="27" s="1"/>
  <c r="BL135" i="28" s="1"/>
  <c r="BL35" i="28" s="1"/>
  <c r="BD135" i="22"/>
  <c r="BD135" i="27" s="1"/>
  <c r="BD135" i="28" s="1"/>
  <c r="BD35" i="28" s="1"/>
  <c r="AV135" i="22"/>
  <c r="AV135" i="27" s="1"/>
  <c r="AV135" i="28" s="1"/>
  <c r="AV35" i="28" s="1"/>
  <c r="AN135" i="22"/>
  <c r="AN135" i="27" s="1"/>
  <c r="AN135" i="28" s="1"/>
  <c r="AN35" i="28" s="1"/>
  <c r="AF135" i="22"/>
  <c r="AF135" i="27" s="1"/>
  <c r="AF135" i="28" s="1"/>
  <c r="AF35" i="28" s="1"/>
  <c r="X135" i="22"/>
  <c r="X135" i="27" s="1"/>
  <c r="X135" i="28" s="1"/>
  <c r="X35" i="28" s="1"/>
  <c r="CD133" i="22"/>
  <c r="CD133" i="27" s="1"/>
  <c r="CD133" i="28" s="1"/>
  <c r="CD33" i="28" s="1"/>
  <c r="BV133" i="22"/>
  <c r="BV133" i="27" s="1"/>
  <c r="BV133" i="28" s="1"/>
  <c r="BV33" i="28" s="1"/>
  <c r="BN133" i="22"/>
  <c r="BN133" i="27" s="1"/>
  <c r="BN133" i="28" s="1"/>
  <c r="BN33" i="28" s="1"/>
  <c r="BF133" i="22"/>
  <c r="BF133" i="27" s="1"/>
  <c r="BF133" i="28" s="1"/>
  <c r="BF33" i="28" s="1"/>
  <c r="AX133" i="22"/>
  <c r="AX133" i="27" s="1"/>
  <c r="AX133" i="28" s="1"/>
  <c r="AX33" i="28" s="1"/>
  <c r="AP133" i="22"/>
  <c r="AP133" i="27" s="1"/>
  <c r="AP133" i="28" s="1"/>
  <c r="AP33" i="28" s="1"/>
  <c r="AH133" i="22"/>
  <c r="AH133" i="27" s="1"/>
  <c r="AH133" i="28" s="1"/>
  <c r="AH33" i="28" s="1"/>
  <c r="Z133" i="22"/>
  <c r="Z133" i="27" s="1"/>
  <c r="Z133" i="28" s="1"/>
  <c r="Z33" i="28" s="1"/>
  <c r="BX130" i="22"/>
  <c r="BX130" i="27" s="1"/>
  <c r="BX130" i="28" s="1"/>
  <c r="BX30" i="28" s="1"/>
  <c r="BP130" i="22"/>
  <c r="BP130" i="27" s="1"/>
  <c r="BP130" i="28" s="1"/>
  <c r="BP30" i="28" s="1"/>
  <c r="BH130" i="22"/>
  <c r="BH130" i="27" s="1"/>
  <c r="BH130" i="28" s="1"/>
  <c r="BH30" i="28" s="1"/>
  <c r="AZ130" i="22"/>
  <c r="AZ130" i="27" s="1"/>
  <c r="AZ130" i="28" s="1"/>
  <c r="AZ30" i="28" s="1"/>
  <c r="AR130" i="22"/>
  <c r="AR130" i="27" s="1"/>
  <c r="AR130" i="28" s="1"/>
  <c r="AR30" i="28" s="1"/>
  <c r="AJ130" i="22"/>
  <c r="AJ130" i="27" s="1"/>
  <c r="AJ130" i="28" s="1"/>
  <c r="AJ30" i="28" s="1"/>
  <c r="AB130" i="22"/>
  <c r="AB130" i="27" s="1"/>
  <c r="AB130" i="28" s="1"/>
  <c r="AB30" i="28" s="1"/>
  <c r="BW126" i="22"/>
  <c r="BW126" i="27" s="1"/>
  <c r="BW126" i="28" s="1"/>
  <c r="BG126" i="22"/>
  <c r="BG126" i="27" s="1"/>
  <c r="BG126" i="28" s="1"/>
  <c r="BG26" i="28" s="1"/>
  <c r="AQ126" i="22"/>
  <c r="AQ126" i="27" s="1"/>
  <c r="AQ126" i="28" s="1"/>
  <c r="AQ26" i="28" s="1"/>
  <c r="AA126" i="22"/>
  <c r="AA126" i="27" s="1"/>
  <c r="AA126" i="28" s="1"/>
  <c r="AA26" i="28" s="1"/>
  <c r="BD124" i="22"/>
  <c r="BD124" i="27" s="1"/>
  <c r="BD124" i="28" s="1"/>
  <c r="BD24" i="28" s="1"/>
  <c r="W48" i="22"/>
  <c r="BD98" i="22"/>
  <c r="BD48" i="22"/>
  <c r="BD11" i="22" s="1"/>
  <c r="BH98" i="22"/>
  <c r="BE98" i="22"/>
  <c r="BI98" i="22"/>
  <c r="BC98" i="22"/>
  <c r="BG98" i="22"/>
  <c r="BS11" i="22"/>
  <c r="BK51" i="22"/>
  <c r="BK14" i="22" s="1"/>
  <c r="BK11" i="22"/>
  <c r="AY51" i="22"/>
  <c r="AY14" i="22" s="1"/>
  <c r="AY11" i="22"/>
  <c r="AU51" i="22"/>
  <c r="AU14" i="22" s="1"/>
  <c r="AU11" i="22"/>
  <c r="AM51" i="22"/>
  <c r="AM14" i="22" s="1"/>
  <c r="AM11" i="22"/>
  <c r="AE11" i="22"/>
  <c r="AD11" i="22"/>
  <c r="BF48" i="22"/>
  <c r="BF11" i="22" s="1"/>
  <c r="AZ123" i="22"/>
  <c r="AZ123" i="27" s="1"/>
  <c r="AZ123" i="28" s="1"/>
  <c r="AJ123" i="22"/>
  <c r="BP123" i="22"/>
  <c r="CB123" i="22"/>
  <c r="BL123" i="22"/>
  <c r="BL123" i="27" s="1"/>
  <c r="BL123" i="28" s="1"/>
  <c r="AV123" i="22"/>
  <c r="AF123" i="22"/>
  <c r="BX123" i="22"/>
  <c r="BX123" i="27" s="1"/>
  <c r="BX123" i="28" s="1"/>
  <c r="BX23" i="28" s="1"/>
  <c r="BH123" i="22"/>
  <c r="AR123" i="22"/>
  <c r="AR123" i="27" s="1"/>
  <c r="AR123" i="28" s="1"/>
  <c r="AB123" i="22"/>
  <c r="AB123" i="27" s="1"/>
  <c r="AB123" i="28" s="1"/>
  <c r="BT123" i="22"/>
  <c r="BT123" i="27" s="1"/>
  <c r="BT123" i="28" s="1"/>
  <c r="BD123" i="22"/>
  <c r="BD123" i="27" s="1"/>
  <c r="BD123" i="28" s="1"/>
  <c r="AN123" i="22"/>
  <c r="AN123" i="27" s="1"/>
  <c r="AN123" i="28" s="1"/>
  <c r="X123" i="22"/>
  <c r="W123" i="22"/>
  <c r="CA123" i="22"/>
  <c r="BW123" i="22"/>
  <c r="BW123" i="27" s="1"/>
  <c r="BW123" i="28" s="1"/>
  <c r="BS123" i="22"/>
  <c r="BS123" i="27" s="1"/>
  <c r="BS123" i="28" s="1"/>
  <c r="BO123" i="22"/>
  <c r="BO123" i="27" s="1"/>
  <c r="BO123" i="28" s="1"/>
  <c r="BK123" i="22"/>
  <c r="BG123" i="22"/>
  <c r="BG123" i="27" s="1"/>
  <c r="BG123" i="28" s="1"/>
  <c r="BC123" i="22"/>
  <c r="AY123" i="22"/>
  <c r="AY123" i="27" s="1"/>
  <c r="AY123" i="28" s="1"/>
  <c r="AU123" i="22"/>
  <c r="AQ123" i="22"/>
  <c r="AQ123" i="27" s="1"/>
  <c r="AQ123" i="28" s="1"/>
  <c r="AM123" i="22"/>
  <c r="AI123" i="22"/>
  <c r="AI123" i="27" s="1"/>
  <c r="AI123" i="28" s="1"/>
  <c r="AE123" i="22"/>
  <c r="AA123" i="22"/>
  <c r="AA123" i="27" s="1"/>
  <c r="AA123" i="28" s="1"/>
  <c r="CE123" i="22"/>
  <c r="CD123" i="22"/>
  <c r="CD123" i="27" s="1"/>
  <c r="CD123" i="28" s="1"/>
  <c r="BZ123" i="22"/>
  <c r="BZ123" i="27" s="1"/>
  <c r="BZ123" i="28" s="1"/>
  <c r="BZ23" i="28" s="1"/>
  <c r="BV123" i="22"/>
  <c r="BV123" i="27" s="1"/>
  <c r="BV123" i="28" s="1"/>
  <c r="BR123" i="22"/>
  <c r="BN123" i="22"/>
  <c r="BN123" i="27" s="1"/>
  <c r="BN123" i="28" s="1"/>
  <c r="BJ123" i="22"/>
  <c r="BF123" i="22"/>
  <c r="BF123" i="27" s="1"/>
  <c r="BF123" i="28" s="1"/>
  <c r="BB123" i="22"/>
  <c r="AX123" i="22"/>
  <c r="AX123" i="27" s="1"/>
  <c r="AX123" i="28" s="1"/>
  <c r="AT123" i="22"/>
  <c r="AT123" i="27" s="1"/>
  <c r="AT123" i="28" s="1"/>
  <c r="AP123" i="22"/>
  <c r="AP123" i="27" s="1"/>
  <c r="AP123" i="28" s="1"/>
  <c r="AL123" i="22"/>
  <c r="AH123" i="22"/>
  <c r="AH123" i="27" s="1"/>
  <c r="AH123" i="28" s="1"/>
  <c r="AD123" i="22"/>
  <c r="AD123" i="27" s="1"/>
  <c r="AD123" i="28" s="1"/>
  <c r="Z123" i="22"/>
  <c r="Z123" i="27" s="1"/>
  <c r="Z123" i="28" s="1"/>
  <c r="CC123" i="22"/>
  <c r="BY123" i="22"/>
  <c r="BY123" i="27" s="1"/>
  <c r="BY123" i="28" s="1"/>
  <c r="BU123" i="22"/>
  <c r="BU123" i="27" s="1"/>
  <c r="BU123" i="28" s="1"/>
  <c r="BU23" i="28" s="1"/>
  <c r="BQ123" i="22"/>
  <c r="BQ123" i="27" s="1"/>
  <c r="BQ123" i="28" s="1"/>
  <c r="BM123" i="22"/>
  <c r="BI123" i="22"/>
  <c r="BI123" i="27" s="1"/>
  <c r="BI123" i="28" s="1"/>
  <c r="BE123" i="22"/>
  <c r="BA123" i="22"/>
  <c r="BA123" i="27" s="1"/>
  <c r="BA123" i="28" s="1"/>
  <c r="AW123" i="22"/>
  <c r="AS123" i="22"/>
  <c r="AS123" i="27" s="1"/>
  <c r="AS123" i="28" s="1"/>
  <c r="AO123" i="22"/>
  <c r="AK123" i="22"/>
  <c r="AK123" i="27" s="1"/>
  <c r="AK123" i="28" s="1"/>
  <c r="AG123" i="22"/>
  <c r="AC123" i="22"/>
  <c r="AC123" i="27" s="1"/>
  <c r="AC123" i="28" s="1"/>
  <c r="U74" i="22"/>
  <c r="T82" i="22"/>
  <c r="BR28" i="22"/>
  <c r="BS75" i="22"/>
  <c r="BM28" i="22"/>
  <c r="BN75" i="22"/>
  <c r="BL28" i="22"/>
  <c r="AL40" i="22"/>
  <c r="BQ28" i="22"/>
  <c r="BG20" i="22"/>
  <c r="BH20" i="22" s="1"/>
  <c r="BI20" i="22" s="1"/>
  <c r="BJ20" i="22" s="1"/>
  <c r="BK20" i="22" s="1"/>
  <c r="BL20" i="22" s="1"/>
  <c r="BM20" i="22" s="1"/>
  <c r="BN20" i="22" s="1"/>
  <c r="BO20" i="22" s="1"/>
  <c r="BP20" i="22" s="1"/>
  <c r="BQ20" i="22" s="1"/>
  <c r="BR20" i="22" s="1"/>
  <c r="BS20" i="22" s="1"/>
  <c r="BT20" i="22" s="1"/>
  <c r="BU20" i="22" s="1"/>
  <c r="BV20" i="22" s="1"/>
  <c r="BW20" i="22" s="1"/>
  <c r="BX20" i="22" s="1"/>
  <c r="BY20" i="22" s="1"/>
  <c r="BZ20" i="22" s="1"/>
  <c r="CA20" i="22" s="1"/>
  <c r="CB20" i="22" s="1"/>
  <c r="CC20" i="22" s="1"/>
  <c r="CD20" i="22" s="1"/>
  <c r="CE20" i="22" s="1"/>
  <c r="V20" i="22"/>
  <c r="U20" i="22" s="1"/>
  <c r="T20" i="22" s="1"/>
  <c r="S20" i="22" s="1"/>
  <c r="R20" i="22" s="1"/>
  <c r="Q20" i="22" s="1"/>
  <c r="P20" i="22" s="1"/>
  <c r="O20" i="22" s="1"/>
  <c r="N20" i="22" s="1"/>
  <c r="M20" i="22" s="1"/>
  <c r="L20" i="22" s="1"/>
  <c r="K20" i="22" s="1"/>
  <c r="J20" i="22" s="1"/>
  <c r="I20" i="22" s="1"/>
  <c r="H20" i="22" s="1"/>
  <c r="G20" i="22" s="1"/>
  <c r="CC51" i="22" l="1"/>
  <c r="CC14" i="22" s="1"/>
  <c r="BW11" i="22"/>
  <c r="AQ57" i="27"/>
  <c r="CC110" i="22"/>
  <c r="CB110" i="30"/>
  <c r="CB110" i="25"/>
  <c r="CB110" i="31"/>
  <c r="CB110" i="29"/>
  <c r="CB110" i="27"/>
  <c r="CB110" i="26"/>
  <c r="CB110" i="23"/>
  <c r="CB110" i="24"/>
  <c r="BX59" i="22"/>
  <c r="BM70" i="29"/>
  <c r="BL105" i="29"/>
  <c r="BM120" i="29"/>
  <c r="BL155" i="29"/>
  <c r="CC109" i="22"/>
  <c r="CB109" i="30"/>
  <c r="CB109" i="25"/>
  <c r="CB109" i="31"/>
  <c r="CB109" i="24"/>
  <c r="CB109" i="29"/>
  <c r="CB109" i="27"/>
  <c r="CB109" i="26"/>
  <c r="CB109" i="23"/>
  <c r="BI114" i="22"/>
  <c r="AS57" i="27"/>
  <c r="AR57" i="27"/>
  <c r="BQ27" i="28"/>
  <c r="BW26" i="28"/>
  <c r="X163" i="22"/>
  <c r="AQ51" i="22"/>
  <c r="AB164" i="22"/>
  <c r="BU27" i="28"/>
  <c r="AB165" i="22"/>
  <c r="AJ117" i="22"/>
  <c r="BR26" i="28"/>
  <c r="AQ117" i="22"/>
  <c r="BJ43" i="28"/>
  <c r="AB162" i="22"/>
  <c r="AO54" i="22"/>
  <c r="X160" i="22"/>
  <c r="AY117" i="22"/>
  <c r="X162" i="22"/>
  <c r="BA117" i="22"/>
  <c r="BY27" i="28"/>
  <c r="BM114" i="22"/>
  <c r="BE114" i="22"/>
  <c r="BK114" i="22"/>
  <c r="X161" i="22"/>
  <c r="AA117" i="22"/>
  <c r="BG117" i="22"/>
  <c r="BO117" i="22"/>
  <c r="AB161" i="22"/>
  <c r="AO58" i="22"/>
  <c r="X164" i="22"/>
  <c r="AB160" i="22"/>
  <c r="AI117" i="22"/>
  <c r="AB163" i="22"/>
  <c r="X165" i="22"/>
  <c r="CE11" i="22"/>
  <c r="CE51" i="22"/>
  <c r="CE14" i="22" s="1"/>
  <c r="BL114" i="22"/>
  <c r="BM101" i="22"/>
  <c r="BH106" i="26"/>
  <c r="BH106" i="31"/>
  <c r="BC106" i="26"/>
  <c r="BC106" i="31"/>
  <c r="BF106" i="26"/>
  <c r="BF106" i="31"/>
  <c r="BJ106" i="26"/>
  <c r="BJ106" i="31"/>
  <c r="BG106" i="26"/>
  <c r="BG106" i="31"/>
  <c r="BD106" i="26"/>
  <c r="BD106" i="31"/>
  <c r="BM106" i="26"/>
  <c r="BM106" i="31"/>
  <c r="BB106" i="26"/>
  <c r="BB106" i="31"/>
  <c r="BE106" i="26"/>
  <c r="BE106" i="31"/>
  <c r="BN106" i="26"/>
  <c r="BN106" i="31"/>
  <c r="BI106" i="26"/>
  <c r="BI106" i="31"/>
  <c r="BK106" i="26"/>
  <c r="BK106" i="31"/>
  <c r="BL106" i="26"/>
  <c r="BL106" i="31"/>
  <c r="BE105" i="26"/>
  <c r="BE105" i="31"/>
  <c r="BC105" i="26"/>
  <c r="BC105" i="31"/>
  <c r="BN105" i="26"/>
  <c r="BN105" i="31"/>
  <c r="BL105" i="26"/>
  <c r="BL105" i="31"/>
  <c r="BJ105" i="26"/>
  <c r="BJ105" i="31"/>
  <c r="BH105" i="26"/>
  <c r="BH105" i="31"/>
  <c r="BK105" i="26"/>
  <c r="BK105" i="31"/>
  <c r="BF105" i="26"/>
  <c r="BF105" i="31"/>
  <c r="BM105" i="26"/>
  <c r="BM105" i="31"/>
  <c r="BD105" i="26"/>
  <c r="BD105" i="31"/>
  <c r="BG105" i="26"/>
  <c r="BG105" i="31"/>
  <c r="BI105" i="26"/>
  <c r="BI105" i="31"/>
  <c r="BB105" i="26"/>
  <c r="BB105" i="31"/>
  <c r="BB131" i="28"/>
  <c r="BV27" i="28"/>
  <c r="CC131" i="28"/>
  <c r="AG131" i="28"/>
  <c r="BZ131" i="28"/>
  <c r="AT131" i="28"/>
  <c r="BQ113" i="22"/>
  <c r="BC114" i="22"/>
  <c r="AR117" i="22"/>
  <c r="BN114" i="22"/>
  <c r="BV59" i="22"/>
  <c r="AW101" i="22"/>
  <c r="AW60" i="22" s="1"/>
  <c r="AZ117" i="22"/>
  <c r="CD59" i="22"/>
  <c r="AS51" i="22"/>
  <c r="AS14" i="22" s="1"/>
  <c r="BQ112" i="22"/>
  <c r="BF114" i="22"/>
  <c r="BI48" i="22"/>
  <c r="BI11" i="22" s="1"/>
  <c r="AS59" i="22"/>
  <c r="BP117" i="22"/>
  <c r="AB117" i="22"/>
  <c r="BH117" i="22"/>
  <c r="V81" i="22"/>
  <c r="AV11" i="22"/>
  <c r="BE11" i="22"/>
  <c r="BE51" i="22"/>
  <c r="BE14" i="22" s="1"/>
  <c r="AN51" i="22"/>
  <c r="AN14" i="22" s="1"/>
  <c r="AX51" i="22"/>
  <c r="AX14" i="22" s="1"/>
  <c r="V88" i="22"/>
  <c r="AV51" i="22"/>
  <c r="AV14" i="22" s="1"/>
  <c r="BP51" i="22"/>
  <c r="BP14" i="22" s="1"/>
  <c r="CB101" i="22"/>
  <c r="BJ114" i="22"/>
  <c r="BD114" i="22"/>
  <c r="AF117" i="22"/>
  <c r="AW117" i="22"/>
  <c r="BF101" i="22"/>
  <c r="AP11" i="22"/>
  <c r="AV117" i="22"/>
  <c r="O134" i="22"/>
  <c r="CE101" i="22"/>
  <c r="CE60" i="22" s="1"/>
  <c r="BO11" i="22"/>
  <c r="W141" i="28"/>
  <c r="AP51" i="22"/>
  <c r="BH114" i="22"/>
  <c r="BG114" i="22"/>
  <c r="W117" i="22"/>
  <c r="AV59" i="22"/>
  <c r="BL59" i="22"/>
  <c r="AX59" i="22"/>
  <c r="U79" i="22"/>
  <c r="U81" i="22" s="1"/>
  <c r="BV26" i="28"/>
  <c r="AZ51" i="22"/>
  <c r="AZ14" i="22" s="1"/>
  <c r="BI117" i="22"/>
  <c r="BQ59" i="22"/>
  <c r="BT59" i="22"/>
  <c r="AQ101" i="22"/>
  <c r="AQ60" i="22" s="1"/>
  <c r="AT101" i="22"/>
  <c r="V78" i="22"/>
  <c r="AV101" i="22"/>
  <c r="AV60" i="22" s="1"/>
  <c r="AG117" i="22"/>
  <c r="AR51" i="22"/>
  <c r="AR14" i="22" s="1"/>
  <c r="AP101" i="22"/>
  <c r="AY101" i="22"/>
  <c r="V40" i="22"/>
  <c r="BZ59" i="22"/>
  <c r="BC48" i="22"/>
  <c r="AS117" i="22"/>
  <c r="AR59" i="22"/>
  <c r="BH48" i="22"/>
  <c r="BH11" i="22" s="1"/>
  <c r="BK131" i="28"/>
  <c r="AE131" i="28"/>
  <c r="CA11" i="22"/>
  <c r="BM141" i="28"/>
  <c r="U90" i="22"/>
  <c r="T90" i="22" s="1"/>
  <c r="T91" i="22" s="1"/>
  <c r="V34" i="22"/>
  <c r="BQ114" i="22"/>
  <c r="CC101" i="22"/>
  <c r="CC60" i="22" s="1"/>
  <c r="BP114" i="22"/>
  <c r="BO114" i="22"/>
  <c r="BC117" i="22"/>
  <c r="AO117" i="22"/>
  <c r="X117" i="22"/>
  <c r="AN117" i="22"/>
  <c r="BD117" i="22"/>
  <c r="BB48" i="22"/>
  <c r="BB11" i="22" s="1"/>
  <c r="BI131" i="28"/>
  <c r="AU131" i="28"/>
  <c r="BP101" i="22"/>
  <c r="AW59" i="22"/>
  <c r="AT43" i="28"/>
  <c r="AT45" i="28" s="1"/>
  <c r="AT9" i="28" s="1"/>
  <c r="BJ101" i="22"/>
  <c r="AN128" i="28"/>
  <c r="BJ48" i="22"/>
  <c r="AQ11" i="22"/>
  <c r="CD51" i="22"/>
  <c r="CD14" i="22" s="1"/>
  <c r="BA51" i="22"/>
  <c r="BA14" i="22" s="1"/>
  <c r="AR101" i="22"/>
  <c r="AR60" i="22" s="1"/>
  <c r="AO101" i="22"/>
  <c r="AO60" i="22" s="1"/>
  <c r="BB114" i="22"/>
  <c r="AM117" i="22"/>
  <c r="BL117" i="22"/>
  <c r="BG101" i="22"/>
  <c r="BG59" i="22"/>
  <c r="BG115" i="22"/>
  <c r="BC101" i="22"/>
  <c r="BC115" i="22"/>
  <c r="BH101" i="22"/>
  <c r="BH115" i="22"/>
  <c r="BI138" i="22"/>
  <c r="BI133" i="27"/>
  <c r="BI133" i="28" s="1"/>
  <c r="BI33" i="28" s="1"/>
  <c r="AC138" i="22"/>
  <c r="AC133" i="27"/>
  <c r="AC133" i="28" s="1"/>
  <c r="AW141" i="22"/>
  <c r="AW140" i="27"/>
  <c r="AW140" i="28" s="1"/>
  <c r="AW40" i="28" s="1"/>
  <c r="CC141" i="22"/>
  <c r="CC140" i="27"/>
  <c r="CC140" i="28" s="1"/>
  <c r="CC40" i="28" s="1"/>
  <c r="AY145" i="22"/>
  <c r="AY143" i="27"/>
  <c r="AY143" i="28" s="1"/>
  <c r="AY43" i="28" s="1"/>
  <c r="CE145" i="22"/>
  <c r="CE143" i="27"/>
  <c r="CE143" i="28" s="1"/>
  <c r="CE43" i="28" s="1"/>
  <c r="BS131" i="22"/>
  <c r="BS130" i="27"/>
  <c r="BS130" i="28" s="1"/>
  <c r="V130" i="22"/>
  <c r="U130" i="22" s="1"/>
  <c r="T130" i="22" s="1"/>
  <c r="S130" i="22" s="1"/>
  <c r="R130" i="22" s="1"/>
  <c r="Q130" i="22" s="1"/>
  <c r="P130" i="22" s="1"/>
  <c r="O130" i="22" s="1"/>
  <c r="N130" i="22" s="1"/>
  <c r="M130" i="22" s="1"/>
  <c r="L130" i="22" s="1"/>
  <c r="W130" i="27"/>
  <c r="W130" i="28" s="1"/>
  <c r="W30" i="28" s="1"/>
  <c r="AK138" i="28"/>
  <c r="AY141" i="28"/>
  <c r="CE141" i="28"/>
  <c r="AW145" i="28"/>
  <c r="CC145" i="28"/>
  <c r="AO131" i="22"/>
  <c r="AO129" i="27"/>
  <c r="AO129" i="28" s="1"/>
  <c r="AO131" i="28" s="1"/>
  <c r="BO131" i="28"/>
  <c r="BU131" i="22"/>
  <c r="BU129" i="27"/>
  <c r="BU129" i="28" s="1"/>
  <c r="BU131" i="28" s="1"/>
  <c r="CB131" i="28"/>
  <c r="BL131" i="28"/>
  <c r="AV131" i="28"/>
  <c r="AF131" i="28"/>
  <c r="BG131" i="22"/>
  <c r="BG129" i="27"/>
  <c r="BG129" i="28" s="1"/>
  <c r="BG131" i="28" s="1"/>
  <c r="AQ131" i="22"/>
  <c r="AQ129" i="27"/>
  <c r="AQ129" i="28" s="1"/>
  <c r="AQ131" i="28" s="1"/>
  <c r="AA131" i="22"/>
  <c r="AA129" i="27"/>
  <c r="AA129" i="28" s="1"/>
  <c r="AA131" i="28" s="1"/>
  <c r="BV131" i="22"/>
  <c r="BV129" i="27"/>
  <c r="BV129" i="28" s="1"/>
  <c r="BV131" i="28" s="1"/>
  <c r="BF131" i="22"/>
  <c r="BF129" i="27"/>
  <c r="BF129" i="28" s="1"/>
  <c r="BF131" i="28" s="1"/>
  <c r="AP131" i="22"/>
  <c r="AP129" i="27"/>
  <c r="AP129" i="28" s="1"/>
  <c r="AP131" i="28" s="1"/>
  <c r="Z131" i="22"/>
  <c r="Z129" i="27"/>
  <c r="Z129" i="28" s="1"/>
  <c r="Z131" i="28" s="1"/>
  <c r="BV141" i="22"/>
  <c r="BV139" i="27"/>
  <c r="BV139" i="28" s="1"/>
  <c r="BV141" i="28" s="1"/>
  <c r="BF141" i="22"/>
  <c r="BF139" i="27"/>
  <c r="BF139" i="28" s="1"/>
  <c r="BF141" i="28" s="1"/>
  <c r="AP141" i="22"/>
  <c r="AP139" i="27"/>
  <c r="AP139" i="28" s="1"/>
  <c r="AP141" i="28" s="1"/>
  <c r="BP141" i="22"/>
  <c r="BP139" i="27"/>
  <c r="BP139" i="28" s="1"/>
  <c r="AZ141" i="22"/>
  <c r="AZ139" i="27"/>
  <c r="AZ139" i="28" s="1"/>
  <c r="AJ39" i="28"/>
  <c r="BY138" i="28"/>
  <c r="BQ141" i="28"/>
  <c r="AM91" i="22"/>
  <c r="AM90" i="27"/>
  <c r="AM90" i="28" s="1"/>
  <c r="BC141" i="28"/>
  <c r="AC145" i="28"/>
  <c r="BI145" i="28"/>
  <c r="BO138" i="28"/>
  <c r="AI138" i="28"/>
  <c r="BM138" i="28"/>
  <c r="AG138" i="28"/>
  <c r="BK138" i="28"/>
  <c r="AE138" i="28"/>
  <c r="BV138" i="28"/>
  <c r="BF138" i="28"/>
  <c r="AP138" i="28"/>
  <c r="Z138" i="28"/>
  <c r="BP138" i="28"/>
  <c r="AZ138" i="28"/>
  <c r="AJ138" i="28"/>
  <c r="BT145" i="28"/>
  <c r="BD145" i="28"/>
  <c r="AN145" i="28"/>
  <c r="X145" i="28"/>
  <c r="BR145" i="28"/>
  <c r="BR42" i="28"/>
  <c r="BB145" i="28"/>
  <c r="BB42" i="28"/>
  <c r="AL145" i="28"/>
  <c r="AL42" i="28"/>
  <c r="AZ101" i="22"/>
  <c r="BA101" i="22"/>
  <c r="CE54" i="22"/>
  <c r="BR59" i="22"/>
  <c r="BA59" i="22"/>
  <c r="AC81" i="28"/>
  <c r="AK81" i="28"/>
  <c r="AK29" i="28"/>
  <c r="AK31" i="28" s="1"/>
  <c r="AK6" i="28" s="1"/>
  <c r="AS81" i="28"/>
  <c r="AS29" i="28"/>
  <c r="BI81" i="28"/>
  <c r="BI29" i="28"/>
  <c r="BI31" i="28" s="1"/>
  <c r="BI6" i="28" s="1"/>
  <c r="BQ81" i="28"/>
  <c r="BQ29" i="28"/>
  <c r="BQ31" i="28" s="1"/>
  <c r="BQ6" i="28" s="1"/>
  <c r="BY81" i="28"/>
  <c r="W56" i="22"/>
  <c r="W113" i="22"/>
  <c r="AE88" i="28"/>
  <c r="AE32" i="28"/>
  <c r="AE38" i="28" s="1"/>
  <c r="AE7" i="28" s="1"/>
  <c r="AM56" i="22"/>
  <c r="AM113" i="22"/>
  <c r="AU32" i="28"/>
  <c r="AU38" i="28" s="1"/>
  <c r="AU7" i="28" s="1"/>
  <c r="AU88" i="28"/>
  <c r="BC56" i="22"/>
  <c r="BC113" i="22"/>
  <c r="BK88" i="28"/>
  <c r="BK32" i="28"/>
  <c r="BK38" i="28" s="1"/>
  <c r="BK7" i="28" s="1"/>
  <c r="BO88" i="28"/>
  <c r="BO32" i="28"/>
  <c r="BO38" i="28" s="1"/>
  <c r="BO7" i="28" s="1"/>
  <c r="BW88" i="28"/>
  <c r="BW32" i="28"/>
  <c r="BW38" i="28" s="1"/>
  <c r="BW7" i="28" s="1"/>
  <c r="CE88" i="28"/>
  <c r="CE32" i="28"/>
  <c r="CE38" i="28" s="1"/>
  <c r="CE7" i="28" s="1"/>
  <c r="AO91" i="28"/>
  <c r="AO39" i="28"/>
  <c r="AW91" i="28"/>
  <c r="AW39" i="28"/>
  <c r="BE91" i="28"/>
  <c r="BE39" i="28"/>
  <c r="BM91" i="28"/>
  <c r="BM39" i="28"/>
  <c r="BU39" i="28"/>
  <c r="BU91" i="28"/>
  <c r="CC91" i="28"/>
  <c r="CC39" i="28"/>
  <c r="AD58" i="22"/>
  <c r="AD117" i="22"/>
  <c r="AL58" i="22"/>
  <c r="AL117" i="22"/>
  <c r="AT58" i="22"/>
  <c r="AT117" i="22"/>
  <c r="BJ58" i="22"/>
  <c r="BJ117" i="22"/>
  <c r="AA55" i="22"/>
  <c r="AA112" i="22"/>
  <c r="AU55" i="22"/>
  <c r="AU112" i="22"/>
  <c r="BO55" i="22"/>
  <c r="BO112" i="22"/>
  <c r="AO88" i="28"/>
  <c r="AO32" i="28"/>
  <c r="AO38" i="28" s="1"/>
  <c r="AO7" i="28" s="1"/>
  <c r="BA56" i="22"/>
  <c r="BA113" i="22"/>
  <c r="BQ88" i="28"/>
  <c r="BQ32" i="28"/>
  <c r="BQ38" i="28" s="1"/>
  <c r="BQ7" i="28" s="1"/>
  <c r="CC88" i="28"/>
  <c r="CC32" i="28"/>
  <c r="CC38" i="28" s="1"/>
  <c r="CC7" i="28" s="1"/>
  <c r="W91" i="28"/>
  <c r="W39" i="28"/>
  <c r="W41" i="28" s="1"/>
  <c r="W8" i="28" s="1"/>
  <c r="AY39" i="28"/>
  <c r="AY41" i="28" s="1"/>
  <c r="AY8" i="28" s="1"/>
  <c r="AY91" i="28"/>
  <c r="BS91" i="28"/>
  <c r="BS39" i="28"/>
  <c r="BS41" i="28" s="1"/>
  <c r="BS8" i="28" s="1"/>
  <c r="X29" i="28"/>
  <c r="X31" i="28" s="1"/>
  <c r="X6" i="28" s="1"/>
  <c r="X81" i="28"/>
  <c r="BH81" i="28"/>
  <c r="BB88" i="28"/>
  <c r="AZ59" i="22"/>
  <c r="BC46" i="28"/>
  <c r="BC48" i="28" s="1"/>
  <c r="BC10" i="28" s="1"/>
  <c r="BC98" i="28"/>
  <c r="AO145" i="28"/>
  <c r="AV57" i="22"/>
  <c r="AV114" i="22"/>
  <c r="Z81" i="28"/>
  <c r="AH81" i="28"/>
  <c r="AP81" i="28"/>
  <c r="AX81" i="28"/>
  <c r="BF81" i="28"/>
  <c r="BN81" i="28"/>
  <c r="BV81" i="28"/>
  <c r="CD81" i="28"/>
  <c r="X56" i="22"/>
  <c r="X113" i="22"/>
  <c r="AF88" i="28"/>
  <c r="AN56" i="22"/>
  <c r="AN113" i="22"/>
  <c r="AV88" i="28"/>
  <c r="AV32" i="28"/>
  <c r="AV38" i="28" s="1"/>
  <c r="AV7" i="28" s="1"/>
  <c r="BD56" i="22"/>
  <c r="BD113" i="22"/>
  <c r="BP56" i="22"/>
  <c r="BP113" i="22"/>
  <c r="AP57" i="22"/>
  <c r="AP114" i="22"/>
  <c r="AX57" i="22"/>
  <c r="AX114" i="22"/>
  <c r="BM40" i="28"/>
  <c r="BP59" i="22"/>
  <c r="AY60" i="22"/>
  <c r="AA128" i="28"/>
  <c r="BI101" i="22"/>
  <c r="BI115" i="22"/>
  <c r="V133" i="22"/>
  <c r="U133" i="22" s="1"/>
  <c r="T133" i="22" s="1"/>
  <c r="S133" i="22" s="1"/>
  <c r="R133" i="22" s="1"/>
  <c r="Q133" i="22" s="1"/>
  <c r="W133" i="27"/>
  <c r="W133" i="28" s="1"/>
  <c r="W33" i="28" s="1"/>
  <c r="V143" i="22"/>
  <c r="W143" i="27"/>
  <c r="W143" i="28" s="1"/>
  <c r="W43" i="28" s="1"/>
  <c r="AM145" i="22"/>
  <c r="AM143" i="27"/>
  <c r="AM143" i="28" s="1"/>
  <c r="AM43" i="28" s="1"/>
  <c r="BC145" i="22"/>
  <c r="BC143" i="27"/>
  <c r="BC143" i="28" s="1"/>
  <c r="BC43" i="28" s="1"/>
  <c r="BS145" i="22"/>
  <c r="BS143" i="27"/>
  <c r="BS143" i="28" s="1"/>
  <c r="BS43" i="28" s="1"/>
  <c r="BQ138" i="28"/>
  <c r="BG141" i="28"/>
  <c r="Y145" i="22"/>
  <c r="Y142" i="27"/>
  <c r="Y142" i="28" s="1"/>
  <c r="Y42" i="28" s="1"/>
  <c r="Y45" i="28" s="1"/>
  <c r="Y9" i="28" s="1"/>
  <c r="BE145" i="22"/>
  <c r="BE142" i="27"/>
  <c r="BE142" i="28" s="1"/>
  <c r="BE145" i="28" s="1"/>
  <c r="V144" i="22"/>
  <c r="W144" i="27"/>
  <c r="W144" i="28" s="1"/>
  <c r="W44" i="28" s="1"/>
  <c r="BY131" i="22"/>
  <c r="BY129" i="27"/>
  <c r="BY129" i="28" s="1"/>
  <c r="BY131" i="28" s="1"/>
  <c r="Y131" i="22"/>
  <c r="Y129" i="27"/>
  <c r="Y129" i="28" s="1"/>
  <c r="Y131" i="28" s="1"/>
  <c r="BA131" i="22"/>
  <c r="BA129" i="27"/>
  <c r="BA129" i="28" s="1"/>
  <c r="BA131" i="28" s="1"/>
  <c r="BM131" i="28"/>
  <c r="BX131" i="28"/>
  <c r="BH131" i="22"/>
  <c r="BH129" i="27"/>
  <c r="BH129" i="28" s="1"/>
  <c r="BH131" i="28" s="1"/>
  <c r="AR131" i="28"/>
  <c r="AB131" i="22"/>
  <c r="AB129" i="27"/>
  <c r="AB129" i="28" s="1"/>
  <c r="AB131" i="28" s="1"/>
  <c r="BC131" i="22"/>
  <c r="BC129" i="27"/>
  <c r="BC129" i="28" s="1"/>
  <c r="BC131" i="28" s="1"/>
  <c r="AM131" i="22"/>
  <c r="AM129" i="27"/>
  <c r="AM129" i="28" s="1"/>
  <c r="AM131" i="28" s="1"/>
  <c r="BR131" i="22"/>
  <c r="BR129" i="27"/>
  <c r="BR129" i="28" s="1"/>
  <c r="BR131" i="28" s="1"/>
  <c r="AL131" i="22"/>
  <c r="AL129" i="27"/>
  <c r="AL129" i="28" s="1"/>
  <c r="AL131" i="28" s="1"/>
  <c r="BR141" i="22"/>
  <c r="BR139" i="27"/>
  <c r="BR139" i="28" s="1"/>
  <c r="BR141" i="28" s="1"/>
  <c r="BB141" i="22"/>
  <c r="BB139" i="27"/>
  <c r="BB139" i="28" s="1"/>
  <c r="BB141" i="28" s="1"/>
  <c r="CB141" i="22"/>
  <c r="CB139" i="27"/>
  <c r="CB139" i="28" s="1"/>
  <c r="BL141" i="22"/>
  <c r="BL139" i="27"/>
  <c r="BL139" i="28" s="1"/>
  <c r="AV141" i="22"/>
  <c r="AV139" i="27"/>
  <c r="AV139" i="28" s="1"/>
  <c r="AF39" i="28"/>
  <c r="AS141" i="28"/>
  <c r="BY141" i="28"/>
  <c r="Y58" i="22"/>
  <c r="Y117" i="22"/>
  <c r="AC131" i="22"/>
  <c r="AC129" i="27"/>
  <c r="AC129" i="28" s="1"/>
  <c r="AC131" i="28" s="1"/>
  <c r="AE39" i="28"/>
  <c r="BK141" i="22"/>
  <c r="BK139" i="27"/>
  <c r="BK139" i="28" s="1"/>
  <c r="BK141" i="28" s="1"/>
  <c r="AK145" i="22"/>
  <c r="AK142" i="27"/>
  <c r="AK142" i="28" s="1"/>
  <c r="AK145" i="28" s="1"/>
  <c r="BQ145" i="22"/>
  <c r="BQ142" i="27"/>
  <c r="BQ142" i="28" s="1"/>
  <c r="BQ145" i="28" s="1"/>
  <c r="BG138" i="22"/>
  <c r="BG132" i="27"/>
  <c r="BG132" i="28" s="1"/>
  <c r="BG138" i="28" s="1"/>
  <c r="AA138" i="22"/>
  <c r="AA132" i="27"/>
  <c r="AA132" i="28" s="1"/>
  <c r="AA138" i="28" s="1"/>
  <c r="BE138" i="22"/>
  <c r="BE132" i="27"/>
  <c r="BE132" i="28" s="1"/>
  <c r="BE138" i="28" s="1"/>
  <c r="Y138" i="22"/>
  <c r="Y132" i="27"/>
  <c r="Y132" i="28" s="1"/>
  <c r="Y138" i="28" s="1"/>
  <c r="BC138" i="28"/>
  <c r="BR138" i="22"/>
  <c r="BR132" i="27"/>
  <c r="BR132" i="28" s="1"/>
  <c r="BR138" i="28" s="1"/>
  <c r="BB138" i="22"/>
  <c r="BB132" i="27"/>
  <c r="BB132" i="28" s="1"/>
  <c r="BB138" i="28" s="1"/>
  <c r="AL138" i="22"/>
  <c r="AL132" i="27"/>
  <c r="AL132" i="28" s="1"/>
  <c r="AL138" i="28" s="1"/>
  <c r="CB138" i="22"/>
  <c r="CB132" i="27"/>
  <c r="CB132" i="28" s="1"/>
  <c r="CB138" i="28" s="1"/>
  <c r="BL138" i="22"/>
  <c r="BL132" i="27"/>
  <c r="BL132" i="28" s="1"/>
  <c r="BL138" i="28" s="1"/>
  <c r="AV138" i="28"/>
  <c r="AF138" i="22"/>
  <c r="AF132" i="27"/>
  <c r="AF132" i="28" s="1"/>
  <c r="AF138" i="28" s="1"/>
  <c r="BP145" i="22"/>
  <c r="BP142" i="27"/>
  <c r="BP142" i="28" s="1"/>
  <c r="BP145" i="28" s="1"/>
  <c r="AZ145" i="22"/>
  <c r="AZ142" i="27"/>
  <c r="AZ142" i="28" s="1"/>
  <c r="AZ145" i="28" s="1"/>
  <c r="AJ145" i="22"/>
  <c r="AJ142" i="27"/>
  <c r="AJ142" i="28" s="1"/>
  <c r="AJ145" i="28" s="1"/>
  <c r="CD145" i="22"/>
  <c r="CD142" i="27"/>
  <c r="CD142" i="28" s="1"/>
  <c r="BN145" i="22"/>
  <c r="BN142" i="27"/>
  <c r="BN142" i="28" s="1"/>
  <c r="AX145" i="22"/>
  <c r="AX142" i="27"/>
  <c r="AX142" i="28" s="1"/>
  <c r="AH145" i="22"/>
  <c r="AH142" i="27"/>
  <c r="AH142" i="28" s="1"/>
  <c r="AU145" i="22"/>
  <c r="AS101" i="22"/>
  <c r="BP111" i="22"/>
  <c r="BP54" i="22"/>
  <c r="BD46" i="28"/>
  <c r="BD48" i="28" s="1"/>
  <c r="BD10" i="28" s="1"/>
  <c r="BD98" i="28"/>
  <c r="AR57" i="22"/>
  <c r="AR114" i="22"/>
  <c r="AC55" i="22"/>
  <c r="AC112" i="22"/>
  <c r="AK55" i="22"/>
  <c r="AK112" i="22"/>
  <c r="AS55" i="22"/>
  <c r="AS112" i="22"/>
  <c r="BA55" i="22"/>
  <c r="BA112" i="22"/>
  <c r="BI55" i="22"/>
  <c r="BI112" i="22"/>
  <c r="AA88" i="28"/>
  <c r="AE117" i="22"/>
  <c r="AI56" i="22"/>
  <c r="AI113" i="22"/>
  <c r="AQ88" i="28"/>
  <c r="AQ32" i="28"/>
  <c r="AQ38" i="28" s="1"/>
  <c r="AQ7" i="28" s="1"/>
  <c r="AU117" i="22"/>
  <c r="AY56" i="22"/>
  <c r="AY113" i="22"/>
  <c r="BG88" i="28"/>
  <c r="BK117" i="22"/>
  <c r="BO56" i="22"/>
  <c r="BO113" i="22"/>
  <c r="AO57" i="22"/>
  <c r="AO114" i="22"/>
  <c r="AW57" i="22"/>
  <c r="AW114" i="22"/>
  <c r="W95" i="28"/>
  <c r="W42" i="28"/>
  <c r="AE95" i="28"/>
  <c r="AE42" i="28"/>
  <c r="AM95" i="28"/>
  <c r="AM42" i="28"/>
  <c r="AU95" i="28"/>
  <c r="AU42" i="28"/>
  <c r="AU45" i="28" s="1"/>
  <c r="AU9" i="28" s="1"/>
  <c r="BC42" i="28"/>
  <c r="BC95" i="28"/>
  <c r="BK95" i="28"/>
  <c r="BK42" i="28"/>
  <c r="BS42" i="28"/>
  <c r="BS95" i="28"/>
  <c r="CA95" i="28"/>
  <c r="CA42" i="28"/>
  <c r="Z43" i="28"/>
  <c r="Z95" i="28"/>
  <c r="AH43" i="28"/>
  <c r="AP43" i="28"/>
  <c r="AP95" i="28"/>
  <c r="AX43" i="28"/>
  <c r="AX95" i="28"/>
  <c r="BF43" i="28"/>
  <c r="BF95" i="28"/>
  <c r="BN43" i="28"/>
  <c r="BN95" i="28"/>
  <c r="BV43" i="28"/>
  <c r="BV95" i="28"/>
  <c r="CD43" i="28"/>
  <c r="AM81" i="28"/>
  <c r="BC81" i="28"/>
  <c r="CA81" i="28"/>
  <c r="CA29" i="28"/>
  <c r="CA31" i="28" s="1"/>
  <c r="CA6" i="28" s="1"/>
  <c r="BB30" i="28"/>
  <c r="AG88" i="28"/>
  <c r="AG32" i="28"/>
  <c r="AG38" i="28" s="1"/>
  <c r="AG7" i="28" s="1"/>
  <c r="AS56" i="22"/>
  <c r="AS113" i="22"/>
  <c r="BI88" i="28"/>
  <c r="BI32" i="28"/>
  <c r="W57" i="22"/>
  <c r="W114" i="22"/>
  <c r="AY57" i="22"/>
  <c r="AY114" i="22"/>
  <c r="AC95" i="28"/>
  <c r="AC42" i="28"/>
  <c r="AC45" i="28" s="1"/>
  <c r="AC9" i="28" s="1"/>
  <c r="AK95" i="28"/>
  <c r="BA95" i="28"/>
  <c r="BA42" i="28"/>
  <c r="BA45" i="28" s="1"/>
  <c r="BA9" i="28" s="1"/>
  <c r="BM95" i="28"/>
  <c r="BM42" i="28"/>
  <c r="BM45" i="28" s="1"/>
  <c r="BM9" i="28" s="1"/>
  <c r="CC95" i="28"/>
  <c r="CC42" i="28"/>
  <c r="CC45" i="28" s="1"/>
  <c r="CC9" i="28" s="1"/>
  <c r="X55" i="22"/>
  <c r="X112" i="22"/>
  <c r="BH55" i="22"/>
  <c r="BH112" i="22"/>
  <c r="BB117" i="22"/>
  <c r="AT95" i="28"/>
  <c r="CC59" i="22"/>
  <c r="BG46" i="28"/>
  <c r="BG48" i="28" s="1"/>
  <c r="BG10" i="28" s="1"/>
  <c r="BG98" i="28"/>
  <c r="AU145" i="28"/>
  <c r="AJ43" i="28"/>
  <c r="Z55" i="22"/>
  <c r="Z112" i="22"/>
  <c r="AH55" i="22"/>
  <c r="AH112" i="22"/>
  <c r="AP55" i="22"/>
  <c r="AP112" i="22"/>
  <c r="AX55" i="22"/>
  <c r="AX112" i="22"/>
  <c r="BF55" i="22"/>
  <c r="BF112" i="22"/>
  <c r="BN55" i="22"/>
  <c r="BN112" i="22"/>
  <c r="AB88" i="28"/>
  <c r="AB32" i="28"/>
  <c r="AB38" i="28" s="1"/>
  <c r="AB7" i="28" s="1"/>
  <c r="AJ56" i="22"/>
  <c r="AJ113" i="22"/>
  <c r="AR88" i="28"/>
  <c r="AR32" i="28"/>
  <c r="AR38" i="28" s="1"/>
  <c r="AR7" i="28" s="1"/>
  <c r="AZ56" i="22"/>
  <c r="AZ113" i="22"/>
  <c r="BH88" i="28"/>
  <c r="BH32" i="28"/>
  <c r="BH38" i="28" s="1"/>
  <c r="BH7" i="28" s="1"/>
  <c r="BL88" i="28"/>
  <c r="BT88" i="28"/>
  <c r="BT32" i="28"/>
  <c r="BT38" i="28" s="1"/>
  <c r="BT7" i="28" s="1"/>
  <c r="CB88" i="28"/>
  <c r="Z39" i="28"/>
  <c r="AB95" i="28"/>
  <c r="AB42" i="28"/>
  <c r="AB45" i="28" s="1"/>
  <c r="AB9" i="28" s="1"/>
  <c r="AJ95" i="28"/>
  <c r="AR95" i="28"/>
  <c r="AR42" i="28"/>
  <c r="AR45" i="28" s="1"/>
  <c r="AR9" i="28" s="1"/>
  <c r="AZ95" i="28"/>
  <c r="BH95" i="28"/>
  <c r="BH42" i="28"/>
  <c r="BH45" i="28" s="1"/>
  <c r="BH9" i="28" s="1"/>
  <c r="BP95" i="28"/>
  <c r="BX95" i="28"/>
  <c r="BX42" i="28"/>
  <c r="BX45" i="28" s="1"/>
  <c r="BX9" i="28" s="1"/>
  <c r="AT11" i="22"/>
  <c r="AT51" i="22"/>
  <c r="AT14" i="22" s="1"/>
  <c r="AT59" i="22"/>
  <c r="BE59" i="22"/>
  <c r="BE115" i="22"/>
  <c r="BD59" i="22"/>
  <c r="BD115" i="22"/>
  <c r="AO141" i="22"/>
  <c r="AO140" i="27"/>
  <c r="AO140" i="28" s="1"/>
  <c r="BE141" i="22"/>
  <c r="BE140" i="27"/>
  <c r="BE140" i="28" s="1"/>
  <c r="BE40" i="28" s="1"/>
  <c r="BU141" i="22"/>
  <c r="BU140" i="27"/>
  <c r="BU140" i="28" s="1"/>
  <c r="AA145" i="22"/>
  <c r="AA143" i="27"/>
  <c r="AA143" i="28" s="1"/>
  <c r="AQ145" i="22"/>
  <c r="AQ143" i="27"/>
  <c r="AQ143" i="28" s="1"/>
  <c r="AQ43" i="28" s="1"/>
  <c r="BG145" i="22"/>
  <c r="BG143" i="27"/>
  <c r="BG143" i="28" s="1"/>
  <c r="BG43" i="28" s="1"/>
  <c r="BW145" i="22"/>
  <c r="BW143" i="27"/>
  <c r="BW143" i="28" s="1"/>
  <c r="BW43" i="28" s="1"/>
  <c r="AS131" i="22"/>
  <c r="AS130" i="27"/>
  <c r="AS130" i="28" s="1"/>
  <c r="AS30" i="28" s="1"/>
  <c r="BO141" i="28"/>
  <c r="AG145" i="28"/>
  <c r="BM145" i="28"/>
  <c r="BQ131" i="28"/>
  <c r="CE131" i="28"/>
  <c r="AK131" i="28"/>
  <c r="AW131" i="28"/>
  <c r="BT131" i="28"/>
  <c r="BD131" i="28"/>
  <c r="AN131" i="28"/>
  <c r="X131" i="28"/>
  <c r="AY131" i="28"/>
  <c r="AI131" i="28"/>
  <c r="CD131" i="22"/>
  <c r="CD129" i="27"/>
  <c r="CD129" i="28" s="1"/>
  <c r="CD131" i="28" s="1"/>
  <c r="BN131" i="22"/>
  <c r="BN129" i="27"/>
  <c r="BN129" i="28" s="1"/>
  <c r="BN131" i="28" s="1"/>
  <c r="AX131" i="22"/>
  <c r="AX129" i="27"/>
  <c r="AX129" i="28" s="1"/>
  <c r="AX131" i="28" s="1"/>
  <c r="AH131" i="22"/>
  <c r="AH129" i="27"/>
  <c r="AH129" i="28" s="1"/>
  <c r="AH131" i="28" s="1"/>
  <c r="CD141" i="22"/>
  <c r="CD139" i="27"/>
  <c r="CD139" i="28" s="1"/>
  <c r="CD141" i="28" s="1"/>
  <c r="BN141" i="22"/>
  <c r="BN139" i="27"/>
  <c r="BN139" i="28" s="1"/>
  <c r="BN141" i="28" s="1"/>
  <c r="AX141" i="22"/>
  <c r="AX139" i="27"/>
  <c r="AX139" i="28" s="1"/>
  <c r="AX141" i="28" s="1"/>
  <c r="BX141" i="22"/>
  <c r="BX139" i="27"/>
  <c r="BX139" i="28" s="1"/>
  <c r="BH141" i="22"/>
  <c r="BH139" i="27"/>
  <c r="BH139" i="28" s="1"/>
  <c r="AR141" i="22"/>
  <c r="AR139" i="27"/>
  <c r="AR139" i="28" s="1"/>
  <c r="AB39" i="28"/>
  <c r="BA141" i="28"/>
  <c r="AI145" i="22"/>
  <c r="CA131" i="28"/>
  <c r="AM141" i="28"/>
  <c r="AM39" i="28"/>
  <c r="BS141" i="28"/>
  <c r="AS145" i="28"/>
  <c r="BY145" i="28"/>
  <c r="CE138" i="28"/>
  <c r="AY138" i="28"/>
  <c r="CC138" i="28"/>
  <c r="AW138" i="28"/>
  <c r="CA138" i="28"/>
  <c r="AU138" i="28"/>
  <c r="CD138" i="28"/>
  <c r="BN138" i="28"/>
  <c r="AX138" i="28"/>
  <c r="AH138" i="28"/>
  <c r="BX138" i="28"/>
  <c r="BH138" i="28"/>
  <c r="AR138" i="28"/>
  <c r="AB138" i="28"/>
  <c r="CB145" i="28"/>
  <c r="BL145" i="28"/>
  <c r="AV145" i="28"/>
  <c r="AF145" i="28"/>
  <c r="BZ145" i="28"/>
  <c r="BZ42" i="28"/>
  <c r="BJ145" i="28"/>
  <c r="AT145" i="28"/>
  <c r="AD145" i="28"/>
  <c r="AD42" i="28"/>
  <c r="BN125" i="22"/>
  <c r="BN125" i="27" s="1"/>
  <c r="BN125" i="28" s="1"/>
  <c r="BN128" i="28" s="1"/>
  <c r="CC54" i="22"/>
  <c r="CB11" i="22"/>
  <c r="CB59" i="22"/>
  <c r="BN59" i="22"/>
  <c r="Y81" i="28"/>
  <c r="AG29" i="28"/>
  <c r="AG31" i="28" s="1"/>
  <c r="AG6" i="28" s="1"/>
  <c r="AG81" i="28"/>
  <c r="AO81" i="28"/>
  <c r="AW81" i="28"/>
  <c r="AW29" i="28"/>
  <c r="AW31" i="28" s="1"/>
  <c r="AW6" i="28" s="1"/>
  <c r="BE81" i="28"/>
  <c r="BE29" i="28"/>
  <c r="BE31" i="28" s="1"/>
  <c r="BE6" i="28" s="1"/>
  <c r="BM81" i="28"/>
  <c r="BM29" i="28"/>
  <c r="BM31" i="28" s="1"/>
  <c r="BM6" i="28" s="1"/>
  <c r="BU81" i="28"/>
  <c r="CC81" i="28"/>
  <c r="CC29" i="28"/>
  <c r="CC31" i="28" s="1"/>
  <c r="CC6" i="28" s="1"/>
  <c r="W32" i="28"/>
  <c r="W88" i="28"/>
  <c r="AE56" i="22"/>
  <c r="AE113" i="22"/>
  <c r="AM88" i="28"/>
  <c r="AM32" i="28"/>
  <c r="AM38" i="28" s="1"/>
  <c r="AM7" i="28" s="1"/>
  <c r="AU56" i="22"/>
  <c r="AU113" i="22"/>
  <c r="BC88" i="28"/>
  <c r="BC32" i="28"/>
  <c r="BC38" i="28" s="1"/>
  <c r="BC7" i="28" s="1"/>
  <c r="BK56" i="22"/>
  <c r="BK113" i="22"/>
  <c r="BS88" i="28"/>
  <c r="BS32" i="28"/>
  <c r="BS38" i="28" s="1"/>
  <c r="BS7" i="28" s="1"/>
  <c r="CA88" i="28"/>
  <c r="CA32" i="28"/>
  <c r="CA38" i="28" s="1"/>
  <c r="CA7" i="28" s="1"/>
  <c r="AS39" i="28"/>
  <c r="AS41" i="28" s="1"/>
  <c r="AS8" i="28" s="1"/>
  <c r="AS91" i="28"/>
  <c r="BA91" i="28"/>
  <c r="BA39" i="28"/>
  <c r="BA41" i="28" s="1"/>
  <c r="BA8" i="28" s="1"/>
  <c r="BI91" i="28"/>
  <c r="BQ91" i="28"/>
  <c r="BQ39" i="28"/>
  <c r="BQ41" i="28" s="1"/>
  <c r="BQ8" i="28" s="1"/>
  <c r="BY39" i="28"/>
  <c r="BY41" i="28" s="1"/>
  <c r="BY8" i="28" s="1"/>
  <c r="BY91" i="28"/>
  <c r="Z58" i="22"/>
  <c r="Z117" i="22"/>
  <c r="AH58" i="22"/>
  <c r="AH117" i="22"/>
  <c r="AP58" i="22"/>
  <c r="AP117" i="22"/>
  <c r="AX58" i="22"/>
  <c r="AX117" i="22"/>
  <c r="BF58" i="22"/>
  <c r="BF117" i="22"/>
  <c r="BN58" i="22"/>
  <c r="BN117" i="22"/>
  <c r="AM55" i="22"/>
  <c r="AM112" i="22"/>
  <c r="BC55" i="22"/>
  <c r="BC112" i="22"/>
  <c r="AO56" i="22"/>
  <c r="AO113" i="22"/>
  <c r="BA88" i="28"/>
  <c r="BA32" i="28"/>
  <c r="BA38" i="28" s="1"/>
  <c r="BA7" i="28" s="1"/>
  <c r="BU88" i="28"/>
  <c r="BU32" i="28"/>
  <c r="BU38" i="28" s="1"/>
  <c r="BU7" i="28" s="1"/>
  <c r="AA39" i="28"/>
  <c r="BK91" i="28"/>
  <c r="CA91" i="28"/>
  <c r="CA39" i="28"/>
  <c r="CA41" i="28" s="1"/>
  <c r="CA8" i="28" s="1"/>
  <c r="AC58" i="22"/>
  <c r="AC117" i="22"/>
  <c r="AK58" i="22"/>
  <c r="AK117" i="22"/>
  <c r="BM58" i="22"/>
  <c r="BM117" i="22"/>
  <c r="AR29" i="28"/>
  <c r="AR31" i="28" s="1"/>
  <c r="AR6" i="28" s="1"/>
  <c r="AR81" i="28"/>
  <c r="BX81" i="28"/>
  <c r="BX29" i="28"/>
  <c r="BX31" i="28" s="1"/>
  <c r="BX6" i="28" s="1"/>
  <c r="BB56" i="22"/>
  <c r="BB113" i="22"/>
  <c r="AH95" i="28"/>
  <c r="BJ42" i="28"/>
  <c r="BJ45" i="28" s="1"/>
  <c r="BJ9" i="28" s="1"/>
  <c r="BY59" i="22"/>
  <c r="BM59" i="22"/>
  <c r="AD81" i="28"/>
  <c r="AD29" i="28"/>
  <c r="AD31" i="28" s="1"/>
  <c r="AD6" i="28" s="1"/>
  <c r="AL81" i="28"/>
  <c r="AT29" i="28"/>
  <c r="AT31" i="28" s="1"/>
  <c r="AT6" i="28" s="1"/>
  <c r="AT81" i="28"/>
  <c r="BB81" i="28"/>
  <c r="BB29" i="28"/>
  <c r="BJ81" i="28"/>
  <c r="BJ29" i="28"/>
  <c r="BJ31" i="28" s="1"/>
  <c r="BJ6" i="28" s="1"/>
  <c r="BR81" i="28"/>
  <c r="BZ81" i="28"/>
  <c r="BZ29" i="28"/>
  <c r="BZ31" i="28" s="1"/>
  <c r="BZ6" i="28" s="1"/>
  <c r="BA81" i="28"/>
  <c r="X88" i="28"/>
  <c r="X32" i="28"/>
  <c r="X38" i="28" s="1"/>
  <c r="X7" i="28" s="1"/>
  <c r="AF56" i="22"/>
  <c r="AF113" i="22"/>
  <c r="AN88" i="28"/>
  <c r="AN32" i="28"/>
  <c r="AN38" i="28" s="1"/>
  <c r="AN7" i="28" s="1"/>
  <c r="AV56" i="22"/>
  <c r="AV113" i="22"/>
  <c r="BD88" i="28"/>
  <c r="BD32" i="28"/>
  <c r="BD38" i="28" s="1"/>
  <c r="BD7" i="28" s="1"/>
  <c r="BL56" i="22"/>
  <c r="BL113" i="22"/>
  <c r="AL39" i="28"/>
  <c r="AT57" i="22"/>
  <c r="AT114" i="22"/>
  <c r="AE145" i="22"/>
  <c r="AE143" i="27"/>
  <c r="AE143" i="28" s="1"/>
  <c r="AE43" i="28" s="1"/>
  <c r="BK145" i="22"/>
  <c r="BK143" i="27"/>
  <c r="BK143" i="28" s="1"/>
  <c r="BK43" i="28" s="1"/>
  <c r="CA145" i="22"/>
  <c r="CA143" i="27"/>
  <c r="CA143" i="28" s="1"/>
  <c r="CA43" i="28" s="1"/>
  <c r="AQ39" i="28"/>
  <c r="AQ41" i="28" s="1"/>
  <c r="AQ8" i="28" s="1"/>
  <c r="AQ141" i="28"/>
  <c r="BW141" i="28"/>
  <c r="BU145" i="28"/>
  <c r="BE131" i="28"/>
  <c r="BW131" i="28"/>
  <c r="BP131" i="28"/>
  <c r="AZ131" i="28"/>
  <c r="AJ131" i="28"/>
  <c r="BJ131" i="28"/>
  <c r="AD131" i="28"/>
  <c r="BZ141" i="22"/>
  <c r="BZ139" i="27"/>
  <c r="BZ139" i="28" s="1"/>
  <c r="BZ141" i="28" s="1"/>
  <c r="BJ141" i="22"/>
  <c r="BJ139" i="27"/>
  <c r="BJ139" i="28" s="1"/>
  <c r="BJ141" i="28" s="1"/>
  <c r="AT141" i="22"/>
  <c r="AT139" i="27"/>
  <c r="AT139" i="28" s="1"/>
  <c r="AT141" i="28" s="1"/>
  <c r="AD39" i="28"/>
  <c r="BT141" i="22"/>
  <c r="BT139" i="27"/>
  <c r="BT139" i="28" s="1"/>
  <c r="BD141" i="22"/>
  <c r="BD139" i="27"/>
  <c r="BD139" i="28" s="1"/>
  <c r="AN141" i="22"/>
  <c r="AN139" i="27"/>
  <c r="AN139" i="28" s="1"/>
  <c r="AS138" i="28"/>
  <c r="BI141" i="22"/>
  <c r="BI139" i="27"/>
  <c r="BI139" i="28" s="1"/>
  <c r="BI141" i="28" s="1"/>
  <c r="BO145" i="22"/>
  <c r="BA138" i="28"/>
  <c r="AU141" i="28"/>
  <c r="CA141" i="28"/>
  <c r="BA145" i="28"/>
  <c r="BW138" i="28"/>
  <c r="AQ138" i="28"/>
  <c r="BU138" i="28"/>
  <c r="AO138" i="28"/>
  <c r="BS138" i="28"/>
  <c r="AM138" i="28"/>
  <c r="BZ138" i="28"/>
  <c r="BJ138" i="28"/>
  <c r="AT138" i="28"/>
  <c r="AD138" i="28"/>
  <c r="BT138" i="28"/>
  <c r="BD138" i="28"/>
  <c r="AN138" i="28"/>
  <c r="X138" i="28"/>
  <c r="BX145" i="28"/>
  <c r="BH145" i="28"/>
  <c r="AR145" i="28"/>
  <c r="AB145" i="28"/>
  <c r="BV145" i="28"/>
  <c r="BV42" i="28"/>
  <c r="BF145" i="28"/>
  <c r="BF42" i="28"/>
  <c r="AP145" i="28"/>
  <c r="AP42" i="28"/>
  <c r="Z145" i="28"/>
  <c r="Z42" i="28"/>
  <c r="U91" i="22"/>
  <c r="BM141" i="22"/>
  <c r="BM54" i="22"/>
  <c r="CB54" i="22"/>
  <c r="AT54" i="22"/>
  <c r="CA59" i="22"/>
  <c r="BH98" i="28"/>
  <c r="BH46" i="28"/>
  <c r="BH48" i="28" s="1"/>
  <c r="BH10" i="28" s="1"/>
  <c r="Y55" i="22"/>
  <c r="Y112" i="22"/>
  <c r="AG55" i="22"/>
  <c r="AG112" i="22"/>
  <c r="AO55" i="22"/>
  <c r="AO112" i="22"/>
  <c r="AW55" i="22"/>
  <c r="AW112" i="22"/>
  <c r="BE55" i="22"/>
  <c r="BE112" i="22"/>
  <c r="BM55" i="22"/>
  <c r="BM112" i="22"/>
  <c r="AA56" i="22"/>
  <c r="AA113" i="22"/>
  <c r="AI88" i="28"/>
  <c r="AI32" i="28"/>
  <c r="AI38" i="28" s="1"/>
  <c r="AI7" i="28" s="1"/>
  <c r="AQ56" i="22"/>
  <c r="AQ113" i="22"/>
  <c r="AY88" i="28"/>
  <c r="AY32" i="28"/>
  <c r="AY38" i="28" s="1"/>
  <c r="AY7" i="28" s="1"/>
  <c r="BG56" i="22"/>
  <c r="BG113" i="22"/>
  <c r="AK39" i="28"/>
  <c r="AS57" i="22"/>
  <c r="AS114" i="22"/>
  <c r="BA57" i="22"/>
  <c r="BA114" i="22"/>
  <c r="AA95" i="28"/>
  <c r="AA42" i="28"/>
  <c r="AI42" i="28"/>
  <c r="AI45" i="28" s="1"/>
  <c r="AI9" i="28" s="1"/>
  <c r="AI95" i="28"/>
  <c r="AQ95" i="28"/>
  <c r="AQ42" i="28"/>
  <c r="AY95" i="28"/>
  <c r="AY42" i="28"/>
  <c r="BG95" i="28"/>
  <c r="BG42" i="28"/>
  <c r="BO95" i="28"/>
  <c r="BO42" i="28"/>
  <c r="BO45" i="28" s="1"/>
  <c r="BO9" i="28" s="1"/>
  <c r="BW95" i="28"/>
  <c r="BW42" i="28"/>
  <c r="CE42" i="28"/>
  <c r="CE95" i="28"/>
  <c r="AD43" i="28"/>
  <c r="AD95" i="28"/>
  <c r="AL43" i="28"/>
  <c r="AL95" i="28"/>
  <c r="BB43" i="28"/>
  <c r="BB95" i="28"/>
  <c r="BR43" i="28"/>
  <c r="BR95" i="28"/>
  <c r="BZ43" i="28"/>
  <c r="BZ95" i="28"/>
  <c r="AA81" i="28"/>
  <c r="AU29" i="28"/>
  <c r="AU31" i="28" s="1"/>
  <c r="AU6" i="28" s="1"/>
  <c r="AU81" i="28"/>
  <c r="BO81" i="28"/>
  <c r="BO29" i="28"/>
  <c r="BO31" i="28" s="1"/>
  <c r="BO6" i="28" s="1"/>
  <c r="AG56" i="22"/>
  <c r="AG113" i="22"/>
  <c r="AS88" i="28"/>
  <c r="AS32" i="28"/>
  <c r="AS38" i="28" s="1"/>
  <c r="AS7" i="28" s="1"/>
  <c r="BI56" i="22"/>
  <c r="BI113" i="22"/>
  <c r="AQ57" i="22"/>
  <c r="AQ114" i="22"/>
  <c r="AG95" i="28"/>
  <c r="AG42" i="28"/>
  <c r="AG45" i="28" s="1"/>
  <c r="AG9" i="28" s="1"/>
  <c r="AS95" i="28"/>
  <c r="AS42" i="28"/>
  <c r="AS45" i="28" s="1"/>
  <c r="AS9" i="28" s="1"/>
  <c r="BI42" i="28"/>
  <c r="BI45" i="28" s="1"/>
  <c r="BI9" i="28" s="1"/>
  <c r="BI95" i="28"/>
  <c r="BU95" i="28"/>
  <c r="BU42" i="28"/>
  <c r="BU45" i="28" s="1"/>
  <c r="BU9" i="28" s="1"/>
  <c r="AR55" i="22"/>
  <c r="AR112" i="22"/>
  <c r="BV88" i="28"/>
  <c r="BV32" i="28"/>
  <c r="BV38" i="28" s="1"/>
  <c r="BV7" i="28" s="1"/>
  <c r="X39" i="28"/>
  <c r="BJ95" i="28"/>
  <c r="BU59" i="22"/>
  <c r="AD55" i="22"/>
  <c r="AD112" i="22"/>
  <c r="AL55" i="22"/>
  <c r="AL112" i="22"/>
  <c r="AT55" i="22"/>
  <c r="AT112" i="22"/>
  <c r="BB55" i="22"/>
  <c r="BB112" i="22"/>
  <c r="BJ55" i="22"/>
  <c r="BJ112" i="22"/>
  <c r="AB56" i="22"/>
  <c r="AB113" i="22"/>
  <c r="AJ88" i="28"/>
  <c r="AJ32" i="28"/>
  <c r="AJ38" i="28" s="1"/>
  <c r="AJ7" i="28" s="1"/>
  <c r="AR56" i="22"/>
  <c r="AR113" i="22"/>
  <c r="AZ88" i="28"/>
  <c r="AZ32" i="28"/>
  <c r="AZ38" i="28" s="1"/>
  <c r="AZ7" i="28" s="1"/>
  <c r="BH56" i="22"/>
  <c r="BH113" i="22"/>
  <c r="BP88" i="28"/>
  <c r="BP32" i="28"/>
  <c r="BP38" i="28" s="1"/>
  <c r="BP7" i="28" s="1"/>
  <c r="BX88" i="28"/>
  <c r="BX32" i="28"/>
  <c r="BX38" i="28" s="1"/>
  <c r="BX7" i="28" s="1"/>
  <c r="AP91" i="28"/>
  <c r="AX91" i="28"/>
  <c r="BF91" i="28"/>
  <c r="BN91" i="28"/>
  <c r="BV91" i="28"/>
  <c r="CD91" i="28"/>
  <c r="X42" i="28"/>
  <c r="X45" i="28" s="1"/>
  <c r="X9" i="28" s="1"/>
  <c r="X95" i="28"/>
  <c r="AF95" i="28"/>
  <c r="AF42" i="28"/>
  <c r="AF45" i="28" s="1"/>
  <c r="AF9" i="28" s="1"/>
  <c r="AN95" i="28"/>
  <c r="AN42" i="28"/>
  <c r="AN45" i="28" s="1"/>
  <c r="AN9" i="28" s="1"/>
  <c r="AV95" i="28"/>
  <c r="AV42" i="28"/>
  <c r="AV45" i="28" s="1"/>
  <c r="AV9" i="28" s="1"/>
  <c r="BD42" i="28"/>
  <c r="BD45" i="28" s="1"/>
  <c r="BD9" i="28" s="1"/>
  <c r="BD95" i="28"/>
  <c r="BL95" i="28"/>
  <c r="BL42" i="28"/>
  <c r="BL45" i="28" s="1"/>
  <c r="BL9" i="28" s="1"/>
  <c r="BT42" i="28"/>
  <c r="BT45" i="28" s="1"/>
  <c r="BT9" i="28" s="1"/>
  <c r="BT95" i="28"/>
  <c r="CB95" i="28"/>
  <c r="CB42" i="28"/>
  <c r="CB45" i="28" s="1"/>
  <c r="CB9" i="28" s="1"/>
  <c r="AT91" i="28"/>
  <c r="BB91" i="28"/>
  <c r="BB39" i="28"/>
  <c r="BB41" i="28" s="1"/>
  <c r="BB8" i="28" s="1"/>
  <c r="BJ91" i="28"/>
  <c r="BR91" i="28"/>
  <c r="BZ91" i="28"/>
  <c r="BJ115" i="22"/>
  <c r="BB59" i="22"/>
  <c r="BB115" i="22"/>
  <c r="AZ57" i="22"/>
  <c r="AZ114" i="22"/>
  <c r="AY81" i="28"/>
  <c r="AY29" i="28"/>
  <c r="AY31" i="28" s="1"/>
  <c r="AY6" i="28" s="1"/>
  <c r="BW81" i="28"/>
  <c r="BW29" i="28"/>
  <c r="BW31" i="28" s="1"/>
  <c r="BW6" i="28" s="1"/>
  <c r="AC56" i="22"/>
  <c r="AC113" i="22"/>
  <c r="AW88" i="28"/>
  <c r="AW32" i="28"/>
  <c r="AW38" i="28" s="1"/>
  <c r="AW7" i="28" s="1"/>
  <c r="BE117" i="22"/>
  <c r="BM56" i="22"/>
  <c r="BM113" i="22"/>
  <c r="AO42" i="28"/>
  <c r="AO45" i="28" s="1"/>
  <c r="AO9" i="28" s="1"/>
  <c r="AO95" i="28"/>
  <c r="BE95" i="28"/>
  <c r="BY42" i="28"/>
  <c r="BY45" i="28" s="1"/>
  <c r="BY9" i="28" s="1"/>
  <c r="BY95" i="28"/>
  <c r="AN57" i="22"/>
  <c r="AN114" i="22"/>
  <c r="BD55" i="22"/>
  <c r="BD112" i="22"/>
  <c r="AD56" i="22"/>
  <c r="AD113" i="22"/>
  <c r="AP88" i="28"/>
  <c r="AP32" i="28"/>
  <c r="AP38" i="28" s="1"/>
  <c r="AP7" i="28" s="1"/>
  <c r="BN56" i="22"/>
  <c r="BN113" i="22"/>
  <c r="AI145" i="28"/>
  <c r="AI55" i="22"/>
  <c r="AI112" i="22"/>
  <c r="BG55" i="22"/>
  <c r="BG112" i="22"/>
  <c r="AF81" i="28"/>
  <c r="AF29" i="28"/>
  <c r="AF31" i="28" s="1"/>
  <c r="AF6" i="28" s="1"/>
  <c r="BT29" i="28"/>
  <c r="BT31" i="28" s="1"/>
  <c r="BT6" i="28" s="1"/>
  <c r="BT81" i="28"/>
  <c r="AH88" i="28"/>
  <c r="AH32" i="28"/>
  <c r="AH38" i="28" s="1"/>
  <c r="AH7" i="28" s="1"/>
  <c r="BJ56" i="22"/>
  <c r="BJ113" i="22"/>
  <c r="AJ29" i="28"/>
  <c r="AJ31" i="28" s="1"/>
  <c r="AJ6" i="28" s="1"/>
  <c r="AJ81" i="28"/>
  <c r="BL29" i="28"/>
  <c r="BL31" i="28" s="1"/>
  <c r="BL6" i="28" s="1"/>
  <c r="BL81" i="28"/>
  <c r="AX88" i="28"/>
  <c r="AX32" i="28"/>
  <c r="AX38" i="28" s="1"/>
  <c r="AX7" i="28" s="1"/>
  <c r="BF98" i="28"/>
  <c r="BF46" i="28"/>
  <c r="BF48" i="28" s="1"/>
  <c r="BF10" i="28" s="1"/>
  <c r="BB46" i="28"/>
  <c r="BB48" i="28" s="1"/>
  <c r="BB10" i="28" s="1"/>
  <c r="BB98" i="28"/>
  <c r="AY55" i="22"/>
  <c r="AY112" i="22"/>
  <c r="Y56" i="22"/>
  <c r="Y113" i="22"/>
  <c r="AK88" i="28"/>
  <c r="AK32" i="28"/>
  <c r="AK38" i="28" s="1"/>
  <c r="AK7" i="28" s="1"/>
  <c r="BE56" i="22"/>
  <c r="BE113" i="22"/>
  <c r="BY88" i="28"/>
  <c r="BY32" i="28"/>
  <c r="BY38" i="28" s="1"/>
  <c r="BY7" i="28" s="1"/>
  <c r="AU91" i="28"/>
  <c r="AU39" i="28"/>
  <c r="AU41" i="28" s="1"/>
  <c r="AU8" i="28" s="1"/>
  <c r="BG91" i="28"/>
  <c r="BG39" i="28"/>
  <c r="BG41" i="28" s="1"/>
  <c r="BG8" i="28" s="1"/>
  <c r="BW91" i="28"/>
  <c r="BW39" i="28"/>
  <c r="BW41" i="28" s="1"/>
  <c r="BW8" i="28" s="1"/>
  <c r="AN81" i="28"/>
  <c r="AN29" i="28"/>
  <c r="AN31" i="28" s="1"/>
  <c r="AN6" i="28" s="1"/>
  <c r="BP81" i="28"/>
  <c r="BP29" i="28"/>
  <c r="BP31" i="28" s="1"/>
  <c r="BP6" i="28" s="1"/>
  <c r="Z56" i="22"/>
  <c r="Z113" i="22"/>
  <c r="AL88" i="28"/>
  <c r="BF56" i="22"/>
  <c r="BF113" i="22"/>
  <c r="CD32" i="28"/>
  <c r="CD38" i="28" s="1"/>
  <c r="CD7" i="28" s="1"/>
  <c r="CD88" i="28"/>
  <c r="BO145" i="28"/>
  <c r="W29" i="28"/>
  <c r="W81" i="28"/>
  <c r="AQ81" i="28"/>
  <c r="BS81" i="28"/>
  <c r="BS29" i="28"/>
  <c r="AF55" i="22"/>
  <c r="AF112" i="22"/>
  <c r="AT56" i="22"/>
  <c r="AT113" i="22"/>
  <c r="BZ88" i="28"/>
  <c r="BZ32" i="28"/>
  <c r="BZ38" i="28" s="1"/>
  <c r="BZ7" i="28" s="1"/>
  <c r="AJ55" i="22"/>
  <c r="AJ112" i="22"/>
  <c r="BL55" i="22"/>
  <c r="BL112" i="22"/>
  <c r="AE29" i="28"/>
  <c r="AE31" i="28" s="1"/>
  <c r="AE6" i="28" s="1"/>
  <c r="AE81" i="28"/>
  <c r="BK81" i="28"/>
  <c r="BK29" i="28"/>
  <c r="BK31" i="28" s="1"/>
  <c r="BK6" i="28" s="1"/>
  <c r="AC88" i="28"/>
  <c r="AC32" i="28"/>
  <c r="AW56" i="22"/>
  <c r="AW113" i="22"/>
  <c r="AU57" i="22"/>
  <c r="AU114" i="22"/>
  <c r="AW95" i="28"/>
  <c r="AW42" i="28"/>
  <c r="AW45" i="28" s="1"/>
  <c r="AW9" i="28" s="1"/>
  <c r="BQ95" i="28"/>
  <c r="AN55" i="22"/>
  <c r="AN112" i="22"/>
  <c r="BP55" i="22"/>
  <c r="BP112" i="22"/>
  <c r="AD88" i="28"/>
  <c r="AD32" i="28"/>
  <c r="AD38" i="28" s="1"/>
  <c r="AD7" i="28" s="1"/>
  <c r="AP56" i="22"/>
  <c r="AP113" i="22"/>
  <c r="W55" i="22"/>
  <c r="W112" i="22"/>
  <c r="AQ55" i="22"/>
  <c r="AQ112" i="22"/>
  <c r="AZ81" i="28"/>
  <c r="AZ29" i="28"/>
  <c r="AZ31" i="28" s="1"/>
  <c r="AZ6" i="28" s="1"/>
  <c r="AH56" i="22"/>
  <c r="AH113" i="22"/>
  <c r="BJ88" i="28"/>
  <c r="BJ32" i="28"/>
  <c r="BJ38" i="28" s="1"/>
  <c r="BJ7" i="28" s="1"/>
  <c r="AB81" i="28"/>
  <c r="AV29" i="28"/>
  <c r="AV31" i="28" s="1"/>
  <c r="AV6" i="28" s="1"/>
  <c r="AV81" i="28"/>
  <c r="CB29" i="28"/>
  <c r="CB31" i="28" s="1"/>
  <c r="CB6" i="28" s="1"/>
  <c r="CB81" i="28"/>
  <c r="AX56" i="22"/>
  <c r="AX113" i="22"/>
  <c r="BJ46" i="28"/>
  <c r="BJ48" i="28" s="1"/>
  <c r="BJ10" i="28" s="1"/>
  <c r="BJ98" i="28"/>
  <c r="BF59" i="22"/>
  <c r="BF115" i="22"/>
  <c r="AE55" i="22"/>
  <c r="AE112" i="22"/>
  <c r="BK55" i="22"/>
  <c r="BK112" i="22"/>
  <c r="Y88" i="28"/>
  <c r="AK56" i="22"/>
  <c r="AK113" i="22"/>
  <c r="BE88" i="28"/>
  <c r="BM88" i="28"/>
  <c r="BM32" i="28"/>
  <c r="BM38" i="28" s="1"/>
  <c r="BM7" i="28" s="1"/>
  <c r="BC91" i="28"/>
  <c r="BC39" i="28"/>
  <c r="BC41" i="28" s="1"/>
  <c r="BC8" i="28" s="1"/>
  <c r="BO91" i="28"/>
  <c r="BO39" i="28"/>
  <c r="BO41" i="28" s="1"/>
  <c r="BO8" i="28" s="1"/>
  <c r="CE39" i="28"/>
  <c r="CE41" i="28" s="1"/>
  <c r="CE8" i="28" s="1"/>
  <c r="CE91" i="28"/>
  <c r="BI98" i="28"/>
  <c r="BI46" i="28"/>
  <c r="BI48" i="28" s="1"/>
  <c r="BI10" i="28" s="1"/>
  <c r="BD81" i="28"/>
  <c r="BD29" i="28"/>
  <c r="BD31" i="28" s="1"/>
  <c r="BD6" i="28" s="1"/>
  <c r="Z88" i="28"/>
  <c r="Z32" i="28"/>
  <c r="Z38" i="28" s="1"/>
  <c r="Z7" i="28" s="1"/>
  <c r="AL56" i="22"/>
  <c r="AL113" i="22"/>
  <c r="BF88" i="28"/>
  <c r="BF32" i="28"/>
  <c r="BF38" i="28" s="1"/>
  <c r="BF7" i="28" s="1"/>
  <c r="BN88" i="28"/>
  <c r="BN32" i="28"/>
  <c r="BN38" i="28" s="1"/>
  <c r="BN7" i="28" s="1"/>
  <c r="AI81" i="28"/>
  <c r="AI29" i="28"/>
  <c r="AI31" i="28" s="1"/>
  <c r="AI6" i="28" s="1"/>
  <c r="BG81" i="28"/>
  <c r="CE29" i="28"/>
  <c r="CE31" i="28" s="1"/>
  <c r="CE6" i="28" s="1"/>
  <c r="CE81" i="28"/>
  <c r="BE98" i="28"/>
  <c r="BE46" i="28"/>
  <c r="BE48" i="28" s="1"/>
  <c r="BE10" i="28" s="1"/>
  <c r="AZ55" i="22"/>
  <c r="AZ112" i="22"/>
  <c r="AT88" i="28"/>
  <c r="AT32" i="28"/>
  <c r="AT38" i="28" s="1"/>
  <c r="AT7" i="28" s="1"/>
  <c r="AB55" i="22"/>
  <c r="AB112" i="22"/>
  <c r="AV55" i="22"/>
  <c r="AV112" i="22"/>
  <c r="BR88" i="28"/>
  <c r="AQ14" i="22"/>
  <c r="AP14" i="22"/>
  <c r="AP60" i="22"/>
  <c r="AO14" i="22"/>
  <c r="AO11" i="22"/>
  <c r="W160" i="22" s="1"/>
  <c r="AO59" i="22"/>
  <c r="AB128" i="28"/>
  <c r="AA111" i="22"/>
  <c r="AI111" i="22"/>
  <c r="AQ111" i="22"/>
  <c r="AY111" i="22"/>
  <c r="BG111" i="22"/>
  <c r="CA101" i="22"/>
  <c r="CA60" i="22" s="1"/>
  <c r="Z111" i="22"/>
  <c r="AP111" i="22"/>
  <c r="BF111" i="22"/>
  <c r="BM111" i="22"/>
  <c r="AB111" i="22"/>
  <c r="AJ111" i="22"/>
  <c r="AR111" i="22"/>
  <c r="AZ111" i="22"/>
  <c r="BH111" i="22"/>
  <c r="AD111" i="22"/>
  <c r="AT111" i="22"/>
  <c r="BJ111" i="22"/>
  <c r="AC111" i="22"/>
  <c r="AK111" i="22"/>
  <c r="AS111" i="22"/>
  <c r="BA111" i="22"/>
  <c r="BI111" i="22"/>
  <c r="AE111" i="22"/>
  <c r="AM111" i="22"/>
  <c r="AU111" i="22"/>
  <c r="BC111" i="22"/>
  <c r="BK111" i="22"/>
  <c r="CD101" i="22"/>
  <c r="CD60" i="22" s="1"/>
  <c r="AH111" i="22"/>
  <c r="AX111" i="22"/>
  <c r="X111" i="22"/>
  <c r="AF111" i="22"/>
  <c r="AN111" i="22"/>
  <c r="AV111" i="22"/>
  <c r="BD111" i="22"/>
  <c r="AL111" i="22"/>
  <c r="BB111" i="22"/>
  <c r="Y111" i="22"/>
  <c r="AG111" i="22"/>
  <c r="AO111" i="22"/>
  <c r="AW111" i="22"/>
  <c r="BE111" i="22"/>
  <c r="W111" i="22"/>
  <c r="BY26" i="28"/>
  <c r="BT27" i="28"/>
  <c r="BS27" i="28"/>
  <c r="Y128" i="28"/>
  <c r="CB51" i="22"/>
  <c r="CB14" i="22" s="1"/>
  <c r="BD51" i="22"/>
  <c r="BD14" i="22" s="1"/>
  <c r="BB51" i="22"/>
  <c r="BB14" i="22" s="1"/>
  <c r="BL78" i="22"/>
  <c r="BL75" i="27"/>
  <c r="BL75" i="28" s="1"/>
  <c r="BS78" i="22"/>
  <c r="BS101" i="22" s="1"/>
  <c r="BS75" i="27"/>
  <c r="BS75" i="28" s="1"/>
  <c r="BK101" i="22"/>
  <c r="BK60" i="22" s="1"/>
  <c r="BA128" i="28"/>
  <c r="Z128" i="28"/>
  <c r="AQ128" i="28"/>
  <c r="BG128" i="28"/>
  <c r="AR128" i="28"/>
  <c r="BS26" i="28"/>
  <c r="BQ78" i="22"/>
  <c r="BQ54" i="22" s="1"/>
  <c r="BQ75" i="27"/>
  <c r="BQ75" i="28" s="1"/>
  <c r="Y27" i="28"/>
  <c r="AD128" i="28"/>
  <c r="AT128" i="28"/>
  <c r="BD128" i="28"/>
  <c r="BL128" i="28"/>
  <c r="AZ128" i="28"/>
  <c r="BE101" i="22"/>
  <c r="BE60" i="22" s="1"/>
  <c r="BD101" i="22"/>
  <c r="Y128" i="22"/>
  <c r="BT26" i="28"/>
  <c r="BW27" i="28"/>
  <c r="BQ26" i="28"/>
  <c r="BX27" i="28"/>
  <c r="AK128" i="28"/>
  <c r="BQ128" i="28"/>
  <c r="AP128" i="28"/>
  <c r="BF128" i="28"/>
  <c r="BN78" i="22"/>
  <c r="BN75" i="27"/>
  <c r="BN75" i="28" s="1"/>
  <c r="BB101" i="22"/>
  <c r="AC128" i="28"/>
  <c r="AS128" i="28"/>
  <c r="BI128" i="28"/>
  <c r="AH128" i="28"/>
  <c r="AX128" i="28"/>
  <c r="CD128" i="28"/>
  <c r="AI128" i="28"/>
  <c r="AY128" i="28"/>
  <c r="AN101" i="22"/>
  <c r="V124" i="22"/>
  <c r="U124" i="22" s="1"/>
  <c r="T124" i="22" s="1"/>
  <c r="S124" i="22" s="1"/>
  <c r="R124" i="22" s="1"/>
  <c r="Q124" i="22" s="1"/>
  <c r="P124" i="22" s="1"/>
  <c r="O124" i="22" s="1"/>
  <c r="N124" i="22" s="1"/>
  <c r="M124" i="22" s="1"/>
  <c r="L124" i="22" s="1"/>
  <c r="K124" i="22" s="1"/>
  <c r="J124" i="22" s="1"/>
  <c r="I124" i="22" s="1"/>
  <c r="H124" i="22" s="1"/>
  <c r="G124" i="22" s="1"/>
  <c r="W124" i="27"/>
  <c r="W124" i="28" s="1"/>
  <c r="W24" i="28" s="1"/>
  <c r="V127" i="22"/>
  <c r="U127" i="22" s="1"/>
  <c r="T127" i="22" s="1"/>
  <c r="S127" i="22" s="1"/>
  <c r="R127" i="22" s="1"/>
  <c r="Q127" i="22" s="1"/>
  <c r="P127" i="22" s="1"/>
  <c r="O127" i="22" s="1"/>
  <c r="N127" i="22" s="1"/>
  <c r="M127" i="22" s="1"/>
  <c r="L127" i="22" s="1"/>
  <c r="K127" i="22" s="1"/>
  <c r="J127" i="22" s="1"/>
  <c r="I127" i="22" s="1"/>
  <c r="H127" i="22" s="1"/>
  <c r="G127" i="22" s="1"/>
  <c r="W127" i="27"/>
  <c r="W127" i="28" s="1"/>
  <c r="W27" i="28" s="1"/>
  <c r="BR78" i="22"/>
  <c r="BR54" i="22" s="1"/>
  <c r="BR77" i="27"/>
  <c r="BR77" i="28" s="1"/>
  <c r="BX26" i="28"/>
  <c r="V125" i="22"/>
  <c r="U125" i="22" s="1"/>
  <c r="T125" i="22" s="1"/>
  <c r="S125" i="22" s="1"/>
  <c r="R125" i="22" s="1"/>
  <c r="Q125" i="22" s="1"/>
  <c r="P125" i="22" s="1"/>
  <c r="O125" i="22" s="1"/>
  <c r="N125" i="22" s="1"/>
  <c r="M125" i="22" s="1"/>
  <c r="L125" i="22" s="1"/>
  <c r="K125" i="22" s="1"/>
  <c r="J125" i="22" s="1"/>
  <c r="I125" i="22" s="1"/>
  <c r="H125" i="22" s="1"/>
  <c r="G125" i="22" s="1"/>
  <c r="W125" i="27"/>
  <c r="W125" i="28" s="1"/>
  <c r="W25" i="28" s="1"/>
  <c r="BU26" i="28"/>
  <c r="W78" i="28"/>
  <c r="AW128" i="22"/>
  <c r="AW123" i="27"/>
  <c r="AW123" i="28" s="1"/>
  <c r="AW128" i="28" s="1"/>
  <c r="CC128" i="22"/>
  <c r="CC123" i="27"/>
  <c r="CC123" i="28" s="1"/>
  <c r="CC128" i="28" s="1"/>
  <c r="BR128" i="22"/>
  <c r="BR123" i="27"/>
  <c r="BR123" i="28" s="1"/>
  <c r="X128" i="22"/>
  <c r="X123" i="27"/>
  <c r="X123" i="28" s="1"/>
  <c r="X128" i="28" s="1"/>
  <c r="AF128" i="22"/>
  <c r="AF123" i="27"/>
  <c r="AF123" i="28" s="1"/>
  <c r="AF128" i="28" s="1"/>
  <c r="AB78" i="28"/>
  <c r="AB23" i="28"/>
  <c r="AB28" i="28" s="1"/>
  <c r="AR23" i="28"/>
  <c r="AR28" i="28" s="1"/>
  <c r="AR78" i="28"/>
  <c r="BH78" i="28"/>
  <c r="AG78" i="28"/>
  <c r="AW78" i="28"/>
  <c r="AV128" i="22"/>
  <c r="AV123" i="27"/>
  <c r="AV123" i="28" s="1"/>
  <c r="AV128" i="28" s="1"/>
  <c r="AJ128" i="22"/>
  <c r="AJ123" i="27"/>
  <c r="AJ123" i="28" s="1"/>
  <c r="AJ128" i="28" s="1"/>
  <c r="AA78" i="28"/>
  <c r="AA23" i="28"/>
  <c r="AA28" i="28" s="1"/>
  <c r="AI23" i="28"/>
  <c r="AI28" i="28" s="1"/>
  <c r="AI78" i="28"/>
  <c r="AQ78" i="28"/>
  <c r="AQ23" i="28"/>
  <c r="AQ28" i="28" s="1"/>
  <c r="AY78" i="28"/>
  <c r="AY23" i="28"/>
  <c r="AY28" i="28" s="1"/>
  <c r="BG23" i="28"/>
  <c r="BG28" i="28" s="1"/>
  <c r="BG78" i="28"/>
  <c r="BO23" i="28"/>
  <c r="BW23" i="28"/>
  <c r="CE78" i="28"/>
  <c r="Z23" i="28"/>
  <c r="Z28" i="28" s="1"/>
  <c r="AH23" i="28"/>
  <c r="AH28" i="28" s="1"/>
  <c r="BF23" i="28"/>
  <c r="BF28" i="28" s="1"/>
  <c r="CD23" i="28"/>
  <c r="CD28" i="28" s="1"/>
  <c r="AG128" i="22"/>
  <c r="AG123" i="27"/>
  <c r="AG123" i="28" s="1"/>
  <c r="AG128" i="28" s="1"/>
  <c r="BM128" i="22"/>
  <c r="BM123" i="27"/>
  <c r="BM123" i="28" s="1"/>
  <c r="AL128" i="22"/>
  <c r="AL123" i="27"/>
  <c r="AL123" i="28" s="1"/>
  <c r="BB128" i="22"/>
  <c r="BB123" i="27"/>
  <c r="BB123" i="28" s="1"/>
  <c r="CE128" i="22"/>
  <c r="CE123" i="27"/>
  <c r="CE123" i="28" s="1"/>
  <c r="CE128" i="28" s="1"/>
  <c r="AM128" i="22"/>
  <c r="AM123" i="27"/>
  <c r="AM123" i="28" s="1"/>
  <c r="AM128" i="28" s="1"/>
  <c r="BC128" i="22"/>
  <c r="BC123" i="27"/>
  <c r="BC123" i="28" s="1"/>
  <c r="BC128" i="28" s="1"/>
  <c r="BP128" i="22"/>
  <c r="BP123" i="27"/>
  <c r="BP123" i="28" s="1"/>
  <c r="BP128" i="28" s="1"/>
  <c r="BL101" i="22"/>
  <c r="AJ78" i="28"/>
  <c r="AZ23" i="28"/>
  <c r="AZ28" i="28" s="1"/>
  <c r="AZ78" i="28"/>
  <c r="BP78" i="28"/>
  <c r="Y23" i="28"/>
  <c r="Y78" i="28"/>
  <c r="AO78" i="28"/>
  <c r="CC78" i="28"/>
  <c r="AX101" i="22"/>
  <c r="AU101" i="22"/>
  <c r="AU60" i="22" s="1"/>
  <c r="AO128" i="22"/>
  <c r="AO123" i="27"/>
  <c r="AO123" i="28" s="1"/>
  <c r="AO128" i="28" s="1"/>
  <c r="BE128" i="22"/>
  <c r="BE123" i="27"/>
  <c r="BE123" i="28" s="1"/>
  <c r="BJ128" i="22"/>
  <c r="BJ123" i="27"/>
  <c r="BJ123" i="28" s="1"/>
  <c r="AE128" i="22"/>
  <c r="AE123" i="27"/>
  <c r="AE123" i="28" s="1"/>
  <c r="AE128" i="28" s="1"/>
  <c r="AU128" i="22"/>
  <c r="AU123" i="27"/>
  <c r="AU123" i="28" s="1"/>
  <c r="AU128" i="28" s="1"/>
  <c r="BK128" i="22"/>
  <c r="BK123" i="27"/>
  <c r="BK123" i="28" s="1"/>
  <c r="BK128" i="28" s="1"/>
  <c r="CA128" i="22"/>
  <c r="CA123" i="27"/>
  <c r="CA123" i="28" s="1"/>
  <c r="CA128" i="28" s="1"/>
  <c r="BH128" i="22"/>
  <c r="BH123" i="27"/>
  <c r="BH123" i="28" s="1"/>
  <c r="BH128" i="28" s="1"/>
  <c r="X78" i="28"/>
  <c r="AF78" i="28"/>
  <c r="AN78" i="28"/>
  <c r="AN23" i="28"/>
  <c r="AN28" i="28" s="1"/>
  <c r="AV78" i="28"/>
  <c r="BD23" i="28"/>
  <c r="BD28" i="28" s="1"/>
  <c r="BD78" i="28"/>
  <c r="BT23" i="28"/>
  <c r="CB78" i="28"/>
  <c r="AC78" i="28"/>
  <c r="AC23" i="28"/>
  <c r="AC28" i="28" s="1"/>
  <c r="AK78" i="28"/>
  <c r="AK23" i="28"/>
  <c r="AK28" i="28" s="1"/>
  <c r="AS78" i="28"/>
  <c r="AS23" i="28"/>
  <c r="AS28" i="28" s="1"/>
  <c r="BA23" i="28"/>
  <c r="BA28" i="28" s="1"/>
  <c r="BA78" i="28"/>
  <c r="BI23" i="28"/>
  <c r="BI28" i="28" s="1"/>
  <c r="BI78" i="28"/>
  <c r="BQ23" i="28"/>
  <c r="AD23" i="28"/>
  <c r="AD28" i="28" s="1"/>
  <c r="AX23" i="28"/>
  <c r="AX28" i="28" s="1"/>
  <c r="BV23" i="28"/>
  <c r="W128" i="22"/>
  <c r="V128" i="22" s="1"/>
  <c r="W123" i="27"/>
  <c r="W123" i="28" s="1"/>
  <c r="CB128" i="22"/>
  <c r="CB123" i="27"/>
  <c r="CB123" i="28" s="1"/>
  <c r="CB128" i="28" s="1"/>
  <c r="AM101" i="22"/>
  <c r="AM60" i="22" s="1"/>
  <c r="AE78" i="28"/>
  <c r="AM78" i="28"/>
  <c r="AU78" i="28"/>
  <c r="BC78" i="28"/>
  <c r="BK78" i="28"/>
  <c r="BS23" i="28"/>
  <c r="CA78" i="28"/>
  <c r="AP23" i="28"/>
  <c r="AP28" i="28" s="1"/>
  <c r="BN23" i="28"/>
  <c r="BL23" i="28"/>
  <c r="AT23" i="28"/>
  <c r="AT28" i="28" s="1"/>
  <c r="BY23" i="28"/>
  <c r="BR112" i="22"/>
  <c r="BR117" i="22"/>
  <c r="BR115" i="22"/>
  <c r="BR114" i="22"/>
  <c r="BR113" i="22"/>
  <c r="BO157" i="26"/>
  <c r="BO105" i="26"/>
  <c r="BO158" i="26"/>
  <c r="BO106" i="26"/>
  <c r="BL6" i="22"/>
  <c r="BL51" i="22"/>
  <c r="BL14" i="22" s="1"/>
  <c r="U143" i="22"/>
  <c r="W131" i="22"/>
  <c r="V129" i="22"/>
  <c r="AS138" i="22"/>
  <c r="T74" i="22"/>
  <c r="AK128" i="22"/>
  <c r="BA128" i="22"/>
  <c r="BQ128" i="22"/>
  <c r="Z128" i="22"/>
  <c r="AP128" i="22"/>
  <c r="BF128" i="22"/>
  <c r="AI128" i="22"/>
  <c r="AY128" i="22"/>
  <c r="AN128" i="22"/>
  <c r="BL128" i="22"/>
  <c r="W51" i="22"/>
  <c r="W14" i="22" s="1"/>
  <c r="W11" i="22"/>
  <c r="BO141" i="22"/>
  <c r="AG145" i="22"/>
  <c r="BM145" i="22"/>
  <c r="BQ131" i="22"/>
  <c r="CE131" i="22"/>
  <c r="AK131" i="22"/>
  <c r="AW131" i="22"/>
  <c r="BT131" i="22"/>
  <c r="BD131" i="22"/>
  <c r="AN131" i="22"/>
  <c r="X131" i="22"/>
  <c r="AY131" i="22"/>
  <c r="AI131" i="22"/>
  <c r="BY138" i="22"/>
  <c r="BQ141" i="22"/>
  <c r="U88" i="22"/>
  <c r="CA131" i="22"/>
  <c r="AM141" i="22"/>
  <c r="BS141" i="22"/>
  <c r="AS145" i="22"/>
  <c r="BY145" i="22"/>
  <c r="CE138" i="22"/>
  <c r="AY138" i="22"/>
  <c r="CC138" i="22"/>
  <c r="AW138" i="22"/>
  <c r="CA138" i="22"/>
  <c r="AU138" i="22"/>
  <c r="CD138" i="22"/>
  <c r="BN138" i="22"/>
  <c r="AX138" i="22"/>
  <c r="AH138" i="22"/>
  <c r="BX138" i="22"/>
  <c r="BH138" i="22"/>
  <c r="AR138" i="22"/>
  <c r="AB138" i="22"/>
  <c r="CB145" i="22"/>
  <c r="BL145" i="22"/>
  <c r="AV145" i="22"/>
  <c r="AF145" i="22"/>
  <c r="BZ145" i="22"/>
  <c r="BJ145" i="22"/>
  <c r="AT145" i="22"/>
  <c r="AD145" i="22"/>
  <c r="BS125" i="22"/>
  <c r="BS125" i="27" s="1"/>
  <c r="BS125" i="28" s="1"/>
  <c r="BS128" i="28" s="1"/>
  <c r="V24" i="22"/>
  <c r="BR6" i="22"/>
  <c r="BR51" i="22"/>
  <c r="BR14" i="22" s="1"/>
  <c r="BQ138" i="22"/>
  <c r="BG141" i="22"/>
  <c r="U144" i="22"/>
  <c r="V44" i="22"/>
  <c r="BM131" i="22"/>
  <c r="AR131" i="22"/>
  <c r="BB131" i="22"/>
  <c r="T83" i="22"/>
  <c r="U33" i="22"/>
  <c r="BC138" i="22"/>
  <c r="W138" i="22"/>
  <c r="V132" i="22"/>
  <c r="AV138" i="22"/>
  <c r="T75" i="22"/>
  <c r="BQ6" i="22"/>
  <c r="BQ51" i="22"/>
  <c r="BQ14" i="22" s="1"/>
  <c r="BM6" i="22"/>
  <c r="BM51" i="22"/>
  <c r="BM14" i="22" s="1"/>
  <c r="AD128" i="22"/>
  <c r="AT128" i="22"/>
  <c r="BD128" i="22"/>
  <c r="AB128" i="22"/>
  <c r="AZ128" i="22"/>
  <c r="BG51" i="22"/>
  <c r="BG14" i="22" s="1"/>
  <c r="BG11" i="22"/>
  <c r="BI131" i="22"/>
  <c r="AQ141" i="22"/>
  <c r="BW141" i="22"/>
  <c r="AO145" i="22"/>
  <c r="BU145" i="22"/>
  <c r="BE131" i="22"/>
  <c r="BW131" i="22"/>
  <c r="CC131" i="22"/>
  <c r="AG131" i="22"/>
  <c r="BP131" i="22"/>
  <c r="AZ131" i="22"/>
  <c r="AJ131" i="22"/>
  <c r="BK131" i="22"/>
  <c r="AU131" i="22"/>
  <c r="AE131" i="22"/>
  <c r="BZ131" i="22"/>
  <c r="BJ131" i="22"/>
  <c r="AT131" i="22"/>
  <c r="AD131" i="22"/>
  <c r="AS141" i="22"/>
  <c r="BY141" i="22"/>
  <c r="T84" i="22"/>
  <c r="U34" i="22"/>
  <c r="BA138" i="22"/>
  <c r="AU141" i="22"/>
  <c r="CA141" i="22"/>
  <c r="BA145" i="22"/>
  <c r="BW138" i="22"/>
  <c r="AQ138" i="22"/>
  <c r="BU138" i="22"/>
  <c r="AO138" i="22"/>
  <c r="BS138" i="22"/>
  <c r="AM138" i="22"/>
  <c r="BZ138" i="22"/>
  <c r="BJ138" i="22"/>
  <c r="AT138" i="22"/>
  <c r="AD138" i="22"/>
  <c r="BT138" i="22"/>
  <c r="BD138" i="22"/>
  <c r="AN138" i="22"/>
  <c r="X138" i="22"/>
  <c r="BX145" i="22"/>
  <c r="BH145" i="22"/>
  <c r="AR145" i="22"/>
  <c r="AB145" i="22"/>
  <c r="BV145" i="22"/>
  <c r="BF145" i="22"/>
  <c r="AP145" i="22"/>
  <c r="Z145" i="22"/>
  <c r="U142" i="22"/>
  <c r="V42" i="22"/>
  <c r="V30" i="22"/>
  <c r="BX131" i="22"/>
  <c r="AL140" i="22"/>
  <c r="AL90" i="22"/>
  <c r="AC128" i="22"/>
  <c r="AS128" i="22"/>
  <c r="BI128" i="22"/>
  <c r="AH128" i="22"/>
  <c r="AX128" i="22"/>
  <c r="CD128" i="22"/>
  <c r="AA128" i="22"/>
  <c r="AQ128" i="22"/>
  <c r="BG128" i="22"/>
  <c r="AR128" i="22"/>
  <c r="AK138" i="22"/>
  <c r="AY141" i="22"/>
  <c r="CE141" i="22"/>
  <c r="AW145" i="22"/>
  <c r="CC145" i="22"/>
  <c r="BO131" i="22"/>
  <c r="CB131" i="22"/>
  <c r="BL131" i="22"/>
  <c r="AV131" i="22"/>
  <c r="AF131" i="22"/>
  <c r="V33" i="22"/>
  <c r="BA141" i="22"/>
  <c r="T77" i="22"/>
  <c r="V139" i="22"/>
  <c r="W141" i="22"/>
  <c r="BC141" i="22"/>
  <c r="AC145" i="22"/>
  <c r="BI145" i="22"/>
  <c r="BO138" i="22"/>
  <c r="AI138" i="22"/>
  <c r="BM138" i="22"/>
  <c r="AG138" i="22"/>
  <c r="BK138" i="22"/>
  <c r="AE138" i="22"/>
  <c r="BV138" i="22"/>
  <c r="BF138" i="22"/>
  <c r="AP138" i="22"/>
  <c r="Z138" i="22"/>
  <c r="BP138" i="22"/>
  <c r="AZ138" i="22"/>
  <c r="AJ138" i="22"/>
  <c r="BT145" i="22"/>
  <c r="BD145" i="22"/>
  <c r="AN145" i="22"/>
  <c r="X145" i="22"/>
  <c r="BR145" i="22"/>
  <c r="BB145" i="22"/>
  <c r="AL145" i="22"/>
  <c r="BF51" i="22"/>
  <c r="BF14" i="22" s="1"/>
  <c r="W145" i="22"/>
  <c r="T80" i="22"/>
  <c r="O138" i="22"/>
  <c r="N134" i="22"/>
  <c r="U78" i="22"/>
  <c r="S82" i="22"/>
  <c r="T79" i="22"/>
  <c r="S89" i="22"/>
  <c r="BN28" i="22"/>
  <c r="AL41" i="22"/>
  <c r="AK40" i="22"/>
  <c r="BS28" i="22"/>
  <c r="BV39" i="28" l="1"/>
  <c r="BV41" i="28" s="1"/>
  <c r="BV8" i="28" s="1"/>
  <c r="AP29" i="28"/>
  <c r="AP31" i="28" s="1"/>
  <c r="AP6" i="28" s="1"/>
  <c r="CD109" i="22"/>
  <c r="CC109" i="30"/>
  <c r="CC109" i="29"/>
  <c r="CC109" i="27"/>
  <c r="CC109" i="26"/>
  <c r="CC109" i="25"/>
  <c r="CC109" i="23"/>
  <c r="CC109" i="31"/>
  <c r="CC109" i="24"/>
  <c r="BN70" i="29"/>
  <c r="BM105" i="29"/>
  <c r="AC162" i="22"/>
  <c r="BN120" i="29"/>
  <c r="BM155" i="29"/>
  <c r="CD110" i="22"/>
  <c r="CC110" i="30"/>
  <c r="CC110" i="29"/>
  <c r="CC110" i="27"/>
  <c r="CC110" i="26"/>
  <c r="CC110" i="23"/>
  <c r="CC110" i="25"/>
  <c r="CC110" i="31"/>
  <c r="CC110" i="24"/>
  <c r="CE45" i="28"/>
  <c r="CE9" i="28" s="1"/>
  <c r="BB31" i="28"/>
  <c r="BB6" i="28" s="1"/>
  <c r="BG45" i="28"/>
  <c r="BG9" i="28" s="1"/>
  <c r="Y145" i="28"/>
  <c r="W138" i="28"/>
  <c r="BE32" i="28"/>
  <c r="BE38" i="28" s="1"/>
  <c r="BE7" i="28" s="1"/>
  <c r="BS145" i="28"/>
  <c r="BZ39" i="28"/>
  <c r="BZ41" i="28" s="1"/>
  <c r="BZ8" i="28" s="1"/>
  <c r="CB32" i="28"/>
  <c r="CB38" i="28" s="1"/>
  <c r="CB7" i="28" s="1"/>
  <c r="AK42" i="28"/>
  <c r="AK45" i="28" s="1"/>
  <c r="AK9" i="28" s="1"/>
  <c r="W131" i="28"/>
  <c r="AM145" i="28"/>
  <c r="AM151" i="28" s="1"/>
  <c r="W38" i="28"/>
  <c r="W7" i="28" s="1"/>
  <c r="BC29" i="28"/>
  <c r="BC31" i="28" s="1"/>
  <c r="BC6" i="28" s="1"/>
  <c r="BG32" i="28"/>
  <c r="BG38" i="28" s="1"/>
  <c r="BG7" i="28" s="1"/>
  <c r="Y162" i="22"/>
  <c r="W31" i="28"/>
  <c r="W6" i="28" s="1"/>
  <c r="BW45" i="28"/>
  <c r="BW9" i="28" s="1"/>
  <c r="AQ45" i="28"/>
  <c r="AQ9" i="28" s="1"/>
  <c r="BI59" i="22"/>
  <c r="CC41" i="28"/>
  <c r="CC8" i="28" s="1"/>
  <c r="AZ60" i="22"/>
  <c r="BI51" i="22"/>
  <c r="BI14" i="22" s="1"/>
  <c r="CE145" i="28"/>
  <c r="CE151" i="28" s="1"/>
  <c r="BF39" i="28"/>
  <c r="BF41" i="28" s="1"/>
  <c r="BF8" i="28" s="1"/>
  <c r="AA29" i="28"/>
  <c r="AA31" i="28" s="1"/>
  <c r="AA6" i="28" s="1"/>
  <c r="CC141" i="28"/>
  <c r="CC151" i="28" s="1"/>
  <c r="AC161" i="22"/>
  <c r="AC164" i="22"/>
  <c r="W165" i="22"/>
  <c r="W164" i="22"/>
  <c r="W161" i="22"/>
  <c r="W163" i="22"/>
  <c r="W162" i="22"/>
  <c r="AA165" i="22"/>
  <c r="AA164" i="22"/>
  <c r="AA160" i="22"/>
  <c r="AA161" i="22"/>
  <c r="AA162" i="22"/>
  <c r="AA163" i="22"/>
  <c r="Y161" i="22"/>
  <c r="V101" i="22"/>
  <c r="Y164" i="22"/>
  <c r="AC160" i="22"/>
  <c r="AC165" i="22"/>
  <c r="Y160" i="22"/>
  <c r="Y165" i="22"/>
  <c r="AC163" i="22"/>
  <c r="Y163" i="22"/>
  <c r="AB166" i="22"/>
  <c r="BH59" i="22"/>
  <c r="AX151" i="22"/>
  <c r="BR29" i="28"/>
  <c r="BR31" i="28" s="1"/>
  <c r="BR6" i="28" s="1"/>
  <c r="BB60" i="22"/>
  <c r="BA60" i="22"/>
  <c r="AM45" i="28"/>
  <c r="AM9" i="28" s="1"/>
  <c r="BS45" i="28"/>
  <c r="BS9" i="28" s="1"/>
  <c r="X161" i="28"/>
  <c r="X160" i="28"/>
  <c r="X162" i="28"/>
  <c r="X163" i="28"/>
  <c r="X159" i="28"/>
  <c r="X164" i="28"/>
  <c r="AB162" i="28"/>
  <c r="AB161" i="28"/>
  <c r="AB163" i="28"/>
  <c r="AB159" i="28"/>
  <c r="AB164" i="28"/>
  <c r="AB160" i="28"/>
  <c r="BG29" i="28"/>
  <c r="BG31" i="28" s="1"/>
  <c r="BG6" i="28" s="1"/>
  <c r="AB29" i="28"/>
  <c r="AB31" i="28" s="1"/>
  <c r="AB6" i="28" s="1"/>
  <c r="Z29" i="28"/>
  <c r="Z31" i="28" s="1"/>
  <c r="Z6" i="28" s="1"/>
  <c r="AC163" i="28"/>
  <c r="AC160" i="28"/>
  <c r="AC161" i="28"/>
  <c r="AC164" i="28"/>
  <c r="AC162" i="28"/>
  <c r="AC159" i="28"/>
  <c r="AS60" i="22"/>
  <c r="AL32" i="28"/>
  <c r="AL38" i="28" s="1"/>
  <c r="AL7" i="28" s="1"/>
  <c r="AT39" i="28"/>
  <c r="AT41" i="28" s="1"/>
  <c r="AT8" i="28" s="1"/>
  <c r="AL29" i="28"/>
  <c r="AL31" i="28" s="1"/>
  <c r="AL6" i="28" s="1"/>
  <c r="BK145" i="28"/>
  <c r="BK151" i="28" s="1"/>
  <c r="BP42" i="28"/>
  <c r="BP45" i="28" s="1"/>
  <c r="BP9" i="28" s="1"/>
  <c r="AJ42" i="28"/>
  <c r="AJ45" i="28" s="1"/>
  <c r="AJ9" i="28" s="1"/>
  <c r="BF29" i="28"/>
  <c r="BF31" i="28" s="1"/>
  <c r="BF6" i="28" s="1"/>
  <c r="BJ11" i="22"/>
  <c r="Z45" i="28"/>
  <c r="Z9" i="28" s="1"/>
  <c r="BP60" i="22"/>
  <c r="AQ145" i="28"/>
  <c r="AQ151" i="28" s="1"/>
  <c r="BF45" i="28"/>
  <c r="BF9" i="28" s="1"/>
  <c r="U30" i="22"/>
  <c r="BC51" i="22"/>
  <c r="BC14" i="22" s="1"/>
  <c r="AE23" i="28"/>
  <c r="AE28" i="28" s="1"/>
  <c r="AE5" i="28" s="1"/>
  <c r="AX60" i="22"/>
  <c r="AN60" i="22"/>
  <c r="BF151" i="28"/>
  <c r="BA151" i="28"/>
  <c r="BE116" i="22"/>
  <c r="AV116" i="22"/>
  <c r="AX116" i="22"/>
  <c r="BC116" i="22"/>
  <c r="BH116" i="22"/>
  <c r="AQ116" i="22"/>
  <c r="BR32" i="28"/>
  <c r="BR38" i="28" s="1"/>
  <c r="BR7" i="28" s="1"/>
  <c r="BI60" i="22"/>
  <c r="BC11" i="22"/>
  <c r="BH51" i="22"/>
  <c r="BH14" i="22" s="1"/>
  <c r="BJ51" i="22"/>
  <c r="BJ14" i="22" s="1"/>
  <c r="U24" i="22"/>
  <c r="AV23" i="28"/>
  <c r="AV28" i="28" s="1"/>
  <c r="AV5" i="28" s="1"/>
  <c r="BP23" i="28"/>
  <c r="BP28" i="28" s="1"/>
  <c r="BP5" i="28" s="1"/>
  <c r="AY101" i="28"/>
  <c r="W101" i="28"/>
  <c r="BD60" i="22"/>
  <c r="BB116" i="22"/>
  <c r="BE42" i="28"/>
  <c r="BE45" i="28" s="1"/>
  <c r="BE9" i="28" s="1"/>
  <c r="BJ59" i="22"/>
  <c r="BN39" i="28"/>
  <c r="BN41" i="28" s="1"/>
  <c r="BN8" i="28" s="1"/>
  <c r="AP45" i="28"/>
  <c r="AP9" i="28" s="1"/>
  <c r="BV45" i="28"/>
  <c r="BV9" i="28" s="1"/>
  <c r="BK39" i="28"/>
  <c r="BK41" i="28" s="1"/>
  <c r="BK8" i="28" s="1"/>
  <c r="BC59" i="22"/>
  <c r="U25" i="22"/>
  <c r="V25" i="22"/>
  <c r="AQ151" i="22"/>
  <c r="BH29" i="28"/>
  <c r="BH31" i="28" s="1"/>
  <c r="BH6" i="28" s="1"/>
  <c r="BK116" i="22"/>
  <c r="BM101" i="28"/>
  <c r="V145" i="22"/>
  <c r="V45" i="22" s="1"/>
  <c r="V10" i="22" s="1"/>
  <c r="AO151" i="22"/>
  <c r="U40" i="22"/>
  <c r="AO101" i="28"/>
  <c r="BL60" i="22"/>
  <c r="AP151" i="28"/>
  <c r="BE101" i="28"/>
  <c r="AQ29" i="28"/>
  <c r="AQ31" i="28" s="1"/>
  <c r="AQ6" i="28" s="1"/>
  <c r="BI38" i="28"/>
  <c r="BI7" i="28" s="1"/>
  <c r="CD101" i="28"/>
  <c r="BF101" i="28"/>
  <c r="AP101" i="28"/>
  <c r="W151" i="22"/>
  <c r="BK101" i="28"/>
  <c r="AS101" i="28"/>
  <c r="AN101" i="28"/>
  <c r="AZ101" i="28"/>
  <c r="BF116" i="22"/>
  <c r="BG116" i="22"/>
  <c r="BI138" i="28"/>
  <c r="BI151" i="28" s="1"/>
  <c r="AY145" i="28"/>
  <c r="AY151" i="28" s="1"/>
  <c r="AT101" i="28"/>
  <c r="BV29" i="28"/>
  <c r="BV31" i="28" s="1"/>
  <c r="BV6" i="28" s="1"/>
  <c r="BI39" i="28"/>
  <c r="BI41" i="28" s="1"/>
  <c r="BI8" i="28" s="1"/>
  <c r="BN128" i="22"/>
  <c r="AU151" i="22"/>
  <c r="BP151" i="22"/>
  <c r="BE151" i="22"/>
  <c r="V43" i="22"/>
  <c r="AF23" i="28"/>
  <c r="AF28" i="28" s="1"/>
  <c r="AF5" i="28" s="1"/>
  <c r="BK151" i="22"/>
  <c r="AP116" i="22"/>
  <c r="BB101" i="28"/>
  <c r="CD39" i="28"/>
  <c r="CD41" i="28" s="1"/>
  <c r="CD8" i="28" s="1"/>
  <c r="AX39" i="28"/>
  <c r="AX41" i="28" s="1"/>
  <c r="AX8" i="28" s="1"/>
  <c r="BJ101" i="28"/>
  <c r="AZ42" i="28"/>
  <c r="AZ45" i="28" s="1"/>
  <c r="AZ9" i="28" s="1"/>
  <c r="BY29" i="28"/>
  <c r="BY31" i="28" s="1"/>
  <c r="BY6" i="28" s="1"/>
  <c r="CB151" i="22"/>
  <c r="CE151" i="22"/>
  <c r="AL91" i="22"/>
  <c r="AL90" i="27"/>
  <c r="AL90" i="28" s="1"/>
  <c r="BJ151" i="22"/>
  <c r="BB151" i="22"/>
  <c r="BC101" i="28"/>
  <c r="BA101" i="28"/>
  <c r="CB101" i="28"/>
  <c r="Y28" i="28"/>
  <c r="Y5" i="28" s="1"/>
  <c r="BG101" i="28"/>
  <c r="BH101" i="28"/>
  <c r="BL111" i="22"/>
  <c r="BL116" i="22" s="1"/>
  <c r="BL54" i="22"/>
  <c r="AW116" i="22"/>
  <c r="AN116" i="22"/>
  <c r="BI116" i="22"/>
  <c r="AY116" i="22"/>
  <c r="W145" i="28"/>
  <c r="CA145" i="28"/>
  <c r="CA151" i="28" s="1"/>
  <c r="X166" i="22"/>
  <c r="BD141" i="28"/>
  <c r="BD151" i="28" s="1"/>
  <c r="BD39" i="28"/>
  <c r="BD41" i="28" s="1"/>
  <c r="BD8" i="28" s="1"/>
  <c r="CB60" i="22"/>
  <c r="AR141" i="28"/>
  <c r="AR151" i="28" s="1"/>
  <c r="AR39" i="28"/>
  <c r="AR41" i="28" s="1"/>
  <c r="AR8" i="28" s="1"/>
  <c r="BX141" i="28"/>
  <c r="BX39" i="28"/>
  <c r="BX41" i="28" s="1"/>
  <c r="BX8" i="28" s="1"/>
  <c r="BL32" i="28"/>
  <c r="BL38" i="28" s="1"/>
  <c r="BL7" i="28" s="1"/>
  <c r="W45" i="28"/>
  <c r="W9" i="28" s="1"/>
  <c r="AA32" i="28"/>
  <c r="AA38" i="28" s="1"/>
  <c r="AA7" i="28" s="1"/>
  <c r="AX145" i="28"/>
  <c r="AX151" i="28" s="1"/>
  <c r="AX42" i="28"/>
  <c r="AX45" i="28" s="1"/>
  <c r="AX9" i="28" s="1"/>
  <c r="CD145" i="28"/>
  <c r="CD151" i="28" s="1"/>
  <c r="CD42" i="28"/>
  <c r="CD45" i="28" s="1"/>
  <c r="CD9" i="28" s="1"/>
  <c r="AE145" i="28"/>
  <c r="AC29" i="28"/>
  <c r="AC31" i="28" s="1"/>
  <c r="AC6" i="28" s="1"/>
  <c r="BB45" i="28"/>
  <c r="BB9" i="28" s="1"/>
  <c r="AM40" i="28"/>
  <c r="AM41" i="28" s="1"/>
  <c r="AM8" i="28" s="1"/>
  <c r="AM91" i="28"/>
  <c r="AM101" i="28" s="1"/>
  <c r="BS30" i="28"/>
  <c r="BS31" i="28" s="1"/>
  <c r="BS6" i="28" s="1"/>
  <c r="BS131" i="28"/>
  <c r="AT60" i="22"/>
  <c r="AZ151" i="22"/>
  <c r="AA145" i="28"/>
  <c r="AA43" i="28"/>
  <c r="AA45" i="28" s="1"/>
  <c r="AA9" i="28" s="1"/>
  <c r="BE141" i="28"/>
  <c r="AV141" i="28"/>
  <c r="AV151" i="28" s="1"/>
  <c r="AV39" i="28"/>
  <c r="AV41" i="28" s="1"/>
  <c r="AV8" i="28" s="1"/>
  <c r="CB141" i="28"/>
  <c r="CB151" i="28" s="1"/>
  <c r="CB39" i="28"/>
  <c r="CB41" i="28" s="1"/>
  <c r="CB8" i="28" s="1"/>
  <c r="BE41" i="28"/>
  <c r="BE8" i="28" s="1"/>
  <c r="AS31" i="28"/>
  <c r="AS6" i="28" s="1"/>
  <c r="AZ141" i="28"/>
  <c r="AZ151" i="28" s="1"/>
  <c r="AZ39" i="28"/>
  <c r="AZ41" i="28" s="1"/>
  <c r="AZ8" i="28" s="1"/>
  <c r="U101" i="22"/>
  <c r="U27" i="22"/>
  <c r="AR151" i="22"/>
  <c r="CD151" i="22"/>
  <c r="AL141" i="22"/>
  <c r="AL151" i="22" s="1"/>
  <c r="AL140" i="27"/>
  <c r="AL140" i="28" s="1"/>
  <c r="AL141" i="28" s="1"/>
  <c r="T88" i="22"/>
  <c r="CC151" i="22"/>
  <c r="BH151" i="22"/>
  <c r="CA151" i="22"/>
  <c r="CA101" i="28"/>
  <c r="AU101" i="28"/>
  <c r="AV101" i="28"/>
  <c r="AU151" i="28"/>
  <c r="CC101" i="28"/>
  <c r="AJ23" i="28"/>
  <c r="AJ28" i="28" s="1"/>
  <c r="AJ5" i="28" s="1"/>
  <c r="CE101" i="28"/>
  <c r="AQ101" i="28"/>
  <c r="AR101" i="28"/>
  <c r="BQ151" i="28"/>
  <c r="AT151" i="28"/>
  <c r="AO116" i="22"/>
  <c r="AU116" i="22"/>
  <c r="BA116" i="22"/>
  <c r="BJ116" i="22"/>
  <c r="AZ116" i="22"/>
  <c r="BM116" i="22"/>
  <c r="BQ42" i="28"/>
  <c r="BQ45" i="28" s="1"/>
  <c r="BQ9" i="28" s="1"/>
  <c r="BC145" i="28"/>
  <c r="BC151" i="28" s="1"/>
  <c r="BJ39" i="28"/>
  <c r="BJ41" i="28" s="1"/>
  <c r="BJ8" i="28" s="1"/>
  <c r="AP39" i="28"/>
  <c r="AP41" i="28" s="1"/>
  <c r="AP8" i="28" s="1"/>
  <c r="AS131" i="28"/>
  <c r="AS151" i="28" s="1"/>
  <c r="AY45" i="28"/>
  <c r="AY9" i="28" s="1"/>
  <c r="Y29" i="28"/>
  <c r="Y31" i="28" s="1"/>
  <c r="Y6" i="28" s="1"/>
  <c r="BU40" i="28"/>
  <c r="BU41" i="28" s="1"/>
  <c r="BU8" i="28" s="1"/>
  <c r="BU141" i="28"/>
  <c r="AO141" i="28"/>
  <c r="AO151" i="28" s="1"/>
  <c r="AO40" i="28"/>
  <c r="AO41" i="28" s="1"/>
  <c r="BC45" i="28"/>
  <c r="BC9" i="28" s="1"/>
  <c r="BP116" i="22"/>
  <c r="BL39" i="28"/>
  <c r="BL41" i="28" s="1"/>
  <c r="BL8" i="28" s="1"/>
  <c r="BL141" i="28"/>
  <c r="BF60" i="22"/>
  <c r="AF32" i="28"/>
  <c r="AF38" i="28" s="1"/>
  <c r="AF7" i="28" s="1"/>
  <c r="AX29" i="28"/>
  <c r="AX31" i="28" s="1"/>
  <c r="AX6" i="28" s="1"/>
  <c r="BB32" i="28"/>
  <c r="BB38" i="28" s="1"/>
  <c r="BB7" i="28" s="1"/>
  <c r="BM41" i="28"/>
  <c r="BM8" i="28" s="1"/>
  <c r="AW41" i="28"/>
  <c r="AW8" i="28" s="1"/>
  <c r="BG145" i="28"/>
  <c r="BG151" i="28" s="1"/>
  <c r="AM57" i="22"/>
  <c r="AM114" i="22"/>
  <c r="AM116" i="22" s="1"/>
  <c r="BP141" i="28"/>
  <c r="BP151" i="28" s="1"/>
  <c r="BP39" i="28"/>
  <c r="BP41" i="28" s="1"/>
  <c r="BP8" i="28" s="1"/>
  <c r="BL151" i="28"/>
  <c r="AV151" i="22"/>
  <c r="AS151" i="22"/>
  <c r="V27" i="22"/>
  <c r="BM151" i="22"/>
  <c r="BI101" i="28"/>
  <c r="BD101" i="28"/>
  <c r="BP101" i="28"/>
  <c r="AW101" i="28"/>
  <c r="BR151" i="22"/>
  <c r="AW151" i="22"/>
  <c r="BN54" i="22"/>
  <c r="BS111" i="22"/>
  <c r="BS54" i="22"/>
  <c r="BD116" i="22"/>
  <c r="AS116" i="22"/>
  <c r="AT116" i="22"/>
  <c r="AR116" i="22"/>
  <c r="Y32" i="28"/>
  <c r="Y38" i="28" s="1"/>
  <c r="Y7" i="28" s="1"/>
  <c r="BR39" i="28"/>
  <c r="BR41" i="28" s="1"/>
  <c r="BR8" i="28" s="1"/>
  <c r="AN141" i="28"/>
  <c r="AN151" i="28" s="1"/>
  <c r="AN39" i="28"/>
  <c r="AN41" i="28" s="1"/>
  <c r="AN8" i="28" s="1"/>
  <c r="BT141" i="28"/>
  <c r="BT39" i="28"/>
  <c r="BT41" i="28" s="1"/>
  <c r="BT8" i="28" s="1"/>
  <c r="BU29" i="28"/>
  <c r="BU31" i="28" s="1"/>
  <c r="BU6" i="28" s="1"/>
  <c r="AO29" i="28"/>
  <c r="AO31" i="28" s="1"/>
  <c r="AO6" i="28" s="1"/>
  <c r="AD45" i="28"/>
  <c r="AD9" i="28" s="1"/>
  <c r="BZ45" i="28"/>
  <c r="BZ9" i="28" s="1"/>
  <c r="BH141" i="28"/>
  <c r="BH151" i="28" s="1"/>
  <c r="BH39" i="28"/>
  <c r="BH41" i="28" s="1"/>
  <c r="BH8" i="28" s="1"/>
  <c r="AM29" i="28"/>
  <c r="AM31" i="28" s="1"/>
  <c r="AM6" i="28" s="1"/>
  <c r="CA45" i="28"/>
  <c r="CA9" i="28" s="1"/>
  <c r="BK45" i="28"/>
  <c r="BK9" i="28" s="1"/>
  <c r="AE45" i="28"/>
  <c r="AE9" i="28" s="1"/>
  <c r="BW145" i="28"/>
  <c r="AH145" i="28"/>
  <c r="AH42" i="28"/>
  <c r="AH45" i="28" s="1"/>
  <c r="AH9" i="28" s="1"/>
  <c r="BN145" i="28"/>
  <c r="BN151" i="28" s="1"/>
  <c r="BN42" i="28"/>
  <c r="BN45" i="28" s="1"/>
  <c r="BN9" i="28" s="1"/>
  <c r="BM60" i="22"/>
  <c r="CD29" i="28"/>
  <c r="CD31" i="28" s="1"/>
  <c r="CD6" i="28" s="1"/>
  <c r="BN29" i="28"/>
  <c r="BN31" i="28" s="1"/>
  <c r="BN6" i="28" s="1"/>
  <c r="AX101" i="28"/>
  <c r="AH29" i="28"/>
  <c r="AH31" i="28" s="1"/>
  <c r="AH6" i="28" s="1"/>
  <c r="BA29" i="28"/>
  <c r="BA31" i="28" s="1"/>
  <c r="BA6" i="28" s="1"/>
  <c r="AW141" i="28"/>
  <c r="AW151" i="28" s="1"/>
  <c r="AL45" i="28"/>
  <c r="AL9" i="28" s="1"/>
  <c r="BR45" i="28"/>
  <c r="BR9" i="28" s="1"/>
  <c r="AC33" i="28"/>
  <c r="AC38" i="28" s="1"/>
  <c r="AC138" i="28"/>
  <c r="BG60" i="22"/>
  <c r="AU23" i="28"/>
  <c r="AU28" i="28" s="1"/>
  <c r="AU5" i="28" s="1"/>
  <c r="BC23" i="28"/>
  <c r="BC28" i="28" s="1"/>
  <c r="BC5" i="28" s="1"/>
  <c r="AW23" i="28"/>
  <c r="AW28" i="28" s="1"/>
  <c r="AW5" i="28" s="1"/>
  <c r="BN111" i="22"/>
  <c r="BN116" i="22" s="1"/>
  <c r="AO23" i="28"/>
  <c r="AO28" i="28" s="1"/>
  <c r="AO5" i="28" s="1"/>
  <c r="BR101" i="22"/>
  <c r="BR60" i="22" s="1"/>
  <c r="BR111" i="22"/>
  <c r="BR116" i="22" s="1"/>
  <c r="BQ101" i="22"/>
  <c r="BQ60" i="22" s="1"/>
  <c r="BQ111" i="22"/>
  <c r="BQ116" i="22" s="1"/>
  <c r="CE23" i="28"/>
  <c r="CE28" i="28" s="1"/>
  <c r="CE5" i="28" s="1"/>
  <c r="BS25" i="28"/>
  <c r="BS28" i="28" s="1"/>
  <c r="BS78" i="28"/>
  <c r="BS101" i="28" s="1"/>
  <c r="BN101" i="22"/>
  <c r="AM151" i="22"/>
  <c r="BS128" i="22"/>
  <c r="BS151" i="22" s="1"/>
  <c r="BR27" i="28"/>
  <c r="BR78" i="28"/>
  <c r="BR101" i="28" s="1"/>
  <c r="BQ25" i="28"/>
  <c r="BQ28" i="28" s="1"/>
  <c r="BQ78" i="28"/>
  <c r="BQ101" i="28" s="1"/>
  <c r="BL25" i="28"/>
  <c r="BL28" i="28" s="1"/>
  <c r="BL5" i="28" s="1"/>
  <c r="BL78" i="28"/>
  <c r="BL101" i="28" s="1"/>
  <c r="BC151" i="22"/>
  <c r="BN25" i="28"/>
  <c r="BN28" i="28" s="1"/>
  <c r="BN78" i="28"/>
  <c r="BN101" i="28" s="1"/>
  <c r="AS5" i="28"/>
  <c r="BE23" i="28"/>
  <c r="BE28" i="28" s="1"/>
  <c r="BE128" i="28"/>
  <c r="BM128" i="28"/>
  <c r="BM151" i="28" s="1"/>
  <c r="BM23" i="28"/>
  <c r="BM28" i="28" s="1"/>
  <c r="BH23" i="28"/>
  <c r="BH28" i="28" s="1"/>
  <c r="AB5" i="28"/>
  <c r="AT5" i="28"/>
  <c r="CA23" i="28"/>
  <c r="CA28" i="28" s="1"/>
  <c r="BK23" i="28"/>
  <c r="BK28" i="28" s="1"/>
  <c r="AX5" i="28"/>
  <c r="BI5" i="28"/>
  <c r="AN5" i="28"/>
  <c r="X23" i="28"/>
  <c r="X28" i="28" s="1"/>
  <c r="BF5" i="28"/>
  <c r="BG5" i="28"/>
  <c r="AP5" i="28"/>
  <c r="CD5" i="28"/>
  <c r="W128" i="28"/>
  <c r="W23" i="28"/>
  <c r="W28" i="28" s="1"/>
  <c r="AD5" i="28"/>
  <c r="AK5" i="28"/>
  <c r="BD5" i="28"/>
  <c r="BJ128" i="28"/>
  <c r="BJ151" i="28" s="1"/>
  <c r="BJ23" i="28"/>
  <c r="BJ28" i="28" s="1"/>
  <c r="CC23" i="28"/>
  <c r="CC28" i="28" s="1"/>
  <c r="AL128" i="28"/>
  <c r="AL23" i="28"/>
  <c r="AL28" i="28" s="1"/>
  <c r="AH5" i="28"/>
  <c r="AY5" i="28"/>
  <c r="AG23" i="28"/>
  <c r="AG28" i="28" s="1"/>
  <c r="BR128" i="28"/>
  <c r="BR151" i="28" s="1"/>
  <c r="BR23" i="28"/>
  <c r="AC5" i="28"/>
  <c r="BB128" i="28"/>
  <c r="BB151" i="28" s="1"/>
  <c r="BB23" i="28"/>
  <c r="BB28" i="28" s="1"/>
  <c r="AQ5" i="28"/>
  <c r="AA5" i="28"/>
  <c r="AM23" i="28"/>
  <c r="AM28" i="28" s="1"/>
  <c r="BA5" i="28"/>
  <c r="CB23" i="28"/>
  <c r="CB28" i="28" s="1"/>
  <c r="AZ5" i="28"/>
  <c r="Z5" i="28"/>
  <c r="AI5" i="28"/>
  <c r="AR5" i="28"/>
  <c r="BS115" i="22"/>
  <c r="BS113" i="22"/>
  <c r="BS114" i="22"/>
  <c r="BS117" i="22"/>
  <c r="BS112" i="22"/>
  <c r="BP157" i="26"/>
  <c r="BP105" i="26"/>
  <c r="BP158" i="26"/>
  <c r="BP106" i="26"/>
  <c r="BT75" i="22"/>
  <c r="BT125" i="22"/>
  <c r="BN6" i="22"/>
  <c r="BN51" i="22"/>
  <c r="BN14" i="22" s="1"/>
  <c r="S75" i="22"/>
  <c r="T25" i="22"/>
  <c r="S83" i="22"/>
  <c r="T33" i="22"/>
  <c r="AN151" i="22"/>
  <c r="BQ151" i="22"/>
  <c r="T78" i="22"/>
  <c r="T24" i="22"/>
  <c r="S74" i="22"/>
  <c r="V131" i="22"/>
  <c r="U129" i="22"/>
  <c r="V29" i="22"/>
  <c r="V31" i="22" s="1"/>
  <c r="V7" i="22" s="1"/>
  <c r="T143" i="22"/>
  <c r="U43" i="22"/>
  <c r="BO28" i="22"/>
  <c r="BO75" i="22"/>
  <c r="BO125" i="22"/>
  <c r="S84" i="22"/>
  <c r="T34" i="22"/>
  <c r="U132" i="22"/>
  <c r="V138" i="22"/>
  <c r="V32" i="22"/>
  <c r="V38" i="22" s="1"/>
  <c r="V8" i="22" s="1"/>
  <c r="AK90" i="22"/>
  <c r="AK140" i="22"/>
  <c r="S77" i="22"/>
  <c r="T27" i="22"/>
  <c r="AT151" i="22"/>
  <c r="BF151" i="22"/>
  <c r="BA151" i="22"/>
  <c r="BS6" i="22"/>
  <c r="BS51" i="22"/>
  <c r="BS14" i="22" s="1"/>
  <c r="U42" i="22"/>
  <c r="T142" i="22"/>
  <c r="U145" i="22"/>
  <c r="U45" i="22" s="1"/>
  <c r="U10" i="22" s="1"/>
  <c r="AL9" i="22"/>
  <c r="AL51" i="22"/>
  <c r="AL14" i="22" s="1"/>
  <c r="S80" i="22"/>
  <c r="T30" i="22"/>
  <c r="U139" i="22"/>
  <c r="V39" i="22"/>
  <c r="V41" i="22" s="1"/>
  <c r="V9" i="22" s="1"/>
  <c r="V141" i="22"/>
  <c r="BG151" i="22"/>
  <c r="BN151" i="22"/>
  <c r="BI151" i="22"/>
  <c r="BD151" i="22"/>
  <c r="T144" i="22"/>
  <c r="U44" i="22"/>
  <c r="S90" i="22"/>
  <c r="T40" i="22"/>
  <c r="BL151" i="22"/>
  <c r="AY151" i="22"/>
  <c r="AP151" i="22"/>
  <c r="U128" i="22"/>
  <c r="V123" i="22"/>
  <c r="V23" i="22" s="1"/>
  <c r="M134" i="22"/>
  <c r="M34" i="22" s="1"/>
  <c r="M38" i="22" s="1"/>
  <c r="M8" i="22" s="1"/>
  <c r="N138" i="22"/>
  <c r="R89" i="22"/>
  <c r="T81" i="22"/>
  <c r="S79" i="22"/>
  <c r="R82" i="22"/>
  <c r="AJ40" i="22"/>
  <c r="AK41" i="22"/>
  <c r="BT28" i="22"/>
  <c r="CE110" i="22" l="1"/>
  <c r="CD110" i="29"/>
  <c r="CD110" i="27"/>
  <c r="CD110" i="26"/>
  <c r="CD110" i="30"/>
  <c r="CD110" i="25"/>
  <c r="CD110" i="31"/>
  <c r="CD110" i="23"/>
  <c r="CD110" i="24"/>
  <c r="AA166" i="22"/>
  <c r="BO70" i="29"/>
  <c r="BN105" i="29"/>
  <c r="AL151" i="28"/>
  <c r="BO120" i="29"/>
  <c r="BN155" i="29"/>
  <c r="CE109" i="22"/>
  <c r="CD109" i="29"/>
  <c r="CD109" i="27"/>
  <c r="CD109" i="26"/>
  <c r="CD109" i="30"/>
  <c r="CD109" i="25"/>
  <c r="CD109" i="31"/>
  <c r="CD109" i="24"/>
  <c r="CD109" i="23"/>
  <c r="AR51" i="28"/>
  <c r="BS151" i="28"/>
  <c r="BG51" i="28"/>
  <c r="W151" i="28"/>
  <c r="BF51" i="28"/>
  <c r="BF13" i="28" s="1"/>
  <c r="BF14" i="28" s="1"/>
  <c r="AC166" i="22"/>
  <c r="BH60" i="22"/>
  <c r="AY51" i="28"/>
  <c r="AY13" i="28" s="1"/>
  <c r="AY14" i="28" s="1"/>
  <c r="AB165" i="28"/>
  <c r="X165" i="28"/>
  <c r="AT51" i="28"/>
  <c r="Y161" i="28"/>
  <c r="Y160" i="28"/>
  <c r="Y159" i="28"/>
  <c r="Y163" i="28"/>
  <c r="Y162" i="28"/>
  <c r="Y164" i="28"/>
  <c r="AA159" i="28"/>
  <c r="AA161" i="28"/>
  <c r="AA163" i="28"/>
  <c r="AA164" i="28"/>
  <c r="AA162" i="28"/>
  <c r="AA160" i="28"/>
  <c r="AC165" i="28"/>
  <c r="AV51" i="28"/>
  <c r="AP51" i="28"/>
  <c r="AP13" i="28" s="1"/>
  <c r="AP14" i="28" s="1"/>
  <c r="BI51" i="28"/>
  <c r="BI13" i="28" s="1"/>
  <c r="BI14" i="28" s="1"/>
  <c r="BJ60" i="22"/>
  <c r="AS51" i="28"/>
  <c r="BC60" i="22"/>
  <c r="V151" i="22"/>
  <c r="BP51" i="28"/>
  <c r="BP13" i="28" s="1"/>
  <c r="BP14" i="28" s="1"/>
  <c r="BE151" i="28"/>
  <c r="T101" i="22"/>
  <c r="S88" i="22"/>
  <c r="AQ51" i="28"/>
  <c r="BD51" i="28"/>
  <c r="V28" i="22"/>
  <c r="V6" i="22" s="1"/>
  <c r="AX51" i="28"/>
  <c r="AX13" i="28" s="1"/>
  <c r="AX14" i="28" s="1"/>
  <c r="Y166" i="22"/>
  <c r="AO8" i="28"/>
  <c r="W161" i="28" s="1"/>
  <c r="AO51" i="28"/>
  <c r="AC7" i="28"/>
  <c r="AK141" i="22"/>
  <c r="AK151" i="22" s="1"/>
  <c r="AK140" i="27"/>
  <c r="AK140" i="28" s="1"/>
  <c r="AL101" i="22"/>
  <c r="AL60" i="22" s="1"/>
  <c r="AL57" i="22"/>
  <c r="AL114" i="22"/>
  <c r="AL116" i="22" s="1"/>
  <c r="BC51" i="28"/>
  <c r="BC13" i="28" s="1"/>
  <c r="BC14" i="28" s="1"/>
  <c r="BN60" i="22"/>
  <c r="AZ51" i="28"/>
  <c r="AN51" i="28"/>
  <c r="AN13" i="28" s="1"/>
  <c r="AN14" i="28" s="1"/>
  <c r="CE51" i="28"/>
  <c r="BS60" i="22"/>
  <c r="W166" i="22"/>
  <c r="AK91" i="22"/>
  <c r="AK90" i="27"/>
  <c r="AK90" i="28" s="1"/>
  <c r="AK91" i="28" s="1"/>
  <c r="AK101" i="28" s="1"/>
  <c r="BA51" i="28"/>
  <c r="BA13" i="28" s="1"/>
  <c r="BA14" i="28" s="1"/>
  <c r="CD51" i="28"/>
  <c r="CD13" i="28" s="1"/>
  <c r="CD14" i="28" s="1"/>
  <c r="AW51" i="28"/>
  <c r="AL40" i="28"/>
  <c r="AL41" i="28" s="1"/>
  <c r="AL8" i="28" s="1"/>
  <c r="AL91" i="28"/>
  <c r="AL101" i="28" s="1"/>
  <c r="AU51" i="28"/>
  <c r="AU13" i="28" s="1"/>
  <c r="AU14" i="28" s="1"/>
  <c r="BR28" i="28"/>
  <c r="BR51" i="28" s="1"/>
  <c r="BL51" i="28"/>
  <c r="BL13" i="28" s="1"/>
  <c r="BL14" i="28" s="1"/>
  <c r="BQ51" i="28"/>
  <c r="BQ5" i="28"/>
  <c r="BN5" i="28"/>
  <c r="BN51" i="28"/>
  <c r="BN13" i="28" s="1"/>
  <c r="BN14" i="28" s="1"/>
  <c r="BS5" i="28"/>
  <c r="BS51" i="28"/>
  <c r="BO128" i="22"/>
  <c r="BO151" i="22" s="1"/>
  <c r="BO125" i="27"/>
  <c r="BO125" i="28" s="1"/>
  <c r="BT78" i="22"/>
  <c r="BT54" i="22" s="1"/>
  <c r="BT75" i="27"/>
  <c r="BT75" i="28" s="1"/>
  <c r="BT78" i="28" s="1"/>
  <c r="BT101" i="28" s="1"/>
  <c r="BO78" i="22"/>
  <c r="BO75" i="27"/>
  <c r="BO75" i="28" s="1"/>
  <c r="BO78" i="28" s="1"/>
  <c r="BO101" i="28" s="1"/>
  <c r="BT128" i="22"/>
  <c r="BT151" i="22" s="1"/>
  <c r="BT125" i="27"/>
  <c r="BT125" i="28" s="1"/>
  <c r="CB5" i="28"/>
  <c r="CB51" i="28"/>
  <c r="AO13" i="28"/>
  <c r="AO14" i="28" s="1"/>
  <c r="BJ5" i="28"/>
  <c r="BJ51" i="28"/>
  <c r="W5" i="28"/>
  <c r="W51" i="28"/>
  <c r="W13" i="28" s="1"/>
  <c r="BG13" i="28"/>
  <c r="BG14" i="28" s="1"/>
  <c r="X5" i="28"/>
  <c r="CA5" i="28"/>
  <c r="CA51" i="28"/>
  <c r="BM5" i="28"/>
  <c r="BM51" i="28"/>
  <c r="AM5" i="28"/>
  <c r="AM51" i="28"/>
  <c r="AL5" i="28"/>
  <c r="BH5" i="28"/>
  <c r="BH51" i="28"/>
  <c r="AR13" i="28"/>
  <c r="AR14" i="28" s="1"/>
  <c r="BB5" i="28"/>
  <c r="BB51" i="28"/>
  <c r="AG5" i="28"/>
  <c r="CC5" i="28"/>
  <c r="CC51" i="28"/>
  <c r="BK5" i="28"/>
  <c r="BK51" i="28"/>
  <c r="BE5" i="28"/>
  <c r="BE51" i="28"/>
  <c r="BT114" i="22"/>
  <c r="BT117" i="22"/>
  <c r="BT113" i="22"/>
  <c r="BT112" i="22"/>
  <c r="BT115" i="22"/>
  <c r="BS116" i="22"/>
  <c r="BQ157" i="26"/>
  <c r="BQ105" i="26"/>
  <c r="BQ158" i="26"/>
  <c r="BQ106" i="26"/>
  <c r="R90" i="22"/>
  <c r="S40" i="22"/>
  <c r="R77" i="22"/>
  <c r="S27" i="22"/>
  <c r="R83" i="22"/>
  <c r="S33" i="22"/>
  <c r="BU75" i="22"/>
  <c r="BU125" i="22"/>
  <c r="S91" i="22"/>
  <c r="T42" i="22"/>
  <c r="T145" i="22"/>
  <c r="T45" i="22" s="1"/>
  <c r="T10" i="22" s="1"/>
  <c r="S142" i="22"/>
  <c r="R84" i="22"/>
  <c r="S34" i="22"/>
  <c r="AJ140" i="22"/>
  <c r="AJ90" i="22"/>
  <c r="U138" i="22"/>
  <c r="T132" i="22"/>
  <c r="U32" i="22"/>
  <c r="U38" i="22" s="1"/>
  <c r="U8" i="22" s="1"/>
  <c r="BT6" i="22"/>
  <c r="BT51" i="22"/>
  <c r="BT14" i="22" s="1"/>
  <c r="R80" i="22"/>
  <c r="S30" i="22"/>
  <c r="BO6" i="22"/>
  <c r="BO51" i="22"/>
  <c r="BO14" i="22" s="1"/>
  <c r="U29" i="22"/>
  <c r="U31" i="22" s="1"/>
  <c r="U7" i="22" s="1"/>
  <c r="U131" i="22"/>
  <c r="T129" i="22"/>
  <c r="AK9" i="22"/>
  <c r="AK51" i="22"/>
  <c r="AK14" i="22" s="1"/>
  <c r="S144" i="22"/>
  <c r="T44" i="22"/>
  <c r="U141" i="22"/>
  <c r="T139" i="22"/>
  <c r="U39" i="22"/>
  <c r="U41" i="22" s="1"/>
  <c r="U9" i="22" s="1"/>
  <c r="S143" i="22"/>
  <c r="T43" i="22"/>
  <c r="S24" i="22"/>
  <c r="S78" i="22"/>
  <c r="R74" i="22"/>
  <c r="R75" i="22"/>
  <c r="S25" i="22"/>
  <c r="U151" i="22"/>
  <c r="T128" i="22"/>
  <c r="U123" i="22"/>
  <c r="U23" i="22" s="1"/>
  <c r="U28" i="22" s="1"/>
  <c r="M138" i="22"/>
  <c r="L134" i="22"/>
  <c r="Q82" i="22"/>
  <c r="S81" i="22"/>
  <c r="R79" i="22"/>
  <c r="Q89" i="22"/>
  <c r="BU28" i="22"/>
  <c r="AI40" i="22"/>
  <c r="AJ41" i="22"/>
  <c r="CE109" i="29" l="1"/>
  <c r="CE109" i="30"/>
  <c r="CE109" i="25"/>
  <c r="CE109" i="31"/>
  <c r="CE109" i="24"/>
  <c r="CE109" i="27"/>
  <c r="CE109" i="26"/>
  <c r="CE109" i="23"/>
  <c r="BP70" i="29"/>
  <c r="BO105" i="29"/>
  <c r="BP120" i="29"/>
  <c r="BO155" i="29"/>
  <c r="CE110" i="29"/>
  <c r="CE110" i="30"/>
  <c r="CE110" i="25"/>
  <c r="CE110" i="31"/>
  <c r="CE110" i="24"/>
  <c r="CE110" i="27"/>
  <c r="CE110" i="26"/>
  <c r="CE110" i="23"/>
  <c r="W162" i="28"/>
  <c r="W159" i="28"/>
  <c r="AT13" i="28"/>
  <c r="AT14" i="28" s="1"/>
  <c r="W160" i="28"/>
  <c r="Y165" i="28"/>
  <c r="W163" i="28"/>
  <c r="W164" i="28"/>
  <c r="AV13" i="28"/>
  <c r="AV14" i="28" s="1"/>
  <c r="AS13" i="28"/>
  <c r="AS14" i="28" s="1"/>
  <c r="AA165" i="28"/>
  <c r="AQ13" i="28"/>
  <c r="AQ14" i="28" s="1"/>
  <c r="AZ13" i="28"/>
  <c r="AZ14" i="28" s="1"/>
  <c r="V51" i="22"/>
  <c r="V14" i="22" s="1"/>
  <c r="CE13" i="28"/>
  <c r="CE14" i="28" s="1"/>
  <c r="AL51" i="28"/>
  <c r="BD13" i="28"/>
  <c r="BD14" i="28" s="1"/>
  <c r="AW13" i="28"/>
  <c r="AW14" i="28" s="1"/>
  <c r="BR5" i="28"/>
  <c r="AK40" i="28"/>
  <c r="AK41" i="28" s="1"/>
  <c r="AK141" i="28"/>
  <c r="AK151" i="28" s="1"/>
  <c r="BO111" i="22"/>
  <c r="BO116" i="22" s="1"/>
  <c r="BO54" i="22"/>
  <c r="AK101" i="22"/>
  <c r="AK60" i="22" s="1"/>
  <c r="AK57" i="22"/>
  <c r="AK114" i="22"/>
  <c r="AK116" i="22" s="1"/>
  <c r="AJ91" i="22"/>
  <c r="AJ90" i="27"/>
  <c r="AJ90" i="28" s="1"/>
  <c r="BO101" i="22"/>
  <c r="BO60" i="22" s="1"/>
  <c r="AJ141" i="22"/>
  <c r="AJ151" i="22" s="1"/>
  <c r="AJ140" i="27"/>
  <c r="AJ140" i="28" s="1"/>
  <c r="AJ141" i="28" s="1"/>
  <c r="AJ151" i="28" s="1"/>
  <c r="BQ13" i="28"/>
  <c r="BQ14" i="28" s="1"/>
  <c r="BT101" i="22"/>
  <c r="BT60" i="22" s="1"/>
  <c r="BT111" i="22"/>
  <c r="BT116" i="22" s="1"/>
  <c r="BS13" i="28"/>
  <c r="BS14" i="28" s="1"/>
  <c r="BT25" i="28"/>
  <c r="BT28" i="28" s="1"/>
  <c r="BT128" i="28"/>
  <c r="BT151" i="28" s="1"/>
  <c r="BU128" i="22"/>
  <c r="BU151" i="22" s="1"/>
  <c r="BU125" i="27"/>
  <c r="BU125" i="28" s="1"/>
  <c r="BU128" i="28" s="1"/>
  <c r="BU151" i="28" s="1"/>
  <c r="BO25" i="28"/>
  <c r="BO28" i="28" s="1"/>
  <c r="BO128" i="28"/>
  <c r="BO151" i="28" s="1"/>
  <c r="BU78" i="22"/>
  <c r="BU54" i="22" s="1"/>
  <c r="BU75" i="27"/>
  <c r="BU75" i="28" s="1"/>
  <c r="BH13" i="28"/>
  <c r="BH14" i="28" s="1"/>
  <c r="AM13" i="28"/>
  <c r="AM14" i="28" s="1"/>
  <c r="CB13" i="28"/>
  <c r="CB14" i="28" s="1"/>
  <c r="BR13" i="28"/>
  <c r="BR14" i="28" s="1"/>
  <c r="BE13" i="28"/>
  <c r="BE14" i="28" s="1"/>
  <c r="BK13" i="28"/>
  <c r="BK14" i="28" s="1"/>
  <c r="CC13" i="28"/>
  <c r="CC14" i="28" s="1"/>
  <c r="BB13" i="28"/>
  <c r="BB14" i="28" s="1"/>
  <c r="BM13" i="28"/>
  <c r="BM14" i="28" s="1"/>
  <c r="CA13" i="28"/>
  <c r="CA14" i="28" s="1"/>
  <c r="W14" i="28"/>
  <c r="BJ13" i="28"/>
  <c r="BJ14" i="28" s="1"/>
  <c r="AL13" i="28"/>
  <c r="AL14" i="28" s="1"/>
  <c r="BU117" i="22"/>
  <c r="BU113" i="22"/>
  <c r="BU115" i="22"/>
  <c r="BU112" i="22"/>
  <c r="BU114" i="22"/>
  <c r="BR157" i="26"/>
  <c r="BR105" i="26"/>
  <c r="BR158" i="26"/>
  <c r="BR106" i="26"/>
  <c r="BU6" i="22"/>
  <c r="BU51" i="22"/>
  <c r="BU14" i="22" s="1"/>
  <c r="S101" i="22"/>
  <c r="R144" i="22"/>
  <c r="S44" i="22"/>
  <c r="S129" i="22"/>
  <c r="T131" i="22"/>
  <c r="T29" i="22"/>
  <c r="T31" i="22" s="1"/>
  <c r="T7" i="22" s="1"/>
  <c r="T32" i="22"/>
  <c r="T38" i="22" s="1"/>
  <c r="T8" i="22" s="1"/>
  <c r="T138" i="22"/>
  <c r="S132" i="22"/>
  <c r="BV75" i="22"/>
  <c r="BV125" i="22"/>
  <c r="S139" i="22"/>
  <c r="T141" i="22"/>
  <c r="T39" i="22"/>
  <c r="T41" i="22" s="1"/>
  <c r="T9" i="22" s="1"/>
  <c r="Q84" i="22"/>
  <c r="R34" i="22"/>
  <c r="Q83" i="22"/>
  <c r="Q33" i="22" s="1"/>
  <c r="R33" i="22"/>
  <c r="Q90" i="22"/>
  <c r="Q91" i="22" s="1"/>
  <c r="R40" i="22"/>
  <c r="AJ9" i="22"/>
  <c r="AJ51" i="22"/>
  <c r="AJ14" i="22" s="1"/>
  <c r="R91" i="22"/>
  <c r="L138" i="22"/>
  <c r="L34" i="22"/>
  <c r="L38" i="22" s="1"/>
  <c r="L8" i="22" s="1"/>
  <c r="U51" i="22"/>
  <c r="U14" i="22" s="1"/>
  <c r="U6" i="22"/>
  <c r="Q75" i="22"/>
  <c r="R25" i="22"/>
  <c r="Q80" i="22"/>
  <c r="R30" i="22"/>
  <c r="S42" i="22"/>
  <c r="R142" i="22"/>
  <c r="S145" i="22"/>
  <c r="S45" i="22" s="1"/>
  <c r="S10" i="22" s="1"/>
  <c r="AI90" i="22"/>
  <c r="AI140" i="22"/>
  <c r="R88" i="22"/>
  <c r="R24" i="22"/>
  <c r="Q74" i="22"/>
  <c r="R78" i="22"/>
  <c r="R143" i="22"/>
  <c r="S43" i="22"/>
  <c r="Q77" i="22"/>
  <c r="R27" i="22"/>
  <c r="S128" i="22"/>
  <c r="T123" i="22"/>
  <c r="T23" i="22" s="1"/>
  <c r="T28" i="22" s="1"/>
  <c r="R81" i="22"/>
  <c r="Q79" i="22"/>
  <c r="P89" i="22"/>
  <c r="AI41" i="22"/>
  <c r="AH40" i="22"/>
  <c r="BV28" i="22"/>
  <c r="BQ120" i="29" l="1"/>
  <c r="BP155" i="29"/>
  <c r="BQ70" i="29"/>
  <c r="BP105" i="29"/>
  <c r="W165" i="28"/>
  <c r="T151" i="22"/>
  <c r="Q88" i="22"/>
  <c r="AK8" i="28"/>
  <c r="AK51" i="28"/>
  <c r="AJ101" i="22"/>
  <c r="AJ60" i="22" s="1"/>
  <c r="AJ57" i="22"/>
  <c r="AJ114" i="22"/>
  <c r="AJ116" i="22" s="1"/>
  <c r="AJ40" i="28"/>
  <c r="AJ41" i="28" s="1"/>
  <c r="AJ91" i="28"/>
  <c r="AJ101" i="28" s="1"/>
  <c r="R101" i="22"/>
  <c r="AI141" i="22"/>
  <c r="AI151" i="22" s="1"/>
  <c r="AI140" i="27"/>
  <c r="AI140" i="28" s="1"/>
  <c r="AI141" i="28" s="1"/>
  <c r="AI151" i="28" s="1"/>
  <c r="AI91" i="22"/>
  <c r="AI90" i="27"/>
  <c r="AI90" i="28" s="1"/>
  <c r="BU101" i="22"/>
  <c r="BU60" i="22" s="1"/>
  <c r="BU111" i="22"/>
  <c r="BU116" i="22" s="1"/>
  <c r="BV128" i="22"/>
  <c r="BV151" i="22" s="1"/>
  <c r="BV125" i="27"/>
  <c r="BV125" i="28" s="1"/>
  <c r="BV128" i="28" s="1"/>
  <c r="BV151" i="28" s="1"/>
  <c r="BO5" i="28"/>
  <c r="BO51" i="28"/>
  <c r="BT51" i="28"/>
  <c r="BT5" i="28"/>
  <c r="BV78" i="22"/>
  <c r="BV54" i="22" s="1"/>
  <c r="BV75" i="27"/>
  <c r="BV75" i="28" s="1"/>
  <c r="BU25" i="28"/>
  <c r="BU28" i="28" s="1"/>
  <c r="BU78" i="28"/>
  <c r="BU101" i="28" s="1"/>
  <c r="BV112" i="22"/>
  <c r="BV114" i="22"/>
  <c r="BV115" i="22"/>
  <c r="BV117" i="22"/>
  <c r="BV113" i="22"/>
  <c r="BS157" i="26"/>
  <c r="BS105" i="26"/>
  <c r="BS158" i="26"/>
  <c r="BS106" i="26"/>
  <c r="BV6" i="22"/>
  <c r="BV51" i="22"/>
  <c r="BV14" i="22" s="1"/>
  <c r="T51" i="22"/>
  <c r="T14" i="22" s="1"/>
  <c r="T6" i="22"/>
  <c r="AI9" i="22"/>
  <c r="AI51" i="22"/>
  <c r="AI14" i="22" s="1"/>
  <c r="S138" i="22"/>
  <c r="S32" i="22"/>
  <c r="S38" i="22" s="1"/>
  <c r="S8" i="22" s="1"/>
  <c r="R132" i="22"/>
  <c r="BW75" i="22"/>
  <c r="BW125" i="22"/>
  <c r="Q143" i="22"/>
  <c r="R43" i="22"/>
  <c r="P80" i="22"/>
  <c r="Q30" i="22"/>
  <c r="S141" i="22"/>
  <c r="R139" i="22"/>
  <c r="S39" i="22"/>
  <c r="S41" i="22" s="1"/>
  <c r="S9" i="22" s="1"/>
  <c r="S131" i="22"/>
  <c r="S29" i="22"/>
  <c r="S31" i="22" s="1"/>
  <c r="S7" i="22" s="1"/>
  <c r="R129" i="22"/>
  <c r="R42" i="22"/>
  <c r="Q142" i="22"/>
  <c r="R145" i="22"/>
  <c r="R45" i="22" s="1"/>
  <c r="R10" i="22" s="1"/>
  <c r="P90" i="22"/>
  <c r="P91" i="22" s="1"/>
  <c r="Q40" i="22"/>
  <c r="P84" i="22"/>
  <c r="Q34" i="22"/>
  <c r="AH90" i="22"/>
  <c r="AH140" i="22"/>
  <c r="P77" i="22"/>
  <c r="Q27" i="22"/>
  <c r="Q24" i="22"/>
  <c r="P74" i="22"/>
  <c r="Q78" i="22"/>
  <c r="P75" i="22"/>
  <c r="Q25" i="22"/>
  <c r="Q144" i="22"/>
  <c r="R44" i="22"/>
  <c r="S123" i="22"/>
  <c r="S23" i="22" s="1"/>
  <c r="S28" i="22" s="1"/>
  <c r="R128" i="22"/>
  <c r="O89" i="22"/>
  <c r="Q81" i="22"/>
  <c r="P79" i="22"/>
  <c r="BW28" i="22"/>
  <c r="AH41" i="22"/>
  <c r="AG40" i="22"/>
  <c r="S151" i="22" l="1"/>
  <c r="BR70" i="29"/>
  <c r="BQ105" i="29"/>
  <c r="BR120" i="29"/>
  <c r="BQ155" i="29"/>
  <c r="AH91" i="22"/>
  <c r="AH90" i="27"/>
  <c r="AH90" i="28" s="1"/>
  <c r="AJ8" i="28"/>
  <c r="AJ51" i="28"/>
  <c r="AK13" i="28"/>
  <c r="AK14" i="28" s="1"/>
  <c r="AI40" i="28"/>
  <c r="AI41" i="28" s="1"/>
  <c r="AI91" i="28"/>
  <c r="AI101" i="28" s="1"/>
  <c r="AH141" i="22"/>
  <c r="AH151" i="22" s="1"/>
  <c r="AH140" i="27"/>
  <c r="AH140" i="28" s="1"/>
  <c r="AH141" i="28" s="1"/>
  <c r="AH151" i="28" s="1"/>
  <c r="AI101" i="22"/>
  <c r="AI60" i="22" s="1"/>
  <c r="AI57" i="22"/>
  <c r="AI114" i="22"/>
  <c r="AI116" i="22" s="1"/>
  <c r="BV101" i="22"/>
  <c r="BV60" i="22" s="1"/>
  <c r="BV111" i="22"/>
  <c r="BV116" i="22" s="1"/>
  <c r="BV25" i="28"/>
  <c r="BV28" i="28" s="1"/>
  <c r="BV78" i="28"/>
  <c r="BV101" i="28" s="1"/>
  <c r="BW128" i="22"/>
  <c r="BW151" i="22" s="1"/>
  <c r="BW125" i="27"/>
  <c r="BW125" i="28" s="1"/>
  <c r="BW128" i="28" s="1"/>
  <c r="BW151" i="28" s="1"/>
  <c r="BW78" i="22"/>
  <c r="BW54" i="22" s="1"/>
  <c r="BW75" i="27"/>
  <c r="BW75" i="28" s="1"/>
  <c r="BO13" i="28"/>
  <c r="BO14" i="28" s="1"/>
  <c r="BU5" i="28"/>
  <c r="BU51" i="28"/>
  <c r="BT13" i="28"/>
  <c r="BT14" i="28" s="1"/>
  <c r="BW115" i="22"/>
  <c r="BW117" i="22"/>
  <c r="BW114" i="22"/>
  <c r="BW113" i="22"/>
  <c r="BW112" i="22"/>
  <c r="BT157" i="26"/>
  <c r="BT105" i="26"/>
  <c r="BT158" i="26"/>
  <c r="BT106" i="26"/>
  <c r="BX75" i="22"/>
  <c r="BX125" i="22"/>
  <c r="P144" i="22"/>
  <c r="Q44" i="22"/>
  <c r="P24" i="22"/>
  <c r="P78" i="22"/>
  <c r="O74" i="22"/>
  <c r="P34" i="22"/>
  <c r="P38" i="22" s="1"/>
  <c r="P8" i="22" s="1"/>
  <c r="P88" i="22"/>
  <c r="O84" i="22"/>
  <c r="Q42" i="22"/>
  <c r="Q145" i="22"/>
  <c r="Q45" i="22" s="1"/>
  <c r="Q10" i="22" s="1"/>
  <c r="P142" i="22"/>
  <c r="BW6" i="22"/>
  <c r="BW51" i="22"/>
  <c r="BW14" i="22" s="1"/>
  <c r="S51" i="22"/>
  <c r="S14" i="22" s="1"/>
  <c r="S6" i="22"/>
  <c r="O80" i="22"/>
  <c r="P30" i="22"/>
  <c r="AG90" i="22"/>
  <c r="AG140" i="22"/>
  <c r="O75" i="22"/>
  <c r="P25" i="22"/>
  <c r="O90" i="22"/>
  <c r="O91" i="22" s="1"/>
  <c r="P40" i="22"/>
  <c r="Q129" i="22"/>
  <c r="R29" i="22"/>
  <c r="R31" i="22" s="1"/>
  <c r="R7" i="22" s="1"/>
  <c r="R131" i="22"/>
  <c r="R39" i="22"/>
  <c r="R41" i="22" s="1"/>
  <c r="R9" i="22" s="1"/>
  <c r="Q139" i="22"/>
  <c r="R141" i="22"/>
  <c r="AH9" i="22"/>
  <c r="AH51" i="22"/>
  <c r="AH14" i="22" s="1"/>
  <c r="Q101" i="22"/>
  <c r="O77" i="22"/>
  <c r="P27" i="22"/>
  <c r="P143" i="22"/>
  <c r="Q43" i="22"/>
  <c r="R32" i="22"/>
  <c r="R38" i="22" s="1"/>
  <c r="R8" i="22" s="1"/>
  <c r="Q132" i="22"/>
  <c r="R138" i="22"/>
  <c r="R123" i="22"/>
  <c r="R23" i="22" s="1"/>
  <c r="R28" i="22" s="1"/>
  <c r="Q128" i="22"/>
  <c r="N89" i="22"/>
  <c r="P81" i="22"/>
  <c r="O79" i="22"/>
  <c r="BX28" i="22"/>
  <c r="AF40" i="22"/>
  <c r="AG41" i="22"/>
  <c r="AA11" i="20"/>
  <c r="AB11" i="20"/>
  <c r="E10" i="20"/>
  <c r="E11" i="20"/>
  <c r="F10" i="20"/>
  <c r="F11" i="20"/>
  <c r="G10" i="20"/>
  <c r="G11" i="20"/>
  <c r="H10" i="20"/>
  <c r="H11" i="20"/>
  <c r="J10" i="20"/>
  <c r="J11" i="20"/>
  <c r="K10" i="20"/>
  <c r="K11" i="20"/>
  <c r="M10" i="20"/>
  <c r="M11" i="20"/>
  <c r="N10" i="20"/>
  <c r="N11" i="20"/>
  <c r="O10" i="20"/>
  <c r="O11" i="20"/>
  <c r="P10" i="20"/>
  <c r="P11" i="20"/>
  <c r="Q10" i="20"/>
  <c r="Q11" i="20"/>
  <c r="R10" i="20"/>
  <c r="R11" i="20"/>
  <c r="T10" i="20"/>
  <c r="T11" i="20"/>
  <c r="U10" i="20"/>
  <c r="U11" i="20"/>
  <c r="W11" i="20"/>
  <c r="X11" i="20"/>
  <c r="Y11" i="20"/>
  <c r="AD10" i="20"/>
  <c r="AD11" i="20"/>
  <c r="AE10" i="20"/>
  <c r="AE11" i="20"/>
  <c r="E19" i="20"/>
  <c r="F19" i="20"/>
  <c r="G19" i="20"/>
  <c r="H19" i="20"/>
  <c r="J19" i="20"/>
  <c r="K19" i="20"/>
  <c r="E130" i="24" s="1"/>
  <c r="E80" i="24" s="1"/>
  <c r="M19" i="20"/>
  <c r="N19" i="20"/>
  <c r="O19" i="20"/>
  <c r="P19" i="20"/>
  <c r="Q19" i="20"/>
  <c r="R19" i="20"/>
  <c r="T19" i="20"/>
  <c r="U19" i="20"/>
  <c r="W19" i="20"/>
  <c r="E142" i="24" s="1"/>
  <c r="E92" i="24" s="1"/>
  <c r="X19" i="20"/>
  <c r="Y19" i="20"/>
  <c r="AE19" i="20"/>
  <c r="AD19" i="20"/>
  <c r="Y10" i="20"/>
  <c r="X10" i="20"/>
  <c r="W10" i="20"/>
  <c r="E4" i="20"/>
  <c r="F4" i="20" s="1"/>
  <c r="G4" i="20" s="1"/>
  <c r="H4" i="20" s="1"/>
  <c r="I4" i="20" s="1"/>
  <c r="J4" i="20" s="1"/>
  <c r="K4" i="20" s="1"/>
  <c r="L4" i="20" s="1"/>
  <c r="M4" i="20" s="1"/>
  <c r="N4" i="20" s="1"/>
  <c r="O4" i="20" s="1"/>
  <c r="P4" i="20" s="1"/>
  <c r="Q4" i="20" s="1"/>
  <c r="R4" i="20" s="1"/>
  <c r="S4" i="20" s="1"/>
  <c r="T4" i="20" s="1"/>
  <c r="U4" i="20" s="1"/>
  <c r="V4" i="20" s="1"/>
  <c r="W4" i="20" s="1"/>
  <c r="X4" i="20" s="1"/>
  <c r="Y4" i="20" s="1"/>
  <c r="Z4" i="20" s="1"/>
  <c r="AA4" i="20" s="1"/>
  <c r="AB4" i="20" s="1"/>
  <c r="AC4" i="20" s="1"/>
  <c r="AD4" i="20" s="1"/>
  <c r="AE4" i="20" s="1"/>
  <c r="BS120" i="29" l="1"/>
  <c r="BR155" i="29"/>
  <c r="BS70" i="29"/>
  <c r="BR105" i="29"/>
  <c r="R151" i="22"/>
  <c r="AI8" i="28"/>
  <c r="AI51" i="28"/>
  <c r="AG141" i="22"/>
  <c r="AG151" i="22" s="1"/>
  <c r="AG140" i="27"/>
  <c r="AG140" i="28" s="1"/>
  <c r="AG141" i="28" s="1"/>
  <c r="AG151" i="28" s="1"/>
  <c r="AJ13" i="28"/>
  <c r="AJ14" i="28" s="1"/>
  <c r="AH40" i="28"/>
  <c r="AH41" i="28" s="1"/>
  <c r="AH91" i="28"/>
  <c r="AH101" i="28" s="1"/>
  <c r="AG91" i="22"/>
  <c r="AG90" i="27"/>
  <c r="AG90" i="28" s="1"/>
  <c r="AH101" i="22"/>
  <c r="AH60" i="22" s="1"/>
  <c r="AH57" i="22"/>
  <c r="AH114" i="22"/>
  <c r="AH116" i="22" s="1"/>
  <c r="BW101" i="22"/>
  <c r="BW60" i="22" s="1"/>
  <c r="BW111" i="22"/>
  <c r="BW116" i="22" s="1"/>
  <c r="BX78" i="22"/>
  <c r="BX54" i="22" s="1"/>
  <c r="BX75" i="27"/>
  <c r="BX75" i="28" s="1"/>
  <c r="BW25" i="28"/>
  <c r="BW28" i="28" s="1"/>
  <c r="BW78" i="28"/>
  <c r="BW101" i="28" s="1"/>
  <c r="BX128" i="22"/>
  <c r="BX151" i="22" s="1"/>
  <c r="BX125" i="27"/>
  <c r="BX125" i="28" s="1"/>
  <c r="BX128" i="28" s="1"/>
  <c r="BX151" i="28" s="1"/>
  <c r="BU13" i="28"/>
  <c r="BU14" i="28" s="1"/>
  <c r="BV5" i="28"/>
  <c r="BV51" i="28"/>
  <c r="BX114" i="22"/>
  <c r="BX112" i="22"/>
  <c r="BX117" i="22"/>
  <c r="BX113" i="22"/>
  <c r="BX115" i="22"/>
  <c r="E150" i="24"/>
  <c r="E100" i="24" s="1"/>
  <c r="E144" i="24"/>
  <c r="E94" i="24" s="1"/>
  <c r="E140" i="24"/>
  <c r="E90" i="24" s="1"/>
  <c r="E136" i="24"/>
  <c r="E86" i="24" s="1"/>
  <c r="E132" i="24"/>
  <c r="E82" i="24" s="1"/>
  <c r="E126" i="24"/>
  <c r="E76" i="24" s="1"/>
  <c r="E143" i="24"/>
  <c r="E93" i="24" s="1"/>
  <c r="E139" i="24"/>
  <c r="E89" i="24" s="1"/>
  <c r="E135" i="24"/>
  <c r="E85" i="24" s="1"/>
  <c r="E125" i="24"/>
  <c r="E75" i="24" s="1"/>
  <c r="E149" i="24"/>
  <c r="E99" i="24" s="1"/>
  <c r="E137" i="24"/>
  <c r="E87" i="24" s="1"/>
  <c r="E134" i="24"/>
  <c r="E84" i="24" s="1"/>
  <c r="E129" i="24"/>
  <c r="E79" i="24" s="1"/>
  <c r="E124" i="24"/>
  <c r="E74" i="24" s="1"/>
  <c r="AA10" i="20"/>
  <c r="E96" i="23" s="1"/>
  <c r="AR96" i="23" s="1"/>
  <c r="AR96" i="31" s="1"/>
  <c r="E133" i="24"/>
  <c r="E83" i="24" s="1"/>
  <c r="E127" i="24"/>
  <c r="E77" i="24" s="1"/>
  <c r="E123" i="24"/>
  <c r="E73" i="24" s="1"/>
  <c r="BU105" i="26"/>
  <c r="BU106" i="26"/>
  <c r="BU157" i="26"/>
  <c r="BU158" i="26"/>
  <c r="E150" i="23"/>
  <c r="E99" i="23"/>
  <c r="E87" i="23"/>
  <c r="E135" i="23"/>
  <c r="E94" i="23"/>
  <c r="BC94" i="31" s="1"/>
  <c r="E142" i="23"/>
  <c r="E85" i="23"/>
  <c r="E83" i="23"/>
  <c r="E79" i="23"/>
  <c r="E147" i="23"/>
  <c r="E149" i="23"/>
  <c r="E133" i="23"/>
  <c r="E143" i="23"/>
  <c r="E140" i="23"/>
  <c r="E89" i="23"/>
  <c r="E136" i="23"/>
  <c r="E134" i="23"/>
  <c r="E132" i="23"/>
  <c r="E130" i="23"/>
  <c r="E123" i="23"/>
  <c r="E127" i="23"/>
  <c r="E126" i="23"/>
  <c r="E125" i="23"/>
  <c r="E124" i="23"/>
  <c r="E100" i="23"/>
  <c r="E139" i="23"/>
  <c r="E129" i="23"/>
  <c r="E144" i="23"/>
  <c r="E90" i="23"/>
  <c r="E137" i="23"/>
  <c r="E86" i="23"/>
  <c r="E84" i="23"/>
  <c r="E82" i="23"/>
  <c r="E80" i="23"/>
  <c r="E73" i="23"/>
  <c r="E77" i="23"/>
  <c r="E76" i="23"/>
  <c r="E75" i="23"/>
  <c r="E74" i="23"/>
  <c r="E146" i="23"/>
  <c r="E93" i="23"/>
  <c r="E92" i="23"/>
  <c r="AG9" i="22"/>
  <c r="AG51" i="22"/>
  <c r="AG14" i="22" s="1"/>
  <c r="O144" i="22"/>
  <c r="P44" i="22"/>
  <c r="AF140" i="22"/>
  <c r="AF90" i="22"/>
  <c r="O143" i="22"/>
  <c r="P43" i="22"/>
  <c r="Q39" i="22"/>
  <c r="Q41" i="22" s="1"/>
  <c r="Q9" i="22" s="1"/>
  <c r="Q141" i="22"/>
  <c r="P139" i="22"/>
  <c r="P129" i="22"/>
  <c r="Q29" i="22"/>
  <c r="Q31" i="22" s="1"/>
  <c r="Q7" i="22" s="1"/>
  <c r="Q131" i="22"/>
  <c r="N75" i="22"/>
  <c r="O25" i="22"/>
  <c r="N80" i="22"/>
  <c r="O30" i="22"/>
  <c r="O34" i="22"/>
  <c r="O38" i="22" s="1"/>
  <c r="O8" i="22" s="1"/>
  <c r="O88" i="22"/>
  <c r="N84" i="22"/>
  <c r="P101" i="22"/>
  <c r="BX6" i="22"/>
  <c r="BX51" i="22"/>
  <c r="BX14" i="22" s="1"/>
  <c r="Q138" i="22"/>
  <c r="Q32" i="22"/>
  <c r="Q38" i="22" s="1"/>
  <c r="Q8" i="22" s="1"/>
  <c r="P42" i="22"/>
  <c r="P145" i="22"/>
  <c r="P45" i="22" s="1"/>
  <c r="P10" i="22" s="1"/>
  <c r="O142" i="22"/>
  <c r="O24" i="22"/>
  <c r="O78" i="22"/>
  <c r="N74" i="22"/>
  <c r="BY75" i="22"/>
  <c r="BY125" i="22"/>
  <c r="R51" i="22"/>
  <c r="R14" i="22" s="1"/>
  <c r="R6" i="22"/>
  <c r="N77" i="22"/>
  <c r="O27" i="22"/>
  <c r="N90" i="22"/>
  <c r="N91" i="22" s="1"/>
  <c r="O40" i="22"/>
  <c r="P128" i="22"/>
  <c r="Q123" i="22"/>
  <c r="Q23" i="22" s="1"/>
  <c r="Q28" i="22" s="1"/>
  <c r="O81" i="22"/>
  <c r="N79" i="22"/>
  <c r="M89" i="22"/>
  <c r="AE40" i="22"/>
  <c r="AF41" i="22"/>
  <c r="BY28" i="22"/>
  <c r="AB10" i="20"/>
  <c r="BT70" i="29" l="1"/>
  <c r="BS105" i="29"/>
  <c r="BT120" i="29"/>
  <c r="BS155" i="29"/>
  <c r="Q151" i="22"/>
  <c r="AH8" i="28"/>
  <c r="AH51" i="28"/>
  <c r="AG40" i="28"/>
  <c r="AG41" i="28" s="1"/>
  <c r="AG91" i="28"/>
  <c r="AG101" i="28" s="1"/>
  <c r="AI13" i="28"/>
  <c r="AI14" i="28" s="1"/>
  <c r="AF141" i="22"/>
  <c r="AF151" i="22" s="1"/>
  <c r="AF140" i="27"/>
  <c r="AF140" i="28" s="1"/>
  <c r="AF141" i="28" s="1"/>
  <c r="AF151" i="28" s="1"/>
  <c r="AF91" i="22"/>
  <c r="AF90" i="27"/>
  <c r="AF90" i="28" s="1"/>
  <c r="AG101" i="22"/>
  <c r="AG60" i="22" s="1"/>
  <c r="AG57" i="22"/>
  <c r="AG114" i="22"/>
  <c r="AG116" i="22" s="1"/>
  <c r="BX101" i="22"/>
  <c r="BX60" i="22" s="1"/>
  <c r="BX111" i="22"/>
  <c r="BX116" i="22" s="1"/>
  <c r="BY128" i="22"/>
  <c r="BY151" i="22" s="1"/>
  <c r="BY125" i="27"/>
  <c r="BY125" i="28" s="1"/>
  <c r="BY128" i="28" s="1"/>
  <c r="BY151" i="28" s="1"/>
  <c r="BW5" i="28"/>
  <c r="BW51" i="28"/>
  <c r="BV13" i="28"/>
  <c r="BV14" i="28" s="1"/>
  <c r="BX25" i="28"/>
  <c r="BX28" i="28" s="1"/>
  <c r="BX78" i="28"/>
  <c r="BX101" i="28" s="1"/>
  <c r="BY78" i="22"/>
  <c r="BY54" i="22" s="1"/>
  <c r="BY75" i="27"/>
  <c r="BY75" i="28" s="1"/>
  <c r="BY117" i="22"/>
  <c r="BY113" i="22"/>
  <c r="BY112" i="22"/>
  <c r="BY115" i="22"/>
  <c r="BY114" i="22"/>
  <c r="BC94" i="25"/>
  <c r="BC94" i="24"/>
  <c r="AY96" i="31"/>
  <c r="AX96" i="31"/>
  <c r="AS96" i="23"/>
  <c r="AS96" i="31" s="1"/>
  <c r="AJ96" i="23"/>
  <c r="AU96" i="31"/>
  <c r="AT96" i="23"/>
  <c r="AT96" i="31" s="1"/>
  <c r="AO96" i="23"/>
  <c r="AF96" i="23"/>
  <c r="AA96" i="23"/>
  <c r="Z96" i="23"/>
  <c r="BX96" i="31"/>
  <c r="BC96" i="31"/>
  <c r="BD96" i="31"/>
  <c r="BL96" i="31"/>
  <c r="BH96" i="31"/>
  <c r="AI96" i="23"/>
  <c r="AH96" i="23"/>
  <c r="AC96" i="23"/>
  <c r="AV96" i="31"/>
  <c r="AE96" i="23"/>
  <c r="AD96" i="23"/>
  <c r="Y96" i="23"/>
  <c r="BW96" i="31"/>
  <c r="BV96" i="31"/>
  <c r="BQ96" i="31"/>
  <c r="BT96" i="31"/>
  <c r="BB96" i="31"/>
  <c r="AM96" i="23"/>
  <c r="BR96" i="31"/>
  <c r="BS96" i="31"/>
  <c r="CE96" i="31"/>
  <c r="CD96" i="31"/>
  <c r="BY96" i="31"/>
  <c r="CA96" i="31"/>
  <c r="BZ96" i="31"/>
  <c r="BU96" i="31"/>
  <c r="AB96" i="23"/>
  <c r="BG96" i="31"/>
  <c r="BF96" i="31"/>
  <c r="BA96" i="31"/>
  <c r="BP96" i="31"/>
  <c r="AW96" i="31"/>
  <c r="AL96" i="23"/>
  <c r="W96" i="23"/>
  <c r="BM96" i="31"/>
  <c r="BO96" i="31"/>
  <c r="BN96" i="31"/>
  <c r="BI96" i="31"/>
  <c r="AN96" i="23"/>
  <c r="BK96" i="31"/>
  <c r="BJ96" i="31"/>
  <c r="BE96" i="31"/>
  <c r="X96" i="23"/>
  <c r="AQ96" i="23"/>
  <c r="AQ96" i="31" s="1"/>
  <c r="AP96" i="23"/>
  <c r="AK96" i="23"/>
  <c r="CB96" i="31"/>
  <c r="AZ96" i="31"/>
  <c r="AG96" i="23"/>
  <c r="CC96" i="31"/>
  <c r="BP94" i="31"/>
  <c r="AN94" i="23"/>
  <c r="AN94" i="31" s="1"/>
  <c r="AM94" i="23"/>
  <c r="AM94" i="31" s="1"/>
  <c r="AL94" i="23"/>
  <c r="AL94" i="31" s="1"/>
  <c r="AC94" i="23"/>
  <c r="AC94" i="31" s="1"/>
  <c r="X94" i="23"/>
  <c r="X94" i="31" s="1"/>
  <c r="W94" i="23"/>
  <c r="W94" i="31" s="1"/>
  <c r="BU94" i="31"/>
  <c r="BT94" i="31"/>
  <c r="BS94" i="31"/>
  <c r="BR94" i="31"/>
  <c r="BQ94" i="31"/>
  <c r="BD94" i="31"/>
  <c r="BM94" i="31"/>
  <c r="BB94" i="31"/>
  <c r="BV157" i="26"/>
  <c r="BV105" i="26"/>
  <c r="BV158" i="26"/>
  <c r="BV106" i="26"/>
  <c r="BX84" i="31"/>
  <c r="BH84" i="31"/>
  <c r="AR84" i="23"/>
  <c r="AR84" i="31" s="1"/>
  <c r="AB84" i="23"/>
  <c r="AB84" i="31" s="1"/>
  <c r="BW84" i="31"/>
  <c r="BG84" i="31"/>
  <c r="AQ84" i="23"/>
  <c r="AQ84" i="31" s="1"/>
  <c r="AA84" i="23"/>
  <c r="AA84" i="31" s="1"/>
  <c r="BV84" i="31"/>
  <c r="BF84" i="31"/>
  <c r="AP84" i="23"/>
  <c r="AP84" i="31" s="1"/>
  <c r="Z84" i="23"/>
  <c r="Z84" i="31" s="1"/>
  <c r="CC84" i="31"/>
  <c r="BY84" i="31"/>
  <c r="AO84" i="23"/>
  <c r="AO84" i="31" s="1"/>
  <c r="BT84" i="31"/>
  <c r="BD84" i="31"/>
  <c r="AN84" i="23"/>
  <c r="AN84" i="31" s="1"/>
  <c r="X84" i="23"/>
  <c r="X84" i="31" s="1"/>
  <c r="BS84" i="31"/>
  <c r="BC84" i="31"/>
  <c r="AM84" i="23"/>
  <c r="AM84" i="31" s="1"/>
  <c r="W84" i="23"/>
  <c r="W84" i="31" s="1"/>
  <c r="BR84" i="31"/>
  <c r="BB84" i="31"/>
  <c r="AL84" i="23"/>
  <c r="AL84" i="31" s="1"/>
  <c r="BQ84" i="31"/>
  <c r="BM84" i="31"/>
  <c r="BI84" i="31"/>
  <c r="Y84" i="23"/>
  <c r="Y84" i="31" s="1"/>
  <c r="BP84" i="31"/>
  <c r="AZ84" i="31"/>
  <c r="AJ84" i="23"/>
  <c r="AJ84" i="31" s="1"/>
  <c r="CE84" i="31"/>
  <c r="BO84" i="31"/>
  <c r="AY84" i="31"/>
  <c r="AI84" i="23"/>
  <c r="AI84" i="31" s="1"/>
  <c r="CD84" i="31"/>
  <c r="BN84" i="31"/>
  <c r="AX84" i="31"/>
  <c r="AH84" i="23"/>
  <c r="AH84" i="31" s="1"/>
  <c r="BA84" i="31"/>
  <c r="AW84" i="31"/>
  <c r="AS84" i="23"/>
  <c r="AS84" i="31" s="1"/>
  <c r="BU84" i="31"/>
  <c r="AV84" i="31"/>
  <c r="AU84" i="31"/>
  <c r="AT84" i="23"/>
  <c r="AT84" i="31" s="1"/>
  <c r="AC84" i="23"/>
  <c r="AC84" i="31" s="1"/>
  <c r="AF84" i="23"/>
  <c r="AF84" i="31" s="1"/>
  <c r="AD84" i="23"/>
  <c r="AD84" i="31" s="1"/>
  <c r="BJ84" i="31"/>
  <c r="AE84" i="23"/>
  <c r="AE84" i="31" s="1"/>
  <c r="BE84" i="31"/>
  <c r="BK84" i="31"/>
  <c r="CB84" i="31"/>
  <c r="CA84" i="31"/>
  <c r="BZ84" i="31"/>
  <c r="AK84" i="23"/>
  <c r="AK84" i="31" s="1"/>
  <c r="BL84" i="31"/>
  <c r="AG84" i="23"/>
  <c r="AG84" i="31" s="1"/>
  <c r="AM144" i="23"/>
  <c r="AM144" i="31" s="1"/>
  <c r="BS144" i="31"/>
  <c r="BV144" i="31"/>
  <c r="BF144" i="31"/>
  <c r="AP144" i="23"/>
  <c r="AP144" i="31" s="1"/>
  <c r="Z144" i="23"/>
  <c r="Z144" i="31" s="1"/>
  <c r="BQ144" i="31"/>
  <c r="BA144" i="31"/>
  <c r="AK144" i="23"/>
  <c r="AK144" i="31" s="1"/>
  <c r="CB144" i="31"/>
  <c r="BL144" i="31"/>
  <c r="AV144" i="31"/>
  <c r="AF144" i="23"/>
  <c r="AF144" i="31" s="1"/>
  <c r="BO144" i="31"/>
  <c r="BK144" i="31"/>
  <c r="BG144" i="31"/>
  <c r="W144" i="23"/>
  <c r="W144" i="31" s="1"/>
  <c r="BR144" i="31"/>
  <c r="BB144" i="31"/>
  <c r="AL144" i="23"/>
  <c r="AL144" i="31" s="1"/>
  <c r="CC144" i="31"/>
  <c r="BM144" i="31"/>
  <c r="AW144" i="31"/>
  <c r="AG144" i="23"/>
  <c r="AG144" i="31" s="1"/>
  <c r="BX144" i="31"/>
  <c r="BH144" i="31"/>
  <c r="AR144" i="23"/>
  <c r="AR144" i="31" s="1"/>
  <c r="AB144" i="23"/>
  <c r="AB144" i="31" s="1"/>
  <c r="AY144" i="31"/>
  <c r="AU144" i="31"/>
  <c r="AQ144" i="23"/>
  <c r="AQ144" i="31" s="1"/>
  <c r="CD144" i="31"/>
  <c r="BN144" i="31"/>
  <c r="AX144" i="31"/>
  <c r="AH144" i="23"/>
  <c r="AH144" i="31" s="1"/>
  <c r="BY144" i="31"/>
  <c r="BI144" i="31"/>
  <c r="AS144" i="23"/>
  <c r="AS144" i="31" s="1"/>
  <c r="AC144" i="23"/>
  <c r="AC144" i="31" s="1"/>
  <c r="BT144" i="31"/>
  <c r="BD144" i="31"/>
  <c r="AN144" i="23"/>
  <c r="AN144" i="31" s="1"/>
  <c r="X144" i="23"/>
  <c r="X144" i="31" s="1"/>
  <c r="AI144" i="23"/>
  <c r="AI144" i="31" s="1"/>
  <c r="AE144" i="23"/>
  <c r="AE144" i="31" s="1"/>
  <c r="AA144" i="23"/>
  <c r="AA144" i="31" s="1"/>
  <c r="AT144" i="23"/>
  <c r="AT144" i="31" s="1"/>
  <c r="AO144" i="23"/>
  <c r="AO144" i="31" s="1"/>
  <c r="AJ144" i="23"/>
  <c r="AJ144" i="31" s="1"/>
  <c r="AZ144" i="31"/>
  <c r="AD144" i="23"/>
  <c r="AD144" i="31" s="1"/>
  <c r="Y144" i="23"/>
  <c r="Y144" i="31" s="1"/>
  <c r="CE144" i="31"/>
  <c r="BJ144" i="31"/>
  <c r="BW144" i="31"/>
  <c r="BZ144" i="31"/>
  <c r="BU144" i="31"/>
  <c r="BP144" i="31"/>
  <c r="CA144" i="31"/>
  <c r="BE144" i="31"/>
  <c r="AF125" i="23"/>
  <c r="AF125" i="31" s="1"/>
  <c r="BH125" i="31"/>
  <c r="Y125" i="23"/>
  <c r="Y125" i="31" s="1"/>
  <c r="AO125" i="23"/>
  <c r="AO125" i="31" s="1"/>
  <c r="BE125" i="31"/>
  <c r="BU125" i="31"/>
  <c r="Z125" i="23"/>
  <c r="Z125" i="31" s="1"/>
  <c r="AP125" i="23"/>
  <c r="AP125" i="31" s="1"/>
  <c r="BF125" i="31"/>
  <c r="BV125" i="31"/>
  <c r="AR125" i="23"/>
  <c r="AR125" i="31" s="1"/>
  <c r="AI125" i="23"/>
  <c r="AI125" i="31" s="1"/>
  <c r="AY125" i="31"/>
  <c r="BO125" i="31"/>
  <c r="AN125" i="23"/>
  <c r="AN125" i="31" s="1"/>
  <c r="BP125" i="31"/>
  <c r="AC125" i="23"/>
  <c r="AC125" i="31" s="1"/>
  <c r="AS125" i="23"/>
  <c r="AS125" i="31" s="1"/>
  <c r="BI125" i="31"/>
  <c r="BY125" i="31"/>
  <c r="AD125" i="23"/>
  <c r="AD125" i="31" s="1"/>
  <c r="AT125" i="23"/>
  <c r="AT125" i="31" s="1"/>
  <c r="BJ125" i="31"/>
  <c r="BD125" i="31"/>
  <c r="W125" i="23"/>
  <c r="W125" i="31" s="1"/>
  <c r="AM125" i="23"/>
  <c r="AM125" i="31" s="1"/>
  <c r="BC125" i="31"/>
  <c r="BS125" i="31"/>
  <c r="AV125" i="31"/>
  <c r="BX125" i="31"/>
  <c r="AG125" i="23"/>
  <c r="AG125" i="31" s="1"/>
  <c r="AW125" i="31"/>
  <c r="BM125" i="31"/>
  <c r="AH125" i="23"/>
  <c r="AH125" i="31" s="1"/>
  <c r="AX125" i="31"/>
  <c r="BN125" i="31"/>
  <c r="AB125" i="23"/>
  <c r="AB125" i="31" s="1"/>
  <c r="BL125" i="31"/>
  <c r="AA125" i="23"/>
  <c r="AA125" i="31" s="1"/>
  <c r="AQ125" i="23"/>
  <c r="AQ125" i="31" s="1"/>
  <c r="BG125" i="31"/>
  <c r="BW125" i="31"/>
  <c r="X125" i="23"/>
  <c r="X125" i="31" s="1"/>
  <c r="BQ125" i="31"/>
  <c r="BR125" i="31"/>
  <c r="AU125" i="31"/>
  <c r="BK125" i="31"/>
  <c r="BT125" i="31"/>
  <c r="AZ125" i="31"/>
  <c r="BA125" i="31"/>
  <c r="AK125" i="23"/>
  <c r="AK125" i="31" s="1"/>
  <c r="AL125" i="23"/>
  <c r="AL125" i="31" s="1"/>
  <c r="AJ125" i="23"/>
  <c r="AJ125" i="31" s="1"/>
  <c r="BB125" i="31"/>
  <c r="AE125" i="23"/>
  <c r="AE125" i="31" s="1"/>
  <c r="BW130" i="31"/>
  <c r="BC130" i="31"/>
  <c r="BG130" i="31"/>
  <c r="BR130" i="31"/>
  <c r="BB130" i="31"/>
  <c r="AL130" i="23"/>
  <c r="AL130" i="31" s="1"/>
  <c r="CC130" i="31"/>
  <c r="BM130" i="31"/>
  <c r="AW130" i="31"/>
  <c r="AG130" i="23"/>
  <c r="AG130" i="31" s="1"/>
  <c r="BX130" i="31"/>
  <c r="BH130" i="31"/>
  <c r="AR130" i="23"/>
  <c r="AR130" i="31" s="1"/>
  <c r="AB130" i="23"/>
  <c r="AB130" i="31" s="1"/>
  <c r="CE130" i="31"/>
  <c r="AE130" i="23"/>
  <c r="AE130" i="31" s="1"/>
  <c r="BS130" i="31"/>
  <c r="CD130" i="31"/>
  <c r="BN130" i="31"/>
  <c r="AX130" i="31"/>
  <c r="AH130" i="23"/>
  <c r="AH130" i="31" s="1"/>
  <c r="BY130" i="31"/>
  <c r="BI130" i="31"/>
  <c r="AS130" i="23"/>
  <c r="AS130" i="31" s="1"/>
  <c r="AC130" i="23"/>
  <c r="AC130" i="31" s="1"/>
  <c r="BT130" i="31"/>
  <c r="BD130" i="31"/>
  <c r="AN130" i="23"/>
  <c r="AN130" i="31" s="1"/>
  <c r="X130" i="23"/>
  <c r="X130" i="31" s="1"/>
  <c r="AI130" i="23"/>
  <c r="AI130" i="31" s="1"/>
  <c r="AU130" i="31"/>
  <c r="W130" i="23"/>
  <c r="W130" i="31" s="1"/>
  <c r="AA130" i="23"/>
  <c r="AA130" i="31" s="1"/>
  <c r="BZ130" i="31"/>
  <c r="BJ130" i="31"/>
  <c r="AT130" i="23"/>
  <c r="AT130" i="31" s="1"/>
  <c r="AD130" i="23"/>
  <c r="AD130" i="31" s="1"/>
  <c r="BU130" i="31"/>
  <c r="BE130" i="31"/>
  <c r="AO130" i="23"/>
  <c r="AO130" i="31" s="1"/>
  <c r="Y130" i="23"/>
  <c r="Y130" i="31" s="1"/>
  <c r="BP130" i="31"/>
  <c r="AZ130" i="31"/>
  <c r="AJ130" i="23"/>
  <c r="AJ130" i="31" s="1"/>
  <c r="AY130" i="31"/>
  <c r="BK130" i="31"/>
  <c r="BV130" i="31"/>
  <c r="BQ130" i="31"/>
  <c r="BL130" i="31"/>
  <c r="BO130" i="31"/>
  <c r="CA130" i="31"/>
  <c r="AM130" i="23"/>
  <c r="AM130" i="31" s="1"/>
  <c r="AQ130" i="23"/>
  <c r="AQ130" i="31" s="1"/>
  <c r="BF130" i="31"/>
  <c r="BA130" i="31"/>
  <c r="AV130" i="31"/>
  <c r="Z130" i="23"/>
  <c r="Z130" i="31" s="1"/>
  <c r="AP130" i="23"/>
  <c r="AP130" i="31" s="1"/>
  <c r="AK130" i="23"/>
  <c r="AK130" i="31" s="1"/>
  <c r="AF130" i="23"/>
  <c r="AF130" i="31" s="1"/>
  <c r="CB130" i="31"/>
  <c r="BM142" i="31"/>
  <c r="CB142" i="31"/>
  <c r="BL142" i="31"/>
  <c r="AV142" i="31"/>
  <c r="AF142" i="23"/>
  <c r="AF142" i="31" s="1"/>
  <c r="CA142" i="31"/>
  <c r="BK142" i="31"/>
  <c r="AU142" i="31"/>
  <c r="AE142" i="23"/>
  <c r="AE142" i="31" s="1"/>
  <c r="BZ142" i="31"/>
  <c r="BJ142" i="31"/>
  <c r="AT142" i="23"/>
  <c r="AT142" i="31" s="1"/>
  <c r="AD142" i="23"/>
  <c r="AD142" i="31" s="1"/>
  <c r="AS142" i="23"/>
  <c r="AS142" i="31" s="1"/>
  <c r="AO142" i="23"/>
  <c r="AO142" i="31" s="1"/>
  <c r="AK142" i="23"/>
  <c r="AK142" i="31" s="1"/>
  <c r="CC142" i="31"/>
  <c r="BX142" i="31"/>
  <c r="BH142" i="31"/>
  <c r="AR142" i="23"/>
  <c r="AR142" i="31" s="1"/>
  <c r="AB142" i="23"/>
  <c r="AB142" i="31" s="1"/>
  <c r="BW142" i="31"/>
  <c r="BG142" i="31"/>
  <c r="AQ142" i="23"/>
  <c r="AQ142" i="31" s="1"/>
  <c r="AA142" i="23"/>
  <c r="AA142" i="31" s="1"/>
  <c r="BV142" i="31"/>
  <c r="BF142" i="31"/>
  <c r="AP142" i="23"/>
  <c r="AP142" i="31" s="1"/>
  <c r="Z142" i="23"/>
  <c r="Z142" i="31" s="1"/>
  <c r="AC142" i="23"/>
  <c r="AC142" i="31" s="1"/>
  <c r="Y142" i="23"/>
  <c r="Y142" i="31" s="1"/>
  <c r="BT142" i="31"/>
  <c r="BD142" i="31"/>
  <c r="AN142" i="23"/>
  <c r="AN142" i="31" s="1"/>
  <c r="X142" i="23"/>
  <c r="X142" i="31" s="1"/>
  <c r="BS142" i="31"/>
  <c r="BC142" i="31"/>
  <c r="AM142" i="23"/>
  <c r="AM142" i="31" s="1"/>
  <c r="W142" i="23"/>
  <c r="W142" i="31" s="1"/>
  <c r="BR142" i="31"/>
  <c r="BB142" i="31"/>
  <c r="AL142" i="23"/>
  <c r="AL142" i="31" s="1"/>
  <c r="BY142" i="31"/>
  <c r="BU142" i="31"/>
  <c r="BQ142" i="31"/>
  <c r="AG142" i="23"/>
  <c r="AG142" i="31" s="1"/>
  <c r="AJ142" i="23"/>
  <c r="AJ142" i="31" s="1"/>
  <c r="AI142" i="23"/>
  <c r="AI142" i="31" s="1"/>
  <c r="AH142" i="23"/>
  <c r="AH142" i="31" s="1"/>
  <c r="AX142" i="31"/>
  <c r="CE142" i="31"/>
  <c r="CD142" i="31"/>
  <c r="BI142" i="31"/>
  <c r="AW142" i="31"/>
  <c r="BP142" i="31"/>
  <c r="BO142" i="31"/>
  <c r="BN142" i="31"/>
  <c r="BE142" i="31"/>
  <c r="AZ142" i="31"/>
  <c r="AY142" i="31"/>
  <c r="BA142" i="31"/>
  <c r="BV150" i="31"/>
  <c r="BQ150" i="31"/>
  <c r="BA150" i="31"/>
  <c r="AK150" i="23"/>
  <c r="AK150" i="31" s="1"/>
  <c r="CB150" i="31"/>
  <c r="BL150" i="31"/>
  <c r="AV150" i="31"/>
  <c r="AF150" i="23"/>
  <c r="AF150" i="31" s="1"/>
  <c r="CA150" i="31"/>
  <c r="BK150" i="31"/>
  <c r="AU150" i="31"/>
  <c r="AE150" i="23"/>
  <c r="AE150" i="31" s="1"/>
  <c r="BB150" i="31"/>
  <c r="AX150" i="31"/>
  <c r="AT150" i="23"/>
  <c r="AT150" i="31" s="1"/>
  <c r="Z150" i="23"/>
  <c r="Z150" i="31" s="1"/>
  <c r="CC150" i="31"/>
  <c r="BM150" i="31"/>
  <c r="AW150" i="31"/>
  <c r="AG150" i="23"/>
  <c r="AG150" i="31" s="1"/>
  <c r="BX150" i="31"/>
  <c r="BH150" i="31"/>
  <c r="AR150" i="23"/>
  <c r="AR150" i="31" s="1"/>
  <c r="AB150" i="23"/>
  <c r="AB150" i="31" s="1"/>
  <c r="BW150" i="31"/>
  <c r="BG150" i="31"/>
  <c r="AQ150" i="23"/>
  <c r="AQ150" i="31" s="1"/>
  <c r="AA150" i="23"/>
  <c r="AA150" i="31" s="1"/>
  <c r="AL150" i="23"/>
  <c r="AL150" i="31" s="1"/>
  <c r="AH150" i="23"/>
  <c r="AH150" i="31" s="1"/>
  <c r="AD150" i="23"/>
  <c r="AD150" i="31" s="1"/>
  <c r="BY150" i="31"/>
  <c r="BI150" i="31"/>
  <c r="AS150" i="23"/>
  <c r="AS150" i="31" s="1"/>
  <c r="AC150" i="23"/>
  <c r="AC150" i="31" s="1"/>
  <c r="BT150" i="31"/>
  <c r="BD150" i="31"/>
  <c r="AN150" i="23"/>
  <c r="AN150" i="31" s="1"/>
  <c r="X150" i="23"/>
  <c r="X150" i="31" s="1"/>
  <c r="BS150" i="31"/>
  <c r="BC150" i="31"/>
  <c r="AM150" i="23"/>
  <c r="AM150" i="31" s="1"/>
  <c r="W150" i="23"/>
  <c r="W150" i="31" s="1"/>
  <c r="CD150" i="31"/>
  <c r="BZ150" i="31"/>
  <c r="BF150" i="31"/>
  <c r="BU150" i="31"/>
  <c r="BP150" i="31"/>
  <c r="BO150" i="31"/>
  <c r="BN150" i="31"/>
  <c r="BE150" i="31"/>
  <c r="AZ150" i="31"/>
  <c r="AY150" i="31"/>
  <c r="BJ150" i="31"/>
  <c r="CE150" i="31"/>
  <c r="AO150" i="23"/>
  <c r="AO150" i="31" s="1"/>
  <c r="AJ150" i="23"/>
  <c r="AJ150" i="31" s="1"/>
  <c r="AI150" i="23"/>
  <c r="AI150" i="31" s="1"/>
  <c r="AP150" i="23"/>
  <c r="AP150" i="31" s="1"/>
  <c r="Y150" i="23"/>
  <c r="Y150" i="31" s="1"/>
  <c r="BR150" i="31"/>
  <c r="AS94" i="23"/>
  <c r="AS94" i="31" s="1"/>
  <c r="Y94" i="23"/>
  <c r="Y94" i="31" s="1"/>
  <c r="Z94" i="23"/>
  <c r="AP94" i="23"/>
  <c r="AP94" i="31" s="1"/>
  <c r="BV94" i="31"/>
  <c r="AA94" i="23"/>
  <c r="AQ94" i="23"/>
  <c r="AQ94" i="31" s="1"/>
  <c r="BW94" i="31"/>
  <c r="AB94" i="23"/>
  <c r="AR94" i="23"/>
  <c r="AR94" i="31" s="1"/>
  <c r="BH94" i="31"/>
  <c r="BX94" i="31"/>
  <c r="BY82" i="31"/>
  <c r="BI82" i="31"/>
  <c r="AS82" i="23"/>
  <c r="AS82" i="31" s="1"/>
  <c r="AC82" i="23"/>
  <c r="AC82" i="31" s="1"/>
  <c r="BT82" i="31"/>
  <c r="BD82" i="31"/>
  <c r="AN82" i="23"/>
  <c r="AN82" i="31" s="1"/>
  <c r="X82" i="23"/>
  <c r="X82" i="31" s="1"/>
  <c r="BO82" i="31"/>
  <c r="AY82" i="31"/>
  <c r="AI82" i="23"/>
  <c r="AI82" i="31" s="1"/>
  <c r="BZ82" i="31"/>
  <c r="BV82" i="31"/>
  <c r="BR82" i="31"/>
  <c r="BN82" i="31"/>
  <c r="BU82" i="31"/>
  <c r="BE82" i="31"/>
  <c r="AO82" i="23"/>
  <c r="AO82" i="31" s="1"/>
  <c r="Y82" i="23"/>
  <c r="Y82" i="31" s="1"/>
  <c r="BP82" i="31"/>
  <c r="AZ82" i="31"/>
  <c r="AJ82" i="23"/>
  <c r="AJ82" i="31" s="1"/>
  <c r="CA82" i="31"/>
  <c r="BK82" i="31"/>
  <c r="AU82" i="31"/>
  <c r="AE82" i="23"/>
  <c r="AE82" i="31" s="1"/>
  <c r="BJ82" i="31"/>
  <c r="BF82" i="31"/>
  <c r="BB82" i="31"/>
  <c r="AX82" i="31"/>
  <c r="CC82" i="31"/>
  <c r="BQ82" i="31"/>
  <c r="BA82" i="31"/>
  <c r="AK82" i="23"/>
  <c r="AK82" i="31" s="1"/>
  <c r="CB82" i="31"/>
  <c r="BL82" i="31"/>
  <c r="AV82" i="31"/>
  <c r="AF82" i="23"/>
  <c r="AF82" i="31" s="1"/>
  <c r="BW82" i="31"/>
  <c r="BG82" i="31"/>
  <c r="AQ82" i="23"/>
  <c r="AQ82" i="31" s="1"/>
  <c r="AA82" i="23"/>
  <c r="AA82" i="31" s="1"/>
  <c r="AT82" i="23"/>
  <c r="AT82" i="31" s="1"/>
  <c r="AP82" i="23"/>
  <c r="AP82" i="31" s="1"/>
  <c r="AL82" i="23"/>
  <c r="AL82" i="31" s="1"/>
  <c r="AH82" i="23"/>
  <c r="AH82" i="31" s="1"/>
  <c r="AW82" i="31"/>
  <c r="AR82" i="23"/>
  <c r="AR82" i="31" s="1"/>
  <c r="AM82" i="23"/>
  <c r="AM82" i="31" s="1"/>
  <c r="CE82" i="31"/>
  <c r="BM82" i="31"/>
  <c r="BC82" i="31"/>
  <c r="AG82" i="23"/>
  <c r="AG82" i="31" s="1"/>
  <c r="AB82" i="23"/>
  <c r="AB82" i="31" s="1"/>
  <c r="W82" i="23"/>
  <c r="W82" i="31" s="1"/>
  <c r="CD82" i="31"/>
  <c r="BX82" i="31"/>
  <c r="BS82" i="31"/>
  <c r="AD82" i="23"/>
  <c r="AD82" i="31" s="1"/>
  <c r="BH82" i="31"/>
  <c r="Z82" i="23"/>
  <c r="Z82" i="31" s="1"/>
  <c r="BT90" i="31"/>
  <c r="BD90" i="31"/>
  <c r="AN90" i="23"/>
  <c r="AN90" i="31" s="1"/>
  <c r="BS90" i="31"/>
  <c r="BC90" i="31"/>
  <c r="AM90" i="23"/>
  <c r="AM90" i="31" s="1"/>
  <c r="W90" i="23"/>
  <c r="W90" i="31" s="1"/>
  <c r="BR90" i="31"/>
  <c r="BB90" i="31"/>
  <c r="AL90" i="23"/>
  <c r="AL90" i="31" s="1"/>
  <c r="BU90" i="31"/>
  <c r="BQ90" i="31"/>
  <c r="BM90" i="31"/>
  <c r="BY90" i="31"/>
  <c r="BP90" i="31"/>
  <c r="AZ90" i="31"/>
  <c r="AJ90" i="23"/>
  <c r="AJ90" i="31" s="1"/>
  <c r="CE90" i="31"/>
  <c r="BO90" i="31"/>
  <c r="AY90" i="31"/>
  <c r="AI90" i="23"/>
  <c r="AI90" i="31" s="1"/>
  <c r="CD90" i="31"/>
  <c r="BN90" i="31"/>
  <c r="AX90" i="31"/>
  <c r="AH90" i="23"/>
  <c r="AH90" i="31" s="1"/>
  <c r="BE90" i="31"/>
  <c r="BA90" i="31"/>
  <c r="AW90" i="31"/>
  <c r="BI90" i="31"/>
  <c r="CB90" i="31"/>
  <c r="BL90" i="31"/>
  <c r="AV90" i="31"/>
  <c r="CA90" i="31"/>
  <c r="BK90" i="31"/>
  <c r="AU90" i="31"/>
  <c r="BZ90" i="31"/>
  <c r="BJ90" i="31"/>
  <c r="AT90" i="23"/>
  <c r="AT90" i="31" s="1"/>
  <c r="AO90" i="23"/>
  <c r="AO90" i="31" s="1"/>
  <c r="AK90" i="23"/>
  <c r="AK90" i="31" s="1"/>
  <c r="AS90" i="23"/>
  <c r="AS90" i="31" s="1"/>
  <c r="BX90" i="31"/>
  <c r="BW90" i="31"/>
  <c r="BV90" i="31"/>
  <c r="BH90" i="31"/>
  <c r="BG90" i="31"/>
  <c r="BF90" i="31"/>
  <c r="CC90" i="31"/>
  <c r="AR90" i="23"/>
  <c r="AR90" i="31" s="1"/>
  <c r="AQ90" i="23"/>
  <c r="AQ90" i="31" s="1"/>
  <c r="AP90" i="23"/>
  <c r="AP90" i="31" s="1"/>
  <c r="AE100" i="23"/>
  <c r="AT100" i="23"/>
  <c r="AD100" i="23"/>
  <c r="AD100" i="31" s="1"/>
  <c r="BU100" i="31"/>
  <c r="BE100" i="31"/>
  <c r="AO100" i="23"/>
  <c r="AO100" i="31" s="1"/>
  <c r="Y100" i="23"/>
  <c r="AF100" i="23"/>
  <c r="AF100" i="31" s="1"/>
  <c r="AB100" i="23"/>
  <c r="AB100" i="31" s="1"/>
  <c r="X100" i="23"/>
  <c r="BW100" i="31"/>
  <c r="AQ100" i="23"/>
  <c r="AQ100" i="31" s="1"/>
  <c r="AA100" i="23"/>
  <c r="AA100" i="31" s="1"/>
  <c r="BV100" i="31"/>
  <c r="AP100" i="23"/>
  <c r="AP100" i="31" s="1"/>
  <c r="Z100" i="23"/>
  <c r="Z100" i="31" s="1"/>
  <c r="BQ100" i="31"/>
  <c r="BA100" i="31"/>
  <c r="AK100" i="23"/>
  <c r="AK100" i="31" s="1"/>
  <c r="CB100" i="31"/>
  <c r="BX100" i="31"/>
  <c r="BT100" i="31"/>
  <c r="AJ100" i="23"/>
  <c r="AJ100" i="31" s="1"/>
  <c r="BS100" i="31"/>
  <c r="BC100" i="31"/>
  <c r="AM100" i="23"/>
  <c r="W100" i="23"/>
  <c r="W100" i="31" s="1"/>
  <c r="BR100" i="31"/>
  <c r="BB100" i="31"/>
  <c r="AL100" i="23"/>
  <c r="CC100" i="31"/>
  <c r="BM100" i="31"/>
  <c r="AW100" i="31"/>
  <c r="AG100" i="23"/>
  <c r="AG100" i="31" s="1"/>
  <c r="BH100" i="31"/>
  <c r="BD100" i="31"/>
  <c r="BP100" i="31"/>
  <c r="BO100" i="31"/>
  <c r="BN100" i="31"/>
  <c r="BI100" i="31"/>
  <c r="AR100" i="23"/>
  <c r="AR100" i="31" s="1"/>
  <c r="CE100" i="31"/>
  <c r="AY100" i="31"/>
  <c r="AX100" i="31"/>
  <c r="AS100" i="23"/>
  <c r="AN100" i="23"/>
  <c r="AN100" i="31" s="1"/>
  <c r="AI100" i="23"/>
  <c r="AH100" i="23"/>
  <c r="AC100" i="23"/>
  <c r="CD100" i="31"/>
  <c r="Z124" i="23"/>
  <c r="Z124" i="31" s="1"/>
  <c r="BM124" i="31"/>
  <c r="AC124" i="23"/>
  <c r="AC124" i="31" s="1"/>
  <c r="BE124" i="31"/>
  <c r="BP124" i="31"/>
  <c r="AZ124" i="31"/>
  <c r="AJ124" i="23"/>
  <c r="AJ124" i="31" s="1"/>
  <c r="CE124" i="31"/>
  <c r="BO124" i="31"/>
  <c r="AY124" i="31"/>
  <c r="AI124" i="23"/>
  <c r="AI124" i="31" s="1"/>
  <c r="BZ124" i="31"/>
  <c r="BJ124" i="31"/>
  <c r="AT124" i="23"/>
  <c r="AT124" i="31" s="1"/>
  <c r="AD124" i="23"/>
  <c r="AD124" i="31" s="1"/>
  <c r="AK124" i="23"/>
  <c r="AK124" i="31" s="1"/>
  <c r="AW124" i="31"/>
  <c r="BQ124" i="31"/>
  <c r="BY124" i="31"/>
  <c r="AO124" i="23"/>
  <c r="AO124" i="31" s="1"/>
  <c r="CB124" i="31"/>
  <c r="BL124" i="31"/>
  <c r="AV124" i="31"/>
  <c r="AF124" i="23"/>
  <c r="AF124" i="31" s="1"/>
  <c r="CA124" i="31"/>
  <c r="BK124" i="31"/>
  <c r="AU124" i="31"/>
  <c r="AE124" i="23"/>
  <c r="AE124" i="31" s="1"/>
  <c r="BV124" i="31"/>
  <c r="BF124" i="31"/>
  <c r="AP124" i="23"/>
  <c r="AP124" i="31" s="1"/>
  <c r="AG124" i="23"/>
  <c r="AG124" i="31" s="1"/>
  <c r="BA124" i="31"/>
  <c r="BI124" i="31"/>
  <c r="Y124" i="23"/>
  <c r="Y124" i="31" s="1"/>
  <c r="BX124" i="31"/>
  <c r="BH124" i="31"/>
  <c r="AR124" i="23"/>
  <c r="AR124" i="31" s="1"/>
  <c r="AB124" i="23"/>
  <c r="AB124" i="31" s="1"/>
  <c r="BW124" i="31"/>
  <c r="BG124" i="31"/>
  <c r="AQ124" i="23"/>
  <c r="AQ124" i="31" s="1"/>
  <c r="AA124" i="23"/>
  <c r="AA124" i="31" s="1"/>
  <c r="BR124" i="31"/>
  <c r="BB124" i="31"/>
  <c r="AL124" i="23"/>
  <c r="AL124" i="31" s="1"/>
  <c r="CC124" i="31"/>
  <c r="AS124" i="23"/>
  <c r="AS124" i="31" s="1"/>
  <c r="BU124" i="31"/>
  <c r="AN124" i="23"/>
  <c r="AN124" i="31" s="1"/>
  <c r="AM124" i="23"/>
  <c r="AM124" i="31" s="1"/>
  <c r="BN124" i="31"/>
  <c r="AX124" i="31"/>
  <c r="BD124" i="31"/>
  <c r="BC124" i="31"/>
  <c r="CD124" i="31"/>
  <c r="X124" i="23"/>
  <c r="X124" i="31" s="1"/>
  <c r="W124" i="23"/>
  <c r="W124" i="31" s="1"/>
  <c r="BT124" i="31"/>
  <c r="BS124" i="31"/>
  <c r="AH124" i="23"/>
  <c r="AH124" i="31" s="1"/>
  <c r="AB123" i="23"/>
  <c r="AB123" i="31" s="1"/>
  <c r="BW123" i="31"/>
  <c r="BG123" i="31"/>
  <c r="AA123" i="23"/>
  <c r="AA123" i="31" s="1"/>
  <c r="AQ123" i="23"/>
  <c r="AQ123" i="31" s="1"/>
  <c r="BS123" i="31"/>
  <c r="AI123" i="23"/>
  <c r="AI123" i="31" s="1"/>
  <c r="BK123" i="31"/>
  <c r="BV123" i="31"/>
  <c r="BF123" i="31"/>
  <c r="AP123" i="23"/>
  <c r="AP123" i="31" s="1"/>
  <c r="Z123" i="23"/>
  <c r="Z123" i="31" s="1"/>
  <c r="BU123" i="31"/>
  <c r="BE123" i="31"/>
  <c r="AO123" i="23"/>
  <c r="AO123" i="31" s="1"/>
  <c r="BT123" i="31"/>
  <c r="BD123" i="31"/>
  <c r="AN123" i="23"/>
  <c r="AN123" i="31" s="1"/>
  <c r="AY123" i="31"/>
  <c r="CA123" i="31"/>
  <c r="BC123" i="31"/>
  <c r="CE123" i="31"/>
  <c r="AU123" i="31"/>
  <c r="W123" i="23"/>
  <c r="BR123" i="31"/>
  <c r="BB123" i="31"/>
  <c r="AL123" i="23"/>
  <c r="AL123" i="31" s="1"/>
  <c r="Y123" i="23"/>
  <c r="Y123" i="31" s="1"/>
  <c r="BQ123" i="31"/>
  <c r="BA123" i="31"/>
  <c r="AK123" i="23"/>
  <c r="AK123" i="31" s="1"/>
  <c r="X123" i="23"/>
  <c r="X123" i="31" s="1"/>
  <c r="BP123" i="31"/>
  <c r="AZ123" i="31"/>
  <c r="AJ123" i="23"/>
  <c r="AJ123" i="31" s="1"/>
  <c r="AM123" i="23"/>
  <c r="AM123" i="31" s="1"/>
  <c r="BO123" i="31"/>
  <c r="AE123" i="23"/>
  <c r="AE123" i="31" s="1"/>
  <c r="CD123" i="31"/>
  <c r="BN123" i="31"/>
  <c r="AX123" i="31"/>
  <c r="AH123" i="23"/>
  <c r="AH123" i="31" s="1"/>
  <c r="CC123" i="31"/>
  <c r="BM123" i="31"/>
  <c r="AW123" i="31"/>
  <c r="AG123" i="23"/>
  <c r="AG123" i="31" s="1"/>
  <c r="CB123" i="31"/>
  <c r="BL123" i="31"/>
  <c r="AV123" i="31"/>
  <c r="AF123" i="23"/>
  <c r="AF123" i="31" s="1"/>
  <c r="AT123" i="23"/>
  <c r="AT123" i="31" s="1"/>
  <c r="AS123" i="23"/>
  <c r="AS123" i="31" s="1"/>
  <c r="BX123" i="31"/>
  <c r="AD123" i="23"/>
  <c r="AD123" i="31" s="1"/>
  <c r="AC123" i="23"/>
  <c r="AC123" i="31" s="1"/>
  <c r="BH123" i="31"/>
  <c r="BI123" i="31"/>
  <c r="BZ123" i="31"/>
  <c r="BY123" i="31"/>
  <c r="AR123" i="23"/>
  <c r="AR123" i="31" s="1"/>
  <c r="BJ123" i="31"/>
  <c r="CD136" i="31"/>
  <c r="AH136" i="23"/>
  <c r="AH136" i="31" s="1"/>
  <c r="BN136" i="31"/>
  <c r="BU136" i="31"/>
  <c r="BE136" i="31"/>
  <c r="AO136" i="23"/>
  <c r="AO136" i="31" s="1"/>
  <c r="Y136" i="23"/>
  <c r="Y136" i="31" s="1"/>
  <c r="BP136" i="31"/>
  <c r="AZ136" i="31"/>
  <c r="AJ136" i="23"/>
  <c r="AJ136" i="31" s="1"/>
  <c r="CE136" i="31"/>
  <c r="BO136" i="31"/>
  <c r="AY136" i="31"/>
  <c r="AI136" i="23"/>
  <c r="AI136" i="31" s="1"/>
  <c r="AP136" i="23"/>
  <c r="AP136" i="31" s="1"/>
  <c r="AT136" i="23"/>
  <c r="AT136" i="31" s="1"/>
  <c r="BQ136" i="31"/>
  <c r="BA136" i="31"/>
  <c r="AK136" i="23"/>
  <c r="AK136" i="31" s="1"/>
  <c r="CB136" i="31"/>
  <c r="BL136" i="31"/>
  <c r="AV136" i="31"/>
  <c r="AF136" i="23"/>
  <c r="AF136" i="31" s="1"/>
  <c r="CA136" i="31"/>
  <c r="BK136" i="31"/>
  <c r="AU136" i="31"/>
  <c r="AE136" i="23"/>
  <c r="AE136" i="31" s="1"/>
  <c r="AL136" i="23"/>
  <c r="AL136" i="31" s="1"/>
  <c r="BF136" i="31"/>
  <c r="BJ136" i="31"/>
  <c r="AX136" i="31"/>
  <c r="CC136" i="31"/>
  <c r="BM136" i="31"/>
  <c r="AW136" i="31"/>
  <c r="AG136" i="23"/>
  <c r="AG136" i="31" s="1"/>
  <c r="BX136" i="31"/>
  <c r="BH136" i="31"/>
  <c r="AR136" i="23"/>
  <c r="AR136" i="31" s="1"/>
  <c r="AB136" i="23"/>
  <c r="AB136" i="31" s="1"/>
  <c r="BW136" i="31"/>
  <c r="BG136" i="31"/>
  <c r="AQ136" i="23"/>
  <c r="AQ136" i="31" s="1"/>
  <c r="AA136" i="23"/>
  <c r="AA136" i="31" s="1"/>
  <c r="BB136" i="31"/>
  <c r="BV136" i="31"/>
  <c r="BZ136" i="31"/>
  <c r="AS136" i="23"/>
  <c r="AS136" i="31" s="1"/>
  <c r="AN136" i="23"/>
  <c r="AN136" i="31" s="1"/>
  <c r="AM136" i="23"/>
  <c r="AM136" i="31" s="1"/>
  <c r="AC136" i="23"/>
  <c r="AC136" i="31" s="1"/>
  <c r="X136" i="23"/>
  <c r="X136" i="31" s="1"/>
  <c r="W136" i="23"/>
  <c r="W136" i="31" s="1"/>
  <c r="Z136" i="23"/>
  <c r="Z136" i="31" s="1"/>
  <c r="BY136" i="31"/>
  <c r="BT136" i="31"/>
  <c r="BS136" i="31"/>
  <c r="BR136" i="31"/>
  <c r="BI136" i="31"/>
  <c r="BD136" i="31"/>
  <c r="BC136" i="31"/>
  <c r="AD136" i="23"/>
  <c r="AD136" i="31" s="1"/>
  <c r="BQ140" i="31"/>
  <c r="BA140" i="31"/>
  <c r="AK140" i="23"/>
  <c r="AK140" i="31" s="1"/>
  <c r="CB140" i="31"/>
  <c r="BL140" i="31"/>
  <c r="AV140" i="31"/>
  <c r="CA140" i="31"/>
  <c r="BK140" i="31"/>
  <c r="AU140" i="31"/>
  <c r="BF140" i="31"/>
  <c r="BB140" i="31"/>
  <c r="AX140" i="31"/>
  <c r="BU140" i="31"/>
  <c r="AJ140" i="23"/>
  <c r="AJ140" i="31" s="1"/>
  <c r="AY140" i="31"/>
  <c r="CC140" i="31"/>
  <c r="BM140" i="31"/>
  <c r="AW140" i="31"/>
  <c r="BX140" i="31"/>
  <c r="BH140" i="31"/>
  <c r="AR140" i="23"/>
  <c r="AR140" i="31" s="1"/>
  <c r="BW140" i="31"/>
  <c r="BG140" i="31"/>
  <c r="AQ140" i="23"/>
  <c r="AQ140" i="31" s="1"/>
  <c r="AP140" i="23"/>
  <c r="AP140" i="31" s="1"/>
  <c r="AL140" i="23"/>
  <c r="AL140" i="31" s="1"/>
  <c r="AH140" i="23"/>
  <c r="AH140" i="31" s="1"/>
  <c r="BE140" i="31"/>
  <c r="BP140" i="31"/>
  <c r="BO140" i="31"/>
  <c r="BV140" i="31"/>
  <c r="BY140" i="31"/>
  <c r="BI140" i="31"/>
  <c r="AS140" i="23"/>
  <c r="AS140" i="31" s="1"/>
  <c r="BT140" i="31"/>
  <c r="BD140" i="31"/>
  <c r="AN140" i="23"/>
  <c r="AN140" i="31" s="1"/>
  <c r="BS140" i="31"/>
  <c r="BC140" i="31"/>
  <c r="AM140" i="23"/>
  <c r="AM140" i="31" s="1"/>
  <c r="W140" i="23"/>
  <c r="W140" i="31" s="1"/>
  <c r="CD140" i="31"/>
  <c r="AT140" i="23"/>
  <c r="AT140" i="31" s="1"/>
  <c r="AO140" i="23"/>
  <c r="AO140" i="31" s="1"/>
  <c r="AZ140" i="31"/>
  <c r="CE140" i="31"/>
  <c r="AI140" i="23"/>
  <c r="AI140" i="31" s="1"/>
  <c r="BR140" i="31"/>
  <c r="BN140" i="31"/>
  <c r="BZ140" i="31"/>
  <c r="BJ140" i="31"/>
  <c r="AV149" i="31"/>
  <c r="AF149" i="23"/>
  <c r="AF149" i="31" s="1"/>
  <c r="CC149" i="31"/>
  <c r="BM149" i="31"/>
  <c r="BX149" i="31"/>
  <c r="BH149" i="31"/>
  <c r="BK149" i="31"/>
  <c r="AQ149" i="23"/>
  <c r="AQ149" i="31" s="1"/>
  <c r="AA149" i="23"/>
  <c r="AA149" i="31" s="1"/>
  <c r="BJ149" i="31"/>
  <c r="AP149" i="23"/>
  <c r="AP149" i="31" s="1"/>
  <c r="Z149" i="23"/>
  <c r="Z149" i="31" s="1"/>
  <c r="BA149" i="31"/>
  <c r="AK149" i="23"/>
  <c r="AK149" i="31" s="1"/>
  <c r="BN149" i="31"/>
  <c r="AN149" i="23"/>
  <c r="AN149" i="31" s="1"/>
  <c r="BV149" i="31"/>
  <c r="BY149" i="31"/>
  <c r="BI149" i="31"/>
  <c r="BT149" i="31"/>
  <c r="BD149" i="31"/>
  <c r="BC149" i="31"/>
  <c r="AM149" i="23"/>
  <c r="AM149" i="31" s="1"/>
  <c r="W149" i="23"/>
  <c r="W149" i="31" s="1"/>
  <c r="BB149" i="31"/>
  <c r="AL149" i="23"/>
  <c r="AL149" i="31" s="1"/>
  <c r="BW149" i="31"/>
  <c r="AW149" i="31"/>
  <c r="AG149" i="23"/>
  <c r="AG149" i="31" s="1"/>
  <c r="AR149" i="23"/>
  <c r="AR149" i="31" s="1"/>
  <c r="X149" i="23"/>
  <c r="X149" i="31" s="1"/>
  <c r="CD149" i="31"/>
  <c r="BU149" i="31"/>
  <c r="BE149" i="31"/>
  <c r="BP149" i="31"/>
  <c r="CE149" i="31"/>
  <c r="AY149" i="31"/>
  <c r="AI149" i="23"/>
  <c r="AI149" i="31" s="1"/>
  <c r="CA149" i="31"/>
  <c r="AX149" i="31"/>
  <c r="AH149" i="23"/>
  <c r="AH149" i="31" s="1"/>
  <c r="BO149" i="31"/>
  <c r="AS149" i="23"/>
  <c r="AS149" i="31" s="1"/>
  <c r="AC149" i="23"/>
  <c r="AC149" i="31" s="1"/>
  <c r="AB149" i="23"/>
  <c r="AB149" i="31" s="1"/>
  <c r="AZ149" i="31"/>
  <c r="BQ149" i="31"/>
  <c r="AU149" i="31"/>
  <c r="AD149" i="23"/>
  <c r="AD149" i="31" s="1"/>
  <c r="BF149" i="31"/>
  <c r="BZ149" i="31"/>
  <c r="Y149" i="23"/>
  <c r="Y149" i="31" s="1"/>
  <c r="CB149" i="31"/>
  <c r="AE149" i="23"/>
  <c r="AE149" i="31" s="1"/>
  <c r="BG149" i="31"/>
  <c r="AJ149" i="23"/>
  <c r="AJ149" i="31" s="1"/>
  <c r="BS149" i="31"/>
  <c r="BL149" i="31"/>
  <c r="BR149" i="31"/>
  <c r="AO149" i="23"/>
  <c r="AO149" i="31" s="1"/>
  <c r="AT149" i="23"/>
  <c r="AT149" i="31" s="1"/>
  <c r="CE85" i="31"/>
  <c r="BO85" i="31"/>
  <c r="AY85" i="31"/>
  <c r="AI85" i="23"/>
  <c r="AI85" i="31" s="1"/>
  <c r="CD85" i="31"/>
  <c r="BN85" i="31"/>
  <c r="AX85" i="31"/>
  <c r="AH85" i="23"/>
  <c r="AH85" i="31" s="1"/>
  <c r="BY85" i="31"/>
  <c r="BI85" i="31"/>
  <c r="AS85" i="23"/>
  <c r="AS85" i="31" s="1"/>
  <c r="AC85" i="23"/>
  <c r="AC85" i="31" s="1"/>
  <c r="AN85" i="23"/>
  <c r="AN85" i="31" s="1"/>
  <c r="AJ85" i="23"/>
  <c r="AJ85" i="31" s="1"/>
  <c r="AF85" i="23"/>
  <c r="AF85" i="31" s="1"/>
  <c r="BH85" i="31"/>
  <c r="CA85" i="31"/>
  <c r="BK85" i="31"/>
  <c r="AU85" i="31"/>
  <c r="AE85" i="23"/>
  <c r="AE85" i="31" s="1"/>
  <c r="BZ85" i="31"/>
  <c r="BJ85" i="31"/>
  <c r="AT85" i="23"/>
  <c r="AT85" i="31" s="1"/>
  <c r="AD85" i="23"/>
  <c r="AD85" i="31" s="1"/>
  <c r="BU85" i="31"/>
  <c r="BE85" i="31"/>
  <c r="AO85" i="23"/>
  <c r="AO85" i="31" s="1"/>
  <c r="Y85" i="23"/>
  <c r="Y85" i="31" s="1"/>
  <c r="X85" i="23"/>
  <c r="X85" i="31" s="1"/>
  <c r="CB85" i="31"/>
  <c r="AR85" i="23"/>
  <c r="AR85" i="31" s="1"/>
  <c r="BW85" i="31"/>
  <c r="BG85" i="31"/>
  <c r="AQ85" i="23"/>
  <c r="AQ85" i="31" s="1"/>
  <c r="AA85" i="23"/>
  <c r="AA85" i="31" s="1"/>
  <c r="BV85" i="31"/>
  <c r="BF85" i="31"/>
  <c r="AP85" i="23"/>
  <c r="AP85" i="31" s="1"/>
  <c r="Z85" i="23"/>
  <c r="Z85" i="31" s="1"/>
  <c r="BQ85" i="31"/>
  <c r="BA85" i="31"/>
  <c r="AK85" i="23"/>
  <c r="AK85" i="31" s="1"/>
  <c r="BT85" i="31"/>
  <c r="BP85" i="31"/>
  <c r="BL85" i="31"/>
  <c r="AB85" i="23"/>
  <c r="AB85" i="31" s="1"/>
  <c r="W85" i="23"/>
  <c r="W85" i="31" s="1"/>
  <c r="CC85" i="31"/>
  <c r="BD85" i="31"/>
  <c r="AM85" i="23"/>
  <c r="AM85" i="31" s="1"/>
  <c r="BS85" i="31"/>
  <c r="BR85" i="31"/>
  <c r="BM85" i="31"/>
  <c r="AZ85" i="31"/>
  <c r="AG85" i="23"/>
  <c r="AG85" i="31" s="1"/>
  <c r="BC85" i="31"/>
  <c r="BB85" i="31"/>
  <c r="AW85" i="31"/>
  <c r="AV85" i="31"/>
  <c r="AL85" i="23"/>
  <c r="AL85" i="31" s="1"/>
  <c r="BX85" i="31"/>
  <c r="BX99" i="31"/>
  <c r="BH99" i="31"/>
  <c r="AR99" i="23"/>
  <c r="AR99" i="31" s="1"/>
  <c r="AB99" i="23"/>
  <c r="AB99" i="31" s="1"/>
  <c r="BG99" i="31"/>
  <c r="AQ99" i="23"/>
  <c r="AQ99" i="31" s="1"/>
  <c r="AA99" i="23"/>
  <c r="AA99" i="31" s="1"/>
  <c r="BV99" i="31"/>
  <c r="BF99" i="31"/>
  <c r="AP99" i="23"/>
  <c r="AP99" i="31" s="1"/>
  <c r="Z99" i="23"/>
  <c r="Z99" i="31" s="1"/>
  <c r="AC99" i="23"/>
  <c r="AC99" i="31" s="1"/>
  <c r="Y99" i="23"/>
  <c r="AG99" i="23"/>
  <c r="BT99" i="31"/>
  <c r="BD99" i="31"/>
  <c r="AN99" i="23"/>
  <c r="X99" i="23"/>
  <c r="X99" i="31" s="1"/>
  <c r="BS99" i="31"/>
  <c r="BC99" i="31"/>
  <c r="AM99" i="23"/>
  <c r="AM99" i="31" s="1"/>
  <c r="W99" i="23"/>
  <c r="W99" i="31" s="1"/>
  <c r="BB99" i="31"/>
  <c r="AL99" i="23"/>
  <c r="AL99" i="31" s="1"/>
  <c r="BY99" i="31"/>
  <c r="BU99" i="31"/>
  <c r="CC99" i="31"/>
  <c r="BP99" i="31"/>
  <c r="AJ99" i="23"/>
  <c r="AJ99" i="31" s="1"/>
  <c r="BO99" i="31"/>
  <c r="AY99" i="31"/>
  <c r="AI99" i="23"/>
  <c r="AI99" i="31" s="1"/>
  <c r="BN99" i="31"/>
  <c r="AX99" i="31"/>
  <c r="AH99" i="23"/>
  <c r="AH99" i="31" s="1"/>
  <c r="BI99" i="31"/>
  <c r="BE99" i="31"/>
  <c r="BA99" i="31"/>
  <c r="BM99" i="31"/>
  <c r="CB99" i="31"/>
  <c r="CA99" i="31"/>
  <c r="AS99" i="23"/>
  <c r="AF99" i="23"/>
  <c r="AF99" i="31" s="1"/>
  <c r="AW99" i="31"/>
  <c r="BJ99" i="31"/>
  <c r="AO99" i="23"/>
  <c r="AO99" i="31" s="1"/>
  <c r="AE99" i="23"/>
  <c r="AV99" i="31"/>
  <c r="AT99" i="23"/>
  <c r="AK99" i="23"/>
  <c r="AD99" i="23"/>
  <c r="AD99" i="31" s="1"/>
  <c r="E97" i="23"/>
  <c r="AU97" i="31" s="1"/>
  <c r="AG94" i="23"/>
  <c r="AK94" i="23"/>
  <c r="AK94" i="31" s="1"/>
  <c r="AO94" i="23"/>
  <c r="AD94" i="23"/>
  <c r="AT94" i="23"/>
  <c r="BJ94" i="31"/>
  <c r="AE94" i="23"/>
  <c r="BK94" i="31"/>
  <c r="AF94" i="23"/>
  <c r="AF94" i="31" s="1"/>
  <c r="BL94" i="31"/>
  <c r="CB94" i="31"/>
  <c r="BV75" i="31"/>
  <c r="AP75" i="23"/>
  <c r="AP75" i="31" s="1"/>
  <c r="BA75" i="31"/>
  <c r="AK75" i="23"/>
  <c r="BL75" i="31"/>
  <c r="AV75" i="31"/>
  <c r="AF75" i="23"/>
  <c r="BB75" i="31"/>
  <c r="AL75" i="23"/>
  <c r="AW75" i="31"/>
  <c r="AG75" i="23"/>
  <c r="BX75" i="31"/>
  <c r="BH75" i="31"/>
  <c r="AR75" i="23"/>
  <c r="AU75" i="31"/>
  <c r="AQ75" i="23"/>
  <c r="AM75" i="23"/>
  <c r="AM75" i="31" s="1"/>
  <c r="AI75" i="23"/>
  <c r="AI75" i="31" s="1"/>
  <c r="BN75" i="31"/>
  <c r="AX75" i="31"/>
  <c r="AH75" i="23"/>
  <c r="AH75" i="31" s="1"/>
  <c r="BY75" i="31"/>
  <c r="AS75" i="23"/>
  <c r="AS75" i="31" s="1"/>
  <c r="BT75" i="31"/>
  <c r="BD75" i="31"/>
  <c r="AN75" i="23"/>
  <c r="AT75" i="23"/>
  <c r="AT75" i="31" s="1"/>
  <c r="AO75" i="23"/>
  <c r="AO75" i="31" s="1"/>
  <c r="AJ75" i="23"/>
  <c r="BO75" i="31"/>
  <c r="BU75" i="31"/>
  <c r="BP75" i="31"/>
  <c r="BE75" i="31"/>
  <c r="BS75" i="31"/>
  <c r="BQ76" i="31"/>
  <c r="BA76" i="31"/>
  <c r="AK76" i="23"/>
  <c r="AK76" i="31" s="1"/>
  <c r="CB76" i="31"/>
  <c r="BL76" i="31"/>
  <c r="AV76" i="31"/>
  <c r="AF76" i="23"/>
  <c r="AF76" i="31" s="1"/>
  <c r="CA76" i="31"/>
  <c r="BK76" i="31"/>
  <c r="AU76" i="31"/>
  <c r="AE76" i="23"/>
  <c r="AE76" i="31" s="1"/>
  <c r="BN76" i="31"/>
  <c r="BJ76" i="31"/>
  <c r="BF76" i="31"/>
  <c r="BB76" i="31"/>
  <c r="CC76" i="31"/>
  <c r="BM76" i="31"/>
  <c r="AW76" i="31"/>
  <c r="AG76" i="23"/>
  <c r="AG76" i="31" s="1"/>
  <c r="BX76" i="31"/>
  <c r="BH76" i="31"/>
  <c r="AR76" i="23"/>
  <c r="AR76" i="31" s="1"/>
  <c r="AB76" i="23"/>
  <c r="AB76" i="31" s="1"/>
  <c r="BW76" i="31"/>
  <c r="BG76" i="31"/>
  <c r="AQ76" i="23"/>
  <c r="AQ76" i="31" s="1"/>
  <c r="AA76" i="23"/>
  <c r="AA76" i="31" s="1"/>
  <c r="AX76" i="31"/>
  <c r="AT76" i="23"/>
  <c r="AT76" i="31" s="1"/>
  <c r="AP76" i="23"/>
  <c r="AP76" i="31" s="1"/>
  <c r="AL76" i="23"/>
  <c r="AL76" i="31" s="1"/>
  <c r="BY76" i="31"/>
  <c r="BI76" i="31"/>
  <c r="AS76" i="23"/>
  <c r="AS76" i="31" s="1"/>
  <c r="AC76" i="23"/>
  <c r="AC76" i="31" s="1"/>
  <c r="BT76" i="31"/>
  <c r="BD76" i="31"/>
  <c r="AN76" i="23"/>
  <c r="AN76" i="31" s="1"/>
  <c r="X76" i="23"/>
  <c r="X76" i="31" s="1"/>
  <c r="BS76" i="31"/>
  <c r="BC76" i="31"/>
  <c r="AM76" i="23"/>
  <c r="AM76" i="31" s="1"/>
  <c r="W76" i="23"/>
  <c r="W76" i="31" s="1"/>
  <c r="AH76" i="23"/>
  <c r="AH76" i="31" s="1"/>
  <c r="AD76" i="23"/>
  <c r="AD76" i="31" s="1"/>
  <c r="Z76" i="23"/>
  <c r="Z76" i="31" s="1"/>
  <c r="BE76" i="31"/>
  <c r="AZ76" i="31"/>
  <c r="AY76" i="31"/>
  <c r="BV76" i="31"/>
  <c r="AO76" i="23"/>
  <c r="AO76" i="31" s="1"/>
  <c r="AJ76" i="23"/>
  <c r="AJ76" i="31" s="1"/>
  <c r="AI76" i="23"/>
  <c r="AI76" i="31" s="1"/>
  <c r="BR76" i="31"/>
  <c r="Y76" i="23"/>
  <c r="Y76" i="31" s="1"/>
  <c r="CE76" i="31"/>
  <c r="CD76" i="31"/>
  <c r="BU76" i="31"/>
  <c r="BP76" i="31"/>
  <c r="BO76" i="31"/>
  <c r="BZ76" i="31"/>
  <c r="AE80" i="23"/>
  <c r="AX80" i="31"/>
  <c r="AH80" i="23"/>
  <c r="AS80" i="23"/>
  <c r="AC80" i="23"/>
  <c r="AN80" i="23"/>
  <c r="AI80" i="23"/>
  <c r="AI80" i="31" s="1"/>
  <c r="AT80" i="23"/>
  <c r="AD80" i="23"/>
  <c r="AO80" i="23"/>
  <c r="BP80" i="31"/>
  <c r="AZ80" i="31"/>
  <c r="AJ80" i="23"/>
  <c r="BW80" i="31"/>
  <c r="CE80" i="31"/>
  <c r="BV80" i="31"/>
  <c r="BF80" i="31"/>
  <c r="AP80" i="23"/>
  <c r="BA80" i="31"/>
  <c r="AK80" i="23"/>
  <c r="AK80" i="31" s="1"/>
  <c r="CB80" i="31"/>
  <c r="BL80" i="31"/>
  <c r="AF80" i="23"/>
  <c r="BG80" i="31"/>
  <c r="AL80" i="23"/>
  <c r="AG80" i="23"/>
  <c r="AB80" i="23"/>
  <c r="AU80" i="31"/>
  <c r="AW80" i="31"/>
  <c r="BX80" i="31"/>
  <c r="AQ80" i="23"/>
  <c r="BB80" i="31"/>
  <c r="AY80" i="31"/>
  <c r="AM80" i="23"/>
  <c r="AR80" i="23"/>
  <c r="AR80" i="31" s="1"/>
  <c r="CA137" i="31"/>
  <c r="AM137" i="23"/>
  <c r="AM137" i="31" s="1"/>
  <c r="Y137" i="23"/>
  <c r="Y137" i="31" s="1"/>
  <c r="CD137" i="31"/>
  <c r="BN137" i="31"/>
  <c r="AX137" i="31"/>
  <c r="CC137" i="31"/>
  <c r="BM137" i="31"/>
  <c r="AW137" i="31"/>
  <c r="BX137" i="31"/>
  <c r="AR137" i="23"/>
  <c r="AR137" i="31" s="1"/>
  <c r="X137" i="23"/>
  <c r="X137" i="31" s="1"/>
  <c r="BG137" i="31"/>
  <c r="AE137" i="23"/>
  <c r="AE137" i="31" s="1"/>
  <c r="BT137" i="31"/>
  <c r="AN137" i="23"/>
  <c r="AN137" i="31" s="1"/>
  <c r="BC137" i="31"/>
  <c r="BK137" i="31"/>
  <c r="AU137" i="31"/>
  <c r="BZ137" i="31"/>
  <c r="BJ137" i="31"/>
  <c r="AT137" i="23"/>
  <c r="AT137" i="31" s="1"/>
  <c r="BY137" i="31"/>
  <c r="BI137" i="31"/>
  <c r="AS137" i="23"/>
  <c r="AS137" i="31" s="1"/>
  <c r="BP137" i="31"/>
  <c r="AJ137" i="23"/>
  <c r="AJ137" i="31" s="1"/>
  <c r="CE137" i="31"/>
  <c r="AY137" i="31"/>
  <c r="AA137" i="23"/>
  <c r="AA137" i="31" s="1"/>
  <c r="BL137" i="31"/>
  <c r="AH137" i="23"/>
  <c r="AH137" i="31" s="1"/>
  <c r="BV137" i="31"/>
  <c r="BF137" i="31"/>
  <c r="AP137" i="23"/>
  <c r="AP137" i="31" s="1"/>
  <c r="BU137" i="31"/>
  <c r="BE137" i="31"/>
  <c r="AO137" i="23"/>
  <c r="AO137" i="31" s="1"/>
  <c r="BH137" i="31"/>
  <c r="AF137" i="23"/>
  <c r="AF137" i="31" s="1"/>
  <c r="BW137" i="31"/>
  <c r="AQ137" i="23"/>
  <c r="AQ137" i="31" s="1"/>
  <c r="W137" i="23"/>
  <c r="W137" i="31" s="1"/>
  <c r="BD137" i="31"/>
  <c r="AD137" i="23"/>
  <c r="AD137" i="31" s="1"/>
  <c r="BS137" i="31"/>
  <c r="BR137" i="31"/>
  <c r="BA137" i="31"/>
  <c r="BO137" i="31"/>
  <c r="Z137" i="23"/>
  <c r="Z137" i="31" s="1"/>
  <c r="AG137" i="23"/>
  <c r="AG137" i="31" s="1"/>
  <c r="AB137" i="23"/>
  <c r="AB137" i="31" s="1"/>
  <c r="BB137" i="31"/>
  <c r="AK137" i="23"/>
  <c r="AK137" i="31" s="1"/>
  <c r="AI137" i="23"/>
  <c r="AI137" i="31" s="1"/>
  <c r="AV137" i="31"/>
  <c r="AL137" i="23"/>
  <c r="AL137" i="31" s="1"/>
  <c r="AZ137" i="31"/>
  <c r="CB137" i="31"/>
  <c r="AC137" i="23"/>
  <c r="AC137" i="31" s="1"/>
  <c r="BQ137" i="31"/>
  <c r="AA139" i="23"/>
  <c r="AA139" i="31" s="1"/>
  <c r="BB139" i="31"/>
  <c r="AL139" i="23"/>
  <c r="AG139" i="23"/>
  <c r="AG139" i="31" s="1"/>
  <c r="BX139" i="31"/>
  <c r="AR139" i="23"/>
  <c r="AR139" i="31" s="1"/>
  <c r="AB139" i="23"/>
  <c r="AB139" i="31" s="1"/>
  <c r="AM139" i="23"/>
  <c r="AY139" i="31"/>
  <c r="AU139" i="31"/>
  <c r="AH139" i="23"/>
  <c r="AS139" i="23"/>
  <c r="AC139" i="23"/>
  <c r="AC139" i="31" s="1"/>
  <c r="BT139" i="31"/>
  <c r="AN139" i="23"/>
  <c r="AN139" i="31" s="1"/>
  <c r="X139" i="23"/>
  <c r="X139" i="31" s="1"/>
  <c r="W139" i="23"/>
  <c r="W139" i="31" s="1"/>
  <c r="AI139" i="23"/>
  <c r="AI139" i="31" s="1"/>
  <c r="AE139" i="23"/>
  <c r="AE139" i="31" s="1"/>
  <c r="AQ139" i="23"/>
  <c r="BJ139" i="31"/>
  <c r="AT139" i="23"/>
  <c r="AD139" i="23"/>
  <c r="AD139" i="31" s="1"/>
  <c r="AO139" i="23"/>
  <c r="Y139" i="23"/>
  <c r="Y139" i="31" s="1"/>
  <c r="AZ139" i="31"/>
  <c r="AJ139" i="23"/>
  <c r="CA139" i="31"/>
  <c r="BQ139" i="31"/>
  <c r="Z139" i="23"/>
  <c r="Z139" i="31" s="1"/>
  <c r="AP139" i="23"/>
  <c r="AK139" i="23"/>
  <c r="AK139" i="31" s="1"/>
  <c r="AF139" i="23"/>
  <c r="AF139" i="31" s="1"/>
  <c r="CC127" i="31"/>
  <c r="BY127" i="31"/>
  <c r="BI127" i="31"/>
  <c r="AG127" i="23"/>
  <c r="AG127" i="31" s="1"/>
  <c r="BP127" i="31"/>
  <c r="AZ127" i="31"/>
  <c r="AJ127" i="23"/>
  <c r="AJ127" i="31" s="1"/>
  <c r="CA127" i="31"/>
  <c r="BK127" i="31"/>
  <c r="AU127" i="31"/>
  <c r="AE127" i="23"/>
  <c r="AE127" i="31" s="1"/>
  <c r="BZ127" i="31"/>
  <c r="BJ127" i="31"/>
  <c r="AT127" i="23"/>
  <c r="AT127" i="31" s="1"/>
  <c r="AD127" i="23"/>
  <c r="AD127" i="31" s="1"/>
  <c r="AK127" i="23"/>
  <c r="AK127" i="31" s="1"/>
  <c r="Y127" i="23"/>
  <c r="Y127" i="31" s="1"/>
  <c r="AS127" i="23"/>
  <c r="AS127" i="31" s="1"/>
  <c r="AC127" i="23"/>
  <c r="AC127" i="31" s="1"/>
  <c r="AW127" i="31"/>
  <c r="CB127" i="31"/>
  <c r="BL127" i="31"/>
  <c r="AV127" i="31"/>
  <c r="AF127" i="23"/>
  <c r="AF127" i="31" s="1"/>
  <c r="BW127" i="31"/>
  <c r="BG127" i="31"/>
  <c r="AQ127" i="23"/>
  <c r="AQ127" i="31" s="1"/>
  <c r="AA127" i="23"/>
  <c r="AA127" i="31" s="1"/>
  <c r="BV127" i="31"/>
  <c r="BF127" i="31"/>
  <c r="AP127" i="23"/>
  <c r="AP127" i="31" s="1"/>
  <c r="Z127" i="23"/>
  <c r="Z127" i="31" s="1"/>
  <c r="BA127" i="31"/>
  <c r="AO127" i="23"/>
  <c r="AO127" i="31" s="1"/>
  <c r="BM127" i="31"/>
  <c r="BX127" i="31"/>
  <c r="BH127" i="31"/>
  <c r="AR127" i="23"/>
  <c r="AR127" i="31" s="1"/>
  <c r="AB127" i="23"/>
  <c r="AB127" i="31" s="1"/>
  <c r="BS127" i="31"/>
  <c r="BC127" i="31"/>
  <c r="AM127" i="23"/>
  <c r="AM127" i="31" s="1"/>
  <c r="W127" i="23"/>
  <c r="W127" i="31" s="1"/>
  <c r="BR127" i="31"/>
  <c r="BB127" i="31"/>
  <c r="AL127" i="23"/>
  <c r="AL127" i="31" s="1"/>
  <c r="BQ127" i="31"/>
  <c r="BE127" i="31"/>
  <c r="CE127" i="31"/>
  <c r="CD127" i="31"/>
  <c r="AI127" i="23"/>
  <c r="AI127" i="31" s="1"/>
  <c r="BT127" i="31"/>
  <c r="BO127" i="31"/>
  <c r="BN127" i="31"/>
  <c r="BU127" i="31"/>
  <c r="AH127" i="23"/>
  <c r="AH127" i="31" s="1"/>
  <c r="X127" i="23"/>
  <c r="X127" i="31" s="1"/>
  <c r="BD127" i="31"/>
  <c r="AY127" i="31"/>
  <c r="AX127" i="31"/>
  <c r="AN127" i="23"/>
  <c r="AN127" i="31" s="1"/>
  <c r="BP134" i="31"/>
  <c r="CB134" i="31"/>
  <c r="CA134" i="31"/>
  <c r="BK134" i="31"/>
  <c r="AU134" i="31"/>
  <c r="AE134" i="23"/>
  <c r="AE134" i="31" s="1"/>
  <c r="BZ134" i="31"/>
  <c r="BJ134" i="31"/>
  <c r="AT134" i="23"/>
  <c r="AT134" i="31" s="1"/>
  <c r="AD134" i="23"/>
  <c r="AD134" i="31" s="1"/>
  <c r="BU134" i="31"/>
  <c r="BE134" i="31"/>
  <c r="AO134" i="23"/>
  <c r="AO134" i="31" s="1"/>
  <c r="Y134" i="23"/>
  <c r="Y134" i="31" s="1"/>
  <c r="AN134" i="23"/>
  <c r="AN134" i="31" s="1"/>
  <c r="AR134" i="23"/>
  <c r="AR134" i="31" s="1"/>
  <c r="AF134" i="23"/>
  <c r="AF134" i="31" s="1"/>
  <c r="AJ134" i="23"/>
  <c r="AJ134" i="31" s="1"/>
  <c r="BW134" i="31"/>
  <c r="BG134" i="31"/>
  <c r="AQ134" i="23"/>
  <c r="AQ134" i="31" s="1"/>
  <c r="AA134" i="23"/>
  <c r="AA134" i="31" s="1"/>
  <c r="BV134" i="31"/>
  <c r="BF134" i="31"/>
  <c r="AP134" i="23"/>
  <c r="AP134" i="31" s="1"/>
  <c r="Z134" i="23"/>
  <c r="Z134" i="31" s="1"/>
  <c r="BQ134" i="31"/>
  <c r="BA134" i="31"/>
  <c r="AK134" i="23"/>
  <c r="AK134" i="31" s="1"/>
  <c r="BD134" i="31"/>
  <c r="AB134" i="23"/>
  <c r="AB134" i="31" s="1"/>
  <c r="AV134" i="31"/>
  <c r="AZ134" i="31"/>
  <c r="BS134" i="31"/>
  <c r="BC134" i="31"/>
  <c r="AM134" i="23"/>
  <c r="AM134" i="31" s="1"/>
  <c r="W134" i="23"/>
  <c r="W134" i="31" s="1"/>
  <c r="BR134" i="31"/>
  <c r="BB134" i="31"/>
  <c r="AL134" i="23"/>
  <c r="AL134" i="31" s="1"/>
  <c r="CC134" i="31"/>
  <c r="BM134" i="31"/>
  <c r="AW134" i="31"/>
  <c r="AG134" i="23"/>
  <c r="AG134" i="31" s="1"/>
  <c r="BT134" i="31"/>
  <c r="BH134" i="31"/>
  <c r="BX134" i="31"/>
  <c r="BL134" i="31"/>
  <c r="CE134" i="31"/>
  <c r="CD134" i="31"/>
  <c r="BY134" i="31"/>
  <c r="X134" i="23"/>
  <c r="X134" i="31" s="1"/>
  <c r="AC134" i="23"/>
  <c r="AC134" i="31" s="1"/>
  <c r="BO134" i="31"/>
  <c r="BN134" i="31"/>
  <c r="BI134" i="31"/>
  <c r="AI134" i="23"/>
  <c r="AI134" i="31" s="1"/>
  <c r="AY134" i="31"/>
  <c r="AX134" i="31"/>
  <c r="AS134" i="23"/>
  <c r="AS134" i="31" s="1"/>
  <c r="AH134" i="23"/>
  <c r="AH134" i="31" s="1"/>
  <c r="BY133" i="31"/>
  <c r="Y133" i="23"/>
  <c r="Y133" i="31" s="1"/>
  <c r="AO133" i="23"/>
  <c r="AO133" i="31" s="1"/>
  <c r="BI133" i="31"/>
  <c r="BT133" i="31"/>
  <c r="BD133" i="31"/>
  <c r="AN133" i="23"/>
  <c r="AN133" i="31" s="1"/>
  <c r="X133" i="23"/>
  <c r="X133" i="31" s="1"/>
  <c r="BS133" i="31"/>
  <c r="BC133" i="31"/>
  <c r="AM133" i="23"/>
  <c r="AM133" i="31" s="1"/>
  <c r="W133" i="23"/>
  <c r="W133" i="31" s="1"/>
  <c r="BR133" i="31"/>
  <c r="BB133" i="31"/>
  <c r="AL133" i="23"/>
  <c r="AL133" i="31" s="1"/>
  <c r="CC133" i="31"/>
  <c r="AK133" i="23"/>
  <c r="AK133" i="31" s="1"/>
  <c r="BP133" i="31"/>
  <c r="AZ133" i="31"/>
  <c r="AJ133" i="23"/>
  <c r="AJ133" i="31" s="1"/>
  <c r="CE133" i="31"/>
  <c r="BO133" i="31"/>
  <c r="AY133" i="31"/>
  <c r="AI133" i="23"/>
  <c r="AI133" i="31" s="1"/>
  <c r="CD133" i="31"/>
  <c r="BN133" i="31"/>
  <c r="AX133" i="31"/>
  <c r="AH133" i="23"/>
  <c r="AH133" i="31" s="1"/>
  <c r="AG133" i="23"/>
  <c r="AG133" i="31" s="1"/>
  <c r="BA133" i="31"/>
  <c r="BE133" i="31"/>
  <c r="BU133" i="31"/>
  <c r="AC133" i="23"/>
  <c r="AC133" i="31" s="1"/>
  <c r="CB133" i="31"/>
  <c r="BL133" i="31"/>
  <c r="AV133" i="31"/>
  <c r="AF133" i="23"/>
  <c r="AF133" i="31" s="1"/>
  <c r="CA133" i="31"/>
  <c r="BK133" i="31"/>
  <c r="AU133" i="31"/>
  <c r="AE133" i="23"/>
  <c r="AE133" i="31" s="1"/>
  <c r="BZ133" i="31"/>
  <c r="BJ133" i="31"/>
  <c r="AT133" i="23"/>
  <c r="AT133" i="31" s="1"/>
  <c r="AD133" i="23"/>
  <c r="AD133" i="31" s="1"/>
  <c r="AW133" i="31"/>
  <c r="BQ133" i="31"/>
  <c r="BX133" i="31"/>
  <c r="BW133" i="31"/>
  <c r="BV133" i="31"/>
  <c r="AS133" i="23"/>
  <c r="AS133" i="31" s="1"/>
  <c r="AA133" i="23"/>
  <c r="AA133" i="31" s="1"/>
  <c r="BM133" i="31"/>
  <c r="BH133" i="31"/>
  <c r="BG133" i="31"/>
  <c r="BF133" i="31"/>
  <c r="Z133" i="23"/>
  <c r="Z133" i="31" s="1"/>
  <c r="AR133" i="23"/>
  <c r="AR133" i="31" s="1"/>
  <c r="AQ133" i="23"/>
  <c r="AQ133" i="31" s="1"/>
  <c r="AP133" i="23"/>
  <c r="AP133" i="31" s="1"/>
  <c r="AB133" i="23"/>
  <c r="AB133" i="31" s="1"/>
  <c r="BE83" i="31"/>
  <c r="BP83" i="31"/>
  <c r="AZ83" i="31"/>
  <c r="AJ83" i="23"/>
  <c r="CE83" i="31"/>
  <c r="BO83" i="31"/>
  <c r="AY83" i="31"/>
  <c r="AI83" i="23"/>
  <c r="CD83" i="31"/>
  <c r="AK83" i="23"/>
  <c r="AX83" i="31"/>
  <c r="BV83" i="31"/>
  <c r="AG83" i="23"/>
  <c r="AG83" i="31" s="1"/>
  <c r="BQ83" i="31"/>
  <c r="CB83" i="31"/>
  <c r="BL83" i="31"/>
  <c r="AV83" i="31"/>
  <c r="AF83" i="23"/>
  <c r="AF83" i="31" s="1"/>
  <c r="CA83" i="31"/>
  <c r="BK83" i="31"/>
  <c r="AU83" i="31"/>
  <c r="AE83" i="23"/>
  <c r="AE83" i="31" s="1"/>
  <c r="BN83" i="31"/>
  <c r="AC83" i="23"/>
  <c r="AC83" i="31" s="1"/>
  <c r="AP83" i="23"/>
  <c r="AP83" i="31" s="1"/>
  <c r="BF83" i="31"/>
  <c r="Y83" i="23"/>
  <c r="Y83" i="31" s="1"/>
  <c r="AD83" i="23"/>
  <c r="AD83" i="31" s="1"/>
  <c r="CC83" i="31"/>
  <c r="BM83" i="31"/>
  <c r="BH83" i="31"/>
  <c r="AR83" i="23"/>
  <c r="AR83" i="31" s="1"/>
  <c r="AB83" i="23"/>
  <c r="AB83" i="31" s="1"/>
  <c r="BW83" i="31"/>
  <c r="BG83" i="31"/>
  <c r="AQ83" i="23"/>
  <c r="AQ83" i="31" s="1"/>
  <c r="AA83" i="23"/>
  <c r="AA83" i="31" s="1"/>
  <c r="BA83" i="31"/>
  <c r="BZ83" i="31"/>
  <c r="AH83" i="23"/>
  <c r="AH83" i="31" s="1"/>
  <c r="AT83" i="23"/>
  <c r="BD83" i="31"/>
  <c r="BC83" i="31"/>
  <c r="BJ83" i="31"/>
  <c r="AS83" i="23"/>
  <c r="BY83" i="31"/>
  <c r="AN83" i="23"/>
  <c r="AN83" i="31" s="1"/>
  <c r="AM83" i="23"/>
  <c r="AM83" i="31" s="1"/>
  <c r="Z83" i="23"/>
  <c r="Z83" i="31" s="1"/>
  <c r="BT83" i="31"/>
  <c r="AL83" i="23"/>
  <c r="AL83" i="31" s="1"/>
  <c r="BI83" i="31"/>
  <c r="X83" i="23"/>
  <c r="W83" i="23"/>
  <c r="W83" i="31" s="1"/>
  <c r="AO83" i="23"/>
  <c r="AO83" i="31" s="1"/>
  <c r="BS83" i="31"/>
  <c r="BE87" i="31"/>
  <c r="AO87" i="23"/>
  <c r="AO87" i="31" s="1"/>
  <c r="AZ87" i="31"/>
  <c r="BV87" i="31"/>
  <c r="AP87" i="23"/>
  <c r="AP87" i="31" s="1"/>
  <c r="Y87" i="23"/>
  <c r="Y87" i="31" s="1"/>
  <c r="BC87" i="31"/>
  <c r="AF87" i="23"/>
  <c r="BR87" i="31"/>
  <c r="AM87" i="23"/>
  <c r="W87" i="23"/>
  <c r="W87" i="31" s="1"/>
  <c r="BW87" i="31"/>
  <c r="AL87" i="23"/>
  <c r="BQ87" i="31"/>
  <c r="CB87" i="31"/>
  <c r="BL87" i="31"/>
  <c r="AV87" i="31"/>
  <c r="BN87" i="31"/>
  <c r="AK87" i="23"/>
  <c r="AK87" i="31" s="1"/>
  <c r="AU87" i="31"/>
  <c r="AB87" i="23"/>
  <c r="BJ87" i="31"/>
  <c r="AI87" i="23"/>
  <c r="AI87" i="31" s="1"/>
  <c r="CE87" i="31"/>
  <c r="AQ87" i="23"/>
  <c r="AQ87" i="31" s="1"/>
  <c r="BG87" i="31"/>
  <c r="CC87" i="31"/>
  <c r="BM87" i="31"/>
  <c r="AW87" i="31"/>
  <c r="BX87" i="31"/>
  <c r="BH87" i="31"/>
  <c r="AR87" i="23"/>
  <c r="AR87" i="31" s="1"/>
  <c r="BF87" i="31"/>
  <c r="AG87" i="23"/>
  <c r="AG87" i="31" s="1"/>
  <c r="BS87" i="31"/>
  <c r="AN87" i="23"/>
  <c r="AN87" i="31" s="1"/>
  <c r="X87" i="23"/>
  <c r="BB87" i="31"/>
  <c r="AE87" i="23"/>
  <c r="AE87" i="31" s="1"/>
  <c r="AY87" i="31"/>
  <c r="Z87" i="23"/>
  <c r="Z87" i="31" s="1"/>
  <c r="AH87" i="23"/>
  <c r="BY87" i="31"/>
  <c r="BD87" i="31"/>
  <c r="AA87" i="23"/>
  <c r="AA87" i="31" s="1"/>
  <c r="BT87" i="31"/>
  <c r="BI87" i="31"/>
  <c r="AJ87" i="23"/>
  <c r="AJ87" i="31" s="1"/>
  <c r="AD87" i="23"/>
  <c r="AT87" i="23"/>
  <c r="AS87" i="23"/>
  <c r="AS87" i="31" s="1"/>
  <c r="AX87" i="31"/>
  <c r="BZ87" i="31"/>
  <c r="BO87" i="31"/>
  <c r="AC87" i="23"/>
  <c r="BT77" i="31"/>
  <c r="BD77" i="31"/>
  <c r="AN77" i="23"/>
  <c r="AN77" i="31" s="1"/>
  <c r="BS77" i="31"/>
  <c r="BC77" i="31"/>
  <c r="AM77" i="23"/>
  <c r="AM77" i="31" s="1"/>
  <c r="AL77" i="23"/>
  <c r="BM77" i="31"/>
  <c r="BI77" i="31"/>
  <c r="BE77" i="31"/>
  <c r="BP77" i="31"/>
  <c r="AZ77" i="31"/>
  <c r="AJ77" i="23"/>
  <c r="AJ77" i="31" s="1"/>
  <c r="CE77" i="31"/>
  <c r="BO77" i="31"/>
  <c r="AY77" i="31"/>
  <c r="AI77" i="23"/>
  <c r="AI77" i="31" s="1"/>
  <c r="BN77" i="31"/>
  <c r="AX77" i="31"/>
  <c r="AH77" i="23"/>
  <c r="AH77" i="31" s="1"/>
  <c r="BA77" i="31"/>
  <c r="AW77" i="31"/>
  <c r="AS77" i="23"/>
  <c r="AS77" i="31" s="1"/>
  <c r="AO77" i="23"/>
  <c r="AO77" i="31" s="1"/>
  <c r="CB77" i="31"/>
  <c r="BL77" i="31"/>
  <c r="AV77" i="31"/>
  <c r="AF77" i="23"/>
  <c r="AF77" i="31" s="1"/>
  <c r="CA77" i="31"/>
  <c r="BK77" i="31"/>
  <c r="AU77" i="31"/>
  <c r="AE77" i="23"/>
  <c r="AE77" i="31" s="1"/>
  <c r="BZ77" i="31"/>
  <c r="BJ77" i="31"/>
  <c r="AT77" i="23"/>
  <c r="AT77" i="31" s="1"/>
  <c r="AD77" i="23"/>
  <c r="AD77" i="31" s="1"/>
  <c r="AK77" i="23"/>
  <c r="AK77" i="31" s="1"/>
  <c r="AG77" i="23"/>
  <c r="AG77" i="31" s="1"/>
  <c r="AC77" i="23"/>
  <c r="AC77" i="31" s="1"/>
  <c r="AR77" i="23"/>
  <c r="AQ77" i="23"/>
  <c r="AQ77" i="31" s="1"/>
  <c r="AP77" i="23"/>
  <c r="BU77" i="31"/>
  <c r="BX77" i="31"/>
  <c r="BW77" i="31"/>
  <c r="CC77" i="31"/>
  <c r="BH77" i="31"/>
  <c r="BY77" i="31"/>
  <c r="BP143" i="31"/>
  <c r="CE143" i="31"/>
  <c r="BO143" i="31"/>
  <c r="AY143" i="31"/>
  <c r="AI143" i="23"/>
  <c r="AI143" i="31" s="1"/>
  <c r="CD143" i="31"/>
  <c r="BN143" i="31"/>
  <c r="AX143" i="31"/>
  <c r="AH143" i="23"/>
  <c r="AH143" i="31" s="1"/>
  <c r="BY143" i="31"/>
  <c r="BI143" i="31"/>
  <c r="AS143" i="23"/>
  <c r="AS143" i="31" s="1"/>
  <c r="AC143" i="23"/>
  <c r="AC143" i="31" s="1"/>
  <c r="AV143" i="31"/>
  <c r="AR143" i="23"/>
  <c r="AR143" i="31" s="1"/>
  <c r="AN143" i="23"/>
  <c r="AN143" i="31" s="1"/>
  <c r="AZ143" i="31"/>
  <c r="CA143" i="31"/>
  <c r="BK143" i="31"/>
  <c r="AU143" i="31"/>
  <c r="AE143" i="23"/>
  <c r="AE143" i="31" s="1"/>
  <c r="BZ143" i="31"/>
  <c r="BJ143" i="31"/>
  <c r="AT143" i="23"/>
  <c r="AT143" i="31" s="1"/>
  <c r="AD143" i="23"/>
  <c r="AD143" i="31" s="1"/>
  <c r="BU143" i="31"/>
  <c r="BE143" i="31"/>
  <c r="AO143" i="23"/>
  <c r="AO143" i="31" s="1"/>
  <c r="Y143" i="23"/>
  <c r="Y143" i="31" s="1"/>
  <c r="AF143" i="23"/>
  <c r="AF143" i="31" s="1"/>
  <c r="AB143" i="23"/>
  <c r="AB143" i="31" s="1"/>
  <c r="X143" i="23"/>
  <c r="X143" i="31" s="1"/>
  <c r="BW143" i="31"/>
  <c r="BG143" i="31"/>
  <c r="AQ143" i="23"/>
  <c r="AQ143" i="31" s="1"/>
  <c r="AA143" i="23"/>
  <c r="AA143" i="31" s="1"/>
  <c r="BV143" i="31"/>
  <c r="BF143" i="31"/>
  <c r="AP143" i="23"/>
  <c r="AP143" i="31" s="1"/>
  <c r="Z143" i="23"/>
  <c r="Z143" i="31" s="1"/>
  <c r="BQ143" i="31"/>
  <c r="BA143" i="31"/>
  <c r="AK143" i="23"/>
  <c r="AK143" i="31" s="1"/>
  <c r="CB143" i="31"/>
  <c r="BX143" i="31"/>
  <c r="BT143" i="31"/>
  <c r="W143" i="23"/>
  <c r="W143" i="31" s="1"/>
  <c r="CC143" i="31"/>
  <c r="BL143" i="31"/>
  <c r="AL143" i="23"/>
  <c r="AL143" i="31" s="1"/>
  <c r="BS143" i="31"/>
  <c r="BR143" i="31"/>
  <c r="BM143" i="31"/>
  <c r="BH143" i="31"/>
  <c r="AG143" i="23"/>
  <c r="AG143" i="31" s="1"/>
  <c r="BC143" i="31"/>
  <c r="BB143" i="31"/>
  <c r="AW143" i="31"/>
  <c r="BD143" i="31"/>
  <c r="AM143" i="23"/>
  <c r="AM143" i="31" s="1"/>
  <c r="AJ143" i="23"/>
  <c r="AJ143" i="31" s="1"/>
  <c r="BY147" i="31"/>
  <c r="CB147" i="31"/>
  <c r="BL147" i="31"/>
  <c r="AV147" i="31"/>
  <c r="AF147" i="23"/>
  <c r="CA147" i="31"/>
  <c r="BK147" i="31"/>
  <c r="AU147" i="31"/>
  <c r="AE147" i="23"/>
  <c r="BZ147" i="31"/>
  <c r="BJ147" i="31"/>
  <c r="AT147" i="23"/>
  <c r="AT147" i="31" s="1"/>
  <c r="AD147" i="23"/>
  <c r="AO147" i="23"/>
  <c r="AK147" i="23"/>
  <c r="AG147" i="23"/>
  <c r="AS147" i="23"/>
  <c r="AS147" i="31" s="1"/>
  <c r="BX147" i="31"/>
  <c r="BH147" i="31"/>
  <c r="AR147" i="23"/>
  <c r="AR147" i="31" s="1"/>
  <c r="AB147" i="23"/>
  <c r="BW147" i="31"/>
  <c r="BG147" i="31"/>
  <c r="AQ147" i="23"/>
  <c r="AQ147" i="31" s="1"/>
  <c r="AA147" i="23"/>
  <c r="BV147" i="31"/>
  <c r="BF147" i="31"/>
  <c r="AP147" i="23"/>
  <c r="AP147" i="31" s="1"/>
  <c r="Z147" i="23"/>
  <c r="Y147" i="23"/>
  <c r="CC147" i="31"/>
  <c r="BT147" i="31"/>
  <c r="BD147" i="31"/>
  <c r="AN147" i="23"/>
  <c r="X147" i="23"/>
  <c r="BS147" i="31"/>
  <c r="BC147" i="31"/>
  <c r="AM147" i="23"/>
  <c r="W147" i="23"/>
  <c r="BR147" i="31"/>
  <c r="BB147" i="31"/>
  <c r="AL147" i="23"/>
  <c r="BU147" i="31"/>
  <c r="BQ147" i="31"/>
  <c r="BM147" i="31"/>
  <c r="BP147" i="31"/>
  <c r="BO147" i="31"/>
  <c r="BN147" i="31"/>
  <c r="BA147" i="31"/>
  <c r="AC147" i="23"/>
  <c r="CD147" i="31"/>
  <c r="AZ147" i="31"/>
  <c r="AY147" i="31"/>
  <c r="AX147" i="31"/>
  <c r="AW147" i="31"/>
  <c r="BE147" i="31"/>
  <c r="AJ147" i="23"/>
  <c r="AI147" i="23"/>
  <c r="AH147" i="23"/>
  <c r="BI147" i="31"/>
  <c r="CE147" i="31"/>
  <c r="AW94" i="31"/>
  <c r="BE94" i="31"/>
  <c r="AH94" i="23"/>
  <c r="AX94" i="31"/>
  <c r="CD94" i="31"/>
  <c r="AI94" i="23"/>
  <c r="AY94" i="31"/>
  <c r="AJ94" i="23"/>
  <c r="AZ94" i="31"/>
  <c r="AP146" i="23"/>
  <c r="AP146" i="31" s="1"/>
  <c r="BV146" i="31"/>
  <c r="BQ146" i="31"/>
  <c r="BA146" i="31"/>
  <c r="AK146" i="23"/>
  <c r="CB146" i="31"/>
  <c r="BL146" i="31"/>
  <c r="AV146" i="31"/>
  <c r="AF146" i="23"/>
  <c r="CA146" i="31"/>
  <c r="BK146" i="31"/>
  <c r="AU146" i="31"/>
  <c r="AE146" i="23"/>
  <c r="AT146" i="23"/>
  <c r="AT146" i="31" s="1"/>
  <c r="AT148" i="31" s="1"/>
  <c r="CC146" i="31"/>
  <c r="AW146" i="31"/>
  <c r="AG146" i="23"/>
  <c r="BX146" i="31"/>
  <c r="BH146" i="31"/>
  <c r="AR146" i="23"/>
  <c r="AR146" i="31" s="1"/>
  <c r="AB146" i="23"/>
  <c r="BW146" i="31"/>
  <c r="BG146" i="31"/>
  <c r="AQ146" i="23"/>
  <c r="AQ146" i="31" s="1"/>
  <c r="AA146" i="23"/>
  <c r="AL146" i="23"/>
  <c r="AH146" i="23"/>
  <c r="AD146" i="23"/>
  <c r="Z146" i="23"/>
  <c r="BI146" i="31"/>
  <c r="BI148" i="31" s="1"/>
  <c r="AS146" i="23"/>
  <c r="AS146" i="31" s="1"/>
  <c r="AC146" i="23"/>
  <c r="AN146" i="23"/>
  <c r="X146" i="23"/>
  <c r="AM146" i="23"/>
  <c r="W146" i="23"/>
  <c r="CD146" i="31"/>
  <c r="CD148" i="31" s="1"/>
  <c r="BZ146" i="31"/>
  <c r="BF146" i="31"/>
  <c r="BP146" i="31"/>
  <c r="BP148" i="31" s="1"/>
  <c r="BO146" i="31"/>
  <c r="BO148" i="31" s="1"/>
  <c r="BN146" i="31"/>
  <c r="BN148" i="31" s="1"/>
  <c r="Y146" i="23"/>
  <c r="AZ146" i="31"/>
  <c r="AY146" i="31"/>
  <c r="AO146" i="23"/>
  <c r="AJ146" i="23"/>
  <c r="AI146" i="23"/>
  <c r="BK74" i="31"/>
  <c r="AE74" i="23"/>
  <c r="AE74" i="31" s="1"/>
  <c r="BZ74" i="31"/>
  <c r="AT74" i="23"/>
  <c r="AT74" i="31" s="1"/>
  <c r="AD74" i="23"/>
  <c r="BE74" i="31"/>
  <c r="AO74" i="23"/>
  <c r="Y74" i="23"/>
  <c r="AB74" i="23"/>
  <c r="BL74" i="31"/>
  <c r="AQ74" i="23"/>
  <c r="AA74" i="23"/>
  <c r="BF74" i="31"/>
  <c r="AP74" i="23"/>
  <c r="Z74" i="23"/>
  <c r="BQ74" i="31"/>
  <c r="AK74" i="23"/>
  <c r="AK74" i="31" s="1"/>
  <c r="BX74" i="31"/>
  <c r="BS74" i="31"/>
  <c r="AM74" i="23"/>
  <c r="BR74" i="31"/>
  <c r="AL74" i="23"/>
  <c r="AL74" i="31" s="1"/>
  <c r="AG74" i="23"/>
  <c r="AZ74" i="31"/>
  <c r="AF74" i="23"/>
  <c r="CE74" i="31"/>
  <c r="CD74" i="31"/>
  <c r="AR74" i="23"/>
  <c r="AR74" i="31" s="1"/>
  <c r="BI74" i="31"/>
  <c r="AI74" i="23"/>
  <c r="AN74" i="23"/>
  <c r="AN74" i="31" s="1"/>
  <c r="AC74" i="23"/>
  <c r="AY74" i="31"/>
  <c r="AX74" i="31"/>
  <c r="AS74" i="23"/>
  <c r="AS74" i="31" s="1"/>
  <c r="AJ74" i="23"/>
  <c r="AH74" i="23"/>
  <c r="BY73" i="31"/>
  <c r="BT73" i="31"/>
  <c r="BD73" i="31"/>
  <c r="AN73" i="23"/>
  <c r="AN73" i="31" s="1"/>
  <c r="X73" i="23"/>
  <c r="X73" i="31" s="1"/>
  <c r="BS73" i="31"/>
  <c r="BC73" i="31"/>
  <c r="AM73" i="23"/>
  <c r="AM73" i="31" s="1"/>
  <c r="W73" i="23"/>
  <c r="BR73" i="31"/>
  <c r="BB73" i="31"/>
  <c r="AL73" i="23"/>
  <c r="AL73" i="31" s="1"/>
  <c r="BU73" i="31"/>
  <c r="BQ73" i="31"/>
  <c r="BM73" i="31"/>
  <c r="AS73" i="23"/>
  <c r="AS73" i="31" s="1"/>
  <c r="BP73" i="31"/>
  <c r="AZ73" i="31"/>
  <c r="AJ73" i="23"/>
  <c r="AJ73" i="31" s="1"/>
  <c r="CE73" i="31"/>
  <c r="BO73" i="31"/>
  <c r="AY73" i="31"/>
  <c r="AI73" i="23"/>
  <c r="AI73" i="31" s="1"/>
  <c r="CD73" i="31"/>
  <c r="BN73" i="31"/>
  <c r="AX73" i="31"/>
  <c r="AH73" i="23"/>
  <c r="AH73" i="31" s="1"/>
  <c r="BE73" i="31"/>
  <c r="BA73" i="31"/>
  <c r="AW73" i="31"/>
  <c r="AC73" i="23"/>
  <c r="AC73" i="31" s="1"/>
  <c r="CB73" i="31"/>
  <c r="BL73" i="31"/>
  <c r="AV73" i="31"/>
  <c r="AF73" i="23"/>
  <c r="AF73" i="31" s="1"/>
  <c r="CA73" i="31"/>
  <c r="BK73" i="31"/>
  <c r="AU73" i="31"/>
  <c r="AE73" i="23"/>
  <c r="AE73" i="31" s="1"/>
  <c r="BZ73" i="31"/>
  <c r="BJ73" i="31"/>
  <c r="AT73" i="23"/>
  <c r="AT73" i="31" s="1"/>
  <c r="AD73" i="23"/>
  <c r="AD73" i="31" s="1"/>
  <c r="AO73" i="23"/>
  <c r="AO73" i="31" s="1"/>
  <c r="AK73" i="23"/>
  <c r="AK73" i="31" s="1"/>
  <c r="AG73" i="23"/>
  <c r="AG73" i="31" s="1"/>
  <c r="BH73" i="31"/>
  <c r="BG73" i="31"/>
  <c r="BF73" i="31"/>
  <c r="CC73" i="31"/>
  <c r="BW73" i="31"/>
  <c r="Y73" i="23"/>
  <c r="Y73" i="31" s="1"/>
  <c r="AR73" i="23"/>
  <c r="AR73" i="31" s="1"/>
  <c r="AQ73" i="23"/>
  <c r="AQ73" i="31" s="1"/>
  <c r="AP73" i="23"/>
  <c r="AP73" i="31" s="1"/>
  <c r="BI73" i="31"/>
  <c r="BV73" i="31"/>
  <c r="AB73" i="23"/>
  <c r="AB73" i="31" s="1"/>
  <c r="AA73" i="23"/>
  <c r="AA73" i="31" s="1"/>
  <c r="Z73" i="23"/>
  <c r="Z73" i="31" s="1"/>
  <c r="BX73" i="31"/>
  <c r="AP86" i="23"/>
  <c r="Z86" i="23"/>
  <c r="BA86" i="31"/>
  <c r="AK86" i="23"/>
  <c r="CB86" i="31"/>
  <c r="AV86" i="31"/>
  <c r="AF86" i="23"/>
  <c r="BC86" i="31"/>
  <c r="AE86" i="23"/>
  <c r="BB86" i="31"/>
  <c r="AL86" i="23"/>
  <c r="CC86" i="31"/>
  <c r="AW86" i="31"/>
  <c r="AG86" i="23"/>
  <c r="BX86" i="31"/>
  <c r="AR86" i="23"/>
  <c r="AR86" i="31" s="1"/>
  <c r="AB86" i="23"/>
  <c r="AQ86" i="23"/>
  <c r="AQ86" i="31" s="1"/>
  <c r="AM86" i="23"/>
  <c r="AX86" i="31"/>
  <c r="AH86" i="23"/>
  <c r="AH86" i="31" s="1"/>
  <c r="BY86" i="31"/>
  <c r="AS86" i="23"/>
  <c r="AC86" i="23"/>
  <c r="AC86" i="31" s="1"/>
  <c r="AN86" i="23"/>
  <c r="AN86" i="31" s="1"/>
  <c r="X86" i="23"/>
  <c r="AA86" i="23"/>
  <c r="W86" i="23"/>
  <c r="W86" i="31" s="1"/>
  <c r="AI86" i="23"/>
  <c r="AI86" i="31" s="1"/>
  <c r="AD86" i="23"/>
  <c r="Y86" i="23"/>
  <c r="BW86" i="31"/>
  <c r="AT86" i="23"/>
  <c r="AJ86" i="23"/>
  <c r="AJ86" i="31" s="1"/>
  <c r="BU86" i="31"/>
  <c r="BS86" i="31"/>
  <c r="AO86" i="23"/>
  <c r="AU86" i="31"/>
  <c r="CB129" i="31"/>
  <c r="AZ129" i="31"/>
  <c r="AN129" i="23"/>
  <c r="BS129" i="31"/>
  <c r="AM129" i="23"/>
  <c r="BB129" i="31"/>
  <c r="AL129" i="23"/>
  <c r="CC129" i="31"/>
  <c r="AW129" i="31"/>
  <c r="AG129" i="23"/>
  <c r="AB129" i="23"/>
  <c r="CE129" i="31"/>
  <c r="AY129" i="31"/>
  <c r="AI129" i="23"/>
  <c r="BN129" i="31"/>
  <c r="AH129" i="23"/>
  <c r="AH129" i="31" s="1"/>
  <c r="BI129" i="31"/>
  <c r="AS129" i="23"/>
  <c r="AC129" i="23"/>
  <c r="AC129" i="31" s="1"/>
  <c r="AR129" i="23"/>
  <c r="AR129" i="31" s="1"/>
  <c r="AF129" i="23"/>
  <c r="CA129" i="31"/>
  <c r="AU129" i="31"/>
  <c r="AE129" i="23"/>
  <c r="AT129" i="23"/>
  <c r="AD129" i="23"/>
  <c r="AO129" i="23"/>
  <c r="AJ129" i="23"/>
  <c r="AK129" i="23"/>
  <c r="BW129" i="31"/>
  <c r="BV129" i="31"/>
  <c r="AQ129" i="23"/>
  <c r="AQ129" i="31" s="1"/>
  <c r="BG129" i="31"/>
  <c r="BA129" i="31"/>
  <c r="AP129" i="23"/>
  <c r="BU126" i="31"/>
  <c r="W126" i="23"/>
  <c r="W126" i="31" s="1"/>
  <c r="AW126" i="31"/>
  <c r="CC126" i="31"/>
  <c r="BE126" i="31"/>
  <c r="BP126" i="31"/>
  <c r="AZ126" i="31"/>
  <c r="AJ126" i="23"/>
  <c r="AJ126" i="31" s="1"/>
  <c r="BW126" i="31"/>
  <c r="BG126" i="31"/>
  <c r="AQ126" i="23"/>
  <c r="AQ126" i="31" s="1"/>
  <c r="AB126" i="23"/>
  <c r="AB126" i="31" s="1"/>
  <c r="BF126" i="31"/>
  <c r="AC126" i="23"/>
  <c r="AC126" i="31" s="1"/>
  <c r="BI126" i="31"/>
  <c r="Z126" i="23"/>
  <c r="Z126" i="31" s="1"/>
  <c r="BB126" i="31"/>
  <c r="AA126" i="23"/>
  <c r="AA126" i="31" s="1"/>
  <c r="AO126" i="23"/>
  <c r="AO126" i="31" s="1"/>
  <c r="AG126" i="23"/>
  <c r="AG126" i="31" s="1"/>
  <c r="CB126" i="31"/>
  <c r="BL126" i="31"/>
  <c r="AV126" i="31"/>
  <c r="AF126" i="23"/>
  <c r="AF126" i="31" s="1"/>
  <c r="BS126" i="31"/>
  <c r="BC126" i="31"/>
  <c r="AM126" i="23"/>
  <c r="AM126" i="31" s="1"/>
  <c r="AH126" i="23"/>
  <c r="AH126" i="31" s="1"/>
  <c r="BN126" i="31"/>
  <c r="AK126" i="23"/>
  <c r="AK126" i="31" s="1"/>
  <c r="BQ126" i="31"/>
  <c r="AD126" i="23"/>
  <c r="AD126" i="31" s="1"/>
  <c r="BJ126" i="31"/>
  <c r="BM126" i="31"/>
  <c r="BX126" i="31"/>
  <c r="BH126" i="31"/>
  <c r="AR126" i="23"/>
  <c r="AR126" i="31" s="1"/>
  <c r="CE126" i="31"/>
  <c r="BO126" i="31"/>
  <c r="AY126" i="31"/>
  <c r="AI126" i="23"/>
  <c r="AI126" i="31" s="1"/>
  <c r="AP126" i="23"/>
  <c r="AP126" i="31" s="1"/>
  <c r="BV126" i="31"/>
  <c r="AS126" i="23"/>
  <c r="AS126" i="31" s="1"/>
  <c r="BY126" i="31"/>
  <c r="AL126" i="23"/>
  <c r="AL126" i="31" s="1"/>
  <c r="BR126" i="31"/>
  <c r="BT126" i="31"/>
  <c r="BK126" i="31"/>
  <c r="BZ126" i="31"/>
  <c r="BD126" i="31"/>
  <c r="AU126" i="31"/>
  <c r="X126" i="23"/>
  <c r="X126" i="31" s="1"/>
  <c r="Y126" i="23"/>
  <c r="Y126" i="31" s="1"/>
  <c r="AT126" i="23"/>
  <c r="AT126" i="31" s="1"/>
  <c r="AN126" i="23"/>
  <c r="AN126" i="31" s="1"/>
  <c r="AE126" i="23"/>
  <c r="AE126" i="31" s="1"/>
  <c r="AX126" i="31"/>
  <c r="BA126" i="31"/>
  <c r="CA126" i="31"/>
  <c r="CD126" i="31"/>
  <c r="BR132" i="31"/>
  <c r="CC132" i="31"/>
  <c r="BM132" i="31"/>
  <c r="AW132" i="31"/>
  <c r="AG132" i="23"/>
  <c r="AG132" i="31" s="1"/>
  <c r="BX132" i="31"/>
  <c r="BH132" i="31"/>
  <c r="AR132" i="23"/>
  <c r="AR132" i="31" s="1"/>
  <c r="AB132" i="23"/>
  <c r="AB132" i="31" s="1"/>
  <c r="BW132" i="31"/>
  <c r="BG132" i="31"/>
  <c r="AQ132" i="23"/>
  <c r="AQ132" i="31" s="1"/>
  <c r="AA132" i="23"/>
  <c r="AA132" i="31" s="1"/>
  <c r="BF132" i="31"/>
  <c r="BZ132" i="31"/>
  <c r="AH132" i="23"/>
  <c r="AH132" i="31" s="1"/>
  <c r="BB132" i="31"/>
  <c r="BY132" i="31"/>
  <c r="BI132" i="31"/>
  <c r="AS132" i="23"/>
  <c r="AS132" i="31" s="1"/>
  <c r="AC132" i="23"/>
  <c r="AC132" i="31" s="1"/>
  <c r="BT132" i="31"/>
  <c r="BD132" i="31"/>
  <c r="AN132" i="23"/>
  <c r="AN132" i="31" s="1"/>
  <c r="X132" i="23"/>
  <c r="X132" i="31" s="1"/>
  <c r="BS132" i="31"/>
  <c r="BC132" i="31"/>
  <c r="AM132" i="23"/>
  <c r="AM132" i="31" s="1"/>
  <c r="W132" i="23"/>
  <c r="W132" i="31" s="1"/>
  <c r="BV132" i="31"/>
  <c r="AD132" i="23"/>
  <c r="AD132" i="31" s="1"/>
  <c r="AX132" i="31"/>
  <c r="AL132" i="23"/>
  <c r="AL132" i="31" s="1"/>
  <c r="BU132" i="31"/>
  <c r="BE132" i="31"/>
  <c r="AO132" i="23"/>
  <c r="AO132" i="31" s="1"/>
  <c r="Y132" i="23"/>
  <c r="Y132" i="31" s="1"/>
  <c r="BP132" i="31"/>
  <c r="AZ132" i="31"/>
  <c r="AJ132" i="23"/>
  <c r="AJ132" i="31" s="1"/>
  <c r="CE132" i="31"/>
  <c r="BO132" i="31"/>
  <c r="AY132" i="31"/>
  <c r="AI132" i="23"/>
  <c r="AI132" i="31" s="1"/>
  <c r="Z132" i="23"/>
  <c r="Z132" i="31" s="1"/>
  <c r="AT132" i="23"/>
  <c r="AT132" i="31" s="1"/>
  <c r="BN132" i="31"/>
  <c r="BA132" i="31"/>
  <c r="AV132" i="31"/>
  <c r="AU132" i="31"/>
  <c r="CD132" i="31"/>
  <c r="AK132" i="23"/>
  <c r="AK132" i="31" s="1"/>
  <c r="AF132" i="23"/>
  <c r="AF132" i="31" s="1"/>
  <c r="AE132" i="23"/>
  <c r="AE132" i="31" s="1"/>
  <c r="CB132" i="31"/>
  <c r="CA132" i="31"/>
  <c r="AP132" i="23"/>
  <c r="AP132" i="31" s="1"/>
  <c r="BJ132" i="31"/>
  <c r="BQ132" i="31"/>
  <c r="BL132" i="31"/>
  <c r="BK132" i="31"/>
  <c r="AD89" i="23"/>
  <c r="AD89" i="31" s="1"/>
  <c r="CB89" i="31"/>
  <c r="BL89" i="31"/>
  <c r="AV89" i="31"/>
  <c r="AF89" i="23"/>
  <c r="AF89" i="31" s="1"/>
  <c r="CA89" i="31"/>
  <c r="BK89" i="31"/>
  <c r="AU89" i="31"/>
  <c r="AE89" i="23"/>
  <c r="AE89" i="31" s="1"/>
  <c r="BQ89" i="31"/>
  <c r="AK89" i="23"/>
  <c r="AK89" i="31" s="1"/>
  <c r="BN89" i="31"/>
  <c r="AH89" i="23"/>
  <c r="AH89" i="31" s="1"/>
  <c r="BM89" i="31"/>
  <c r="AG89" i="23"/>
  <c r="AG89" i="31" s="1"/>
  <c r="AT89" i="23"/>
  <c r="AT89" i="31" s="1"/>
  <c r="BX89" i="31"/>
  <c r="BH89" i="31"/>
  <c r="AR89" i="23"/>
  <c r="AR89" i="31" s="1"/>
  <c r="AB89" i="23"/>
  <c r="AB89" i="31" s="1"/>
  <c r="BW89" i="31"/>
  <c r="BG89" i="31"/>
  <c r="AQ89" i="23"/>
  <c r="AQ89" i="31" s="1"/>
  <c r="AA89" i="23"/>
  <c r="AA89" i="31" s="1"/>
  <c r="BI89" i="31"/>
  <c r="AC89" i="23"/>
  <c r="AC89" i="31" s="1"/>
  <c r="BF89" i="31"/>
  <c r="Z89" i="23"/>
  <c r="Z89" i="31" s="1"/>
  <c r="BE89" i="31"/>
  <c r="Y89" i="23"/>
  <c r="Y89" i="31" s="1"/>
  <c r="BR89" i="31"/>
  <c r="BT89" i="31"/>
  <c r="BD89" i="31"/>
  <c r="AN89" i="23"/>
  <c r="AN89" i="31" s="1"/>
  <c r="X89" i="23"/>
  <c r="X89" i="31" s="1"/>
  <c r="BS89" i="31"/>
  <c r="BC89" i="31"/>
  <c r="AM89" i="23"/>
  <c r="AM89" i="31" s="1"/>
  <c r="W89" i="23"/>
  <c r="W89" i="31" s="1"/>
  <c r="BA89" i="31"/>
  <c r="CD89" i="31"/>
  <c r="AX89" i="31"/>
  <c r="CC89" i="31"/>
  <c r="AW89" i="31"/>
  <c r="BB89" i="31"/>
  <c r="AL89" i="23"/>
  <c r="AL89" i="31" s="1"/>
  <c r="AJ89" i="23"/>
  <c r="AJ89" i="31" s="1"/>
  <c r="AI89" i="23"/>
  <c r="AI89" i="31" s="1"/>
  <c r="AP89" i="23"/>
  <c r="AP89" i="31" s="1"/>
  <c r="BJ89" i="31"/>
  <c r="CE89" i="31"/>
  <c r="BY89" i="31"/>
  <c r="AY89" i="31"/>
  <c r="BU89" i="31"/>
  <c r="AZ89" i="31"/>
  <c r="BZ89" i="31"/>
  <c r="BP89" i="31"/>
  <c r="BO89" i="31"/>
  <c r="AS89" i="23"/>
  <c r="AS89" i="31" s="1"/>
  <c r="AO89" i="23"/>
  <c r="AO89" i="31" s="1"/>
  <c r="BV89" i="31"/>
  <c r="AB79" i="23"/>
  <c r="AB79" i="31" s="1"/>
  <c r="CA79" i="31"/>
  <c r="BK79" i="31"/>
  <c r="AU79" i="31"/>
  <c r="AE79" i="23"/>
  <c r="AE79" i="31" s="1"/>
  <c r="BZ79" i="31"/>
  <c r="BJ79" i="31"/>
  <c r="AT79" i="23"/>
  <c r="AT79" i="31" s="1"/>
  <c r="AD79" i="23"/>
  <c r="AD79" i="31" s="1"/>
  <c r="BU79" i="31"/>
  <c r="BE79" i="31"/>
  <c r="AO79" i="23"/>
  <c r="AO79" i="31" s="1"/>
  <c r="CB79" i="31"/>
  <c r="BX79" i="31"/>
  <c r="BW79" i="31"/>
  <c r="BG79" i="31"/>
  <c r="AQ79" i="23"/>
  <c r="AQ79" i="31" s="1"/>
  <c r="AA79" i="23"/>
  <c r="AA79" i="31" s="1"/>
  <c r="BV79" i="31"/>
  <c r="BF79" i="31"/>
  <c r="AP79" i="23"/>
  <c r="AP79" i="31" s="1"/>
  <c r="Z79" i="23"/>
  <c r="Z79" i="31" s="1"/>
  <c r="BQ79" i="31"/>
  <c r="BA79" i="31"/>
  <c r="AK79" i="23"/>
  <c r="AK79" i="31" s="1"/>
  <c r="BT79" i="31"/>
  <c r="BP79" i="31"/>
  <c r="BL79" i="31"/>
  <c r="BH79" i="31"/>
  <c r="BS79" i="31"/>
  <c r="BC79" i="31"/>
  <c r="AM79" i="23"/>
  <c r="AM79" i="31" s="1"/>
  <c r="BR79" i="31"/>
  <c r="BB79" i="31"/>
  <c r="AL79" i="23"/>
  <c r="AL79" i="31" s="1"/>
  <c r="CC79" i="31"/>
  <c r="BM79" i="31"/>
  <c r="AW79" i="31"/>
  <c r="AG79" i="23"/>
  <c r="AG79" i="31" s="1"/>
  <c r="BD79" i="31"/>
  <c r="AZ79" i="31"/>
  <c r="AV79" i="31"/>
  <c r="AR79" i="23"/>
  <c r="AR79" i="31" s="1"/>
  <c r="BO79" i="31"/>
  <c r="BN79" i="31"/>
  <c r="BI79" i="31"/>
  <c r="AJ79" i="23"/>
  <c r="AJ79" i="31" s="1"/>
  <c r="AX79" i="31"/>
  <c r="AF79" i="23"/>
  <c r="AF79" i="31" s="1"/>
  <c r="CE79" i="31"/>
  <c r="AN79" i="23"/>
  <c r="AN79" i="31" s="1"/>
  <c r="AY79" i="31"/>
  <c r="AS79" i="23"/>
  <c r="AS79" i="31" s="1"/>
  <c r="BY79" i="31"/>
  <c r="AI79" i="23"/>
  <c r="AI79" i="31" s="1"/>
  <c r="AH79" i="23"/>
  <c r="AH79" i="31" s="1"/>
  <c r="AC79" i="23"/>
  <c r="AC79" i="31" s="1"/>
  <c r="CD79" i="31"/>
  <c r="CD135" i="31"/>
  <c r="BN135" i="31"/>
  <c r="AX135" i="31"/>
  <c r="AH135" i="23"/>
  <c r="AH135" i="31" s="1"/>
  <c r="BY135" i="31"/>
  <c r="BI135" i="31"/>
  <c r="AS135" i="23"/>
  <c r="AS135" i="31" s="1"/>
  <c r="AC135" i="23"/>
  <c r="AC135" i="31" s="1"/>
  <c r="BT135" i="31"/>
  <c r="BD135" i="31"/>
  <c r="AN135" i="23"/>
  <c r="AN135" i="31" s="1"/>
  <c r="X135" i="23"/>
  <c r="X135" i="31" s="1"/>
  <c r="AU135" i="31"/>
  <c r="CE135" i="31"/>
  <c r="AM135" i="23"/>
  <c r="AM135" i="31" s="1"/>
  <c r="AQ135" i="23"/>
  <c r="AQ135" i="31" s="1"/>
  <c r="BR135" i="31"/>
  <c r="AL135" i="23"/>
  <c r="AL135" i="31" s="1"/>
  <c r="AG135" i="23"/>
  <c r="AG135" i="31" s="1"/>
  <c r="AR135" i="23"/>
  <c r="AR135" i="31" s="1"/>
  <c r="BZ135" i="31"/>
  <c r="BJ135" i="31"/>
  <c r="AT135" i="23"/>
  <c r="AT135" i="31" s="1"/>
  <c r="AD135" i="23"/>
  <c r="AD135" i="31" s="1"/>
  <c r="BU135" i="31"/>
  <c r="BE135" i="31"/>
  <c r="AO135" i="23"/>
  <c r="AO135" i="31" s="1"/>
  <c r="Y135" i="23"/>
  <c r="Y135" i="31" s="1"/>
  <c r="BP135" i="31"/>
  <c r="AZ135" i="31"/>
  <c r="AJ135" i="23"/>
  <c r="AJ135" i="31" s="1"/>
  <c r="BK135" i="31"/>
  <c r="AI135" i="23"/>
  <c r="AI135" i="31" s="1"/>
  <c r="BC135" i="31"/>
  <c r="BG135" i="31"/>
  <c r="BM135" i="31"/>
  <c r="BH135" i="31"/>
  <c r="BV135" i="31"/>
  <c r="BF135" i="31"/>
  <c r="AP135" i="23"/>
  <c r="AP135" i="31" s="1"/>
  <c r="Z135" i="23"/>
  <c r="Z135" i="31" s="1"/>
  <c r="BQ135" i="31"/>
  <c r="BA135" i="31"/>
  <c r="AK135" i="23"/>
  <c r="AK135" i="31" s="1"/>
  <c r="CB135" i="31"/>
  <c r="BL135" i="31"/>
  <c r="AV135" i="31"/>
  <c r="AF135" i="23"/>
  <c r="AF135" i="31" s="1"/>
  <c r="CA135" i="31"/>
  <c r="AY135" i="31"/>
  <c r="BS135" i="31"/>
  <c r="BW135" i="31"/>
  <c r="BB135" i="31"/>
  <c r="CC135" i="31"/>
  <c r="AW135" i="31"/>
  <c r="BX135" i="31"/>
  <c r="AB135" i="23"/>
  <c r="AB135" i="31" s="1"/>
  <c r="W135" i="23"/>
  <c r="W135" i="31" s="1"/>
  <c r="BO135" i="31"/>
  <c r="AE135" i="23"/>
  <c r="AE135" i="31" s="1"/>
  <c r="AA135" i="23"/>
  <c r="AA135" i="31" s="1"/>
  <c r="CD92" i="31"/>
  <c r="BZ92" i="31"/>
  <c r="BV92" i="31"/>
  <c r="BR92" i="31"/>
  <c r="BN92" i="31"/>
  <c r="BJ92" i="31"/>
  <c r="BF92" i="31"/>
  <c r="BB92" i="31"/>
  <c r="AX92" i="31"/>
  <c r="AT92" i="23"/>
  <c r="AT92" i="31" s="1"/>
  <c r="AP92" i="23"/>
  <c r="AP92" i="31" s="1"/>
  <c r="AL92" i="23"/>
  <c r="AL92" i="31" s="1"/>
  <c r="AH92" i="23"/>
  <c r="AH92" i="31" s="1"/>
  <c r="AD92" i="23"/>
  <c r="AD92" i="31" s="1"/>
  <c r="Z92" i="23"/>
  <c r="Z92" i="31" s="1"/>
  <c r="CC92" i="31"/>
  <c r="BY92" i="31"/>
  <c r="BU92" i="31"/>
  <c r="BQ92" i="31"/>
  <c r="BM92" i="31"/>
  <c r="BI92" i="31"/>
  <c r="BE92" i="31"/>
  <c r="BA92" i="31"/>
  <c r="AW92" i="31"/>
  <c r="AS92" i="23"/>
  <c r="AS92" i="31" s="1"/>
  <c r="AO92" i="23"/>
  <c r="AO92" i="31" s="1"/>
  <c r="AK92" i="23"/>
  <c r="AK92" i="31" s="1"/>
  <c r="AG92" i="23"/>
  <c r="AG92" i="31" s="1"/>
  <c r="AC92" i="23"/>
  <c r="AC92" i="31" s="1"/>
  <c r="Y92" i="23"/>
  <c r="Y92" i="31" s="1"/>
  <c r="CB92" i="31"/>
  <c r="BX92" i="31"/>
  <c r="BT92" i="31"/>
  <c r="BP92" i="31"/>
  <c r="BL92" i="31"/>
  <c r="BH92" i="31"/>
  <c r="BD92" i="31"/>
  <c r="AZ92" i="31"/>
  <c r="AV92" i="31"/>
  <c r="AR92" i="23"/>
  <c r="AR92" i="31" s="1"/>
  <c r="AN92" i="23"/>
  <c r="AN92" i="31" s="1"/>
  <c r="AJ92" i="23"/>
  <c r="AJ92" i="31" s="1"/>
  <c r="AF92" i="23"/>
  <c r="AF92" i="31" s="1"/>
  <c r="AB92" i="23"/>
  <c r="AB92" i="31" s="1"/>
  <c r="X92" i="23"/>
  <c r="X92" i="31" s="1"/>
  <c r="CE92" i="31"/>
  <c r="BO92" i="31"/>
  <c r="AY92" i="31"/>
  <c r="AI92" i="23"/>
  <c r="AI92" i="31" s="1"/>
  <c r="CA92" i="31"/>
  <c r="BK92" i="31"/>
  <c r="AU92" i="31"/>
  <c r="AE92" i="23"/>
  <c r="AE92" i="31" s="1"/>
  <c r="BW92" i="31"/>
  <c r="BG92" i="31"/>
  <c r="AQ92" i="23"/>
  <c r="AQ92" i="31" s="1"/>
  <c r="AA92" i="23"/>
  <c r="AA92" i="31" s="1"/>
  <c r="AM92" i="23"/>
  <c r="AM92" i="31" s="1"/>
  <c r="W92" i="23"/>
  <c r="W92" i="31" s="1"/>
  <c r="BS92" i="31"/>
  <c r="BC92" i="31"/>
  <c r="CC93" i="31"/>
  <c r="BY93" i="31"/>
  <c r="BU93" i="31"/>
  <c r="BM93" i="31"/>
  <c r="BE93" i="31"/>
  <c r="AS93" i="23"/>
  <c r="AS93" i="31" s="1"/>
  <c r="AO93" i="23"/>
  <c r="AK93" i="23"/>
  <c r="AK93" i="31" s="1"/>
  <c r="AG93" i="23"/>
  <c r="AG93" i="31" s="1"/>
  <c r="AC93" i="23"/>
  <c r="AC93" i="31" s="1"/>
  <c r="Y93" i="23"/>
  <c r="Y93" i="31" s="1"/>
  <c r="BX93" i="31"/>
  <c r="BT93" i="31"/>
  <c r="BP93" i="31"/>
  <c r="AZ93" i="31"/>
  <c r="AR93" i="23"/>
  <c r="AR93" i="31" s="1"/>
  <c r="AN93" i="23"/>
  <c r="AN93" i="31" s="1"/>
  <c r="AJ93" i="23"/>
  <c r="AJ93" i="31" s="1"/>
  <c r="AF93" i="23"/>
  <c r="AB93" i="23"/>
  <c r="AB93" i="31" s="1"/>
  <c r="X93" i="23"/>
  <c r="X93" i="31" s="1"/>
  <c r="CE93" i="31"/>
  <c r="BW93" i="31"/>
  <c r="BO93" i="31"/>
  <c r="BK93" i="31"/>
  <c r="BC93" i="31"/>
  <c r="AQ93" i="23"/>
  <c r="AQ93" i="31" s="1"/>
  <c r="AM93" i="23"/>
  <c r="AM93" i="31" s="1"/>
  <c r="AI93" i="23"/>
  <c r="AI93" i="31" s="1"/>
  <c r="AE93" i="23"/>
  <c r="AA93" i="23"/>
  <c r="AA93" i="31" s="1"/>
  <c r="W93" i="23"/>
  <c r="W93" i="31" s="1"/>
  <c r="AL93" i="23"/>
  <c r="CD93" i="31"/>
  <c r="BN93" i="31"/>
  <c r="AX93" i="31"/>
  <c r="AH93" i="23"/>
  <c r="AH93" i="31" s="1"/>
  <c r="BZ93" i="31"/>
  <c r="BJ93" i="31"/>
  <c r="AT93" i="23"/>
  <c r="AD93" i="23"/>
  <c r="AD93" i="31" s="1"/>
  <c r="AP93" i="23"/>
  <c r="Z93" i="23"/>
  <c r="BY6" i="22"/>
  <c r="BY51" i="22"/>
  <c r="BY14" i="22" s="1"/>
  <c r="N144" i="22"/>
  <c r="O44" i="22"/>
  <c r="BZ28" i="22"/>
  <c r="BZ75" i="22"/>
  <c r="CC75" i="31" s="1"/>
  <c r="BZ125" i="22"/>
  <c r="CE125" i="31" s="1"/>
  <c r="M77" i="22"/>
  <c r="AB77" i="23" s="1"/>
  <c r="AB77" i="31" s="1"/>
  <c r="N27" i="22"/>
  <c r="P141" i="22"/>
  <c r="P39" i="22"/>
  <c r="P41" i="22" s="1"/>
  <c r="P9" i="22" s="1"/>
  <c r="O139" i="22"/>
  <c r="AF9" i="22"/>
  <c r="AF51" i="22"/>
  <c r="AF14" i="22" s="1"/>
  <c r="O42" i="22"/>
  <c r="N142" i="22"/>
  <c r="O145" i="22"/>
  <c r="O45" i="22" s="1"/>
  <c r="O10" i="22" s="1"/>
  <c r="N88" i="22"/>
  <c r="N34" i="22"/>
  <c r="N38" i="22" s="1"/>
  <c r="N8" i="22" s="1"/>
  <c r="M80" i="22"/>
  <c r="AA80" i="23" s="1"/>
  <c r="AA80" i="31" s="1"/>
  <c r="N30" i="22"/>
  <c r="O101" i="22"/>
  <c r="M75" i="22"/>
  <c r="AE75" i="23" s="1"/>
  <c r="N25" i="22"/>
  <c r="N143" i="22"/>
  <c r="O43" i="22"/>
  <c r="AE90" i="22"/>
  <c r="AG90" i="23" s="1"/>
  <c r="AG90" i="31" s="1"/>
  <c r="AE140" i="22"/>
  <c r="AG140" i="23" s="1"/>
  <c r="AG140" i="31" s="1"/>
  <c r="Q51" i="22"/>
  <c r="Q14" i="22" s="1"/>
  <c r="Q6" i="22"/>
  <c r="M90" i="22"/>
  <c r="N40" i="22"/>
  <c r="N24" i="22"/>
  <c r="M74" i="22"/>
  <c r="X74" i="23" s="1"/>
  <c r="N78" i="22"/>
  <c r="P131" i="22"/>
  <c r="O129" i="22"/>
  <c r="AA129" i="23" s="1"/>
  <c r="P29" i="22"/>
  <c r="P31" i="22" s="1"/>
  <c r="P7" i="22" s="1"/>
  <c r="O128" i="22"/>
  <c r="P123" i="22"/>
  <c r="P23" i="22" s="1"/>
  <c r="P28" i="22" s="1"/>
  <c r="N81" i="22"/>
  <c r="M79" i="22"/>
  <c r="Y79" i="23" s="1"/>
  <c r="Y79" i="31" s="1"/>
  <c r="M91" i="22"/>
  <c r="L89" i="22"/>
  <c r="AE41" i="22"/>
  <c r="AD40" i="22"/>
  <c r="AY148" i="31" l="1"/>
  <c r="AZ148" i="31"/>
  <c r="AU148" i="31"/>
  <c r="AV148" i="31"/>
  <c r="BQ148" i="31"/>
  <c r="BA148" i="31"/>
  <c r="AW148" i="31"/>
  <c r="BF148" i="31"/>
  <c r="BG148" i="31"/>
  <c r="BH148" i="31"/>
  <c r="BK148" i="31"/>
  <c r="BL148" i="31"/>
  <c r="AP96" i="31"/>
  <c r="E96" i="31" s="1"/>
  <c r="CC148" i="31"/>
  <c r="BZ148" i="31"/>
  <c r="BW148" i="31"/>
  <c r="BX148" i="31"/>
  <c r="CA148" i="31"/>
  <c r="CB148" i="31"/>
  <c r="BV148" i="31"/>
  <c r="BU120" i="29"/>
  <c r="BT155" i="29"/>
  <c r="BU70" i="29"/>
  <c r="BT105" i="29"/>
  <c r="W73" i="31"/>
  <c r="E23" i="23"/>
  <c r="AT145" i="31"/>
  <c r="AT138" i="31"/>
  <c r="AT128" i="31"/>
  <c r="W123" i="31"/>
  <c r="W123" i="25"/>
  <c r="W123" i="26" s="1"/>
  <c r="E147" i="31"/>
  <c r="E146" i="31"/>
  <c r="E26" i="31"/>
  <c r="E34" i="31"/>
  <c r="E42" i="31"/>
  <c r="E35" i="31"/>
  <c r="E32" i="31"/>
  <c r="AI100" i="31"/>
  <c r="AI50" i="31" s="1"/>
  <c r="AI12" i="31" s="1"/>
  <c r="AM100" i="31"/>
  <c r="AM50" i="31" s="1"/>
  <c r="AM12" i="31" s="1"/>
  <c r="BG100" i="31"/>
  <c r="BG50" i="31" s="1"/>
  <c r="BG12" i="31" s="1"/>
  <c r="CA100" i="31"/>
  <c r="CA50" i="31" s="1"/>
  <c r="CA12" i="31" s="1"/>
  <c r="AZ100" i="31"/>
  <c r="AZ50" i="31" s="1"/>
  <c r="AZ12" i="31" s="1"/>
  <c r="BY100" i="31"/>
  <c r="BY50" i="31" s="1"/>
  <c r="BY12" i="31" s="1"/>
  <c r="Y100" i="31"/>
  <c r="Y50" i="31" s="1"/>
  <c r="Y12" i="31" s="1"/>
  <c r="AE100" i="31"/>
  <c r="AE50" i="31" s="1"/>
  <c r="AE12" i="31" s="1"/>
  <c r="AL100" i="31"/>
  <c r="AL50" i="31" s="1"/>
  <c r="AL12" i="31" s="1"/>
  <c r="BF100" i="31"/>
  <c r="BZ100" i="31"/>
  <c r="BZ50" i="31" s="1"/>
  <c r="BZ12" i="31" s="1"/>
  <c r="AC100" i="31"/>
  <c r="AC50" i="31" s="1"/>
  <c r="AC12" i="31" s="1"/>
  <c r="AV100" i="31"/>
  <c r="AV50" i="31" s="1"/>
  <c r="AV12" i="31" s="1"/>
  <c r="X100" i="31"/>
  <c r="X50" i="31" s="1"/>
  <c r="X12" i="31" s="1"/>
  <c r="AT100" i="31"/>
  <c r="AT50" i="31" s="1"/>
  <c r="AT12" i="31" s="1"/>
  <c r="AU100" i="31"/>
  <c r="AU50" i="31" s="1"/>
  <c r="AU12" i="31" s="1"/>
  <c r="AH100" i="31"/>
  <c r="AH50" i="31" s="1"/>
  <c r="AH12" i="31" s="1"/>
  <c r="AS100" i="31"/>
  <c r="AS50" i="31" s="1"/>
  <c r="AS12" i="31" s="1"/>
  <c r="BL100" i="31"/>
  <c r="BL50" i="31" s="1"/>
  <c r="BL12" i="31" s="1"/>
  <c r="BJ100" i="31"/>
  <c r="BJ50" i="31" s="1"/>
  <c r="BJ12" i="31" s="1"/>
  <c r="BK100" i="31"/>
  <c r="BK50" i="31" s="1"/>
  <c r="BK12" i="31" s="1"/>
  <c r="AK99" i="31"/>
  <c r="AK49" i="31" s="1"/>
  <c r="AK11" i="31" s="1"/>
  <c r="AE99" i="31"/>
  <c r="AE49" i="31" s="1"/>
  <c r="AE11" i="31" s="1"/>
  <c r="BL99" i="31"/>
  <c r="BL49" i="31" s="1"/>
  <c r="BL11" i="31" s="1"/>
  <c r="BZ99" i="31"/>
  <c r="BZ49" i="31" s="1"/>
  <c r="BZ11" i="31" s="1"/>
  <c r="AZ99" i="31"/>
  <c r="AZ49" i="31" s="1"/>
  <c r="AZ11" i="31" s="1"/>
  <c r="BR99" i="31"/>
  <c r="BR49" i="31" s="1"/>
  <c r="BR11" i="31" s="1"/>
  <c r="AT99" i="31"/>
  <c r="AT49" i="31" s="1"/>
  <c r="AT11" i="31" s="1"/>
  <c r="AG99" i="31"/>
  <c r="AG49" i="31" s="1"/>
  <c r="AG11" i="31" s="1"/>
  <c r="AU99" i="31"/>
  <c r="AU49" i="31" s="1"/>
  <c r="AU11" i="31" s="1"/>
  <c r="CD99" i="31"/>
  <c r="CD49" i="31" s="1"/>
  <c r="CD11" i="31" s="1"/>
  <c r="CE99" i="31"/>
  <c r="CE49" i="31" s="1"/>
  <c r="CE11" i="31" s="1"/>
  <c r="AN99" i="31"/>
  <c r="AN49" i="31" s="1"/>
  <c r="AN11" i="31" s="1"/>
  <c r="Y99" i="31"/>
  <c r="Y49" i="31" s="1"/>
  <c r="Y11" i="31" s="1"/>
  <c r="BK99" i="31"/>
  <c r="BK49" i="31" s="1"/>
  <c r="BK11" i="31" s="1"/>
  <c r="AS99" i="31"/>
  <c r="AS49" i="31" s="1"/>
  <c r="AS11" i="31" s="1"/>
  <c r="BQ99" i="31"/>
  <c r="BQ49" i="31" s="1"/>
  <c r="BQ11" i="31" s="1"/>
  <c r="BW99" i="31"/>
  <c r="BW49" i="31" s="1"/>
  <c r="BW11" i="31" s="1"/>
  <c r="BA94" i="31"/>
  <c r="BA44" i="31" s="1"/>
  <c r="AG94" i="31"/>
  <c r="AG44" i="31" s="1"/>
  <c r="AT94" i="31"/>
  <c r="AT44" i="31" s="1"/>
  <c r="AB94" i="31"/>
  <c r="AB44" i="31" s="1"/>
  <c r="AE94" i="31"/>
  <c r="AE44" i="31" s="1"/>
  <c r="AD94" i="31"/>
  <c r="AD44" i="31" s="1"/>
  <c r="BI94" i="31"/>
  <c r="BI44" i="31" s="1"/>
  <c r="BO94" i="31"/>
  <c r="BO44" i="31" s="1"/>
  <c r="AU94" i="31"/>
  <c r="AU44" i="31" s="1"/>
  <c r="Z94" i="31"/>
  <c r="Z44" i="31" s="1"/>
  <c r="AJ94" i="31"/>
  <c r="AJ44" i="31" s="1"/>
  <c r="AI94" i="31"/>
  <c r="AI44" i="31" s="1"/>
  <c r="AH94" i="31"/>
  <c r="AH44" i="31" s="1"/>
  <c r="BY94" i="31"/>
  <c r="BY44" i="31" s="1"/>
  <c r="CA94" i="31"/>
  <c r="CA44" i="31" s="1"/>
  <c r="BZ94" i="31"/>
  <c r="BZ44" i="31" s="1"/>
  <c r="AO94" i="31"/>
  <c r="AO44" i="31" s="1"/>
  <c r="BG94" i="31"/>
  <c r="BG44" i="31" s="1"/>
  <c r="BF94" i="31"/>
  <c r="BF44" i="31" s="1"/>
  <c r="CC94" i="31"/>
  <c r="CC44" i="31" s="1"/>
  <c r="BN94" i="31"/>
  <c r="BN44" i="31" s="1"/>
  <c r="AV94" i="31"/>
  <c r="AV44" i="31" s="1"/>
  <c r="AA94" i="31"/>
  <c r="AA44" i="31" s="1"/>
  <c r="CE94" i="31"/>
  <c r="CE44" i="31" s="1"/>
  <c r="AF93" i="31"/>
  <c r="AF43" i="31" s="1"/>
  <c r="CB93" i="31"/>
  <c r="BQ93" i="31"/>
  <c r="BQ43" i="31" s="1"/>
  <c r="Z93" i="31"/>
  <c r="Z43" i="31" s="1"/>
  <c r="BR93" i="31"/>
  <c r="BR43" i="31" s="1"/>
  <c r="AY93" i="31"/>
  <c r="AY95" i="31" s="1"/>
  <c r="AY117" i="31" s="1"/>
  <c r="AO93" i="31"/>
  <c r="AO43" i="31" s="1"/>
  <c r="AT93" i="31"/>
  <c r="AE93" i="31"/>
  <c r="AE43" i="31" s="1"/>
  <c r="CA93" i="31"/>
  <c r="BL93" i="31"/>
  <c r="BL43" i="31" s="1"/>
  <c r="BA93" i="31"/>
  <c r="AP93" i="31"/>
  <c r="AP43" i="31" s="1"/>
  <c r="BS93" i="31"/>
  <c r="BS43" i="31" s="1"/>
  <c r="BD93" i="31"/>
  <c r="BD43" i="31" s="1"/>
  <c r="BI93" i="31"/>
  <c r="BI43" i="31" s="1"/>
  <c r="BV93" i="31"/>
  <c r="BV43" i="31" s="1"/>
  <c r="BB93" i="31"/>
  <c r="BB95" i="31" s="1"/>
  <c r="BB117" i="31" s="1"/>
  <c r="AU93" i="31"/>
  <c r="AU43" i="31" s="1"/>
  <c r="AV93" i="31"/>
  <c r="AV43" i="31" s="1"/>
  <c r="BF93" i="31"/>
  <c r="BF43" i="31" s="1"/>
  <c r="AL93" i="31"/>
  <c r="AL43" i="31" s="1"/>
  <c r="BG93" i="31"/>
  <c r="BG43" i="31" s="1"/>
  <c r="BH93" i="31"/>
  <c r="BH43" i="31" s="1"/>
  <c r="AW93" i="31"/>
  <c r="AW43" i="31" s="1"/>
  <c r="AB87" i="31"/>
  <c r="AB37" i="31" s="1"/>
  <c r="BA87" i="31"/>
  <c r="AT87" i="31"/>
  <c r="AT37" i="31" s="1"/>
  <c r="AM87" i="31"/>
  <c r="AM37" i="31" s="1"/>
  <c r="BP87" i="31"/>
  <c r="BP37" i="31" s="1"/>
  <c r="AC87" i="31"/>
  <c r="AC37" i="31" s="1"/>
  <c r="BK87" i="31"/>
  <c r="BK37" i="31" s="1"/>
  <c r="AD87" i="31"/>
  <c r="AD37" i="31" s="1"/>
  <c r="CA87" i="31"/>
  <c r="CA37" i="31" s="1"/>
  <c r="AL87" i="31"/>
  <c r="AL37" i="31" s="1"/>
  <c r="CD87" i="31"/>
  <c r="CD37" i="31" s="1"/>
  <c r="X87" i="31"/>
  <c r="X37" i="31" s="1"/>
  <c r="BU87" i="31"/>
  <c r="BU37" i="31" s="1"/>
  <c r="AH87" i="31"/>
  <c r="AH88" i="31" s="1"/>
  <c r="AF87" i="31"/>
  <c r="AF37" i="31" s="1"/>
  <c r="AO86" i="31"/>
  <c r="AO36" i="31" s="1"/>
  <c r="Y86" i="31"/>
  <c r="Y88" i="31" s="1"/>
  <c r="BI86" i="31"/>
  <c r="BI36" i="31" s="1"/>
  <c r="BH86" i="31"/>
  <c r="BH88" i="31" s="1"/>
  <c r="BH113" i="31" s="1"/>
  <c r="BG86" i="31"/>
  <c r="BG36" i="31" s="1"/>
  <c r="CE86" i="31"/>
  <c r="CE88" i="31" s="1"/>
  <c r="CE113" i="31" s="1"/>
  <c r="AD86" i="31"/>
  <c r="AD36" i="31" s="1"/>
  <c r="AA86" i="31"/>
  <c r="AA88" i="31" s="1"/>
  <c r="AA113" i="31" s="1"/>
  <c r="BT86" i="31"/>
  <c r="BT36" i="31" s="1"/>
  <c r="CD86" i="31"/>
  <c r="CD36" i="31" s="1"/>
  <c r="AE86" i="31"/>
  <c r="AE36" i="31" s="1"/>
  <c r="AF86" i="31"/>
  <c r="AF36" i="31" s="1"/>
  <c r="AK86" i="31"/>
  <c r="AK36" i="31" s="1"/>
  <c r="AP86" i="31"/>
  <c r="AP88" i="31" s="1"/>
  <c r="AP113" i="31" s="1"/>
  <c r="BJ86" i="31"/>
  <c r="BJ36" i="31" s="1"/>
  <c r="BN86" i="31"/>
  <c r="BN36" i="31" s="1"/>
  <c r="BM86" i="31"/>
  <c r="BM36" i="31" s="1"/>
  <c r="AZ86" i="31"/>
  <c r="AZ88" i="31" s="1"/>
  <c r="BP86" i="31"/>
  <c r="BP36" i="31" s="1"/>
  <c r="AT86" i="31"/>
  <c r="AT36" i="31" s="1"/>
  <c r="BK86" i="31"/>
  <c r="BK36" i="31" s="1"/>
  <c r="X86" i="31"/>
  <c r="CA86" i="31"/>
  <c r="CA36" i="31" s="1"/>
  <c r="AB86" i="31"/>
  <c r="AB36" i="31" s="1"/>
  <c r="AG86" i="31"/>
  <c r="AG36" i="31" s="1"/>
  <c r="AL86" i="31"/>
  <c r="AL36" i="31" s="1"/>
  <c r="BO86" i="31"/>
  <c r="BO36" i="31" s="1"/>
  <c r="BF86" i="31"/>
  <c r="BF88" i="31" s="1"/>
  <c r="BZ86" i="31"/>
  <c r="BZ36" i="31" s="1"/>
  <c r="BD86" i="31"/>
  <c r="BD36" i="31" s="1"/>
  <c r="AM86" i="31"/>
  <c r="AM36" i="31" s="1"/>
  <c r="BR86" i="31"/>
  <c r="BR36" i="31" s="1"/>
  <c r="Z86" i="31"/>
  <c r="Z36" i="31" s="1"/>
  <c r="BE86" i="31"/>
  <c r="BE36" i="31" s="1"/>
  <c r="AS86" i="31"/>
  <c r="AS36" i="31" s="1"/>
  <c r="AY86" i="31"/>
  <c r="BL86" i="31"/>
  <c r="BL36" i="31" s="1"/>
  <c r="BQ86" i="31"/>
  <c r="BQ36" i="31" s="1"/>
  <c r="BV86" i="31"/>
  <c r="BV36" i="31" s="1"/>
  <c r="AS83" i="31"/>
  <c r="AS33" i="31" s="1"/>
  <c r="BU83" i="31"/>
  <c r="AW83" i="31"/>
  <c r="AW33" i="31" s="1"/>
  <c r="BB83" i="31"/>
  <c r="BB33" i="31" s="1"/>
  <c r="X83" i="31"/>
  <c r="X33" i="31" s="1"/>
  <c r="AT83" i="31"/>
  <c r="BX83" i="31"/>
  <c r="BX33" i="31" s="1"/>
  <c r="AI83" i="31"/>
  <c r="AI88" i="31" s="1"/>
  <c r="BR83" i="31"/>
  <c r="BR33" i="31" s="1"/>
  <c r="AK83" i="31"/>
  <c r="AK33" i="31" s="1"/>
  <c r="AJ83" i="31"/>
  <c r="AJ33" i="31" s="1"/>
  <c r="BE80" i="31"/>
  <c r="BE30" i="31" s="1"/>
  <c r="BD80" i="31"/>
  <c r="BD81" i="31" s="1"/>
  <c r="BD112" i="31" s="1"/>
  <c r="CC80" i="31"/>
  <c r="CC30" i="31" s="1"/>
  <c r="BC80" i="31"/>
  <c r="BC81" i="31" s="1"/>
  <c r="BC112" i="31" s="1"/>
  <c r="AJ80" i="31"/>
  <c r="AJ30" i="31" s="1"/>
  <c r="BI80" i="31"/>
  <c r="BI81" i="31" s="1"/>
  <c r="BI112" i="31" s="1"/>
  <c r="BH80" i="31"/>
  <c r="BH30" i="31" s="1"/>
  <c r="AL80" i="31"/>
  <c r="AL81" i="31" s="1"/>
  <c r="AL112" i="31" s="1"/>
  <c r="AP80" i="31"/>
  <c r="AP30" i="31" s="1"/>
  <c r="BU80" i="31"/>
  <c r="BU81" i="31" s="1"/>
  <c r="BU112" i="31" s="1"/>
  <c r="BZ80" i="31"/>
  <c r="BZ30" i="31" s="1"/>
  <c r="BT80" i="31"/>
  <c r="BT81" i="31" s="1"/>
  <c r="BT112" i="31" s="1"/>
  <c r="BY80" i="31"/>
  <c r="BY30" i="31" s="1"/>
  <c r="CD80" i="31"/>
  <c r="CD30" i="31" s="1"/>
  <c r="AM80" i="31"/>
  <c r="AM30" i="31" s="1"/>
  <c r="AG80" i="31"/>
  <c r="AG30" i="31" s="1"/>
  <c r="BQ80" i="31"/>
  <c r="BQ30" i="31" s="1"/>
  <c r="CA80" i="31"/>
  <c r="CA30" i="31" s="1"/>
  <c r="BJ80" i="31"/>
  <c r="BJ30" i="31" s="1"/>
  <c r="BN80" i="31"/>
  <c r="BN81" i="31" s="1"/>
  <c r="BN112" i="31" s="1"/>
  <c r="BM80" i="31"/>
  <c r="BM30" i="31" s="1"/>
  <c r="AQ80" i="31"/>
  <c r="AQ30" i="31" s="1"/>
  <c r="BK80" i="31"/>
  <c r="BK30" i="31" s="1"/>
  <c r="AF80" i="31"/>
  <c r="AF81" i="31" s="1"/>
  <c r="AF112" i="31" s="1"/>
  <c r="BS80" i="31"/>
  <c r="BS30" i="31" s="1"/>
  <c r="AD80" i="31"/>
  <c r="AD30" i="31" s="1"/>
  <c r="AC80" i="31"/>
  <c r="AC30" i="31" s="1"/>
  <c r="AH80" i="31"/>
  <c r="AH30" i="31" s="1"/>
  <c r="AE80" i="31"/>
  <c r="AE30" i="31" s="1"/>
  <c r="BR80" i="31"/>
  <c r="BR30" i="31" s="1"/>
  <c r="AB80" i="31"/>
  <c r="AB30" i="31" s="1"/>
  <c r="BO80" i="31"/>
  <c r="BO81" i="31" s="1"/>
  <c r="BO112" i="31" s="1"/>
  <c r="AV80" i="31"/>
  <c r="AV30" i="31" s="1"/>
  <c r="AO80" i="31"/>
  <c r="AO30" i="31" s="1"/>
  <c r="AT80" i="31"/>
  <c r="AT30" i="31" s="1"/>
  <c r="AN80" i="31"/>
  <c r="AN30" i="31" s="1"/>
  <c r="AS80" i="31"/>
  <c r="AS30" i="31" s="1"/>
  <c r="BV77" i="31"/>
  <c r="BV27" i="31" s="1"/>
  <c r="BR77" i="31"/>
  <c r="BF77" i="31"/>
  <c r="BF27" i="31" s="1"/>
  <c r="BB77" i="31"/>
  <c r="AP77" i="31"/>
  <c r="AP27" i="31" s="1"/>
  <c r="BQ77" i="31"/>
  <c r="BQ27" i="31" s="1"/>
  <c r="AR77" i="31"/>
  <c r="AR27" i="31" s="1"/>
  <c r="BG77" i="31"/>
  <c r="BG27" i="31" s="1"/>
  <c r="CD77" i="31"/>
  <c r="CD27" i="31" s="1"/>
  <c r="AL77" i="31"/>
  <c r="AL27" i="31" s="1"/>
  <c r="AR75" i="31"/>
  <c r="AR25" i="31" s="1"/>
  <c r="BK75" i="31"/>
  <c r="BK25" i="31" s="1"/>
  <c r="AZ75" i="31"/>
  <c r="AZ25" i="31" s="1"/>
  <c r="BM75" i="31"/>
  <c r="BM25" i="31" s="1"/>
  <c r="AY75" i="31"/>
  <c r="AY25" i="31" s="1"/>
  <c r="AF75" i="31"/>
  <c r="AF25" i="31" s="1"/>
  <c r="BW75" i="31"/>
  <c r="BW25" i="31" s="1"/>
  <c r="AK75" i="31"/>
  <c r="AK25" i="31" s="1"/>
  <c r="AQ75" i="31"/>
  <c r="AQ25" i="31" s="1"/>
  <c r="AL75" i="31"/>
  <c r="BC75" i="31"/>
  <c r="BC25" i="31" s="1"/>
  <c r="BQ75" i="31"/>
  <c r="BQ78" i="31" s="1"/>
  <c r="BQ111" i="31" s="1"/>
  <c r="AE75" i="31"/>
  <c r="AE25" i="31" s="1"/>
  <c r="AJ75" i="31"/>
  <c r="AJ25" i="31" s="1"/>
  <c r="BR75" i="31"/>
  <c r="BR25" i="31" s="1"/>
  <c r="BF75" i="31"/>
  <c r="BJ75" i="31"/>
  <c r="BJ25" i="31" s="1"/>
  <c r="AN75" i="31"/>
  <c r="AN78" i="31" s="1"/>
  <c r="AN111" i="31" s="1"/>
  <c r="BI75" i="31"/>
  <c r="BI25" i="31" s="1"/>
  <c r="AG75" i="31"/>
  <c r="BG75" i="31"/>
  <c r="BG25" i="31" s="1"/>
  <c r="BN74" i="31"/>
  <c r="BN24" i="31" s="1"/>
  <c r="AF74" i="31"/>
  <c r="BT74" i="31"/>
  <c r="BT24" i="31" s="1"/>
  <c r="BV74" i="31"/>
  <c r="BV24" i="31" s="1"/>
  <c r="AO74" i="31"/>
  <c r="AO24" i="31" s="1"/>
  <c r="AU74" i="31"/>
  <c r="AU78" i="31" s="1"/>
  <c r="AU111" i="31" s="1"/>
  <c r="X74" i="31"/>
  <c r="X24" i="31" s="1"/>
  <c r="AH74" i="31"/>
  <c r="AH78" i="31" s="1"/>
  <c r="AH111" i="31" s="1"/>
  <c r="BO74" i="31"/>
  <c r="BO24" i="31" s="1"/>
  <c r="BY74" i="31"/>
  <c r="BY78" i="31" s="1"/>
  <c r="BY111" i="31" s="1"/>
  <c r="AW74" i="31"/>
  <c r="AW24" i="31" s="1"/>
  <c r="BB74" i="31"/>
  <c r="Z74" i="31"/>
  <c r="Z24" i="31" s="1"/>
  <c r="AA74" i="31"/>
  <c r="AA24" i="31" s="1"/>
  <c r="BJ74" i="31"/>
  <c r="BJ24" i="31" s="1"/>
  <c r="AJ74" i="31"/>
  <c r="AJ24" i="31" s="1"/>
  <c r="AC74" i="31"/>
  <c r="AC24" i="31" s="1"/>
  <c r="AI74" i="31"/>
  <c r="AI24" i="31" s="1"/>
  <c r="BD74" i="31"/>
  <c r="BD24" i="31" s="1"/>
  <c r="BM74" i="31"/>
  <c r="BM24" i="31" s="1"/>
  <c r="AV74" i="31"/>
  <c r="AV24" i="31" s="1"/>
  <c r="AP74" i="31"/>
  <c r="AP24" i="31" s="1"/>
  <c r="AQ74" i="31"/>
  <c r="AQ24" i="31" s="1"/>
  <c r="AB74" i="31"/>
  <c r="AB24" i="31" s="1"/>
  <c r="BU74" i="31"/>
  <c r="BU24" i="31" s="1"/>
  <c r="CA74" i="31"/>
  <c r="CA24" i="31" s="1"/>
  <c r="AG74" i="31"/>
  <c r="AG24" i="31" s="1"/>
  <c r="BC74" i="31"/>
  <c r="BW74" i="31"/>
  <c r="BW24" i="31" s="1"/>
  <c r="BH74" i="31"/>
  <c r="BH78" i="31" s="1"/>
  <c r="BH111" i="31" s="1"/>
  <c r="CC74" i="31"/>
  <c r="CC24" i="31" s="1"/>
  <c r="AM74" i="31"/>
  <c r="AM24" i="31" s="1"/>
  <c r="BP74" i="31"/>
  <c r="BP24" i="31" s="1"/>
  <c r="BA74" i="31"/>
  <c r="BA78" i="31" s="1"/>
  <c r="BA111" i="31" s="1"/>
  <c r="BG74" i="31"/>
  <c r="BG24" i="31" s="1"/>
  <c r="Y74" i="31"/>
  <c r="Y24" i="31" s="1"/>
  <c r="AD74" i="31"/>
  <c r="AD24" i="31" s="1"/>
  <c r="CB74" i="31"/>
  <c r="CB24" i="31" s="1"/>
  <c r="CE43" i="31"/>
  <c r="BU43" i="31"/>
  <c r="BZ43" i="31"/>
  <c r="CD43" i="31"/>
  <c r="BY43" i="31"/>
  <c r="BQ50" i="31"/>
  <c r="BQ12" i="31" s="1"/>
  <c r="BW44" i="31"/>
  <c r="BT43" i="31"/>
  <c r="AN50" i="31"/>
  <c r="AN12" i="31" s="1"/>
  <c r="BN50" i="31"/>
  <c r="BN12" i="31" s="1"/>
  <c r="BH50" i="31"/>
  <c r="BH12" i="31" s="1"/>
  <c r="BM50" i="31"/>
  <c r="BM12" i="31" s="1"/>
  <c r="CE146" i="31"/>
  <c r="CE148" i="31" s="1"/>
  <c r="BS146" i="31"/>
  <c r="BS148" i="31" s="1"/>
  <c r="BY146" i="31"/>
  <c r="BY148" i="31" s="1"/>
  <c r="BR146" i="31"/>
  <c r="BR148" i="31" s="1"/>
  <c r="BE146" i="31"/>
  <c r="BE148" i="31" s="1"/>
  <c r="BT146" i="31"/>
  <c r="BT148" i="31" s="1"/>
  <c r="BJ146" i="31"/>
  <c r="BJ148" i="31" s="1"/>
  <c r="BU146" i="31"/>
  <c r="BU148" i="31" s="1"/>
  <c r="AX146" i="31"/>
  <c r="AX148" i="31" s="1"/>
  <c r="BC146" i="31"/>
  <c r="BC148" i="31" s="1"/>
  <c r="BD146" i="31"/>
  <c r="BD148" i="31" s="1"/>
  <c r="BM146" i="31"/>
  <c r="BM148" i="31" s="1"/>
  <c r="BB146" i="31"/>
  <c r="BB148" i="31" s="1"/>
  <c r="CA49" i="31"/>
  <c r="CA11" i="31" s="1"/>
  <c r="BN49" i="31"/>
  <c r="BN11" i="31" s="1"/>
  <c r="BP49" i="31"/>
  <c r="BP11" i="31" s="1"/>
  <c r="X49" i="31"/>
  <c r="X11" i="31" s="1"/>
  <c r="AP49" i="31"/>
  <c r="AP11" i="31" s="1"/>
  <c r="BF30" i="31"/>
  <c r="BP30" i="31"/>
  <c r="AI30" i="31"/>
  <c r="BE25" i="31"/>
  <c r="AV25" i="31"/>
  <c r="CB44" i="31"/>
  <c r="BH44" i="31"/>
  <c r="AP148" i="31"/>
  <c r="BC144" i="31"/>
  <c r="BC44" i="31" s="1"/>
  <c r="AP139" i="31"/>
  <c r="AP141" i="31" s="1"/>
  <c r="CE139" i="31"/>
  <c r="CE141" i="31" s="1"/>
  <c r="BN139" i="31"/>
  <c r="BN141" i="31" s="1"/>
  <c r="BM139" i="31"/>
  <c r="BM141" i="31" s="1"/>
  <c r="CB139" i="31"/>
  <c r="CB141" i="31" s="1"/>
  <c r="BF139" i="31"/>
  <c r="BF39" i="31" s="1"/>
  <c r="BS139" i="31"/>
  <c r="BS141" i="31" s="1"/>
  <c r="BW139" i="31"/>
  <c r="BW39" i="31" s="1"/>
  <c r="BY139" i="31"/>
  <c r="BY141" i="31" s="1"/>
  <c r="CD139" i="31"/>
  <c r="CD141" i="31" s="1"/>
  <c r="AM139" i="31"/>
  <c r="AM141" i="31" s="1"/>
  <c r="CC139" i="31"/>
  <c r="CC141" i="31" s="1"/>
  <c r="BA139" i="31"/>
  <c r="BA141" i="31" s="1"/>
  <c r="BP139" i="31"/>
  <c r="BP141" i="31" s="1"/>
  <c r="BZ139" i="31"/>
  <c r="BZ141" i="31" s="1"/>
  <c r="BI139" i="31"/>
  <c r="BI141" i="31" s="1"/>
  <c r="BH139" i="31"/>
  <c r="BH141" i="31" s="1"/>
  <c r="BK139" i="31"/>
  <c r="BK39" i="31" s="1"/>
  <c r="BC139" i="31"/>
  <c r="BC141" i="31" s="1"/>
  <c r="BV139" i="31"/>
  <c r="BV39" i="31" s="1"/>
  <c r="AJ139" i="31"/>
  <c r="AJ141" i="31" s="1"/>
  <c r="AO139" i="31"/>
  <c r="AO141" i="31" s="1"/>
  <c r="AT139" i="31"/>
  <c r="AT141" i="31" s="1"/>
  <c r="AQ139" i="31"/>
  <c r="AQ39" i="31" s="1"/>
  <c r="AH139" i="31"/>
  <c r="AH141" i="31" s="1"/>
  <c r="BG139" i="31"/>
  <c r="BG141" i="31" s="1"/>
  <c r="AL139" i="31"/>
  <c r="AL141" i="31" s="1"/>
  <c r="BL139" i="31"/>
  <c r="BL39" i="31" s="1"/>
  <c r="BU139" i="31"/>
  <c r="BU141" i="31" s="1"/>
  <c r="BD139" i="31"/>
  <c r="BD141" i="31" s="1"/>
  <c r="BR139" i="31"/>
  <c r="BR141" i="31" s="1"/>
  <c r="AV139" i="31"/>
  <c r="AV39" i="31" s="1"/>
  <c r="BO139" i="31"/>
  <c r="BO141" i="31" s="1"/>
  <c r="BE139" i="31"/>
  <c r="BE39" i="31" s="1"/>
  <c r="AS139" i="31"/>
  <c r="AS141" i="31" s="1"/>
  <c r="AX139" i="31"/>
  <c r="AX141" i="31" s="1"/>
  <c r="AW139" i="31"/>
  <c r="AW141" i="31" s="1"/>
  <c r="AK129" i="31"/>
  <c r="AK131" i="31" s="1"/>
  <c r="BK129" i="31"/>
  <c r="BK29" i="31" s="1"/>
  <c r="AG129" i="31"/>
  <c r="AG131" i="31" s="1"/>
  <c r="BQ129" i="31"/>
  <c r="BQ131" i="31" s="1"/>
  <c r="AJ129" i="31"/>
  <c r="AJ131" i="31" s="1"/>
  <c r="BU129" i="31"/>
  <c r="BU29" i="31" s="1"/>
  <c r="BZ129" i="31"/>
  <c r="BZ131" i="31" s="1"/>
  <c r="AS129" i="31"/>
  <c r="AS29" i="31" s="1"/>
  <c r="AX129" i="31"/>
  <c r="AX131" i="31" s="1"/>
  <c r="BP129" i="31"/>
  <c r="BP131" i="31" s="1"/>
  <c r="BX129" i="31"/>
  <c r="BX131" i="31" s="1"/>
  <c r="BJ129" i="31"/>
  <c r="BJ131" i="31" s="1"/>
  <c r="AI129" i="31"/>
  <c r="AI131" i="31" s="1"/>
  <c r="AL129" i="31"/>
  <c r="AL131" i="31" s="1"/>
  <c r="AV129" i="31"/>
  <c r="AV131" i="31" s="1"/>
  <c r="BF129" i="31"/>
  <c r="BF131" i="31" s="1"/>
  <c r="BH129" i="31"/>
  <c r="BH131" i="31" s="1"/>
  <c r="AD129" i="31"/>
  <c r="AD131" i="31" s="1"/>
  <c r="AE129" i="31"/>
  <c r="AE131" i="31" s="1"/>
  <c r="AF129" i="31"/>
  <c r="AF29" i="31" s="1"/>
  <c r="BO129" i="31"/>
  <c r="BO131" i="31" s="1"/>
  <c r="BL129" i="31"/>
  <c r="BL131" i="31" s="1"/>
  <c r="BM129" i="31"/>
  <c r="BM131" i="31" s="1"/>
  <c r="BR129" i="31"/>
  <c r="BR131" i="31" s="1"/>
  <c r="AN129" i="31"/>
  <c r="AN131" i="31" s="1"/>
  <c r="BT129" i="31"/>
  <c r="BT131" i="31" s="1"/>
  <c r="BE129" i="31"/>
  <c r="BE131" i="31" s="1"/>
  <c r="BD129" i="31"/>
  <c r="BD131" i="31" s="1"/>
  <c r="BC129" i="31"/>
  <c r="BC131" i="31" s="1"/>
  <c r="AA129" i="31"/>
  <c r="AA131" i="31" s="1"/>
  <c r="AP129" i="31"/>
  <c r="AP131" i="31" s="1"/>
  <c r="AO129" i="31"/>
  <c r="AO131" i="31" s="1"/>
  <c r="AT129" i="31"/>
  <c r="AT131" i="31" s="1"/>
  <c r="BY129" i="31"/>
  <c r="BY131" i="31" s="1"/>
  <c r="CD129" i="31"/>
  <c r="CD131" i="31" s="1"/>
  <c r="AB129" i="31"/>
  <c r="AB131" i="31" s="1"/>
  <c r="AM129" i="31"/>
  <c r="AM131" i="31" s="1"/>
  <c r="BY27" i="31"/>
  <c r="AT27" i="31"/>
  <c r="AU27" i="31"/>
  <c r="AS27" i="31"/>
  <c r="AZ27" i="31"/>
  <c r="BI37" i="31"/>
  <c r="BD37" i="31"/>
  <c r="AN37" i="31"/>
  <c r="BM37" i="31"/>
  <c r="CE37" i="31"/>
  <c r="AV37" i="31"/>
  <c r="BI33" i="31"/>
  <c r="BZ37" i="31"/>
  <c r="AA33" i="31"/>
  <c r="BF33" i="31"/>
  <c r="AF27" i="31"/>
  <c r="Z37" i="31"/>
  <c r="BF37" i="31"/>
  <c r="AQ37" i="31"/>
  <c r="AZ37" i="31"/>
  <c r="AH27" i="31"/>
  <c r="BS27" i="31"/>
  <c r="BA33" i="31"/>
  <c r="Y33" i="31"/>
  <c r="BN33" i="31"/>
  <c r="CA33" i="31"/>
  <c r="CB33" i="31"/>
  <c r="BV33" i="31"/>
  <c r="BA49" i="31"/>
  <c r="BA11" i="31" s="1"/>
  <c r="AY49" i="31"/>
  <c r="AY11" i="31" s="1"/>
  <c r="BU49" i="31"/>
  <c r="BU11" i="31" s="1"/>
  <c r="BS49" i="31"/>
  <c r="BS11" i="31" s="1"/>
  <c r="AA49" i="31"/>
  <c r="AA11" i="31" s="1"/>
  <c r="AB49" i="31"/>
  <c r="AB11" i="31" s="1"/>
  <c r="CD50" i="31"/>
  <c r="CD12" i="31" s="1"/>
  <c r="BP50" i="31"/>
  <c r="BP12" i="31" s="1"/>
  <c r="AG50" i="31"/>
  <c r="AG12" i="31" s="1"/>
  <c r="BT50" i="31"/>
  <c r="BT12" i="31" s="1"/>
  <c r="AF50" i="31"/>
  <c r="AF12" i="31" s="1"/>
  <c r="AM43" i="31"/>
  <c r="BC43" i="31"/>
  <c r="X43" i="31"/>
  <c r="AN43" i="31"/>
  <c r="AS43" i="31"/>
  <c r="AE37" i="31"/>
  <c r="BS37" i="31"/>
  <c r="BS50" i="31"/>
  <c r="BS12" i="31" s="1"/>
  <c r="Z50" i="31"/>
  <c r="Z12" i="31" s="1"/>
  <c r="AA50" i="31"/>
  <c r="AA12" i="31" s="1"/>
  <c r="AA43" i="31"/>
  <c r="CC43" i="31"/>
  <c r="AK27" i="31"/>
  <c r="BZ27" i="31"/>
  <c r="CA27" i="31"/>
  <c r="BE27" i="31"/>
  <c r="BT27" i="31"/>
  <c r="AA37" i="31"/>
  <c r="BX37" i="31"/>
  <c r="AK37" i="31"/>
  <c r="BD33" i="31"/>
  <c r="BZ33" i="31"/>
  <c r="BH33" i="31"/>
  <c r="AD49" i="31"/>
  <c r="AD11" i="31" s="1"/>
  <c r="AV49" i="31"/>
  <c r="AV11" i="31" s="1"/>
  <c r="AH49" i="31"/>
  <c r="AH11" i="31" s="1"/>
  <c r="BB49" i="31"/>
  <c r="BB11" i="31" s="1"/>
  <c r="BD49" i="31"/>
  <c r="BD11" i="31" s="1"/>
  <c r="BV49" i="31"/>
  <c r="BV11" i="31" s="1"/>
  <c r="BX49" i="31"/>
  <c r="BX11" i="31" s="1"/>
  <c r="AK50" i="31"/>
  <c r="AK12" i="31" s="1"/>
  <c r="AB50" i="31"/>
  <c r="AB12" i="31" s="1"/>
  <c r="AG27" i="31"/>
  <c r="BL27" i="31"/>
  <c r="AO37" i="31"/>
  <c r="BI49" i="31"/>
  <c r="BI11" i="31" s="1"/>
  <c r="CC49" i="31"/>
  <c r="CC11" i="31" s="1"/>
  <c r="AO50" i="31"/>
  <c r="AO12" i="31" s="1"/>
  <c r="AS148" i="31"/>
  <c r="BX27" i="31"/>
  <c r="AW27" i="31"/>
  <c r="BN27" i="31"/>
  <c r="AM27" i="31"/>
  <c r="BD27" i="31"/>
  <c r="BC33" i="31"/>
  <c r="AH33" i="31"/>
  <c r="AR33" i="31"/>
  <c r="CC33" i="31"/>
  <c r="AP33" i="31"/>
  <c r="AU33" i="31"/>
  <c r="AV33" i="31"/>
  <c r="BO33" i="31"/>
  <c r="BP33" i="31"/>
  <c r="CB49" i="31"/>
  <c r="CB11" i="31" s="1"/>
  <c r="AM49" i="31"/>
  <c r="AM11" i="31" s="1"/>
  <c r="BG49" i="31"/>
  <c r="BG11" i="31" s="1"/>
  <c r="AI43" i="31"/>
  <c r="AJ43" i="31"/>
  <c r="AZ43" i="31"/>
  <c r="BP43" i="31"/>
  <c r="Y43" i="31"/>
  <c r="BA131" i="31"/>
  <c r="CA131" i="31"/>
  <c r="AJ36" i="31"/>
  <c r="BY36" i="31"/>
  <c r="AQ36" i="31"/>
  <c r="BS24" i="31"/>
  <c r="BX24" i="31"/>
  <c r="BE24" i="31"/>
  <c r="AZ44" i="31"/>
  <c r="AW44" i="31"/>
  <c r="BW27" i="31"/>
  <c r="AC43" i="31"/>
  <c r="BL138" i="31"/>
  <c r="CA138" i="31"/>
  <c r="BA138" i="31"/>
  <c r="AI138" i="31"/>
  <c r="AJ138" i="31"/>
  <c r="AO138" i="31"/>
  <c r="AX138" i="31"/>
  <c r="AM138" i="31"/>
  <c r="AN138" i="31"/>
  <c r="AS138" i="31"/>
  <c r="AW138" i="31"/>
  <c r="BV131" i="31"/>
  <c r="BI131" i="31"/>
  <c r="BN131" i="31"/>
  <c r="AC36" i="31"/>
  <c r="AH36" i="31"/>
  <c r="AV36" i="31"/>
  <c r="BA36" i="31"/>
  <c r="CD24" i="31"/>
  <c r="BR24" i="31"/>
  <c r="AK24" i="31"/>
  <c r="BZ24" i="31"/>
  <c r="AQ148" i="31"/>
  <c r="AR148" i="31"/>
  <c r="BH27" i="31"/>
  <c r="BJ27" i="31"/>
  <c r="BK27" i="31"/>
  <c r="BO27" i="31"/>
  <c r="BP27" i="31"/>
  <c r="BT37" i="31"/>
  <c r="BY37" i="31"/>
  <c r="BH37" i="31"/>
  <c r="CC37" i="31"/>
  <c r="AI37" i="31"/>
  <c r="BL37" i="31"/>
  <c r="AD43" i="31"/>
  <c r="AH43" i="31"/>
  <c r="BW43" i="31"/>
  <c r="BX43" i="31"/>
  <c r="BM43" i="31"/>
  <c r="BG131" i="31"/>
  <c r="AU131" i="31"/>
  <c r="CE131" i="31"/>
  <c r="CC131" i="31"/>
  <c r="AZ131" i="31"/>
  <c r="AU36" i="31"/>
  <c r="AI36" i="31"/>
  <c r="AR36" i="31"/>
  <c r="AW36" i="31"/>
  <c r="AS24" i="31"/>
  <c r="CE24" i="31"/>
  <c r="AE24" i="31"/>
  <c r="CC27" i="31"/>
  <c r="CB27" i="31"/>
  <c r="BA27" i="31"/>
  <c r="CE27" i="31"/>
  <c r="AN27" i="31"/>
  <c r="AR37" i="31"/>
  <c r="AU37" i="31"/>
  <c r="Y37" i="31"/>
  <c r="AM33" i="31"/>
  <c r="BJ33" i="31"/>
  <c r="BQ33" i="31"/>
  <c r="AY33" i="31"/>
  <c r="AZ33" i="31"/>
  <c r="BQ141" i="31"/>
  <c r="W141" i="31"/>
  <c r="BG30" i="31"/>
  <c r="CE30" i="31"/>
  <c r="AZ30" i="31"/>
  <c r="AH25" i="31"/>
  <c r="AM25" i="31"/>
  <c r="BH25" i="31"/>
  <c r="BA25" i="31"/>
  <c r="BV25" i="31"/>
  <c r="BE49" i="31"/>
  <c r="BE11" i="31" s="1"/>
  <c r="BO49" i="31"/>
  <c r="BO11" i="31" s="1"/>
  <c r="BY49" i="31"/>
  <c r="BY11" i="31" s="1"/>
  <c r="AR49" i="31"/>
  <c r="AR11" i="31" s="1"/>
  <c r="AY50" i="31"/>
  <c r="AY12" i="31" s="1"/>
  <c r="BI50" i="31"/>
  <c r="BI12" i="31" s="1"/>
  <c r="BD50" i="31"/>
  <c r="BD12" i="31" s="1"/>
  <c r="BB50" i="31"/>
  <c r="BB12" i="31" s="1"/>
  <c r="BC50" i="31"/>
  <c r="BC12" i="31" s="1"/>
  <c r="BX50" i="31"/>
  <c r="BX12" i="31" s="1"/>
  <c r="BV50" i="31"/>
  <c r="BV12" i="31" s="1"/>
  <c r="BW50" i="31"/>
  <c r="BW12" i="31" s="1"/>
  <c r="BV44" i="31"/>
  <c r="BR37" i="31"/>
  <c r="AP37" i="31"/>
  <c r="AO33" i="31"/>
  <c r="AL33" i="31"/>
  <c r="AN33" i="31"/>
  <c r="AQ33" i="31"/>
  <c r="AG141" i="31"/>
  <c r="AU30" i="31"/>
  <c r="AK30" i="31"/>
  <c r="BR26" i="31"/>
  <c r="BV26" i="31"/>
  <c r="Z26" i="31"/>
  <c r="AM26" i="31"/>
  <c r="AN26" i="31"/>
  <c r="AS26" i="31"/>
  <c r="AP26" i="31"/>
  <c r="AQ26" i="31"/>
  <c r="AW26" i="31"/>
  <c r="AU26" i="31"/>
  <c r="AV26" i="31"/>
  <c r="BA26" i="31"/>
  <c r="BU25" i="31"/>
  <c r="AT25" i="31"/>
  <c r="AS25" i="31"/>
  <c r="BX25" i="31"/>
  <c r="BJ49" i="31"/>
  <c r="BJ11" i="31" s="1"/>
  <c r="AF49" i="31"/>
  <c r="AF11" i="31" s="1"/>
  <c r="AL49" i="31"/>
  <c r="AL11" i="31" s="1"/>
  <c r="BF49" i="31"/>
  <c r="BF11" i="31" s="1"/>
  <c r="BH49" i="31"/>
  <c r="BH11" i="31" s="1"/>
  <c r="AV35" i="31"/>
  <c r="AG35" i="31"/>
  <c r="BS35" i="31"/>
  <c r="BT35" i="31"/>
  <c r="Z35" i="31"/>
  <c r="AA35" i="31"/>
  <c r="AO35" i="31"/>
  <c r="AT35" i="31"/>
  <c r="AU35" i="31"/>
  <c r="AS35" i="31"/>
  <c r="AY35" i="31"/>
  <c r="BX128" i="31"/>
  <c r="AW128" i="31"/>
  <c r="AX128" i="31"/>
  <c r="BO128" i="31"/>
  <c r="BP128" i="31"/>
  <c r="BR128" i="31"/>
  <c r="BC128" i="31"/>
  <c r="BD128" i="31"/>
  <c r="BV128" i="31"/>
  <c r="BR50" i="31"/>
  <c r="BR12" i="31" s="1"/>
  <c r="CB50" i="31"/>
  <c r="CB12" i="31" s="1"/>
  <c r="AQ40" i="31"/>
  <c r="BK40" i="31"/>
  <c r="CB40" i="31"/>
  <c r="BE40" i="31"/>
  <c r="CD40" i="31"/>
  <c r="CE40" i="31"/>
  <c r="BY40" i="31"/>
  <c r="AL40" i="31"/>
  <c r="AM40" i="31"/>
  <c r="BD40" i="31"/>
  <c r="AY145" i="31"/>
  <c r="CD145" i="31"/>
  <c r="AI145" i="31"/>
  <c r="BU145" i="31"/>
  <c r="BR145" i="31"/>
  <c r="BT145" i="31"/>
  <c r="AU145" i="31"/>
  <c r="AV145" i="31"/>
  <c r="BZ34" i="31"/>
  <c r="BE34" i="31"/>
  <c r="AF34" i="31"/>
  <c r="AV34" i="31"/>
  <c r="BA34" i="31"/>
  <c r="CE34" i="31"/>
  <c r="AL34" i="31"/>
  <c r="AM34" i="31"/>
  <c r="AN34" i="31"/>
  <c r="BY34" i="31"/>
  <c r="BF34" i="31"/>
  <c r="BG34" i="31"/>
  <c r="BB44" i="31"/>
  <c r="BR44" i="31"/>
  <c r="BC27" i="31"/>
  <c r="AJ37" i="31"/>
  <c r="AG37" i="31"/>
  <c r="CB37" i="31"/>
  <c r="AZ141" i="31"/>
  <c r="AN141" i="31"/>
  <c r="AU141" i="31"/>
  <c r="AR141" i="31"/>
  <c r="BX30" i="31"/>
  <c r="BA30" i="31"/>
  <c r="BV30" i="31"/>
  <c r="BO25" i="31"/>
  <c r="AU25" i="31"/>
  <c r="BB25" i="31"/>
  <c r="BL25" i="31"/>
  <c r="BL44" i="31"/>
  <c r="BK44" i="31"/>
  <c r="BJ44" i="31"/>
  <c r="AI49" i="31"/>
  <c r="AI11" i="31" s="1"/>
  <c r="BC49" i="31"/>
  <c r="BC11" i="31" s="1"/>
  <c r="BO50" i="31"/>
  <c r="BO12" i="31" s="1"/>
  <c r="CC50" i="31"/>
  <c r="CC12" i="31" s="1"/>
  <c r="AJ50" i="31"/>
  <c r="AJ12" i="31" s="1"/>
  <c r="AR44" i="31"/>
  <c r="AQ44" i="31"/>
  <c r="AS44" i="31"/>
  <c r="W43" i="31"/>
  <c r="BK95" i="31"/>
  <c r="BK42" i="31"/>
  <c r="AV42" i="31"/>
  <c r="AK95" i="31"/>
  <c r="AK117" i="31" s="1"/>
  <c r="AK42" i="31"/>
  <c r="Z42" i="31"/>
  <c r="BV42" i="31"/>
  <c r="BS29" i="31"/>
  <c r="AA81" i="31"/>
  <c r="AA112" i="31" s="1"/>
  <c r="AS91" i="31"/>
  <c r="AJ91" i="31"/>
  <c r="AJ114" i="31" s="1"/>
  <c r="X39" i="31"/>
  <c r="AQ91" i="31"/>
  <c r="AQ114" i="31" s="1"/>
  <c r="AK91" i="31"/>
  <c r="AK39" i="31"/>
  <c r="AH138" i="31"/>
  <c r="AA23" i="31"/>
  <c r="BW23" i="31"/>
  <c r="AE23" i="31"/>
  <c r="AJ23" i="31"/>
  <c r="AG43" i="31"/>
  <c r="AM95" i="31"/>
  <c r="AM42" i="31"/>
  <c r="BW95" i="31"/>
  <c r="BW117" i="31" s="1"/>
  <c r="BW42" i="31"/>
  <c r="CA42" i="31"/>
  <c r="CE42" i="31"/>
  <c r="AJ42" i="31"/>
  <c r="AZ95" i="31"/>
  <c r="AZ117" i="31" s="1"/>
  <c r="AZ42" i="31"/>
  <c r="BP95" i="31"/>
  <c r="BP42" i="31"/>
  <c r="Y95" i="31"/>
  <c r="Y117" i="31" s="1"/>
  <c r="Y42" i="31"/>
  <c r="AO42" i="31"/>
  <c r="BE95" i="31"/>
  <c r="BE117" i="31" s="1"/>
  <c r="BE42" i="31"/>
  <c r="BU95" i="31"/>
  <c r="BU42" i="31"/>
  <c r="AD42" i="31"/>
  <c r="AT42" i="31"/>
  <c r="BJ95" i="31"/>
  <c r="BJ117" i="31" s="1"/>
  <c r="BJ42" i="31"/>
  <c r="BZ42" i="31"/>
  <c r="AC29" i="31"/>
  <c r="BN29" i="31"/>
  <c r="AZ81" i="31"/>
  <c r="AZ112" i="31" s="1"/>
  <c r="AZ29" i="31"/>
  <c r="AK81" i="31"/>
  <c r="AK112" i="31" s="1"/>
  <c r="AQ29" i="31"/>
  <c r="CB81" i="31"/>
  <c r="CB112" i="31" s="1"/>
  <c r="CB29" i="31"/>
  <c r="BO91" i="31"/>
  <c r="BO114" i="31" s="1"/>
  <c r="BU91" i="31"/>
  <c r="BU114" i="31" s="1"/>
  <c r="BJ91" i="31"/>
  <c r="BJ114" i="31" s="1"/>
  <c r="BJ39" i="31"/>
  <c r="AL91" i="31"/>
  <c r="AL114" i="31" s="1"/>
  <c r="AX91" i="31"/>
  <c r="AM91" i="31"/>
  <c r="AM114" i="31" s="1"/>
  <c r="AN91" i="31"/>
  <c r="AN39" i="31"/>
  <c r="Y39" i="31"/>
  <c r="AC39" i="31"/>
  <c r="BG91" i="31"/>
  <c r="BG114" i="31" s="1"/>
  <c r="BH91" i="31"/>
  <c r="BH114" i="31" s="1"/>
  <c r="BM91" i="31"/>
  <c r="BM114" i="31" s="1"/>
  <c r="BQ91" i="31"/>
  <c r="BQ39" i="31"/>
  <c r="CA91" i="31"/>
  <c r="CA114" i="31" s="1"/>
  <c r="CA39" i="31"/>
  <c r="CB91" i="31"/>
  <c r="CB114" i="31" s="1"/>
  <c r="BQ138" i="31"/>
  <c r="CB138" i="31"/>
  <c r="CD138" i="31"/>
  <c r="BN138" i="31"/>
  <c r="AY138" i="31"/>
  <c r="AZ138" i="31"/>
  <c r="BE138" i="31"/>
  <c r="AD138" i="31"/>
  <c r="BC138" i="31"/>
  <c r="BD138" i="31"/>
  <c r="BI138" i="31"/>
  <c r="BZ138" i="31"/>
  <c r="BG138" i="31"/>
  <c r="BH138" i="31"/>
  <c r="BM138" i="31"/>
  <c r="BW131" i="31"/>
  <c r="AR131" i="31"/>
  <c r="BU36" i="31"/>
  <c r="BW36" i="31"/>
  <c r="AN36" i="31"/>
  <c r="AX36" i="31"/>
  <c r="BB36" i="31"/>
  <c r="BC36" i="31"/>
  <c r="AB23" i="31"/>
  <c r="AQ23" i="31"/>
  <c r="CC23" i="31"/>
  <c r="AG23" i="31"/>
  <c r="AT78" i="31"/>
  <c r="AT111" i="31" s="1"/>
  <c r="AT23" i="31"/>
  <c r="AU23" i="31"/>
  <c r="AV23" i="31"/>
  <c r="AW23" i="31"/>
  <c r="AX78" i="31"/>
  <c r="AX23" i="31"/>
  <c r="AY23" i="31"/>
  <c r="AZ23" i="31"/>
  <c r="BQ23" i="31"/>
  <c r="BR23" i="31"/>
  <c r="BS78" i="31"/>
  <c r="BS111" i="31" s="1"/>
  <c r="BS23" i="31"/>
  <c r="BT23" i="31"/>
  <c r="AN24" i="31"/>
  <c r="BI24" i="31"/>
  <c r="BF24" i="31"/>
  <c r="CD44" i="31"/>
  <c r="BE44" i="31"/>
  <c r="AQ27" i="31"/>
  <c r="AX37" i="31"/>
  <c r="BB37" i="31"/>
  <c r="BG37" i="31"/>
  <c r="BJ37" i="31"/>
  <c r="BW37" i="31"/>
  <c r="BV37" i="31"/>
  <c r="BE37" i="31"/>
  <c r="W33" i="31"/>
  <c r="BT33" i="31"/>
  <c r="BY33" i="31"/>
  <c r="BG33" i="31"/>
  <c r="AD33" i="31"/>
  <c r="AC33" i="31"/>
  <c r="BK33" i="31"/>
  <c r="BL33" i="31"/>
  <c r="AG33" i="31"/>
  <c r="CD33" i="31"/>
  <c r="CE33" i="31"/>
  <c r="BE33" i="31"/>
  <c r="AO127" i="24"/>
  <c r="AO27" i="31"/>
  <c r="AK141" i="31"/>
  <c r="CA141" i="31"/>
  <c r="BJ141" i="31"/>
  <c r="BB141" i="31"/>
  <c r="AR30" i="31"/>
  <c r="BW30" i="31"/>
  <c r="AX30" i="31"/>
  <c r="BZ26" i="31"/>
  <c r="CD26" i="31"/>
  <c r="AI26" i="31"/>
  <c r="AY26" i="31"/>
  <c r="AD26" i="31"/>
  <c r="BC26" i="31"/>
  <c r="BD26" i="31"/>
  <c r="BI26" i="31"/>
  <c r="AT26" i="31"/>
  <c r="BG26" i="31"/>
  <c r="BH26" i="31"/>
  <c r="BM26" i="31"/>
  <c r="BJ26" i="31"/>
  <c r="BK26" i="31"/>
  <c r="BL26" i="31"/>
  <c r="BQ26" i="31"/>
  <c r="BN25" i="31"/>
  <c r="AP25" i="31"/>
  <c r="AK44" i="31"/>
  <c r="BM49" i="31"/>
  <c r="BM11" i="31" s="1"/>
  <c r="AJ49" i="31"/>
  <c r="AJ11" i="31" s="1"/>
  <c r="AC49" i="31"/>
  <c r="AC11" i="31" s="1"/>
  <c r="AW35" i="31"/>
  <c r="AZ35" i="31"/>
  <c r="AM35" i="31"/>
  <c r="AB35" i="31"/>
  <c r="AK35" i="31"/>
  <c r="AP35" i="31"/>
  <c r="AQ35" i="31"/>
  <c r="CB35" i="31"/>
  <c r="BE35" i="31"/>
  <c r="BJ35" i="31"/>
  <c r="BK35" i="31"/>
  <c r="AJ35" i="31"/>
  <c r="BI35" i="31"/>
  <c r="BN35" i="31"/>
  <c r="BO35" i="31"/>
  <c r="AR128" i="31"/>
  <c r="BH128" i="31"/>
  <c r="AS128" i="31"/>
  <c r="BL128" i="31"/>
  <c r="BM128" i="31"/>
  <c r="BN128" i="31"/>
  <c r="AM128" i="31"/>
  <c r="X128" i="31"/>
  <c r="Y128" i="31"/>
  <c r="BT128" i="31"/>
  <c r="Z128" i="31"/>
  <c r="BK128" i="31"/>
  <c r="AA128" i="31"/>
  <c r="CE50" i="31"/>
  <c r="CE12" i="31" s="1"/>
  <c r="W50" i="31"/>
  <c r="W12" i="31" s="1"/>
  <c r="AP50" i="31"/>
  <c r="AP12" i="31" s="1"/>
  <c r="AQ50" i="31"/>
  <c r="AQ12" i="31" s="1"/>
  <c r="BE50" i="31"/>
  <c r="BE12" i="31" s="1"/>
  <c r="AR40" i="31"/>
  <c r="BH40" i="31"/>
  <c r="AS40" i="31"/>
  <c r="BJ40" i="31"/>
  <c r="CA40" i="31"/>
  <c r="BI40" i="31"/>
  <c r="AH40" i="31"/>
  <c r="AI40" i="31"/>
  <c r="AJ40" i="31"/>
  <c r="BM40" i="31"/>
  <c r="BB40" i="31"/>
  <c r="BC40" i="31"/>
  <c r="BT40" i="31"/>
  <c r="BS88" i="31"/>
  <c r="BS113" i="31" s="1"/>
  <c r="BS32" i="31"/>
  <c r="AB32" i="31"/>
  <c r="CE32" i="31"/>
  <c r="AH32" i="31"/>
  <c r="AA32" i="31"/>
  <c r="AF32" i="31"/>
  <c r="AK32" i="31"/>
  <c r="AX88" i="31"/>
  <c r="AX32" i="31"/>
  <c r="AE32" i="31"/>
  <c r="AJ32" i="31"/>
  <c r="AO32" i="31"/>
  <c r="BR32" i="31"/>
  <c r="AY32" i="31"/>
  <c r="BD32" i="31"/>
  <c r="BI32" i="31"/>
  <c r="AP44" i="31"/>
  <c r="AZ145" i="31"/>
  <c r="BP145" i="31"/>
  <c r="CE145" i="31"/>
  <c r="AJ145" i="31"/>
  <c r="BY145" i="31"/>
  <c r="W145" i="31"/>
  <c r="X145" i="31"/>
  <c r="Y145" i="31"/>
  <c r="BF145" i="31"/>
  <c r="BG145" i="31"/>
  <c r="BH145" i="31"/>
  <c r="AO145" i="31"/>
  <c r="BJ145" i="31"/>
  <c r="BK145" i="31"/>
  <c r="BL145" i="31"/>
  <c r="AG34" i="31"/>
  <c r="CA34" i="31"/>
  <c r="AE34" i="31"/>
  <c r="AC34" i="31"/>
  <c r="BU34" i="31"/>
  <c r="AH34" i="31"/>
  <c r="AI34" i="31"/>
  <c r="AJ34" i="31"/>
  <c r="BI34" i="31"/>
  <c r="BB34" i="31"/>
  <c r="BC34" i="31"/>
  <c r="BD34" i="31"/>
  <c r="CC34" i="31"/>
  <c r="BV34" i="31"/>
  <c r="BW34" i="31"/>
  <c r="BX34" i="31"/>
  <c r="BM44" i="31"/>
  <c r="BS44" i="31"/>
  <c r="X44" i="31"/>
  <c r="AN44" i="31"/>
  <c r="AQ55" i="31"/>
  <c r="AT55" i="31"/>
  <c r="AR55" i="31"/>
  <c r="BG42" i="31"/>
  <c r="AF42" i="31"/>
  <c r="CB42" i="31"/>
  <c r="BQ42" i="31"/>
  <c r="BF42" i="31"/>
  <c r="CE81" i="31"/>
  <c r="CE112" i="31" s="1"/>
  <c r="CE29" i="31"/>
  <c r="AW81" i="31"/>
  <c r="AW112" i="31" s="1"/>
  <c r="AW29" i="31"/>
  <c r="BX81" i="31"/>
  <c r="BX112" i="31" s="1"/>
  <c r="CA29" i="31"/>
  <c r="CE91" i="31"/>
  <c r="W39" i="31"/>
  <c r="W91" i="31"/>
  <c r="BF91" i="31"/>
  <c r="BF114" i="31" s="1"/>
  <c r="AG91" i="31"/>
  <c r="AG39" i="31"/>
  <c r="BL91" i="31"/>
  <c r="AK138" i="31"/>
  <c r="AQ138" i="31"/>
  <c r="BH23" i="31"/>
  <c r="AF23" i="31"/>
  <c r="AH23" i="31"/>
  <c r="BM23" i="31"/>
  <c r="BC23" i="31"/>
  <c r="BU26" i="31"/>
  <c r="AR26" i="31"/>
  <c r="BF26" i="31"/>
  <c r="AX25" i="31"/>
  <c r="W35" i="31"/>
  <c r="AR35" i="31"/>
  <c r="AF35" i="31"/>
  <c r="AX35" i="31"/>
  <c r="BI128" i="31"/>
  <c r="AV128" i="31"/>
  <c r="AQ128" i="31"/>
  <c r="BX40" i="31"/>
  <c r="AD32" i="31"/>
  <c r="BM32" i="31"/>
  <c r="AW32" i="31"/>
  <c r="AT32" i="31"/>
  <c r="BW88" i="31"/>
  <c r="BW113" i="31" s="1"/>
  <c r="BW32" i="31"/>
  <c r="CB88" i="31"/>
  <c r="CB113" i="31" s="1"/>
  <c r="CB32" i="31"/>
  <c r="CC88" i="31"/>
  <c r="CC113" i="31" s="1"/>
  <c r="CC32" i="31"/>
  <c r="BJ32" i="31"/>
  <c r="CA32" i="31"/>
  <c r="Y32" i="31"/>
  <c r="BN32" i="31"/>
  <c r="AI32" i="31"/>
  <c r="AS32" i="31"/>
  <c r="BO145" i="31"/>
  <c r="AQ145" i="31"/>
  <c r="AK145" i="31"/>
  <c r="CD34" i="31"/>
  <c r="Y34" i="31"/>
  <c r="AM44" i="31"/>
  <c r="AP55" i="31"/>
  <c r="AS55" i="31"/>
  <c r="AB27" i="31"/>
  <c r="AQ43" i="31"/>
  <c r="AB43" i="31"/>
  <c r="AR43" i="31"/>
  <c r="AG40" i="31"/>
  <c r="AX43" i="31"/>
  <c r="BK43" i="31"/>
  <c r="AK43" i="31"/>
  <c r="BC95" i="31"/>
  <c r="BC117" i="31" s="1"/>
  <c r="BC42" i="31"/>
  <c r="AA42" i="31"/>
  <c r="AE42" i="31"/>
  <c r="AI42" i="31"/>
  <c r="X95" i="31"/>
  <c r="X42" i="31"/>
  <c r="AN95" i="31"/>
  <c r="AN117" i="31" s="1"/>
  <c r="AN42" i="31"/>
  <c r="BD42" i="31"/>
  <c r="BT95" i="31"/>
  <c r="BT117" i="31" s="1"/>
  <c r="BT42" i="31"/>
  <c r="AC95" i="31"/>
  <c r="AC42" i="31"/>
  <c r="AS95" i="31"/>
  <c r="AS117" i="31" s="1"/>
  <c r="AS42" i="31"/>
  <c r="BI42" i="31"/>
  <c r="BY42" i="31"/>
  <c r="AH42" i="31"/>
  <c r="AX95" i="31"/>
  <c r="AX42" i="31"/>
  <c r="BN42" i="31"/>
  <c r="CD95" i="31"/>
  <c r="CD42" i="31"/>
  <c r="AH29" i="31"/>
  <c r="AY81" i="31"/>
  <c r="AY112" i="31" s="1"/>
  <c r="AY29" i="31"/>
  <c r="AX81" i="31"/>
  <c r="CC29" i="31"/>
  <c r="BL81" i="31"/>
  <c r="BL112" i="31" s="1"/>
  <c r="BA81" i="31"/>
  <c r="BA112" i="31" s="1"/>
  <c r="BA29" i="31"/>
  <c r="BF81" i="31"/>
  <c r="BF112" i="31" s="1"/>
  <c r="BG81" i="31"/>
  <c r="BG112" i="31" s="1"/>
  <c r="BG29" i="31"/>
  <c r="AU81" i="31"/>
  <c r="AU112" i="31" s="1"/>
  <c r="AU29" i="31"/>
  <c r="BV91" i="31"/>
  <c r="BV114" i="31" s="1"/>
  <c r="BP91" i="31"/>
  <c r="BP114" i="31" s="1"/>
  <c r="AY91" i="31"/>
  <c r="AY114" i="31" s="1"/>
  <c r="AY39" i="31"/>
  <c r="AP91" i="31"/>
  <c r="AP114" i="31" s="1"/>
  <c r="BB91" i="31"/>
  <c r="BB114" i="31" s="1"/>
  <c r="BB39" i="31"/>
  <c r="CD91" i="31"/>
  <c r="BC91" i="31"/>
  <c r="BC114" i="31" s="1"/>
  <c r="BD91" i="31"/>
  <c r="BD114" i="31" s="1"/>
  <c r="BE91" i="31"/>
  <c r="BE114" i="31" s="1"/>
  <c r="BI91" i="31"/>
  <c r="BI114" i="31" s="1"/>
  <c r="BW91" i="31"/>
  <c r="BX91" i="31"/>
  <c r="BX114" i="31" s="1"/>
  <c r="BX39" i="31"/>
  <c r="AH91" i="31"/>
  <c r="AH114" i="31" s="1"/>
  <c r="AE39" i="31"/>
  <c r="AF39" i="31"/>
  <c r="AD39" i="31"/>
  <c r="BJ138" i="31"/>
  <c r="AE138" i="31"/>
  <c r="AU138" i="31"/>
  <c r="BO138" i="31"/>
  <c r="BP138" i="31"/>
  <c r="BU138" i="31"/>
  <c r="BV138" i="31"/>
  <c r="BS138" i="31"/>
  <c r="BT138" i="31"/>
  <c r="BY138" i="31"/>
  <c r="BF138" i="31"/>
  <c r="BW138" i="31"/>
  <c r="BX138" i="31"/>
  <c r="CC138" i="31"/>
  <c r="AQ131" i="31"/>
  <c r="AC131" i="31"/>
  <c r="AH131" i="31"/>
  <c r="W36" i="31"/>
  <c r="CB36" i="31"/>
  <c r="BX78" i="31"/>
  <c r="BX111" i="31" s="1"/>
  <c r="BX23" i="31"/>
  <c r="BV23" i="31"/>
  <c r="AR23" i="31"/>
  <c r="BF23" i="31"/>
  <c r="AK23" i="31"/>
  <c r="BJ23" i="31"/>
  <c r="BK23" i="31"/>
  <c r="BL78" i="31"/>
  <c r="BL111" i="31" s="1"/>
  <c r="BL23" i="31"/>
  <c r="BA23" i="31"/>
  <c r="BN23" i="31"/>
  <c r="BO23" i="31"/>
  <c r="BP23" i="31"/>
  <c r="BU23" i="31"/>
  <c r="X23" i="31"/>
  <c r="BY23" i="31"/>
  <c r="AX24" i="31"/>
  <c r="AR24" i="31"/>
  <c r="AL24" i="31"/>
  <c r="BQ24" i="31"/>
  <c r="AT24" i="31"/>
  <c r="AD27" i="31"/>
  <c r="AE27" i="31"/>
  <c r="AI27" i="31"/>
  <c r="AJ27" i="31"/>
  <c r="BI27" i="31"/>
  <c r="AS37" i="31"/>
  <c r="AW37" i="31"/>
  <c r="BN37" i="31"/>
  <c r="W37" i="31"/>
  <c r="BC37" i="31"/>
  <c r="Z33" i="31"/>
  <c r="BW33" i="31"/>
  <c r="AI141" i="31"/>
  <c r="AY141" i="31"/>
  <c r="AY30" i="31"/>
  <c r="BL30" i="31"/>
  <c r="BO26" i="31"/>
  <c r="CE26" i="31"/>
  <c r="AJ26" i="31"/>
  <c r="AZ26" i="31"/>
  <c r="AH26" i="31"/>
  <c r="BS26" i="31"/>
  <c r="BT26" i="31"/>
  <c r="BY26" i="31"/>
  <c r="AX26" i="31"/>
  <c r="BW26" i="31"/>
  <c r="BX26" i="31"/>
  <c r="CC26" i="31"/>
  <c r="BN26" i="31"/>
  <c r="CA26" i="31"/>
  <c r="CB26" i="31"/>
  <c r="BS25" i="31"/>
  <c r="BD25" i="31"/>
  <c r="BY25" i="31"/>
  <c r="AI25" i="31"/>
  <c r="AW25" i="31"/>
  <c r="AX49" i="31"/>
  <c r="AX11" i="31" s="1"/>
  <c r="BT49" i="31"/>
  <c r="BT11" i="31" s="1"/>
  <c r="Z49" i="31"/>
  <c r="Z11" i="31" s="1"/>
  <c r="BX35" i="31"/>
  <c r="BB35" i="31"/>
  <c r="BM35" i="31"/>
  <c r="BD35" i="31"/>
  <c r="BL35" i="31"/>
  <c r="BA35" i="31"/>
  <c r="BF35" i="31"/>
  <c r="BG35" i="31"/>
  <c r="X35" i="31"/>
  <c r="BU35" i="31"/>
  <c r="BZ35" i="31"/>
  <c r="CA35" i="31"/>
  <c r="AN35" i="31"/>
  <c r="BY35" i="31"/>
  <c r="CD35" i="31"/>
  <c r="CE35" i="31"/>
  <c r="BY128" i="31"/>
  <c r="AC128" i="31"/>
  <c r="AJ128" i="31"/>
  <c r="AK128" i="31"/>
  <c r="AL128" i="31"/>
  <c r="AU128" i="31"/>
  <c r="AY128" i="31"/>
  <c r="AP128" i="31"/>
  <c r="AI128" i="31"/>
  <c r="BG128" i="31"/>
  <c r="AX50" i="31"/>
  <c r="AX12" i="31" s="1"/>
  <c r="AR50" i="31"/>
  <c r="AR12" i="31" s="1"/>
  <c r="BA50" i="31"/>
  <c r="BA12" i="31" s="1"/>
  <c r="BU50" i="31"/>
  <c r="BU12" i="31" s="1"/>
  <c r="CC40" i="31"/>
  <c r="BV40" i="31"/>
  <c r="AK40" i="31"/>
  <c r="BZ40" i="31"/>
  <c r="AV40" i="31"/>
  <c r="AW40" i="31"/>
  <c r="AX40" i="31"/>
  <c r="AY40" i="31"/>
  <c r="AZ40" i="31"/>
  <c r="BQ40" i="31"/>
  <c r="BR40" i="31"/>
  <c r="BS40" i="31"/>
  <c r="Z32" i="31"/>
  <c r="BX32" i="31"/>
  <c r="AG32" i="31"/>
  <c r="AM32" i="31"/>
  <c r="AL32" i="31"/>
  <c r="AQ88" i="31"/>
  <c r="AQ113" i="31" s="1"/>
  <c r="AQ32" i="31"/>
  <c r="AV88" i="31"/>
  <c r="AV32" i="31"/>
  <c r="BA32" i="31"/>
  <c r="BB32" i="31"/>
  <c r="AU88" i="31"/>
  <c r="AU32" i="31"/>
  <c r="AZ32" i="31"/>
  <c r="BE32" i="31"/>
  <c r="BV32" i="31"/>
  <c r="BO32" i="31"/>
  <c r="BT32" i="31"/>
  <c r="BY88" i="31"/>
  <c r="BY32" i="31"/>
  <c r="BE145" i="31"/>
  <c r="AW145" i="31"/>
  <c r="AX145" i="31"/>
  <c r="AG145" i="31"/>
  <c r="AL145" i="31"/>
  <c r="AM145" i="31"/>
  <c r="AN145" i="31"/>
  <c r="AC145" i="31"/>
  <c r="BV145" i="31"/>
  <c r="BW145" i="31"/>
  <c r="BX145" i="31"/>
  <c r="AS145" i="31"/>
  <c r="BZ145" i="31"/>
  <c r="CA145" i="31"/>
  <c r="CB145" i="31"/>
  <c r="BL34" i="31"/>
  <c r="CB34" i="31"/>
  <c r="BJ34" i="31"/>
  <c r="AT34" i="31"/>
  <c r="AS34" i="31"/>
  <c r="AX34" i="31"/>
  <c r="AY34" i="31"/>
  <c r="AZ34" i="31"/>
  <c r="BM34" i="31"/>
  <c r="BR34" i="31"/>
  <c r="BS34" i="31"/>
  <c r="BT34" i="31"/>
  <c r="Z34" i="31"/>
  <c r="AA34" i="31"/>
  <c r="AB34" i="31"/>
  <c r="BD44" i="31"/>
  <c r="BT44" i="31"/>
  <c r="AC44" i="31"/>
  <c r="BP44" i="31"/>
  <c r="AR46" i="31"/>
  <c r="W95" i="31"/>
  <c r="W42" i="31"/>
  <c r="BO42" i="31"/>
  <c r="BL42" i="31"/>
  <c r="BA42" i="31"/>
  <c r="AP42" i="31"/>
  <c r="BI29" i="31"/>
  <c r="BB81" i="31"/>
  <c r="BB112" i="31" s="1"/>
  <c r="BB29" i="31"/>
  <c r="AZ91" i="31"/>
  <c r="AZ39" i="31"/>
  <c r="CC91" i="31"/>
  <c r="CC114" i="31" s="1"/>
  <c r="BR91" i="31"/>
  <c r="AR91" i="31"/>
  <c r="AR114" i="31" s="1"/>
  <c r="AR39" i="31"/>
  <c r="BK91" i="31"/>
  <c r="AR138" i="31"/>
  <c r="AP23" i="31"/>
  <c r="AD23" i="31"/>
  <c r="AC23" i="31"/>
  <c r="AI23" i="31"/>
  <c r="BB23" i="31"/>
  <c r="BD23" i="31"/>
  <c r="AU47" i="31"/>
  <c r="BJ128" i="31"/>
  <c r="BQ128" i="31"/>
  <c r="BU128" i="31"/>
  <c r="AB128" i="31"/>
  <c r="BG40" i="31"/>
  <c r="AT40" i="31"/>
  <c r="W88" i="31"/>
  <c r="W32" i="31"/>
  <c r="AN88" i="31"/>
  <c r="AN113" i="31" s="1"/>
  <c r="AN32" i="31"/>
  <c r="BS145" i="31"/>
  <c r="AP145" i="31"/>
  <c r="AR145" i="31"/>
  <c r="BH34" i="31"/>
  <c r="W44" i="31"/>
  <c r="AA30" i="31"/>
  <c r="BJ43" i="31"/>
  <c r="BN43" i="31"/>
  <c r="BO43" i="31"/>
  <c r="BE43" i="31"/>
  <c r="BS42" i="31"/>
  <c r="AQ95" i="31"/>
  <c r="AQ117" i="31" s="1"/>
  <c r="AQ42" i="31"/>
  <c r="AU42" i="31"/>
  <c r="AY42" i="31"/>
  <c r="AB42" i="31"/>
  <c r="AR95" i="31"/>
  <c r="AR117" i="31" s="1"/>
  <c r="AR42" i="31"/>
  <c r="BH42" i="31"/>
  <c r="BX95" i="31"/>
  <c r="BX117" i="31" s="1"/>
  <c r="BX42" i="31"/>
  <c r="AG42" i="31"/>
  <c r="AW42" i="31"/>
  <c r="BM95" i="31"/>
  <c r="BM117" i="31" s="1"/>
  <c r="BM42" i="31"/>
  <c r="CC42" i="31"/>
  <c r="AL42" i="31"/>
  <c r="BB42" i="31"/>
  <c r="BR42" i="31"/>
  <c r="AI81" i="31"/>
  <c r="AI112" i="31" s="1"/>
  <c r="AR81" i="31"/>
  <c r="AR112" i="31" s="1"/>
  <c r="AR29" i="31"/>
  <c r="BP81" i="31"/>
  <c r="BP112" i="31" s="1"/>
  <c r="BV81" i="31"/>
  <c r="BV112" i="31" s="1"/>
  <c r="BV29" i="31"/>
  <c r="BW81" i="31"/>
  <c r="BW112" i="31" s="1"/>
  <c r="BW29" i="31"/>
  <c r="AO91" i="31"/>
  <c r="AO114" i="31" s="1"/>
  <c r="BZ91" i="31"/>
  <c r="BY91" i="31"/>
  <c r="BY114" i="31" s="1"/>
  <c r="AI91" i="31"/>
  <c r="AI114" i="31" s="1"/>
  <c r="AI39" i="31"/>
  <c r="AW91" i="31"/>
  <c r="AW114" i="31" s="1"/>
  <c r="BA91" i="31"/>
  <c r="BA114" i="31" s="1"/>
  <c r="BS91" i="31"/>
  <c r="BS114" i="31" s="1"/>
  <c r="BT91" i="31"/>
  <c r="BT114" i="31" s="1"/>
  <c r="BT39" i="31"/>
  <c r="Z39" i="31"/>
  <c r="AA39" i="31"/>
  <c r="AB39" i="31"/>
  <c r="AT91" i="31"/>
  <c r="BN91" i="31"/>
  <c r="BN114" i="31" s="1"/>
  <c r="AU91" i="31"/>
  <c r="AU39" i="31"/>
  <c r="AV91" i="31"/>
  <c r="AV114" i="31" s="1"/>
  <c r="BK138" i="31"/>
  <c r="AP138" i="31"/>
  <c r="AF138" i="31"/>
  <c r="AV138" i="31"/>
  <c r="Z138" i="31"/>
  <c r="CE138" i="31"/>
  <c r="Y138" i="31"/>
  <c r="AL138" i="31"/>
  <c r="W138" i="31"/>
  <c r="X138" i="31"/>
  <c r="AC138" i="31"/>
  <c r="BB138" i="31"/>
  <c r="AA138" i="31"/>
  <c r="AB138" i="31"/>
  <c r="AG138" i="31"/>
  <c r="BR138" i="31"/>
  <c r="AY131" i="31"/>
  <c r="AW131" i="31"/>
  <c r="BB131" i="31"/>
  <c r="BS131" i="31"/>
  <c r="CB131" i="31"/>
  <c r="BS36" i="31"/>
  <c r="BX36" i="31"/>
  <c r="CC36" i="31"/>
  <c r="Z23" i="31"/>
  <c r="BI23" i="31"/>
  <c r="Y23" i="31"/>
  <c r="BG23" i="31"/>
  <c r="AO23" i="31"/>
  <c r="BZ23" i="31"/>
  <c r="CA23" i="31"/>
  <c r="CB23" i="31"/>
  <c r="BE78" i="31"/>
  <c r="BE111" i="31" s="1"/>
  <c r="BE23" i="31"/>
  <c r="CD23" i="31"/>
  <c r="CE23" i="31"/>
  <c r="AS78" i="31"/>
  <c r="AS111" i="31" s="1"/>
  <c r="AS23" i="31"/>
  <c r="AL23" i="31"/>
  <c r="AM23" i="31"/>
  <c r="AN23" i="31"/>
  <c r="AY24" i="31"/>
  <c r="AZ24" i="31"/>
  <c r="BL24" i="31"/>
  <c r="BK24" i="31"/>
  <c r="AY44" i="31"/>
  <c r="AX44" i="31"/>
  <c r="BU27" i="31"/>
  <c r="AC27" i="31"/>
  <c r="AV27" i="31"/>
  <c r="AX27" i="31"/>
  <c r="AY27" i="31"/>
  <c r="BM27" i="31"/>
  <c r="BO37" i="31"/>
  <c r="AY37" i="31"/>
  <c r="BQ37" i="31"/>
  <c r="BS33" i="31"/>
  <c r="AB33" i="31"/>
  <c r="BM33" i="31"/>
  <c r="AE33" i="31"/>
  <c r="AF33" i="31"/>
  <c r="AX33" i="31"/>
  <c r="BT141" i="31"/>
  <c r="BX141" i="31"/>
  <c r="BB30" i="31"/>
  <c r="AW30" i="31"/>
  <c r="CB30" i="31"/>
  <c r="BP26" i="31"/>
  <c r="Y26" i="31"/>
  <c r="AO26" i="31"/>
  <c r="BE26" i="31"/>
  <c r="W26" i="31"/>
  <c r="X26" i="31"/>
  <c r="AC26" i="31"/>
  <c r="AL26" i="31"/>
  <c r="AA26" i="31"/>
  <c r="AB26" i="31"/>
  <c r="AG26" i="31"/>
  <c r="BB26" i="31"/>
  <c r="AE26" i="31"/>
  <c r="AF26" i="31"/>
  <c r="AK26" i="31"/>
  <c r="BP25" i="31"/>
  <c r="AO25" i="31"/>
  <c r="BT25" i="31"/>
  <c r="AF44" i="31"/>
  <c r="AO49" i="31"/>
  <c r="AO11" i="31" s="1"/>
  <c r="AW49" i="31"/>
  <c r="AW11" i="31" s="1"/>
  <c r="W49" i="31"/>
  <c r="W11" i="31" s="1"/>
  <c r="AQ49" i="31"/>
  <c r="AQ11" i="31" s="1"/>
  <c r="AL35" i="31"/>
  <c r="BC35" i="31"/>
  <c r="BR35" i="31"/>
  <c r="CC35" i="31"/>
  <c r="BP35" i="31"/>
  <c r="BQ35" i="31"/>
  <c r="BV35" i="31"/>
  <c r="BW35" i="31"/>
  <c r="Y35" i="31"/>
  <c r="AD35" i="31"/>
  <c r="AE35" i="31"/>
  <c r="BH35" i="31"/>
  <c r="AC35" i="31"/>
  <c r="AH35" i="31"/>
  <c r="AI35" i="31"/>
  <c r="AD128" i="31"/>
  <c r="AF128" i="31"/>
  <c r="AG128" i="31"/>
  <c r="AH128" i="31"/>
  <c r="AE128" i="31"/>
  <c r="AZ128" i="31"/>
  <c r="BA128" i="31"/>
  <c r="BB128" i="31"/>
  <c r="CE128" i="31"/>
  <c r="AN128" i="31"/>
  <c r="BE128" i="31"/>
  <c r="BF128" i="31"/>
  <c r="BS128" i="31"/>
  <c r="BW128" i="31"/>
  <c r="AW50" i="31"/>
  <c r="AW12" i="31" s="1"/>
  <c r="AD50" i="31"/>
  <c r="AD12" i="31" s="1"/>
  <c r="AP40" i="31"/>
  <c r="BF40" i="31"/>
  <c r="BW40" i="31"/>
  <c r="AO40" i="31"/>
  <c r="AU40" i="31"/>
  <c r="BL40" i="31"/>
  <c r="BA40" i="31"/>
  <c r="BN40" i="31"/>
  <c r="BO40" i="31"/>
  <c r="BP40" i="31"/>
  <c r="BU40" i="31"/>
  <c r="W40" i="31"/>
  <c r="AN40" i="31"/>
  <c r="BH32" i="31"/>
  <c r="CD32" i="31"/>
  <c r="BC88" i="31"/>
  <c r="BC113" i="31" s="1"/>
  <c r="BC32" i="31"/>
  <c r="AR88" i="31"/>
  <c r="AR113" i="31" s="1"/>
  <c r="AR32" i="31"/>
  <c r="AP32" i="31"/>
  <c r="BG32" i="31"/>
  <c r="BL32" i="31"/>
  <c r="BQ32" i="31"/>
  <c r="BF32" i="31"/>
  <c r="BK32" i="31"/>
  <c r="BP32" i="31"/>
  <c r="BU32" i="31"/>
  <c r="BZ32" i="31"/>
  <c r="X32" i="31"/>
  <c r="AC32" i="31"/>
  <c r="BX44" i="31"/>
  <c r="Y44" i="31"/>
  <c r="BA145" i="31"/>
  <c r="BN145" i="31"/>
  <c r="BI145" i="31"/>
  <c r="AH145" i="31"/>
  <c r="BQ145" i="31"/>
  <c r="BB145" i="31"/>
  <c r="BD145" i="31"/>
  <c r="Z145" i="31"/>
  <c r="AA145" i="31"/>
  <c r="AB145" i="31"/>
  <c r="CC145" i="31"/>
  <c r="AD145" i="31"/>
  <c r="AE145" i="31"/>
  <c r="AF145" i="31"/>
  <c r="BM145" i="31"/>
  <c r="AK34" i="31"/>
  <c r="BK34" i="31"/>
  <c r="AD34" i="31"/>
  <c r="AU34" i="31"/>
  <c r="AW34" i="31"/>
  <c r="BN34" i="31"/>
  <c r="BO34" i="31"/>
  <c r="BP34" i="31"/>
  <c r="BQ34" i="31"/>
  <c r="W34" i="31"/>
  <c r="X34" i="31"/>
  <c r="AO34" i="31"/>
  <c r="AP34" i="31"/>
  <c r="AQ34" i="31"/>
  <c r="AR34" i="31"/>
  <c r="BQ44" i="31"/>
  <c r="BU44" i="31"/>
  <c r="AL44" i="31"/>
  <c r="P151" i="22"/>
  <c r="AG8" i="28"/>
  <c r="AG51" i="28"/>
  <c r="AF40" i="28"/>
  <c r="AF41" i="28" s="1"/>
  <c r="AF91" i="28"/>
  <c r="AF101" i="28" s="1"/>
  <c r="AH13" i="28"/>
  <c r="AH14" i="28" s="1"/>
  <c r="AE91" i="22"/>
  <c r="AE90" i="27"/>
  <c r="AE90" i="28" s="1"/>
  <c r="AE141" i="22"/>
  <c r="AE151" i="22" s="1"/>
  <c r="AE140" i="27"/>
  <c r="AE140" i="28" s="1"/>
  <c r="AE141" i="28" s="1"/>
  <c r="AE151" i="28" s="1"/>
  <c r="AF101" i="22"/>
  <c r="AF60" i="22" s="1"/>
  <c r="AF57" i="22"/>
  <c r="AF114" i="22"/>
  <c r="AF116" i="22" s="1"/>
  <c r="CE75" i="31"/>
  <c r="BZ75" i="31"/>
  <c r="BY101" i="22"/>
  <c r="BY60" i="22" s="1"/>
  <c r="BY111" i="22"/>
  <c r="CD125" i="31"/>
  <c r="CC125" i="31"/>
  <c r="CB125" i="31"/>
  <c r="BW13" i="28"/>
  <c r="BW14" i="28" s="1"/>
  <c r="BZ128" i="22"/>
  <c r="BZ151" i="22" s="1"/>
  <c r="BZ125" i="27"/>
  <c r="BZ125" i="28" s="1"/>
  <c r="BZ128" i="28" s="1"/>
  <c r="BZ151" i="28" s="1"/>
  <c r="BX5" i="28"/>
  <c r="BX51" i="28"/>
  <c r="BZ78" i="22"/>
  <c r="BZ54" i="22" s="1"/>
  <c r="BZ75" i="27"/>
  <c r="BZ75" i="28" s="1"/>
  <c r="CA75" i="31"/>
  <c r="CA125" i="31"/>
  <c r="BY25" i="28"/>
  <c r="BY28" i="28" s="1"/>
  <c r="BY78" i="28"/>
  <c r="BY101" i="28" s="1"/>
  <c r="CD75" i="31"/>
  <c r="CB75" i="31"/>
  <c r="BZ125" i="31"/>
  <c r="BZ112" i="22"/>
  <c r="BZ115" i="22"/>
  <c r="CA111" i="22"/>
  <c r="BZ114" i="22"/>
  <c r="BZ117" i="22"/>
  <c r="BZ113" i="22"/>
  <c r="BY116" i="22"/>
  <c r="BC94" i="26"/>
  <c r="AP55" i="25"/>
  <c r="AQ55" i="25"/>
  <c r="AS55" i="25"/>
  <c r="AR55" i="25"/>
  <c r="AT55" i="25"/>
  <c r="AQ55" i="24"/>
  <c r="AS55" i="24"/>
  <c r="AR55" i="24"/>
  <c r="AT55" i="24"/>
  <c r="AP55" i="24"/>
  <c r="BF93" i="25"/>
  <c r="BG93" i="25"/>
  <c r="CC93" i="25"/>
  <c r="CA92" i="25"/>
  <c r="AZ92" i="25"/>
  <c r="BZ92" i="25"/>
  <c r="BW135" i="25"/>
  <c r="BO79" i="25"/>
  <c r="BE79" i="25"/>
  <c r="BV89" i="25"/>
  <c r="AY89" i="25"/>
  <c r="CD89" i="25"/>
  <c r="BE89" i="25"/>
  <c r="BP132" i="25"/>
  <c r="BS132" i="25"/>
  <c r="BF132" i="25"/>
  <c r="CC132" i="25"/>
  <c r="BD126" i="25"/>
  <c r="BO126" i="25"/>
  <c r="BI126" i="25"/>
  <c r="AZ126" i="25"/>
  <c r="BJ129" i="25"/>
  <c r="AG129" i="25"/>
  <c r="AZ129" i="25"/>
  <c r="BU86" i="25"/>
  <c r="AY86" i="25"/>
  <c r="BB86" i="25"/>
  <c r="BQ86" i="25"/>
  <c r="AZ73" i="25"/>
  <c r="BS73" i="25"/>
  <c r="CE74" i="25"/>
  <c r="BE74" i="25"/>
  <c r="BU146" i="25"/>
  <c r="AZ94" i="25"/>
  <c r="CD147" i="25"/>
  <c r="BF147" i="25"/>
  <c r="BL147" i="25"/>
  <c r="BR143" i="25"/>
  <c r="CB143" i="25"/>
  <c r="AY143" i="25"/>
  <c r="BJ77" i="25"/>
  <c r="BL77" i="25"/>
  <c r="BO77" i="25"/>
  <c r="BO87" i="25"/>
  <c r="BD87" i="25"/>
  <c r="BS83" i="25"/>
  <c r="BJ83" i="25"/>
  <c r="BF83" i="25"/>
  <c r="BQ83" i="25"/>
  <c r="AY83" i="25"/>
  <c r="CD133" i="25"/>
  <c r="BR133" i="25"/>
  <c r="BY133" i="25"/>
  <c r="CD134" i="25"/>
  <c r="BR134" i="25"/>
  <c r="CB134" i="25"/>
  <c r="BI127" i="25"/>
  <c r="BC139" i="25"/>
  <c r="BG139" i="25"/>
  <c r="BI137" i="25"/>
  <c r="CD137" i="25"/>
  <c r="BX80" i="25"/>
  <c r="BS80" i="25"/>
  <c r="BV76" i="25"/>
  <c r="BF76" i="25"/>
  <c r="BA76" i="25"/>
  <c r="CC75" i="25"/>
  <c r="BJ94" i="25"/>
  <c r="CB99" i="25"/>
  <c r="CE99" i="25"/>
  <c r="BF99" i="25"/>
  <c r="W85" i="25"/>
  <c r="CE149" i="25"/>
  <c r="BJ140" i="25"/>
  <c r="BO140" i="25"/>
  <c r="BB140" i="25"/>
  <c r="BQ140" i="25"/>
  <c r="CD123" i="25"/>
  <c r="BG123" i="25"/>
  <c r="CD124" i="25"/>
  <c r="BR124" i="25"/>
  <c r="CE124" i="25"/>
  <c r="CC100" i="25"/>
  <c r="BK100" i="25"/>
  <c r="BZ90" i="25"/>
  <c r="BE90" i="25"/>
  <c r="BY90" i="25"/>
  <c r="BC82" i="25"/>
  <c r="BG82" i="25"/>
  <c r="BF82" i="25"/>
  <c r="BU82" i="25"/>
  <c r="BZ150" i="25"/>
  <c r="CC150" i="25"/>
  <c r="CB150" i="25"/>
  <c r="BE142" i="25"/>
  <c r="BW142" i="25"/>
  <c r="BZ142" i="25"/>
  <c r="BV130" i="25"/>
  <c r="BJ130" i="25"/>
  <c r="BI130" i="25"/>
  <c r="BX130" i="25"/>
  <c r="BB125" i="25"/>
  <c r="BM125" i="25"/>
  <c r="BE144" i="25"/>
  <c r="BY144" i="25"/>
  <c r="BX144" i="25"/>
  <c r="AM144" i="25"/>
  <c r="BE84" i="25"/>
  <c r="BA84" i="25"/>
  <c r="CE84" i="25"/>
  <c r="BG84" i="25"/>
  <c r="BR94" i="25"/>
  <c r="BE96" i="25"/>
  <c r="BU96" i="25"/>
  <c r="BR96" i="25"/>
  <c r="BD96" i="25"/>
  <c r="AY96" i="25"/>
  <c r="BV93" i="25"/>
  <c r="AX93" i="25"/>
  <c r="BB93" i="25"/>
  <c r="BK93" i="25"/>
  <c r="CA93" i="25"/>
  <c r="BL93" i="25"/>
  <c r="CB93" i="25"/>
  <c r="BA93" i="25"/>
  <c r="BQ93" i="25"/>
  <c r="BC92" i="25"/>
  <c r="BD92" i="25"/>
  <c r="BT92" i="25"/>
  <c r="BI92" i="25"/>
  <c r="BY92" i="25"/>
  <c r="AX92" i="25"/>
  <c r="BN92" i="25"/>
  <c r="CD92" i="25"/>
  <c r="BO135" i="25"/>
  <c r="BS135" i="25"/>
  <c r="BA135" i="25"/>
  <c r="BF135" i="25"/>
  <c r="BG135" i="25"/>
  <c r="AX135" i="25"/>
  <c r="BL79" i="25"/>
  <c r="BA79" i="25"/>
  <c r="BF79" i="25"/>
  <c r="BG79" i="25"/>
  <c r="BU79" i="25"/>
  <c r="BZ79" i="25"/>
  <c r="CA79" i="25"/>
  <c r="BZ89" i="25"/>
  <c r="BY89" i="25"/>
  <c r="BA89" i="25"/>
  <c r="BS89" i="25"/>
  <c r="BT89" i="25"/>
  <c r="BN89" i="25"/>
  <c r="BK132" i="25"/>
  <c r="CE132" i="25"/>
  <c r="BB132" i="25"/>
  <c r="BR132" i="25"/>
  <c r="AX126" i="25"/>
  <c r="BZ126" i="25"/>
  <c r="CE126" i="25"/>
  <c r="BM126" i="25"/>
  <c r="BC126" i="25"/>
  <c r="BL126" i="25"/>
  <c r="BG126" i="25"/>
  <c r="BP126" i="25"/>
  <c r="BA129" i="25"/>
  <c r="BQ129" i="25"/>
  <c r="BH129" i="25"/>
  <c r="BU129" i="25"/>
  <c r="BZ129" i="25"/>
  <c r="CA129" i="25"/>
  <c r="AX129" i="25"/>
  <c r="AY129" i="25"/>
  <c r="BP129" i="25"/>
  <c r="BB129" i="25"/>
  <c r="BC129" i="25"/>
  <c r="BJ86" i="25"/>
  <c r="BZ86" i="25"/>
  <c r="W86" i="25"/>
  <c r="BD86" i="25"/>
  <c r="BI86" i="25"/>
  <c r="BN86" i="25"/>
  <c r="BH86" i="25"/>
  <c r="BM86" i="25"/>
  <c r="BR86" i="25"/>
  <c r="BG86" i="25"/>
  <c r="CB86" i="25"/>
  <c r="BX73" i="25"/>
  <c r="BV73" i="25"/>
  <c r="BF73" i="25"/>
  <c r="BJ73" i="25"/>
  <c r="BK73" i="25"/>
  <c r="BL73" i="25"/>
  <c r="BA73" i="25"/>
  <c r="BN73" i="25"/>
  <c r="BO73" i="25"/>
  <c r="BP73" i="25"/>
  <c r="BU73" i="25"/>
  <c r="W73" i="25"/>
  <c r="X73" i="25"/>
  <c r="BY73" i="25"/>
  <c r="AX74" i="25"/>
  <c r="BN74" i="25"/>
  <c r="BP74" i="25"/>
  <c r="BA74" i="25"/>
  <c r="BF74" i="25"/>
  <c r="BG74" i="25"/>
  <c r="BU74" i="25"/>
  <c r="BZ74" i="25"/>
  <c r="CA74" i="25"/>
  <c r="AY146" i="25"/>
  <c r="BN146" i="25"/>
  <c r="BF146" i="25"/>
  <c r="AX146" i="25"/>
  <c r="BK146" i="25"/>
  <c r="BL146" i="25"/>
  <c r="BQ146" i="25"/>
  <c r="BY94" i="25"/>
  <c r="AX147" i="25"/>
  <c r="BP147" i="25"/>
  <c r="BV147" i="25"/>
  <c r="BW147" i="25"/>
  <c r="BX147" i="25"/>
  <c r="BZ147" i="25"/>
  <c r="CA147" i="25"/>
  <c r="CB147" i="25"/>
  <c r="BD143" i="25"/>
  <c r="BS143" i="25"/>
  <c r="BE143" i="25"/>
  <c r="BJ143" i="25"/>
  <c r="BK143" i="25"/>
  <c r="BI143" i="25"/>
  <c r="BN143" i="25"/>
  <c r="BO143" i="25"/>
  <c r="BH77" i="25"/>
  <c r="BX77" i="25"/>
  <c r="BZ77" i="25"/>
  <c r="CA77" i="25"/>
  <c r="CB77" i="25"/>
  <c r="BA77" i="25"/>
  <c r="CD77" i="25"/>
  <c r="CE77" i="25"/>
  <c r="BE77" i="25"/>
  <c r="BZ87" i="25"/>
  <c r="BT87" i="25"/>
  <c r="BY87" i="25"/>
  <c r="BS87" i="25"/>
  <c r="BH87" i="25"/>
  <c r="CC87" i="25"/>
  <c r="CA87" i="25"/>
  <c r="BL87" i="25"/>
  <c r="BR87" i="25"/>
  <c r="BC83" i="25"/>
  <c r="CC83" i="25"/>
  <c r="BR83" i="25"/>
  <c r="BO83" i="25"/>
  <c r="BP83" i="25"/>
  <c r="BF133" i="25"/>
  <c r="BX133" i="25"/>
  <c r="BU133" i="25"/>
  <c r="CC133" i="25"/>
  <c r="BI133" i="25"/>
  <c r="CE134" i="25"/>
  <c r="BT134" i="25"/>
  <c r="CC134" i="25"/>
  <c r="AZ134" i="25"/>
  <c r="BP134" i="25"/>
  <c r="BD127" i="25"/>
  <c r="BN127" i="25"/>
  <c r="CD127" i="25"/>
  <c r="BF127" i="25"/>
  <c r="BG127" i="25"/>
  <c r="BL127" i="25"/>
  <c r="AZ127" i="25"/>
  <c r="BY127" i="25"/>
  <c r="BO139" i="25"/>
  <c r="CA139" i="25"/>
  <c r="AZ139" i="25"/>
  <c r="BE139" i="25"/>
  <c r="BJ139" i="25"/>
  <c r="AX139" i="25"/>
  <c r="BB139" i="25"/>
  <c r="CB137" i="25"/>
  <c r="BR137" i="25"/>
  <c r="BH137" i="25"/>
  <c r="BL137" i="25"/>
  <c r="BY137" i="25"/>
  <c r="BT137" i="25"/>
  <c r="CC137" i="25"/>
  <c r="AY80" i="25"/>
  <c r="CC80" i="25"/>
  <c r="BC80" i="25"/>
  <c r="BL80" i="25"/>
  <c r="BQ80" i="25"/>
  <c r="BV80" i="25"/>
  <c r="BW80" i="25"/>
  <c r="AX80" i="25"/>
  <c r="BZ76" i="25"/>
  <c r="CD76" i="25"/>
  <c r="AY76" i="25"/>
  <c r="BC76" i="25"/>
  <c r="BD76" i="25"/>
  <c r="BI76" i="25"/>
  <c r="BG76" i="25"/>
  <c r="BH76" i="25"/>
  <c r="BM76" i="25"/>
  <c r="BJ76" i="25"/>
  <c r="BK76" i="25"/>
  <c r="BL76" i="25"/>
  <c r="BQ76" i="25"/>
  <c r="BJ75" i="25"/>
  <c r="BO75" i="25"/>
  <c r="AX75" i="25"/>
  <c r="BC75" i="25"/>
  <c r="BA75" i="25"/>
  <c r="BF75" i="25"/>
  <c r="BK99" i="25"/>
  <c r="BM99" i="25"/>
  <c r="BQ99" i="25"/>
  <c r="BB99" i="25"/>
  <c r="BC99" i="25"/>
  <c r="BD99" i="25"/>
  <c r="BV99" i="25"/>
  <c r="BW99" i="25"/>
  <c r="BX99" i="25"/>
  <c r="AZ85" i="25"/>
  <c r="CB85" i="25"/>
  <c r="BE85" i="25"/>
  <c r="BJ85" i="25"/>
  <c r="BK85" i="25"/>
  <c r="BI85" i="25"/>
  <c r="BN85" i="25"/>
  <c r="BO85" i="25"/>
  <c r="BR149" i="25"/>
  <c r="BG149" i="25"/>
  <c r="BZ149" i="25"/>
  <c r="BQ149" i="25"/>
  <c r="CA149" i="25"/>
  <c r="BP149" i="25"/>
  <c r="BW149" i="25"/>
  <c r="BI149" i="25"/>
  <c r="BN149" i="25"/>
  <c r="BK149" i="25"/>
  <c r="CC149" i="25"/>
  <c r="BZ140" i="25"/>
  <c r="CE140" i="25"/>
  <c r="CD140" i="25"/>
  <c r="BC140" i="25"/>
  <c r="BD140" i="25"/>
  <c r="BI140" i="25"/>
  <c r="BP140" i="25"/>
  <c r="BG140" i="25"/>
  <c r="BH140" i="25"/>
  <c r="BM140" i="25"/>
  <c r="BF140" i="25"/>
  <c r="CA140" i="25"/>
  <c r="CB140" i="25"/>
  <c r="BR136" i="25"/>
  <c r="BV136" i="25"/>
  <c r="BG136" i="25"/>
  <c r="BH136" i="25"/>
  <c r="BM136" i="25"/>
  <c r="BF136" i="25"/>
  <c r="BK136" i="25"/>
  <c r="BL136" i="25"/>
  <c r="BQ136" i="25"/>
  <c r="AY136" i="25"/>
  <c r="AZ136" i="25"/>
  <c r="BE136" i="25"/>
  <c r="CD136" i="25"/>
  <c r="BZ123" i="25"/>
  <c r="AZ123" i="25"/>
  <c r="BA123" i="25"/>
  <c r="BB123" i="25"/>
  <c r="CE123" i="25"/>
  <c r="BE123" i="25"/>
  <c r="BF123" i="25"/>
  <c r="BS123" i="25"/>
  <c r="BW123" i="25"/>
  <c r="BT124" i="25"/>
  <c r="BC124" i="25"/>
  <c r="CC124" i="25"/>
  <c r="BY124" i="25"/>
  <c r="CD100" i="25"/>
  <c r="AX100" i="25"/>
  <c r="BP100" i="25"/>
  <c r="BT100" i="25"/>
  <c r="BA100" i="25"/>
  <c r="BF100" i="25"/>
  <c r="BG100" i="25"/>
  <c r="BU100" i="25"/>
  <c r="BZ100" i="25"/>
  <c r="CA100" i="25"/>
  <c r="BH90" i="25"/>
  <c r="BX90" i="25"/>
  <c r="BI90" i="25"/>
  <c r="BM90" i="25"/>
  <c r="BB90" i="25"/>
  <c r="BC90" i="25"/>
  <c r="BD90" i="25"/>
  <c r="W82" i="25"/>
  <c r="BM82" i="25"/>
  <c r="BW82" i="25"/>
  <c r="CB82" i="25"/>
  <c r="CC82" i="25"/>
  <c r="BJ82" i="25"/>
  <c r="CA82" i="25"/>
  <c r="BN82" i="25"/>
  <c r="BH94" i="25"/>
  <c r="BG94" i="25"/>
  <c r="BF94" i="25"/>
  <c r="CC94" i="25"/>
  <c r="AZ150" i="25"/>
  <c r="BP150" i="25"/>
  <c r="CD150" i="25"/>
  <c r="BS150" i="25"/>
  <c r="BT150" i="25"/>
  <c r="BY150" i="25"/>
  <c r="BA142" i="25"/>
  <c r="BN142" i="25"/>
  <c r="BI142" i="25"/>
  <c r="BQ142" i="25"/>
  <c r="BB142" i="25"/>
  <c r="BC142" i="25"/>
  <c r="BD142" i="25"/>
  <c r="CC142" i="25"/>
  <c r="BM142" i="25"/>
  <c r="BF130" i="25"/>
  <c r="BO130" i="25"/>
  <c r="BK130" i="25"/>
  <c r="BP130" i="25"/>
  <c r="BU130" i="25"/>
  <c r="BZ130" i="25"/>
  <c r="BT130" i="25"/>
  <c r="BY130" i="25"/>
  <c r="CD130" i="25"/>
  <c r="BC130" i="25"/>
  <c r="BA125" i="25"/>
  <c r="BW125" i="25"/>
  <c r="BL125" i="25"/>
  <c r="AX125" i="25"/>
  <c r="BS125" i="25"/>
  <c r="BD125" i="25"/>
  <c r="AY125" i="25"/>
  <c r="BV125" i="25"/>
  <c r="BU125" i="25"/>
  <c r="BH125" i="25"/>
  <c r="CA144" i="25"/>
  <c r="BW144" i="25"/>
  <c r="X144" i="25"/>
  <c r="AC144" i="25"/>
  <c r="BC144" i="25"/>
  <c r="AL144" i="25"/>
  <c r="BG144" i="25"/>
  <c r="BA144" i="25"/>
  <c r="BF144" i="25"/>
  <c r="CA84" i="25"/>
  <c r="BU84" i="25"/>
  <c r="BI84" i="25"/>
  <c r="BB84" i="25"/>
  <c r="BC84" i="25"/>
  <c r="BD84" i="25"/>
  <c r="CC84" i="25"/>
  <c r="BV84" i="25"/>
  <c r="BW84" i="25"/>
  <c r="BX84" i="25"/>
  <c r="BS94" i="25"/>
  <c r="BJ96" i="25"/>
  <c r="BN96" i="25"/>
  <c r="BF96" i="25"/>
  <c r="BZ96" i="25"/>
  <c r="CD96" i="25"/>
  <c r="BV96" i="25"/>
  <c r="BC96" i="25"/>
  <c r="BX93" i="25"/>
  <c r="BM93" i="25"/>
  <c r="BW92" i="25"/>
  <c r="BU92" i="25"/>
  <c r="BJ92" i="25"/>
  <c r="BX135" i="25"/>
  <c r="BK135" i="25"/>
  <c r="AY79" i="25"/>
  <c r="BD79" i="25"/>
  <c r="BH79" i="25"/>
  <c r="BJ79" i="25"/>
  <c r="BP89" i="25"/>
  <c r="BB89" i="25"/>
  <c r="BD89" i="25"/>
  <c r="BW89" i="25"/>
  <c r="BJ132" i="25"/>
  <c r="BU132" i="25"/>
  <c r="BT132" i="25"/>
  <c r="BW132" i="25"/>
  <c r="BA126" i="25"/>
  <c r="BR126" i="25"/>
  <c r="BX126" i="25"/>
  <c r="BX129" i="25"/>
  <c r="AJ129" i="25"/>
  <c r="BK129" i="25"/>
  <c r="AI129" i="25"/>
  <c r="AL129" i="25"/>
  <c r="BW86" i="25"/>
  <c r="BC86" i="25"/>
  <c r="BV86" i="25"/>
  <c r="CC73" i="25"/>
  <c r="AX73" i="25"/>
  <c r="BQ73" i="25"/>
  <c r="BT73" i="25"/>
  <c r="BI74" i="25"/>
  <c r="CC74" i="25"/>
  <c r="BJ74" i="25"/>
  <c r="BJ146" i="25"/>
  <c r="BA146" i="25"/>
  <c r="AX94" i="25"/>
  <c r="BU147" i="25"/>
  <c r="CC147" i="25"/>
  <c r="BH147" i="25"/>
  <c r="BK147" i="25"/>
  <c r="BC143" i="25"/>
  <c r="BY77" i="25"/>
  <c r="BK77" i="25"/>
  <c r="BN77" i="25"/>
  <c r="BQ77" i="25"/>
  <c r="AY87" i="25"/>
  <c r="BM87" i="25"/>
  <c r="BI83" i="25"/>
  <c r="BM83" i="25"/>
  <c r="AZ83" i="25"/>
  <c r="BW133" i="25"/>
  <c r="CE133" i="25"/>
  <c r="BS133" i="25"/>
  <c r="AY134" i="25"/>
  <c r="BH134" i="25"/>
  <c r="BS134" i="25"/>
  <c r="AY127" i="25"/>
  <c r="BK139" i="25"/>
  <c r="BD137" i="25"/>
  <c r="BZ137" i="25"/>
  <c r="BM137" i="25"/>
  <c r="BR80" i="25"/>
  <c r="BO80" i="25"/>
  <c r="BF80" i="25"/>
  <c r="BU80" i="25"/>
  <c r="BU76" i="25"/>
  <c r="BE75" i="25"/>
  <c r="BX75" i="25"/>
  <c r="BL94" i="25"/>
  <c r="BJ99" i="25"/>
  <c r="BI99" i="25"/>
  <c r="CC99" i="25"/>
  <c r="BG99" i="25"/>
  <c r="BT85" i="25"/>
  <c r="AY85" i="25"/>
  <c r="AX149" i="25"/>
  <c r="BM149" i="25"/>
  <c r="BL140" i="25"/>
  <c r="BY136" i="25"/>
  <c r="BJ136" i="25"/>
  <c r="BA136" i="25"/>
  <c r="BS124" i="25"/>
  <c r="BX124" i="25"/>
  <c r="BZ124" i="25"/>
  <c r="BO100" i="25"/>
  <c r="W100" i="25"/>
  <c r="BE100" i="25"/>
  <c r="BW90" i="25"/>
  <c r="CA90" i="25"/>
  <c r="CD90" i="25"/>
  <c r="BH82" i="25"/>
  <c r="BL82" i="25"/>
  <c r="BK82" i="25"/>
  <c r="BZ82" i="25"/>
  <c r="BX94" i="25"/>
  <c r="BV94" i="25"/>
  <c r="BR150" i="25"/>
  <c r="BO150" i="25"/>
  <c r="BD150" i="25"/>
  <c r="BW150" i="25"/>
  <c r="CA150" i="25"/>
  <c r="BX142" i="25"/>
  <c r="CA142" i="25"/>
  <c r="BA130" i="25"/>
  <c r="AZ130" i="25"/>
  <c r="BN130" i="25"/>
  <c r="CC130" i="25"/>
  <c r="BT144" i="25"/>
  <c r="AY144" i="25"/>
  <c r="W144" i="25"/>
  <c r="CD84" i="25"/>
  <c r="BY84" i="25"/>
  <c r="BH84" i="25"/>
  <c r="BY96" i="25"/>
  <c r="BJ93" i="25"/>
  <c r="BN93" i="25"/>
  <c r="BR93" i="25"/>
  <c r="AY93" i="25"/>
  <c r="BO93" i="25"/>
  <c r="CE93" i="25"/>
  <c r="AZ93" i="25"/>
  <c r="BP93" i="25"/>
  <c r="BE93" i="25"/>
  <c r="BU93" i="25"/>
  <c r="BS92" i="25"/>
  <c r="AY92" i="25"/>
  <c r="BH92" i="25"/>
  <c r="BX92" i="25"/>
  <c r="BM92" i="25"/>
  <c r="CC92" i="25"/>
  <c r="BB92" i="25"/>
  <c r="BR92" i="25"/>
  <c r="CC135" i="25"/>
  <c r="AY135" i="25"/>
  <c r="BL135" i="25"/>
  <c r="BQ135" i="25"/>
  <c r="BV135" i="25"/>
  <c r="BC135" i="25"/>
  <c r="AZ135" i="25"/>
  <c r="BE135" i="25"/>
  <c r="BJ135" i="25"/>
  <c r="CE135" i="25"/>
  <c r="BD135" i="25"/>
  <c r="BI135" i="25"/>
  <c r="BN135" i="25"/>
  <c r="CD79" i="25"/>
  <c r="BY79" i="25"/>
  <c r="CE79" i="25"/>
  <c r="BI79" i="25"/>
  <c r="BB79" i="25"/>
  <c r="BC79" i="25"/>
  <c r="BP79" i="25"/>
  <c r="BQ79" i="25"/>
  <c r="BV79" i="25"/>
  <c r="BW79" i="25"/>
  <c r="AZ89" i="25"/>
  <c r="CE89" i="25"/>
  <c r="CC89" i="25"/>
  <c r="W89" i="25"/>
  <c r="BR89" i="25"/>
  <c r="BF89" i="25"/>
  <c r="BK89" i="25"/>
  <c r="BL89" i="25"/>
  <c r="BL132" i="25"/>
  <c r="CA132" i="25"/>
  <c r="BA132" i="25"/>
  <c r="AX132" i="25"/>
  <c r="CD126" i="25"/>
  <c r="BK126" i="25"/>
  <c r="BY126" i="25"/>
  <c r="BJ126" i="25"/>
  <c r="BN126" i="25"/>
  <c r="BS126" i="25"/>
  <c r="CB126" i="25"/>
  <c r="BB126" i="25"/>
  <c r="BF126" i="25"/>
  <c r="BW126" i="25"/>
  <c r="BE126" i="25"/>
  <c r="BU126" i="25"/>
  <c r="BF129" i="25"/>
  <c r="BV129" i="25"/>
  <c r="BI129" i="25"/>
  <c r="BN129" i="25"/>
  <c r="BO129" i="25"/>
  <c r="BL129" i="25"/>
  <c r="BM129" i="25"/>
  <c r="BR129" i="25"/>
  <c r="BS129" i="25"/>
  <c r="CB129" i="25"/>
  <c r="CE86" i="25"/>
  <c r="BS86" i="25"/>
  <c r="BT86" i="25"/>
  <c r="BY86" i="25"/>
  <c r="CD86" i="25"/>
  <c r="BX86" i="25"/>
  <c r="CC86" i="25"/>
  <c r="BI73" i="25"/>
  <c r="BG73" i="25"/>
  <c r="BZ73" i="25"/>
  <c r="CA73" i="25"/>
  <c r="CB73" i="25"/>
  <c r="BE73" i="25"/>
  <c r="CD73" i="25"/>
  <c r="CE73" i="25"/>
  <c r="AY74" i="25"/>
  <c r="BO74" i="25"/>
  <c r="BY74" i="25"/>
  <c r="AZ74" i="25"/>
  <c r="BB74" i="25"/>
  <c r="BC74" i="25"/>
  <c r="BT74" i="25"/>
  <c r="BQ74" i="25"/>
  <c r="BV74" i="25"/>
  <c r="BW74" i="25"/>
  <c r="CB74" i="25"/>
  <c r="AZ146" i="25"/>
  <c r="BO146" i="25"/>
  <c r="BZ146" i="25"/>
  <c r="BC146" i="25"/>
  <c r="BD146" i="25"/>
  <c r="BI146" i="25"/>
  <c r="BG146" i="25"/>
  <c r="BH146" i="25"/>
  <c r="BM146" i="25"/>
  <c r="BB146" i="25"/>
  <c r="CA146" i="25"/>
  <c r="CB146" i="25"/>
  <c r="BV146" i="25"/>
  <c r="CE94" i="25"/>
  <c r="CD94" i="25"/>
  <c r="BE94" i="25"/>
  <c r="CE147" i="25"/>
  <c r="AY147" i="25"/>
  <c r="BA147" i="25"/>
  <c r="BM147" i="25"/>
  <c r="BB147" i="25"/>
  <c r="BC147" i="25"/>
  <c r="BD147" i="25"/>
  <c r="BY147" i="25"/>
  <c r="BH143" i="25"/>
  <c r="BT143" i="25"/>
  <c r="BA143" i="25"/>
  <c r="BF143" i="25"/>
  <c r="BG143" i="25"/>
  <c r="BU143" i="25"/>
  <c r="BZ143" i="25"/>
  <c r="CA143" i="25"/>
  <c r="BY143" i="25"/>
  <c r="CD143" i="25"/>
  <c r="CE143" i="25"/>
  <c r="CC77" i="25"/>
  <c r="BG77" i="25"/>
  <c r="BF77" i="25"/>
  <c r="BI77" i="25"/>
  <c r="BB77" i="25"/>
  <c r="BC77" i="25"/>
  <c r="BD77" i="25"/>
  <c r="AX87" i="25"/>
  <c r="BB87" i="25"/>
  <c r="BX87" i="25"/>
  <c r="BG87" i="25"/>
  <c r="BJ87" i="25"/>
  <c r="CB87" i="25"/>
  <c r="BW87" i="25"/>
  <c r="BV87" i="25"/>
  <c r="BE87" i="25"/>
  <c r="W83" i="25"/>
  <c r="BT83" i="25"/>
  <c r="BY83" i="25"/>
  <c r="BD83" i="25"/>
  <c r="BZ83" i="25"/>
  <c r="BG83" i="25"/>
  <c r="BH83" i="25"/>
  <c r="BK83" i="25"/>
  <c r="BL83" i="25"/>
  <c r="CD83" i="25"/>
  <c r="CE83" i="25"/>
  <c r="BE83" i="25"/>
  <c r="BG133" i="25"/>
  <c r="BQ133" i="25"/>
  <c r="BJ133" i="25"/>
  <c r="BK133" i="25"/>
  <c r="BL133" i="25"/>
  <c r="BE133" i="25"/>
  <c r="AX133" i="25"/>
  <c r="AY133" i="25"/>
  <c r="AZ133" i="25"/>
  <c r="BI134" i="25"/>
  <c r="BL134" i="25"/>
  <c r="BA134" i="25"/>
  <c r="BF134" i="25"/>
  <c r="BG134" i="25"/>
  <c r="BE134" i="25"/>
  <c r="BJ134" i="25"/>
  <c r="BK134" i="25"/>
  <c r="BO127" i="25"/>
  <c r="CE127" i="25"/>
  <c r="BB127" i="25"/>
  <c r="BC127" i="25"/>
  <c r="BH127" i="25"/>
  <c r="BA127" i="25"/>
  <c r="BV127" i="25"/>
  <c r="BW127" i="25"/>
  <c r="CB127" i="25"/>
  <c r="BJ127" i="25"/>
  <c r="BK127" i="25"/>
  <c r="BP127" i="25"/>
  <c r="CC127" i="25"/>
  <c r="BA139" i="25"/>
  <c r="BL139" i="25"/>
  <c r="CE139" i="25"/>
  <c r="BP139" i="25"/>
  <c r="BU139" i="25"/>
  <c r="BZ139" i="25"/>
  <c r="BD139" i="25"/>
  <c r="BI139" i="25"/>
  <c r="BN139" i="25"/>
  <c r="AY139" i="25"/>
  <c r="BH139" i="25"/>
  <c r="BM139" i="25"/>
  <c r="BR139" i="25"/>
  <c r="AZ137" i="25"/>
  <c r="BS137" i="25"/>
  <c r="BF137" i="25"/>
  <c r="BP137" i="25"/>
  <c r="BK137" i="25"/>
  <c r="BX137" i="25"/>
  <c r="AX137" i="25"/>
  <c r="BH80" i="25"/>
  <c r="BB80" i="25"/>
  <c r="BG80" i="25"/>
  <c r="CB80" i="25"/>
  <c r="CA80" i="25"/>
  <c r="BD80" i="25"/>
  <c r="BI80" i="25"/>
  <c r="BN80" i="25"/>
  <c r="BO76" i="25"/>
  <c r="CE76" i="25"/>
  <c r="AZ76" i="25"/>
  <c r="BS76" i="25"/>
  <c r="BT76" i="25"/>
  <c r="BY76" i="25"/>
  <c r="AX76" i="25"/>
  <c r="BW76" i="25"/>
  <c r="BX76" i="25"/>
  <c r="CC76" i="25"/>
  <c r="BN76" i="25"/>
  <c r="CA76" i="25"/>
  <c r="CB76" i="25"/>
  <c r="BS75" i="25"/>
  <c r="BW75" i="25"/>
  <c r="BD75" i="25"/>
  <c r="BI75" i="25"/>
  <c r="BN75" i="25"/>
  <c r="BB75" i="25"/>
  <c r="BG75" i="25"/>
  <c r="BL75" i="25"/>
  <c r="BQ75" i="25"/>
  <c r="BV75" i="25"/>
  <c r="BI94" i="25"/>
  <c r="BL99" i="25"/>
  <c r="BZ99" i="25"/>
  <c r="BA99" i="25"/>
  <c r="AX99" i="25"/>
  <c r="AY99" i="25"/>
  <c r="AZ99" i="25"/>
  <c r="BU99" i="25"/>
  <c r="BR99" i="25"/>
  <c r="BS99" i="25"/>
  <c r="BT99" i="25"/>
  <c r="BX85" i="25"/>
  <c r="BB85" i="25"/>
  <c r="BM85" i="25"/>
  <c r="BD85" i="25"/>
  <c r="BL85" i="25"/>
  <c r="BA85" i="25"/>
  <c r="BF85" i="25"/>
  <c r="BG85" i="25"/>
  <c r="BU85" i="25"/>
  <c r="BZ85" i="25"/>
  <c r="CA85" i="25"/>
  <c r="BY85" i="25"/>
  <c r="CD85" i="25"/>
  <c r="CE85" i="25"/>
  <c r="BL149" i="25"/>
  <c r="BF149" i="25"/>
  <c r="AZ149" i="25"/>
  <c r="BO149" i="25"/>
  <c r="BE149" i="25"/>
  <c r="BC149" i="25"/>
  <c r="BY149" i="25"/>
  <c r="BJ149" i="25"/>
  <c r="BH149" i="25"/>
  <c r="BN140" i="25"/>
  <c r="AZ140" i="25"/>
  <c r="BS140" i="25"/>
  <c r="BT140" i="25"/>
  <c r="BY140" i="25"/>
  <c r="BE140" i="25"/>
  <c r="BW140" i="25"/>
  <c r="BX140" i="25"/>
  <c r="CC140" i="25"/>
  <c r="BU140" i="25"/>
  <c r="BC136" i="25"/>
  <c r="BS136" i="25"/>
  <c r="BB136" i="25"/>
  <c r="BW136" i="25"/>
  <c r="BX136" i="25"/>
  <c r="CC136" i="25"/>
  <c r="CA136" i="25"/>
  <c r="CB136" i="25"/>
  <c r="BO136" i="25"/>
  <c r="BP136" i="25"/>
  <c r="BU136" i="25"/>
  <c r="BJ123" i="25"/>
  <c r="BI123" i="25"/>
  <c r="BX123" i="25"/>
  <c r="AX123" i="25"/>
  <c r="BO123" i="25"/>
  <c r="BP123" i="25"/>
  <c r="BQ123" i="25"/>
  <c r="BR123" i="25"/>
  <c r="BC123" i="25"/>
  <c r="BD123" i="25"/>
  <c r="BU123" i="25"/>
  <c r="BV123" i="25"/>
  <c r="BD124" i="25"/>
  <c r="BI124" i="25"/>
  <c r="BF124" i="25"/>
  <c r="BK124" i="25"/>
  <c r="BL124" i="25"/>
  <c r="BQ124" i="25"/>
  <c r="AY124" i="25"/>
  <c r="AZ124" i="25"/>
  <c r="BM124" i="25"/>
  <c r="AZ100" i="25"/>
  <c r="BY100" i="25"/>
  <c r="AY100" i="25"/>
  <c r="BI100" i="25"/>
  <c r="BD100" i="25"/>
  <c r="BB100" i="25"/>
  <c r="BC100" i="25"/>
  <c r="BX100" i="25"/>
  <c r="BQ100" i="25"/>
  <c r="BV100" i="25"/>
  <c r="BW100" i="25"/>
  <c r="CC90" i="25"/>
  <c r="AX90" i="25"/>
  <c r="AY90" i="25"/>
  <c r="AZ90" i="25"/>
  <c r="BQ90" i="25"/>
  <c r="BR90" i="25"/>
  <c r="BS90" i="25"/>
  <c r="BT90" i="25"/>
  <c r="BS82" i="25"/>
  <c r="CE82" i="25"/>
  <c r="AX82" i="25"/>
  <c r="BR82" i="25"/>
  <c r="AY82" i="25"/>
  <c r="BD82" i="25"/>
  <c r="BI82" i="25"/>
  <c r="CE150" i="25"/>
  <c r="BE150" i="25"/>
  <c r="BU150" i="25"/>
  <c r="BA150" i="25"/>
  <c r="AY142" i="25"/>
  <c r="BO142" i="25"/>
  <c r="CD142" i="25"/>
  <c r="BU142" i="25"/>
  <c r="BR142" i="25"/>
  <c r="BS142" i="25"/>
  <c r="BT142" i="25"/>
  <c r="CB130" i="25"/>
  <c r="BL130" i="25"/>
  <c r="AY130" i="25"/>
  <c r="BS130" i="25"/>
  <c r="BB130" i="25"/>
  <c r="BW130" i="25"/>
  <c r="AZ125" i="25"/>
  <c r="BR125" i="25"/>
  <c r="BG125" i="25"/>
  <c r="BC125" i="25"/>
  <c r="BY125" i="25"/>
  <c r="BP125" i="25"/>
  <c r="BF125" i="25"/>
  <c r="BE125" i="25"/>
  <c r="BP144" i="25"/>
  <c r="BJ144" i="25"/>
  <c r="AZ144" i="25"/>
  <c r="AN144" i="25"/>
  <c r="AX144" i="25"/>
  <c r="BB144" i="25"/>
  <c r="BK144" i="25"/>
  <c r="BL144" i="25"/>
  <c r="BQ144" i="25"/>
  <c r="BV144" i="25"/>
  <c r="BL84" i="25"/>
  <c r="CB84" i="25"/>
  <c r="BJ84" i="25"/>
  <c r="AX84" i="25"/>
  <c r="AY84" i="25"/>
  <c r="AZ84" i="25"/>
  <c r="BM84" i="25"/>
  <c r="BR84" i="25"/>
  <c r="BS84" i="25"/>
  <c r="BT84" i="25"/>
  <c r="BM94" i="25"/>
  <c r="BT94" i="25"/>
  <c r="BP94" i="25"/>
  <c r="AZ96" i="25"/>
  <c r="BK96" i="25"/>
  <c r="BO96" i="25"/>
  <c r="BG96" i="25"/>
  <c r="CA96" i="25"/>
  <c r="CE96" i="25"/>
  <c r="BB96" i="25"/>
  <c r="BW96" i="25"/>
  <c r="BH96" i="25"/>
  <c r="BX96" i="25"/>
  <c r="BW93" i="25"/>
  <c r="BH93" i="25"/>
  <c r="CE92" i="25"/>
  <c r="BP92" i="25"/>
  <c r="BE92" i="25"/>
  <c r="BM135" i="25"/>
  <c r="AX79" i="25"/>
  <c r="CC79" i="25"/>
  <c r="CB79" i="25"/>
  <c r="BK79" i="25"/>
  <c r="BC89" i="25"/>
  <c r="BI89" i="25"/>
  <c r="BX89" i="25"/>
  <c r="BO132" i="25"/>
  <c r="BV132" i="25"/>
  <c r="BY132" i="25"/>
  <c r="BX132" i="25"/>
  <c r="BV126" i="25"/>
  <c r="BQ126" i="25"/>
  <c r="BE129" i="25"/>
  <c r="BD129" i="25"/>
  <c r="AM129" i="25"/>
  <c r="BE86" i="25"/>
  <c r="AX86" i="25"/>
  <c r="BL86" i="25"/>
  <c r="AY73" i="25"/>
  <c r="BR73" i="25"/>
  <c r="BH74" i="25"/>
  <c r="BK74" i="25"/>
  <c r="AY94" i="25"/>
  <c r="BO147" i="25"/>
  <c r="BG147" i="25"/>
  <c r="BJ147" i="25"/>
  <c r="CC143" i="25"/>
  <c r="AX143" i="25"/>
  <c r="BW77" i="25"/>
  <c r="BP77" i="25"/>
  <c r="BI87" i="25"/>
  <c r="CE87" i="25"/>
  <c r="BQ87" i="25"/>
  <c r="BP87" i="25"/>
  <c r="AX83" i="25"/>
  <c r="BB83" i="25"/>
  <c r="BM133" i="25"/>
  <c r="BT133" i="25"/>
  <c r="BO134" i="25"/>
  <c r="BM134" i="25"/>
  <c r="BD134" i="25"/>
  <c r="BU127" i="25"/>
  <c r="BQ127" i="25"/>
  <c r="BM127" i="25"/>
  <c r="BV139" i="25"/>
  <c r="BA137" i="25"/>
  <c r="BU137" i="25"/>
  <c r="CE137" i="25"/>
  <c r="BA80" i="25"/>
  <c r="BP80" i="25"/>
  <c r="BZ80" i="25"/>
  <c r="BR76" i="25"/>
  <c r="BU75" i="25"/>
  <c r="AY75" i="25"/>
  <c r="BK94" i="25"/>
  <c r="CD99" i="25"/>
  <c r="BH99" i="25"/>
  <c r="BS85" i="25"/>
  <c r="AX85" i="25"/>
  <c r="CD149" i="25"/>
  <c r="BT149" i="25"/>
  <c r="BK140" i="25"/>
  <c r="BI136" i="25"/>
  <c r="BZ136" i="25"/>
  <c r="BY123" i="25"/>
  <c r="CB123" i="25"/>
  <c r="CC123" i="25"/>
  <c r="AY123" i="25"/>
  <c r="BN124" i="25"/>
  <c r="BW124" i="25"/>
  <c r="BE124" i="25"/>
  <c r="CE100" i="25"/>
  <c r="BL100" i="25"/>
  <c r="BJ100" i="25"/>
  <c r="BG90" i="25"/>
  <c r="CB90" i="25"/>
  <c r="CE90" i="25"/>
  <c r="CD82" i="25"/>
  <c r="BQ82" i="25"/>
  <c r="BP82" i="25"/>
  <c r="BW94" i="25"/>
  <c r="AY150" i="25"/>
  <c r="BC150" i="25"/>
  <c r="BI150" i="25"/>
  <c r="BX150" i="25"/>
  <c r="BB150" i="25"/>
  <c r="BV150" i="25"/>
  <c r="AX142" i="25"/>
  <c r="BV142" i="25"/>
  <c r="CB142" i="25"/>
  <c r="CA130" i="25"/>
  <c r="BE130" i="25"/>
  <c r="BD130" i="25"/>
  <c r="CE130" i="25"/>
  <c r="BG130" i="25"/>
  <c r="BK125" i="25"/>
  <c r="BN125" i="25"/>
  <c r="BO125" i="25"/>
  <c r="BZ144" i="25"/>
  <c r="CD144" i="25"/>
  <c r="CC144" i="25"/>
  <c r="BZ84" i="25"/>
  <c r="BF84" i="25"/>
  <c r="W94" i="25"/>
  <c r="CC96" i="25"/>
  <c r="BI96" i="25"/>
  <c r="BA96" i="25"/>
  <c r="BQ96" i="25"/>
  <c r="BZ93" i="25"/>
  <c r="CD93" i="25"/>
  <c r="W93" i="25"/>
  <c r="BC93" i="25"/>
  <c r="BS93" i="25"/>
  <c r="BD93" i="25"/>
  <c r="BT93" i="25"/>
  <c r="BI93" i="25"/>
  <c r="BY93" i="25"/>
  <c r="W92" i="25"/>
  <c r="BG92" i="25"/>
  <c r="BK92" i="25"/>
  <c r="BO92" i="25"/>
  <c r="BL92" i="25"/>
  <c r="CB92" i="25"/>
  <c r="BA92" i="25"/>
  <c r="BQ92" i="25"/>
  <c r="BF92" i="25"/>
  <c r="BV92" i="25"/>
  <c r="BB135" i="25"/>
  <c r="CA135" i="25"/>
  <c r="CB135" i="25"/>
  <c r="BH135" i="25"/>
  <c r="BP135" i="25"/>
  <c r="BU135" i="25"/>
  <c r="BZ135" i="25"/>
  <c r="BR135" i="25"/>
  <c r="BT135" i="25"/>
  <c r="BY135" i="25"/>
  <c r="CD135" i="25"/>
  <c r="BN79" i="25"/>
  <c r="AZ79" i="25"/>
  <c r="BM79" i="25"/>
  <c r="BR79" i="25"/>
  <c r="BS79" i="25"/>
  <c r="BT79" i="25"/>
  <c r="BX79" i="25"/>
  <c r="BO89" i="25"/>
  <c r="BU89" i="25"/>
  <c r="BJ89" i="25"/>
  <c r="AX89" i="25"/>
  <c r="BG89" i="25"/>
  <c r="BH89" i="25"/>
  <c r="BM89" i="25"/>
  <c r="BQ89" i="25"/>
  <c r="CA89" i="25"/>
  <c r="CB89" i="25"/>
  <c r="BQ132" i="25"/>
  <c r="CB132" i="25"/>
  <c r="CD132" i="25"/>
  <c r="BN132" i="25"/>
  <c r="AY132" i="25"/>
  <c r="AZ132" i="25"/>
  <c r="BE132" i="25"/>
  <c r="BC132" i="25"/>
  <c r="BD132" i="25"/>
  <c r="BI132" i="25"/>
  <c r="BZ132" i="25"/>
  <c r="BG132" i="25"/>
  <c r="BH132" i="25"/>
  <c r="BM132" i="25"/>
  <c r="CA126" i="25"/>
  <c r="BT126" i="25"/>
  <c r="AY126" i="25"/>
  <c r="BH126" i="25"/>
  <c r="CC126" i="25"/>
  <c r="AP129" i="25"/>
  <c r="BG129" i="25"/>
  <c r="BW129" i="25"/>
  <c r="AO129" i="25"/>
  <c r="AT129" i="25"/>
  <c r="BY129" i="25"/>
  <c r="CD129" i="25"/>
  <c r="CE129" i="25"/>
  <c r="CC129" i="25"/>
  <c r="AN129" i="25"/>
  <c r="BT129" i="25"/>
  <c r="AZ86" i="25"/>
  <c r="BP86" i="25"/>
  <c r="BK86" i="25"/>
  <c r="CA86" i="25"/>
  <c r="BO86" i="25"/>
  <c r="BA86" i="25"/>
  <c r="BF86" i="25"/>
  <c r="BW73" i="25"/>
  <c r="BH73" i="25"/>
  <c r="BM73" i="25"/>
  <c r="BB73" i="25"/>
  <c r="BC73" i="25"/>
  <c r="BD73" i="25"/>
  <c r="CD74" i="25"/>
  <c r="BD74" i="25"/>
  <c r="BM74" i="25"/>
  <c r="BR74" i="25"/>
  <c r="BS74" i="25"/>
  <c r="BX74" i="25"/>
  <c r="BL74" i="25"/>
  <c r="BR146" i="25"/>
  <c r="CE146" i="25"/>
  <c r="BE146" i="25"/>
  <c r="BP146" i="25"/>
  <c r="CD146" i="25"/>
  <c r="BS146" i="25"/>
  <c r="BT146" i="25"/>
  <c r="BY146" i="25"/>
  <c r="BW146" i="25"/>
  <c r="BX146" i="25"/>
  <c r="CC146" i="25"/>
  <c r="BO94" i="25"/>
  <c r="BN94" i="25"/>
  <c r="BA94" i="25"/>
  <c r="BI147" i="25"/>
  <c r="BE147" i="25"/>
  <c r="AZ147" i="25"/>
  <c r="BN147" i="25"/>
  <c r="BQ147" i="25"/>
  <c r="BR147" i="25"/>
  <c r="BS147" i="25"/>
  <c r="BT147" i="25"/>
  <c r="BB143" i="25"/>
  <c r="BM143" i="25"/>
  <c r="BL143" i="25"/>
  <c r="BX143" i="25"/>
  <c r="BQ143" i="25"/>
  <c r="BV143" i="25"/>
  <c r="BW143" i="25"/>
  <c r="AZ143" i="25"/>
  <c r="BP143" i="25"/>
  <c r="BV77" i="25"/>
  <c r="BU77" i="25"/>
  <c r="AX77" i="25"/>
  <c r="AY77" i="25"/>
  <c r="AZ77" i="25"/>
  <c r="BM77" i="25"/>
  <c r="BR77" i="25"/>
  <c r="BS77" i="25"/>
  <c r="BT77" i="25"/>
  <c r="CD87" i="25"/>
  <c r="BK87" i="25"/>
  <c r="BF87" i="25"/>
  <c r="BN87" i="25"/>
  <c r="BA87" i="25"/>
  <c r="W87" i="25"/>
  <c r="BC87" i="25"/>
  <c r="AZ87" i="25"/>
  <c r="BU87" i="25"/>
  <c r="BA83" i="25"/>
  <c r="BW83" i="25"/>
  <c r="BX83" i="25"/>
  <c r="BN83" i="25"/>
  <c r="CA83" i="25"/>
  <c r="CB83" i="25"/>
  <c r="BV83" i="25"/>
  <c r="BU83" i="25"/>
  <c r="BH133" i="25"/>
  <c r="BV133" i="25"/>
  <c r="BZ133" i="25"/>
  <c r="CA133" i="25"/>
  <c r="CB133" i="25"/>
  <c r="BA133" i="25"/>
  <c r="BN133" i="25"/>
  <c r="BO133" i="25"/>
  <c r="BP133" i="25"/>
  <c r="BB133" i="25"/>
  <c r="BC133" i="25"/>
  <c r="BD133" i="25"/>
  <c r="AX134" i="25"/>
  <c r="BN134" i="25"/>
  <c r="BY134" i="25"/>
  <c r="BX134" i="25"/>
  <c r="BB134" i="25"/>
  <c r="BC134" i="25"/>
  <c r="BQ134" i="25"/>
  <c r="BV134" i="25"/>
  <c r="BW134" i="25"/>
  <c r="BU134" i="25"/>
  <c r="BZ134" i="25"/>
  <c r="CA134" i="25"/>
  <c r="AX127" i="25"/>
  <c r="BT127" i="25"/>
  <c r="BE127" i="25"/>
  <c r="BR127" i="25"/>
  <c r="BS127" i="25"/>
  <c r="BX127" i="25"/>
  <c r="BZ127" i="25"/>
  <c r="CA127" i="25"/>
  <c r="CB139" i="25"/>
  <c r="BF139" i="25"/>
  <c r="BQ139" i="25"/>
  <c r="BS139" i="25"/>
  <c r="BW139" i="25"/>
  <c r="BT139" i="25"/>
  <c r="BY139" i="25"/>
  <c r="CD139" i="25"/>
  <c r="BX139" i="25"/>
  <c r="CC139" i="25"/>
  <c r="BQ137" i="25"/>
  <c r="BB137" i="25"/>
  <c r="BO137" i="25"/>
  <c r="BW137" i="25"/>
  <c r="BE137" i="25"/>
  <c r="BV137" i="25"/>
  <c r="AY137" i="25"/>
  <c r="BJ137" i="25"/>
  <c r="BC137" i="25"/>
  <c r="BG137" i="25"/>
  <c r="BN137" i="25"/>
  <c r="CA137" i="25"/>
  <c r="BM80" i="25"/>
  <c r="BK80" i="25"/>
  <c r="CE80" i="25"/>
  <c r="AZ80" i="25"/>
  <c r="BE80" i="25"/>
  <c r="BJ80" i="25"/>
  <c r="BT80" i="25"/>
  <c r="BY80" i="25"/>
  <c r="CD80" i="25"/>
  <c r="BP76" i="25"/>
  <c r="BE76" i="25"/>
  <c r="W76" i="25"/>
  <c r="BB76" i="25"/>
  <c r="AZ75" i="25"/>
  <c r="BP75" i="25"/>
  <c r="BT75" i="25"/>
  <c r="BY75" i="25"/>
  <c r="BH75" i="25"/>
  <c r="BM75" i="25"/>
  <c r="BR75" i="25"/>
  <c r="BK75" i="25"/>
  <c r="CB94" i="25"/>
  <c r="CA94" i="25"/>
  <c r="BZ94" i="25"/>
  <c r="CA99" i="25"/>
  <c r="BE99" i="25"/>
  <c r="BN99" i="25"/>
  <c r="BO99" i="25"/>
  <c r="BP99" i="25"/>
  <c r="BY99" i="25"/>
  <c r="W99" i="25"/>
  <c r="BC85" i="25"/>
  <c r="BR85" i="25"/>
  <c r="CC85" i="25"/>
  <c r="BP85" i="25"/>
  <c r="BQ85" i="25"/>
  <c r="BV85" i="25"/>
  <c r="BW85" i="25"/>
  <c r="BH85" i="25"/>
  <c r="BS149" i="25"/>
  <c r="CB149" i="25"/>
  <c r="AY149" i="25"/>
  <c r="BU149" i="25"/>
  <c r="BB149" i="25"/>
  <c r="BD149" i="25"/>
  <c r="BV149" i="25"/>
  <c r="BA149" i="25"/>
  <c r="BX149" i="25"/>
  <c r="BR140" i="25"/>
  <c r="BV140" i="25"/>
  <c r="AY140" i="25"/>
  <c r="AX140" i="25"/>
  <c r="BA140" i="25"/>
  <c r="BD136" i="25"/>
  <c r="BT136" i="25"/>
  <c r="AX136" i="25"/>
  <c r="CE136" i="25"/>
  <c r="BN136" i="25"/>
  <c r="BH123" i="25"/>
  <c r="BL123" i="25"/>
  <c r="BM123" i="25"/>
  <c r="BN123" i="25"/>
  <c r="CA123" i="25"/>
  <c r="BT123" i="25"/>
  <c r="BK123" i="25"/>
  <c r="AX124" i="25"/>
  <c r="BU124" i="25"/>
  <c r="BB124" i="25"/>
  <c r="BG124" i="25"/>
  <c r="BH124" i="25"/>
  <c r="BA124" i="25"/>
  <c r="BV124" i="25"/>
  <c r="CA124" i="25"/>
  <c r="CB124" i="25"/>
  <c r="BJ124" i="25"/>
  <c r="BO124" i="25"/>
  <c r="BP124" i="25"/>
  <c r="BN100" i="25"/>
  <c r="BH100" i="25"/>
  <c r="BM100" i="25"/>
  <c r="BR100" i="25"/>
  <c r="BS100" i="25"/>
  <c r="CB100" i="25"/>
  <c r="BF90" i="25"/>
  <c r="BV90" i="25"/>
  <c r="BJ90" i="25"/>
  <c r="BK90" i="25"/>
  <c r="BL90" i="25"/>
  <c r="BA90" i="25"/>
  <c r="BN90" i="25"/>
  <c r="BO90" i="25"/>
  <c r="BP90" i="25"/>
  <c r="BU90" i="25"/>
  <c r="W90" i="25"/>
  <c r="BX82" i="25"/>
  <c r="BA82" i="25"/>
  <c r="BB82" i="25"/>
  <c r="AZ82" i="25"/>
  <c r="BE82" i="25"/>
  <c r="BV82" i="25"/>
  <c r="BO82" i="25"/>
  <c r="BT82" i="25"/>
  <c r="BY82" i="25"/>
  <c r="BJ150" i="25"/>
  <c r="BN150" i="25"/>
  <c r="BF150" i="25"/>
  <c r="BG150" i="25"/>
  <c r="BH150" i="25"/>
  <c r="BM150" i="25"/>
  <c r="AX150" i="25"/>
  <c r="BK150" i="25"/>
  <c r="BL150" i="25"/>
  <c r="BQ150" i="25"/>
  <c r="AZ142" i="25"/>
  <c r="BP142" i="25"/>
  <c r="CE142" i="25"/>
  <c r="BY142" i="25"/>
  <c r="BF142" i="25"/>
  <c r="BG142" i="25"/>
  <c r="BH142" i="25"/>
  <c r="BJ142" i="25"/>
  <c r="BK142" i="25"/>
  <c r="BL142" i="25"/>
  <c r="BQ130" i="25"/>
  <c r="AX130" i="25"/>
  <c r="BH130" i="25"/>
  <c r="BM130" i="25"/>
  <c r="BR130" i="25"/>
  <c r="BT125" i="25"/>
  <c r="BQ125" i="25"/>
  <c r="BX125" i="25"/>
  <c r="BJ125" i="25"/>
  <c r="BI125" i="25"/>
  <c r="CE125" i="25"/>
  <c r="BU144" i="25"/>
  <c r="CE144" i="25"/>
  <c r="BD144" i="25"/>
  <c r="BI144" i="25"/>
  <c r="BN144" i="25"/>
  <c r="BH144" i="25"/>
  <c r="BM144" i="25"/>
  <c r="BR144" i="25"/>
  <c r="BO144" i="25"/>
  <c r="CB144" i="25"/>
  <c r="BS144" i="25"/>
  <c r="BK84" i="25"/>
  <c r="BN84" i="25"/>
  <c r="BO84" i="25"/>
  <c r="BP84" i="25"/>
  <c r="BQ84" i="25"/>
  <c r="W84" i="25"/>
  <c r="BB94" i="25"/>
  <c r="BD94" i="25"/>
  <c r="BQ94" i="25"/>
  <c r="BU94" i="25"/>
  <c r="CB96" i="25"/>
  <c r="BM96" i="25"/>
  <c r="BP96" i="25"/>
  <c r="BS96" i="25"/>
  <c r="BT96" i="25"/>
  <c r="BL96" i="25"/>
  <c r="AX96" i="25"/>
  <c r="AP93" i="24"/>
  <c r="AP93" i="25"/>
  <c r="BS93" i="24"/>
  <c r="BD93" i="24"/>
  <c r="AS93" i="24"/>
  <c r="AS93" i="25"/>
  <c r="AF92" i="24"/>
  <c r="AF92" i="25"/>
  <c r="CB92" i="24"/>
  <c r="BA92" i="24"/>
  <c r="AP92" i="24"/>
  <c r="AP92" i="25"/>
  <c r="AB135" i="24"/>
  <c r="AB135" i="25"/>
  <c r="CA135" i="24"/>
  <c r="Z135" i="24"/>
  <c r="Z135" i="25"/>
  <c r="BP135" i="24"/>
  <c r="BR135" i="24"/>
  <c r="BY135" i="24"/>
  <c r="CE79" i="24"/>
  <c r="AW79" i="24"/>
  <c r="AW79" i="25"/>
  <c r="BP79" i="24"/>
  <c r="BW79" i="24"/>
  <c r="AD79" i="24"/>
  <c r="AD79" i="25"/>
  <c r="AS89" i="24"/>
  <c r="AS89" i="25"/>
  <c r="AJ89" i="24"/>
  <c r="AJ89" i="25"/>
  <c r="X89" i="24"/>
  <c r="X89" i="25"/>
  <c r="AQ89" i="24"/>
  <c r="AQ89" i="25"/>
  <c r="AK89" i="24"/>
  <c r="AK89" i="25"/>
  <c r="BL132" i="24"/>
  <c r="BA132" i="24"/>
  <c r="AO132" i="24"/>
  <c r="AO132" i="25"/>
  <c r="AN132" i="24"/>
  <c r="AN132" i="25"/>
  <c r="AQ132" i="24"/>
  <c r="AQ132" i="25"/>
  <c r="CD126" i="24"/>
  <c r="BK126" i="24"/>
  <c r="AR126" i="24"/>
  <c r="AR126" i="25"/>
  <c r="BS126" i="24"/>
  <c r="BF126" i="24"/>
  <c r="BU126" i="24"/>
  <c r="BV129" i="24"/>
  <c r="AD129" i="24"/>
  <c r="AD129" i="25"/>
  <c r="BI129" i="24"/>
  <c r="BL129" i="24"/>
  <c r="BS129" i="24"/>
  <c r="BS86" i="24"/>
  <c r="AA86" i="24"/>
  <c r="AA86" i="25"/>
  <c r="CD86" i="24"/>
  <c r="CC86" i="24"/>
  <c r="AK86" i="24"/>
  <c r="AK86" i="25"/>
  <c r="BI73" i="24"/>
  <c r="AO73" i="24"/>
  <c r="AO73" i="25"/>
  <c r="CB73" i="24"/>
  <c r="CE73" i="24"/>
  <c r="AM73" i="24"/>
  <c r="AM73" i="25"/>
  <c r="AY74" i="24"/>
  <c r="AZ74" i="24"/>
  <c r="BC74" i="24"/>
  <c r="BV74" i="24"/>
  <c r="AD74" i="24"/>
  <c r="AD74" i="25"/>
  <c r="BZ146" i="24"/>
  <c r="BI146" i="24"/>
  <c r="BH146" i="24"/>
  <c r="CA146" i="24"/>
  <c r="CE94" i="24"/>
  <c r="BA147" i="24"/>
  <c r="BB147" i="24"/>
  <c r="BH143" i="24"/>
  <c r="BA143" i="24"/>
  <c r="AF143" i="24"/>
  <c r="AF143" i="25"/>
  <c r="CA143" i="24"/>
  <c r="CD143" i="24"/>
  <c r="BG77" i="24"/>
  <c r="AD77" i="24"/>
  <c r="AD77" i="25"/>
  <c r="AO77" i="24"/>
  <c r="AO77" i="25"/>
  <c r="AJ77" i="24"/>
  <c r="AJ77" i="25"/>
  <c r="BC77" i="24"/>
  <c r="AJ87" i="24"/>
  <c r="AJ87" i="25"/>
  <c r="BB87" i="24"/>
  <c r="BG87" i="24"/>
  <c r="CB87" i="24"/>
  <c r="BV87" i="24"/>
  <c r="BT83" i="24"/>
  <c r="BD83" i="24"/>
  <c r="BH83" i="24"/>
  <c r="BK83" i="24"/>
  <c r="CD83" i="24"/>
  <c r="AQ133" i="24"/>
  <c r="AQ133" i="25"/>
  <c r="BQ133" i="24"/>
  <c r="BL133" i="24"/>
  <c r="AY133" i="24"/>
  <c r="AM133" i="24"/>
  <c r="AM133" i="25"/>
  <c r="AS134" i="24"/>
  <c r="AS134" i="25"/>
  <c r="X134" i="24"/>
  <c r="X134" i="25"/>
  <c r="AM134" i="24"/>
  <c r="AM134" i="25"/>
  <c r="BF134" i="24"/>
  <c r="BE134" i="24"/>
  <c r="AN127" i="24"/>
  <c r="AN127" i="25"/>
  <c r="BO127" i="24"/>
  <c r="BC127" i="24"/>
  <c r="BV127" i="24"/>
  <c r="BJ127" i="24"/>
  <c r="CC127" i="24"/>
  <c r="BL139" i="24"/>
  <c r="BU139" i="24"/>
  <c r="BD139" i="24"/>
  <c r="BN139" i="24"/>
  <c r="BM139" i="24"/>
  <c r="AK137" i="24"/>
  <c r="AK137" i="25"/>
  <c r="AQ137" i="24"/>
  <c r="AQ137" i="25"/>
  <c r="AA137" i="24"/>
  <c r="AA137" i="25"/>
  <c r="BK137" i="24"/>
  <c r="AX137" i="24"/>
  <c r="BB80" i="24"/>
  <c r="BG80" i="24"/>
  <c r="CA80" i="24"/>
  <c r="BN80" i="24"/>
  <c r="AJ76" i="24"/>
  <c r="AJ76" i="25"/>
  <c r="BS76" i="24"/>
  <c r="BY76" i="24"/>
  <c r="BX76" i="24"/>
  <c r="CA76" i="24"/>
  <c r="BW75" i="24"/>
  <c r="BN75" i="24"/>
  <c r="AW75" i="24"/>
  <c r="AW75" i="25"/>
  <c r="BL75" i="24"/>
  <c r="AF94" i="24"/>
  <c r="AF94" i="25"/>
  <c r="BI94" i="24"/>
  <c r="AE99" i="24"/>
  <c r="AE99" i="25"/>
  <c r="BZ99" i="24"/>
  <c r="AY99" i="24"/>
  <c r="BR99" i="24"/>
  <c r="Z99" i="24"/>
  <c r="Z99" i="25"/>
  <c r="BB85" i="24"/>
  <c r="BL85" i="24"/>
  <c r="BF85" i="24"/>
  <c r="X85" i="24"/>
  <c r="X85" i="25"/>
  <c r="CA85" i="24"/>
  <c r="CD85" i="24"/>
  <c r="AE149" i="24"/>
  <c r="AE149" i="25"/>
  <c r="BO149" i="24"/>
  <c r="AR149" i="24"/>
  <c r="AR149" i="25"/>
  <c r="BY149" i="24"/>
  <c r="BH149" i="24"/>
  <c r="AZ140" i="24"/>
  <c r="BT140" i="24"/>
  <c r="AP140" i="24"/>
  <c r="AP140" i="25"/>
  <c r="CC140" i="24"/>
  <c r="AK140" i="24"/>
  <c r="AK140" i="25"/>
  <c r="BS136" i="24"/>
  <c r="BB136" i="24"/>
  <c r="CC136" i="24"/>
  <c r="AT136" i="24"/>
  <c r="AT136" i="25"/>
  <c r="BU136" i="24"/>
  <c r="BX123" i="24"/>
  <c r="AW123" i="24"/>
  <c r="AW123" i="25"/>
  <c r="BP123" i="24"/>
  <c r="BC123" i="24"/>
  <c r="BV123" i="24"/>
  <c r="W124" i="24"/>
  <c r="W124" i="25"/>
  <c r="AL124" i="24"/>
  <c r="AL124" i="25"/>
  <c r="BI124" i="24"/>
  <c r="BL124" i="24"/>
  <c r="AY124" i="24"/>
  <c r="AZ100" i="24"/>
  <c r="BI100" i="24"/>
  <c r="BB100" i="24"/>
  <c r="BQ100" i="24"/>
  <c r="Y100" i="24"/>
  <c r="Y100" i="25"/>
  <c r="AU90" i="24"/>
  <c r="AU90" i="25"/>
  <c r="BQ90" i="24"/>
  <c r="BT90" i="24"/>
  <c r="CE82" i="24"/>
  <c r="AF82" i="24"/>
  <c r="AF82" i="25"/>
  <c r="AE82" i="24"/>
  <c r="AE82" i="25"/>
  <c r="BR82" i="24"/>
  <c r="BI82" i="24"/>
  <c r="AP94" i="24"/>
  <c r="AP94" i="25"/>
  <c r="BE150" i="24"/>
  <c r="X150" i="24"/>
  <c r="X150" i="25"/>
  <c r="AQ150" i="24"/>
  <c r="AQ150" i="25"/>
  <c r="AW150" i="24"/>
  <c r="AW150" i="25"/>
  <c r="BA150" i="24"/>
  <c r="CD142" i="24"/>
  <c r="BR142" i="24"/>
  <c r="AP142" i="24"/>
  <c r="AP142" i="25"/>
  <c r="AK142" i="24"/>
  <c r="AK142" i="25"/>
  <c r="AV142" i="24"/>
  <c r="AV142" i="25"/>
  <c r="AQ130" i="24"/>
  <c r="AQ130" i="25"/>
  <c r="Y130" i="24"/>
  <c r="Y130" i="25"/>
  <c r="X130" i="24"/>
  <c r="X130" i="25"/>
  <c r="BS130" i="24"/>
  <c r="BB130" i="24"/>
  <c r="AZ125" i="24"/>
  <c r="AB125" i="24"/>
  <c r="AB125" i="25"/>
  <c r="BC125" i="24"/>
  <c r="BP125" i="24"/>
  <c r="BE125" i="24"/>
  <c r="BJ144" i="24"/>
  <c r="AQ144" i="24"/>
  <c r="AQ144" i="25"/>
  <c r="CB84" i="24"/>
  <c r="BM84" i="24"/>
  <c r="BT84" i="24"/>
  <c r="AA84" i="24"/>
  <c r="AA84" i="25"/>
  <c r="BE96" i="24"/>
  <c r="BA96" i="24"/>
  <c r="BR96" i="24"/>
  <c r="BD96" i="24"/>
  <c r="AY96" i="24"/>
  <c r="BF93" i="24"/>
  <c r="AD93" i="24"/>
  <c r="AD93" i="25"/>
  <c r="AH93" i="24"/>
  <c r="AH93" i="25"/>
  <c r="AL93" i="24"/>
  <c r="AL93" i="25"/>
  <c r="AA93" i="24"/>
  <c r="AA93" i="25"/>
  <c r="AQ93" i="24"/>
  <c r="AQ93" i="25"/>
  <c r="BG93" i="24"/>
  <c r="BW93" i="24"/>
  <c r="AB93" i="24"/>
  <c r="AB93" i="25"/>
  <c r="AR93" i="24"/>
  <c r="AR93" i="25"/>
  <c r="BH93" i="24"/>
  <c r="BX93" i="24"/>
  <c r="AG93" i="24"/>
  <c r="AG93" i="25"/>
  <c r="AW93" i="24"/>
  <c r="AW93" i="25"/>
  <c r="BM93" i="24"/>
  <c r="CC93" i="24"/>
  <c r="AM92" i="24"/>
  <c r="AM92" i="25"/>
  <c r="BW92" i="24"/>
  <c r="CA92" i="24"/>
  <c r="CE92" i="24"/>
  <c r="AJ92" i="24"/>
  <c r="AJ92" i="25"/>
  <c r="AZ92" i="24"/>
  <c r="BP92" i="24"/>
  <c r="Y92" i="24"/>
  <c r="Y92" i="25"/>
  <c r="AO92" i="24"/>
  <c r="AO92" i="25"/>
  <c r="BE92" i="24"/>
  <c r="BU92" i="24"/>
  <c r="AD92" i="24"/>
  <c r="AD92" i="25"/>
  <c r="AT92" i="24"/>
  <c r="AT92" i="25"/>
  <c r="BJ92" i="24"/>
  <c r="BZ92" i="24"/>
  <c r="AE135" i="24"/>
  <c r="AE135" i="25"/>
  <c r="BX135" i="24"/>
  <c r="BW135" i="24"/>
  <c r="AF135" i="24"/>
  <c r="AF135" i="25"/>
  <c r="AK135" i="24"/>
  <c r="AK135" i="25"/>
  <c r="AP135" i="24"/>
  <c r="AP135" i="25"/>
  <c r="BM135" i="24"/>
  <c r="BK135" i="24"/>
  <c r="Y135" i="24"/>
  <c r="Y135" i="25"/>
  <c r="AD135" i="24"/>
  <c r="AD135" i="25"/>
  <c r="AR135" i="24"/>
  <c r="AR135" i="25"/>
  <c r="AQ135" i="24"/>
  <c r="AQ135" i="25"/>
  <c r="X135" i="24"/>
  <c r="X135" i="25"/>
  <c r="AC135" i="24"/>
  <c r="AC135" i="25"/>
  <c r="AH135" i="24"/>
  <c r="AH135" i="25"/>
  <c r="AC79" i="24"/>
  <c r="AC79" i="25"/>
  <c r="AS79" i="24"/>
  <c r="AS79" i="25"/>
  <c r="AF79" i="24"/>
  <c r="AF79" i="25"/>
  <c r="BN79" i="24"/>
  <c r="AZ79" i="24"/>
  <c r="BM79" i="24"/>
  <c r="BR79" i="24"/>
  <c r="BS79" i="24"/>
  <c r="BT79" i="24"/>
  <c r="Z79" i="24"/>
  <c r="Z79" i="25"/>
  <c r="AA79" i="24"/>
  <c r="AA79" i="25"/>
  <c r="BX79" i="24"/>
  <c r="AO79" i="24"/>
  <c r="AO79" i="25"/>
  <c r="AT79" i="24"/>
  <c r="AT79" i="25"/>
  <c r="AU79" i="24"/>
  <c r="AU79" i="25"/>
  <c r="BO89" i="24"/>
  <c r="BU89" i="24"/>
  <c r="BJ89" i="24"/>
  <c r="AL89" i="24"/>
  <c r="AL89" i="25"/>
  <c r="AM89" i="24"/>
  <c r="AM89" i="25"/>
  <c r="AN89" i="24"/>
  <c r="AN89" i="25"/>
  <c r="Y89" i="24"/>
  <c r="Y89" i="25"/>
  <c r="AC89" i="24"/>
  <c r="AC89" i="25"/>
  <c r="BG89" i="24"/>
  <c r="BH89" i="24"/>
  <c r="BM89" i="24"/>
  <c r="BQ89" i="24"/>
  <c r="CA89" i="24"/>
  <c r="CB89" i="24"/>
  <c r="BQ132" i="24"/>
  <c r="CB132" i="24"/>
  <c r="CD132" i="24"/>
  <c r="BN132" i="24"/>
  <c r="AY132" i="24"/>
  <c r="AZ132" i="24"/>
  <c r="BE132" i="24"/>
  <c r="AD132" i="24"/>
  <c r="AD132" i="25"/>
  <c r="BC132" i="24"/>
  <c r="BD132" i="24"/>
  <c r="BI132" i="24"/>
  <c r="BZ132" i="24"/>
  <c r="BG132" i="24"/>
  <c r="BH132" i="24"/>
  <c r="BM132" i="24"/>
  <c r="CA126" i="24"/>
  <c r="AN126" i="24"/>
  <c r="AN126" i="25"/>
  <c r="AU126" i="24"/>
  <c r="AU126" i="25"/>
  <c r="BT126" i="24"/>
  <c r="AS126" i="24"/>
  <c r="AS126" i="25"/>
  <c r="AY126" i="24"/>
  <c r="BH126" i="24"/>
  <c r="AD126" i="24"/>
  <c r="AD126" i="25"/>
  <c r="AH126" i="24"/>
  <c r="AH126" i="25"/>
  <c r="AF126" i="24"/>
  <c r="AF126" i="25"/>
  <c r="AG126" i="24"/>
  <c r="AG126" i="25"/>
  <c r="Z126" i="24"/>
  <c r="Z126" i="25"/>
  <c r="AB126" i="24"/>
  <c r="AB126" i="25"/>
  <c r="AJ126" i="24"/>
  <c r="AJ126" i="25"/>
  <c r="CC126" i="24"/>
  <c r="BG129" i="24"/>
  <c r="BW129" i="24"/>
  <c r="AU129" i="24"/>
  <c r="AU129" i="25"/>
  <c r="AR129" i="24"/>
  <c r="AR129" i="25"/>
  <c r="CE129" i="24"/>
  <c r="AB129" i="24"/>
  <c r="AB129" i="25"/>
  <c r="CC129" i="24"/>
  <c r="AZ86" i="24"/>
  <c r="BP86" i="24"/>
  <c r="AT86" i="24"/>
  <c r="AT86" i="25"/>
  <c r="BK86" i="24"/>
  <c r="X86" i="24"/>
  <c r="X86" i="25"/>
  <c r="AC86" i="24"/>
  <c r="AC86" i="25"/>
  <c r="AH86" i="24"/>
  <c r="AH86" i="25"/>
  <c r="CA86" i="24"/>
  <c r="AB86" i="24"/>
  <c r="AB86" i="25"/>
  <c r="AG86" i="24"/>
  <c r="AG86" i="25"/>
  <c r="AL86" i="24"/>
  <c r="AL86" i="25"/>
  <c r="BO86" i="24"/>
  <c r="AV86" i="24"/>
  <c r="AV86" i="25"/>
  <c r="BA86" i="24"/>
  <c r="BF86" i="24"/>
  <c r="AA73" i="24"/>
  <c r="AA73" i="25"/>
  <c r="AP73" i="24"/>
  <c r="AP73" i="25"/>
  <c r="BW73" i="24"/>
  <c r="BH73" i="24"/>
  <c r="AD73" i="24"/>
  <c r="AD73" i="25"/>
  <c r="AE73" i="24"/>
  <c r="AE73" i="25"/>
  <c r="AF73" i="24"/>
  <c r="AF73" i="25"/>
  <c r="AC73" i="24"/>
  <c r="AC73" i="25"/>
  <c r="AH73" i="24"/>
  <c r="AH73" i="25"/>
  <c r="AI73" i="24"/>
  <c r="AI73" i="25"/>
  <c r="AJ73" i="24"/>
  <c r="AJ73" i="25"/>
  <c r="BM73" i="24"/>
  <c r="BB73" i="24"/>
  <c r="BC73" i="24"/>
  <c r="BD73" i="24"/>
  <c r="AJ74" i="24"/>
  <c r="AJ74" i="25"/>
  <c r="AC74" i="24"/>
  <c r="AC74" i="25"/>
  <c r="AI74" i="24"/>
  <c r="AI74" i="25"/>
  <c r="CD74" i="24"/>
  <c r="BD74" i="24"/>
  <c r="BM74" i="24"/>
  <c r="BR74" i="24"/>
  <c r="BS74" i="24"/>
  <c r="BX74" i="24"/>
  <c r="Z74" i="24"/>
  <c r="Z74" i="25"/>
  <c r="AA74" i="24"/>
  <c r="AA74" i="25"/>
  <c r="BL74" i="24"/>
  <c r="AO74" i="24"/>
  <c r="AO74" i="25"/>
  <c r="AT74" i="24"/>
  <c r="AT74" i="25"/>
  <c r="AU74" i="24"/>
  <c r="AU74" i="25"/>
  <c r="BR146" i="24"/>
  <c r="CE146" i="24"/>
  <c r="BE146" i="24"/>
  <c r="BP146" i="24"/>
  <c r="CD146" i="24"/>
  <c r="BS146" i="24"/>
  <c r="BT146" i="24"/>
  <c r="BY146" i="24"/>
  <c r="BW146" i="24"/>
  <c r="BX146" i="24"/>
  <c r="CC146" i="24"/>
  <c r="AP146" i="24"/>
  <c r="AP146" i="25"/>
  <c r="BO94" i="24"/>
  <c r="BN94" i="24"/>
  <c r="BA94" i="24"/>
  <c r="BI147" i="24"/>
  <c r="BE147" i="24"/>
  <c r="AZ147" i="24"/>
  <c r="BN147" i="24"/>
  <c r="BQ147" i="24"/>
  <c r="BR147" i="24"/>
  <c r="BS147" i="24"/>
  <c r="BT147" i="24"/>
  <c r="AP147" i="24"/>
  <c r="AP147" i="25"/>
  <c r="AQ147" i="24"/>
  <c r="AQ147" i="25"/>
  <c r="AR147" i="24"/>
  <c r="AR147" i="25"/>
  <c r="AT147" i="24"/>
  <c r="AT147" i="25"/>
  <c r="AU147" i="24"/>
  <c r="AU147" i="25"/>
  <c r="AV147" i="24"/>
  <c r="AV147" i="25"/>
  <c r="AJ143" i="24"/>
  <c r="AJ143" i="25"/>
  <c r="BB143" i="24"/>
  <c r="BM143" i="24"/>
  <c r="BL143" i="24"/>
  <c r="BX143" i="24"/>
  <c r="BQ143" i="24"/>
  <c r="BV143" i="24"/>
  <c r="BW143" i="24"/>
  <c r="Y143" i="24"/>
  <c r="Y143" i="25"/>
  <c r="AD143" i="24"/>
  <c r="AD143" i="25"/>
  <c r="AE143" i="24"/>
  <c r="AE143" i="25"/>
  <c r="AZ143" i="24"/>
  <c r="AC143" i="24"/>
  <c r="AC143" i="25"/>
  <c r="AH143" i="24"/>
  <c r="AH143" i="25"/>
  <c r="AI143" i="24"/>
  <c r="AI143" i="25"/>
  <c r="BP143" i="24"/>
  <c r="BV77" i="24"/>
  <c r="BU77" i="24"/>
  <c r="AC77" i="24"/>
  <c r="AC77" i="25"/>
  <c r="AT77" i="24"/>
  <c r="AT77" i="25"/>
  <c r="AU77" i="24"/>
  <c r="AU77" i="25"/>
  <c r="AV77" i="24"/>
  <c r="AV77" i="25"/>
  <c r="AS77" i="24"/>
  <c r="AS77" i="25"/>
  <c r="AY77" i="24"/>
  <c r="AZ77" i="24"/>
  <c r="BM77" i="24"/>
  <c r="BR77" i="24"/>
  <c r="BS77" i="24"/>
  <c r="BT77" i="24"/>
  <c r="AC87" i="24"/>
  <c r="AC87" i="25"/>
  <c r="AS87" i="24"/>
  <c r="AS87" i="25"/>
  <c r="CD87" i="24"/>
  <c r="BK87" i="24"/>
  <c r="Z87" i="24"/>
  <c r="Z87" i="25"/>
  <c r="X87" i="24"/>
  <c r="X87" i="25"/>
  <c r="BF87" i="24"/>
  <c r="AW87" i="24"/>
  <c r="AW87" i="25"/>
  <c r="AQ87" i="24"/>
  <c r="AQ87" i="25"/>
  <c r="AB87" i="24"/>
  <c r="AB87" i="25"/>
  <c r="BN87" i="24"/>
  <c r="BA87" i="24"/>
  <c r="BC87" i="24"/>
  <c r="AZ87" i="24"/>
  <c r="BU87" i="24"/>
  <c r="X83" i="24"/>
  <c r="X83" i="25"/>
  <c r="Z83" i="24"/>
  <c r="Z83" i="25"/>
  <c r="AS83" i="24"/>
  <c r="AS83" i="25"/>
  <c r="AT83" i="24"/>
  <c r="AT83" i="25"/>
  <c r="BA83" i="24"/>
  <c r="BW83" i="24"/>
  <c r="BX83" i="24"/>
  <c r="Y83" i="24"/>
  <c r="Y83" i="25"/>
  <c r="BN83" i="24"/>
  <c r="CA83" i="24"/>
  <c r="CB83" i="24"/>
  <c r="BV83" i="24"/>
  <c r="AI83" i="24"/>
  <c r="AI83" i="25"/>
  <c r="AJ83" i="24"/>
  <c r="AJ83" i="25"/>
  <c r="BU83" i="24"/>
  <c r="AR133" i="24"/>
  <c r="AR133" i="25"/>
  <c r="BH133" i="24"/>
  <c r="BV133" i="24"/>
  <c r="AW133" i="24"/>
  <c r="AW133" i="25"/>
  <c r="BZ133" i="24"/>
  <c r="CA133" i="24"/>
  <c r="CB133" i="24"/>
  <c r="BA133" i="24"/>
  <c r="BN133" i="24"/>
  <c r="BO133" i="24"/>
  <c r="BP133" i="24"/>
  <c r="BB133" i="24"/>
  <c r="BC133" i="24"/>
  <c r="BD133" i="24"/>
  <c r="Y133" i="24"/>
  <c r="Y133" i="25"/>
  <c r="AX134" i="24"/>
  <c r="BN134" i="24"/>
  <c r="BY134" i="24"/>
  <c r="BX134" i="24"/>
  <c r="AW134" i="24"/>
  <c r="AW134" i="25"/>
  <c r="BB134" i="24"/>
  <c r="BC134" i="24"/>
  <c r="AB134" i="24"/>
  <c r="AB134" i="25"/>
  <c r="BQ134" i="24"/>
  <c r="BV134" i="24"/>
  <c r="BW134" i="24"/>
  <c r="AN134" i="24"/>
  <c r="AN134" i="25"/>
  <c r="BU134" i="24"/>
  <c r="BZ134" i="24"/>
  <c r="CA134" i="24"/>
  <c r="AX127" i="24"/>
  <c r="AH127" i="24"/>
  <c r="AH127" i="25"/>
  <c r="BT127" i="24"/>
  <c r="BE127" i="24"/>
  <c r="BR127" i="24"/>
  <c r="BS127" i="24"/>
  <c r="BX127" i="24"/>
  <c r="Z127" i="24"/>
  <c r="Z127" i="25"/>
  <c r="AA127" i="24"/>
  <c r="AA127" i="25"/>
  <c r="AF127" i="24"/>
  <c r="AF127" i="25"/>
  <c r="AW127" i="24"/>
  <c r="AW127" i="25"/>
  <c r="AK127" i="24"/>
  <c r="AK127" i="25"/>
  <c r="BZ127" i="24"/>
  <c r="CA127" i="24"/>
  <c r="AG127" i="24"/>
  <c r="AG127" i="25"/>
  <c r="CB139" i="24"/>
  <c r="Z139" i="24"/>
  <c r="Z139" i="25"/>
  <c r="BF139" i="24"/>
  <c r="BQ139" i="24"/>
  <c r="BS139" i="24"/>
  <c r="Y139" i="24"/>
  <c r="Y139" i="25"/>
  <c r="AD139" i="24"/>
  <c r="AD139" i="25"/>
  <c r="BW139" i="24"/>
  <c r="W139" i="24"/>
  <c r="W139" i="25"/>
  <c r="BT139" i="24"/>
  <c r="BY139" i="24"/>
  <c r="CD139" i="24"/>
  <c r="AM139" i="24"/>
  <c r="AM139" i="25"/>
  <c r="BX139" i="24"/>
  <c r="CC139" i="24"/>
  <c r="AA139" i="24"/>
  <c r="AA139" i="25"/>
  <c r="BQ137" i="24"/>
  <c r="AL137" i="24"/>
  <c r="AL137" i="25"/>
  <c r="BB137" i="24"/>
  <c r="BO137" i="24"/>
  <c r="AD137" i="24"/>
  <c r="AD137" i="25"/>
  <c r="BW137" i="24"/>
  <c r="BE137" i="24"/>
  <c r="BV137" i="24"/>
  <c r="AY137" i="24"/>
  <c r="AS137" i="24"/>
  <c r="AS137" i="25"/>
  <c r="BJ137" i="24"/>
  <c r="BC137" i="24"/>
  <c r="BG137" i="24"/>
  <c r="AW137" i="24"/>
  <c r="AW137" i="25"/>
  <c r="BN137" i="24"/>
  <c r="CA137" i="24"/>
  <c r="BM80" i="24"/>
  <c r="AQ80" i="24"/>
  <c r="AQ80" i="25"/>
  <c r="AU80" i="24"/>
  <c r="AU80" i="25"/>
  <c r="BK80" i="24"/>
  <c r="AF80" i="24"/>
  <c r="AF80" i="25"/>
  <c r="AK80" i="24"/>
  <c r="AK80" i="25"/>
  <c r="AP80" i="24"/>
  <c r="AP80" i="25"/>
  <c r="CE80" i="24"/>
  <c r="AZ80" i="24"/>
  <c r="BE80" i="24"/>
  <c r="BJ80" i="24"/>
  <c r="AA80" i="24"/>
  <c r="AA80" i="25"/>
  <c r="BT80" i="24"/>
  <c r="BY80" i="24"/>
  <c r="CD80" i="24"/>
  <c r="BP76" i="24"/>
  <c r="Y76" i="24"/>
  <c r="Y76" i="25"/>
  <c r="AO76" i="24"/>
  <c r="AO76" i="25"/>
  <c r="BE76" i="24"/>
  <c r="X76" i="24"/>
  <c r="X76" i="25"/>
  <c r="AC76" i="24"/>
  <c r="AC76" i="25"/>
  <c r="AL76" i="24"/>
  <c r="AL76" i="25"/>
  <c r="AA76" i="24"/>
  <c r="AA76" i="25"/>
  <c r="AB76" i="24"/>
  <c r="AB76" i="25"/>
  <c r="AG76" i="24"/>
  <c r="AG76" i="25"/>
  <c r="BB76" i="24"/>
  <c r="AE76" i="24"/>
  <c r="AE76" i="25"/>
  <c r="AF76" i="24"/>
  <c r="AF76" i="25"/>
  <c r="AK76" i="24"/>
  <c r="AK76" i="25"/>
  <c r="AZ75" i="24"/>
  <c r="BP75" i="24"/>
  <c r="AO75" i="24"/>
  <c r="AO75" i="25"/>
  <c r="AE75" i="24"/>
  <c r="AE75" i="25"/>
  <c r="BT75" i="24"/>
  <c r="BY75" i="24"/>
  <c r="AQ75" i="24"/>
  <c r="AQ75" i="25"/>
  <c r="BH75" i="24"/>
  <c r="BM75" i="24"/>
  <c r="BR75" i="24"/>
  <c r="BK75" i="24"/>
  <c r="CB94" i="24"/>
  <c r="CA94" i="24"/>
  <c r="BZ94" i="24"/>
  <c r="AO94" i="24"/>
  <c r="AO94" i="25"/>
  <c r="AT99" i="24"/>
  <c r="AT99" i="25"/>
  <c r="AO99" i="24"/>
  <c r="AO99" i="25"/>
  <c r="AW99" i="24"/>
  <c r="AW99" i="25"/>
  <c r="CA99" i="24"/>
  <c r="BE99" i="24"/>
  <c r="BN99" i="24"/>
  <c r="BO99" i="24"/>
  <c r="BP99" i="24"/>
  <c r="BY99" i="24"/>
  <c r="X99" i="24"/>
  <c r="X99" i="25"/>
  <c r="AG99" i="24"/>
  <c r="AG99" i="25"/>
  <c r="AP99" i="24"/>
  <c r="AP99" i="25"/>
  <c r="AQ99" i="24"/>
  <c r="AQ99" i="25"/>
  <c r="AR99" i="24"/>
  <c r="AR99" i="25"/>
  <c r="AL85" i="24"/>
  <c r="AL85" i="25"/>
  <c r="BC85" i="24"/>
  <c r="BR85" i="24"/>
  <c r="CC85" i="24"/>
  <c r="BP85" i="24"/>
  <c r="BQ85" i="24"/>
  <c r="BV85" i="24"/>
  <c r="BW85" i="24"/>
  <c r="Y85" i="24"/>
  <c r="Y85" i="25"/>
  <c r="AD85" i="24"/>
  <c r="AD85" i="25"/>
  <c r="AE85" i="24"/>
  <c r="AE85" i="25"/>
  <c r="BH85" i="24"/>
  <c r="AC85" i="24"/>
  <c r="AC85" i="25"/>
  <c r="AH85" i="24"/>
  <c r="AH85" i="25"/>
  <c r="AI85" i="24"/>
  <c r="AI85" i="25"/>
  <c r="AT149" i="24"/>
  <c r="AT149" i="25"/>
  <c r="BS149" i="24"/>
  <c r="CB149" i="24"/>
  <c r="AD149" i="24"/>
  <c r="AD149" i="25"/>
  <c r="AB149" i="24"/>
  <c r="AB149" i="25"/>
  <c r="AH149" i="24"/>
  <c r="AH149" i="25"/>
  <c r="AY149" i="24"/>
  <c r="BU149" i="24"/>
  <c r="AG149" i="24"/>
  <c r="AG149" i="25"/>
  <c r="BB149" i="24"/>
  <c r="BD149" i="24"/>
  <c r="BV149" i="24"/>
  <c r="BA149" i="24"/>
  <c r="AA149" i="24"/>
  <c r="AA149" i="25"/>
  <c r="BX149" i="24"/>
  <c r="AV149" i="24"/>
  <c r="AV149" i="25"/>
  <c r="BR140" i="24"/>
  <c r="AO140" i="24"/>
  <c r="AO140" i="25"/>
  <c r="W140" i="24"/>
  <c r="W140" i="25"/>
  <c r="BV140" i="24"/>
  <c r="AG140" i="24"/>
  <c r="AG140" i="25"/>
  <c r="AY140" i="24"/>
  <c r="AX140" i="24"/>
  <c r="AU140" i="24"/>
  <c r="AU140" i="25"/>
  <c r="AV140" i="24"/>
  <c r="AV140" i="25"/>
  <c r="BA140" i="24"/>
  <c r="BD136" i="24"/>
  <c r="BT136" i="24"/>
  <c r="X136" i="24"/>
  <c r="X136" i="25"/>
  <c r="AS136" i="24"/>
  <c r="AS136" i="25"/>
  <c r="AA136" i="24"/>
  <c r="AA136" i="25"/>
  <c r="AB136" i="24"/>
  <c r="AB136" i="25"/>
  <c r="AG136" i="24"/>
  <c r="AG136" i="25"/>
  <c r="AX136" i="24"/>
  <c r="AE136" i="24"/>
  <c r="AE136" i="25"/>
  <c r="AF136" i="24"/>
  <c r="AF136" i="25"/>
  <c r="AK136" i="24"/>
  <c r="AK136" i="25"/>
  <c r="AP136" i="24"/>
  <c r="AP136" i="25"/>
  <c r="CE136" i="24"/>
  <c r="Y136" i="24"/>
  <c r="Y136" i="25"/>
  <c r="BN136" i="24"/>
  <c r="AR123" i="24"/>
  <c r="AR123" i="25"/>
  <c r="BH123" i="24"/>
  <c r="AS123" i="24"/>
  <c r="AS123" i="25"/>
  <c r="BL123" i="24"/>
  <c r="BM123" i="24"/>
  <c r="BN123" i="24"/>
  <c r="AM123" i="24"/>
  <c r="AM123" i="25"/>
  <c r="X123" i="24"/>
  <c r="X123" i="25"/>
  <c r="Y123" i="24"/>
  <c r="Y123" i="25"/>
  <c r="W123" i="24"/>
  <c r="CA123" i="24"/>
  <c r="BT123" i="24"/>
  <c r="Z123" i="24"/>
  <c r="Z123" i="25"/>
  <c r="BK123" i="24"/>
  <c r="AA123" i="24"/>
  <c r="AA123" i="25"/>
  <c r="AH124" i="24"/>
  <c r="AH124" i="25"/>
  <c r="X124" i="24"/>
  <c r="X124" i="25"/>
  <c r="AX124" i="24"/>
  <c r="BU124" i="24"/>
  <c r="BB124" i="24"/>
  <c r="BG124" i="24"/>
  <c r="BH124" i="24"/>
  <c r="BA124" i="24"/>
  <c r="BV124" i="24"/>
  <c r="CA124" i="24"/>
  <c r="CB124" i="24"/>
  <c r="AW124" i="24"/>
  <c r="AW124" i="25"/>
  <c r="BJ124" i="24"/>
  <c r="BO124" i="24"/>
  <c r="BP124" i="24"/>
  <c r="Z124" i="24"/>
  <c r="Z124" i="25"/>
  <c r="AC100" i="24"/>
  <c r="AC100" i="25"/>
  <c r="AN100" i="24"/>
  <c r="AN100" i="25"/>
  <c r="AV100" i="24"/>
  <c r="AV100" i="25"/>
  <c r="BN100" i="24"/>
  <c r="BH100" i="24"/>
  <c r="BM100" i="24"/>
  <c r="BR100" i="24"/>
  <c r="BS100" i="24"/>
  <c r="CB100" i="24"/>
  <c r="Z100" i="24"/>
  <c r="Z100" i="25"/>
  <c r="AA100" i="24"/>
  <c r="AA100" i="25"/>
  <c r="X100" i="24"/>
  <c r="X100" i="25"/>
  <c r="AO100" i="24"/>
  <c r="AO100" i="25"/>
  <c r="AT100" i="24"/>
  <c r="AT100" i="25"/>
  <c r="AU100" i="24"/>
  <c r="AU100" i="25"/>
  <c r="AP90" i="24"/>
  <c r="AP90" i="25"/>
  <c r="BF90" i="24"/>
  <c r="BV90" i="24"/>
  <c r="AK90" i="24"/>
  <c r="AK90" i="25"/>
  <c r="BJ90" i="24"/>
  <c r="BK90" i="24"/>
  <c r="BL90" i="24"/>
  <c r="BA90" i="24"/>
  <c r="BN90" i="24"/>
  <c r="BO90" i="24"/>
  <c r="BP90" i="24"/>
  <c r="BU90" i="24"/>
  <c r="Z82" i="24"/>
  <c r="Z82" i="25"/>
  <c r="BX82" i="24"/>
  <c r="AG82" i="24"/>
  <c r="AG82" i="25"/>
  <c r="AM82" i="24"/>
  <c r="AM82" i="25"/>
  <c r="AL82" i="24"/>
  <c r="AL82" i="25"/>
  <c r="AQ82" i="24"/>
  <c r="AQ82" i="25"/>
  <c r="AV82" i="24"/>
  <c r="AV82" i="25"/>
  <c r="BA82" i="24"/>
  <c r="BB82" i="24"/>
  <c r="AU82" i="24"/>
  <c r="AU82" i="25"/>
  <c r="AZ82" i="24"/>
  <c r="BE82" i="24"/>
  <c r="BV82" i="24"/>
  <c r="BO82" i="24"/>
  <c r="BT82" i="24"/>
  <c r="BY82" i="24"/>
  <c r="AB94" i="24"/>
  <c r="AB94" i="25"/>
  <c r="AA94" i="24"/>
  <c r="AA94" i="25"/>
  <c r="Z94" i="24"/>
  <c r="Z94" i="25"/>
  <c r="AI150" i="24"/>
  <c r="AI150" i="25"/>
  <c r="BJ150" i="24"/>
  <c r="BN150" i="24"/>
  <c r="BF150" i="24"/>
  <c r="AM150" i="24"/>
  <c r="AM150" i="25"/>
  <c r="AN150" i="24"/>
  <c r="AN150" i="25"/>
  <c r="AS150" i="24"/>
  <c r="AS150" i="25"/>
  <c r="AH150" i="24"/>
  <c r="AH150" i="25"/>
  <c r="BG150" i="24"/>
  <c r="BH150" i="24"/>
  <c r="BM150" i="24"/>
  <c r="AX150" i="24"/>
  <c r="BK150" i="24"/>
  <c r="BL150" i="24"/>
  <c r="BQ150" i="24"/>
  <c r="AZ142" i="24"/>
  <c r="BP142" i="24"/>
  <c r="CE142" i="24"/>
  <c r="AJ142" i="24"/>
  <c r="AJ142" i="25"/>
  <c r="BY142" i="24"/>
  <c r="W142" i="24"/>
  <c r="W142" i="25"/>
  <c r="X142" i="24"/>
  <c r="X142" i="25"/>
  <c r="Y142" i="24"/>
  <c r="Y142" i="25"/>
  <c r="BF142" i="24"/>
  <c r="BG142" i="24"/>
  <c r="BH142" i="24"/>
  <c r="AO142" i="24"/>
  <c r="AO142" i="25"/>
  <c r="BJ142" i="24"/>
  <c r="BK142" i="24"/>
  <c r="BL142" i="24"/>
  <c r="AF130" i="24"/>
  <c r="AF130" i="25"/>
  <c r="AV130" i="24"/>
  <c r="AV130" i="25"/>
  <c r="AM130" i="24"/>
  <c r="AM130" i="25"/>
  <c r="BQ130" i="24"/>
  <c r="AJ130" i="24"/>
  <c r="AJ130" i="25"/>
  <c r="AO130" i="24"/>
  <c r="AO130" i="25"/>
  <c r="AT130" i="24"/>
  <c r="AT130" i="25"/>
  <c r="W130" i="24"/>
  <c r="W130" i="25"/>
  <c r="AN130" i="24"/>
  <c r="AN130" i="25"/>
  <c r="AS130" i="24"/>
  <c r="AS130" i="25"/>
  <c r="AX130" i="24"/>
  <c r="AE130" i="24"/>
  <c r="AE130" i="25"/>
  <c r="BH130" i="24"/>
  <c r="BM130" i="24"/>
  <c r="BR130" i="24"/>
  <c r="AE125" i="24"/>
  <c r="AE125" i="25"/>
  <c r="AL125" i="24"/>
  <c r="AL125" i="25"/>
  <c r="BT125" i="24"/>
  <c r="BQ125" i="24"/>
  <c r="AQ125" i="24"/>
  <c r="AQ125" i="25"/>
  <c r="BX125" i="24"/>
  <c r="AM125" i="24"/>
  <c r="AM125" i="25"/>
  <c r="BJ125" i="24"/>
  <c r="BI125" i="24"/>
  <c r="AN125" i="24"/>
  <c r="AN125" i="25"/>
  <c r="AP125" i="24"/>
  <c r="AP125" i="25"/>
  <c r="AO125" i="24"/>
  <c r="AO125" i="25"/>
  <c r="CE125" i="24"/>
  <c r="CE144" i="24"/>
  <c r="AJ144" i="24"/>
  <c r="AJ144" i="25"/>
  <c r="AE144" i="24"/>
  <c r="AE144" i="25"/>
  <c r="BI144" i="24"/>
  <c r="BN144" i="24"/>
  <c r="AU144" i="24"/>
  <c r="AU144" i="25"/>
  <c r="BH144" i="24"/>
  <c r="BO144" i="24"/>
  <c r="CB144" i="24"/>
  <c r="Z144" i="24"/>
  <c r="Z144" i="25"/>
  <c r="AK84" i="24"/>
  <c r="AK84" i="25"/>
  <c r="BK84" i="24"/>
  <c r="AD84" i="24"/>
  <c r="AD84" i="25"/>
  <c r="AU84" i="24"/>
  <c r="AU84" i="25"/>
  <c r="AW84" i="24"/>
  <c r="AW84" i="25"/>
  <c r="BN84" i="24"/>
  <c r="BO84" i="24"/>
  <c r="BP84" i="24"/>
  <c r="BQ84" i="24"/>
  <c r="X84" i="24"/>
  <c r="X84" i="25"/>
  <c r="AO84" i="24"/>
  <c r="AO84" i="25"/>
  <c r="AP84" i="24"/>
  <c r="AP84" i="25"/>
  <c r="AQ84" i="24"/>
  <c r="AQ84" i="25"/>
  <c r="AR84" i="24"/>
  <c r="AR84" i="25"/>
  <c r="BM94" i="24"/>
  <c r="BS94" i="24"/>
  <c r="X94" i="24"/>
  <c r="X94" i="25"/>
  <c r="AN94" i="24"/>
  <c r="AN94" i="25"/>
  <c r="AP96" i="24"/>
  <c r="AP96" i="25"/>
  <c r="BJ96" i="24"/>
  <c r="BN96" i="24"/>
  <c r="BF96" i="24"/>
  <c r="BZ96" i="24"/>
  <c r="CD96" i="24"/>
  <c r="BV96" i="24"/>
  <c r="BC96" i="24"/>
  <c r="CD93" i="24"/>
  <c r="BC93" i="24"/>
  <c r="AN93" i="24"/>
  <c r="AN93" i="25"/>
  <c r="AC93" i="24"/>
  <c r="AC93" i="25"/>
  <c r="BY93" i="24"/>
  <c r="BK92" i="24"/>
  <c r="AV92" i="24"/>
  <c r="AV92" i="25"/>
  <c r="AK92" i="24"/>
  <c r="AK92" i="25"/>
  <c r="Z92" i="24"/>
  <c r="Z92" i="25"/>
  <c r="BV92" i="24"/>
  <c r="CB135" i="24"/>
  <c r="AI135" i="24"/>
  <c r="AI135" i="25"/>
  <c r="BZ135" i="24"/>
  <c r="BT135" i="24"/>
  <c r="CD79" i="24"/>
  <c r="BI79" i="24"/>
  <c r="BB79" i="24"/>
  <c r="BQ79" i="24"/>
  <c r="Y79" i="24"/>
  <c r="Y79" i="25"/>
  <c r="AB79" i="24"/>
  <c r="AB79" i="25"/>
  <c r="CE89" i="24"/>
  <c r="BF89" i="24"/>
  <c r="AG89" i="24"/>
  <c r="AG89" i="25"/>
  <c r="BL89" i="24"/>
  <c r="AK132" i="24"/>
  <c r="AK132" i="25"/>
  <c r="AJ132" i="24"/>
  <c r="AJ132" i="25"/>
  <c r="AM132" i="24"/>
  <c r="AM132" i="25"/>
  <c r="AH132" i="24"/>
  <c r="AH132" i="25"/>
  <c r="AW132" i="24"/>
  <c r="AW132" i="25"/>
  <c r="X126" i="24"/>
  <c r="X126" i="25"/>
  <c r="AI126" i="24"/>
  <c r="AI126" i="25"/>
  <c r="BN126" i="24"/>
  <c r="BB126" i="24"/>
  <c r="BE126" i="24"/>
  <c r="AA129" i="24"/>
  <c r="AA129" i="25"/>
  <c r="AE129" i="24"/>
  <c r="AE129" i="25"/>
  <c r="BN129" i="24"/>
  <c r="BM129" i="24"/>
  <c r="CB129" i="24"/>
  <c r="AJ86" i="24"/>
  <c r="AJ86" i="25"/>
  <c r="BT86" i="24"/>
  <c r="AQ86" i="24"/>
  <c r="AQ86" i="25"/>
  <c r="AE86" i="24"/>
  <c r="AE86" i="25"/>
  <c r="AP86" i="24"/>
  <c r="AP86" i="25"/>
  <c r="Y73" i="24"/>
  <c r="Y73" i="25"/>
  <c r="BZ73" i="24"/>
  <c r="BE73" i="24"/>
  <c r="AS73" i="24"/>
  <c r="AS73" i="25"/>
  <c r="AN73" i="24"/>
  <c r="AN73" i="25"/>
  <c r="BO74" i="24"/>
  <c r="AW74" i="24"/>
  <c r="AW74" i="25"/>
  <c r="BT74" i="24"/>
  <c r="BW74" i="24"/>
  <c r="AE74" i="24"/>
  <c r="AE74" i="25"/>
  <c r="BO146" i="24"/>
  <c r="BD146" i="24"/>
  <c r="BG146" i="24"/>
  <c r="BB146" i="24"/>
  <c r="BV146" i="24"/>
  <c r="BE94" i="24"/>
  <c r="AY147" i="24"/>
  <c r="BD147" i="24"/>
  <c r="AW143" i="24"/>
  <c r="AW143" i="25"/>
  <c r="BT143" i="24"/>
  <c r="BG143" i="24"/>
  <c r="BZ143" i="24"/>
  <c r="BY143" i="24"/>
  <c r="CC77" i="24"/>
  <c r="AR77" i="24"/>
  <c r="AR77" i="25"/>
  <c r="AF77" i="24"/>
  <c r="AF77" i="25"/>
  <c r="AI77" i="24"/>
  <c r="AI77" i="25"/>
  <c r="BB77" i="24"/>
  <c r="BD77" i="24"/>
  <c r="AA87" i="24"/>
  <c r="AA87" i="25"/>
  <c r="AG87" i="24"/>
  <c r="AG87" i="25"/>
  <c r="BJ87" i="24"/>
  <c r="AF87" i="24"/>
  <c r="AF87" i="25"/>
  <c r="BZ83" i="24"/>
  <c r="AD83" i="24"/>
  <c r="AD83" i="25"/>
  <c r="BL83" i="24"/>
  <c r="CE83" i="24"/>
  <c r="BG133" i="24"/>
  <c r="BJ133" i="24"/>
  <c r="BE133" i="24"/>
  <c r="AZ133" i="24"/>
  <c r="AN133" i="24"/>
  <c r="AN133" i="25"/>
  <c r="BI134" i="24"/>
  <c r="AG134" i="24"/>
  <c r="AG134" i="25"/>
  <c r="AV134" i="24"/>
  <c r="AV134" i="25"/>
  <c r="BG134" i="24"/>
  <c r="BJ134" i="24"/>
  <c r="X127" i="24"/>
  <c r="X127" i="25"/>
  <c r="BB127" i="24"/>
  <c r="BA127" i="24"/>
  <c r="CB127" i="24"/>
  <c r="BK127" i="24"/>
  <c r="AP139" i="24"/>
  <c r="AP139" i="25"/>
  <c r="CE139" i="24"/>
  <c r="BZ139" i="24"/>
  <c r="BI139" i="24"/>
  <c r="BH139" i="24"/>
  <c r="AZ137" i="24"/>
  <c r="BS137" i="24"/>
  <c r="BF137" i="24"/>
  <c r="AT137" i="24"/>
  <c r="AT137" i="25"/>
  <c r="BX137" i="24"/>
  <c r="BH80" i="24"/>
  <c r="AL80" i="24"/>
  <c r="AL80" i="25"/>
  <c r="AO80" i="24"/>
  <c r="AO80" i="25"/>
  <c r="BD80" i="24"/>
  <c r="BO76" i="24"/>
  <c r="AZ76" i="24"/>
  <c r="BT76" i="24"/>
  <c r="BW76" i="24"/>
  <c r="BN76" i="24"/>
  <c r="BS75" i="24"/>
  <c r="AJ75" i="24"/>
  <c r="AJ75" i="25"/>
  <c r="BI75" i="24"/>
  <c r="AR75" i="24"/>
  <c r="AR75" i="25"/>
  <c r="BG75" i="24"/>
  <c r="BV75" i="24"/>
  <c r="AD94" i="24"/>
  <c r="AD94" i="25"/>
  <c r="BL99" i="24"/>
  <c r="BU99" i="24"/>
  <c r="BT99" i="24"/>
  <c r="AB99" i="24"/>
  <c r="AB99" i="25"/>
  <c r="BM85" i="24"/>
  <c r="BG85" i="24"/>
  <c r="BZ85" i="24"/>
  <c r="BY85" i="24"/>
  <c r="BL149" i="24"/>
  <c r="AZ149" i="24"/>
  <c r="BE149" i="24"/>
  <c r="BC149" i="24"/>
  <c r="BJ149" i="24"/>
  <c r="BN140" i="24"/>
  <c r="BS140" i="24"/>
  <c r="BE140" i="24"/>
  <c r="BX140" i="24"/>
  <c r="BC136" i="24"/>
  <c r="AN136" i="24"/>
  <c r="AN136" i="25"/>
  <c r="BX136" i="24"/>
  <c r="CA136" i="24"/>
  <c r="BO136" i="24"/>
  <c r="BJ123" i="24"/>
  <c r="BQ123" i="24"/>
  <c r="BD123" i="24"/>
  <c r="AQ123" i="24"/>
  <c r="AQ123" i="25"/>
  <c r="BD124" i="24"/>
  <c r="AQ124" i="24"/>
  <c r="AQ124" i="25"/>
  <c r="BF124" i="24"/>
  <c r="BQ124" i="24"/>
  <c r="AZ124" i="24"/>
  <c r="BY100" i="24"/>
  <c r="BD100" i="24"/>
  <c r="BC100" i="24"/>
  <c r="BV100" i="24"/>
  <c r="AD100" i="24"/>
  <c r="AD100" i="25"/>
  <c r="CC90" i="24"/>
  <c r="AG90" i="24"/>
  <c r="AG90" i="25"/>
  <c r="AV90" i="24"/>
  <c r="AV90" i="25"/>
  <c r="AY90" i="24"/>
  <c r="BR90" i="24"/>
  <c r="BS82" i="24"/>
  <c r="AH82" i="24"/>
  <c r="AH82" i="25"/>
  <c r="AO82" i="24"/>
  <c r="AO82" i="25"/>
  <c r="BD82" i="24"/>
  <c r="AQ94" i="24"/>
  <c r="AQ94" i="25"/>
  <c r="AP150" i="24"/>
  <c r="AP150" i="25"/>
  <c r="BU150" i="24"/>
  <c r="AC150" i="24"/>
  <c r="AC150" i="25"/>
  <c r="AR150" i="24"/>
  <c r="AR150" i="25"/>
  <c r="AU150" i="24"/>
  <c r="AU150" i="25"/>
  <c r="AY142" i="24"/>
  <c r="AI142" i="24"/>
  <c r="AI142" i="25"/>
  <c r="BS142" i="24"/>
  <c r="AQ142" i="24"/>
  <c r="AQ142" i="25"/>
  <c r="AT142" i="24"/>
  <c r="AT142" i="25"/>
  <c r="CB130" i="24"/>
  <c r="BL130" i="24"/>
  <c r="AD130" i="24"/>
  <c r="AD130" i="25"/>
  <c r="AC130" i="24"/>
  <c r="AC130" i="25"/>
  <c r="AR130" i="24"/>
  <c r="AR130" i="25"/>
  <c r="BW130" i="24"/>
  <c r="BR125" i="24"/>
  <c r="AH125" i="24"/>
  <c r="AH125" i="25"/>
  <c r="BF125" i="24"/>
  <c r="AA144" i="24"/>
  <c r="AA144" i="25"/>
  <c r="AX144" i="24"/>
  <c r="AW144" i="24"/>
  <c r="AW144" i="25"/>
  <c r="BL144" i="24"/>
  <c r="BL84" i="24"/>
  <c r="AT84" i="24"/>
  <c r="AT84" i="25"/>
  <c r="AY84" i="24"/>
  <c r="BR84" i="24"/>
  <c r="Z84" i="24"/>
  <c r="Z84" i="25"/>
  <c r="BR94" i="24"/>
  <c r="AM94" i="24"/>
  <c r="AM94" i="25"/>
  <c r="CC96" i="24"/>
  <c r="BI96" i="24"/>
  <c r="BY96" i="24"/>
  <c r="AU96" i="24"/>
  <c r="AU96" i="25"/>
  <c r="BV93" i="24"/>
  <c r="AT93" i="24"/>
  <c r="AT93" i="25"/>
  <c r="BB93" i="24"/>
  <c r="AE93" i="24"/>
  <c r="AE93" i="25"/>
  <c r="AU93" i="24"/>
  <c r="AU93" i="25"/>
  <c r="BK93" i="24"/>
  <c r="CA93" i="24"/>
  <c r="AF93" i="24"/>
  <c r="AF93" i="25"/>
  <c r="AV93" i="24"/>
  <c r="AV93" i="25"/>
  <c r="BL93" i="24"/>
  <c r="CB93" i="24"/>
  <c r="AK93" i="24"/>
  <c r="AK93" i="25"/>
  <c r="BA93" i="24"/>
  <c r="BQ93" i="24"/>
  <c r="BC92" i="24"/>
  <c r="AA92" i="24"/>
  <c r="AA92" i="25"/>
  <c r="AE92" i="24"/>
  <c r="AE92" i="25"/>
  <c r="AI92" i="24"/>
  <c r="AI92" i="25"/>
  <c r="X92" i="24"/>
  <c r="X92" i="25"/>
  <c r="AN92" i="24"/>
  <c r="AN92" i="25"/>
  <c r="BD92" i="24"/>
  <c r="BT92" i="24"/>
  <c r="AC92" i="24"/>
  <c r="AC92" i="25"/>
  <c r="AS92" i="24"/>
  <c r="AS92" i="25"/>
  <c r="BI92" i="24"/>
  <c r="BY92" i="24"/>
  <c r="AH92" i="24"/>
  <c r="AH92" i="25"/>
  <c r="BN92" i="24"/>
  <c r="CD92" i="24"/>
  <c r="BO135" i="24"/>
  <c r="AW135" i="24"/>
  <c r="AW135" i="25"/>
  <c r="BS135" i="24"/>
  <c r="AV135" i="24"/>
  <c r="AV135" i="25"/>
  <c r="BA135" i="24"/>
  <c r="BF135" i="24"/>
  <c r="BG135" i="24"/>
  <c r="AJ135" i="24"/>
  <c r="AJ135" i="25"/>
  <c r="AO135" i="24"/>
  <c r="AO135" i="25"/>
  <c r="AT135" i="24"/>
  <c r="AT135" i="25"/>
  <c r="AG135" i="24"/>
  <c r="AG135" i="25"/>
  <c r="AM135" i="24"/>
  <c r="AM135" i="25"/>
  <c r="AN135" i="24"/>
  <c r="AN135" i="25"/>
  <c r="AS135" i="24"/>
  <c r="AS135" i="25"/>
  <c r="AX135" i="24"/>
  <c r="AH79" i="24"/>
  <c r="AH79" i="25"/>
  <c r="AY79" i="24"/>
  <c r="BO79" i="24"/>
  <c r="BD79" i="24"/>
  <c r="CC79" i="24"/>
  <c r="BH79" i="24"/>
  <c r="AK79" i="24"/>
  <c r="AK79" i="25"/>
  <c r="AP79" i="24"/>
  <c r="AP79" i="25"/>
  <c r="AQ79" i="24"/>
  <c r="AQ79" i="25"/>
  <c r="CB79" i="24"/>
  <c r="BE79" i="24"/>
  <c r="BJ79" i="24"/>
  <c r="BK79" i="24"/>
  <c r="BV89" i="24"/>
  <c r="BP89" i="24"/>
  <c r="AY89" i="24"/>
  <c r="AP89" i="24"/>
  <c r="AP89" i="25"/>
  <c r="BB89" i="24"/>
  <c r="CD89" i="24"/>
  <c r="BC89" i="24"/>
  <c r="BD89" i="24"/>
  <c r="BE89" i="24"/>
  <c r="BI89" i="24"/>
  <c r="BW89" i="24"/>
  <c r="BX89" i="24"/>
  <c r="AH89" i="24"/>
  <c r="AH89" i="25"/>
  <c r="AE89" i="24"/>
  <c r="AE89" i="25"/>
  <c r="AF89" i="24"/>
  <c r="AF89" i="25"/>
  <c r="AD89" i="24"/>
  <c r="AD89" i="25"/>
  <c r="BJ132" i="24"/>
  <c r="AE132" i="24"/>
  <c r="AE132" i="25"/>
  <c r="AU132" i="24"/>
  <c r="AU132" i="25"/>
  <c r="AT132" i="24"/>
  <c r="AT132" i="25"/>
  <c r="BO132" i="24"/>
  <c r="BP132" i="24"/>
  <c r="BU132" i="24"/>
  <c r="BV132" i="24"/>
  <c r="BS132" i="24"/>
  <c r="BT132" i="24"/>
  <c r="BY132" i="24"/>
  <c r="BF132" i="24"/>
  <c r="BW132" i="24"/>
  <c r="BX132" i="24"/>
  <c r="CC132" i="24"/>
  <c r="BA126" i="24"/>
  <c r="AT126" i="24"/>
  <c r="AT126" i="25"/>
  <c r="BD126" i="24"/>
  <c r="BR126" i="24"/>
  <c r="BV126" i="24"/>
  <c r="BO126" i="24"/>
  <c r="BX126" i="24"/>
  <c r="BQ126" i="24"/>
  <c r="AM126" i="24"/>
  <c r="AM126" i="25"/>
  <c r="AV126" i="24"/>
  <c r="AV126" i="25"/>
  <c r="AO126" i="24"/>
  <c r="AO126" i="25"/>
  <c r="BI126" i="24"/>
  <c r="AQ126" i="24"/>
  <c r="AQ126" i="25"/>
  <c r="AZ126" i="24"/>
  <c r="AW126" i="24"/>
  <c r="AW126" i="25"/>
  <c r="BX129" i="24"/>
  <c r="AQ129" i="24"/>
  <c r="AQ129" i="25"/>
  <c r="AK129" i="24"/>
  <c r="AK129" i="25"/>
  <c r="BE129" i="24"/>
  <c r="BJ129" i="24"/>
  <c r="AC129" i="24"/>
  <c r="AC129" i="25"/>
  <c r="AH129" i="24"/>
  <c r="AH129" i="25"/>
  <c r="BD129" i="24"/>
  <c r="AZ129" i="24"/>
  <c r="AU86" i="24"/>
  <c r="AU86" i="25"/>
  <c r="BE86" i="24"/>
  <c r="BU86" i="24"/>
  <c r="BW86" i="24"/>
  <c r="AI86" i="24"/>
  <c r="AI86" i="25"/>
  <c r="AN86" i="24"/>
  <c r="AN86" i="25"/>
  <c r="AS86" i="24"/>
  <c r="AS86" i="25"/>
  <c r="AY86" i="24"/>
  <c r="AR86" i="24"/>
  <c r="AR86" i="25"/>
  <c r="AW86" i="24"/>
  <c r="AW86" i="25"/>
  <c r="BB86" i="24"/>
  <c r="BC86" i="24"/>
  <c r="BL86" i="24"/>
  <c r="BQ86" i="24"/>
  <c r="BV86" i="24"/>
  <c r="AB73" i="24"/>
  <c r="AB73" i="25"/>
  <c r="AQ73" i="24"/>
  <c r="AQ73" i="25"/>
  <c r="CC73" i="24"/>
  <c r="AG73" i="24"/>
  <c r="AG73" i="25"/>
  <c r="AT73" i="24"/>
  <c r="AT73" i="25"/>
  <c r="AU73" i="24"/>
  <c r="AU73" i="25"/>
  <c r="AV73" i="24"/>
  <c r="AV73" i="25"/>
  <c r="AW73" i="24"/>
  <c r="AW73" i="25"/>
  <c r="AY73" i="24"/>
  <c r="AZ73" i="24"/>
  <c r="BQ73" i="24"/>
  <c r="BR73" i="24"/>
  <c r="BS73" i="24"/>
  <c r="BT73" i="24"/>
  <c r="AS74" i="24"/>
  <c r="AS74" i="25"/>
  <c r="AN74" i="24"/>
  <c r="AN74" i="25"/>
  <c r="BI74" i="24"/>
  <c r="CE74" i="24"/>
  <c r="BH74" i="24"/>
  <c r="CC74" i="24"/>
  <c r="AV74" i="24"/>
  <c r="AV74" i="25"/>
  <c r="AK74" i="24"/>
  <c r="AK74" i="25"/>
  <c r="AP74" i="24"/>
  <c r="AP74" i="25"/>
  <c r="AQ74" i="24"/>
  <c r="AQ74" i="25"/>
  <c r="X74" i="24"/>
  <c r="X74" i="25"/>
  <c r="BE74" i="24"/>
  <c r="BJ74" i="24"/>
  <c r="BK74" i="24"/>
  <c r="BJ146" i="24"/>
  <c r="BU146" i="24"/>
  <c r="AT146" i="24"/>
  <c r="AT146" i="25"/>
  <c r="AU146" i="24"/>
  <c r="AU146" i="25"/>
  <c r="AV146" i="24"/>
  <c r="AV146" i="25"/>
  <c r="BA146" i="24"/>
  <c r="AZ94" i="24"/>
  <c r="AY94" i="24"/>
  <c r="AW94" i="24"/>
  <c r="AW94" i="25"/>
  <c r="AW147" i="24"/>
  <c r="AW147" i="25"/>
  <c r="CD147" i="24"/>
  <c r="BO147" i="24"/>
  <c r="BU147" i="24"/>
  <c r="CC147" i="24"/>
  <c r="BF147" i="24"/>
  <c r="BG147" i="24"/>
  <c r="BH147" i="24"/>
  <c r="BJ147" i="24"/>
  <c r="BK147" i="24"/>
  <c r="BL147" i="24"/>
  <c r="AM143" i="24"/>
  <c r="AM143" i="25"/>
  <c r="BC143" i="24"/>
  <c r="BR143" i="24"/>
  <c r="CC143" i="24"/>
  <c r="CB143" i="24"/>
  <c r="Z143" i="24"/>
  <c r="Z143" i="25"/>
  <c r="AA143" i="24"/>
  <c r="AA143" i="25"/>
  <c r="X143" i="24"/>
  <c r="X143" i="25"/>
  <c r="AO143" i="24"/>
  <c r="AO143" i="25"/>
  <c r="AT143" i="24"/>
  <c r="AT143" i="25"/>
  <c r="AU143" i="24"/>
  <c r="AU143" i="25"/>
  <c r="AN143" i="24"/>
  <c r="AN143" i="25"/>
  <c r="AS143" i="24"/>
  <c r="AS143" i="25"/>
  <c r="AX143" i="24"/>
  <c r="AY143" i="24"/>
  <c r="BY77" i="24"/>
  <c r="BW77" i="24"/>
  <c r="AP77" i="24"/>
  <c r="AP77" i="25"/>
  <c r="AG77" i="24"/>
  <c r="AG77" i="25"/>
  <c r="BJ77" i="24"/>
  <c r="BK77" i="24"/>
  <c r="BL77" i="24"/>
  <c r="AW77" i="24"/>
  <c r="AW77" i="25"/>
  <c r="BN77" i="24"/>
  <c r="BO77" i="24"/>
  <c r="BP77" i="24"/>
  <c r="BQ77" i="24"/>
  <c r="BO87" i="24"/>
  <c r="AT87" i="24"/>
  <c r="AT87" i="25"/>
  <c r="BI87" i="24"/>
  <c r="BD87" i="24"/>
  <c r="AY87" i="24"/>
  <c r="AN87" i="24"/>
  <c r="AN87" i="25"/>
  <c r="AR87" i="24"/>
  <c r="AR87" i="25"/>
  <c r="BM87" i="24"/>
  <c r="CE87" i="24"/>
  <c r="AU87" i="24"/>
  <c r="AU87" i="25"/>
  <c r="AV87" i="24"/>
  <c r="AV87" i="25"/>
  <c r="BQ87" i="24"/>
  <c r="AM87" i="24"/>
  <c r="AM87" i="25"/>
  <c r="Y87" i="24"/>
  <c r="Y87" i="25"/>
  <c r="BP87" i="24"/>
  <c r="BS83" i="24"/>
  <c r="BI83" i="24"/>
  <c r="AM83" i="24"/>
  <c r="AM83" i="25"/>
  <c r="BJ83" i="24"/>
  <c r="AW83" i="24"/>
  <c r="AW83" i="25"/>
  <c r="AA83" i="24"/>
  <c r="AA83" i="25"/>
  <c r="AB83" i="24"/>
  <c r="AB83" i="25"/>
  <c r="BM83" i="24"/>
  <c r="BF83" i="24"/>
  <c r="AE83" i="24"/>
  <c r="AE83" i="25"/>
  <c r="AF83" i="24"/>
  <c r="AF83" i="25"/>
  <c r="BQ83" i="24"/>
  <c r="AY83" i="24"/>
  <c r="AZ83" i="24"/>
  <c r="BB83" i="24"/>
  <c r="AB133" i="24"/>
  <c r="AB133" i="25"/>
  <c r="Z133" i="24"/>
  <c r="Z133" i="25"/>
  <c r="BM133" i="24"/>
  <c r="BW133" i="24"/>
  <c r="AD133" i="24"/>
  <c r="AD133" i="25"/>
  <c r="AE133" i="24"/>
  <c r="AE133" i="25"/>
  <c r="AF133" i="24"/>
  <c r="AF133" i="25"/>
  <c r="AC133" i="24"/>
  <c r="AC133" i="25"/>
  <c r="AG133" i="24"/>
  <c r="AG133" i="25"/>
  <c r="CD133" i="24"/>
  <c r="CE133" i="24"/>
  <c r="AK133" i="24"/>
  <c r="AK133" i="25"/>
  <c r="BR133" i="24"/>
  <c r="BS133" i="24"/>
  <c r="BT133" i="24"/>
  <c r="BY133" i="24"/>
  <c r="AY134" i="24"/>
  <c r="BO134" i="24"/>
  <c r="CD134" i="24"/>
  <c r="BH134" i="24"/>
  <c r="BM134" i="24"/>
  <c r="BR134" i="24"/>
  <c r="BS134" i="24"/>
  <c r="BD134" i="24"/>
  <c r="Z134" i="24"/>
  <c r="Z134" i="25"/>
  <c r="AA134" i="24"/>
  <c r="AA134" i="25"/>
  <c r="AJ134" i="24"/>
  <c r="AJ134" i="25"/>
  <c r="Y134" i="24"/>
  <c r="Y134" i="25"/>
  <c r="AD134" i="24"/>
  <c r="AD134" i="25"/>
  <c r="AE134" i="24"/>
  <c r="AE134" i="25"/>
  <c r="CB134" i="24"/>
  <c r="AY127" i="24"/>
  <c r="BU127" i="24"/>
  <c r="AI127" i="24"/>
  <c r="AI127" i="25"/>
  <c r="BQ127" i="24"/>
  <c r="W127" i="24"/>
  <c r="W127" i="25"/>
  <c r="AB127" i="24"/>
  <c r="AB127" i="25"/>
  <c r="BM127" i="24"/>
  <c r="AP127" i="24"/>
  <c r="AP127" i="25"/>
  <c r="AQ127" i="24"/>
  <c r="AQ127" i="25"/>
  <c r="AV127" i="24"/>
  <c r="AV127" i="25"/>
  <c r="AC127" i="24"/>
  <c r="AC127" i="25"/>
  <c r="AD127" i="24"/>
  <c r="AD127" i="25"/>
  <c r="AE127" i="24"/>
  <c r="AE127" i="25"/>
  <c r="AJ127" i="24"/>
  <c r="AJ127" i="25"/>
  <c r="BI127" i="24"/>
  <c r="AF139" i="24"/>
  <c r="AF139" i="25"/>
  <c r="BK139" i="24"/>
  <c r="BC139" i="24"/>
  <c r="BV139" i="24"/>
  <c r="AJ139" i="24"/>
  <c r="AJ139" i="25"/>
  <c r="AO139" i="24"/>
  <c r="AO139" i="25"/>
  <c r="AT139" i="24"/>
  <c r="AT139" i="25"/>
  <c r="AQ139" i="24"/>
  <c r="AQ139" i="25"/>
  <c r="X139" i="24"/>
  <c r="X139" i="25"/>
  <c r="AC139" i="24"/>
  <c r="AC139" i="25"/>
  <c r="AH139" i="24"/>
  <c r="AH139" i="25"/>
  <c r="BG139" i="24"/>
  <c r="AB139" i="24"/>
  <c r="AB139" i="25"/>
  <c r="AG139" i="24"/>
  <c r="AG139" i="25"/>
  <c r="AL139" i="24"/>
  <c r="AL139" i="25"/>
  <c r="AC137" i="24"/>
  <c r="AC137" i="25"/>
  <c r="AV137" i="24"/>
  <c r="AV137" i="25"/>
  <c r="AB137" i="24"/>
  <c r="AB137" i="25"/>
  <c r="BA137" i="24"/>
  <c r="BD137" i="24"/>
  <c r="AF137" i="24"/>
  <c r="AF137" i="25"/>
  <c r="BU137" i="24"/>
  <c r="AH137" i="24"/>
  <c r="AH137" i="25"/>
  <c r="CE137" i="24"/>
  <c r="BI137" i="24"/>
  <c r="BZ137" i="24"/>
  <c r="AN137" i="24"/>
  <c r="AN137" i="25"/>
  <c r="X137" i="24"/>
  <c r="X137" i="25"/>
  <c r="BM137" i="24"/>
  <c r="CD137" i="24"/>
  <c r="AR80" i="24"/>
  <c r="AR80" i="25"/>
  <c r="BR80" i="24"/>
  <c r="BX80" i="24"/>
  <c r="AB80" i="24"/>
  <c r="AB80" i="25"/>
  <c r="BO80" i="24"/>
  <c r="AV80" i="24"/>
  <c r="AV80" i="25"/>
  <c r="BA80" i="24"/>
  <c r="BF80" i="24"/>
  <c r="BS80" i="24"/>
  <c r="BP80" i="24"/>
  <c r="BU80" i="24"/>
  <c r="BZ80" i="24"/>
  <c r="AC80" i="24"/>
  <c r="AC80" i="25"/>
  <c r="AH80" i="24"/>
  <c r="AH80" i="25"/>
  <c r="AE80" i="24"/>
  <c r="AE80" i="25"/>
  <c r="BU76" i="24"/>
  <c r="BR76" i="24"/>
  <c r="BV76" i="24"/>
  <c r="Z76" i="24"/>
  <c r="Z76" i="25"/>
  <c r="AM76" i="24"/>
  <c r="AM76" i="25"/>
  <c r="AN76" i="24"/>
  <c r="AN76" i="25"/>
  <c r="AS76" i="24"/>
  <c r="AS76" i="25"/>
  <c r="AP76" i="24"/>
  <c r="AP76" i="25"/>
  <c r="AQ76" i="24"/>
  <c r="AQ76" i="25"/>
  <c r="AR76" i="24"/>
  <c r="AR76" i="25"/>
  <c r="AW76" i="24"/>
  <c r="AW76" i="25"/>
  <c r="BF76" i="24"/>
  <c r="AU76" i="24"/>
  <c r="AU76" i="25"/>
  <c r="AV76" i="24"/>
  <c r="AV76" i="25"/>
  <c r="BA76" i="24"/>
  <c r="BE75" i="24"/>
  <c r="BU75" i="24"/>
  <c r="AT75" i="24"/>
  <c r="AT75" i="25"/>
  <c r="AH75" i="24"/>
  <c r="AH75" i="25"/>
  <c r="AU75" i="24"/>
  <c r="AU75" i="25"/>
  <c r="BX75" i="24"/>
  <c r="CC75" i="24"/>
  <c r="AY75" i="24"/>
  <c r="AF75" i="24"/>
  <c r="AF75" i="25"/>
  <c r="AK75" i="24"/>
  <c r="AK75" i="25"/>
  <c r="AP75" i="24"/>
  <c r="AP75" i="25"/>
  <c r="BL94" i="24"/>
  <c r="BK94" i="24"/>
  <c r="BJ94" i="24"/>
  <c r="AK94" i="24"/>
  <c r="AK94" i="25"/>
  <c r="AU99" i="24"/>
  <c r="AU99" i="25"/>
  <c r="BJ99" i="24"/>
  <c r="AF99" i="24"/>
  <c r="AF99" i="25"/>
  <c r="CB99" i="24"/>
  <c r="BI99" i="24"/>
  <c r="CD99" i="24"/>
  <c r="CE99" i="24"/>
  <c r="CC99" i="24"/>
  <c r="AL99" i="24"/>
  <c r="AL99" i="25"/>
  <c r="AM99" i="24"/>
  <c r="AM99" i="25"/>
  <c r="AN99" i="24"/>
  <c r="AN99" i="25"/>
  <c r="Y99" i="24"/>
  <c r="Y99" i="25"/>
  <c r="BF99" i="24"/>
  <c r="BG99" i="24"/>
  <c r="BH99" i="24"/>
  <c r="AV85" i="24"/>
  <c r="AV85" i="25"/>
  <c r="AG85" i="24"/>
  <c r="AG85" i="25"/>
  <c r="BS85" i="24"/>
  <c r="BT85" i="24"/>
  <c r="Z85" i="24"/>
  <c r="Z85" i="25"/>
  <c r="AA85" i="24"/>
  <c r="AA85" i="25"/>
  <c r="AR85" i="24"/>
  <c r="AR85" i="25"/>
  <c r="AO85" i="24"/>
  <c r="AO85" i="25"/>
  <c r="AT85" i="24"/>
  <c r="AT85" i="25"/>
  <c r="AU85" i="24"/>
  <c r="AU85" i="25"/>
  <c r="AF85" i="24"/>
  <c r="AF85" i="25"/>
  <c r="AS85" i="24"/>
  <c r="AS85" i="25"/>
  <c r="AY85" i="24"/>
  <c r="AO149" i="24"/>
  <c r="AO149" i="25"/>
  <c r="AJ149" i="24"/>
  <c r="AJ149" i="25"/>
  <c r="Y149" i="24"/>
  <c r="Y149" i="25"/>
  <c r="AU149" i="24"/>
  <c r="AU149" i="25"/>
  <c r="AC149" i="24"/>
  <c r="AC149" i="25"/>
  <c r="AX149" i="24"/>
  <c r="CE149" i="24"/>
  <c r="CD149" i="24"/>
  <c r="AW149" i="24"/>
  <c r="AW149" i="25"/>
  <c r="W149" i="24"/>
  <c r="W149" i="25"/>
  <c r="BT149" i="24"/>
  <c r="AN149" i="24"/>
  <c r="AN149" i="25"/>
  <c r="Z149" i="24"/>
  <c r="Z149" i="25"/>
  <c r="AQ149" i="24"/>
  <c r="AQ149" i="25"/>
  <c r="BM149" i="24"/>
  <c r="BJ140" i="24"/>
  <c r="AI140" i="24"/>
  <c r="AI140" i="25"/>
  <c r="AT140" i="24"/>
  <c r="AT140" i="25"/>
  <c r="AM140" i="24"/>
  <c r="AM140" i="25"/>
  <c r="AN140" i="24"/>
  <c r="AN140" i="25"/>
  <c r="AS140" i="24"/>
  <c r="AS140" i="25"/>
  <c r="BO140" i="24"/>
  <c r="AH140" i="24"/>
  <c r="AH140" i="25"/>
  <c r="AQ140" i="24"/>
  <c r="AQ140" i="25"/>
  <c r="AR140" i="24"/>
  <c r="AR140" i="25"/>
  <c r="AW140" i="24"/>
  <c r="AW140" i="25"/>
  <c r="AJ140" i="24"/>
  <c r="AJ140" i="25"/>
  <c r="BB140" i="24"/>
  <c r="BK140" i="24"/>
  <c r="BL140" i="24"/>
  <c r="BQ140" i="24"/>
  <c r="BI136" i="24"/>
  <c r="BY136" i="24"/>
  <c r="AC136" i="24"/>
  <c r="AC136" i="25"/>
  <c r="BZ136" i="24"/>
  <c r="AQ136" i="24"/>
  <c r="AQ136" i="25"/>
  <c r="AR136" i="24"/>
  <c r="AR136" i="25"/>
  <c r="AW136" i="24"/>
  <c r="AW136" i="25"/>
  <c r="BJ136" i="24"/>
  <c r="AU136" i="24"/>
  <c r="AU136" i="25"/>
  <c r="AV136" i="24"/>
  <c r="AV136" i="25"/>
  <c r="BA136" i="24"/>
  <c r="AI136" i="24"/>
  <c r="AI136" i="25"/>
  <c r="AJ136" i="24"/>
  <c r="AJ136" i="25"/>
  <c r="AO136" i="24"/>
  <c r="AO136" i="25"/>
  <c r="AH136" i="24"/>
  <c r="AH136" i="25"/>
  <c r="BY123" i="24"/>
  <c r="AC123" i="24"/>
  <c r="AC123" i="25"/>
  <c r="AT123" i="24"/>
  <c r="AT123" i="25"/>
  <c r="CB123" i="24"/>
  <c r="CC123" i="24"/>
  <c r="CD123" i="24"/>
  <c r="AJ123" i="24"/>
  <c r="AJ123" i="25"/>
  <c r="AK123" i="24"/>
  <c r="AK123" i="25"/>
  <c r="AL123" i="24"/>
  <c r="AL123" i="25"/>
  <c r="AU123" i="24"/>
  <c r="AU123" i="25"/>
  <c r="AY123" i="24"/>
  <c r="AO123" i="24"/>
  <c r="AO123" i="25"/>
  <c r="AP123" i="24"/>
  <c r="AP123" i="25"/>
  <c r="AI123" i="24"/>
  <c r="AI123" i="25"/>
  <c r="BG123" i="24"/>
  <c r="BS124" i="24"/>
  <c r="CD124" i="24"/>
  <c r="BN124" i="24"/>
  <c r="AS124" i="24"/>
  <c r="AS124" i="25"/>
  <c r="BR124" i="24"/>
  <c r="BW124" i="24"/>
  <c r="BX124" i="24"/>
  <c r="AG124" i="24"/>
  <c r="AG124" i="25"/>
  <c r="AE124" i="24"/>
  <c r="AE124" i="25"/>
  <c r="AF124" i="24"/>
  <c r="AF124" i="25"/>
  <c r="AO124" i="24"/>
  <c r="AO124" i="25"/>
  <c r="AK124" i="24"/>
  <c r="AK124" i="25"/>
  <c r="BZ124" i="24"/>
  <c r="CE124" i="24"/>
  <c r="BE124" i="24"/>
  <c r="AH100" i="24"/>
  <c r="AH100" i="25"/>
  <c r="AS100" i="24"/>
  <c r="AS100" i="25"/>
  <c r="CE100" i="24"/>
  <c r="BO100" i="24"/>
  <c r="BL100" i="24"/>
  <c r="CC100" i="24"/>
  <c r="AJ100" i="24"/>
  <c r="AJ100" i="25"/>
  <c r="AK100" i="24"/>
  <c r="AK100" i="25"/>
  <c r="AP100" i="24"/>
  <c r="AP100" i="25"/>
  <c r="AQ100" i="24"/>
  <c r="AQ100" i="25"/>
  <c r="AB100" i="24"/>
  <c r="AB100" i="25"/>
  <c r="BE100" i="24"/>
  <c r="BJ100" i="24"/>
  <c r="BK100" i="24"/>
  <c r="AQ90" i="24"/>
  <c r="AQ90" i="25"/>
  <c r="BG90" i="24"/>
  <c r="BW90" i="24"/>
  <c r="AO90" i="24"/>
  <c r="AO90" i="25"/>
  <c r="BZ90" i="24"/>
  <c r="CA90" i="24"/>
  <c r="CB90" i="24"/>
  <c r="BE90" i="24"/>
  <c r="CD90" i="24"/>
  <c r="CE90" i="24"/>
  <c r="BY90" i="24"/>
  <c r="AL90" i="24"/>
  <c r="AL90" i="25"/>
  <c r="AM90" i="24"/>
  <c r="AM90" i="25"/>
  <c r="AN90" i="24"/>
  <c r="AN90" i="25"/>
  <c r="BH82" i="24"/>
  <c r="CD82" i="24"/>
  <c r="BC82" i="24"/>
  <c r="AR82" i="24"/>
  <c r="AR82" i="25"/>
  <c r="AP82" i="24"/>
  <c r="AP82" i="25"/>
  <c r="BG82" i="24"/>
  <c r="BL82" i="24"/>
  <c r="BQ82" i="24"/>
  <c r="BF82" i="24"/>
  <c r="BK82" i="24"/>
  <c r="BP82" i="24"/>
  <c r="BU82" i="24"/>
  <c r="BZ82" i="24"/>
  <c r="X82" i="24"/>
  <c r="X82" i="25"/>
  <c r="AC82" i="24"/>
  <c r="AC82" i="25"/>
  <c r="BX94" i="24"/>
  <c r="BW94" i="24"/>
  <c r="BV94" i="24"/>
  <c r="Y94" i="24"/>
  <c r="Y94" i="25"/>
  <c r="BR150" i="24"/>
  <c r="AJ150" i="24"/>
  <c r="AJ150" i="25"/>
  <c r="AY150" i="24"/>
  <c r="BO150" i="24"/>
  <c r="BZ150" i="24"/>
  <c r="BC150" i="24"/>
  <c r="BD150" i="24"/>
  <c r="BI150" i="24"/>
  <c r="AL150" i="24"/>
  <c r="AL150" i="25"/>
  <c r="BW150" i="24"/>
  <c r="BX150" i="24"/>
  <c r="CC150" i="24"/>
  <c r="BB150" i="24"/>
  <c r="CA150" i="24"/>
  <c r="CB150" i="24"/>
  <c r="BV150" i="24"/>
  <c r="BE142" i="24"/>
  <c r="AW142" i="24"/>
  <c r="AW142" i="25"/>
  <c r="AX142" i="24"/>
  <c r="AG142" i="24"/>
  <c r="AG142" i="25"/>
  <c r="AL142" i="24"/>
  <c r="AL142" i="25"/>
  <c r="AM142" i="24"/>
  <c r="AM142" i="25"/>
  <c r="AN142" i="24"/>
  <c r="AN142" i="25"/>
  <c r="AC142" i="24"/>
  <c r="AC142" i="25"/>
  <c r="BV142" i="24"/>
  <c r="BW142" i="24"/>
  <c r="BX142" i="24"/>
  <c r="AS142" i="24"/>
  <c r="AS142" i="25"/>
  <c r="BZ142" i="24"/>
  <c r="CA142" i="24"/>
  <c r="CB142" i="24"/>
  <c r="AK130" i="24"/>
  <c r="AK130" i="25"/>
  <c r="BA130" i="24"/>
  <c r="CA130" i="24"/>
  <c r="BV130" i="24"/>
  <c r="AZ130" i="24"/>
  <c r="BE130" i="24"/>
  <c r="BJ130" i="24"/>
  <c r="AU130" i="24"/>
  <c r="AU130" i="25"/>
  <c r="BD130" i="24"/>
  <c r="BI130" i="24"/>
  <c r="BN130" i="24"/>
  <c r="CE130" i="24"/>
  <c r="BX130" i="24"/>
  <c r="CC130" i="24"/>
  <c r="BG130" i="24"/>
  <c r="BB125" i="24"/>
  <c r="AK125" i="24"/>
  <c r="AK125" i="25"/>
  <c r="BK125" i="24"/>
  <c r="X125" i="24"/>
  <c r="X125" i="25"/>
  <c r="AA125" i="24"/>
  <c r="AA125" i="25"/>
  <c r="BN125" i="24"/>
  <c r="BM125" i="24"/>
  <c r="AV125" i="24"/>
  <c r="AV125" i="25"/>
  <c r="W125" i="24"/>
  <c r="W125" i="25"/>
  <c r="AT125" i="24"/>
  <c r="AT125" i="25"/>
  <c r="AS125" i="24"/>
  <c r="AS125" i="25"/>
  <c r="BO125" i="24"/>
  <c r="AR125" i="24"/>
  <c r="AR125" i="25"/>
  <c r="Z125" i="24"/>
  <c r="Z125" i="25"/>
  <c r="Y125" i="24"/>
  <c r="Y125" i="25"/>
  <c r="BE144" i="24"/>
  <c r="BZ144" i="24"/>
  <c r="Y144" i="24"/>
  <c r="Y144" i="25"/>
  <c r="AO144" i="24"/>
  <c r="AO144" i="25"/>
  <c r="AI144" i="24"/>
  <c r="AI144" i="25"/>
  <c r="BY144" i="24"/>
  <c r="CD144" i="24"/>
  <c r="AY144" i="24"/>
  <c r="BX144" i="24"/>
  <c r="CC144" i="24"/>
  <c r="AF144" i="24"/>
  <c r="AF144" i="25"/>
  <c r="AK144" i="24"/>
  <c r="AK144" i="25"/>
  <c r="AP144" i="24"/>
  <c r="AP144" i="25"/>
  <c r="BZ84" i="24"/>
  <c r="BE84" i="24"/>
  <c r="AF84" i="24"/>
  <c r="AF84" i="25"/>
  <c r="AV84" i="24"/>
  <c r="AV84" i="25"/>
  <c r="BA84" i="24"/>
  <c r="CD84" i="24"/>
  <c r="CE84" i="24"/>
  <c r="Y84" i="24"/>
  <c r="Y84" i="25"/>
  <c r="AL84" i="24"/>
  <c r="AL84" i="25"/>
  <c r="AM84" i="24"/>
  <c r="AM84" i="25"/>
  <c r="AN84" i="24"/>
  <c r="AN84" i="25"/>
  <c r="BY84" i="24"/>
  <c r="BF84" i="24"/>
  <c r="BG84" i="24"/>
  <c r="BH84" i="24"/>
  <c r="BB94" i="24"/>
  <c r="BT94" i="24"/>
  <c r="AC94" i="24"/>
  <c r="AC94" i="25"/>
  <c r="BP94" i="24"/>
  <c r="AZ96" i="24"/>
  <c r="AQ96" i="24"/>
  <c r="AQ96" i="25"/>
  <c r="BK96" i="24"/>
  <c r="BO96" i="24"/>
  <c r="AW96" i="24"/>
  <c r="AW96" i="25"/>
  <c r="BG96" i="24"/>
  <c r="CA96" i="24"/>
  <c r="CE96" i="24"/>
  <c r="BB96" i="24"/>
  <c r="BW96" i="24"/>
  <c r="AV96" i="24"/>
  <c r="AV96" i="25"/>
  <c r="BH96" i="24"/>
  <c r="BX96" i="24"/>
  <c r="AS96" i="24"/>
  <c r="AS96" i="25"/>
  <c r="BZ93" i="24"/>
  <c r="AM93" i="24"/>
  <c r="AM93" i="25"/>
  <c r="X93" i="24"/>
  <c r="X93" i="25"/>
  <c r="BT93" i="24"/>
  <c r="BI93" i="24"/>
  <c r="BG92" i="24"/>
  <c r="BO92" i="24"/>
  <c r="BL92" i="24"/>
  <c r="BQ92" i="24"/>
  <c r="BF92" i="24"/>
  <c r="AA135" i="24"/>
  <c r="AA135" i="25"/>
  <c r="BB135" i="24"/>
  <c r="BH135" i="24"/>
  <c r="BU135" i="24"/>
  <c r="AU135" i="24"/>
  <c r="AU135" i="25"/>
  <c r="CD135" i="24"/>
  <c r="BY79" i="24"/>
  <c r="AV79" i="24"/>
  <c r="AV79" i="25"/>
  <c r="BC79" i="24"/>
  <c r="BV79" i="24"/>
  <c r="AE79" i="24"/>
  <c r="AE79" i="25"/>
  <c r="AZ89" i="24"/>
  <c r="CC89" i="24"/>
  <c r="BR89" i="24"/>
  <c r="AR89" i="24"/>
  <c r="AR89" i="25"/>
  <c r="BK89" i="24"/>
  <c r="CA132" i="24"/>
  <c r="AI132" i="24"/>
  <c r="AI132" i="25"/>
  <c r="AX132" i="24"/>
  <c r="AS132" i="24"/>
  <c r="AS132" i="25"/>
  <c r="AR132" i="24"/>
  <c r="AR132" i="25"/>
  <c r="AE126" i="24"/>
  <c r="AE126" i="25"/>
  <c r="BY126" i="24"/>
  <c r="BJ126" i="24"/>
  <c r="CB126" i="24"/>
  <c r="BW126" i="24"/>
  <c r="AF129" i="24"/>
  <c r="AF129" i="25"/>
  <c r="BR129" i="24"/>
  <c r="CE86" i="24"/>
  <c r="AD86" i="24"/>
  <c r="AD86" i="25"/>
  <c r="BY86" i="24"/>
  <c r="BX86" i="24"/>
  <c r="AF86" i="24"/>
  <c r="AF86" i="25"/>
  <c r="Z73" i="24"/>
  <c r="Z73" i="25"/>
  <c r="BG73" i="24"/>
  <c r="CA73" i="24"/>
  <c r="CD73" i="24"/>
  <c r="AL73" i="24"/>
  <c r="AL73" i="25"/>
  <c r="AH74" i="24"/>
  <c r="AH74" i="25"/>
  <c r="BY74" i="24"/>
  <c r="BB74" i="24"/>
  <c r="BQ74" i="24"/>
  <c r="Y74" i="24"/>
  <c r="Y74" i="25"/>
  <c r="CB74" i="24"/>
  <c r="AZ146" i="24"/>
  <c r="BC146" i="24"/>
  <c r="BM146" i="24"/>
  <c r="CB146" i="24"/>
  <c r="CD94" i="24"/>
  <c r="CE147" i="24"/>
  <c r="BM147" i="24"/>
  <c r="BC147" i="24"/>
  <c r="AS147" i="24"/>
  <c r="AS147" i="25"/>
  <c r="BY147" i="24"/>
  <c r="AL143" i="24"/>
  <c r="AL143" i="25"/>
  <c r="BF143" i="24"/>
  <c r="BU143" i="24"/>
  <c r="AV143" i="24"/>
  <c r="AV143" i="25"/>
  <c r="CE143" i="24"/>
  <c r="BF77" i="24"/>
  <c r="AE77" i="24"/>
  <c r="AE77" i="25"/>
  <c r="AH77" i="24"/>
  <c r="AH77" i="25"/>
  <c r="BI77" i="24"/>
  <c r="AH87" i="24"/>
  <c r="AH87" i="25"/>
  <c r="BX87" i="24"/>
  <c r="AK87" i="24"/>
  <c r="AK87" i="25"/>
  <c r="BW87" i="24"/>
  <c r="BE87" i="24"/>
  <c r="BY83" i="24"/>
  <c r="BG83" i="24"/>
  <c r="AC83" i="24"/>
  <c r="AC83" i="25"/>
  <c r="AG83" i="24"/>
  <c r="AG83" i="25"/>
  <c r="BE83" i="24"/>
  <c r="AS133" i="24"/>
  <c r="AS133" i="25"/>
  <c r="BK133" i="24"/>
  <c r="AX133" i="24"/>
  <c r="AL133" i="24"/>
  <c r="AL133" i="25"/>
  <c r="AO133" i="24"/>
  <c r="AO133" i="25"/>
  <c r="BL134" i="24"/>
  <c r="AL134" i="24"/>
  <c r="AL134" i="25"/>
  <c r="BA134" i="24"/>
  <c r="AR134" i="24"/>
  <c r="AR134" i="25"/>
  <c r="BK134" i="24"/>
  <c r="CE127" i="24"/>
  <c r="BH127" i="24"/>
  <c r="BW127" i="24"/>
  <c r="Y127" i="24"/>
  <c r="Y127" i="25"/>
  <c r="BP127" i="24"/>
  <c r="BA139" i="24"/>
  <c r="BP139" i="24"/>
  <c r="AI139" i="24"/>
  <c r="AI139" i="25"/>
  <c r="AY139" i="24"/>
  <c r="BR139" i="24"/>
  <c r="Z137" i="24"/>
  <c r="Z137" i="25"/>
  <c r="AO137" i="24"/>
  <c r="AO137" i="25"/>
  <c r="BP137" i="24"/>
  <c r="AE137" i="24"/>
  <c r="AE137" i="25"/>
  <c r="AM137" i="24"/>
  <c r="AM137" i="25"/>
  <c r="AW80" i="24"/>
  <c r="AW80" i="25"/>
  <c r="CB80" i="24"/>
  <c r="AJ80" i="24"/>
  <c r="AJ80" i="25"/>
  <c r="AT80" i="24"/>
  <c r="AT80" i="25"/>
  <c r="BI80" i="24"/>
  <c r="CE76" i="24"/>
  <c r="AH76" i="24"/>
  <c r="AH76" i="25"/>
  <c r="CC76" i="24"/>
  <c r="CB76" i="24"/>
  <c r="BD75" i="24"/>
  <c r="AM75" i="24"/>
  <c r="AM75" i="25"/>
  <c r="BB75" i="24"/>
  <c r="BQ75" i="24"/>
  <c r="AE94" i="24"/>
  <c r="AE94" i="25"/>
  <c r="AK99" i="24"/>
  <c r="AK99" i="25"/>
  <c r="BA99" i="24"/>
  <c r="AZ99" i="24"/>
  <c r="BS99" i="24"/>
  <c r="AA99" i="24"/>
  <c r="AA99" i="25"/>
  <c r="BX85" i="24"/>
  <c r="BD85" i="24"/>
  <c r="BA85" i="24"/>
  <c r="BU85" i="24"/>
  <c r="AN85" i="24"/>
  <c r="AN85" i="25"/>
  <c r="CE85" i="24"/>
  <c r="BF149" i="24"/>
  <c r="AI149" i="24"/>
  <c r="AI149" i="25"/>
  <c r="AL149" i="24"/>
  <c r="AL149" i="25"/>
  <c r="AK149" i="24"/>
  <c r="AK149" i="25"/>
  <c r="AF149" i="24"/>
  <c r="AF149" i="25"/>
  <c r="BY140" i="24"/>
  <c r="BW140" i="24"/>
  <c r="BU140" i="24"/>
  <c r="W136" i="24"/>
  <c r="W136" i="25"/>
  <c r="BW136" i="24"/>
  <c r="AL136" i="24"/>
  <c r="AL136" i="25"/>
  <c r="CB136" i="24"/>
  <c r="BP136" i="24"/>
  <c r="BI123" i="24"/>
  <c r="AV123" i="24"/>
  <c r="AV123" i="25"/>
  <c r="BO123" i="24"/>
  <c r="BR123" i="24"/>
  <c r="BU123" i="24"/>
  <c r="AB123" i="24"/>
  <c r="AB123" i="25"/>
  <c r="AN124" i="24"/>
  <c r="AN124" i="25"/>
  <c r="AR124" i="24"/>
  <c r="AR124" i="25"/>
  <c r="BK124" i="24"/>
  <c r="AT124" i="24"/>
  <c r="AT124" i="25"/>
  <c r="BM124" i="24"/>
  <c r="AY100" i="24"/>
  <c r="AW100" i="24"/>
  <c r="AW100" i="25"/>
  <c r="BX100" i="24"/>
  <c r="BW100" i="24"/>
  <c r="AE100" i="24"/>
  <c r="AE100" i="25"/>
  <c r="AT90" i="24"/>
  <c r="AT90" i="25"/>
  <c r="AW90" i="24"/>
  <c r="AW90" i="25"/>
  <c r="AZ90" i="24"/>
  <c r="BS90" i="24"/>
  <c r="AB82" i="24"/>
  <c r="AB82" i="25"/>
  <c r="AA82" i="24"/>
  <c r="AA82" i="25"/>
  <c r="AK82" i="24"/>
  <c r="AK82" i="25"/>
  <c r="AJ82" i="24"/>
  <c r="AJ82" i="25"/>
  <c r="AY82" i="24"/>
  <c r="AR94" i="24"/>
  <c r="AR94" i="25"/>
  <c r="AS94" i="24"/>
  <c r="AS94" i="25"/>
  <c r="CE150" i="24"/>
  <c r="W150" i="24"/>
  <c r="W150" i="25"/>
  <c r="AD150" i="24"/>
  <c r="AD150" i="25"/>
  <c r="AT150" i="24"/>
  <c r="AT150" i="25"/>
  <c r="AV150" i="24"/>
  <c r="AV150" i="25"/>
  <c r="BO142" i="24"/>
  <c r="BU142" i="24"/>
  <c r="BT142" i="24"/>
  <c r="AR142" i="24"/>
  <c r="AR142" i="25"/>
  <c r="AU142" i="24"/>
  <c r="AU142" i="25"/>
  <c r="Z130" i="24"/>
  <c r="Z130" i="25"/>
  <c r="AY130" i="24"/>
  <c r="AA130" i="24"/>
  <c r="AA130" i="25"/>
  <c r="AH130" i="24"/>
  <c r="AH130" i="25"/>
  <c r="AW130" i="24"/>
  <c r="AW130" i="25"/>
  <c r="AJ125" i="24"/>
  <c r="AJ125" i="25"/>
  <c r="BG125" i="24"/>
  <c r="AG125" i="24"/>
  <c r="AG125" i="25"/>
  <c r="BY125" i="24"/>
  <c r="AI125" i="24"/>
  <c r="AI125" i="25"/>
  <c r="AF125" i="24"/>
  <c r="AF125" i="25"/>
  <c r="AZ144" i="24"/>
  <c r="AS144" i="24"/>
  <c r="AS144" i="25"/>
  <c r="AR144" i="24"/>
  <c r="AR144" i="25"/>
  <c r="BK144" i="24"/>
  <c r="BV144" i="24"/>
  <c r="BJ84" i="24"/>
  <c r="AS84" i="24"/>
  <c r="AS84" i="25"/>
  <c r="AZ84" i="24"/>
  <c r="BS84" i="24"/>
  <c r="AB84" i="24"/>
  <c r="AB84" i="25"/>
  <c r="BU96" i="24"/>
  <c r="BQ96" i="24"/>
  <c r="Z93" i="24"/>
  <c r="Z93" i="25"/>
  <c r="BJ93" i="24"/>
  <c r="BN93" i="24"/>
  <c r="BR93" i="24"/>
  <c r="AI93" i="24"/>
  <c r="AI93" i="25"/>
  <c r="AY93" i="24"/>
  <c r="BO93" i="24"/>
  <c r="CE93" i="24"/>
  <c r="AJ93" i="24"/>
  <c r="AJ93" i="25"/>
  <c r="AZ93" i="24"/>
  <c r="BP93" i="24"/>
  <c r="Y93" i="24"/>
  <c r="Y93" i="25"/>
  <c r="AO93" i="24"/>
  <c r="AO93" i="25"/>
  <c r="BE93" i="24"/>
  <c r="BU93" i="24"/>
  <c r="BS92" i="24"/>
  <c r="AQ92" i="24"/>
  <c r="AQ92" i="25"/>
  <c r="AU92" i="24"/>
  <c r="AU92" i="25"/>
  <c r="AY92" i="24"/>
  <c r="AB92" i="24"/>
  <c r="AB92" i="25"/>
  <c r="AR92" i="24"/>
  <c r="AR92" i="25"/>
  <c r="BH92" i="24"/>
  <c r="BX92" i="24"/>
  <c r="AG92" i="24"/>
  <c r="AG92" i="25"/>
  <c r="AW92" i="24"/>
  <c r="AW92" i="25"/>
  <c r="BM92" i="24"/>
  <c r="CC92" i="24"/>
  <c r="AL92" i="24"/>
  <c r="AL92" i="25"/>
  <c r="BB92" i="24"/>
  <c r="BR92" i="24"/>
  <c r="W135" i="24"/>
  <c r="W135" i="25"/>
  <c r="CC135" i="24"/>
  <c r="AY135" i="24"/>
  <c r="BL135" i="24"/>
  <c r="BQ135" i="24"/>
  <c r="BV135" i="24"/>
  <c r="BC135" i="24"/>
  <c r="AZ135" i="24"/>
  <c r="BE135" i="24"/>
  <c r="BJ135" i="24"/>
  <c r="AL135" i="24"/>
  <c r="AL135" i="25"/>
  <c r="CE135" i="24"/>
  <c r="BD135" i="24"/>
  <c r="BI135" i="24"/>
  <c r="BN135" i="24"/>
  <c r="AI79" i="24"/>
  <c r="AI79" i="25"/>
  <c r="AN79" i="24"/>
  <c r="AN79" i="25"/>
  <c r="AJ79" i="24"/>
  <c r="AJ79" i="25"/>
  <c r="AR79" i="24"/>
  <c r="AR79" i="25"/>
  <c r="AG79" i="24"/>
  <c r="AG79" i="25"/>
  <c r="AL79" i="24"/>
  <c r="AL79" i="25"/>
  <c r="AM79" i="24"/>
  <c r="AM79" i="25"/>
  <c r="BL79" i="24"/>
  <c r="BA79" i="24"/>
  <c r="BF79" i="24"/>
  <c r="BG79" i="24"/>
  <c r="BU79" i="24"/>
  <c r="BZ79" i="24"/>
  <c r="CA79" i="24"/>
  <c r="AO89" i="24"/>
  <c r="AO89" i="25"/>
  <c r="BZ89" i="24"/>
  <c r="BY89" i="24"/>
  <c r="AI89" i="24"/>
  <c r="AI89" i="25"/>
  <c r="AW89" i="24"/>
  <c r="AW89" i="25"/>
  <c r="BA89" i="24"/>
  <c r="BS89" i="24"/>
  <c r="BT89" i="24"/>
  <c r="Z89" i="24"/>
  <c r="Z89" i="25"/>
  <c r="AA89" i="24"/>
  <c r="AA89" i="25"/>
  <c r="AB89" i="24"/>
  <c r="AB89" i="25"/>
  <c r="AT89" i="24"/>
  <c r="AT89" i="25"/>
  <c r="BN89" i="24"/>
  <c r="AU89" i="24"/>
  <c r="AU89" i="25"/>
  <c r="AV89" i="24"/>
  <c r="AV89" i="25"/>
  <c r="BK132" i="24"/>
  <c r="AP132" i="24"/>
  <c r="AP132" i="25"/>
  <c r="AF132" i="24"/>
  <c r="AF132" i="25"/>
  <c r="AV132" i="24"/>
  <c r="AV132" i="25"/>
  <c r="Z132" i="24"/>
  <c r="Z132" i="25"/>
  <c r="CE132" i="24"/>
  <c r="Y132" i="24"/>
  <c r="Y132" i="25"/>
  <c r="AL132" i="24"/>
  <c r="AL132" i="25"/>
  <c r="W132" i="24"/>
  <c r="W132" i="25"/>
  <c r="X132" i="24"/>
  <c r="X132" i="25"/>
  <c r="AC132" i="24"/>
  <c r="AC132" i="25"/>
  <c r="BB132" i="24"/>
  <c r="AA132" i="24"/>
  <c r="AA132" i="25"/>
  <c r="AB132" i="24"/>
  <c r="AB132" i="25"/>
  <c r="AG132" i="24"/>
  <c r="AG132" i="25"/>
  <c r="BR132" i="24"/>
  <c r="AX126" i="24"/>
  <c r="Y126" i="24"/>
  <c r="Y126" i="25"/>
  <c r="BZ126" i="24"/>
  <c r="AL126" i="24"/>
  <c r="AL126" i="25"/>
  <c r="AP126" i="24"/>
  <c r="AP126" i="25"/>
  <c r="CE126" i="24"/>
  <c r="BM126" i="24"/>
  <c r="AK126" i="24"/>
  <c r="AK126" i="25"/>
  <c r="BC126" i="24"/>
  <c r="BL126" i="24"/>
  <c r="AA126" i="24"/>
  <c r="AA126" i="25"/>
  <c r="AC126" i="24"/>
  <c r="AC126" i="25"/>
  <c r="BG126" i="24"/>
  <c r="BP126" i="24"/>
  <c r="W126" i="24"/>
  <c r="W126" i="25"/>
  <c r="BA129" i="24"/>
  <c r="BQ129" i="24"/>
  <c r="BH129" i="24"/>
  <c r="CA129" i="24"/>
  <c r="AS129" i="24"/>
  <c r="AS129" i="25"/>
  <c r="AX129" i="24"/>
  <c r="AY129" i="24"/>
  <c r="AW129" i="24"/>
  <c r="AW129" i="25"/>
  <c r="BB129" i="24"/>
  <c r="AV129" i="24"/>
  <c r="AV129" i="25"/>
  <c r="AO86" i="24"/>
  <c r="AO86" i="25"/>
  <c r="BJ86" i="24"/>
  <c r="BZ86" i="24"/>
  <c r="Y86" i="24"/>
  <c r="Y86" i="25"/>
  <c r="BD86" i="24"/>
  <c r="BI86" i="24"/>
  <c r="BN86" i="24"/>
  <c r="AM86" i="24"/>
  <c r="AM86" i="25"/>
  <c r="BH86" i="24"/>
  <c r="BM86" i="24"/>
  <c r="BR86" i="24"/>
  <c r="BG86" i="24"/>
  <c r="CB86" i="24"/>
  <c r="Z86" i="24"/>
  <c r="Z86" i="25"/>
  <c r="BX73" i="24"/>
  <c r="BV73" i="24"/>
  <c r="AR73" i="24"/>
  <c r="AR73" i="25"/>
  <c r="BF73" i="24"/>
  <c r="AK73" i="24"/>
  <c r="AK73" i="25"/>
  <c r="BJ73" i="24"/>
  <c r="BK73" i="24"/>
  <c r="BL73" i="24"/>
  <c r="BA73" i="24"/>
  <c r="BN73" i="24"/>
  <c r="BO73" i="24"/>
  <c r="BP73" i="24"/>
  <c r="BU73" i="24"/>
  <c r="BY73" i="24"/>
  <c r="BN74" i="24"/>
  <c r="AR74" i="24"/>
  <c r="AR74" i="25"/>
  <c r="AF74" i="24"/>
  <c r="AF74" i="25"/>
  <c r="AG74" i="24"/>
  <c r="AG74" i="25"/>
  <c r="AL74" i="24"/>
  <c r="AL74" i="25"/>
  <c r="AM74" i="24"/>
  <c r="AM74" i="25"/>
  <c r="BP74" i="24"/>
  <c r="BA74" i="24"/>
  <c r="BF74" i="24"/>
  <c r="BG74" i="24"/>
  <c r="AB74" i="24"/>
  <c r="AB74" i="25"/>
  <c r="BU74" i="24"/>
  <c r="BZ74" i="24"/>
  <c r="CA74" i="24"/>
  <c r="AY146" i="24"/>
  <c r="BN146" i="24"/>
  <c r="BF146" i="24"/>
  <c r="AS146" i="24"/>
  <c r="AS146" i="25"/>
  <c r="AQ146" i="24"/>
  <c r="AQ146" i="25"/>
  <c r="AR146" i="24"/>
  <c r="AR146" i="25"/>
  <c r="AW146" i="24"/>
  <c r="AW146" i="25"/>
  <c r="AX146" i="24"/>
  <c r="BK146" i="24"/>
  <c r="BL146" i="24"/>
  <c r="BQ146" i="24"/>
  <c r="AJ94" i="24"/>
  <c r="AJ94" i="25"/>
  <c r="AI94" i="24"/>
  <c r="AI94" i="25"/>
  <c r="AH94" i="24"/>
  <c r="AH94" i="25"/>
  <c r="BY94" i="24"/>
  <c r="AX147" i="24"/>
  <c r="BP147" i="24"/>
  <c r="BV147" i="24"/>
  <c r="BW147" i="24"/>
  <c r="BX147" i="24"/>
  <c r="BZ147" i="24"/>
  <c r="CA147" i="24"/>
  <c r="CB147" i="24"/>
  <c r="BD143" i="24"/>
  <c r="AG143" i="24"/>
  <c r="AG143" i="25"/>
  <c r="BS143" i="24"/>
  <c r="W143" i="24"/>
  <c r="W143" i="25"/>
  <c r="AK143" i="24"/>
  <c r="AK143" i="25"/>
  <c r="AP143" i="24"/>
  <c r="AP143" i="25"/>
  <c r="AQ143" i="24"/>
  <c r="AQ143" i="25"/>
  <c r="AB143" i="24"/>
  <c r="AB143" i="25"/>
  <c r="BE143" i="24"/>
  <c r="BJ143" i="24"/>
  <c r="BK143" i="24"/>
  <c r="AR143" i="24"/>
  <c r="AR143" i="25"/>
  <c r="BI143" i="24"/>
  <c r="BN143" i="24"/>
  <c r="BO143" i="24"/>
  <c r="BH77" i="24"/>
  <c r="BX77" i="24"/>
  <c r="AB77" i="24"/>
  <c r="AB77" i="25"/>
  <c r="AQ77" i="24"/>
  <c r="AQ77" i="25"/>
  <c r="AK77" i="24"/>
  <c r="AK77" i="25"/>
  <c r="BZ77" i="24"/>
  <c r="CA77" i="24"/>
  <c r="CB77" i="24"/>
  <c r="BA77" i="24"/>
  <c r="CD77" i="24"/>
  <c r="CE77" i="24"/>
  <c r="BE77" i="24"/>
  <c r="AL77" i="24"/>
  <c r="AL77" i="25"/>
  <c r="AM77" i="24"/>
  <c r="AM77" i="25"/>
  <c r="AN77" i="24"/>
  <c r="AN77" i="25"/>
  <c r="BZ87" i="24"/>
  <c r="AD87" i="24"/>
  <c r="AD87" i="25"/>
  <c r="BT87" i="24"/>
  <c r="BY87" i="24"/>
  <c r="AE87" i="24"/>
  <c r="AE87" i="25"/>
  <c r="BS87" i="24"/>
  <c r="BH87" i="24"/>
  <c r="CC87" i="24"/>
  <c r="AI87" i="24"/>
  <c r="AI87" i="25"/>
  <c r="CA87" i="24"/>
  <c r="BL87" i="24"/>
  <c r="AL87" i="24"/>
  <c r="AL87" i="25"/>
  <c r="BR87" i="24"/>
  <c r="AP87" i="24"/>
  <c r="AP87" i="25"/>
  <c r="AO87" i="24"/>
  <c r="AO87" i="25"/>
  <c r="AO83" i="24"/>
  <c r="AO83" i="25"/>
  <c r="AL83" i="24"/>
  <c r="AL83" i="25"/>
  <c r="AN83" i="24"/>
  <c r="AN83" i="25"/>
  <c r="BC83" i="24"/>
  <c r="AH83" i="24"/>
  <c r="AH83" i="25"/>
  <c r="AQ83" i="24"/>
  <c r="AQ83" i="25"/>
  <c r="AR83" i="24"/>
  <c r="AR83" i="25"/>
  <c r="CC83" i="24"/>
  <c r="AP83" i="24"/>
  <c r="AP83" i="25"/>
  <c r="AU83" i="24"/>
  <c r="AU83" i="25"/>
  <c r="AV83" i="24"/>
  <c r="AV83" i="25"/>
  <c r="BR83" i="24"/>
  <c r="AK83" i="24"/>
  <c r="AK83" i="25"/>
  <c r="BO83" i="24"/>
  <c r="BP83" i="24"/>
  <c r="AP133" i="24"/>
  <c r="AP133" i="25"/>
  <c r="BF133" i="24"/>
  <c r="AA133" i="24"/>
  <c r="AA133" i="25"/>
  <c r="BX133" i="24"/>
  <c r="AT133" i="24"/>
  <c r="AT133" i="25"/>
  <c r="AU133" i="24"/>
  <c r="AU133" i="25"/>
  <c r="AV133" i="24"/>
  <c r="AV133" i="25"/>
  <c r="BU133" i="24"/>
  <c r="AH133" i="24"/>
  <c r="AH133" i="25"/>
  <c r="AI133" i="24"/>
  <c r="AI133" i="25"/>
  <c r="AJ133" i="24"/>
  <c r="AJ133" i="25"/>
  <c r="CC133" i="24"/>
  <c r="W133" i="24"/>
  <c r="W133" i="25"/>
  <c r="X133" i="24"/>
  <c r="X133" i="25"/>
  <c r="BI133" i="24"/>
  <c r="AH134" i="24"/>
  <c r="AH134" i="25"/>
  <c r="AI134" i="24"/>
  <c r="AI134" i="25"/>
  <c r="AC134" i="24"/>
  <c r="AC134" i="25"/>
  <c r="CE134" i="24"/>
  <c r="BT134" i="24"/>
  <c r="CC134" i="24"/>
  <c r="W134" i="24"/>
  <c r="W134" i="25"/>
  <c r="AZ134" i="24"/>
  <c r="AK134" i="24"/>
  <c r="AK134" i="25"/>
  <c r="AP134" i="24"/>
  <c r="AP134" i="25"/>
  <c r="AQ134" i="24"/>
  <c r="AQ134" i="25"/>
  <c r="AF134" i="24"/>
  <c r="AF134" i="25"/>
  <c r="AO134" i="24"/>
  <c r="AO134" i="25"/>
  <c r="AT134" i="24"/>
  <c r="AT134" i="25"/>
  <c r="AU134" i="24"/>
  <c r="AU134" i="25"/>
  <c r="BP134" i="24"/>
  <c r="BD127" i="24"/>
  <c r="BN127" i="24"/>
  <c r="CD127" i="24"/>
  <c r="AL127" i="24"/>
  <c r="AL127" i="25"/>
  <c r="AM127" i="24"/>
  <c r="AM127" i="25"/>
  <c r="AR127" i="24"/>
  <c r="AR127" i="25"/>
  <c r="AO127" i="25"/>
  <c r="BF127" i="24"/>
  <c r="BG127" i="24"/>
  <c r="BL127" i="24"/>
  <c r="AS127" i="24"/>
  <c r="AS127" i="25"/>
  <c r="AT127" i="24"/>
  <c r="AT127" i="25"/>
  <c r="AU127" i="24"/>
  <c r="AU127" i="25"/>
  <c r="AZ127" i="24"/>
  <c r="BY127" i="24"/>
  <c r="AK139" i="24"/>
  <c r="AK139" i="25"/>
  <c r="AV139" i="24"/>
  <c r="AV139" i="25"/>
  <c r="BO139" i="24"/>
  <c r="CA139" i="24"/>
  <c r="AZ139" i="24"/>
  <c r="BE139" i="24"/>
  <c r="BJ139" i="24"/>
  <c r="AE139" i="24"/>
  <c r="AE139" i="25"/>
  <c r="AN139" i="24"/>
  <c r="AN139" i="25"/>
  <c r="AS139" i="24"/>
  <c r="AS139" i="25"/>
  <c r="AX139" i="24"/>
  <c r="AU139" i="24"/>
  <c r="AU139" i="25"/>
  <c r="AR139" i="24"/>
  <c r="AR139" i="25"/>
  <c r="AW139" i="24"/>
  <c r="AW139" i="25"/>
  <c r="BB139" i="24"/>
  <c r="CB137" i="24"/>
  <c r="AI137" i="24"/>
  <c r="AI137" i="25"/>
  <c r="AG137" i="24"/>
  <c r="AG137" i="25"/>
  <c r="BR137" i="24"/>
  <c r="W137" i="24"/>
  <c r="W137" i="25"/>
  <c r="BH137" i="24"/>
  <c r="AP137" i="24"/>
  <c r="AP137" i="25"/>
  <c r="BL137" i="24"/>
  <c r="AJ137" i="24"/>
  <c r="AJ137" i="25"/>
  <c r="BY137" i="24"/>
  <c r="AU137" i="24"/>
  <c r="AU137" i="25"/>
  <c r="BT137" i="24"/>
  <c r="AR137" i="24"/>
  <c r="AR137" i="25"/>
  <c r="CC137" i="24"/>
  <c r="Y137" i="24"/>
  <c r="Y137" i="25"/>
  <c r="AM80" i="24"/>
  <c r="AM80" i="25"/>
  <c r="AY80" i="24"/>
  <c r="CC80" i="24"/>
  <c r="AG80" i="24"/>
  <c r="AG80" i="25"/>
  <c r="BC80" i="24"/>
  <c r="BL80" i="24"/>
  <c r="BQ80" i="24"/>
  <c r="BV80" i="24"/>
  <c r="BW80" i="24"/>
  <c r="AD80" i="24"/>
  <c r="AD80" i="25"/>
  <c r="AI80" i="24"/>
  <c r="AI80" i="25"/>
  <c r="AN80" i="24"/>
  <c r="AN80" i="25"/>
  <c r="AS80" i="24"/>
  <c r="AS80" i="25"/>
  <c r="BZ76" i="24"/>
  <c r="CD76" i="24"/>
  <c r="AI76" i="24"/>
  <c r="AI76" i="25"/>
  <c r="AY76" i="24"/>
  <c r="AD76" i="24"/>
  <c r="AD76" i="25"/>
  <c r="BC76" i="24"/>
  <c r="BD76" i="24"/>
  <c r="BI76" i="24"/>
  <c r="AT76" i="24"/>
  <c r="AT76" i="25"/>
  <c r="BG76" i="24"/>
  <c r="BH76" i="24"/>
  <c r="BM76" i="24"/>
  <c r="BJ76" i="24"/>
  <c r="BK76" i="24"/>
  <c r="BL76" i="24"/>
  <c r="BQ76" i="24"/>
  <c r="BJ75" i="24"/>
  <c r="BO75" i="24"/>
  <c r="AN75" i="24"/>
  <c r="AN75" i="25"/>
  <c r="AS75" i="24"/>
  <c r="AS75" i="25"/>
  <c r="AI75" i="24"/>
  <c r="AI75" i="25"/>
  <c r="AG75" i="24"/>
  <c r="AG75" i="25"/>
  <c r="AL75" i="24"/>
  <c r="AL75" i="25"/>
  <c r="BC75" i="24"/>
  <c r="AV75" i="24"/>
  <c r="AV75" i="25"/>
  <c r="BA75" i="24"/>
  <c r="BF75" i="24"/>
  <c r="AV94" i="24"/>
  <c r="AV94" i="25"/>
  <c r="AU94" i="24"/>
  <c r="AU94" i="25"/>
  <c r="AT94" i="24"/>
  <c r="AT94" i="25"/>
  <c r="AG94" i="24"/>
  <c r="AG94" i="25"/>
  <c r="AD99" i="24"/>
  <c r="AD99" i="25"/>
  <c r="AV99" i="24"/>
  <c r="AV99" i="25"/>
  <c r="BK99" i="24"/>
  <c r="AS99" i="24"/>
  <c r="AS99" i="25"/>
  <c r="BM99" i="24"/>
  <c r="AH99" i="24"/>
  <c r="AH99" i="25"/>
  <c r="AI99" i="24"/>
  <c r="AI99" i="25"/>
  <c r="AJ99" i="24"/>
  <c r="AJ99" i="25"/>
  <c r="BQ99" i="24"/>
  <c r="BB99" i="24"/>
  <c r="BC99" i="24"/>
  <c r="BD99" i="24"/>
  <c r="AC99" i="24"/>
  <c r="AC99" i="25"/>
  <c r="BV99" i="24"/>
  <c r="BW99" i="24"/>
  <c r="BX99" i="24"/>
  <c r="AW85" i="24"/>
  <c r="AW85" i="25"/>
  <c r="AZ85" i="24"/>
  <c r="AM85" i="24"/>
  <c r="AM85" i="25"/>
  <c r="AB85" i="24"/>
  <c r="AB85" i="25"/>
  <c r="AK85" i="24"/>
  <c r="AK85" i="25"/>
  <c r="AP85" i="24"/>
  <c r="AP85" i="25"/>
  <c r="AQ85" i="24"/>
  <c r="AQ85" i="25"/>
  <c r="CB85" i="24"/>
  <c r="BE85" i="24"/>
  <c r="BJ85" i="24"/>
  <c r="BK85" i="24"/>
  <c r="AJ85" i="24"/>
  <c r="AJ85" i="25"/>
  <c r="BI85" i="24"/>
  <c r="BN85" i="24"/>
  <c r="BO85" i="24"/>
  <c r="BR149" i="24"/>
  <c r="BG149" i="24"/>
  <c r="BZ149" i="24"/>
  <c r="BQ149" i="24"/>
  <c r="AS149" i="24"/>
  <c r="AS149" i="25"/>
  <c r="CA149" i="24"/>
  <c r="BP149" i="24"/>
  <c r="X149" i="24"/>
  <c r="X149" i="25"/>
  <c r="BW149" i="24"/>
  <c r="AM149" i="24"/>
  <c r="AM149" i="25"/>
  <c r="BI149" i="24"/>
  <c r="BN149" i="24"/>
  <c r="AP149" i="24"/>
  <c r="AP149" i="25"/>
  <c r="BK149" i="24"/>
  <c r="CC149" i="24"/>
  <c r="BZ140" i="24"/>
  <c r="CE140" i="24"/>
  <c r="CD140" i="24"/>
  <c r="BC140" i="24"/>
  <c r="BD140" i="24"/>
  <c r="BI140" i="24"/>
  <c r="BP140" i="24"/>
  <c r="AL140" i="24"/>
  <c r="AL140" i="25"/>
  <c r="BG140" i="24"/>
  <c r="BH140" i="24"/>
  <c r="BM140" i="24"/>
  <c r="BF140" i="24"/>
  <c r="CA140" i="24"/>
  <c r="CB140" i="24"/>
  <c r="AD136" i="24"/>
  <c r="AD136" i="25"/>
  <c r="BR136" i="24"/>
  <c r="Z136" i="24"/>
  <c r="Z136" i="25"/>
  <c r="AM136" i="24"/>
  <c r="AM136" i="25"/>
  <c r="BV136" i="24"/>
  <c r="BG136" i="24"/>
  <c r="BH136" i="24"/>
  <c r="BM136" i="24"/>
  <c r="BF136" i="24"/>
  <c r="BK136" i="24"/>
  <c r="BL136" i="24"/>
  <c r="BQ136" i="24"/>
  <c r="AY136" i="24"/>
  <c r="AZ136" i="24"/>
  <c r="BE136" i="24"/>
  <c r="CD136" i="24"/>
  <c r="BZ123" i="24"/>
  <c r="AD123" i="24"/>
  <c r="AD123" i="25"/>
  <c r="AF123" i="24"/>
  <c r="AF123" i="25"/>
  <c r="AG123" i="24"/>
  <c r="AG123" i="25"/>
  <c r="AH123" i="24"/>
  <c r="AH123" i="25"/>
  <c r="AE123" i="24"/>
  <c r="AE123" i="25"/>
  <c r="AZ123" i="24"/>
  <c r="BA123" i="24"/>
  <c r="BB123" i="24"/>
  <c r="CE123" i="24"/>
  <c r="AN123" i="24"/>
  <c r="AN123" i="25"/>
  <c r="BE123" i="24"/>
  <c r="BF123" i="24"/>
  <c r="BS123" i="24"/>
  <c r="BW123" i="24"/>
  <c r="BT124" i="24"/>
  <c r="BC124" i="24"/>
  <c r="AM124" i="24"/>
  <c r="AM124" i="25"/>
  <c r="CC124" i="24"/>
  <c r="AA124" i="24"/>
  <c r="AA124" i="25"/>
  <c r="AB124" i="24"/>
  <c r="AB124" i="25"/>
  <c r="AB124" i="26" s="1"/>
  <c r="Y124" i="24"/>
  <c r="Y124" i="25"/>
  <c r="AP124" i="24"/>
  <c r="AP124" i="25"/>
  <c r="AU124" i="24"/>
  <c r="AU124" i="25"/>
  <c r="AV124" i="24"/>
  <c r="AV124" i="25"/>
  <c r="BY124" i="24"/>
  <c r="AD124" i="24"/>
  <c r="AD124" i="25"/>
  <c r="AI124" i="24"/>
  <c r="AI124" i="25"/>
  <c r="AJ124" i="24"/>
  <c r="AJ124" i="25"/>
  <c r="AC124" i="24"/>
  <c r="AC124" i="25"/>
  <c r="CD100" i="24"/>
  <c r="AI100" i="24"/>
  <c r="AI100" i="25"/>
  <c r="AR100" i="24"/>
  <c r="AR100" i="25"/>
  <c r="BP100" i="24"/>
  <c r="AG100" i="24"/>
  <c r="AG100" i="25"/>
  <c r="AL100" i="24"/>
  <c r="AL100" i="25"/>
  <c r="AM100" i="24"/>
  <c r="AM100" i="25"/>
  <c r="BT100" i="24"/>
  <c r="BA100" i="24"/>
  <c r="BF100" i="24"/>
  <c r="BG100" i="24"/>
  <c r="AF100" i="24"/>
  <c r="AF100" i="25"/>
  <c r="BU100" i="24"/>
  <c r="BZ100" i="24"/>
  <c r="CA100" i="24"/>
  <c r="AR90" i="24"/>
  <c r="AR90" i="25"/>
  <c r="BH90" i="24"/>
  <c r="BX90" i="24"/>
  <c r="AS90" i="24"/>
  <c r="AS90" i="25"/>
  <c r="BI90" i="24"/>
  <c r="AH90" i="24"/>
  <c r="AH90" i="25"/>
  <c r="AI90" i="24"/>
  <c r="AI90" i="25"/>
  <c r="AJ90" i="24"/>
  <c r="AJ90" i="25"/>
  <c r="BM90" i="24"/>
  <c r="BB90" i="24"/>
  <c r="BC90" i="24"/>
  <c r="BD90" i="24"/>
  <c r="AD82" i="24"/>
  <c r="AD82" i="25"/>
  <c r="BM82" i="24"/>
  <c r="AW82" i="24"/>
  <c r="AW82" i="25"/>
  <c r="AT82" i="24"/>
  <c r="AT82" i="25"/>
  <c r="BW82" i="24"/>
  <c r="CB82" i="24"/>
  <c r="CC82" i="24"/>
  <c r="BJ82" i="24"/>
  <c r="CA82" i="24"/>
  <c r="Y82" i="24"/>
  <c r="Y82" i="25"/>
  <c r="BN82" i="24"/>
  <c r="AI82" i="24"/>
  <c r="AI82" i="25"/>
  <c r="AN82" i="24"/>
  <c r="AN82" i="25"/>
  <c r="AS82" i="24"/>
  <c r="AS82" i="25"/>
  <c r="BH94" i="24"/>
  <c r="BG94" i="24"/>
  <c r="BF94" i="24"/>
  <c r="CC94" i="24"/>
  <c r="Y150" i="24"/>
  <c r="Y150" i="25"/>
  <c r="AO150" i="24"/>
  <c r="AO150" i="25"/>
  <c r="AZ150" i="24"/>
  <c r="BP150" i="24"/>
  <c r="CD150" i="24"/>
  <c r="BS150" i="24"/>
  <c r="BT150" i="24"/>
  <c r="BY150" i="24"/>
  <c r="AA150" i="24"/>
  <c r="AA150" i="25"/>
  <c r="AB150" i="24"/>
  <c r="AB150" i="25"/>
  <c r="AG150" i="24"/>
  <c r="AG150" i="25"/>
  <c r="Z150" i="24"/>
  <c r="Z150" i="25"/>
  <c r="AE150" i="24"/>
  <c r="AE150" i="25"/>
  <c r="AF150" i="24"/>
  <c r="AF150" i="25"/>
  <c r="AK150" i="24"/>
  <c r="AK150" i="25"/>
  <c r="BA142" i="24"/>
  <c r="BN142" i="24"/>
  <c r="BI142" i="24"/>
  <c r="AH142" i="24"/>
  <c r="AH142" i="25"/>
  <c r="BQ142" i="24"/>
  <c r="BB142" i="24"/>
  <c r="BC142" i="24"/>
  <c r="BD142" i="24"/>
  <c r="Z142" i="24"/>
  <c r="Z142" i="25"/>
  <c r="AA142" i="24"/>
  <c r="AA142" i="25"/>
  <c r="AB142" i="24"/>
  <c r="AB142" i="25"/>
  <c r="CC142" i="24"/>
  <c r="AD142" i="24"/>
  <c r="AD142" i="25"/>
  <c r="AE142" i="24"/>
  <c r="AE142" i="25"/>
  <c r="AF142" i="24"/>
  <c r="AF142" i="25"/>
  <c r="BM142" i="24"/>
  <c r="AP130" i="24"/>
  <c r="AP130" i="25"/>
  <c r="BF130" i="24"/>
  <c r="BO130" i="24"/>
  <c r="BK130" i="24"/>
  <c r="BP130" i="24"/>
  <c r="BU130" i="24"/>
  <c r="BZ130" i="24"/>
  <c r="AI130" i="24"/>
  <c r="AI130" i="25"/>
  <c r="BT130" i="24"/>
  <c r="BY130" i="24"/>
  <c r="CD130" i="24"/>
  <c r="AB130" i="24"/>
  <c r="AB130" i="25"/>
  <c r="AG130" i="24"/>
  <c r="AG130" i="25"/>
  <c r="AL130" i="24"/>
  <c r="AL130" i="25"/>
  <c r="BC130" i="24"/>
  <c r="BA125" i="24"/>
  <c r="AU125" i="24"/>
  <c r="AU125" i="25"/>
  <c r="BW125" i="24"/>
  <c r="BL125" i="24"/>
  <c r="AX125" i="24"/>
  <c r="AW125" i="24"/>
  <c r="AW125" i="25"/>
  <c r="BS125" i="24"/>
  <c r="BD125" i="24"/>
  <c r="AD125" i="24"/>
  <c r="AD125" i="25"/>
  <c r="AC125" i="24"/>
  <c r="AC125" i="25"/>
  <c r="AY125" i="24"/>
  <c r="BV125" i="24"/>
  <c r="BU125" i="24"/>
  <c r="BH125" i="24"/>
  <c r="CA144" i="24"/>
  <c r="BW144" i="24"/>
  <c r="AD144" i="24"/>
  <c r="AD144" i="25"/>
  <c r="AT144" i="24"/>
  <c r="AT144" i="25"/>
  <c r="AH144" i="24"/>
  <c r="AH144" i="25"/>
  <c r="AB144" i="24"/>
  <c r="AB144" i="25"/>
  <c r="AG144" i="24"/>
  <c r="AG144" i="25"/>
  <c r="BG144" i="24"/>
  <c r="AV144" i="24"/>
  <c r="AV144" i="25"/>
  <c r="BA144" i="24"/>
  <c r="BF144" i="24"/>
  <c r="AG84" i="24"/>
  <c r="AG84" i="25"/>
  <c r="CA84" i="24"/>
  <c r="AE84" i="24"/>
  <c r="AE84" i="25"/>
  <c r="AC84" i="24"/>
  <c r="AC84" i="25"/>
  <c r="BU84" i="24"/>
  <c r="AH84" i="24"/>
  <c r="AH84" i="25"/>
  <c r="AI84" i="24"/>
  <c r="AI84" i="25"/>
  <c r="AJ84" i="24"/>
  <c r="AJ84" i="25"/>
  <c r="BI84" i="24"/>
  <c r="BB84" i="24"/>
  <c r="BC84" i="24"/>
  <c r="BD84" i="24"/>
  <c r="CC84" i="24"/>
  <c r="BV84" i="24"/>
  <c r="BW84" i="24"/>
  <c r="BX84" i="24"/>
  <c r="BD94" i="24"/>
  <c r="BQ94" i="24"/>
  <c r="BU94" i="24"/>
  <c r="AL94" i="24"/>
  <c r="AL94" i="25"/>
  <c r="CB96" i="24"/>
  <c r="BM96" i="24"/>
  <c r="BP96" i="24"/>
  <c r="AR96" i="24"/>
  <c r="AR96" i="25"/>
  <c r="BS96" i="24"/>
  <c r="BT96" i="24"/>
  <c r="BL96" i="24"/>
  <c r="AT96" i="24"/>
  <c r="AT96" i="25"/>
  <c r="AT57" i="26" s="1"/>
  <c r="AX93" i="24"/>
  <c r="AX92" i="24"/>
  <c r="AX79" i="24"/>
  <c r="AX86" i="24"/>
  <c r="AX73" i="24"/>
  <c r="AX94" i="24"/>
  <c r="AX83" i="24"/>
  <c r="AX85" i="24"/>
  <c r="AX74" i="24"/>
  <c r="AX80" i="24"/>
  <c r="AX75" i="24"/>
  <c r="AX100" i="24"/>
  <c r="AX96" i="24"/>
  <c r="AX87" i="24"/>
  <c r="AX76" i="24"/>
  <c r="AX99" i="24"/>
  <c r="AX90" i="24"/>
  <c r="AX82" i="24"/>
  <c r="AX84" i="24"/>
  <c r="AX89" i="24"/>
  <c r="AX77" i="24"/>
  <c r="W85" i="24"/>
  <c r="W86" i="24"/>
  <c r="W82" i="24"/>
  <c r="W100" i="24"/>
  <c r="W93" i="24"/>
  <c r="W92" i="24"/>
  <c r="W89" i="24"/>
  <c r="W83" i="24"/>
  <c r="W94" i="24"/>
  <c r="W87" i="24"/>
  <c r="W76" i="24"/>
  <c r="W99" i="24"/>
  <c r="W90" i="24"/>
  <c r="W84" i="24"/>
  <c r="X73" i="24"/>
  <c r="W73" i="24"/>
  <c r="BA44" i="23"/>
  <c r="AL30" i="23"/>
  <c r="BS25" i="23"/>
  <c r="BW25" i="23"/>
  <c r="AD44" i="23"/>
  <c r="AH44" i="23"/>
  <c r="AJ44" i="23"/>
  <c r="Z24" i="23"/>
  <c r="AU44" i="23"/>
  <c r="BF30" i="23"/>
  <c r="BP30" i="23"/>
  <c r="BU30" i="23"/>
  <c r="BZ30" i="23"/>
  <c r="BU25" i="23"/>
  <c r="AU25" i="23"/>
  <c r="AG30" i="23"/>
  <c r="BC30" i="23"/>
  <c r="AI30" i="23"/>
  <c r="BK30" i="23"/>
  <c r="AP30" i="23"/>
  <c r="BT30" i="23"/>
  <c r="BY30" i="23"/>
  <c r="CD30" i="23"/>
  <c r="BH25" i="23"/>
  <c r="AB44" i="23"/>
  <c r="BO50" i="23"/>
  <c r="BO12" i="23" s="1"/>
  <c r="CC50" i="23"/>
  <c r="CC12" i="23" s="1"/>
  <c r="AJ50" i="23"/>
  <c r="AJ12" i="23" s="1"/>
  <c r="AD49" i="23"/>
  <c r="AD11" i="23" s="1"/>
  <c r="AV49" i="23"/>
  <c r="AV11" i="23" s="1"/>
  <c r="BB49" i="23"/>
  <c r="BB11" i="23" s="1"/>
  <c r="BD49" i="23"/>
  <c r="BD11" i="23" s="1"/>
  <c r="BW157" i="26"/>
  <c r="BW105" i="26"/>
  <c r="BW158" i="26"/>
  <c r="BW106" i="26"/>
  <c r="AP44" i="23"/>
  <c r="BI46" i="23"/>
  <c r="BP44" i="23"/>
  <c r="BP144" i="24"/>
  <c r="BB44" i="23"/>
  <c r="BB144" i="24"/>
  <c r="BQ44" i="23"/>
  <c r="BQ144" i="24"/>
  <c r="BU44" i="23"/>
  <c r="BU144" i="24"/>
  <c r="BD44" i="23"/>
  <c r="BD144" i="24"/>
  <c r="BM44" i="23"/>
  <c r="BM144" i="24"/>
  <c r="BR44" i="23"/>
  <c r="BR144" i="24"/>
  <c r="BS44" i="23"/>
  <c r="BS144" i="24"/>
  <c r="BT44" i="23"/>
  <c r="BT144" i="24"/>
  <c r="BC44" i="23"/>
  <c r="BC144" i="24"/>
  <c r="BC44" i="24" s="1"/>
  <c r="BU131" i="23"/>
  <c r="BU129" i="24"/>
  <c r="BZ131" i="23"/>
  <c r="BZ129" i="24"/>
  <c r="BP131" i="23"/>
  <c r="BP129" i="24"/>
  <c r="BC131" i="23"/>
  <c r="BC129" i="24"/>
  <c r="BK131" i="23"/>
  <c r="BK129" i="24"/>
  <c r="BF131" i="23"/>
  <c r="BF129" i="24"/>
  <c r="BO131" i="23"/>
  <c r="BO129" i="24"/>
  <c r="BY131" i="23"/>
  <c r="BY129" i="24"/>
  <c r="CD131" i="23"/>
  <c r="CD129" i="24"/>
  <c r="BT131" i="23"/>
  <c r="BT129" i="24"/>
  <c r="W33" i="23"/>
  <c r="AX123" i="24"/>
  <c r="BH44" i="23"/>
  <c r="BB33" i="23"/>
  <c r="BR33" i="23"/>
  <c r="AS33" i="23"/>
  <c r="AN44" i="23"/>
  <c r="AN144" i="24"/>
  <c r="BT49" i="23"/>
  <c r="BT11" i="23" s="1"/>
  <c r="W44" i="23"/>
  <c r="W144" i="24"/>
  <c r="AM44" i="23"/>
  <c r="AM144" i="24"/>
  <c r="X44" i="23"/>
  <c r="X144" i="24"/>
  <c r="AC44" i="23"/>
  <c r="AC144" i="24"/>
  <c r="AL44" i="23"/>
  <c r="AL144" i="24"/>
  <c r="CA49" i="23"/>
  <c r="CA11" i="23" s="1"/>
  <c r="BN49" i="23"/>
  <c r="BN11" i="23" s="1"/>
  <c r="X49" i="23"/>
  <c r="X11" i="23" s="1"/>
  <c r="AM36" i="23"/>
  <c r="BH36" i="23"/>
  <c r="BM36" i="23"/>
  <c r="BR36" i="23"/>
  <c r="BG36" i="23"/>
  <c r="AB24" i="23"/>
  <c r="AP131" i="23"/>
  <c r="AP129" i="24"/>
  <c r="AO131" i="23"/>
  <c r="AO129" i="24"/>
  <c r="AT131" i="23"/>
  <c r="AT129" i="24"/>
  <c r="AN131" i="23"/>
  <c r="AN129" i="24"/>
  <c r="AJ131" i="23"/>
  <c r="AJ129" i="24"/>
  <c r="AI131" i="23"/>
  <c r="AI129" i="24"/>
  <c r="AG131" i="23"/>
  <c r="AG129" i="24"/>
  <c r="AL131" i="23"/>
  <c r="AL129" i="24"/>
  <c r="AM131" i="23"/>
  <c r="AM129" i="24"/>
  <c r="X36" i="23"/>
  <c r="AB36" i="23"/>
  <c r="AG36" i="23"/>
  <c r="AW33" i="23"/>
  <c r="AK50" i="23"/>
  <c r="AK12" i="23" s="1"/>
  <c r="AB50" i="23"/>
  <c r="AB12" i="23" s="1"/>
  <c r="BQ131" i="23"/>
  <c r="BH131" i="23"/>
  <c r="AS131" i="23"/>
  <c r="AX131" i="23"/>
  <c r="AV131" i="23"/>
  <c r="AS36" i="23"/>
  <c r="AX36" i="23"/>
  <c r="BC23" i="23"/>
  <c r="BY24" i="23"/>
  <c r="BT24" i="23"/>
  <c r="Y24" i="23"/>
  <c r="CE44" i="23"/>
  <c r="BH30" i="23"/>
  <c r="AJ30" i="23"/>
  <c r="AO30" i="23"/>
  <c r="AT30" i="23"/>
  <c r="BI25" i="23"/>
  <c r="AE44" i="23"/>
  <c r="BI44" i="23"/>
  <c r="AE131" i="23"/>
  <c r="BM131" i="23"/>
  <c r="BR131" i="23"/>
  <c r="BO44" i="23"/>
  <c r="BN44" i="23"/>
  <c r="AV141" i="23"/>
  <c r="AX141" i="23"/>
  <c r="AU141" i="23"/>
  <c r="CB44" i="23"/>
  <c r="AQ131" i="23"/>
  <c r="AC131" i="23"/>
  <c r="AH131" i="23"/>
  <c r="BP36" i="23"/>
  <c r="AT36" i="23"/>
  <c r="CA36" i="23"/>
  <c r="AL36" i="23"/>
  <c r="BO36" i="23"/>
  <c r="BN24" i="23"/>
  <c r="AA131" i="23"/>
  <c r="AD131" i="23"/>
  <c r="BS131" i="23"/>
  <c r="W36" i="23"/>
  <c r="CB36" i="23"/>
  <c r="Z44" i="23"/>
  <c r="BS24" i="23"/>
  <c r="BX24" i="23"/>
  <c r="AO24" i="23"/>
  <c r="AA43" i="23"/>
  <c r="CC43" i="23"/>
  <c r="AY131" i="23"/>
  <c r="AW131" i="23"/>
  <c r="BB131" i="23"/>
  <c r="AJ37" i="23"/>
  <c r="AY30" i="23"/>
  <c r="BL30" i="23"/>
  <c r="BW30" i="23"/>
  <c r="AD30" i="23"/>
  <c r="AG25" i="23"/>
  <c r="CB37" i="23"/>
  <c r="AX27" i="23"/>
  <c r="BR27" i="23"/>
  <c r="BS27" i="23"/>
  <c r="BT27" i="23"/>
  <c r="BA141" i="23"/>
  <c r="AY141" i="23"/>
  <c r="BR141" i="23"/>
  <c r="AO49" i="23"/>
  <c r="AO11" i="23" s="1"/>
  <c r="AW49" i="23"/>
  <c r="AW11" i="23" s="1"/>
  <c r="W49" i="23"/>
  <c r="W11" i="23" s="1"/>
  <c r="Y36" i="23"/>
  <c r="BD36" i="23"/>
  <c r="BN36" i="23"/>
  <c r="AJ24" i="23"/>
  <c r="AC24" i="23"/>
  <c r="AI24" i="23"/>
  <c r="AA24" i="23"/>
  <c r="AU24" i="23"/>
  <c r="AG27" i="23"/>
  <c r="W141" i="23"/>
  <c r="AU49" i="23"/>
  <c r="AU11" i="23" s="1"/>
  <c r="AN49" i="23"/>
  <c r="AN11" i="23" s="1"/>
  <c r="BZ40" i="23"/>
  <c r="CE36" i="23"/>
  <c r="AA36" i="23"/>
  <c r="BT36" i="23"/>
  <c r="AE36" i="23"/>
  <c r="AF36" i="23"/>
  <c r="AK36" i="23"/>
  <c r="CC24" i="23"/>
  <c r="AV24" i="23"/>
  <c r="AP24" i="23"/>
  <c r="BV141" i="23"/>
  <c r="AO141" i="23"/>
  <c r="AG141" i="23"/>
  <c r="BM49" i="23"/>
  <c r="BM11" i="23" s="1"/>
  <c r="AL26" i="23"/>
  <c r="AQ30" i="23"/>
  <c r="AA30" i="23"/>
  <c r="AZ25" i="23"/>
  <c r="BP25" i="23"/>
  <c r="BY25" i="23"/>
  <c r="AY50" i="23"/>
  <c r="AY12" i="23" s="1"/>
  <c r="BI50" i="23"/>
  <c r="BI12" i="23" s="1"/>
  <c r="BD50" i="23"/>
  <c r="BD12" i="23" s="1"/>
  <c r="BB50" i="23"/>
  <c r="BB12" i="23" s="1"/>
  <c r="BC50" i="23"/>
  <c r="BC12" i="23" s="1"/>
  <c r="BX50" i="23"/>
  <c r="BX12" i="23" s="1"/>
  <c r="BV50" i="23"/>
  <c r="BV12" i="23" s="1"/>
  <c r="BW50" i="23"/>
  <c r="BW12" i="23" s="1"/>
  <c r="AA35" i="23"/>
  <c r="BS36" i="23"/>
  <c r="BX36" i="23"/>
  <c r="CC36" i="23"/>
  <c r="AS24" i="23"/>
  <c r="CE24" i="23"/>
  <c r="AK24" i="23"/>
  <c r="BE24" i="23"/>
  <c r="AZ44" i="23"/>
  <c r="AX44" i="23"/>
  <c r="AW44" i="23"/>
  <c r="BS141" i="23"/>
  <c r="BW141" i="23"/>
  <c r="BT141" i="23"/>
  <c r="BY141" i="23"/>
  <c r="BX141" i="23"/>
  <c r="CC141" i="23"/>
  <c r="AR30" i="23"/>
  <c r="BS30" i="23"/>
  <c r="AC30" i="23"/>
  <c r="AH30" i="23"/>
  <c r="BE25" i="23"/>
  <c r="AF25" i="23"/>
  <c r="BW131" i="23"/>
  <c r="AR131" i="23"/>
  <c r="BU36" i="23"/>
  <c r="BW36" i="23"/>
  <c r="AN36" i="23"/>
  <c r="BB36" i="23"/>
  <c r="BC36" i="23"/>
  <c r="BW24" i="23"/>
  <c r="AE24" i="23"/>
  <c r="BB30" i="23"/>
  <c r="AW30" i="23"/>
  <c r="CB30" i="23"/>
  <c r="AJ25" i="23"/>
  <c r="X26" i="23"/>
  <c r="BB26" i="23"/>
  <c r="AH37" i="23"/>
  <c r="AF37" i="23"/>
  <c r="Z39" i="23"/>
  <c r="AA39" i="23"/>
  <c r="W37" i="23"/>
  <c r="BA26" i="23"/>
  <c r="AR37" i="23"/>
  <c r="AU37" i="23"/>
  <c r="Y37" i="23"/>
  <c r="BY27" i="23"/>
  <c r="BL27" i="23"/>
  <c r="BN27" i="23"/>
  <c r="BT37" i="23"/>
  <c r="BY37" i="23"/>
  <c r="BH37" i="23"/>
  <c r="CC37" i="23"/>
  <c r="AI37" i="23"/>
  <c r="BL37" i="23"/>
  <c r="BR37" i="23"/>
  <c r="AP37" i="23"/>
  <c r="AT27" i="23"/>
  <c r="AU27" i="23"/>
  <c r="AS27" i="23"/>
  <c r="AZ27" i="23"/>
  <c r="BR50" i="23"/>
  <c r="BR12" i="23" s="1"/>
  <c r="CB50" i="23"/>
  <c r="CB12" i="23" s="1"/>
  <c r="Z43" i="23"/>
  <c r="BR43" i="23"/>
  <c r="AY43" i="23"/>
  <c r="AO43" i="23"/>
  <c r="AL50" i="23"/>
  <c r="AL12" i="23" s="1"/>
  <c r="BZ50" i="23"/>
  <c r="BZ12" i="23" s="1"/>
  <c r="CA50" i="23"/>
  <c r="CA12" i="23" s="1"/>
  <c r="AT43" i="23"/>
  <c r="AX43" i="23"/>
  <c r="AU43" i="23"/>
  <c r="CB43" i="23"/>
  <c r="AJ36" i="23"/>
  <c r="BY36" i="23"/>
  <c r="AQ36" i="23"/>
  <c r="BI24" i="23"/>
  <c r="AQ24" i="23"/>
  <c r="BK24" i="23"/>
  <c r="AB27" i="23"/>
  <c r="AQ27" i="23"/>
  <c r="AM43" i="23"/>
  <c r="BC43" i="23"/>
  <c r="X43" i="23"/>
  <c r="AN43" i="23"/>
  <c r="AS43" i="23"/>
  <c r="BK141" i="23"/>
  <c r="AJ141" i="23"/>
  <c r="AT141" i="23"/>
  <c r="AQ141" i="23"/>
  <c r="AH141" i="23"/>
  <c r="AC36" i="23"/>
  <c r="AH36" i="23"/>
  <c r="AV36" i="23"/>
  <c r="BA36" i="23"/>
  <c r="AM23" i="23"/>
  <c r="AR24" i="23"/>
  <c r="AL24" i="23"/>
  <c r="BO141" i="23"/>
  <c r="BJ141" i="23"/>
  <c r="AN141" i="23"/>
  <c r="AS141" i="23"/>
  <c r="AR141" i="23"/>
  <c r="AW141" i="23"/>
  <c r="BB141" i="23"/>
  <c r="BK43" i="23"/>
  <c r="AK43" i="23"/>
  <c r="BX131" i="23"/>
  <c r="AK131" i="23"/>
  <c r="BE131" i="23"/>
  <c r="BJ131" i="23"/>
  <c r="AU36" i="23"/>
  <c r="AI36" i="23"/>
  <c r="AR36" i="23"/>
  <c r="AW36" i="23"/>
  <c r="AY24" i="23"/>
  <c r="AZ24" i="23"/>
  <c r="BQ24" i="23"/>
  <c r="CD44" i="23"/>
  <c r="BE44" i="23"/>
  <c r="BH27" i="23"/>
  <c r="CB27" i="23"/>
  <c r="BA27" i="23"/>
  <c r="CE27" i="23"/>
  <c r="AN27" i="23"/>
  <c r="BL141" i="23"/>
  <c r="AI141" i="23"/>
  <c r="AO36" i="23"/>
  <c r="BJ36" i="23"/>
  <c r="BZ36" i="23"/>
  <c r="BI36" i="23"/>
  <c r="BM24" i="23"/>
  <c r="BL24" i="23"/>
  <c r="BQ141" i="23"/>
  <c r="AM141" i="23"/>
  <c r="CC30" i="23"/>
  <c r="BV30" i="23"/>
  <c r="AD27" i="23"/>
  <c r="AE27" i="23"/>
  <c r="AI27" i="23"/>
  <c r="AJ27" i="23"/>
  <c r="BI27" i="23"/>
  <c r="BC33" i="23"/>
  <c r="AR33" i="23"/>
  <c r="BO33" i="23"/>
  <c r="BP33" i="23"/>
  <c r="BI49" i="23"/>
  <c r="BI11" i="23" s="1"/>
  <c r="CC49" i="23"/>
  <c r="CC11" i="23" s="1"/>
  <c r="BU27" i="23"/>
  <c r="AC27" i="23"/>
  <c r="AV27" i="23"/>
  <c r="AY27" i="23"/>
  <c r="BM27" i="23"/>
  <c r="BD33" i="23"/>
  <c r="BZ33" i="23"/>
  <c r="BH33" i="23"/>
  <c r="BK49" i="23"/>
  <c r="BK11" i="23" s="1"/>
  <c r="AS49" i="23"/>
  <c r="AS11" i="23" s="1"/>
  <c r="BW49" i="23"/>
  <c r="BW11" i="23" s="1"/>
  <c r="AP27" i="23"/>
  <c r="BQ27" i="23"/>
  <c r="BA33" i="23"/>
  <c r="Y33" i="23"/>
  <c r="BN33" i="23"/>
  <c r="CA33" i="23"/>
  <c r="CB33" i="23"/>
  <c r="BV33" i="23"/>
  <c r="BZ49" i="23"/>
  <c r="BZ11" i="23" s="1"/>
  <c r="E46" i="23"/>
  <c r="AC50" i="23"/>
  <c r="AC12" i="23" s="1"/>
  <c r="AV50" i="23"/>
  <c r="AV12" i="23" s="1"/>
  <c r="X50" i="23"/>
  <c r="X12" i="23" s="1"/>
  <c r="AT50" i="23"/>
  <c r="AT12" i="23" s="1"/>
  <c r="AU50" i="23"/>
  <c r="AU12" i="23" s="1"/>
  <c r="BK37" i="23"/>
  <c r="Z37" i="23"/>
  <c r="BF37" i="23"/>
  <c r="AQ37" i="23"/>
  <c r="AZ37" i="23"/>
  <c r="BC141" i="23"/>
  <c r="BG141" i="23"/>
  <c r="AL141" i="23"/>
  <c r="AC43" i="23"/>
  <c r="BJ26" i="23"/>
  <c r="BA131" i="23"/>
  <c r="CA131" i="23"/>
  <c r="AD36" i="23"/>
  <c r="CD36" i="23"/>
  <c r="BH24" i="23"/>
  <c r="X24" i="23"/>
  <c r="CC27" i="23"/>
  <c r="BB27" i="23"/>
  <c r="BC27" i="23"/>
  <c r="AT37" i="23"/>
  <c r="AM37" i="23"/>
  <c r="BP37" i="23"/>
  <c r="X33" i="23"/>
  <c r="AT33" i="23"/>
  <c r="BX33" i="23"/>
  <c r="AI33" i="23"/>
  <c r="AJ33" i="23"/>
  <c r="BU33" i="23"/>
  <c r="AF44" i="23"/>
  <c r="CE50" i="23"/>
  <c r="CE12" i="23" s="1"/>
  <c r="W50" i="23"/>
  <c r="W12" i="23" s="1"/>
  <c r="AP50" i="23"/>
  <c r="AP12" i="23" s="1"/>
  <c r="AQ50" i="23"/>
  <c r="AQ12" i="23" s="1"/>
  <c r="BE50" i="23"/>
  <c r="BE12" i="23" s="1"/>
  <c r="AC34" i="23"/>
  <c r="BU34" i="23"/>
  <c r="AH34" i="23"/>
  <c r="AI34" i="23"/>
  <c r="BB34" i="23"/>
  <c r="BC34" i="23"/>
  <c r="CC34" i="23"/>
  <c r="BV34" i="23"/>
  <c r="BW34" i="23"/>
  <c r="BX34" i="23"/>
  <c r="AD43" i="23"/>
  <c r="AH43" i="23"/>
  <c r="BW43" i="23"/>
  <c r="BX43" i="23"/>
  <c r="BM43" i="23"/>
  <c r="AD26" i="23"/>
  <c r="BV131" i="23"/>
  <c r="BI131" i="23"/>
  <c r="BN131" i="23"/>
  <c r="CD23" i="23"/>
  <c r="AY44" i="23"/>
  <c r="BV27" i="23"/>
  <c r="AE37" i="23"/>
  <c r="BS37" i="23"/>
  <c r="AO37" i="23"/>
  <c r="BI33" i="23"/>
  <c r="AA33" i="23"/>
  <c r="BF33" i="23"/>
  <c r="BM25" i="23"/>
  <c r="BZ44" i="23"/>
  <c r="AO44" i="23"/>
  <c r="AR50" i="23"/>
  <c r="AR12" i="23" s="1"/>
  <c r="BA50" i="23"/>
  <c r="BA12" i="23" s="1"/>
  <c r="BU50" i="23"/>
  <c r="BU12" i="23" s="1"/>
  <c r="BX44" i="23"/>
  <c r="Y44" i="23"/>
  <c r="AT26" i="23"/>
  <c r="BG131" i="23"/>
  <c r="AU131" i="23"/>
  <c r="CE131" i="23"/>
  <c r="CC131" i="23"/>
  <c r="AI44" i="23"/>
  <c r="BY44" i="23"/>
  <c r="BW27" i="23"/>
  <c r="BJ27" i="23"/>
  <c r="BK27" i="23"/>
  <c r="BO27" i="23"/>
  <c r="BP27" i="23"/>
  <c r="AX37" i="23"/>
  <c r="AA37" i="23"/>
  <c r="BX37" i="23"/>
  <c r="AK37" i="23"/>
  <c r="CC33" i="23"/>
  <c r="AP33" i="23"/>
  <c r="AU33" i="23"/>
  <c r="AV33" i="23"/>
  <c r="AK44" i="23"/>
  <c r="AW50" i="23"/>
  <c r="AW12" i="23" s="1"/>
  <c r="BQ50" i="23"/>
  <c r="BQ12" i="23" s="1"/>
  <c r="AD50" i="23"/>
  <c r="AD12" i="23" s="1"/>
  <c r="CC44" i="23"/>
  <c r="AD37" i="23"/>
  <c r="CA37" i="23"/>
  <c r="AL37" i="23"/>
  <c r="E39" i="23"/>
  <c r="BB37" i="23"/>
  <c r="BG37" i="23"/>
  <c r="BJ37" i="23"/>
  <c r="BW37" i="23"/>
  <c r="BV37" i="23"/>
  <c r="BE37" i="23"/>
  <c r="AH33" i="23"/>
  <c r="E33" i="23"/>
  <c r="E49" i="23"/>
  <c r="E11" i="23" s="1"/>
  <c r="AG34" i="23"/>
  <c r="BI34" i="23"/>
  <c r="BV43" i="23"/>
  <c r="BB43" i="23"/>
  <c r="AE43" i="23"/>
  <c r="CA43" i="23"/>
  <c r="AF43" i="23"/>
  <c r="AV43" i="23"/>
  <c r="BL43" i="23"/>
  <c r="BA43" i="23"/>
  <c r="BQ43" i="23"/>
  <c r="Y39" i="23"/>
  <c r="BL138" i="23"/>
  <c r="CA138" i="23"/>
  <c r="AK138" i="23"/>
  <c r="BA138" i="23"/>
  <c r="AI138" i="23"/>
  <c r="AJ138" i="23"/>
  <c r="AO138" i="23"/>
  <c r="AM138" i="23"/>
  <c r="AN138" i="23"/>
  <c r="AS138" i="23"/>
  <c r="AH138" i="23"/>
  <c r="AQ138" i="23"/>
  <c r="AR138" i="23"/>
  <c r="AW138" i="23"/>
  <c r="E26" i="23"/>
  <c r="AS78" i="23"/>
  <c r="AS111" i="23" s="1"/>
  <c r="CD27" i="23"/>
  <c r="AL27" i="23"/>
  <c r="AM27" i="23"/>
  <c r="AS37" i="23"/>
  <c r="AW37" i="23"/>
  <c r="BN37" i="23"/>
  <c r="BC37" i="23"/>
  <c r="AI43" i="23"/>
  <c r="CE43" i="23"/>
  <c r="AJ43" i="23"/>
  <c r="AZ43" i="23"/>
  <c r="BP43" i="23"/>
  <c r="Y43" i="23"/>
  <c r="BU43" i="23"/>
  <c r="AD138" i="23"/>
  <c r="BM138" i="23"/>
  <c r="BY26" i="23"/>
  <c r="BG27" i="23"/>
  <c r="BF27" i="23"/>
  <c r="AR27" i="23"/>
  <c r="BD27" i="23"/>
  <c r="BO37" i="23"/>
  <c r="AY37" i="23"/>
  <c r="BQ37" i="23"/>
  <c r="BT33" i="23"/>
  <c r="BY33" i="23"/>
  <c r="AD33" i="23"/>
  <c r="AC33" i="23"/>
  <c r="AG33" i="23"/>
  <c r="CD33" i="23"/>
  <c r="CE33" i="23"/>
  <c r="BM30" i="23"/>
  <c r="AF30" i="23"/>
  <c r="AO25" i="23"/>
  <c r="CA44" i="23"/>
  <c r="BA49" i="23"/>
  <c r="BA11" i="23" s="1"/>
  <c r="CD50" i="23"/>
  <c r="CD12" i="23" s="1"/>
  <c r="BP50" i="23"/>
  <c r="BP12" i="23" s="1"/>
  <c r="AG50" i="23"/>
  <c r="AG12" i="23" s="1"/>
  <c r="BT50" i="23"/>
  <c r="BT12" i="23" s="1"/>
  <c r="AF50" i="23"/>
  <c r="AF12" i="23" s="1"/>
  <c r="BW44" i="23"/>
  <c r="CA30" i="23"/>
  <c r="BB25" i="23"/>
  <c r="AK25" i="23"/>
  <c r="BN25" i="23"/>
  <c r="AR25" i="23"/>
  <c r="AS145" i="23"/>
  <c r="Z33" i="23"/>
  <c r="BW33" i="23"/>
  <c r="BD34" i="23"/>
  <c r="AK141" i="23"/>
  <c r="AZ141" i="23"/>
  <c r="BE141" i="23"/>
  <c r="BR30" i="23"/>
  <c r="AV30" i="23"/>
  <c r="AE30" i="23"/>
  <c r="BU26" i="23"/>
  <c r="AN26" i="23"/>
  <c r="AR26" i="23"/>
  <c r="BF26" i="23"/>
  <c r="AU26" i="23"/>
  <c r="BX25" i="23"/>
  <c r="AT49" i="23"/>
  <c r="AT11" i="23" s="1"/>
  <c r="AT40" i="23"/>
  <c r="AZ50" i="23"/>
  <c r="AZ12" i="23" s="1"/>
  <c r="BY50" i="23"/>
  <c r="BY12" i="23" s="1"/>
  <c r="Y50" i="23"/>
  <c r="Y12" i="23" s="1"/>
  <c r="AE50" i="23"/>
  <c r="AE12" i="23" s="1"/>
  <c r="AQ40" i="23"/>
  <c r="BW40" i="23"/>
  <c r="AO40" i="23"/>
  <c r="BE40" i="23"/>
  <c r="BY40" i="23"/>
  <c r="AM40" i="23"/>
  <c r="AN40" i="23"/>
  <c r="BG44" i="23"/>
  <c r="BF44" i="23"/>
  <c r="AY145" i="23"/>
  <c r="AI145" i="23"/>
  <c r="BR145" i="23"/>
  <c r="AT145" i="23"/>
  <c r="AU145" i="23"/>
  <c r="BS33" i="23"/>
  <c r="AB33" i="23"/>
  <c r="AE33" i="23"/>
  <c r="AF33" i="23"/>
  <c r="AP141" i="23"/>
  <c r="BU141" i="23"/>
  <c r="BN141" i="23"/>
  <c r="AM30" i="23"/>
  <c r="BQ30" i="23"/>
  <c r="AN30" i="23"/>
  <c r="AS30" i="23"/>
  <c r="AX30" i="23"/>
  <c r="BJ25" i="23"/>
  <c r="AN25" i="23"/>
  <c r="AV44" i="23"/>
  <c r="AT44" i="23"/>
  <c r="AG44" i="23"/>
  <c r="CB49" i="23"/>
  <c r="CB11" i="23" s="1"/>
  <c r="Y35" i="23"/>
  <c r="AD35" i="23"/>
  <c r="AE35" i="23"/>
  <c r="AC35" i="23"/>
  <c r="AH35" i="23"/>
  <c r="BF49" i="23"/>
  <c r="BF11" i="23" s="1"/>
  <c r="BE49" i="23"/>
  <c r="BE11" i="23" s="1"/>
  <c r="AR49" i="23"/>
  <c r="AR11" i="23" s="1"/>
  <c r="AL49" i="23"/>
  <c r="AL11" i="23" s="1"/>
  <c r="BY49" i="23"/>
  <c r="BY11" i="23" s="1"/>
  <c r="BH49" i="23"/>
  <c r="BH11" i="23" s="1"/>
  <c r="BV36" i="23"/>
  <c r="BF36" i="23"/>
  <c r="AU128" i="23"/>
  <c r="AY128" i="23"/>
  <c r="AI128" i="23"/>
  <c r="BS50" i="23"/>
  <c r="BS12" i="23" s="1"/>
  <c r="Z50" i="23"/>
  <c r="Z12" i="23" s="1"/>
  <c r="AA50" i="23"/>
  <c r="AA12" i="23" s="1"/>
  <c r="AO50" i="23"/>
  <c r="AO12" i="23" s="1"/>
  <c r="AI29" i="23"/>
  <c r="AI81" i="23"/>
  <c r="AI112" i="23" s="1"/>
  <c r="AN29" i="23"/>
  <c r="AN81" i="23"/>
  <c r="AN112" i="23" s="1"/>
  <c r="AJ81" i="23"/>
  <c r="AJ112" i="23" s="1"/>
  <c r="AJ29" i="23"/>
  <c r="AR81" i="23"/>
  <c r="AR112" i="23" s="1"/>
  <c r="AR29" i="23"/>
  <c r="AG29" i="23"/>
  <c r="AG81" i="23"/>
  <c r="AG112" i="23" s="1"/>
  <c r="AL29" i="23"/>
  <c r="AL81" i="23"/>
  <c r="AL112" i="23" s="1"/>
  <c r="AM29" i="23"/>
  <c r="AM81" i="23"/>
  <c r="AM112" i="23" s="1"/>
  <c r="BL29" i="23"/>
  <c r="BL81" i="23"/>
  <c r="BL112" i="23" s="1"/>
  <c r="BA81" i="23"/>
  <c r="BA112" i="23" s="1"/>
  <c r="BA29" i="23"/>
  <c r="BF81" i="23"/>
  <c r="BF112" i="23" s="1"/>
  <c r="BF29" i="23"/>
  <c r="BG29" i="23"/>
  <c r="BG81" i="23"/>
  <c r="BG112" i="23" s="1"/>
  <c r="BU81" i="23"/>
  <c r="BU112" i="23" s="1"/>
  <c r="BU29" i="23"/>
  <c r="BZ81" i="23"/>
  <c r="BZ112" i="23" s="1"/>
  <c r="BZ29" i="23"/>
  <c r="CA29" i="23"/>
  <c r="CA81" i="23"/>
  <c r="CA112" i="23" s="1"/>
  <c r="BO39" i="23"/>
  <c r="BO91" i="23"/>
  <c r="BO114" i="23" s="1"/>
  <c r="BU39" i="23"/>
  <c r="BU91" i="23"/>
  <c r="BU114" i="23" s="1"/>
  <c r="BJ39" i="23"/>
  <c r="BJ91" i="23"/>
  <c r="BJ114" i="23" s="1"/>
  <c r="AL91" i="23"/>
  <c r="AL114" i="23" s="1"/>
  <c r="AL39" i="23"/>
  <c r="AX91" i="23"/>
  <c r="AX114" i="23" s="1"/>
  <c r="AX39" i="23"/>
  <c r="AM91" i="23"/>
  <c r="AM114" i="23" s="1"/>
  <c r="AM39" i="23"/>
  <c r="AN91" i="23"/>
  <c r="AN114" i="23" s="1"/>
  <c r="AN39" i="23"/>
  <c r="AC39" i="23"/>
  <c r="BG39" i="23"/>
  <c r="BG91" i="23"/>
  <c r="BG114" i="23" s="1"/>
  <c r="BH39" i="23"/>
  <c r="BH91" i="23"/>
  <c r="BH114" i="23" s="1"/>
  <c r="BM39" i="23"/>
  <c r="BM91" i="23"/>
  <c r="BM114" i="23" s="1"/>
  <c r="BQ91" i="23"/>
  <c r="BQ114" i="23" s="1"/>
  <c r="BQ39" i="23"/>
  <c r="CA91" i="23"/>
  <c r="CA114" i="23" s="1"/>
  <c r="CA39" i="23"/>
  <c r="CB91" i="23"/>
  <c r="CB114" i="23" s="1"/>
  <c r="CB39" i="23"/>
  <c r="AX32" i="23"/>
  <c r="AX138" i="23"/>
  <c r="AB29" i="23"/>
  <c r="AB131" i="23"/>
  <c r="BR26" i="23"/>
  <c r="BV26" i="23"/>
  <c r="AM26" i="23"/>
  <c r="AP26" i="23"/>
  <c r="AQ26" i="23"/>
  <c r="AW26" i="23"/>
  <c r="AV26" i="23"/>
  <c r="CC97" i="31"/>
  <c r="BM97" i="31"/>
  <c r="BT97" i="31"/>
  <c r="BD97" i="31"/>
  <c r="BW97" i="31"/>
  <c r="BG97" i="31"/>
  <c r="BF97" i="31"/>
  <c r="AL97" i="23"/>
  <c r="BR97" i="31"/>
  <c r="AO97" i="23"/>
  <c r="Y97" i="23"/>
  <c r="AV97" i="31"/>
  <c r="AF97" i="23"/>
  <c r="AE97" i="23"/>
  <c r="BJ97" i="31"/>
  <c r="BA97" i="31"/>
  <c r="BY97" i="31"/>
  <c r="BI97" i="31"/>
  <c r="BP97" i="31"/>
  <c r="AZ97" i="31"/>
  <c r="BS97" i="31"/>
  <c r="BC97" i="31"/>
  <c r="AX97" i="31"/>
  <c r="AH97" i="23"/>
  <c r="BE97" i="31"/>
  <c r="AK97" i="23"/>
  <c r="CD97" i="31"/>
  <c r="AR97" i="23"/>
  <c r="AR97" i="31" s="1"/>
  <c r="AB97" i="23"/>
  <c r="BZ97" i="31"/>
  <c r="AM97" i="23"/>
  <c r="BU97" i="31"/>
  <c r="CB97" i="31"/>
  <c r="BL97" i="31"/>
  <c r="CE97" i="31"/>
  <c r="BO97" i="31"/>
  <c r="AY97" i="31"/>
  <c r="AT97" i="23"/>
  <c r="AT97" i="31" s="1"/>
  <c r="AD97" i="23"/>
  <c r="AW97" i="31"/>
  <c r="AG97" i="23"/>
  <c r="BN97" i="31"/>
  <c r="AN97" i="23"/>
  <c r="X97" i="23"/>
  <c r="AQ97" i="23"/>
  <c r="AQ97" i="31" s="1"/>
  <c r="W97" i="23"/>
  <c r="CA97" i="31"/>
  <c r="Z97" i="23"/>
  <c r="AJ97" i="23"/>
  <c r="BQ97" i="31"/>
  <c r="AS97" i="23"/>
  <c r="AS97" i="31" s="1"/>
  <c r="AP97" i="23"/>
  <c r="AP97" i="31" s="1"/>
  <c r="BK97" i="31"/>
  <c r="BB97" i="31"/>
  <c r="BX97" i="31"/>
  <c r="BV97" i="31"/>
  <c r="AC97" i="23"/>
  <c r="AA97" i="23"/>
  <c r="BH97" i="31"/>
  <c r="AI97" i="23"/>
  <c r="AL35" i="23"/>
  <c r="BC35" i="23"/>
  <c r="BR35" i="23"/>
  <c r="CC35" i="23"/>
  <c r="BP35" i="23"/>
  <c r="BQ35" i="23"/>
  <c r="BV35" i="23"/>
  <c r="BH35" i="23"/>
  <c r="AI35" i="23"/>
  <c r="AI49" i="23"/>
  <c r="AI11" i="23" s="1"/>
  <c r="BC49" i="23"/>
  <c r="BC11" i="23" s="1"/>
  <c r="Z36" i="23"/>
  <c r="BY23" i="23"/>
  <c r="BY128" i="23"/>
  <c r="AC128" i="23"/>
  <c r="AT128" i="23"/>
  <c r="CB23" i="23"/>
  <c r="AJ23" i="23"/>
  <c r="AJ128" i="23"/>
  <c r="AK128" i="23"/>
  <c r="AL128" i="23"/>
  <c r="AO128" i="23"/>
  <c r="AP128" i="23"/>
  <c r="BG128" i="23"/>
  <c r="BJ24" i="23"/>
  <c r="BG40" i="23"/>
  <c r="CA40" i="23"/>
  <c r="CB40" i="23"/>
  <c r="CD40" i="23"/>
  <c r="CE40" i="23"/>
  <c r="AL40" i="23"/>
  <c r="AD32" i="23"/>
  <c r="AD88" i="23"/>
  <c r="AD113" i="23" s="1"/>
  <c r="W88" i="23"/>
  <c r="W32" i="23"/>
  <c r="BM88" i="23"/>
  <c r="BM113" i="23" s="1"/>
  <c r="BM32" i="23"/>
  <c r="AW88" i="23"/>
  <c r="AW113" i="23" s="1"/>
  <c r="AW32" i="23"/>
  <c r="AT88" i="23"/>
  <c r="BW32" i="23"/>
  <c r="BW88" i="23"/>
  <c r="BW113" i="23" s="1"/>
  <c r="CB32" i="23"/>
  <c r="CB88" i="23"/>
  <c r="CB113" i="23" s="1"/>
  <c r="CC32" i="23"/>
  <c r="CC88" i="23"/>
  <c r="CC113" i="23" s="1"/>
  <c r="BJ88" i="23"/>
  <c r="BJ113" i="23" s="1"/>
  <c r="CA32" i="23"/>
  <c r="Y32" i="23"/>
  <c r="Y88" i="23"/>
  <c r="Y113" i="23" s="1"/>
  <c r="BN88" i="23"/>
  <c r="BN113" i="23" s="1"/>
  <c r="AI32" i="23"/>
  <c r="AI88" i="23"/>
  <c r="AI113" i="23" s="1"/>
  <c r="AN32" i="23"/>
  <c r="AN88" i="23"/>
  <c r="AN113" i="23" s="1"/>
  <c r="AS32" i="23"/>
  <c r="AS88" i="23"/>
  <c r="AS113" i="23" s="1"/>
  <c r="BO145" i="23"/>
  <c r="CD145" i="23"/>
  <c r="BU145" i="23"/>
  <c r="BS145" i="23"/>
  <c r="AP145" i="23"/>
  <c r="AQ145" i="23"/>
  <c r="AR145" i="23"/>
  <c r="AK145" i="23"/>
  <c r="AV145" i="23"/>
  <c r="AZ131" i="23"/>
  <c r="BD131" i="23"/>
  <c r="BK25" i="23"/>
  <c r="BK145" i="23"/>
  <c r="CA88" i="23"/>
  <c r="CA113" i="23" s="1"/>
  <c r="CA34" i="23"/>
  <c r="AE34" i="23"/>
  <c r="AJ34" i="23"/>
  <c r="Y23" i="23"/>
  <c r="BZ23" i="23"/>
  <c r="BE23" i="23"/>
  <c r="BE78" i="23"/>
  <c r="BE111" i="23" s="1"/>
  <c r="CE23" i="23"/>
  <c r="CD24" i="23"/>
  <c r="BO148" i="23"/>
  <c r="BO46" i="23"/>
  <c r="BD148" i="23"/>
  <c r="BD46" i="23"/>
  <c r="AH148" i="23"/>
  <c r="AH46" i="23"/>
  <c r="BM148" i="23"/>
  <c r="BM46" i="23"/>
  <c r="CA148" i="23"/>
  <c r="CA46" i="23"/>
  <c r="AH148" i="24"/>
  <c r="AH46" i="24"/>
  <c r="E37" i="23"/>
  <c r="BJ43" i="23"/>
  <c r="BO43" i="23"/>
  <c r="BY81" i="23"/>
  <c r="BY112" i="23" s="1"/>
  <c r="BY29" i="23"/>
  <c r="AV29" i="23"/>
  <c r="AV81" i="23"/>
  <c r="AV112" i="23" s="1"/>
  <c r="BC81" i="23"/>
  <c r="BC112" i="23" s="1"/>
  <c r="BC29" i="23"/>
  <c r="BV81" i="23"/>
  <c r="BV112" i="23" s="1"/>
  <c r="BV29" i="23"/>
  <c r="AD29" i="23"/>
  <c r="AD81" i="23"/>
  <c r="AD112" i="23" s="1"/>
  <c r="BV91" i="23"/>
  <c r="BV114" i="23" s="1"/>
  <c r="BV39" i="23"/>
  <c r="AP39" i="23"/>
  <c r="AP91" i="23"/>
  <c r="AP114" i="23" s="1"/>
  <c r="BC91" i="23"/>
  <c r="BC114" i="23" s="1"/>
  <c r="BC39" i="23"/>
  <c r="BI91" i="23"/>
  <c r="BI114" i="23" s="1"/>
  <c r="BI39" i="23"/>
  <c r="AH39" i="23"/>
  <c r="AH91" i="23"/>
  <c r="AH114" i="23" s="1"/>
  <c r="CD138" i="23"/>
  <c r="AZ138" i="23"/>
  <c r="BC138" i="23"/>
  <c r="BZ138" i="23"/>
  <c r="AP23" i="23"/>
  <c r="AP78" i="23"/>
  <c r="AP111" i="23" s="1"/>
  <c r="AD23" i="23"/>
  <c r="AC23" i="23"/>
  <c r="AJ78" i="23"/>
  <c r="AJ111" i="23" s="1"/>
  <c r="BE148" i="23"/>
  <c r="BE46" i="23"/>
  <c r="BS148" i="23"/>
  <c r="BS46" i="23"/>
  <c r="AL148" i="23"/>
  <c r="AL46" i="23"/>
  <c r="CC148" i="23"/>
  <c r="CC46" i="23"/>
  <c r="AK148" i="23"/>
  <c r="AK46" i="23"/>
  <c r="AW27" i="23"/>
  <c r="AD148" i="24"/>
  <c r="AD46" i="24"/>
  <c r="AE148" i="24"/>
  <c r="AE46" i="24"/>
  <c r="AB148" i="24"/>
  <c r="AB46" i="24"/>
  <c r="Y148" i="24"/>
  <c r="Y46" i="24"/>
  <c r="AO148" i="24"/>
  <c r="AO46" i="24"/>
  <c r="AC37" i="23"/>
  <c r="CD37" i="23"/>
  <c r="X37" i="23"/>
  <c r="AB37" i="23"/>
  <c r="BA37" i="23"/>
  <c r="BU37" i="23"/>
  <c r="AM33" i="23"/>
  <c r="BJ33" i="23"/>
  <c r="BQ33" i="23"/>
  <c r="AX33" i="23"/>
  <c r="AY33" i="23"/>
  <c r="AZ33" i="23"/>
  <c r="CA141" i="23"/>
  <c r="AG37" i="23"/>
  <c r="BG30" i="23"/>
  <c r="BD30" i="23"/>
  <c r="BI30" i="23"/>
  <c r="BN30" i="23"/>
  <c r="BZ26" i="23"/>
  <c r="CD26" i="23"/>
  <c r="AI26" i="23"/>
  <c r="AY26" i="23"/>
  <c r="BC26" i="23"/>
  <c r="BD26" i="23"/>
  <c r="BI26" i="23"/>
  <c r="BG26" i="23"/>
  <c r="BH26" i="23"/>
  <c r="BM26" i="23"/>
  <c r="BK26" i="23"/>
  <c r="BL26" i="23"/>
  <c r="BQ26" i="23"/>
  <c r="AT25" i="23"/>
  <c r="BL44" i="23"/>
  <c r="BK44" i="23"/>
  <c r="BJ44" i="23"/>
  <c r="AK49" i="23"/>
  <c r="AK11" i="23" s="1"/>
  <c r="AE49" i="23"/>
  <c r="AE11" i="23" s="1"/>
  <c r="BL49" i="23"/>
  <c r="BL11" i="23" s="1"/>
  <c r="AZ49" i="23"/>
  <c r="AZ11" i="23" s="1"/>
  <c r="AV35" i="23"/>
  <c r="AG35" i="23"/>
  <c r="BS35" i="23"/>
  <c r="W35" i="23"/>
  <c r="BT35" i="23"/>
  <c r="Z35" i="23"/>
  <c r="AR35" i="23"/>
  <c r="AO35" i="23"/>
  <c r="AT35" i="23"/>
  <c r="AU35" i="23"/>
  <c r="AF35" i="23"/>
  <c r="AS35" i="23"/>
  <c r="AX35" i="23"/>
  <c r="AY35" i="23"/>
  <c r="BS49" i="23"/>
  <c r="BS11" i="23" s="1"/>
  <c r="AB49" i="23"/>
  <c r="AB11" i="23" s="1"/>
  <c r="AH49" i="23"/>
  <c r="AH11" i="23" s="1"/>
  <c r="AY49" i="23"/>
  <c r="AY11" i="23" s="1"/>
  <c r="BU49" i="23"/>
  <c r="BU11" i="23" s="1"/>
  <c r="AG49" i="23"/>
  <c r="AG11" i="23" s="1"/>
  <c r="BV49" i="23"/>
  <c r="BV11" i="23" s="1"/>
  <c r="AA49" i="23"/>
  <c r="AA11" i="23" s="1"/>
  <c r="BX49" i="23"/>
  <c r="BX11" i="23" s="1"/>
  <c r="AD128" i="23"/>
  <c r="AF23" i="23"/>
  <c r="AF128" i="23"/>
  <c r="AG23" i="23"/>
  <c r="AG128" i="23"/>
  <c r="AH128" i="23"/>
  <c r="AE128" i="23"/>
  <c r="AZ23" i="23"/>
  <c r="AZ128" i="23"/>
  <c r="BA128" i="23"/>
  <c r="BB128" i="23"/>
  <c r="CE128" i="23"/>
  <c r="AN23" i="23"/>
  <c r="AN128" i="23"/>
  <c r="BE128" i="23"/>
  <c r="BF128" i="23"/>
  <c r="BS128" i="23"/>
  <c r="BW128" i="23"/>
  <c r="BR24" i="23"/>
  <c r="BZ24" i="23"/>
  <c r="AN50" i="23"/>
  <c r="AN12" i="23" s="1"/>
  <c r="BN50" i="23"/>
  <c r="BN12" i="23" s="1"/>
  <c r="BH50" i="23"/>
  <c r="BH12" i="23" s="1"/>
  <c r="BM50" i="23"/>
  <c r="BM12" i="23" s="1"/>
  <c r="AR40" i="23"/>
  <c r="BH40" i="23"/>
  <c r="BX40" i="23"/>
  <c r="AS40" i="23"/>
  <c r="BI40" i="23"/>
  <c r="AH40" i="23"/>
  <c r="AI40" i="23"/>
  <c r="AJ40" i="23"/>
  <c r="BM40" i="23"/>
  <c r="BB40" i="23"/>
  <c r="BC40" i="23"/>
  <c r="BD40" i="23"/>
  <c r="E32" i="23"/>
  <c r="BS32" i="23"/>
  <c r="BS88" i="23"/>
  <c r="BS113" i="23" s="1"/>
  <c r="AB32" i="23"/>
  <c r="AB88" i="23"/>
  <c r="AB113" i="23" s="1"/>
  <c r="CE88" i="23"/>
  <c r="CE113" i="23" s="1"/>
  <c r="CE32" i="23"/>
  <c r="AH88" i="23"/>
  <c r="AH113" i="23" s="1"/>
  <c r="AH32" i="23"/>
  <c r="AA32" i="23"/>
  <c r="AA88" i="23"/>
  <c r="AA113" i="23" s="1"/>
  <c r="AF32" i="23"/>
  <c r="AF88" i="23"/>
  <c r="AF113" i="23" s="1"/>
  <c r="AK32" i="23"/>
  <c r="AK88" i="23"/>
  <c r="AK113" i="23" s="1"/>
  <c r="AX88" i="23"/>
  <c r="AX113" i="23" s="1"/>
  <c r="AE32" i="23"/>
  <c r="AE88" i="23"/>
  <c r="AE113" i="23" s="1"/>
  <c r="AJ32" i="23"/>
  <c r="AJ88" i="23"/>
  <c r="AJ113" i="23" s="1"/>
  <c r="AO32" i="23"/>
  <c r="AO88" i="23"/>
  <c r="BR32" i="23"/>
  <c r="BR88" i="23"/>
  <c r="BR113" i="23" s="1"/>
  <c r="AY32" i="23"/>
  <c r="AY88" i="23"/>
  <c r="AY113" i="23" s="1"/>
  <c r="BD32" i="23"/>
  <c r="BD88" i="23"/>
  <c r="BD113" i="23" s="1"/>
  <c r="BI32" i="23"/>
  <c r="BI88" i="23"/>
  <c r="BI113" i="23" s="1"/>
  <c r="AR44" i="23"/>
  <c r="AQ44" i="23"/>
  <c r="AS44" i="23"/>
  <c r="AZ145" i="23"/>
  <c r="BP145" i="23"/>
  <c r="CE145" i="23"/>
  <c r="AJ145" i="23"/>
  <c r="BY145" i="23"/>
  <c r="W145" i="23"/>
  <c r="Y145" i="23"/>
  <c r="BF145" i="23"/>
  <c r="BG145" i="23"/>
  <c r="BH145" i="23"/>
  <c r="AO145" i="23"/>
  <c r="BJ145" i="23"/>
  <c r="BL145" i="23"/>
  <c r="BO30" i="23"/>
  <c r="BA25" i="23"/>
  <c r="BL25" i="23"/>
  <c r="AX25" i="23"/>
  <c r="AW25" i="23"/>
  <c r="BD25" i="23"/>
  <c r="AY25" i="23"/>
  <c r="BV25" i="23"/>
  <c r="BL88" i="23"/>
  <c r="BL113" i="23" s="1"/>
  <c r="BL34" i="23"/>
  <c r="CB34" i="23"/>
  <c r="BJ34" i="23"/>
  <c r="AT34" i="23"/>
  <c r="AS34" i="23"/>
  <c r="AX34" i="23"/>
  <c r="AY34" i="23"/>
  <c r="AZ34" i="23"/>
  <c r="BM34" i="23"/>
  <c r="BR34" i="23"/>
  <c r="BS34" i="23"/>
  <c r="BT34" i="23"/>
  <c r="Z34" i="23"/>
  <c r="AA34" i="23"/>
  <c r="AB34" i="23"/>
  <c r="BI23" i="23"/>
  <c r="BI78" i="23"/>
  <c r="BI111" i="23" s="1"/>
  <c r="AO23" i="23"/>
  <c r="AO78" i="23"/>
  <c r="AO148" i="23"/>
  <c r="AO46" i="23"/>
  <c r="BZ148" i="23"/>
  <c r="BZ46" i="23"/>
  <c r="BH148" i="23"/>
  <c r="BH46" i="23"/>
  <c r="CB148" i="23"/>
  <c r="CB46" i="23"/>
  <c r="AN148" i="24"/>
  <c r="AN46" i="24"/>
  <c r="AK148" i="24"/>
  <c r="AK46" i="24"/>
  <c r="E44" i="23"/>
  <c r="CE81" i="23"/>
  <c r="CE112" i="23" s="1"/>
  <c r="CE29" i="23"/>
  <c r="AW81" i="23"/>
  <c r="AW112" i="23" s="1"/>
  <c r="AW29" i="23"/>
  <c r="BP29" i="23"/>
  <c r="BP81" i="23"/>
  <c r="BP112" i="23" s="1"/>
  <c r="BW81" i="23"/>
  <c r="BW112" i="23" s="1"/>
  <c r="BW29" i="23"/>
  <c r="AE81" i="23"/>
  <c r="AE112" i="23" s="1"/>
  <c r="AE29" i="23"/>
  <c r="BP91" i="23"/>
  <c r="BP114" i="23" s="1"/>
  <c r="BP39" i="23"/>
  <c r="BB91" i="23"/>
  <c r="BB114" i="23" s="1"/>
  <c r="BB39" i="23"/>
  <c r="BD91" i="23"/>
  <c r="BD114" i="23" s="1"/>
  <c r="BD39" i="23"/>
  <c r="BW91" i="23"/>
  <c r="BW114" i="23" s="1"/>
  <c r="BW39" i="23"/>
  <c r="AE39" i="23"/>
  <c r="CB138" i="23"/>
  <c r="AY138" i="23"/>
  <c r="BI138" i="23"/>
  <c r="BH138" i="23"/>
  <c r="BW23" i="23"/>
  <c r="BW78" i="23"/>
  <c r="BW111" i="23" s="1"/>
  <c r="AE23" i="23"/>
  <c r="AE78" i="23"/>
  <c r="AE111" i="23" s="1"/>
  <c r="AH23" i="23"/>
  <c r="AH78" i="23"/>
  <c r="AH111" i="23" s="1"/>
  <c r="BM78" i="23"/>
  <c r="BM111" i="23" s="1"/>
  <c r="BR148" i="23"/>
  <c r="BR46" i="23"/>
  <c r="BP148" i="23"/>
  <c r="BP46" i="23"/>
  <c r="BT148" i="23"/>
  <c r="BT46" i="23"/>
  <c r="BW148" i="23"/>
  <c r="BW46" i="23"/>
  <c r="AE148" i="23"/>
  <c r="AE46" i="23"/>
  <c r="AP43" i="23"/>
  <c r="BZ43" i="23"/>
  <c r="CD43" i="23"/>
  <c r="W43" i="23"/>
  <c r="BS43" i="23"/>
  <c r="BD43" i="23"/>
  <c r="BT43" i="23"/>
  <c r="BI43" i="23"/>
  <c r="BY43" i="23"/>
  <c r="BW35" i="23"/>
  <c r="AC29" i="23"/>
  <c r="AC81" i="23"/>
  <c r="AC112" i="23" s="1"/>
  <c r="AS81" i="23"/>
  <c r="AS112" i="23" s="1"/>
  <c r="AS29" i="23"/>
  <c r="AF29" i="23"/>
  <c r="AF81" i="23"/>
  <c r="AF112" i="23" s="1"/>
  <c r="BN29" i="23"/>
  <c r="BN81" i="23"/>
  <c r="BN112" i="23" s="1"/>
  <c r="AZ29" i="23"/>
  <c r="AZ81" i="23"/>
  <c r="BM81" i="23"/>
  <c r="BM112" i="23" s="1"/>
  <c r="BM29" i="23"/>
  <c r="BR29" i="23"/>
  <c r="BR81" i="23"/>
  <c r="BR112" i="23" s="1"/>
  <c r="BS81" i="23"/>
  <c r="BS112" i="23" s="1"/>
  <c r="BS29" i="23"/>
  <c r="BT29" i="23"/>
  <c r="BT81" i="23"/>
  <c r="BT112" i="23" s="1"/>
  <c r="AA81" i="23"/>
  <c r="AA112" i="23" s="1"/>
  <c r="AA29" i="23"/>
  <c r="BX81" i="23"/>
  <c r="BX112" i="23" s="1"/>
  <c r="BX29" i="23"/>
  <c r="AO29" i="23"/>
  <c r="AO81" i="23"/>
  <c r="AT29" i="23"/>
  <c r="AT81" i="23"/>
  <c r="AU81" i="23"/>
  <c r="AU112" i="23" s="1"/>
  <c r="AU29" i="23"/>
  <c r="AO39" i="23"/>
  <c r="AO91" i="23"/>
  <c r="BZ91" i="23"/>
  <c r="BZ114" i="23" s="1"/>
  <c r="BZ39" i="23"/>
  <c r="BY39" i="23"/>
  <c r="BY91" i="23"/>
  <c r="BY114" i="23" s="1"/>
  <c r="AI39" i="23"/>
  <c r="AI91" i="23"/>
  <c r="AI114" i="23" s="1"/>
  <c r="AW91" i="23"/>
  <c r="AW114" i="23" s="1"/>
  <c r="AW39" i="23"/>
  <c r="BA91" i="23"/>
  <c r="BA114" i="23" s="1"/>
  <c r="BA39" i="23"/>
  <c r="BS91" i="23"/>
  <c r="BS114" i="23" s="1"/>
  <c r="BS39" i="23"/>
  <c r="BT39" i="23"/>
  <c r="BT91" i="23"/>
  <c r="BT114" i="23" s="1"/>
  <c r="AB39" i="23"/>
  <c r="AT39" i="23"/>
  <c r="AT91" i="23"/>
  <c r="BN91" i="23"/>
  <c r="BN114" i="23" s="1"/>
  <c r="BN39" i="23"/>
  <c r="AU91" i="23"/>
  <c r="AU114" i="23" s="1"/>
  <c r="AU39" i="23"/>
  <c r="AV91" i="23"/>
  <c r="AV114" i="23" s="1"/>
  <c r="AV39" i="23"/>
  <c r="BJ32" i="23"/>
  <c r="BJ138" i="23"/>
  <c r="AE138" i="23"/>
  <c r="AU138" i="23"/>
  <c r="AT32" i="23"/>
  <c r="AT138" i="23"/>
  <c r="BO138" i="23"/>
  <c r="BP138" i="23"/>
  <c r="BU138" i="23"/>
  <c r="BV138" i="23"/>
  <c r="BS138" i="23"/>
  <c r="BT138" i="23"/>
  <c r="BY138" i="23"/>
  <c r="BF138" i="23"/>
  <c r="BW138" i="23"/>
  <c r="BX138" i="23"/>
  <c r="CC138" i="23"/>
  <c r="E36" i="23"/>
  <c r="AZ36" i="23"/>
  <c r="BK36" i="23"/>
  <c r="AB23" i="23"/>
  <c r="AQ78" i="23"/>
  <c r="AQ111" i="23" s="1"/>
  <c r="AQ23" i="23"/>
  <c r="CC78" i="23"/>
  <c r="CC111" i="23" s="1"/>
  <c r="CC23" i="23"/>
  <c r="AT23" i="23"/>
  <c r="AT78" i="23"/>
  <c r="AU23" i="23"/>
  <c r="AU78" i="23"/>
  <c r="AU111" i="23" s="1"/>
  <c r="AV78" i="23"/>
  <c r="AV111" i="23" s="1"/>
  <c r="AW23" i="23"/>
  <c r="AW78" i="23"/>
  <c r="AW111" i="23" s="1"/>
  <c r="AX23" i="23"/>
  <c r="AX78" i="23"/>
  <c r="AX111" i="23" s="1"/>
  <c r="AY23" i="23"/>
  <c r="AY78" i="23"/>
  <c r="AY111" i="23" s="1"/>
  <c r="AZ78" i="23"/>
  <c r="BQ23" i="23"/>
  <c r="BQ78" i="23"/>
  <c r="BQ111" i="23" s="1"/>
  <c r="BR23" i="23"/>
  <c r="BR78" i="23"/>
  <c r="BR111" i="23" s="1"/>
  <c r="BS23" i="23"/>
  <c r="BS78" i="23"/>
  <c r="BS111" i="23" s="1"/>
  <c r="BT78" i="23"/>
  <c r="BT111" i="23" s="1"/>
  <c r="AX24" i="23"/>
  <c r="AF78" i="23"/>
  <c r="AF111" i="23" s="1"/>
  <c r="AF24" i="23"/>
  <c r="AG78" i="23"/>
  <c r="AG111" i="23" s="1"/>
  <c r="AG24" i="23"/>
  <c r="AM78" i="23"/>
  <c r="AM111" i="23" s="1"/>
  <c r="AM24" i="23"/>
  <c r="BP24" i="23"/>
  <c r="BA24" i="23"/>
  <c r="BG24" i="23"/>
  <c r="BU24" i="23"/>
  <c r="CA24" i="23"/>
  <c r="AI148" i="23"/>
  <c r="AI46" i="23"/>
  <c r="BJ46" i="23"/>
  <c r="BJ148" i="23"/>
  <c r="Y148" i="23"/>
  <c r="Y46" i="23"/>
  <c r="BU148" i="23"/>
  <c r="BU46" i="23"/>
  <c r="W148" i="23"/>
  <c r="W46" i="23"/>
  <c r="X148" i="23"/>
  <c r="X46" i="23"/>
  <c r="AC148" i="23"/>
  <c r="AC46" i="23"/>
  <c r="Z148" i="23"/>
  <c r="Z46" i="23"/>
  <c r="AA148" i="23"/>
  <c r="AA46" i="23"/>
  <c r="AB148" i="23"/>
  <c r="AB46" i="23"/>
  <c r="AG148" i="23"/>
  <c r="AG46" i="23"/>
  <c r="AT148" i="23"/>
  <c r="AT46" i="23"/>
  <c r="AU148" i="23"/>
  <c r="AU46" i="23"/>
  <c r="AV46" i="23"/>
  <c r="AV148" i="23"/>
  <c r="BA148" i="23"/>
  <c r="BA46" i="23"/>
  <c r="BI148" i="23"/>
  <c r="BX27" i="23"/>
  <c r="AK27" i="23"/>
  <c r="BZ27" i="23"/>
  <c r="CA27" i="23"/>
  <c r="BE27" i="23"/>
  <c r="Z148" i="24"/>
  <c r="Z46" i="24"/>
  <c r="AI148" i="24"/>
  <c r="AI46" i="24"/>
  <c r="AF148" i="24"/>
  <c r="AF46" i="24"/>
  <c r="AC148" i="24"/>
  <c r="AC46" i="24"/>
  <c r="BI37" i="23"/>
  <c r="BD37" i="23"/>
  <c r="AN37" i="23"/>
  <c r="BM37" i="23"/>
  <c r="CE37" i="23"/>
  <c r="AV37" i="23"/>
  <c r="AO33" i="23"/>
  <c r="AL33" i="23"/>
  <c r="AN33" i="23"/>
  <c r="AQ33" i="23"/>
  <c r="BM33" i="23"/>
  <c r="AK33" i="23"/>
  <c r="AO27" i="23"/>
  <c r="CE141" i="23"/>
  <c r="BP141" i="23"/>
  <c r="BZ141" i="23"/>
  <c r="BD141" i="23"/>
  <c r="BI141" i="23"/>
  <c r="BH141" i="23"/>
  <c r="BM141" i="23"/>
  <c r="AU30" i="23"/>
  <c r="AK30" i="23"/>
  <c r="CE30" i="23"/>
  <c r="AZ30" i="23"/>
  <c r="BE30" i="23"/>
  <c r="BJ30" i="23"/>
  <c r="BO26" i="23"/>
  <c r="CE26" i="23"/>
  <c r="AJ26" i="23"/>
  <c r="AZ26" i="23"/>
  <c r="AH26" i="23"/>
  <c r="BS26" i="23"/>
  <c r="BT26" i="23"/>
  <c r="AX26" i="23"/>
  <c r="BW26" i="23"/>
  <c r="BX26" i="23"/>
  <c r="CC26" i="23"/>
  <c r="BN26" i="23"/>
  <c r="CA26" i="23"/>
  <c r="CB26" i="23"/>
  <c r="BO25" i="23"/>
  <c r="AS25" i="23"/>
  <c r="AV25" i="23"/>
  <c r="BO49" i="23"/>
  <c r="BO11" i="23" s="1"/>
  <c r="E35" i="23"/>
  <c r="AW35" i="23"/>
  <c r="AZ35" i="23"/>
  <c r="AM35" i="23"/>
  <c r="AB35" i="23"/>
  <c r="AK35" i="23"/>
  <c r="AP35" i="23"/>
  <c r="AQ35" i="23"/>
  <c r="CB35" i="23"/>
  <c r="BE35" i="23"/>
  <c r="BJ35" i="23"/>
  <c r="BK35" i="23"/>
  <c r="AJ35" i="23"/>
  <c r="BI35" i="23"/>
  <c r="BN35" i="23"/>
  <c r="BO35" i="23"/>
  <c r="AJ49" i="23"/>
  <c r="AJ11" i="23" s="1"/>
  <c r="Y49" i="23"/>
  <c r="Y11" i="23" s="1"/>
  <c r="AC49" i="23"/>
  <c r="AC11" i="23" s="1"/>
  <c r="AX49" i="23"/>
  <c r="AX11" i="23" s="1"/>
  <c r="CE49" i="23"/>
  <c r="CE11" i="23" s="1"/>
  <c r="CD49" i="23"/>
  <c r="CD11" i="23" s="1"/>
  <c r="Z49" i="23"/>
  <c r="Z11" i="23" s="1"/>
  <c r="AQ49" i="23"/>
  <c r="AQ11" i="23" s="1"/>
  <c r="AP36" i="23"/>
  <c r="BJ128" i="23"/>
  <c r="BI128" i="23"/>
  <c r="BX128" i="23"/>
  <c r="AV23" i="23"/>
  <c r="AV128" i="23"/>
  <c r="AW128" i="23"/>
  <c r="AX128" i="23"/>
  <c r="BO128" i="23"/>
  <c r="BP23" i="23"/>
  <c r="BP128" i="23"/>
  <c r="BQ128" i="23"/>
  <c r="BR128" i="23"/>
  <c r="BC128" i="23"/>
  <c r="BD23" i="23"/>
  <c r="BD128" i="23"/>
  <c r="BU23" i="23"/>
  <c r="BU128" i="23"/>
  <c r="BV128" i="23"/>
  <c r="AQ128" i="23"/>
  <c r="AB128" i="23"/>
  <c r="AD24" i="23"/>
  <c r="E50" i="23"/>
  <c r="E12" i="23" s="1"/>
  <c r="AH50" i="23"/>
  <c r="AH12" i="23" s="1"/>
  <c r="AS50" i="23"/>
  <c r="AS12" i="23" s="1"/>
  <c r="BL50" i="23"/>
  <c r="BL12" i="23" s="1"/>
  <c r="BJ50" i="23"/>
  <c r="BJ12" i="23" s="1"/>
  <c r="BK50" i="23"/>
  <c r="BK12" i="23" s="1"/>
  <c r="CC40" i="23"/>
  <c r="AG40" i="23"/>
  <c r="AU40" i="23"/>
  <c r="AV40" i="23"/>
  <c r="AW40" i="23"/>
  <c r="AX40" i="23"/>
  <c r="AY40" i="23"/>
  <c r="AZ40" i="23"/>
  <c r="BQ40" i="23"/>
  <c r="BR40" i="23"/>
  <c r="BS40" i="23"/>
  <c r="BT40" i="23"/>
  <c r="Z32" i="23"/>
  <c r="Z88" i="23"/>
  <c r="Z113" i="23" s="1"/>
  <c r="BX88" i="23"/>
  <c r="BX113" i="23" s="1"/>
  <c r="BX32" i="23"/>
  <c r="AG32" i="23"/>
  <c r="AG88" i="23"/>
  <c r="AG113" i="23" s="1"/>
  <c r="AM32" i="23"/>
  <c r="AM88" i="23"/>
  <c r="AM113" i="23" s="1"/>
  <c r="AL88" i="23"/>
  <c r="AL113" i="23" s="1"/>
  <c r="AL32" i="23"/>
  <c r="AQ32" i="23"/>
  <c r="AQ88" i="23"/>
  <c r="AQ113" i="23" s="1"/>
  <c r="AV32" i="23"/>
  <c r="BA32" i="23"/>
  <c r="BB32" i="23"/>
  <c r="BB88" i="23"/>
  <c r="BB113" i="23" s="1"/>
  <c r="AU32" i="23"/>
  <c r="AZ32" i="23"/>
  <c r="AZ88" i="23"/>
  <c r="BE32" i="23"/>
  <c r="BE88" i="23"/>
  <c r="BE113" i="23" s="1"/>
  <c r="BV32" i="23"/>
  <c r="BV88" i="23"/>
  <c r="BV113" i="23" s="1"/>
  <c r="BO32" i="23"/>
  <c r="BO88" i="23"/>
  <c r="BO113" i="23" s="1"/>
  <c r="BT32" i="23"/>
  <c r="BT88" i="23"/>
  <c r="BT113" i="23" s="1"/>
  <c r="BY32" i="23"/>
  <c r="BY88" i="23"/>
  <c r="BY113" i="23" s="1"/>
  <c r="AA44" i="23"/>
  <c r="BE145" i="23"/>
  <c r="AW145" i="23"/>
  <c r="AX145" i="23"/>
  <c r="AG145" i="23"/>
  <c r="AL145" i="23"/>
  <c r="AM145" i="23"/>
  <c r="AN145" i="23"/>
  <c r="BV145" i="23"/>
  <c r="BW145" i="23"/>
  <c r="BX145" i="23"/>
  <c r="BZ145" i="23"/>
  <c r="CB145" i="23"/>
  <c r="CB131" i="23"/>
  <c r="BL131" i="23"/>
  <c r="BR25" i="23"/>
  <c r="BG25" i="23"/>
  <c r="AH25" i="23"/>
  <c r="BC25" i="23"/>
  <c r="AI25" i="23"/>
  <c r="BF25" i="23"/>
  <c r="BT145" i="23"/>
  <c r="AK34" i="23"/>
  <c r="BK34" i="23"/>
  <c r="AD34" i="23"/>
  <c r="AU88" i="23"/>
  <c r="AU113" i="23" s="1"/>
  <c r="AU34" i="23"/>
  <c r="AW34" i="23"/>
  <c r="BN34" i="23"/>
  <c r="BO34" i="23"/>
  <c r="BP34" i="23"/>
  <c r="BQ34" i="23"/>
  <c r="W34" i="23"/>
  <c r="X34" i="23"/>
  <c r="AO34" i="23"/>
  <c r="AP34" i="23"/>
  <c r="AQ34" i="23"/>
  <c r="AR34" i="23"/>
  <c r="Z23" i="23"/>
  <c r="BG23" i="23"/>
  <c r="BG78" i="23"/>
  <c r="BG111" i="23" s="1"/>
  <c r="CA23" i="23"/>
  <c r="AL23" i="23"/>
  <c r="AL78" i="23"/>
  <c r="AL111" i="23" s="1"/>
  <c r="BD78" i="23"/>
  <c r="BD111" i="23" s="1"/>
  <c r="BD24" i="23"/>
  <c r="AZ148" i="23"/>
  <c r="AZ46" i="23"/>
  <c r="BC148" i="23"/>
  <c r="BC46" i="23"/>
  <c r="BG148" i="23"/>
  <c r="BG46" i="23"/>
  <c r="BB148" i="23"/>
  <c r="BB46" i="23"/>
  <c r="BV148" i="23"/>
  <c r="BV46" i="23"/>
  <c r="AA148" i="24"/>
  <c r="AA46" i="24"/>
  <c r="X148" i="24"/>
  <c r="X46" i="24"/>
  <c r="BN43" i="23"/>
  <c r="BE43" i="23"/>
  <c r="CD29" i="23"/>
  <c r="CD81" i="23"/>
  <c r="CD112" i="23" s="1"/>
  <c r="BI81" i="23"/>
  <c r="BI112" i="23" s="1"/>
  <c r="BI29" i="23"/>
  <c r="BB29" i="23"/>
  <c r="BB81" i="23"/>
  <c r="BB112" i="23" s="1"/>
  <c r="BQ29" i="23"/>
  <c r="BQ81" i="23"/>
  <c r="BQ112" i="23" s="1"/>
  <c r="AY91" i="23"/>
  <c r="AY114" i="23" s="1"/>
  <c r="AY39" i="23"/>
  <c r="CD91" i="23"/>
  <c r="CD114" i="23" s="1"/>
  <c r="CD39" i="23"/>
  <c r="BE91" i="23"/>
  <c r="BE114" i="23" s="1"/>
  <c r="BE39" i="23"/>
  <c r="BX39" i="23"/>
  <c r="BX91" i="23"/>
  <c r="BX114" i="23" s="1"/>
  <c r="AF39" i="23"/>
  <c r="BQ138" i="23"/>
  <c r="BN32" i="23"/>
  <c r="BN138" i="23"/>
  <c r="BE138" i="23"/>
  <c r="BD138" i="23"/>
  <c r="BG138" i="23"/>
  <c r="AA23" i="23"/>
  <c r="BH23" i="23"/>
  <c r="BH78" i="23"/>
  <c r="BH111" i="23" s="1"/>
  <c r="AI23" i="23"/>
  <c r="AI78" i="23"/>
  <c r="AI111" i="23" s="1"/>
  <c r="BB23" i="23"/>
  <c r="BB78" i="23"/>
  <c r="BB111" i="23" s="1"/>
  <c r="AN78" i="23"/>
  <c r="AN111" i="23" s="1"/>
  <c r="AN24" i="23"/>
  <c r="CE148" i="23"/>
  <c r="CE46" i="23"/>
  <c r="CD148" i="23"/>
  <c r="CD46" i="23"/>
  <c r="BY148" i="23"/>
  <c r="BY46" i="23"/>
  <c r="BX148" i="23"/>
  <c r="BX46" i="23"/>
  <c r="AF148" i="23"/>
  <c r="AF46" i="23"/>
  <c r="AP148" i="23"/>
  <c r="AP46" i="23"/>
  <c r="BF43" i="23"/>
  <c r="AL43" i="23"/>
  <c r="AQ43" i="23"/>
  <c r="BG43" i="23"/>
  <c r="AB43" i="23"/>
  <c r="AR43" i="23"/>
  <c r="BH43" i="23"/>
  <c r="AG43" i="23"/>
  <c r="AW43" i="23"/>
  <c r="AH29" i="23"/>
  <c r="AH81" i="23"/>
  <c r="AH112" i="23" s="1"/>
  <c r="AY81" i="23"/>
  <c r="AY112" i="23" s="1"/>
  <c r="AY29" i="23"/>
  <c r="AX81" i="23"/>
  <c r="AX112" i="23" s="1"/>
  <c r="AX29" i="23"/>
  <c r="BO81" i="23"/>
  <c r="BO112" i="23" s="1"/>
  <c r="BO29" i="23"/>
  <c r="BD29" i="23"/>
  <c r="BD81" i="23"/>
  <c r="BD112" i="23" s="1"/>
  <c r="CC81" i="23"/>
  <c r="CC112" i="23" s="1"/>
  <c r="CC29" i="23"/>
  <c r="BH29" i="23"/>
  <c r="BH81" i="23"/>
  <c r="BH112" i="23" s="1"/>
  <c r="AK81" i="23"/>
  <c r="AK112" i="23" s="1"/>
  <c r="AK29" i="23"/>
  <c r="AP81" i="23"/>
  <c r="AP112" i="23" s="1"/>
  <c r="AP29" i="23"/>
  <c r="AQ29" i="23"/>
  <c r="AQ81" i="23"/>
  <c r="AQ112" i="23" s="1"/>
  <c r="CB29" i="23"/>
  <c r="CB81" i="23"/>
  <c r="CB112" i="23" s="1"/>
  <c r="BE29" i="23"/>
  <c r="BE81" i="23"/>
  <c r="BE112" i="23" s="1"/>
  <c r="BJ29" i="23"/>
  <c r="BJ81" i="23"/>
  <c r="BJ112" i="23" s="1"/>
  <c r="BK81" i="23"/>
  <c r="BK112" i="23" s="1"/>
  <c r="BK29" i="23"/>
  <c r="AS91" i="23"/>
  <c r="AS114" i="23" s="1"/>
  <c r="AS39" i="23"/>
  <c r="AZ39" i="23"/>
  <c r="AZ91" i="23"/>
  <c r="CE91" i="23"/>
  <c r="CE114" i="23" s="1"/>
  <c r="CE39" i="23"/>
  <c r="AJ39" i="23"/>
  <c r="AJ91" i="23"/>
  <c r="AJ114" i="23" s="1"/>
  <c r="CC39" i="23"/>
  <c r="CC91" i="23"/>
  <c r="CC114" i="23" s="1"/>
  <c r="W39" i="23"/>
  <c r="W91" i="23"/>
  <c r="X39" i="23"/>
  <c r="BR91" i="23"/>
  <c r="BR114" i="23" s="1"/>
  <c r="BR39" i="23"/>
  <c r="BF91" i="23"/>
  <c r="BF114" i="23" s="1"/>
  <c r="BF39" i="23"/>
  <c r="AQ91" i="23"/>
  <c r="AQ114" i="23" s="1"/>
  <c r="AQ39" i="23"/>
  <c r="AR91" i="23"/>
  <c r="AR114" i="23" s="1"/>
  <c r="AR39" i="23"/>
  <c r="AG39" i="23"/>
  <c r="AG91" i="23"/>
  <c r="AG114" i="23" s="1"/>
  <c r="AK91" i="23"/>
  <c r="AK114" i="23" s="1"/>
  <c r="AK39" i="23"/>
  <c r="BK91" i="23"/>
  <c r="BK114" i="23" s="1"/>
  <c r="BK39" i="23"/>
  <c r="BL91" i="23"/>
  <c r="BL114" i="23" s="1"/>
  <c r="BL39" i="23"/>
  <c r="BK138" i="23"/>
  <c r="AP32" i="23"/>
  <c r="AP138" i="23"/>
  <c r="AF138" i="23"/>
  <c r="AV138" i="23"/>
  <c r="Z138" i="23"/>
  <c r="CE138" i="23"/>
  <c r="Y138" i="23"/>
  <c r="AL138" i="23"/>
  <c r="W138" i="23"/>
  <c r="X138" i="23"/>
  <c r="AC138" i="23"/>
  <c r="BB138" i="23"/>
  <c r="AA138" i="23"/>
  <c r="AB138" i="23"/>
  <c r="AG138" i="23"/>
  <c r="BR138" i="23"/>
  <c r="AS26" i="23"/>
  <c r="Z26" i="23"/>
  <c r="BE36" i="23"/>
  <c r="AY36" i="23"/>
  <c r="BL36" i="23"/>
  <c r="BQ36" i="23"/>
  <c r="BX23" i="23"/>
  <c r="BX78" i="23"/>
  <c r="BX111" i="23" s="1"/>
  <c r="BV23" i="23"/>
  <c r="BV78" i="23"/>
  <c r="BV111" i="23" s="1"/>
  <c r="AR23" i="23"/>
  <c r="AR78" i="23"/>
  <c r="AR111" i="23" s="1"/>
  <c r="BF23" i="23"/>
  <c r="BF78" i="23"/>
  <c r="BF111" i="23" s="1"/>
  <c r="AK23" i="23"/>
  <c r="AK78" i="23"/>
  <c r="AK111" i="23" s="1"/>
  <c r="BJ78" i="23"/>
  <c r="BJ111" i="23" s="1"/>
  <c r="BJ23" i="23"/>
  <c r="BK23" i="23"/>
  <c r="BK78" i="23"/>
  <c r="BK111" i="23" s="1"/>
  <c r="BL78" i="23"/>
  <c r="BL111" i="23" s="1"/>
  <c r="BA23" i="23"/>
  <c r="BA78" i="23"/>
  <c r="BA111" i="23" s="1"/>
  <c r="BN23" i="23"/>
  <c r="BN78" i="23"/>
  <c r="BN111" i="23" s="1"/>
  <c r="BO23" i="23"/>
  <c r="BO78" i="23"/>
  <c r="BO111" i="23" s="1"/>
  <c r="BP78" i="23"/>
  <c r="BP111" i="23" s="1"/>
  <c r="BU78" i="23"/>
  <c r="BU111" i="23" s="1"/>
  <c r="W23" i="23"/>
  <c r="BY78" i="23"/>
  <c r="BY111" i="23" s="1"/>
  <c r="AH24" i="23"/>
  <c r="BO24" i="23"/>
  <c r="AW24" i="23"/>
  <c r="BB24" i="23"/>
  <c r="BC78" i="23"/>
  <c r="BC111" i="23" s="1"/>
  <c r="BC24" i="23"/>
  <c r="BV24" i="23"/>
  <c r="CB24" i="23"/>
  <c r="AJ148" i="23"/>
  <c r="AJ46" i="23"/>
  <c r="AY148" i="23"/>
  <c r="AY46" i="23"/>
  <c r="BN148" i="23"/>
  <c r="BN46" i="23"/>
  <c r="BF46" i="23"/>
  <c r="BF148" i="23"/>
  <c r="AM148" i="23"/>
  <c r="AM46" i="23"/>
  <c r="AN148" i="23"/>
  <c r="AN46" i="23"/>
  <c r="AS148" i="23"/>
  <c r="AS46" i="23"/>
  <c r="AD148" i="23"/>
  <c r="AD46" i="23"/>
  <c r="AQ148" i="23"/>
  <c r="AQ46" i="23"/>
  <c r="AR148" i="23"/>
  <c r="AR46" i="23"/>
  <c r="AW148" i="23"/>
  <c r="AW46" i="23"/>
  <c r="AX148" i="23"/>
  <c r="AX46" i="23"/>
  <c r="BK148" i="23"/>
  <c r="BK46" i="23"/>
  <c r="BL148" i="23"/>
  <c r="BL46" i="23"/>
  <c r="BQ148" i="23"/>
  <c r="BQ46" i="23"/>
  <c r="AF27" i="23"/>
  <c r="AH27" i="23"/>
  <c r="AL148" i="24"/>
  <c r="AL46" i="24"/>
  <c r="W148" i="24"/>
  <c r="AM148" i="24"/>
  <c r="AM46" i="24"/>
  <c r="AJ148" i="24"/>
  <c r="AJ46" i="24"/>
  <c r="AG148" i="24"/>
  <c r="AG46" i="24"/>
  <c r="BZ37" i="23"/>
  <c r="BG33" i="23"/>
  <c r="BK33" i="23"/>
  <c r="BL33" i="23"/>
  <c r="BE33" i="23"/>
  <c r="CB141" i="23"/>
  <c r="BF141" i="23"/>
  <c r="AD39" i="23"/>
  <c r="CD141" i="23"/>
  <c r="BX30" i="23"/>
  <c r="AB81" i="23"/>
  <c r="AB112" i="23" s="1"/>
  <c r="AB30" i="23"/>
  <c r="BA30" i="23"/>
  <c r="BP26" i="23"/>
  <c r="Y26" i="23"/>
  <c r="AO26" i="23"/>
  <c r="BE26" i="23"/>
  <c r="W26" i="23"/>
  <c r="AC26" i="23"/>
  <c r="AA26" i="23"/>
  <c r="AB26" i="23"/>
  <c r="AG26" i="23"/>
  <c r="AE26" i="23"/>
  <c r="AF26" i="23"/>
  <c r="AK26" i="23"/>
  <c r="BJ49" i="23"/>
  <c r="BJ11" i="23" s="1"/>
  <c r="AF49" i="23"/>
  <c r="AF11" i="23" s="1"/>
  <c r="BX35" i="23"/>
  <c r="BB35" i="23"/>
  <c r="BM35" i="23"/>
  <c r="BD35" i="23"/>
  <c r="BL35" i="23"/>
  <c r="BA35" i="23"/>
  <c r="BF35" i="23"/>
  <c r="BG35" i="23"/>
  <c r="X35" i="23"/>
  <c r="BU35" i="23"/>
  <c r="BZ35" i="23"/>
  <c r="CA35" i="23"/>
  <c r="AN35" i="23"/>
  <c r="BY35" i="23"/>
  <c r="CD35" i="23"/>
  <c r="CE35" i="23"/>
  <c r="BR49" i="23"/>
  <c r="BR11" i="23" s="1"/>
  <c r="BG49" i="23"/>
  <c r="BG11" i="23" s="1"/>
  <c r="BQ49" i="23"/>
  <c r="BQ11" i="23" s="1"/>
  <c r="BP49" i="23"/>
  <c r="BP11" i="23" s="1"/>
  <c r="AM49" i="23"/>
  <c r="AM11" i="23" s="1"/>
  <c r="AP49" i="23"/>
  <c r="AP11" i="23" s="1"/>
  <c r="AR128" i="23"/>
  <c r="BH128" i="23"/>
  <c r="AS23" i="23"/>
  <c r="AS128" i="23"/>
  <c r="BL23" i="23"/>
  <c r="BL128" i="23"/>
  <c r="BM23" i="23"/>
  <c r="BM128" i="23"/>
  <c r="BN128" i="23"/>
  <c r="AM128" i="23"/>
  <c r="X23" i="23"/>
  <c r="X128" i="23"/>
  <c r="Y128" i="23"/>
  <c r="W128" i="23"/>
  <c r="BT23" i="23"/>
  <c r="BT128" i="23"/>
  <c r="Z128" i="23"/>
  <c r="BK128" i="23"/>
  <c r="AA128" i="23"/>
  <c r="BF24" i="23"/>
  <c r="AT24" i="23"/>
  <c r="AI50" i="23"/>
  <c r="AI12" i="23" s="1"/>
  <c r="AX50" i="23"/>
  <c r="AX12" i="23" s="1"/>
  <c r="AM50" i="23"/>
  <c r="AM12" i="23" s="1"/>
  <c r="BF50" i="23"/>
  <c r="BF12" i="23" s="1"/>
  <c r="BG50" i="23"/>
  <c r="BG12" i="23" s="1"/>
  <c r="AP40" i="23"/>
  <c r="BF40" i="23"/>
  <c r="BV40" i="23"/>
  <c r="AK40" i="23"/>
  <c r="BJ40" i="23"/>
  <c r="BK40" i="23"/>
  <c r="BL40" i="23"/>
  <c r="BA40" i="23"/>
  <c r="BN40" i="23"/>
  <c r="BO40" i="23"/>
  <c r="BP40" i="23"/>
  <c r="BU40" i="23"/>
  <c r="W40" i="23"/>
  <c r="BH32" i="23"/>
  <c r="BH88" i="23"/>
  <c r="BH113" i="23" s="1"/>
  <c r="CD88" i="23"/>
  <c r="CD113" i="23" s="1"/>
  <c r="CD32" i="23"/>
  <c r="BC32" i="23"/>
  <c r="BC88" i="23"/>
  <c r="BC113" i="23" s="1"/>
  <c r="AR32" i="23"/>
  <c r="AR88" i="23"/>
  <c r="AR113" i="23" s="1"/>
  <c r="AP88" i="23"/>
  <c r="AP113" i="23" s="1"/>
  <c r="BG32" i="23"/>
  <c r="BG88" i="23"/>
  <c r="BG113" i="23" s="1"/>
  <c r="BL32" i="23"/>
  <c r="BQ88" i="23"/>
  <c r="BQ113" i="23" s="1"/>
  <c r="BQ32" i="23"/>
  <c r="BF32" i="23"/>
  <c r="BF88" i="23"/>
  <c r="BF113" i="23" s="1"/>
  <c r="BK88" i="23"/>
  <c r="BK113" i="23" s="1"/>
  <c r="BK32" i="23"/>
  <c r="BP32" i="23"/>
  <c r="BP88" i="23"/>
  <c r="BP113" i="23" s="1"/>
  <c r="BU32" i="23"/>
  <c r="BU88" i="23"/>
  <c r="BU113" i="23" s="1"/>
  <c r="BZ32" i="23"/>
  <c r="BZ88" i="23"/>
  <c r="BZ113" i="23" s="1"/>
  <c r="X32" i="23"/>
  <c r="X88" i="23"/>
  <c r="X113" i="23" s="1"/>
  <c r="AC32" i="23"/>
  <c r="AC88" i="23"/>
  <c r="AC113" i="23" s="1"/>
  <c r="BV44" i="23"/>
  <c r="BA145" i="23"/>
  <c r="BN145" i="23"/>
  <c r="BI145" i="23"/>
  <c r="AH145" i="23"/>
  <c r="BQ145" i="23"/>
  <c r="BB145" i="23"/>
  <c r="BC145" i="23"/>
  <c r="BD145" i="23"/>
  <c r="Z145" i="23"/>
  <c r="AA145" i="23"/>
  <c r="AB145" i="23"/>
  <c r="CC145" i="23"/>
  <c r="AE145" i="23"/>
  <c r="AF145" i="23"/>
  <c r="BM145" i="23"/>
  <c r="AF131" i="23"/>
  <c r="AE25" i="23"/>
  <c r="AL25" i="23"/>
  <c r="BT25" i="23"/>
  <c r="BQ25" i="23"/>
  <c r="AQ25" i="23"/>
  <c r="AM25" i="23"/>
  <c r="AP25" i="23"/>
  <c r="CA145" i="23"/>
  <c r="AD145" i="23"/>
  <c r="X145" i="23"/>
  <c r="AC145" i="23"/>
  <c r="E34" i="23"/>
  <c r="BZ34" i="23"/>
  <c r="BE34" i="23"/>
  <c r="AF34" i="23"/>
  <c r="AV88" i="23"/>
  <c r="AV113" i="23" s="1"/>
  <c r="AV34" i="23"/>
  <c r="BA88" i="23"/>
  <c r="BA113" i="23" s="1"/>
  <c r="BA34" i="23"/>
  <c r="CD34" i="23"/>
  <c r="CE34" i="23"/>
  <c r="Y34" i="23"/>
  <c r="AL34" i="23"/>
  <c r="AM34" i="23"/>
  <c r="AN34" i="23"/>
  <c r="BY34" i="23"/>
  <c r="BF34" i="23"/>
  <c r="BG34" i="23"/>
  <c r="BH34" i="23"/>
  <c r="AM42" i="23"/>
  <c r="AM95" i="23"/>
  <c r="CA95" i="23"/>
  <c r="CA42" i="23"/>
  <c r="AJ95" i="23"/>
  <c r="AJ42" i="23"/>
  <c r="BP42" i="23"/>
  <c r="BP95" i="23"/>
  <c r="Y95" i="23"/>
  <c r="Y117" i="23" s="1"/>
  <c r="Y42" i="23"/>
  <c r="AO42" i="23"/>
  <c r="AO95" i="23"/>
  <c r="BE95" i="23"/>
  <c r="BE42" i="23"/>
  <c r="BU42" i="23"/>
  <c r="BU95" i="23"/>
  <c r="AD42" i="23"/>
  <c r="AD95" i="23"/>
  <c r="BZ42" i="23"/>
  <c r="BZ95" i="23"/>
  <c r="BC42" i="23"/>
  <c r="BC95" i="23"/>
  <c r="AA42" i="23"/>
  <c r="AA95" i="23"/>
  <c r="AA117" i="23" s="1"/>
  <c r="AE95" i="23"/>
  <c r="AE42" i="23"/>
  <c r="AI95" i="23"/>
  <c r="AI42" i="23"/>
  <c r="X95" i="23"/>
  <c r="X117" i="23" s="1"/>
  <c r="X42" i="23"/>
  <c r="AN95" i="23"/>
  <c r="AN42" i="23"/>
  <c r="BD95" i="23"/>
  <c r="BD42" i="23"/>
  <c r="BT95" i="23"/>
  <c r="BT42" i="23"/>
  <c r="AC95" i="23"/>
  <c r="AC42" i="23"/>
  <c r="AS95" i="23"/>
  <c r="AS42" i="23"/>
  <c r="BI95" i="23"/>
  <c r="BI42" i="23"/>
  <c r="BY95" i="23"/>
  <c r="BY42" i="23"/>
  <c r="AH42" i="23"/>
  <c r="AH95" i="23"/>
  <c r="AX42" i="23"/>
  <c r="AX95" i="23"/>
  <c r="BN42" i="23"/>
  <c r="BN95" i="23"/>
  <c r="CD42" i="23"/>
  <c r="CD95" i="23"/>
  <c r="BJ42" i="23"/>
  <c r="BJ95" i="23"/>
  <c r="E43" i="23"/>
  <c r="BS42" i="23"/>
  <c r="BS95" i="23"/>
  <c r="AQ95" i="23"/>
  <c r="AQ42" i="23"/>
  <c r="AU95" i="23"/>
  <c r="AU42" i="23"/>
  <c r="AY95" i="23"/>
  <c r="AY42" i="23"/>
  <c r="AB95" i="23"/>
  <c r="AB117" i="23" s="1"/>
  <c r="AB42" i="23"/>
  <c r="AR95" i="23"/>
  <c r="AR42" i="23"/>
  <c r="BH95" i="23"/>
  <c r="BH42" i="23"/>
  <c r="BX95" i="23"/>
  <c r="BX42" i="23"/>
  <c r="AG95" i="23"/>
  <c r="AG42" i="23"/>
  <c r="AW42" i="23"/>
  <c r="AW95" i="23"/>
  <c r="BM95" i="23"/>
  <c r="BM42" i="23"/>
  <c r="CC95" i="23"/>
  <c r="CC42" i="23"/>
  <c r="AL42" i="23"/>
  <c r="AL95" i="23"/>
  <c r="BB42" i="23"/>
  <c r="BB95" i="23"/>
  <c r="BR42" i="23"/>
  <c r="BR95" i="23"/>
  <c r="E42" i="23"/>
  <c r="BW95" i="23"/>
  <c r="BW42" i="23"/>
  <c r="CE95" i="23"/>
  <c r="CE42" i="23"/>
  <c r="AZ42" i="23"/>
  <c r="AZ95" i="23"/>
  <c r="AT42" i="23"/>
  <c r="AT95" i="23"/>
  <c r="W42" i="23"/>
  <c r="W95" i="23"/>
  <c r="BG42" i="23"/>
  <c r="BG95" i="23"/>
  <c r="BK42" i="23"/>
  <c r="BK95" i="23"/>
  <c r="BO42" i="23"/>
  <c r="BO95" i="23"/>
  <c r="AF42" i="23"/>
  <c r="AF95" i="23"/>
  <c r="AV42" i="23"/>
  <c r="AV95" i="23"/>
  <c r="BL42" i="23"/>
  <c r="BL95" i="23"/>
  <c r="CB42" i="23"/>
  <c r="CB95" i="23"/>
  <c r="AK42" i="23"/>
  <c r="AK95" i="23"/>
  <c r="BA42" i="23"/>
  <c r="BA95" i="23"/>
  <c r="BQ42" i="23"/>
  <c r="BQ95" i="23"/>
  <c r="Z42" i="23"/>
  <c r="Z95" i="23"/>
  <c r="Z117" i="23" s="1"/>
  <c r="AP95" i="23"/>
  <c r="AP42" i="23"/>
  <c r="BF42" i="23"/>
  <c r="BF95" i="23"/>
  <c r="BV42" i="23"/>
  <c r="BV95" i="23"/>
  <c r="P51" i="22"/>
  <c r="P14" i="22" s="1"/>
  <c r="P6" i="22"/>
  <c r="N129" i="22"/>
  <c r="O29" i="22"/>
  <c r="O31" i="22" s="1"/>
  <c r="O7" i="22" s="1"/>
  <c r="O131" i="22"/>
  <c r="L75" i="22"/>
  <c r="M25" i="22"/>
  <c r="AD140" i="22"/>
  <c r="AD90" i="22"/>
  <c r="M143" i="22"/>
  <c r="N43" i="22"/>
  <c r="BZ6" i="22"/>
  <c r="BZ51" i="22"/>
  <c r="BZ14" i="22" s="1"/>
  <c r="M24" i="22"/>
  <c r="L74" i="22"/>
  <c r="W74" i="23" s="1"/>
  <c r="W74" i="31" s="1"/>
  <c r="M78" i="22"/>
  <c r="M144" i="22"/>
  <c r="N44" i="22"/>
  <c r="AE9" i="22"/>
  <c r="AE51" i="22"/>
  <c r="AE14" i="22" s="1"/>
  <c r="N101" i="22"/>
  <c r="L90" i="22"/>
  <c r="M40" i="22"/>
  <c r="L80" i="22"/>
  <c r="M30" i="22"/>
  <c r="N42" i="22"/>
  <c r="M142" i="22"/>
  <c r="N145" i="22"/>
  <c r="N45" i="22" s="1"/>
  <c r="N10" i="22" s="1"/>
  <c r="O39" i="22"/>
  <c r="O41" i="22" s="1"/>
  <c r="O9" i="22" s="1"/>
  <c r="O141" i="22"/>
  <c r="N139" i="22"/>
  <c r="L77" i="22"/>
  <c r="M27" i="22"/>
  <c r="N128" i="22"/>
  <c r="O123" i="22"/>
  <c r="O23" i="22" s="1"/>
  <c r="O28" i="22" s="1"/>
  <c r="M81" i="22"/>
  <c r="L79" i="22"/>
  <c r="W79" i="23" s="1"/>
  <c r="W79" i="31" s="1"/>
  <c r="K89" i="22"/>
  <c r="AC40" i="22"/>
  <c r="AD41" i="22"/>
  <c r="AR57" i="26" l="1"/>
  <c r="E46" i="31"/>
  <c r="AQ57" i="26"/>
  <c r="AS57" i="26"/>
  <c r="AP96" i="26"/>
  <c r="AP96" i="29" s="1"/>
  <c r="AP57" i="26"/>
  <c r="BV70" i="29"/>
  <c r="BU105" i="29"/>
  <c r="BV120" i="29"/>
  <c r="BU155" i="29"/>
  <c r="AH113" i="31"/>
  <c r="E23" i="31"/>
  <c r="AN114" i="31"/>
  <c r="BK114" i="31"/>
  <c r="BV95" i="31"/>
  <c r="BV117" i="31" s="1"/>
  <c r="W128" i="31"/>
  <c r="W23" i="31"/>
  <c r="E97" i="31"/>
  <c r="E148" i="31"/>
  <c r="E145" i="31"/>
  <c r="AI113" i="31"/>
  <c r="E138" i="31"/>
  <c r="AV113" i="31"/>
  <c r="AG114" i="31"/>
  <c r="AT95" i="31"/>
  <c r="AT117" i="31" s="1"/>
  <c r="BZ114" i="31"/>
  <c r="BQ114" i="31"/>
  <c r="AZ113" i="31"/>
  <c r="E36" i="31"/>
  <c r="E47" i="31"/>
  <c r="E50" i="31"/>
  <c r="E12" i="31" s="1"/>
  <c r="AX112" i="31"/>
  <c r="E37" i="31"/>
  <c r="AX113" i="31"/>
  <c r="E43" i="31"/>
  <c r="E33" i="31"/>
  <c r="W113" i="31"/>
  <c r="W114" i="31"/>
  <c r="AX111" i="31"/>
  <c r="E44" i="31"/>
  <c r="E49" i="31"/>
  <c r="E11" i="31" s="1"/>
  <c r="AX117" i="31"/>
  <c r="AX114" i="31"/>
  <c r="E24" i="31"/>
  <c r="W117" i="31"/>
  <c r="E39" i="31"/>
  <c r="BF113" i="31"/>
  <c r="BR114" i="31"/>
  <c r="CD114" i="31"/>
  <c r="Y113" i="31"/>
  <c r="BL114" i="31"/>
  <c r="AU114" i="31"/>
  <c r="BY113" i="31"/>
  <c r="BW114" i="31"/>
  <c r="AZ114" i="31"/>
  <c r="AK114" i="31"/>
  <c r="BZ95" i="31"/>
  <c r="BZ117" i="31" s="1"/>
  <c r="AT114" i="31"/>
  <c r="AU113" i="31"/>
  <c r="AS114" i="31"/>
  <c r="AC117" i="31"/>
  <c r="BP117" i="31"/>
  <c r="BU117" i="31"/>
  <c r="CE114" i="31"/>
  <c r="X117" i="31"/>
  <c r="BK117" i="31"/>
  <c r="CD117" i="31"/>
  <c r="AM117" i="31"/>
  <c r="BG95" i="31"/>
  <c r="BG117" i="31" s="1"/>
  <c r="CC95" i="31"/>
  <c r="CC117" i="31" s="1"/>
  <c r="BH95" i="31"/>
  <c r="BH117" i="31" s="1"/>
  <c r="BO95" i="31"/>
  <c r="BO117" i="31" s="1"/>
  <c r="CE95" i="31"/>
  <c r="CE117" i="31" s="1"/>
  <c r="AI95" i="31"/>
  <c r="AI117" i="31" s="1"/>
  <c r="BI95" i="31"/>
  <c r="BI117" i="31" s="1"/>
  <c r="BE88" i="31"/>
  <c r="BE113" i="31" s="1"/>
  <c r="BS95" i="31"/>
  <c r="BS117" i="31" s="1"/>
  <c r="BY95" i="31"/>
  <c r="BY117" i="31" s="1"/>
  <c r="AT88" i="31"/>
  <c r="AT113" i="31" s="1"/>
  <c r="BU88" i="31"/>
  <c r="BU113" i="31" s="1"/>
  <c r="AL95" i="31"/>
  <c r="AL117" i="31" s="1"/>
  <c r="AW88" i="31"/>
  <c r="AW113" i="31" s="1"/>
  <c r="CD88" i="31"/>
  <c r="CD113" i="31" s="1"/>
  <c r="AF95" i="31"/>
  <c r="AF117" i="31" s="1"/>
  <c r="AG95" i="31"/>
  <c r="AG117" i="31" s="1"/>
  <c r="BR95" i="31"/>
  <c r="BR117" i="31" s="1"/>
  <c r="AP95" i="31"/>
  <c r="AP117" i="31" s="1"/>
  <c r="AD95" i="31"/>
  <c r="AD117" i="31" s="1"/>
  <c r="AW95" i="31"/>
  <c r="AW117" i="31" s="1"/>
  <c r="AG88" i="31"/>
  <c r="AG113" i="31" s="1"/>
  <c r="AE95" i="31"/>
  <c r="AE117" i="31" s="1"/>
  <c r="BN95" i="31"/>
  <c r="BN117" i="31" s="1"/>
  <c r="AH95" i="31"/>
  <c r="AH117" i="31" s="1"/>
  <c r="AU95" i="31"/>
  <c r="AU117" i="31" s="1"/>
  <c r="BL95" i="31"/>
  <c r="BL117" i="31" s="1"/>
  <c r="AA95" i="31"/>
  <c r="AA117" i="31" s="1"/>
  <c r="AS88" i="31"/>
  <c r="AS113" i="31" s="1"/>
  <c r="BF95" i="31"/>
  <c r="BF117" i="31" s="1"/>
  <c r="AE88" i="31"/>
  <c r="AE113" i="31" s="1"/>
  <c r="CA95" i="31"/>
  <c r="CA117" i="31" s="1"/>
  <c r="BF50" i="31"/>
  <c r="BF12" i="31" s="1"/>
  <c r="AB95" i="31"/>
  <c r="AB117" i="31" s="1"/>
  <c r="BD95" i="31"/>
  <c r="BD117" i="31" s="1"/>
  <c r="BQ95" i="31"/>
  <c r="BQ117" i="31" s="1"/>
  <c r="AO95" i="31"/>
  <c r="AO117" i="31" s="1"/>
  <c r="AJ95" i="31"/>
  <c r="AJ117" i="31" s="1"/>
  <c r="BA95" i="31"/>
  <c r="BA117" i="31" s="1"/>
  <c r="AE45" i="31"/>
  <c r="AE9" i="31" s="1"/>
  <c r="AV45" i="31"/>
  <c r="AV9" i="31" s="1"/>
  <c r="BO88" i="31"/>
  <c r="BO113" i="31" s="1"/>
  <c r="BI45" i="31"/>
  <c r="BI9" i="31" s="1"/>
  <c r="CA88" i="31"/>
  <c r="CA113" i="31" s="1"/>
  <c r="BF45" i="31"/>
  <c r="BF9" i="31" s="1"/>
  <c r="BG45" i="31"/>
  <c r="BG9" i="31" s="1"/>
  <c r="BI88" i="31"/>
  <c r="BI113" i="31" s="1"/>
  <c r="Z95" i="31"/>
  <c r="Z117" i="31" s="1"/>
  <c r="AV95" i="31"/>
  <c r="AV117" i="31" s="1"/>
  <c r="BB43" i="31"/>
  <c r="BB45" i="31" s="1"/>
  <c r="BB9" i="31" s="1"/>
  <c r="BA43" i="31"/>
  <c r="BA45" i="31" s="1"/>
  <c r="BA9" i="31" s="1"/>
  <c r="CA43" i="31"/>
  <c r="CA45" i="31" s="1"/>
  <c r="CA9" i="31" s="1"/>
  <c r="AT43" i="31"/>
  <c r="AT45" i="31" s="1"/>
  <c r="AT9" i="31" s="1"/>
  <c r="AY43" i="31"/>
  <c r="AY45" i="31" s="1"/>
  <c r="AY9" i="31" s="1"/>
  <c r="CB43" i="31"/>
  <c r="CB45" i="31" s="1"/>
  <c r="CB9" i="31" s="1"/>
  <c r="AC88" i="31"/>
  <c r="AC113" i="31" s="1"/>
  <c r="CB95" i="31"/>
  <c r="CB117" i="31" s="1"/>
  <c r="AO45" i="31"/>
  <c r="AO9" i="31" s="1"/>
  <c r="Z45" i="31"/>
  <c r="Z9" i="31" s="1"/>
  <c r="BP88" i="31"/>
  <c r="BP113" i="31" s="1"/>
  <c r="AU45" i="31"/>
  <c r="AU9" i="31" s="1"/>
  <c r="BV88" i="31"/>
  <c r="BV113" i="31" s="1"/>
  <c r="BJ88" i="31"/>
  <c r="BJ113" i="31" s="1"/>
  <c r="BG88" i="31"/>
  <c r="BG113" i="31" s="1"/>
  <c r="BT88" i="31"/>
  <c r="BT113" i="31" s="1"/>
  <c r="BM88" i="31"/>
  <c r="BM113" i="31" s="1"/>
  <c r="BZ88" i="31"/>
  <c r="BZ113" i="31" s="1"/>
  <c r="BK88" i="31"/>
  <c r="BK113" i="31" s="1"/>
  <c r="BL88" i="31"/>
  <c r="BL113" i="31" s="1"/>
  <c r="Z88" i="31"/>
  <c r="Z113" i="31" s="1"/>
  <c r="AD88" i="31"/>
  <c r="AD113" i="31" s="1"/>
  <c r="AO88" i="31"/>
  <c r="AO113" i="31" s="1"/>
  <c r="X88" i="31"/>
  <c r="X113" i="31" s="1"/>
  <c r="AM88" i="31"/>
  <c r="AM113" i="31" s="1"/>
  <c r="BX88" i="31"/>
  <c r="BX113" i="31" s="1"/>
  <c r="AH37" i="31"/>
  <c r="AH38" i="31" s="1"/>
  <c r="AH7" i="31" s="1"/>
  <c r="BA37" i="31"/>
  <c r="BA38" i="31" s="1"/>
  <c r="BA7" i="31" s="1"/>
  <c r="BA88" i="31"/>
  <c r="BA113" i="31" s="1"/>
  <c r="AJ88" i="31"/>
  <c r="AJ113" i="31" s="1"/>
  <c r="AL39" i="31"/>
  <c r="AL41" i="31" s="1"/>
  <c r="AL8" i="31" s="1"/>
  <c r="BQ88" i="31"/>
  <c r="BQ113" i="31" s="1"/>
  <c r="AL88" i="31"/>
  <c r="AL113" i="31" s="1"/>
  <c r="AM81" i="31"/>
  <c r="AM112" i="31" s="1"/>
  <c r="BN88" i="31"/>
  <c r="BN113" i="31" s="1"/>
  <c r="BD88" i="31"/>
  <c r="BD113" i="31" s="1"/>
  <c r="BR88" i="31"/>
  <c r="BR113" i="31" s="1"/>
  <c r="AF88" i="31"/>
  <c r="AF113" i="31" s="1"/>
  <c r="AB88" i="31"/>
  <c r="AB113" i="31" s="1"/>
  <c r="AB81" i="31"/>
  <c r="AB112" i="31" s="1"/>
  <c r="AY36" i="31"/>
  <c r="AY38" i="31" s="1"/>
  <c r="AY7" i="31" s="1"/>
  <c r="BF36" i="31"/>
  <c r="X36" i="31"/>
  <c r="X38" i="31" s="1"/>
  <c r="X7" i="31" s="1"/>
  <c r="AZ36" i="31"/>
  <c r="AZ38" i="31" s="1"/>
  <c r="AZ7" i="31" s="1"/>
  <c r="AP36" i="31"/>
  <c r="AP38" i="31" s="1"/>
  <c r="AP7" i="31" s="1"/>
  <c r="AA36" i="31"/>
  <c r="AA38" i="31" s="1"/>
  <c r="AA7" i="31" s="1"/>
  <c r="CE36" i="31"/>
  <c r="CE38" i="31" s="1"/>
  <c r="CE7" i="31" s="1"/>
  <c r="BH36" i="31"/>
  <c r="BH38" i="31" s="1"/>
  <c r="BH7" i="31" s="1"/>
  <c r="Y36" i="31"/>
  <c r="Y38" i="31" s="1"/>
  <c r="Y7" i="31" s="1"/>
  <c r="BK81" i="31"/>
  <c r="BK112" i="31" s="1"/>
  <c r="BZ81" i="31"/>
  <c r="BZ112" i="31" s="1"/>
  <c r="AT81" i="31"/>
  <c r="AT112" i="31" s="1"/>
  <c r="BH81" i="31"/>
  <c r="BH112" i="31" s="1"/>
  <c r="BJ81" i="31"/>
  <c r="BJ112" i="31" s="1"/>
  <c r="CC81" i="31"/>
  <c r="CC112" i="31" s="1"/>
  <c r="AY88" i="31"/>
  <c r="AY113" i="31" s="1"/>
  <c r="AC81" i="31"/>
  <c r="AC112" i="31" s="1"/>
  <c r="AV81" i="31"/>
  <c r="AV112" i="31" s="1"/>
  <c r="BM81" i="31"/>
  <c r="BM112" i="31" s="1"/>
  <c r="AS81" i="31"/>
  <c r="AS112" i="31" s="1"/>
  <c r="AE81" i="31"/>
  <c r="AE112" i="31" s="1"/>
  <c r="AP81" i="31"/>
  <c r="AP112" i="31" s="1"/>
  <c r="BY81" i="31"/>
  <c r="BY112" i="31" s="1"/>
  <c r="BE81" i="31"/>
  <c r="BE112" i="31" s="1"/>
  <c r="BO78" i="31"/>
  <c r="BO111" i="31" s="1"/>
  <c r="BQ81" i="31"/>
  <c r="BQ112" i="31" s="1"/>
  <c r="AJ81" i="31"/>
  <c r="AJ112" i="31" s="1"/>
  <c r="BU78" i="31"/>
  <c r="BU111" i="31" s="1"/>
  <c r="BS81" i="31"/>
  <c r="BS112" i="31" s="1"/>
  <c r="BB88" i="31"/>
  <c r="BB113" i="31" s="1"/>
  <c r="AO81" i="31"/>
  <c r="AO112" i="31" s="1"/>
  <c r="AK88" i="31"/>
  <c r="AK113" i="31" s="1"/>
  <c r="AI33" i="31"/>
  <c r="AT33" i="31"/>
  <c r="AT38" i="31" s="1"/>
  <c r="AT7" i="31" s="1"/>
  <c r="BU33" i="31"/>
  <c r="BU38" i="31" s="1"/>
  <c r="BU7" i="31" s="1"/>
  <c r="BI78" i="31"/>
  <c r="BI111" i="31" s="1"/>
  <c r="BC78" i="31"/>
  <c r="BC111" i="31" s="1"/>
  <c r="AZ78" i="31"/>
  <c r="AZ111" i="31" s="1"/>
  <c r="AR78" i="31"/>
  <c r="AR111" i="31" s="1"/>
  <c r="AY78" i="31"/>
  <c r="AY111" i="31" s="1"/>
  <c r="BF78" i="31"/>
  <c r="BF111" i="31" s="1"/>
  <c r="AH81" i="31"/>
  <c r="AH112" i="31" s="1"/>
  <c r="AE78" i="31"/>
  <c r="AE111" i="31" s="1"/>
  <c r="AG81" i="31"/>
  <c r="AG112" i="31" s="1"/>
  <c r="AN81" i="31"/>
  <c r="AN112" i="31" s="1"/>
  <c r="AQ31" i="31"/>
  <c r="AQ6" i="31" s="1"/>
  <c r="CD81" i="31"/>
  <c r="CD112" i="31" s="1"/>
  <c r="BJ78" i="31"/>
  <c r="BJ111" i="31" s="1"/>
  <c r="CA81" i="31"/>
  <c r="CA112" i="31" s="1"/>
  <c r="AD81" i="31"/>
  <c r="AD112" i="31" s="1"/>
  <c r="AQ81" i="31"/>
  <c r="AQ112" i="31" s="1"/>
  <c r="BR81" i="31"/>
  <c r="BR112" i="31" s="1"/>
  <c r="AC31" i="31"/>
  <c r="AC6" i="31" s="1"/>
  <c r="AS31" i="31"/>
  <c r="AS6" i="31" s="1"/>
  <c r="BO30" i="31"/>
  <c r="AF30" i="31"/>
  <c r="AF31" i="31" s="1"/>
  <c r="AF6" i="31" s="1"/>
  <c r="BN30" i="31"/>
  <c r="BN31" i="31" s="1"/>
  <c r="BN6" i="31" s="1"/>
  <c r="BT30" i="31"/>
  <c r="BU30" i="31"/>
  <c r="BU31" i="31" s="1"/>
  <c r="BU6" i="31" s="1"/>
  <c r="AL30" i="31"/>
  <c r="BI30" i="31"/>
  <c r="BI31" i="31" s="1"/>
  <c r="BI6" i="31" s="1"/>
  <c r="BC30" i="31"/>
  <c r="BD30" i="31"/>
  <c r="CC31" i="31"/>
  <c r="CC6" i="31" s="1"/>
  <c r="CA31" i="31"/>
  <c r="CA6" i="31" s="1"/>
  <c r="BS31" i="31"/>
  <c r="BS6" i="31" s="1"/>
  <c r="AH31" i="31"/>
  <c r="AH6" i="31" s="1"/>
  <c r="BK31" i="31"/>
  <c r="BK6" i="31" s="1"/>
  <c r="AO78" i="31"/>
  <c r="AO111" i="31" s="1"/>
  <c r="BP78" i="31"/>
  <c r="BP111" i="31" s="1"/>
  <c r="BN78" i="31"/>
  <c r="BN111" i="31" s="1"/>
  <c r="BR78" i="31"/>
  <c r="BR111" i="31" s="1"/>
  <c r="AV78" i="31"/>
  <c r="AV111" i="31" s="1"/>
  <c r="BZ45" i="31"/>
  <c r="BZ9" i="31" s="1"/>
  <c r="AJ78" i="31"/>
  <c r="AJ111" i="31" s="1"/>
  <c r="BW78" i="31"/>
  <c r="BW111" i="31" s="1"/>
  <c r="BG78" i="31"/>
  <c r="BG111" i="31" s="1"/>
  <c r="AW78" i="31"/>
  <c r="AW111" i="31" s="1"/>
  <c r="CC78" i="31"/>
  <c r="CC111" i="31" s="1"/>
  <c r="BB27" i="31"/>
  <c r="BR27" i="31"/>
  <c r="BR28" i="31" s="1"/>
  <c r="BR5" i="31" s="1"/>
  <c r="BD78" i="31"/>
  <c r="BD111" i="31" s="1"/>
  <c r="BT78" i="31"/>
  <c r="BT111" i="31" s="1"/>
  <c r="AL78" i="31"/>
  <c r="AL111" i="31" s="1"/>
  <c r="BM78" i="31"/>
  <c r="BM111" i="31" s="1"/>
  <c r="AQ78" i="31"/>
  <c r="AQ111" i="31" s="1"/>
  <c r="BB78" i="31"/>
  <c r="BB111" i="31" s="1"/>
  <c r="AG78" i="31"/>
  <c r="AG111" i="31" s="1"/>
  <c r="BK78" i="31"/>
  <c r="BK111" i="31" s="1"/>
  <c r="AK78" i="31"/>
  <c r="AK111" i="31" s="1"/>
  <c r="AG25" i="31"/>
  <c r="AG28" i="31" s="1"/>
  <c r="AN25" i="31"/>
  <c r="AN28" i="31" s="1"/>
  <c r="AN5" i="31" s="1"/>
  <c r="BF25" i="31"/>
  <c r="BF28" i="31" s="1"/>
  <c r="BF5" i="31" s="1"/>
  <c r="BQ25" i="31"/>
  <c r="BQ28" i="31" s="1"/>
  <c r="BQ5" i="31" s="1"/>
  <c r="AL25" i="31"/>
  <c r="AL28" i="31" s="1"/>
  <c r="AL5" i="31" s="1"/>
  <c r="AF78" i="31"/>
  <c r="AF111" i="31" s="1"/>
  <c r="AM78" i="31"/>
  <c r="AM111" i="31" s="1"/>
  <c r="AI78" i="31"/>
  <c r="AI111" i="31" s="1"/>
  <c r="AP78" i="31"/>
  <c r="AP111" i="31" s="1"/>
  <c r="BV78" i="31"/>
  <c r="BV111" i="31" s="1"/>
  <c r="BA24" i="31"/>
  <c r="BA28" i="31" s="1"/>
  <c r="BA5" i="31" s="1"/>
  <c r="BH24" i="31"/>
  <c r="BH28" i="31" s="1"/>
  <c r="BC24" i="31"/>
  <c r="BC28" i="31" s="1"/>
  <c r="BC5" i="31" s="1"/>
  <c r="BB24" i="31"/>
  <c r="BY24" i="31"/>
  <c r="BY28" i="31" s="1"/>
  <c r="AH24" i="31"/>
  <c r="AH28" i="31" s="1"/>
  <c r="AU24" i="31"/>
  <c r="AU28" i="31" s="1"/>
  <c r="AU5" i="31" s="1"/>
  <c r="AF24" i="31"/>
  <c r="AF28" i="31" s="1"/>
  <c r="BY45" i="31"/>
  <c r="BY9" i="31" s="1"/>
  <c r="CE45" i="31"/>
  <c r="CE9" i="31" s="1"/>
  <c r="AH39" i="31"/>
  <c r="AH41" i="31" s="1"/>
  <c r="AH8" i="31" s="1"/>
  <c r="AP39" i="31"/>
  <c r="AP41" i="31" s="1"/>
  <c r="AP8" i="31" s="1"/>
  <c r="BQ29" i="31"/>
  <c r="BQ31" i="31" s="1"/>
  <c r="BQ6" i="31" s="1"/>
  <c r="BC145" i="31"/>
  <c r="BC151" i="31" s="1"/>
  <c r="BH45" i="31"/>
  <c r="BH9" i="31" s="1"/>
  <c r="BR39" i="31"/>
  <c r="BR41" i="31" s="1"/>
  <c r="BR8" i="31" s="1"/>
  <c r="BZ39" i="31"/>
  <c r="BZ41" i="31" s="1"/>
  <c r="BZ8" i="31" s="1"/>
  <c r="BA39" i="31"/>
  <c r="BA41" i="31" s="1"/>
  <c r="BA8" i="31" s="1"/>
  <c r="BJ29" i="31"/>
  <c r="BJ31" i="31" s="1"/>
  <c r="BJ6" i="31" s="1"/>
  <c r="BO39" i="31"/>
  <c r="BO41" i="31" s="1"/>
  <c r="BO8" i="31" s="1"/>
  <c r="BH39" i="31"/>
  <c r="BH41" i="31" s="1"/>
  <c r="BH8" i="31" s="1"/>
  <c r="AJ39" i="31"/>
  <c r="AJ41" i="31" s="1"/>
  <c r="AJ8" i="31" s="1"/>
  <c r="AW39" i="31"/>
  <c r="AW41" i="31" s="1"/>
  <c r="AW8" i="31" s="1"/>
  <c r="BY39" i="31"/>
  <c r="BY41" i="31" s="1"/>
  <c r="BY8" i="31" s="1"/>
  <c r="BD29" i="31"/>
  <c r="CB39" i="31"/>
  <c r="CB41" i="31" s="1"/>
  <c r="CB8" i="31" s="1"/>
  <c r="BU39" i="31"/>
  <c r="BU41" i="31" s="1"/>
  <c r="BU8" i="31" s="1"/>
  <c r="BN39" i="31"/>
  <c r="BN41" i="31" s="1"/>
  <c r="BN8" i="31" s="1"/>
  <c r="AS39" i="31"/>
  <c r="AS41" i="31" s="1"/>
  <c r="AS8" i="31" s="1"/>
  <c r="BS39" i="31"/>
  <c r="BS41" i="31" s="1"/>
  <c r="BS8" i="31" s="1"/>
  <c r="AM39" i="31"/>
  <c r="AM41" i="31" s="1"/>
  <c r="AM8" i="31" s="1"/>
  <c r="AT39" i="31"/>
  <c r="AT41" i="31" s="1"/>
  <c r="AT8" i="31" s="1"/>
  <c r="BC39" i="31"/>
  <c r="BC41" i="31" s="1"/>
  <c r="BC8" i="31" s="1"/>
  <c r="BG39" i="31"/>
  <c r="BG41" i="31" s="1"/>
  <c r="BG8" i="31" s="1"/>
  <c r="AO39" i="31"/>
  <c r="AO41" i="31" s="1"/>
  <c r="AO8" i="31" s="1"/>
  <c r="CE39" i="31"/>
  <c r="CE41" i="31" s="1"/>
  <c r="CE8" i="31" s="1"/>
  <c r="AK29" i="31"/>
  <c r="AK31" i="31" s="1"/>
  <c r="AK6" i="31" s="1"/>
  <c r="BD39" i="31"/>
  <c r="BD41" i="31" s="1"/>
  <c r="BD8" i="31" s="1"/>
  <c r="CD39" i="31"/>
  <c r="CD41" i="31" s="1"/>
  <c r="CD8" i="31" s="1"/>
  <c r="BP39" i="31"/>
  <c r="BP41" i="31" s="1"/>
  <c r="BP8" i="31" s="1"/>
  <c r="BY29" i="31"/>
  <c r="BY31" i="31" s="1"/>
  <c r="BY6" i="31" s="1"/>
  <c r="BI39" i="31"/>
  <c r="BI41" i="31" s="1"/>
  <c r="BI8" i="31" s="1"/>
  <c r="BK131" i="31"/>
  <c r="CC39" i="31"/>
  <c r="BM39" i="31"/>
  <c r="BM41" i="31" s="1"/>
  <c r="BM8" i="31" s="1"/>
  <c r="AD29" i="31"/>
  <c r="AD31" i="31" s="1"/>
  <c r="AD6" i="31" s="1"/>
  <c r="AX39" i="31"/>
  <c r="BE141" i="31"/>
  <c r="BE151" i="31" s="1"/>
  <c r="AV141" i="31"/>
  <c r="AV151" i="31" s="1"/>
  <c r="BL141" i="31"/>
  <c r="BL151" i="31" s="1"/>
  <c r="AQ141" i="31"/>
  <c r="AQ151" i="31" s="1"/>
  <c r="BV141" i="31"/>
  <c r="BV151" i="31" s="1"/>
  <c r="BK141" i="31"/>
  <c r="BW141" i="31"/>
  <c r="BW151" i="31" s="1"/>
  <c r="BF141" i="31"/>
  <c r="BF151" i="31" s="1"/>
  <c r="AJ29" i="31"/>
  <c r="AJ31" i="31" s="1"/>
  <c r="AJ6" i="31" s="1"/>
  <c r="BO29" i="31"/>
  <c r="AD45" i="31"/>
  <c r="AD9" i="31" s="1"/>
  <c r="BM29" i="31"/>
  <c r="BM31" i="31" s="1"/>
  <c r="BM6" i="31" s="1"/>
  <c r="AP29" i="31"/>
  <c r="AP31" i="31" s="1"/>
  <c r="AP6" i="31" s="1"/>
  <c r="BL29" i="31"/>
  <c r="BL31" i="31" s="1"/>
  <c r="BL6" i="31" s="1"/>
  <c r="AA29" i="31"/>
  <c r="AA31" i="31" s="1"/>
  <c r="AA6" i="31" s="1"/>
  <c r="AV29" i="31"/>
  <c r="AV31" i="31" s="1"/>
  <c r="AV6" i="31" s="1"/>
  <c r="AT29" i="31"/>
  <c r="AT31" i="31" s="1"/>
  <c r="AT6" i="31" s="1"/>
  <c r="BX29" i="31"/>
  <c r="BX31" i="31" s="1"/>
  <c r="BX6" i="31" s="1"/>
  <c r="AB29" i="31"/>
  <c r="AB31" i="31" s="1"/>
  <c r="AB6" i="31" s="1"/>
  <c r="AN29" i="31"/>
  <c r="AN31" i="31" s="1"/>
  <c r="AN6" i="31" s="1"/>
  <c r="BZ29" i="31"/>
  <c r="BZ31" i="31" s="1"/>
  <c r="BZ6" i="31" s="1"/>
  <c r="AI29" i="31"/>
  <c r="AI31" i="31" s="1"/>
  <c r="AI6" i="31" s="1"/>
  <c r="AM29" i="31"/>
  <c r="AM31" i="31" s="1"/>
  <c r="AM6" i="31" s="1"/>
  <c r="BH29" i="31"/>
  <c r="BH31" i="31" s="1"/>
  <c r="BH6" i="31" s="1"/>
  <c r="BU131" i="31"/>
  <c r="BU151" i="31" s="1"/>
  <c r="BP29" i="31"/>
  <c r="BP31" i="31" s="1"/>
  <c r="BP6" i="31" s="1"/>
  <c r="AL29" i="31"/>
  <c r="BT29" i="31"/>
  <c r="AF131" i="31"/>
  <c r="BC29" i="31"/>
  <c r="AG29" i="31"/>
  <c r="AG31" i="31" s="1"/>
  <c r="AG6" i="31" s="1"/>
  <c r="BX41" i="31"/>
  <c r="BX8" i="31" s="1"/>
  <c r="AX29" i="31"/>
  <c r="CD29" i="31"/>
  <c r="CD31" i="31" s="1"/>
  <c r="CD6" i="31" s="1"/>
  <c r="AO29" i="31"/>
  <c r="AO31" i="31" s="1"/>
  <c r="AO6" i="31" s="1"/>
  <c r="BF29" i="31"/>
  <c r="BF31" i="31" s="1"/>
  <c r="BF6" i="31" s="1"/>
  <c r="BR29" i="31"/>
  <c r="BR31" i="31" s="1"/>
  <c r="BR6" i="31" s="1"/>
  <c r="AS131" i="31"/>
  <c r="AS151" i="31" s="1"/>
  <c r="BE29" i="31"/>
  <c r="BE31" i="31" s="1"/>
  <c r="BE6" i="31" s="1"/>
  <c r="AE29" i="31"/>
  <c r="AE31" i="31" s="1"/>
  <c r="AE6" i="31" s="1"/>
  <c r="CD45" i="31"/>
  <c r="CD9" i="31" s="1"/>
  <c r="AA45" i="31"/>
  <c r="AA9" i="31" s="1"/>
  <c r="AS45" i="31"/>
  <c r="AS9" i="31" s="1"/>
  <c r="AI45" i="31"/>
  <c r="AI9" i="31" s="1"/>
  <c r="BW31" i="31"/>
  <c r="BW6" i="31" s="1"/>
  <c r="BG28" i="31"/>
  <c r="BG5" i="31" s="1"/>
  <c r="BC45" i="31"/>
  <c r="BC9" i="31" s="1"/>
  <c r="BK41" i="31"/>
  <c r="BK8" i="31" s="1"/>
  <c r="AZ31" i="31"/>
  <c r="AZ6" i="31" s="1"/>
  <c r="CC45" i="31"/>
  <c r="CC9" i="31" s="1"/>
  <c r="AZ45" i="31"/>
  <c r="AZ9" i="31" s="1"/>
  <c r="BV45" i="31"/>
  <c r="BV9" i="31" s="1"/>
  <c r="AU31" i="31"/>
  <c r="AU6" i="31" s="1"/>
  <c r="BV31" i="31"/>
  <c r="BV6" i="31" s="1"/>
  <c r="BE41" i="31"/>
  <c r="BE8" i="31" s="1"/>
  <c r="BB41" i="31"/>
  <c r="BB8" i="31" s="1"/>
  <c r="BG31" i="31"/>
  <c r="BG6" i="31" s="1"/>
  <c r="AP28" i="31"/>
  <c r="AP5" i="31" s="1"/>
  <c r="AH45" i="31"/>
  <c r="AH9" i="31" s="1"/>
  <c r="BX151" i="31"/>
  <c r="BM45" i="31"/>
  <c r="BM9" i="31" s="1"/>
  <c r="AG45" i="31"/>
  <c r="AG9" i="31" s="1"/>
  <c r="CD38" i="31"/>
  <c r="CD7" i="31" s="1"/>
  <c r="BR151" i="31"/>
  <c r="AV38" i="31"/>
  <c r="AV7" i="31" s="1"/>
  <c r="BV28" i="31"/>
  <c r="BV5" i="31" s="1"/>
  <c r="BA31" i="31"/>
  <c r="BA6" i="31" s="1"/>
  <c r="AG151" i="31"/>
  <c r="BI28" i="31"/>
  <c r="BI5" i="31" s="1"/>
  <c r="AW45" i="31"/>
  <c r="AW9" i="31" s="1"/>
  <c r="X45" i="31"/>
  <c r="X9" i="31" s="1"/>
  <c r="AJ45" i="31"/>
  <c r="AJ9" i="31" s="1"/>
  <c r="BD151" i="31"/>
  <c r="AG38" i="31"/>
  <c r="AG7" i="31" s="1"/>
  <c r="AJ151" i="31"/>
  <c r="AP45" i="31"/>
  <c r="AP9" i="31" s="1"/>
  <c r="BP45" i="31"/>
  <c r="BP9" i="31" s="1"/>
  <c r="AN151" i="31"/>
  <c r="AM45" i="31"/>
  <c r="AM9" i="31" s="1"/>
  <c r="BP38" i="31"/>
  <c r="BP7" i="31" s="1"/>
  <c r="BA151" i="31"/>
  <c r="AR45" i="31"/>
  <c r="AR9" i="31" s="1"/>
  <c r="AQ45" i="31"/>
  <c r="AQ9" i="31" s="1"/>
  <c r="AN45" i="31"/>
  <c r="AN9" i="31" s="1"/>
  <c r="AC38" i="31"/>
  <c r="AC7" i="31" s="1"/>
  <c r="CE151" i="31"/>
  <c r="AZ41" i="31"/>
  <c r="AZ8" i="31" s="1"/>
  <c r="BN45" i="31"/>
  <c r="BN9" i="31" s="1"/>
  <c r="BD45" i="31"/>
  <c r="BD9" i="31" s="1"/>
  <c r="AW151" i="31"/>
  <c r="AN38" i="31"/>
  <c r="AN7" i="31" s="1"/>
  <c r="BL45" i="31"/>
  <c r="BL9" i="31" s="1"/>
  <c r="AU38" i="31"/>
  <c r="AU7" i="31" s="1"/>
  <c r="AY151" i="31"/>
  <c r="AG41" i="31"/>
  <c r="AG8" i="31" s="1"/>
  <c r="BS28" i="31"/>
  <c r="BS5" i="31" s="1"/>
  <c r="AQ41" i="31"/>
  <c r="AQ8" i="31" s="1"/>
  <c r="BX45" i="31"/>
  <c r="BX9" i="31" s="1"/>
  <c r="BJ41" i="31"/>
  <c r="BJ8" i="31" s="1"/>
  <c r="BG38" i="31"/>
  <c r="BG7" i="31" s="1"/>
  <c r="BC38" i="31"/>
  <c r="BC7" i="31" s="1"/>
  <c r="AM28" i="31"/>
  <c r="AM5" i="31" s="1"/>
  <c r="AS28" i="31"/>
  <c r="AS5" i="31" s="1"/>
  <c r="AI41" i="31"/>
  <c r="AI8" i="31" s="1"/>
  <c r="AR31" i="31"/>
  <c r="AR6" i="31" s="1"/>
  <c r="BR45" i="31"/>
  <c r="BR9" i="31" s="1"/>
  <c r="BY38" i="31"/>
  <c r="BY7" i="31" s="1"/>
  <c r="AQ38" i="31"/>
  <c r="AQ7" i="31" s="1"/>
  <c r="AM38" i="31"/>
  <c r="AM7" i="31" s="1"/>
  <c r="BG151" i="31"/>
  <c r="AU151" i="31"/>
  <c r="BP151" i="31"/>
  <c r="CE31" i="31"/>
  <c r="CE6" i="31" s="1"/>
  <c r="BH151" i="31"/>
  <c r="BW45" i="31"/>
  <c r="BW9" i="31" s="1"/>
  <c r="BK45" i="31"/>
  <c r="BK9" i="31" s="1"/>
  <c r="BL38" i="31"/>
  <c r="BL7" i="31" s="1"/>
  <c r="AV41" i="31"/>
  <c r="AV8" i="31" s="1"/>
  <c r="BO38" i="31"/>
  <c r="BO7" i="31" s="1"/>
  <c r="BX38" i="31"/>
  <c r="BX7" i="31" s="1"/>
  <c r="AI151" i="31"/>
  <c r="BP28" i="31"/>
  <c r="BP5" i="31" s="1"/>
  <c r="BN28" i="31"/>
  <c r="BN5" i="31" s="1"/>
  <c r="BL28" i="31"/>
  <c r="BL5" i="31" s="1"/>
  <c r="BJ28" i="31"/>
  <c r="BJ5" i="31" s="1"/>
  <c r="BO151" i="31"/>
  <c r="BQ47" i="31"/>
  <c r="AT47" i="31"/>
  <c r="AT56" i="31"/>
  <c r="BM47" i="31"/>
  <c r="CB75" i="25"/>
  <c r="CD125" i="25"/>
  <c r="CD125" i="26" s="1"/>
  <c r="CD128" i="31"/>
  <c r="CD151" i="31" s="1"/>
  <c r="BA46" i="31"/>
  <c r="AU98" i="31"/>
  <c r="AU115" i="31" s="1"/>
  <c r="AU46" i="31"/>
  <c r="AU48" i="31" s="1"/>
  <c r="AU10" i="31" s="1"/>
  <c r="BQ46" i="31"/>
  <c r="AC45" i="31"/>
  <c r="AC9" i="31" s="1"/>
  <c r="AS46" i="31"/>
  <c r="BB46" i="31"/>
  <c r="AP46" i="31"/>
  <c r="CB38" i="31"/>
  <c r="CB7" i="31" s="1"/>
  <c r="AX38" i="31"/>
  <c r="AX7" i="31" s="1"/>
  <c r="CB31" i="31"/>
  <c r="CB6" i="31" s="1"/>
  <c r="AK45" i="31"/>
  <c r="AK9" i="31" s="1"/>
  <c r="W74" i="25"/>
  <c r="W74" i="26" s="1"/>
  <c r="W74" i="29" s="1"/>
  <c r="BK47" i="31"/>
  <c r="AQ47" i="31"/>
  <c r="AQ56" i="31"/>
  <c r="AY47" i="31"/>
  <c r="CB47" i="31"/>
  <c r="BE47" i="31"/>
  <c r="BS47" i="31"/>
  <c r="BY47" i="31"/>
  <c r="BR47" i="31"/>
  <c r="BW47" i="31"/>
  <c r="CC47" i="31"/>
  <c r="CD75" i="25"/>
  <c r="CD75" i="26" s="1"/>
  <c r="CA75" i="24"/>
  <c r="CA78" i="24" s="1"/>
  <c r="CA111" i="24" s="1"/>
  <c r="BQ38" i="31"/>
  <c r="BQ7" i="31" s="1"/>
  <c r="AR38" i="31"/>
  <c r="AR7" i="31" s="1"/>
  <c r="AZ151" i="31"/>
  <c r="BW46" i="31"/>
  <c r="BJ46" i="31"/>
  <c r="W38" i="31"/>
  <c r="W7" i="31" s="1"/>
  <c r="BQ151" i="31"/>
  <c r="BJ151" i="31"/>
  <c r="AY46" i="31"/>
  <c r="BT38" i="31"/>
  <c r="BT7" i="31" s="1"/>
  <c r="CE46" i="31"/>
  <c r="BN38" i="31"/>
  <c r="BN7" i="31" s="1"/>
  <c r="CC38" i="31"/>
  <c r="CC7" i="31" s="1"/>
  <c r="AW38" i="31"/>
  <c r="AW7" i="31" s="1"/>
  <c r="BQ45" i="31"/>
  <c r="BQ9" i="31" s="1"/>
  <c r="AF45" i="31"/>
  <c r="AF9" i="31" s="1"/>
  <c r="AT46" i="31"/>
  <c r="BT46" i="31"/>
  <c r="CA46" i="31"/>
  <c r="AW46" i="31"/>
  <c r="BK46" i="31"/>
  <c r="AZ46" i="31"/>
  <c r="BD38" i="31"/>
  <c r="BD7" i="31" s="1"/>
  <c r="AJ38" i="31"/>
  <c r="AJ7" i="31" s="1"/>
  <c r="BS38" i="31"/>
  <c r="BS7" i="31" s="1"/>
  <c r="BM151" i="31"/>
  <c r="AR151" i="31"/>
  <c r="AW28" i="31"/>
  <c r="AQ28" i="31"/>
  <c r="CA41" i="31"/>
  <c r="CA8" i="31" s="1"/>
  <c r="AE28" i="31"/>
  <c r="BL47" i="31"/>
  <c r="BC47" i="31"/>
  <c r="BG47" i="31"/>
  <c r="CA125" i="25"/>
  <c r="CA125" i="26" s="1"/>
  <c r="CA128" i="31"/>
  <c r="CA151" i="31" s="1"/>
  <c r="W45" i="31"/>
  <c r="W9" i="31" s="1"/>
  <c r="BM46" i="31"/>
  <c r="BV47" i="31"/>
  <c r="AP56" i="31"/>
  <c r="AW47" i="31"/>
  <c r="BO47" i="31"/>
  <c r="BU47" i="31"/>
  <c r="AR56" i="31"/>
  <c r="AZ47" i="31"/>
  <c r="BA47" i="31"/>
  <c r="AV47" i="31"/>
  <c r="BD47" i="31"/>
  <c r="CB125" i="25"/>
  <c r="CB125" i="26" s="1"/>
  <c r="CB128" i="31"/>
  <c r="CB151" i="31" s="1"/>
  <c r="BV46" i="31"/>
  <c r="BU46" i="31"/>
  <c r="BI46" i="31"/>
  <c r="CC46" i="31"/>
  <c r="BZ38" i="31"/>
  <c r="BZ7" i="31" s="1"/>
  <c r="BS151" i="31"/>
  <c r="BE28" i="31"/>
  <c r="AO28" i="31"/>
  <c r="AU41" i="31"/>
  <c r="AU8" i="31" s="1"/>
  <c r="BT41" i="31"/>
  <c r="BT8" i="31" s="1"/>
  <c r="AL45" i="31"/>
  <c r="AL9" i="31" s="1"/>
  <c r="AB45" i="31"/>
  <c r="AB9" i="31" s="1"/>
  <c r="BS45" i="31"/>
  <c r="BS9" i="31" s="1"/>
  <c r="AR41" i="31"/>
  <c r="AR8" i="31" s="1"/>
  <c r="BB31" i="31"/>
  <c r="BB6" i="31" s="1"/>
  <c r="BO45" i="31"/>
  <c r="BO9" i="31" s="1"/>
  <c r="BD46" i="31"/>
  <c r="BR46" i="31"/>
  <c r="BP46" i="31"/>
  <c r="CB46" i="31"/>
  <c r="BE38" i="31"/>
  <c r="BE7" i="31" s="1"/>
  <c r="AP151" i="31"/>
  <c r="AL151" i="31"/>
  <c r="BY151" i="31"/>
  <c r="BU28" i="31"/>
  <c r="BO28" i="31"/>
  <c r="BK28" i="31"/>
  <c r="AK28" i="31"/>
  <c r="AR28" i="31"/>
  <c r="BX28" i="31"/>
  <c r="AY31" i="31"/>
  <c r="AY6" i="31" s="1"/>
  <c r="AX45" i="31"/>
  <c r="AX9" i="31" s="1"/>
  <c r="BT45" i="31"/>
  <c r="BT9" i="31" s="1"/>
  <c r="BX46" i="31"/>
  <c r="AV46" i="31"/>
  <c r="BN46" i="31"/>
  <c r="BJ38" i="31"/>
  <c r="BJ7" i="31" s="1"/>
  <c r="BI151" i="31"/>
  <c r="BL41" i="31"/>
  <c r="BL8" i="31" s="1"/>
  <c r="BF41" i="31"/>
  <c r="BF8" i="31" s="1"/>
  <c r="W41" i="31"/>
  <c r="W8" i="31" s="1"/>
  <c r="BS46" i="31"/>
  <c r="BO46" i="31"/>
  <c r="BI38" i="31"/>
  <c r="BI7" i="31" s="1"/>
  <c r="AO38" i="31"/>
  <c r="AO7" i="31" s="1"/>
  <c r="AF38" i="31"/>
  <c r="AF7" i="31" s="1"/>
  <c r="AB38" i="31"/>
  <c r="AB7" i="31" s="1"/>
  <c r="BT151" i="31"/>
  <c r="AZ28" i="31"/>
  <c r="BJ45" i="31"/>
  <c r="BJ9" i="31" s="1"/>
  <c r="BE45" i="31"/>
  <c r="BE9" i="31" s="1"/>
  <c r="Y45" i="31"/>
  <c r="Y9" i="31" s="1"/>
  <c r="BB47" i="31"/>
  <c r="BN47" i="31"/>
  <c r="BZ47" i="31"/>
  <c r="BI47" i="31"/>
  <c r="CE75" i="25"/>
  <c r="CE78" i="25" s="1"/>
  <c r="CE111" i="25" s="1"/>
  <c r="CD46" i="31"/>
  <c r="BE46" i="31"/>
  <c r="BY46" i="31"/>
  <c r="BH46" i="31"/>
  <c r="BF46" i="31"/>
  <c r="BM38" i="31"/>
  <c r="BM7" i="31" s="1"/>
  <c r="AE38" i="31"/>
  <c r="AE7" i="31" s="1"/>
  <c r="BN151" i="31"/>
  <c r="AY28" i="31"/>
  <c r="BU45" i="31"/>
  <c r="BU9" i="31" s="1"/>
  <c r="AK41" i="31"/>
  <c r="AK8" i="31" s="1"/>
  <c r="W79" i="25"/>
  <c r="W79" i="26" s="1"/>
  <c r="W79" i="29" s="1"/>
  <c r="BH47" i="31"/>
  <c r="BX47" i="31"/>
  <c r="AS47" i="31"/>
  <c r="AS56" i="31"/>
  <c r="CA47" i="31"/>
  <c r="CE47" i="31"/>
  <c r="CD47" i="31"/>
  <c r="BP47" i="31"/>
  <c r="BJ47" i="31"/>
  <c r="BF47" i="31"/>
  <c r="BT47" i="31"/>
  <c r="BZ125" i="25"/>
  <c r="BZ128" i="25" s="1"/>
  <c r="BZ128" i="31"/>
  <c r="BZ151" i="31" s="1"/>
  <c r="CC125" i="25"/>
  <c r="CC125" i="26" s="1"/>
  <c r="BZ75" i="25"/>
  <c r="BZ78" i="25" s="1"/>
  <c r="BZ111" i="25" s="1"/>
  <c r="BC46" i="31"/>
  <c r="BK38" i="31"/>
  <c r="BK7" i="31" s="1"/>
  <c r="BB151" i="31"/>
  <c r="AH151" i="31"/>
  <c r="BZ46" i="31"/>
  <c r="BD28" i="31"/>
  <c r="AI28" i="31"/>
  <c r="BV38" i="31"/>
  <c r="BV7" i="31" s="1"/>
  <c r="BB38" i="31"/>
  <c r="BB7" i="31" s="1"/>
  <c r="AL38" i="31"/>
  <c r="AL7" i="31" s="1"/>
  <c r="Z38" i="31"/>
  <c r="Z7" i="31" s="1"/>
  <c r="AO128" i="31"/>
  <c r="AK151" i="31"/>
  <c r="BW41" i="31"/>
  <c r="BW8" i="31" s="1"/>
  <c r="AY41" i="31"/>
  <c r="AY8" i="31" s="1"/>
  <c r="BV41" i="31"/>
  <c r="BV8" i="31" s="1"/>
  <c r="AS38" i="31"/>
  <c r="AS7" i="31" s="1"/>
  <c r="CA38" i="31"/>
  <c r="CA7" i="31" s="1"/>
  <c r="BW38" i="31"/>
  <c r="BW7" i="31" s="1"/>
  <c r="AD38" i="31"/>
  <c r="AD7" i="31" s="1"/>
  <c r="BM28" i="31"/>
  <c r="AW31" i="31"/>
  <c r="AW6" i="31" s="1"/>
  <c r="AX46" i="31"/>
  <c r="BL46" i="31"/>
  <c r="BG46" i="31"/>
  <c r="AQ46" i="31"/>
  <c r="BR38" i="31"/>
  <c r="BR7" i="31" s="1"/>
  <c r="AK38" i="31"/>
  <c r="AK7" i="31" s="1"/>
  <c r="AM151" i="31"/>
  <c r="BT28" i="31"/>
  <c r="AX28" i="31"/>
  <c r="AV28" i="31"/>
  <c r="AT28" i="31"/>
  <c r="BQ41" i="31"/>
  <c r="BQ8" i="31" s="1"/>
  <c r="AN41" i="31"/>
  <c r="AN8" i="31" s="1"/>
  <c r="AJ28" i="31"/>
  <c r="BW28" i="31"/>
  <c r="E23" i="25"/>
  <c r="AZ113" i="23"/>
  <c r="AZ114" i="23"/>
  <c r="AZ112" i="23"/>
  <c r="AZ111" i="23"/>
  <c r="AT111" i="23"/>
  <c r="AO111" i="23"/>
  <c r="AO114" i="23"/>
  <c r="AT112" i="23"/>
  <c r="AO113" i="23"/>
  <c r="AO112" i="23"/>
  <c r="AT113" i="23"/>
  <c r="AT114" i="23"/>
  <c r="O151" i="22"/>
  <c r="L30" i="22"/>
  <c r="X80" i="23"/>
  <c r="Y80" i="23"/>
  <c r="Y80" i="31" s="1"/>
  <c r="W80" i="23"/>
  <c r="W80" i="31" s="1"/>
  <c r="AD141" i="22"/>
  <c r="AD151" i="22" s="1"/>
  <c r="AD140" i="27"/>
  <c r="AD140" i="28" s="1"/>
  <c r="W79" i="24"/>
  <c r="AE40" i="28"/>
  <c r="AE41" i="28" s="1"/>
  <c r="AE91" i="28"/>
  <c r="AE101" i="28" s="1"/>
  <c r="AF140" i="23"/>
  <c r="AD91" i="22"/>
  <c r="AD90" i="27"/>
  <c r="AD90" i="28" s="1"/>
  <c r="AD91" i="28" s="1"/>
  <c r="AD101" i="28" s="1"/>
  <c r="Z129" i="23"/>
  <c r="Z129" i="31" s="1"/>
  <c r="AF90" i="23"/>
  <c r="AF90" i="31" s="1"/>
  <c r="AE101" i="22"/>
  <c r="AE60" i="22" s="1"/>
  <c r="AE57" i="22"/>
  <c r="AE114" i="22"/>
  <c r="AE116" i="22" s="1"/>
  <c r="AF8" i="28"/>
  <c r="AF51" i="28"/>
  <c r="Z80" i="23"/>
  <c r="Z80" i="31" s="1"/>
  <c r="AG13" i="28"/>
  <c r="AG14" i="28" s="1"/>
  <c r="X79" i="23"/>
  <c r="X79" i="31" s="1"/>
  <c r="CE25" i="23"/>
  <c r="CE28" i="23" s="1"/>
  <c r="CE5" i="23" s="1"/>
  <c r="CE78" i="23"/>
  <c r="CE111" i="23" s="1"/>
  <c r="CE75" i="24"/>
  <c r="CE25" i="24" s="1"/>
  <c r="BZ78" i="23"/>
  <c r="BZ111" i="23" s="1"/>
  <c r="BZ75" i="24"/>
  <c r="BZ78" i="24" s="1"/>
  <c r="BZ111" i="24" s="1"/>
  <c r="BZ101" i="22"/>
  <c r="BZ60" i="22" s="1"/>
  <c r="BZ111" i="22"/>
  <c r="BZ116" i="22" s="1"/>
  <c r="CD128" i="23"/>
  <c r="CD151" i="23" s="1"/>
  <c r="CD125" i="24"/>
  <c r="CD128" i="24" s="1"/>
  <c r="CC125" i="24"/>
  <c r="CC128" i="24" s="1"/>
  <c r="CA128" i="23"/>
  <c r="CA151" i="23" s="1"/>
  <c r="CB78" i="23"/>
  <c r="CB111" i="23" s="1"/>
  <c r="CA125" i="24"/>
  <c r="CB75" i="24"/>
  <c r="CB78" i="24" s="1"/>
  <c r="CB111" i="24" s="1"/>
  <c r="CB125" i="24"/>
  <c r="CB128" i="24" s="1"/>
  <c r="CB25" i="23"/>
  <c r="CB28" i="23" s="1"/>
  <c r="CB5" i="23" s="1"/>
  <c r="CB128" i="23"/>
  <c r="CB151" i="23" s="1"/>
  <c r="CC25" i="23"/>
  <c r="CC28" i="23" s="1"/>
  <c r="CC5" i="23" s="1"/>
  <c r="BZ128" i="23"/>
  <c r="BZ151" i="23" s="1"/>
  <c r="CC128" i="23"/>
  <c r="CC151" i="23" s="1"/>
  <c r="BZ25" i="23"/>
  <c r="BZ28" i="23" s="1"/>
  <c r="BZ5" i="23" s="1"/>
  <c r="BZ125" i="24"/>
  <c r="CD25" i="23"/>
  <c r="CD28" i="23" s="1"/>
  <c r="CD5" i="23" s="1"/>
  <c r="CA78" i="23"/>
  <c r="CA111" i="23" s="1"/>
  <c r="CD75" i="24"/>
  <c r="E24" i="23"/>
  <c r="CD78" i="23"/>
  <c r="CD111" i="23" s="1"/>
  <c r="CA75" i="25"/>
  <c r="CA75" i="26" s="1"/>
  <c r="W24" i="23"/>
  <c r="CA25" i="23"/>
  <c r="CA28" i="23" s="1"/>
  <c r="CA5" i="23" s="1"/>
  <c r="BY5" i="28"/>
  <c r="BY51" i="28"/>
  <c r="BZ25" i="28"/>
  <c r="BZ28" i="28" s="1"/>
  <c r="BZ78" i="28"/>
  <c r="BZ101" i="28" s="1"/>
  <c r="W74" i="24"/>
  <c r="E24" i="24" s="1"/>
  <c r="BX13" i="28"/>
  <c r="BX14" i="28" s="1"/>
  <c r="AA77" i="23"/>
  <c r="AD75" i="23"/>
  <c r="AD75" i="31" s="1"/>
  <c r="BC94" i="29"/>
  <c r="BC94" i="30" s="1"/>
  <c r="CA115" i="22"/>
  <c r="CB111" i="22"/>
  <c r="CA117" i="22"/>
  <c r="CA113" i="22"/>
  <c r="CA114" i="22"/>
  <c r="CA112" i="22"/>
  <c r="AL94" i="26"/>
  <c r="AL94" i="29" s="1"/>
  <c r="AC84" i="26"/>
  <c r="AC84" i="29" s="1"/>
  <c r="AG144" i="26"/>
  <c r="AG144" i="29" s="1"/>
  <c r="AH144" i="26"/>
  <c r="AH144" i="29" s="1"/>
  <c r="AD144" i="26"/>
  <c r="AD144" i="29" s="1"/>
  <c r="AC125" i="26"/>
  <c r="AC125" i="29" s="1"/>
  <c r="AL130" i="26"/>
  <c r="AL130" i="29" s="1"/>
  <c r="AB130" i="26"/>
  <c r="AB130" i="29" s="1"/>
  <c r="AF142" i="26"/>
  <c r="AF142" i="29" s="1"/>
  <c r="AD142" i="26"/>
  <c r="AD142" i="29" s="1"/>
  <c r="AF150" i="26"/>
  <c r="AF150" i="29" s="1"/>
  <c r="Z150" i="26"/>
  <c r="Z150" i="29" s="1"/>
  <c r="AB150" i="26"/>
  <c r="AB150" i="29" s="1"/>
  <c r="Y150" i="26"/>
  <c r="Y150" i="29" s="1"/>
  <c r="AN82" i="26"/>
  <c r="AN82" i="29" s="1"/>
  <c r="AT82" i="26"/>
  <c r="AS90" i="26"/>
  <c r="AR90" i="26"/>
  <c r="AI100" i="26"/>
  <c r="AI100" i="29" s="1"/>
  <c r="AV124" i="26"/>
  <c r="AP124" i="26"/>
  <c r="AP124" i="29" s="1"/>
  <c r="AB124" i="29"/>
  <c r="Z136" i="26"/>
  <c r="Z136" i="29" s="1"/>
  <c r="AP149" i="26"/>
  <c r="AP149" i="29" s="1"/>
  <c r="AM149" i="26"/>
  <c r="AM149" i="29" s="1"/>
  <c r="AJ85" i="26"/>
  <c r="AJ85" i="29" s="1"/>
  <c r="AP85" i="26"/>
  <c r="AP85" i="29" s="1"/>
  <c r="AB85" i="26"/>
  <c r="AB85" i="29" s="1"/>
  <c r="AJ99" i="26"/>
  <c r="AJ99" i="29" s="1"/>
  <c r="AH99" i="26"/>
  <c r="AH99" i="29" s="1"/>
  <c r="AD99" i="26"/>
  <c r="AD99" i="29" s="1"/>
  <c r="AT94" i="26"/>
  <c r="AV94" i="26"/>
  <c r="AV75" i="26"/>
  <c r="AV75" i="29" s="1"/>
  <c r="AG80" i="26"/>
  <c r="AG80" i="29" s="1"/>
  <c r="AM80" i="26"/>
  <c r="AM80" i="29" s="1"/>
  <c r="AU137" i="26"/>
  <c r="AG137" i="26"/>
  <c r="AG137" i="29" s="1"/>
  <c r="AR139" i="26"/>
  <c r="AV139" i="26"/>
  <c r="AT127" i="26"/>
  <c r="W133" i="26"/>
  <c r="W133" i="29" s="1"/>
  <c r="AU133" i="26"/>
  <c r="AP133" i="26"/>
  <c r="AP133" i="29" s="1"/>
  <c r="AK83" i="26"/>
  <c r="AK83" i="29" s="1"/>
  <c r="AQ83" i="26"/>
  <c r="AL87" i="26"/>
  <c r="AL87" i="29" s="1"/>
  <c r="AI87" i="26"/>
  <c r="AI87" i="29" s="1"/>
  <c r="AN77" i="26"/>
  <c r="AN77" i="29" s="1"/>
  <c r="AL77" i="26"/>
  <c r="AL77" i="29" s="1"/>
  <c r="AR143" i="26"/>
  <c r="AG143" i="26"/>
  <c r="AG143" i="29" s="1"/>
  <c r="AH94" i="26"/>
  <c r="AH94" i="29" s="1"/>
  <c r="AJ94" i="26"/>
  <c r="AJ94" i="29" s="1"/>
  <c r="AR146" i="26"/>
  <c r="AS146" i="26"/>
  <c r="AB74" i="26"/>
  <c r="AB74" i="29" s="1"/>
  <c r="AB24" i="27"/>
  <c r="AL74" i="26"/>
  <c r="AL74" i="29" s="1"/>
  <c r="AF74" i="26"/>
  <c r="AF74" i="29" s="1"/>
  <c r="AM86" i="26"/>
  <c r="AM86" i="29" s="1"/>
  <c r="AA126" i="26"/>
  <c r="AA126" i="29" s="1"/>
  <c r="AK126" i="26"/>
  <c r="AK126" i="29" s="1"/>
  <c r="AP126" i="26"/>
  <c r="AP126" i="29" s="1"/>
  <c r="AC132" i="26"/>
  <c r="AC132" i="29" s="1"/>
  <c r="W132" i="26"/>
  <c r="W132" i="29" s="1"/>
  <c r="Y132" i="26"/>
  <c r="Y132" i="29" s="1"/>
  <c r="AV89" i="26"/>
  <c r="AW89" i="26"/>
  <c r="AG92" i="26"/>
  <c r="AG92" i="29" s="1"/>
  <c r="AR92" i="26"/>
  <c r="AO93" i="26"/>
  <c r="AO93" i="29" s="1"/>
  <c r="Z93" i="26"/>
  <c r="Z93" i="29" s="1"/>
  <c r="AR144" i="26"/>
  <c r="AR144" i="29" s="1"/>
  <c r="AU142" i="26"/>
  <c r="AS94" i="26"/>
  <c r="AR124" i="26"/>
  <c r="AB123" i="26"/>
  <c r="AB123" i="29" s="1"/>
  <c r="AK149" i="26"/>
  <c r="AK149" i="29" s="1"/>
  <c r="AI149" i="26"/>
  <c r="AI149" i="29" s="1"/>
  <c r="AN85" i="26"/>
  <c r="AN85" i="29" s="1"/>
  <c r="AW80" i="26"/>
  <c r="AE137" i="26"/>
  <c r="AE137" i="29" s="1"/>
  <c r="AR134" i="26"/>
  <c r="AL133" i="26"/>
  <c r="AL133" i="29" s="1"/>
  <c r="AS133" i="26"/>
  <c r="AL73" i="26"/>
  <c r="AL73" i="29" s="1"/>
  <c r="AA135" i="26"/>
  <c r="AA135" i="29" s="1"/>
  <c r="AV84" i="26"/>
  <c r="AK144" i="26"/>
  <c r="AK144" i="29" s="1"/>
  <c r="AS125" i="26"/>
  <c r="W125" i="26"/>
  <c r="W125" i="29" s="1"/>
  <c r="X125" i="26"/>
  <c r="X125" i="29" s="1"/>
  <c r="AL150" i="26"/>
  <c r="AL150" i="29" s="1"/>
  <c r="AJ150" i="26"/>
  <c r="AJ150" i="29" s="1"/>
  <c r="AC82" i="26"/>
  <c r="AC82" i="29" s="1"/>
  <c r="AP82" i="26"/>
  <c r="AP82" i="29" s="1"/>
  <c r="AO90" i="26"/>
  <c r="AO90" i="29" s="1"/>
  <c r="AK124" i="26"/>
  <c r="AK124" i="29" s="1"/>
  <c r="AF124" i="26"/>
  <c r="AF124" i="29" s="1"/>
  <c r="AG124" i="26"/>
  <c r="AG124" i="29" s="1"/>
  <c r="AL123" i="26"/>
  <c r="AL123" i="29" s="1"/>
  <c r="AJ123" i="26"/>
  <c r="AJ123" i="29" s="1"/>
  <c r="AO136" i="26"/>
  <c r="AO136" i="29" s="1"/>
  <c r="AI136" i="26"/>
  <c r="AI136" i="29" s="1"/>
  <c r="AW136" i="26"/>
  <c r="AQ136" i="26"/>
  <c r="AN140" i="26"/>
  <c r="AN140" i="29" s="1"/>
  <c r="AT140" i="26"/>
  <c r="Z149" i="26"/>
  <c r="Z149" i="29" s="1"/>
  <c r="AC149" i="26"/>
  <c r="AC149" i="29" s="1"/>
  <c r="Y149" i="26"/>
  <c r="Y149" i="29" s="1"/>
  <c r="AO149" i="26"/>
  <c r="Y99" i="26"/>
  <c r="Y99" i="29" s="1"/>
  <c r="Y49" i="27"/>
  <c r="Y11" i="27" s="1"/>
  <c r="AM99" i="26"/>
  <c r="AM99" i="29" s="1"/>
  <c r="AU99" i="26"/>
  <c r="AU75" i="26"/>
  <c r="AV76" i="26"/>
  <c r="AE80" i="26"/>
  <c r="AE80" i="29" s="1"/>
  <c r="AC80" i="26"/>
  <c r="AC80" i="29" s="1"/>
  <c r="AH137" i="26"/>
  <c r="AH137" i="29" s="1"/>
  <c r="AH139" i="26"/>
  <c r="AH139" i="29" s="1"/>
  <c r="X139" i="26"/>
  <c r="X139" i="29" s="1"/>
  <c r="AT139" i="26"/>
  <c r="AJ139" i="26"/>
  <c r="AJ139" i="29" s="1"/>
  <c r="AJ127" i="26"/>
  <c r="AJ127" i="29" s="1"/>
  <c r="AD127" i="26"/>
  <c r="AD127" i="29" s="1"/>
  <c r="AV127" i="26"/>
  <c r="AP127" i="26"/>
  <c r="AP127" i="29" s="1"/>
  <c r="AI127" i="26"/>
  <c r="AI127" i="29" s="1"/>
  <c r="AV87" i="26"/>
  <c r="AN87" i="26"/>
  <c r="AN87" i="29" s="1"/>
  <c r="AP77" i="26"/>
  <c r="AP77" i="29" s="1"/>
  <c r="AP27" i="27"/>
  <c r="AS143" i="26"/>
  <c r="AU143" i="26"/>
  <c r="AO143" i="26"/>
  <c r="AO143" i="29" s="1"/>
  <c r="AA143" i="26"/>
  <c r="AA143" i="29" s="1"/>
  <c r="AM143" i="26"/>
  <c r="AM143" i="29" s="1"/>
  <c r="AW147" i="26"/>
  <c r="AQ74" i="26"/>
  <c r="AK74" i="26"/>
  <c r="AK74" i="29" s="1"/>
  <c r="AN74" i="26"/>
  <c r="AN74" i="29" s="1"/>
  <c r="AV73" i="26"/>
  <c r="AT73" i="26"/>
  <c r="AR86" i="26"/>
  <c r="AU86" i="26"/>
  <c r="AH129" i="26"/>
  <c r="AH129" i="29" s="1"/>
  <c r="AQ129" i="26"/>
  <c r="AF89" i="26"/>
  <c r="AF89" i="29" s="1"/>
  <c r="AH89" i="26"/>
  <c r="AH89" i="29" s="1"/>
  <c r="AC92" i="26"/>
  <c r="AC92" i="29" s="1"/>
  <c r="AN92" i="26"/>
  <c r="AN92" i="29" s="1"/>
  <c r="AI92" i="26"/>
  <c r="AI92" i="29" s="1"/>
  <c r="AA92" i="26"/>
  <c r="AA92" i="29" s="1"/>
  <c r="AT93" i="26"/>
  <c r="AA144" i="26"/>
  <c r="AA144" i="29" s="1"/>
  <c r="AH125" i="26"/>
  <c r="AH125" i="29" s="1"/>
  <c r="AR130" i="26"/>
  <c r="AD130" i="26"/>
  <c r="AD130" i="29" s="1"/>
  <c r="AT142" i="26"/>
  <c r="AU150" i="26"/>
  <c r="AC150" i="26"/>
  <c r="AC150" i="29" s="1"/>
  <c r="AO82" i="26"/>
  <c r="AD100" i="26"/>
  <c r="AD100" i="29" s="1"/>
  <c r="AQ123" i="26"/>
  <c r="AN136" i="26"/>
  <c r="AN136" i="29" s="1"/>
  <c r="AP139" i="26"/>
  <c r="AP139" i="29" s="1"/>
  <c r="AG134" i="26"/>
  <c r="AG134" i="29" s="1"/>
  <c r="AE74" i="26"/>
  <c r="AE74" i="29" s="1"/>
  <c r="AW74" i="26"/>
  <c r="X126" i="26"/>
  <c r="X126" i="29" s="1"/>
  <c r="AH132" i="26"/>
  <c r="AH132" i="29" s="1"/>
  <c r="AJ132" i="26"/>
  <c r="AJ132" i="29" s="1"/>
  <c r="X94" i="26"/>
  <c r="X94" i="29" s="1"/>
  <c r="AR84" i="26"/>
  <c r="AR34" i="27"/>
  <c r="AP84" i="26"/>
  <c r="AP84" i="29" s="1"/>
  <c r="X84" i="26"/>
  <c r="X84" i="29" s="1"/>
  <c r="AU84" i="26"/>
  <c r="AU144" i="26"/>
  <c r="AE144" i="26"/>
  <c r="AE144" i="29" s="1"/>
  <c r="AP125" i="26"/>
  <c r="AP125" i="29" s="1"/>
  <c r="AQ125" i="26"/>
  <c r="AL125" i="26"/>
  <c r="AL125" i="29" s="1"/>
  <c r="AN130" i="26"/>
  <c r="AN130" i="29" s="1"/>
  <c r="AT130" i="26"/>
  <c r="AJ130" i="26"/>
  <c r="AJ130" i="29" s="1"/>
  <c r="AO142" i="26"/>
  <c r="AJ142" i="26"/>
  <c r="AJ142" i="29" s="1"/>
  <c r="AH150" i="26"/>
  <c r="AH150" i="29" s="1"/>
  <c r="AN150" i="26"/>
  <c r="AN150" i="29" s="1"/>
  <c r="Z82" i="26"/>
  <c r="Z82" i="29" s="1"/>
  <c r="AK90" i="26"/>
  <c r="AK90" i="29" s="1"/>
  <c r="AU100" i="26"/>
  <c r="AO100" i="26"/>
  <c r="AO100" i="29" s="1"/>
  <c r="AA100" i="26"/>
  <c r="AA100" i="29" s="1"/>
  <c r="AN100" i="26"/>
  <c r="AN100" i="29" s="1"/>
  <c r="AN50" i="27"/>
  <c r="AN12" i="27" s="1"/>
  <c r="Z124" i="26"/>
  <c r="Z124" i="29" s="1"/>
  <c r="X124" i="26"/>
  <c r="X124" i="29" s="1"/>
  <c r="AA123" i="26"/>
  <c r="AA123" i="29" s="1"/>
  <c r="Y136" i="26"/>
  <c r="Y136" i="29" s="1"/>
  <c r="AG136" i="26"/>
  <c r="AG136" i="29" s="1"/>
  <c r="AA136" i="26"/>
  <c r="AA136" i="29" s="1"/>
  <c r="X136" i="26"/>
  <c r="X136" i="29" s="1"/>
  <c r="W140" i="26"/>
  <c r="W140" i="29" s="1"/>
  <c r="AA149" i="26"/>
  <c r="AA149" i="29" s="1"/>
  <c r="AB149" i="26"/>
  <c r="AB149" i="29" s="1"/>
  <c r="AI85" i="26"/>
  <c r="AI85" i="29" s="1"/>
  <c r="AC85" i="26"/>
  <c r="AC85" i="29" s="1"/>
  <c r="AL85" i="26"/>
  <c r="AL85" i="29" s="1"/>
  <c r="AQ99" i="26"/>
  <c r="AG99" i="26"/>
  <c r="AG99" i="29" s="1"/>
  <c r="AO99" i="26"/>
  <c r="AO94" i="26"/>
  <c r="AO94" i="29" s="1"/>
  <c r="AQ75" i="26"/>
  <c r="AG76" i="26"/>
  <c r="AG76" i="29" s="1"/>
  <c r="AA76" i="26"/>
  <c r="AA76" i="29" s="1"/>
  <c r="AC76" i="26"/>
  <c r="AC76" i="29" s="1"/>
  <c r="AQ80" i="26"/>
  <c r="AD137" i="26"/>
  <c r="AD137" i="29" s="1"/>
  <c r="AL137" i="26"/>
  <c r="AL137" i="29" s="1"/>
  <c r="W139" i="26"/>
  <c r="W139" i="29" s="1"/>
  <c r="AH127" i="26"/>
  <c r="AH127" i="29" s="1"/>
  <c r="AJ83" i="26"/>
  <c r="AJ83" i="29" s="1"/>
  <c r="Y83" i="26"/>
  <c r="Y83" i="29" s="1"/>
  <c r="AQ87" i="26"/>
  <c r="AI143" i="26"/>
  <c r="AI143" i="29" s="1"/>
  <c r="AC143" i="26"/>
  <c r="AC143" i="29" s="1"/>
  <c r="AJ143" i="26"/>
  <c r="AJ143" i="29" s="1"/>
  <c r="AU147" i="26"/>
  <c r="AR147" i="26"/>
  <c r="AP147" i="26"/>
  <c r="AP147" i="29" s="1"/>
  <c r="AP148" i="27"/>
  <c r="AT74" i="26"/>
  <c r="AG86" i="26"/>
  <c r="AG86" i="29" s="1"/>
  <c r="AT86" i="26"/>
  <c r="AR129" i="26"/>
  <c r="AU126" i="26"/>
  <c r="AD132" i="26"/>
  <c r="AD132" i="29" s="1"/>
  <c r="AU79" i="26"/>
  <c r="AO79" i="26"/>
  <c r="AO79" i="29" s="1"/>
  <c r="AM92" i="26"/>
  <c r="AM92" i="29" s="1"/>
  <c r="AW93" i="26"/>
  <c r="AB93" i="26"/>
  <c r="AB93" i="29" s="1"/>
  <c r="AQ93" i="26"/>
  <c r="AL93" i="26"/>
  <c r="AL93" i="29" s="1"/>
  <c r="AD93" i="26"/>
  <c r="AD93" i="29" s="1"/>
  <c r="AA84" i="26"/>
  <c r="AA84" i="29" s="1"/>
  <c r="X130" i="26"/>
  <c r="X130" i="29" s="1"/>
  <c r="AQ130" i="26"/>
  <c r="AK142" i="26"/>
  <c r="AK142" i="29" s="1"/>
  <c r="AF82" i="26"/>
  <c r="AF82" i="29" s="1"/>
  <c r="AL124" i="26"/>
  <c r="AL124" i="29" s="1"/>
  <c r="AK140" i="26"/>
  <c r="AK140" i="29" s="1"/>
  <c r="AE149" i="26"/>
  <c r="AE149" i="29" s="1"/>
  <c r="X85" i="26"/>
  <c r="X85" i="29" s="1"/>
  <c r="AW75" i="26"/>
  <c r="AQ137" i="26"/>
  <c r="X134" i="26"/>
  <c r="X134" i="29" s="1"/>
  <c r="AM133" i="26"/>
  <c r="AM133" i="29" s="1"/>
  <c r="AJ87" i="26"/>
  <c r="AJ87" i="29" s="1"/>
  <c r="AF143" i="26"/>
  <c r="AF143" i="29" s="1"/>
  <c r="AK86" i="26"/>
  <c r="AK86" i="29" s="1"/>
  <c r="AA86" i="26"/>
  <c r="AA86" i="29" s="1"/>
  <c r="AR126" i="26"/>
  <c r="AQ132" i="26"/>
  <c r="AO132" i="26"/>
  <c r="AK89" i="26"/>
  <c r="AK89" i="29" s="1"/>
  <c r="X89" i="26"/>
  <c r="X89" i="29" s="1"/>
  <c r="AS89" i="26"/>
  <c r="Z135" i="26"/>
  <c r="Z135" i="29" s="1"/>
  <c r="BS96" i="26"/>
  <c r="BU94" i="26"/>
  <c r="W84" i="26"/>
  <c r="W84" i="29" s="1"/>
  <c r="BN84" i="26"/>
  <c r="BO144" i="26"/>
  <c r="BN144" i="26"/>
  <c r="BU144" i="26"/>
  <c r="BJ125" i="26"/>
  <c r="BQ125" i="26"/>
  <c r="BH130" i="26"/>
  <c r="BK142" i="26"/>
  <c r="BF142" i="26"/>
  <c r="AZ142" i="26"/>
  <c r="AX150" i="26"/>
  <c r="BF150" i="26"/>
  <c r="BT82" i="26"/>
  <c r="AZ82" i="26"/>
  <c r="W90" i="26"/>
  <c r="W90" i="29" s="1"/>
  <c r="BN90" i="26"/>
  <c r="BJ90" i="26"/>
  <c r="BS100" i="26"/>
  <c r="BN100" i="26"/>
  <c r="CB124" i="26"/>
  <c r="BH124" i="26"/>
  <c r="AX124" i="26"/>
  <c r="BN123" i="26"/>
  <c r="BN136" i="26"/>
  <c r="BD136" i="26"/>
  <c r="BV140" i="26"/>
  <c r="BV149" i="26"/>
  <c r="AY149" i="26"/>
  <c r="BW85" i="26"/>
  <c r="CC85" i="26"/>
  <c r="BY99" i="26"/>
  <c r="BE99" i="26"/>
  <c r="CB94" i="26"/>
  <c r="BM75" i="26"/>
  <c r="BT75" i="26"/>
  <c r="W76" i="26"/>
  <c r="W76" i="29" s="1"/>
  <c r="BY80" i="26"/>
  <c r="AZ80" i="26"/>
  <c r="CA137" i="26"/>
  <c r="BJ137" i="26"/>
  <c r="BW137" i="26"/>
  <c r="CC139" i="26"/>
  <c r="BT139" i="26"/>
  <c r="BF139" i="26"/>
  <c r="BX127" i="26"/>
  <c r="BT127" i="26"/>
  <c r="BU134" i="26"/>
  <c r="BC134" i="26"/>
  <c r="BN134" i="26"/>
  <c r="BB133" i="26"/>
  <c r="BA133" i="26"/>
  <c r="BV133" i="26"/>
  <c r="CB83" i="26"/>
  <c r="BW83" i="26"/>
  <c r="BC87" i="26"/>
  <c r="BF87" i="26"/>
  <c r="BS77" i="26"/>
  <c r="AY77" i="26"/>
  <c r="BP143" i="26"/>
  <c r="BQ143" i="26"/>
  <c r="BB143" i="26"/>
  <c r="BQ147" i="26"/>
  <c r="BI147" i="26"/>
  <c r="BT146" i="26"/>
  <c r="BE146" i="26"/>
  <c r="BX74" i="26"/>
  <c r="BD74" i="26"/>
  <c r="BB73" i="26"/>
  <c r="BF86" i="26"/>
  <c r="BK86" i="26"/>
  <c r="AN129" i="26"/>
  <c r="AN129" i="29" s="1"/>
  <c r="CD129" i="26"/>
  <c r="BW129" i="26"/>
  <c r="BH126" i="26"/>
  <c r="BM132" i="26"/>
  <c r="BI132" i="26"/>
  <c r="AZ132" i="26"/>
  <c r="CB132" i="26"/>
  <c r="BQ89" i="26"/>
  <c r="AX89" i="26"/>
  <c r="BX79" i="26"/>
  <c r="BM79" i="26"/>
  <c r="BY135" i="26"/>
  <c r="BU135" i="26"/>
  <c r="CA135" i="26"/>
  <c r="BQ92" i="26"/>
  <c r="BO92" i="26"/>
  <c r="BY93" i="26"/>
  <c r="BS93" i="26"/>
  <c r="BZ93" i="26"/>
  <c r="BI96" i="26"/>
  <c r="BZ84" i="26"/>
  <c r="BO125" i="26"/>
  <c r="CE130" i="26"/>
  <c r="CB142" i="26"/>
  <c r="BB150" i="26"/>
  <c r="AY150" i="26"/>
  <c r="CD82" i="26"/>
  <c r="BJ100" i="26"/>
  <c r="BW124" i="26"/>
  <c r="CB123" i="26"/>
  <c r="BK140" i="26"/>
  <c r="BS85" i="26"/>
  <c r="AY75" i="26"/>
  <c r="BP80" i="26"/>
  <c r="BA137" i="26"/>
  <c r="BU127" i="26"/>
  <c r="BT133" i="26"/>
  <c r="BP87" i="26"/>
  <c r="CC143" i="26"/>
  <c r="AY94" i="26"/>
  <c r="AY73" i="26"/>
  <c r="AM129" i="26"/>
  <c r="AM129" i="29" s="1"/>
  <c r="BV126" i="26"/>
  <c r="BO132" i="26"/>
  <c r="BK79" i="26"/>
  <c r="BM135" i="26"/>
  <c r="BH93" i="26"/>
  <c r="BW96" i="26"/>
  <c r="BG96" i="26"/>
  <c r="BP94" i="26"/>
  <c r="BS84" i="26"/>
  <c r="AY84" i="26"/>
  <c r="BL84" i="26"/>
  <c r="BK144" i="26"/>
  <c r="AZ144" i="26"/>
  <c r="BF125" i="26"/>
  <c r="BC125" i="26"/>
  <c r="BW130" i="26"/>
  <c r="BL130" i="26"/>
  <c r="BR142" i="26"/>
  <c r="AY142" i="26"/>
  <c r="CE150" i="26"/>
  <c r="BR82" i="26"/>
  <c r="BT90" i="26"/>
  <c r="AZ90" i="26"/>
  <c r="BW100" i="26"/>
  <c r="BC100" i="26"/>
  <c r="AY100" i="26"/>
  <c r="AZ124" i="26"/>
  <c r="BK124" i="26"/>
  <c r="BV123" i="26"/>
  <c r="BR123" i="26"/>
  <c r="AX123" i="26"/>
  <c r="BU136" i="26"/>
  <c r="CA136" i="26"/>
  <c r="BB136" i="26"/>
  <c r="CC140" i="26"/>
  <c r="BY140" i="26"/>
  <c r="BN140" i="26"/>
  <c r="BC149" i="26"/>
  <c r="BF149" i="26"/>
  <c r="BY85" i="26"/>
  <c r="BG85" i="26"/>
  <c r="BD85" i="26"/>
  <c r="BT99" i="26"/>
  <c r="AZ99" i="26"/>
  <c r="BZ99" i="26"/>
  <c r="BQ75" i="26"/>
  <c r="BN75" i="26"/>
  <c r="BW75" i="26"/>
  <c r="BN76" i="26"/>
  <c r="AX76" i="26"/>
  <c r="AZ76" i="26"/>
  <c r="BI80" i="26"/>
  <c r="CB80" i="26"/>
  <c r="AX137" i="26"/>
  <c r="BF137" i="26"/>
  <c r="BM139" i="26"/>
  <c r="BI139" i="26"/>
  <c r="BP139" i="26"/>
  <c r="CC127" i="26"/>
  <c r="CB127" i="26"/>
  <c r="BH127" i="26"/>
  <c r="BO127" i="26"/>
  <c r="BG134" i="26"/>
  <c r="BI134" i="26"/>
  <c r="BE133" i="26"/>
  <c r="BQ133" i="26"/>
  <c r="CD83" i="26"/>
  <c r="BG83" i="26"/>
  <c r="BT83" i="26"/>
  <c r="BW87" i="26"/>
  <c r="BX87" i="26"/>
  <c r="BC77" i="26"/>
  <c r="BG77" i="26"/>
  <c r="BY143" i="26"/>
  <c r="BG143" i="26"/>
  <c r="BH143" i="26"/>
  <c r="BB147" i="26"/>
  <c r="BV146" i="26"/>
  <c r="BM146" i="26"/>
  <c r="BD146" i="26"/>
  <c r="AZ146" i="26"/>
  <c r="BQ74" i="26"/>
  <c r="AZ74" i="26"/>
  <c r="CE73" i="26"/>
  <c r="CA73" i="26"/>
  <c r="CC86" i="26"/>
  <c r="BT86" i="26"/>
  <c r="BS129" i="26"/>
  <c r="BO129" i="26"/>
  <c r="BF129" i="26"/>
  <c r="BF126" i="26"/>
  <c r="BN126" i="26"/>
  <c r="CD126" i="26"/>
  <c r="BL132" i="26"/>
  <c r="BR89" i="26"/>
  <c r="AZ89" i="26"/>
  <c r="BP79" i="26"/>
  <c r="CE79" i="26"/>
  <c r="BI135" i="26"/>
  <c r="BE135" i="26"/>
  <c r="BQ135" i="26"/>
  <c r="BR92" i="26"/>
  <c r="BX92" i="26"/>
  <c r="BU93" i="26"/>
  <c r="CE93" i="26"/>
  <c r="BN93" i="26"/>
  <c r="BH84" i="26"/>
  <c r="AY144" i="26"/>
  <c r="AZ130" i="26"/>
  <c r="CA150" i="26"/>
  <c r="BR150" i="26"/>
  <c r="BK82" i="26"/>
  <c r="CA90" i="26"/>
  <c r="BO100" i="26"/>
  <c r="BA136" i="26"/>
  <c r="BM149" i="26"/>
  <c r="BG99" i="26"/>
  <c r="BL94" i="26"/>
  <c r="BU80" i="26"/>
  <c r="BM137" i="26"/>
  <c r="AY127" i="26"/>
  <c r="BS133" i="26"/>
  <c r="BM83" i="26"/>
  <c r="BQ77" i="26"/>
  <c r="BC143" i="26"/>
  <c r="BU147" i="26"/>
  <c r="BJ74" i="26"/>
  <c r="BT73" i="26"/>
  <c r="BV86" i="26"/>
  <c r="AI129" i="26"/>
  <c r="AI129" i="29" s="1"/>
  <c r="BX126" i="26"/>
  <c r="BT132" i="26"/>
  <c r="BD89" i="26"/>
  <c r="BH79" i="26"/>
  <c r="BX135" i="26"/>
  <c r="BM93" i="26"/>
  <c r="BS94" i="26"/>
  <c r="CC84" i="26"/>
  <c r="BI84" i="26"/>
  <c r="BA144" i="26"/>
  <c r="AC144" i="26"/>
  <c r="AC144" i="29" s="1"/>
  <c r="BH125" i="26"/>
  <c r="BD125" i="26"/>
  <c r="BW125" i="26"/>
  <c r="CD130" i="26"/>
  <c r="BU130" i="26"/>
  <c r="BF130" i="26"/>
  <c r="BC142" i="26"/>
  <c r="BN142" i="26"/>
  <c r="BS150" i="26"/>
  <c r="CC94" i="26"/>
  <c r="BN82" i="26"/>
  <c r="CB82" i="26"/>
  <c r="BD90" i="26"/>
  <c r="BI90" i="26"/>
  <c r="BZ100" i="26"/>
  <c r="BA100" i="26"/>
  <c r="CD100" i="26"/>
  <c r="BT124" i="26"/>
  <c r="BE123" i="26"/>
  <c r="AZ123" i="26"/>
  <c r="AZ136" i="26"/>
  <c r="BK136" i="26"/>
  <c r="BG136" i="26"/>
  <c r="CA140" i="26"/>
  <c r="BG140" i="26"/>
  <c r="BC140" i="26"/>
  <c r="CC149" i="26"/>
  <c r="BW149" i="26"/>
  <c r="BZ149" i="26"/>
  <c r="BN85" i="26"/>
  <c r="BE85" i="26"/>
  <c r="BW99" i="26"/>
  <c r="BB99" i="26"/>
  <c r="BF75" i="26"/>
  <c r="BQ76" i="26"/>
  <c r="BM76" i="26"/>
  <c r="BD76" i="26"/>
  <c r="BZ76" i="26"/>
  <c r="BQ80" i="26"/>
  <c r="AY80" i="26"/>
  <c r="BL137" i="26"/>
  <c r="BB139" i="26"/>
  <c r="AZ139" i="26"/>
  <c r="AZ127" i="26"/>
  <c r="CD127" i="26"/>
  <c r="AZ134" i="26"/>
  <c r="BI133" i="26"/>
  <c r="BF133" i="26"/>
  <c r="CC83" i="26"/>
  <c r="CA87" i="26"/>
  <c r="BY87" i="26"/>
  <c r="CE77" i="26"/>
  <c r="CA77" i="26"/>
  <c r="BO143" i="26"/>
  <c r="BJ143" i="26"/>
  <c r="BW147" i="26"/>
  <c r="BY94" i="26"/>
  <c r="AX146" i="26"/>
  <c r="CA74" i="26"/>
  <c r="BF74" i="26"/>
  <c r="AX74" i="26"/>
  <c r="BU73" i="26"/>
  <c r="BA73" i="26"/>
  <c r="BF73" i="26"/>
  <c r="BG86" i="26"/>
  <c r="BN86" i="26"/>
  <c r="BZ86" i="26"/>
  <c r="BP129" i="26"/>
  <c r="BZ129" i="26"/>
  <c r="BA129" i="26"/>
  <c r="BC126" i="26"/>
  <c r="AX126" i="26"/>
  <c r="BK132" i="26"/>
  <c r="BA89" i="26"/>
  <c r="BZ79" i="26"/>
  <c r="BA79" i="26"/>
  <c r="BF135" i="26"/>
  <c r="CD92" i="26"/>
  <c r="BI92" i="26"/>
  <c r="BQ93" i="26"/>
  <c r="CA93" i="26"/>
  <c r="BV93" i="26"/>
  <c r="BR96" i="26"/>
  <c r="BG84" i="26"/>
  <c r="AM144" i="26"/>
  <c r="AM144" i="29" s="1"/>
  <c r="BM125" i="26"/>
  <c r="BJ130" i="26"/>
  <c r="BE142" i="26"/>
  <c r="BU82" i="26"/>
  <c r="BY90" i="26"/>
  <c r="CC100" i="26"/>
  <c r="BG123" i="26"/>
  <c r="BO140" i="26"/>
  <c r="BF99" i="26"/>
  <c r="CC75" i="26"/>
  <c r="BV76" i="26"/>
  <c r="BI137" i="26"/>
  <c r="CB134" i="26"/>
  <c r="BR133" i="26"/>
  <c r="BF83" i="26"/>
  <c r="BO87" i="26"/>
  <c r="AY143" i="26"/>
  <c r="BF147" i="26"/>
  <c r="BE74" i="26"/>
  <c r="BQ86" i="26"/>
  <c r="AZ129" i="26"/>
  <c r="BI126" i="26"/>
  <c r="BF132" i="26"/>
  <c r="CD89" i="26"/>
  <c r="AZ92" i="26"/>
  <c r="BF93" i="26"/>
  <c r="AJ84" i="26"/>
  <c r="AJ84" i="29" s="1"/>
  <c r="AH84" i="26"/>
  <c r="AH84" i="29" s="1"/>
  <c r="AG84" i="26"/>
  <c r="AG84" i="29" s="1"/>
  <c r="AV144" i="26"/>
  <c r="AI130" i="26"/>
  <c r="AI130" i="29" s="1"/>
  <c r="AP130" i="26"/>
  <c r="AP130" i="29" s="1"/>
  <c r="AA142" i="26"/>
  <c r="AA142" i="29" s="1"/>
  <c r="AH142" i="26"/>
  <c r="AH142" i="29" s="1"/>
  <c r="Y82" i="26"/>
  <c r="Y82" i="29" s="1"/>
  <c r="AD82" i="26"/>
  <c r="AD82" i="29" s="1"/>
  <c r="AI90" i="26"/>
  <c r="AI90" i="29" s="1"/>
  <c r="AF100" i="26"/>
  <c r="AF100" i="29" s="1"/>
  <c r="AL100" i="26"/>
  <c r="AL100" i="29" s="1"/>
  <c r="AJ124" i="26"/>
  <c r="AJ124" i="29" s="1"/>
  <c r="AD124" i="26"/>
  <c r="AD124" i="29" s="1"/>
  <c r="AM124" i="26"/>
  <c r="AM124" i="29" s="1"/>
  <c r="AN123" i="26"/>
  <c r="AN123" i="29" s="1"/>
  <c r="AH123" i="26"/>
  <c r="AH123" i="29" s="1"/>
  <c r="AF123" i="26"/>
  <c r="AF123" i="29" s="1"/>
  <c r="AL140" i="26"/>
  <c r="AL140" i="29" s="1"/>
  <c r="AW85" i="26"/>
  <c r="AG75" i="26"/>
  <c r="AG75" i="29" s="1"/>
  <c r="AI75" i="26"/>
  <c r="AI75" i="29" s="1"/>
  <c r="AN75" i="26"/>
  <c r="AN75" i="29" s="1"/>
  <c r="AT76" i="26"/>
  <c r="AI76" i="26"/>
  <c r="AI76" i="29" s="1"/>
  <c r="AS80" i="26"/>
  <c r="AI80" i="26"/>
  <c r="AI80" i="29" s="1"/>
  <c r="AR137" i="26"/>
  <c r="W137" i="26"/>
  <c r="W137" i="29" s="1"/>
  <c r="AS139" i="26"/>
  <c r="AE139" i="26"/>
  <c r="AE139" i="29" s="1"/>
  <c r="AR127" i="26"/>
  <c r="AL127" i="26"/>
  <c r="AL127" i="29" s="1"/>
  <c r="AT134" i="26"/>
  <c r="AF134" i="26"/>
  <c r="AF134" i="29" s="1"/>
  <c r="AP134" i="26"/>
  <c r="AP134" i="29" s="1"/>
  <c r="AI134" i="26"/>
  <c r="AI134" i="29" s="1"/>
  <c r="AI133" i="26"/>
  <c r="AI133" i="29" s="1"/>
  <c r="AA133" i="26"/>
  <c r="AA133" i="29" s="1"/>
  <c r="AU83" i="26"/>
  <c r="AN83" i="26"/>
  <c r="AN83" i="29" s="1"/>
  <c r="AO83" i="26"/>
  <c r="AO83" i="29" s="1"/>
  <c r="AP87" i="26"/>
  <c r="AP87" i="29" s="1"/>
  <c r="AE87" i="26"/>
  <c r="AE87" i="29" s="1"/>
  <c r="AD87" i="26"/>
  <c r="AD87" i="29" s="1"/>
  <c r="AK77" i="26"/>
  <c r="AK77" i="29" s="1"/>
  <c r="AB77" i="26"/>
  <c r="AB77" i="29" s="1"/>
  <c r="AB143" i="26"/>
  <c r="AB143" i="29" s="1"/>
  <c r="AP143" i="26"/>
  <c r="AP143" i="29" s="1"/>
  <c r="W143" i="26"/>
  <c r="W143" i="29" s="1"/>
  <c r="AR73" i="26"/>
  <c r="Z86" i="26"/>
  <c r="Z86" i="29" s="1"/>
  <c r="Y86" i="26"/>
  <c r="Y86" i="29" s="1"/>
  <c r="AO86" i="26"/>
  <c r="AO86" i="29" s="1"/>
  <c r="Y126" i="26"/>
  <c r="Y126" i="29" s="1"/>
  <c r="AG132" i="26"/>
  <c r="AG132" i="29" s="1"/>
  <c r="AA132" i="26"/>
  <c r="AA132" i="29" s="1"/>
  <c r="AV132" i="26"/>
  <c r="AP132" i="26"/>
  <c r="AP132" i="29" s="1"/>
  <c r="AT89" i="26"/>
  <c r="AA89" i="26"/>
  <c r="AA89" i="29" s="1"/>
  <c r="AM79" i="26"/>
  <c r="AM79" i="29" s="1"/>
  <c r="AG79" i="26"/>
  <c r="AG79" i="29" s="1"/>
  <c r="AJ79" i="26"/>
  <c r="AJ79" i="29" s="1"/>
  <c r="AI79" i="26"/>
  <c r="AI79" i="29" s="1"/>
  <c r="AU92" i="26"/>
  <c r="AF125" i="26"/>
  <c r="AF125" i="29" s="1"/>
  <c r="AJ125" i="26"/>
  <c r="AJ125" i="29" s="1"/>
  <c r="AH130" i="26"/>
  <c r="AH130" i="29" s="1"/>
  <c r="AT150" i="26"/>
  <c r="W150" i="26"/>
  <c r="W150" i="29" s="1"/>
  <c r="AJ82" i="26"/>
  <c r="AJ82" i="29" s="1"/>
  <c r="AA82" i="26"/>
  <c r="AA82" i="29" s="1"/>
  <c r="AT90" i="26"/>
  <c r="AE100" i="26"/>
  <c r="AE100" i="29" s="1"/>
  <c r="AW100" i="26"/>
  <c r="AT124" i="26"/>
  <c r="AV123" i="26"/>
  <c r="W136" i="26"/>
  <c r="W136" i="29" s="1"/>
  <c r="AE94" i="26"/>
  <c r="AE94" i="29" s="1"/>
  <c r="AM75" i="26"/>
  <c r="AM75" i="29" s="1"/>
  <c r="AJ80" i="26"/>
  <c r="AJ80" i="29" s="1"/>
  <c r="Z137" i="26"/>
  <c r="Z137" i="29" s="1"/>
  <c r="AI139" i="26"/>
  <c r="AI139" i="29" s="1"/>
  <c r="AC83" i="26"/>
  <c r="AC83" i="29" s="1"/>
  <c r="AH77" i="26"/>
  <c r="AH77" i="29" s="1"/>
  <c r="Y74" i="26"/>
  <c r="Y74" i="29" s="1"/>
  <c r="Z73" i="26"/>
  <c r="Z73" i="29" s="1"/>
  <c r="AR132" i="26"/>
  <c r="X93" i="26"/>
  <c r="X93" i="29" s="1"/>
  <c r="AW96" i="26"/>
  <c r="AQ96" i="26"/>
  <c r="AC94" i="26"/>
  <c r="AC94" i="29" s="1"/>
  <c r="AN84" i="26"/>
  <c r="AN84" i="29" s="1"/>
  <c r="AL84" i="26"/>
  <c r="AL84" i="29" s="1"/>
  <c r="AI144" i="26"/>
  <c r="AI144" i="29" s="1"/>
  <c r="Y144" i="26"/>
  <c r="Y144" i="29" s="1"/>
  <c r="Y125" i="26"/>
  <c r="Y125" i="29" s="1"/>
  <c r="AR125" i="26"/>
  <c r="AU130" i="26"/>
  <c r="AK130" i="26"/>
  <c r="AK130" i="29" s="1"/>
  <c r="AN142" i="26"/>
  <c r="AN142" i="29" s="1"/>
  <c r="AL142" i="26"/>
  <c r="AL142" i="29" s="1"/>
  <c r="AM90" i="26"/>
  <c r="AM90" i="29" s="1"/>
  <c r="AQ100" i="26"/>
  <c r="AK100" i="26"/>
  <c r="AK100" i="29" s="1"/>
  <c r="AS100" i="26"/>
  <c r="AS124" i="26"/>
  <c r="AP123" i="26"/>
  <c r="AP123" i="29" s="1"/>
  <c r="AT123" i="26"/>
  <c r="AU136" i="26"/>
  <c r="AW140" i="26"/>
  <c r="AQ140" i="26"/>
  <c r="W149" i="26"/>
  <c r="W149" i="29" s="1"/>
  <c r="AF85" i="26"/>
  <c r="AF85" i="29" s="1"/>
  <c r="AT85" i="26"/>
  <c r="AR85" i="26"/>
  <c r="Z85" i="26"/>
  <c r="Z85" i="29" s="1"/>
  <c r="AG85" i="26"/>
  <c r="AG85" i="29" s="1"/>
  <c r="AF99" i="26"/>
  <c r="AF99" i="29" s="1"/>
  <c r="AK75" i="26"/>
  <c r="AK75" i="29" s="1"/>
  <c r="AT75" i="26"/>
  <c r="AW76" i="26"/>
  <c r="AQ76" i="26"/>
  <c r="AS76" i="26"/>
  <c r="AM76" i="26"/>
  <c r="AM76" i="29" s="1"/>
  <c r="AB80" i="26"/>
  <c r="AB80" i="29" s="1"/>
  <c r="AR80" i="26"/>
  <c r="X137" i="26"/>
  <c r="X137" i="29" s="1"/>
  <c r="AV137" i="26"/>
  <c r="AL139" i="26"/>
  <c r="AL139" i="29" s="1"/>
  <c r="AB139" i="26"/>
  <c r="AB139" i="29" s="1"/>
  <c r="AF139" i="26"/>
  <c r="AF139" i="29" s="1"/>
  <c r="W127" i="26"/>
  <c r="W127" i="29" s="1"/>
  <c r="W128" i="27"/>
  <c r="AE134" i="26"/>
  <c r="AE134" i="29" s="1"/>
  <c r="Y134" i="26"/>
  <c r="Y134" i="29" s="1"/>
  <c r="AA134" i="26"/>
  <c r="AA134" i="29" s="1"/>
  <c r="AK133" i="26"/>
  <c r="AK133" i="29" s="1"/>
  <c r="AG133" i="26"/>
  <c r="AG133" i="29" s="1"/>
  <c r="AF133" i="26"/>
  <c r="AF133" i="29" s="1"/>
  <c r="AD133" i="26"/>
  <c r="AD133" i="29" s="1"/>
  <c r="Z133" i="26"/>
  <c r="Z133" i="29" s="1"/>
  <c r="AF83" i="26"/>
  <c r="AF83" i="29" s="1"/>
  <c r="AA83" i="26"/>
  <c r="AA83" i="29" s="1"/>
  <c r="AM87" i="26"/>
  <c r="AM87" i="29" s="1"/>
  <c r="AT87" i="26"/>
  <c r="AW77" i="26"/>
  <c r="AU146" i="26"/>
  <c r="AQ73" i="26"/>
  <c r="AN86" i="26"/>
  <c r="AN86" i="29" s="1"/>
  <c r="AO126" i="26"/>
  <c r="AO126" i="29" s="1"/>
  <c r="AM126" i="26"/>
  <c r="AM126" i="29" s="1"/>
  <c r="AT126" i="26"/>
  <c r="AU132" i="26"/>
  <c r="AP79" i="26"/>
  <c r="AP79" i="29" s="1"/>
  <c r="AS135" i="26"/>
  <c r="AM135" i="26"/>
  <c r="AM135" i="29" s="1"/>
  <c r="AT135" i="26"/>
  <c r="AJ135" i="26"/>
  <c r="AJ135" i="29" s="1"/>
  <c r="AW135" i="26"/>
  <c r="AK93" i="26"/>
  <c r="AK93" i="29" s="1"/>
  <c r="AV93" i="26"/>
  <c r="AE93" i="26"/>
  <c r="AE93" i="29" s="1"/>
  <c r="AU96" i="26"/>
  <c r="Z84" i="26"/>
  <c r="Z84" i="29" s="1"/>
  <c r="AT84" i="26"/>
  <c r="AW144" i="26"/>
  <c r="AI142" i="26"/>
  <c r="AI142" i="29" s="1"/>
  <c r="AG90" i="26"/>
  <c r="AG90" i="29" s="1"/>
  <c r="AQ124" i="26"/>
  <c r="AG87" i="26"/>
  <c r="AG87" i="29" s="1"/>
  <c r="AF77" i="26"/>
  <c r="AF77" i="29" s="1"/>
  <c r="AS73" i="26"/>
  <c r="Y73" i="26"/>
  <c r="Y73" i="29" s="1"/>
  <c r="AE86" i="26"/>
  <c r="AE86" i="29" s="1"/>
  <c r="AA129" i="26"/>
  <c r="AA129" i="29" s="1"/>
  <c r="AG89" i="26"/>
  <c r="AG89" i="29" s="1"/>
  <c r="AB79" i="26"/>
  <c r="AB79" i="29" s="1"/>
  <c r="AK92" i="26"/>
  <c r="AK92" i="29" s="1"/>
  <c r="AN93" i="26"/>
  <c r="AN93" i="29" s="1"/>
  <c r="AK84" i="26"/>
  <c r="AK84" i="29" s="1"/>
  <c r="AV130" i="26"/>
  <c r="Y142" i="26"/>
  <c r="Y142" i="29" s="1"/>
  <c r="W142" i="26"/>
  <c r="W142" i="29" s="1"/>
  <c r="Z94" i="26"/>
  <c r="Z94" i="29" s="1"/>
  <c r="AB94" i="26"/>
  <c r="AB94" i="29" s="1"/>
  <c r="AU82" i="26"/>
  <c r="AV82" i="26"/>
  <c r="AL82" i="26"/>
  <c r="AL82" i="29" s="1"/>
  <c r="AG82" i="26"/>
  <c r="AG82" i="29" s="1"/>
  <c r="AW124" i="26"/>
  <c r="Y123" i="26"/>
  <c r="Y123" i="29" s="1"/>
  <c r="AM123" i="26"/>
  <c r="AM123" i="29" s="1"/>
  <c r="AR123" i="26"/>
  <c r="AK136" i="26"/>
  <c r="AK136" i="29" s="1"/>
  <c r="AE136" i="26"/>
  <c r="AE136" i="29" s="1"/>
  <c r="AV140" i="26"/>
  <c r="AV149" i="26"/>
  <c r="AD85" i="26"/>
  <c r="AD85" i="29" s="1"/>
  <c r="AE75" i="26"/>
  <c r="AE75" i="29" s="1"/>
  <c r="AK76" i="26"/>
  <c r="AK76" i="29" s="1"/>
  <c r="AE76" i="26"/>
  <c r="AE76" i="29" s="1"/>
  <c r="AO76" i="26"/>
  <c r="AO76" i="29" s="1"/>
  <c r="AA80" i="26"/>
  <c r="AA80" i="29" s="1"/>
  <c r="AK80" i="26"/>
  <c r="AK80" i="29" s="1"/>
  <c r="AW137" i="26"/>
  <c r="Y139" i="26"/>
  <c r="Y139" i="29" s="1"/>
  <c r="AG127" i="26"/>
  <c r="AG127" i="29" s="1"/>
  <c r="AK127" i="26"/>
  <c r="AK127" i="29" s="1"/>
  <c r="AF127" i="26"/>
  <c r="AF127" i="29" s="1"/>
  <c r="Z127" i="26"/>
  <c r="Z127" i="29" s="1"/>
  <c r="Y133" i="26"/>
  <c r="Y133" i="29" s="1"/>
  <c r="AW133" i="26"/>
  <c r="AR133" i="26"/>
  <c r="AT83" i="26"/>
  <c r="Z83" i="26"/>
  <c r="Z83" i="29" s="1"/>
  <c r="X87" i="26"/>
  <c r="X87" i="29" s="1"/>
  <c r="AC87" i="26"/>
  <c r="AC87" i="29" s="1"/>
  <c r="AS77" i="26"/>
  <c r="AU77" i="26"/>
  <c r="AC77" i="26"/>
  <c r="AC77" i="29" s="1"/>
  <c r="AD143" i="26"/>
  <c r="AD143" i="29" s="1"/>
  <c r="AA74" i="26"/>
  <c r="AA74" i="29" s="1"/>
  <c r="AC74" i="26"/>
  <c r="AC74" i="29" s="1"/>
  <c r="AJ73" i="26"/>
  <c r="AJ73" i="29" s="1"/>
  <c r="AH73" i="26"/>
  <c r="AH73" i="29" s="1"/>
  <c r="AF73" i="26"/>
  <c r="AF73" i="29" s="1"/>
  <c r="AD73" i="26"/>
  <c r="AD73" i="29" s="1"/>
  <c r="AP73" i="26"/>
  <c r="AP73" i="29" s="1"/>
  <c r="AH86" i="26"/>
  <c r="AH86" i="29" s="1"/>
  <c r="X86" i="26"/>
  <c r="X86" i="29" s="1"/>
  <c r="AB129" i="26"/>
  <c r="AB129" i="29" s="1"/>
  <c r="AJ126" i="26"/>
  <c r="AJ126" i="29" s="1"/>
  <c r="Z126" i="26"/>
  <c r="Z126" i="29" s="1"/>
  <c r="AF126" i="26"/>
  <c r="AF126" i="29" s="1"/>
  <c r="AD126" i="26"/>
  <c r="AD126" i="29" s="1"/>
  <c r="AS126" i="26"/>
  <c r="Y89" i="26"/>
  <c r="Y89" i="29" s="1"/>
  <c r="AM89" i="26"/>
  <c r="AM89" i="29" s="1"/>
  <c r="Z79" i="26"/>
  <c r="Z79" i="29" s="1"/>
  <c r="AF79" i="26"/>
  <c r="AF79" i="29" s="1"/>
  <c r="AC79" i="26"/>
  <c r="AC79" i="29" s="1"/>
  <c r="AC135" i="26"/>
  <c r="AC135" i="29" s="1"/>
  <c r="AQ135" i="26"/>
  <c r="AD135" i="26"/>
  <c r="AD135" i="29" s="1"/>
  <c r="AK135" i="26"/>
  <c r="AK135" i="29" s="1"/>
  <c r="AD92" i="26"/>
  <c r="AD92" i="29" s="1"/>
  <c r="AO92" i="26"/>
  <c r="AQ144" i="26"/>
  <c r="AQ44" i="27"/>
  <c r="AQ150" i="26"/>
  <c r="AU90" i="26"/>
  <c r="AR149" i="26"/>
  <c r="Z99" i="26"/>
  <c r="Z99" i="29" s="1"/>
  <c r="AF94" i="26"/>
  <c r="AF94" i="29" s="1"/>
  <c r="AQ133" i="26"/>
  <c r="AO77" i="26"/>
  <c r="AO77" i="29" s="1"/>
  <c r="AM73" i="26"/>
  <c r="AM73" i="29" s="1"/>
  <c r="AO73" i="26"/>
  <c r="AO73" i="29" s="1"/>
  <c r="AP92" i="26"/>
  <c r="AP92" i="29" s="1"/>
  <c r="AF92" i="26"/>
  <c r="AF92" i="29" s="1"/>
  <c r="AX96" i="26"/>
  <c r="BP96" i="26"/>
  <c r="BQ94" i="26"/>
  <c r="BQ84" i="26"/>
  <c r="BK84" i="26"/>
  <c r="BR144" i="26"/>
  <c r="BI144" i="26"/>
  <c r="CE125" i="26"/>
  <c r="BX125" i="26"/>
  <c r="BT125" i="26"/>
  <c r="AX130" i="26"/>
  <c r="BJ142" i="26"/>
  <c r="BY142" i="26"/>
  <c r="BQ150" i="26"/>
  <c r="BM150" i="26"/>
  <c r="BN150" i="26"/>
  <c r="BO82" i="26"/>
  <c r="BB82" i="26"/>
  <c r="BU90" i="26"/>
  <c r="BA90" i="26"/>
  <c r="BV90" i="26"/>
  <c r="BR100" i="26"/>
  <c r="BP124" i="26"/>
  <c r="CA124" i="26"/>
  <c r="BG124" i="26"/>
  <c r="BK123" i="26"/>
  <c r="BM123" i="26"/>
  <c r="CE136" i="26"/>
  <c r="BA140" i="26"/>
  <c r="BR140" i="26"/>
  <c r="BD149" i="26"/>
  <c r="CB149" i="26"/>
  <c r="BV85" i="26"/>
  <c r="BR85" i="26"/>
  <c r="BP99" i="26"/>
  <c r="CA99" i="26"/>
  <c r="BH75" i="26"/>
  <c r="BH25" i="27"/>
  <c r="BP75" i="26"/>
  <c r="BE76" i="26"/>
  <c r="BT80" i="26"/>
  <c r="CE80" i="26"/>
  <c r="BN137" i="26"/>
  <c r="AY137" i="26"/>
  <c r="BO137" i="26"/>
  <c r="BX139" i="26"/>
  <c r="BW139" i="26"/>
  <c r="CB139" i="26"/>
  <c r="BS127" i="26"/>
  <c r="AX127" i="26"/>
  <c r="BW134" i="26"/>
  <c r="BB134" i="26"/>
  <c r="AX134" i="26"/>
  <c r="BP133" i="26"/>
  <c r="CB133" i="26"/>
  <c r="BH133" i="26"/>
  <c r="CA83" i="26"/>
  <c r="BA83" i="26"/>
  <c r="W87" i="26"/>
  <c r="W87" i="29" s="1"/>
  <c r="BK87" i="26"/>
  <c r="BR77" i="26"/>
  <c r="AX77" i="26"/>
  <c r="AZ143" i="26"/>
  <c r="BX143" i="26"/>
  <c r="BT147" i="26"/>
  <c r="BN147" i="26"/>
  <c r="BA94" i="26"/>
  <c r="BS146" i="26"/>
  <c r="BS74" i="26"/>
  <c r="CD74" i="26"/>
  <c r="BM73" i="26"/>
  <c r="BA86" i="26"/>
  <c r="BA36" i="27"/>
  <c r="BP86" i="26"/>
  <c r="BY129" i="26"/>
  <c r="BG129" i="26"/>
  <c r="AY126" i="26"/>
  <c r="BH132" i="26"/>
  <c r="BD132" i="26"/>
  <c r="AY132" i="26"/>
  <c r="BQ132" i="26"/>
  <c r="BM89" i="26"/>
  <c r="BJ89" i="26"/>
  <c r="BT79" i="26"/>
  <c r="AZ79" i="26"/>
  <c r="BT135" i="26"/>
  <c r="BP135" i="26"/>
  <c r="BB135" i="26"/>
  <c r="BA92" i="26"/>
  <c r="BK92" i="26"/>
  <c r="BI93" i="26"/>
  <c r="BC93" i="26"/>
  <c r="CC144" i="26"/>
  <c r="BN125" i="26"/>
  <c r="BD130" i="26"/>
  <c r="BV142" i="26"/>
  <c r="BX150" i="26"/>
  <c r="BW94" i="26"/>
  <c r="CE90" i="26"/>
  <c r="BL100" i="26"/>
  <c r="BN124" i="26"/>
  <c r="BY123" i="26"/>
  <c r="BT149" i="26"/>
  <c r="BH99" i="26"/>
  <c r="BU75" i="26"/>
  <c r="BA80" i="26"/>
  <c r="BV139" i="26"/>
  <c r="BD134" i="26"/>
  <c r="BM133" i="26"/>
  <c r="BQ87" i="26"/>
  <c r="BP77" i="26"/>
  <c r="BJ147" i="26"/>
  <c r="BK74" i="26"/>
  <c r="BK24" i="27"/>
  <c r="BL86" i="26"/>
  <c r="BD129" i="26"/>
  <c r="BX132" i="26"/>
  <c r="BX89" i="26"/>
  <c r="CB79" i="26"/>
  <c r="BE92" i="26"/>
  <c r="BW93" i="26"/>
  <c r="BB96" i="26"/>
  <c r="BO96" i="26"/>
  <c r="BT94" i="26"/>
  <c r="BR84" i="26"/>
  <c r="AX84" i="26"/>
  <c r="BV144" i="26"/>
  <c r="BB144" i="26"/>
  <c r="BJ144" i="26"/>
  <c r="BP125" i="26"/>
  <c r="BG125" i="26"/>
  <c r="BB130" i="26"/>
  <c r="CB130" i="26"/>
  <c r="BU142" i="26"/>
  <c r="BA150" i="26"/>
  <c r="BI82" i="26"/>
  <c r="AX82" i="26"/>
  <c r="BS90" i="26"/>
  <c r="AY90" i="26"/>
  <c r="BV100" i="26"/>
  <c r="BB100" i="26"/>
  <c r="BY100" i="26"/>
  <c r="AY124" i="26"/>
  <c r="BF124" i="26"/>
  <c r="BU123" i="26"/>
  <c r="BQ123" i="26"/>
  <c r="BX123" i="26"/>
  <c r="BP136" i="26"/>
  <c r="CC136" i="26"/>
  <c r="BS136" i="26"/>
  <c r="BX140" i="26"/>
  <c r="BT140" i="26"/>
  <c r="BH149" i="26"/>
  <c r="BE149" i="26"/>
  <c r="BL149" i="26"/>
  <c r="CA85" i="26"/>
  <c r="BF85" i="26"/>
  <c r="BM85" i="26"/>
  <c r="BS99" i="26"/>
  <c r="AY99" i="26"/>
  <c r="BL99" i="26"/>
  <c r="BL49" i="27"/>
  <c r="BL11" i="27" s="1"/>
  <c r="BL75" i="26"/>
  <c r="BI75" i="26"/>
  <c r="BS75" i="26"/>
  <c r="CC76" i="26"/>
  <c r="BY76" i="26"/>
  <c r="CE76" i="26"/>
  <c r="BD80" i="26"/>
  <c r="BG80" i="26"/>
  <c r="BX137" i="26"/>
  <c r="BS137" i="26"/>
  <c r="BH139" i="26"/>
  <c r="BD139" i="26"/>
  <c r="CE139" i="26"/>
  <c r="BP127" i="26"/>
  <c r="BW127" i="26"/>
  <c r="BC127" i="26"/>
  <c r="BK134" i="26"/>
  <c r="BF134" i="26"/>
  <c r="AZ133" i="26"/>
  <c r="BL133" i="26"/>
  <c r="BG133" i="26"/>
  <c r="BL83" i="26"/>
  <c r="BZ83" i="26"/>
  <c r="W83" i="26"/>
  <c r="W83" i="29" s="1"/>
  <c r="CB87" i="26"/>
  <c r="BB87" i="26"/>
  <c r="BB77" i="26"/>
  <c r="CC77" i="26"/>
  <c r="CA143" i="26"/>
  <c r="BF143" i="26"/>
  <c r="BM147" i="26"/>
  <c r="BE94" i="26"/>
  <c r="BH146" i="26"/>
  <c r="BC146" i="26"/>
  <c r="CB74" i="26"/>
  <c r="BT74" i="26"/>
  <c r="BY74" i="26"/>
  <c r="CD73" i="26"/>
  <c r="BZ73" i="26"/>
  <c r="BX86" i="26"/>
  <c r="BS86" i="26"/>
  <c r="BR129" i="26"/>
  <c r="BN129" i="26"/>
  <c r="BU126" i="26"/>
  <c r="BB126" i="26"/>
  <c r="BJ126" i="26"/>
  <c r="AX132" i="26"/>
  <c r="BL89" i="26"/>
  <c r="W89" i="26"/>
  <c r="W89" i="29" s="1"/>
  <c r="BW79" i="26"/>
  <c r="BC79" i="26"/>
  <c r="BY79" i="26"/>
  <c r="BD135" i="26"/>
  <c r="AZ135" i="26"/>
  <c r="BL135" i="26"/>
  <c r="BB92" i="26"/>
  <c r="BH92" i="26"/>
  <c r="BE93" i="26"/>
  <c r="BO93" i="26"/>
  <c r="BJ93" i="26"/>
  <c r="BY84" i="26"/>
  <c r="BT144" i="26"/>
  <c r="BA130" i="26"/>
  <c r="BW150" i="26"/>
  <c r="BV94" i="26"/>
  <c r="BL82" i="26"/>
  <c r="BW90" i="26"/>
  <c r="BZ124" i="26"/>
  <c r="BJ136" i="26"/>
  <c r="AX149" i="26"/>
  <c r="CC99" i="26"/>
  <c r="BX75" i="26"/>
  <c r="BF80" i="26"/>
  <c r="BZ137" i="26"/>
  <c r="BS134" i="26"/>
  <c r="CE133" i="26"/>
  <c r="BI83" i="26"/>
  <c r="BN77" i="26"/>
  <c r="BK147" i="26"/>
  <c r="AX94" i="26"/>
  <c r="BQ73" i="26"/>
  <c r="BC86" i="26"/>
  <c r="BK129" i="26"/>
  <c r="BR126" i="26"/>
  <c r="BU132" i="26"/>
  <c r="BB89" i="26"/>
  <c r="BD79" i="26"/>
  <c r="BJ92" i="26"/>
  <c r="BX93" i="26"/>
  <c r="BC96" i="26"/>
  <c r="BF96" i="26"/>
  <c r="BX84" i="26"/>
  <c r="BD84" i="26"/>
  <c r="BD34" i="27"/>
  <c r="BU84" i="26"/>
  <c r="BG144" i="26"/>
  <c r="X144" i="26"/>
  <c r="X144" i="29" s="1"/>
  <c r="BU125" i="26"/>
  <c r="BS125" i="26"/>
  <c r="BA125" i="26"/>
  <c r="BY130" i="26"/>
  <c r="BP130" i="26"/>
  <c r="BM142" i="26"/>
  <c r="BB142" i="26"/>
  <c r="BA142" i="26"/>
  <c r="CD150" i="26"/>
  <c r="BF94" i="26"/>
  <c r="CA82" i="26"/>
  <c r="BW82" i="26"/>
  <c r="BC90" i="26"/>
  <c r="BX90" i="26"/>
  <c r="BU100" i="26"/>
  <c r="BT100" i="26"/>
  <c r="BY124" i="26"/>
  <c r="BW123" i="26"/>
  <c r="CE123" i="26"/>
  <c r="BZ123" i="26"/>
  <c r="AY136" i="26"/>
  <c r="BF136" i="26"/>
  <c r="BV136" i="26"/>
  <c r="BF140" i="26"/>
  <c r="BP140" i="26"/>
  <c r="CD140" i="26"/>
  <c r="BK149" i="26"/>
  <c r="BP149" i="26"/>
  <c r="BG149" i="26"/>
  <c r="BI85" i="26"/>
  <c r="CB85" i="26"/>
  <c r="BV99" i="26"/>
  <c r="BQ99" i="26"/>
  <c r="BA75" i="26"/>
  <c r="BO75" i="26"/>
  <c r="BL76" i="26"/>
  <c r="BH76" i="26"/>
  <c r="BC76" i="26"/>
  <c r="AX80" i="26"/>
  <c r="BL80" i="26"/>
  <c r="CC137" i="26"/>
  <c r="BH137" i="26"/>
  <c r="AX139" i="26"/>
  <c r="CA139" i="26"/>
  <c r="BL127" i="26"/>
  <c r="BN127" i="26"/>
  <c r="CC134" i="26"/>
  <c r="CC133" i="26"/>
  <c r="BP83" i="26"/>
  <c r="BC83" i="26"/>
  <c r="CC87" i="26"/>
  <c r="BT87" i="26"/>
  <c r="CD77" i="26"/>
  <c r="BZ77" i="26"/>
  <c r="BN143" i="26"/>
  <c r="BE143" i="26"/>
  <c r="BV147" i="26"/>
  <c r="BQ146" i="26"/>
  <c r="BF146" i="26"/>
  <c r="BZ74" i="26"/>
  <c r="BA74" i="26"/>
  <c r="BY73" i="26"/>
  <c r="BP73" i="26"/>
  <c r="BL73" i="26"/>
  <c r="BV73" i="26"/>
  <c r="BR86" i="26"/>
  <c r="BI86" i="26"/>
  <c r="BJ86" i="26"/>
  <c r="AY129" i="26"/>
  <c r="BU129" i="26"/>
  <c r="BP126" i="26"/>
  <c r="BM126" i="26"/>
  <c r="BR132" i="26"/>
  <c r="BN89" i="26"/>
  <c r="BY89" i="26"/>
  <c r="BU79" i="26"/>
  <c r="BL79" i="26"/>
  <c r="BA135" i="26"/>
  <c r="BN92" i="26"/>
  <c r="BT92" i="26"/>
  <c r="BA93" i="26"/>
  <c r="BK93" i="26"/>
  <c r="BU96" i="26"/>
  <c r="CE84" i="26"/>
  <c r="BX144" i="26"/>
  <c r="BB125" i="26"/>
  <c r="BV130" i="26"/>
  <c r="CB150" i="26"/>
  <c r="BF82" i="26"/>
  <c r="BE90" i="26"/>
  <c r="CE124" i="26"/>
  <c r="CD123" i="26"/>
  <c r="BJ140" i="26"/>
  <c r="CE99" i="26"/>
  <c r="CE25" i="27"/>
  <c r="BS80" i="26"/>
  <c r="BG139" i="26"/>
  <c r="BR134" i="26"/>
  <c r="CD133" i="26"/>
  <c r="BJ83" i="26"/>
  <c r="BO77" i="26"/>
  <c r="BO27" i="27"/>
  <c r="CB143" i="26"/>
  <c r="CE74" i="26"/>
  <c r="BB86" i="26"/>
  <c r="AG129" i="26"/>
  <c r="AG129" i="29" s="1"/>
  <c r="BO126" i="26"/>
  <c r="BS132" i="26"/>
  <c r="AY89" i="26"/>
  <c r="BO79" i="26"/>
  <c r="CA92" i="26"/>
  <c r="AT96" i="26"/>
  <c r="AE84" i="26"/>
  <c r="AE84" i="29" s="1"/>
  <c r="AB144" i="26"/>
  <c r="AB144" i="29" s="1"/>
  <c r="AT144" i="26"/>
  <c r="AD125" i="26"/>
  <c r="AD125" i="29" s="1"/>
  <c r="AW125" i="26"/>
  <c r="AG130" i="26"/>
  <c r="AG130" i="29" s="1"/>
  <c r="AE142" i="26"/>
  <c r="AE142" i="29" s="1"/>
  <c r="AK150" i="26"/>
  <c r="AK150" i="29" s="1"/>
  <c r="AE150" i="26"/>
  <c r="AE150" i="29" s="1"/>
  <c r="AG150" i="26"/>
  <c r="AG150" i="29" s="1"/>
  <c r="AA150" i="26"/>
  <c r="AA150" i="29" s="1"/>
  <c r="AO150" i="26"/>
  <c r="AO150" i="29" s="1"/>
  <c r="AS82" i="26"/>
  <c r="AI82" i="26"/>
  <c r="AI82" i="29" s="1"/>
  <c r="AW82" i="26"/>
  <c r="AR100" i="26"/>
  <c r="AR100" i="29" s="1"/>
  <c r="AU124" i="26"/>
  <c r="Y124" i="26"/>
  <c r="Y124" i="29" s="1"/>
  <c r="AA124" i="26"/>
  <c r="AA124" i="29" s="1"/>
  <c r="AM136" i="26"/>
  <c r="AM136" i="29" s="1"/>
  <c r="AQ85" i="26"/>
  <c r="AK85" i="26"/>
  <c r="AK85" i="29" s="1"/>
  <c r="AM85" i="26"/>
  <c r="AM85" i="29" s="1"/>
  <c r="AC99" i="26"/>
  <c r="AC99" i="29" s="1"/>
  <c r="AI99" i="26"/>
  <c r="AI99" i="29" s="1"/>
  <c r="AV99" i="26"/>
  <c r="AG94" i="26"/>
  <c r="AG94" i="29" s="1"/>
  <c r="AU94" i="26"/>
  <c r="AD76" i="26"/>
  <c r="AD76" i="29" s="1"/>
  <c r="Y137" i="26"/>
  <c r="Y137" i="29" s="1"/>
  <c r="AP137" i="26"/>
  <c r="AP137" i="29" s="1"/>
  <c r="AI137" i="26"/>
  <c r="AI137" i="29" s="1"/>
  <c r="AW139" i="26"/>
  <c r="AU139" i="26"/>
  <c r="AK139" i="26"/>
  <c r="AK139" i="29" s="1"/>
  <c r="AU127" i="26"/>
  <c r="AS127" i="26"/>
  <c r="W134" i="26"/>
  <c r="W134" i="29" s="1"/>
  <c r="X133" i="26"/>
  <c r="X133" i="29" s="1"/>
  <c r="AV133" i="26"/>
  <c r="AT133" i="26"/>
  <c r="AR83" i="26"/>
  <c r="AH83" i="26"/>
  <c r="AH83" i="29" s="1"/>
  <c r="AM77" i="26"/>
  <c r="AM77" i="29" s="1"/>
  <c r="AI94" i="26"/>
  <c r="AI94" i="29" s="1"/>
  <c r="AW146" i="26"/>
  <c r="AQ146" i="26"/>
  <c r="AM74" i="26"/>
  <c r="AM74" i="29" s="1"/>
  <c r="AG74" i="26"/>
  <c r="AG74" i="29" s="1"/>
  <c r="AR74" i="26"/>
  <c r="AK73" i="26"/>
  <c r="AK73" i="29" s="1"/>
  <c r="AW129" i="26"/>
  <c r="AS129" i="26"/>
  <c r="W126" i="26"/>
  <c r="W126" i="29" s="1"/>
  <c r="AC126" i="26"/>
  <c r="AC126" i="29" s="1"/>
  <c r="AL126" i="26"/>
  <c r="AL126" i="29" s="1"/>
  <c r="X132" i="26"/>
  <c r="X132" i="29" s="1"/>
  <c r="AL132" i="26"/>
  <c r="AL132" i="29" s="1"/>
  <c r="AU89" i="26"/>
  <c r="AI89" i="26"/>
  <c r="AI89" i="29" s="1"/>
  <c r="AO89" i="26"/>
  <c r="AO89" i="29" s="1"/>
  <c r="W135" i="26"/>
  <c r="W135" i="29" s="1"/>
  <c r="AL92" i="26"/>
  <c r="AL92" i="29" s="1"/>
  <c r="AW92" i="26"/>
  <c r="AB92" i="26"/>
  <c r="AB92" i="29" s="1"/>
  <c r="Y93" i="26"/>
  <c r="Y93" i="29" s="1"/>
  <c r="AJ93" i="26"/>
  <c r="AJ93" i="29" s="1"/>
  <c r="AS144" i="26"/>
  <c r="AG125" i="26"/>
  <c r="AG125" i="29" s="1"/>
  <c r="Z130" i="26"/>
  <c r="Z130" i="29" s="1"/>
  <c r="AR142" i="26"/>
  <c r="AR94" i="26"/>
  <c r="AN124" i="26"/>
  <c r="AN124" i="29" s="1"/>
  <c r="AL136" i="26"/>
  <c r="AL136" i="29" s="1"/>
  <c r="AF149" i="26"/>
  <c r="AF149" i="29" s="1"/>
  <c r="AL149" i="26"/>
  <c r="AL149" i="29" s="1"/>
  <c r="AA99" i="26"/>
  <c r="AA99" i="29" s="1"/>
  <c r="AM137" i="26"/>
  <c r="AM137" i="29" s="1"/>
  <c r="Y127" i="26"/>
  <c r="Y127" i="29" s="1"/>
  <c r="AO133" i="26"/>
  <c r="AO133" i="29" s="1"/>
  <c r="AH87" i="26"/>
  <c r="AH87" i="29" s="1"/>
  <c r="AS147" i="26"/>
  <c r="AH74" i="26"/>
  <c r="AH74" i="29" s="1"/>
  <c r="AI132" i="26"/>
  <c r="AI132" i="29" s="1"/>
  <c r="AR89" i="26"/>
  <c r="AS96" i="26"/>
  <c r="AV96" i="26"/>
  <c r="AF84" i="26"/>
  <c r="AF84" i="29" s="1"/>
  <c r="AP144" i="26"/>
  <c r="AP144" i="29" s="1"/>
  <c r="AF144" i="26"/>
  <c r="AF144" i="29" s="1"/>
  <c r="AT125" i="26"/>
  <c r="AV125" i="26"/>
  <c r="AA125" i="26"/>
  <c r="AA125" i="29" s="1"/>
  <c r="AS142" i="26"/>
  <c r="AW142" i="26"/>
  <c r="X82" i="26"/>
  <c r="X82" i="29" s="1"/>
  <c r="AR82" i="26"/>
  <c r="AQ90" i="26"/>
  <c r="AO124" i="26"/>
  <c r="AO124" i="29" s="1"/>
  <c r="AE124" i="26"/>
  <c r="AE124" i="29" s="1"/>
  <c r="AU123" i="26"/>
  <c r="AK123" i="26"/>
  <c r="AK123" i="29" s="1"/>
  <c r="AH136" i="26"/>
  <c r="AH136" i="29" s="1"/>
  <c r="AJ136" i="26"/>
  <c r="AJ136" i="29" s="1"/>
  <c r="AR136" i="26"/>
  <c r="AS140" i="26"/>
  <c r="AM140" i="26"/>
  <c r="AM140" i="29" s="1"/>
  <c r="AI140" i="26"/>
  <c r="AI140" i="29" s="1"/>
  <c r="AQ149" i="26"/>
  <c r="AN149" i="26"/>
  <c r="AN149" i="29" s="1"/>
  <c r="AU149" i="26"/>
  <c r="AJ149" i="26"/>
  <c r="AJ149" i="29" s="1"/>
  <c r="AN99" i="26"/>
  <c r="AN99" i="29" s="1"/>
  <c r="AL99" i="26"/>
  <c r="AL99" i="29" s="1"/>
  <c r="AK94" i="26"/>
  <c r="AK94" i="29" s="1"/>
  <c r="AU76" i="26"/>
  <c r="AH80" i="26"/>
  <c r="AH80" i="29" s="1"/>
  <c r="AV80" i="26"/>
  <c r="AC139" i="26"/>
  <c r="AC139" i="29" s="1"/>
  <c r="AQ139" i="26"/>
  <c r="AO139" i="26"/>
  <c r="AO139" i="29" s="1"/>
  <c r="AE127" i="26"/>
  <c r="AE127" i="29" s="1"/>
  <c r="AC127" i="26"/>
  <c r="AC127" i="29" s="1"/>
  <c r="AQ127" i="26"/>
  <c r="AM83" i="26"/>
  <c r="AM83" i="29" s="1"/>
  <c r="AU87" i="26"/>
  <c r="AR87" i="26"/>
  <c r="AG77" i="26"/>
  <c r="AG77" i="29" s="1"/>
  <c r="AN143" i="26"/>
  <c r="AN143" i="29" s="1"/>
  <c r="AT143" i="26"/>
  <c r="X143" i="26"/>
  <c r="X143" i="29" s="1"/>
  <c r="Z143" i="26"/>
  <c r="Z143" i="29" s="1"/>
  <c r="AW94" i="26"/>
  <c r="X74" i="26"/>
  <c r="X74" i="29" s="1"/>
  <c r="AP74" i="26"/>
  <c r="AP74" i="29" s="1"/>
  <c r="AV74" i="26"/>
  <c r="AS74" i="26"/>
  <c r="AW73" i="26"/>
  <c r="AU73" i="26"/>
  <c r="AG73" i="26"/>
  <c r="AG73" i="29" s="1"/>
  <c r="AW86" i="26"/>
  <c r="AC129" i="26"/>
  <c r="AC129" i="29" s="1"/>
  <c r="AK129" i="26"/>
  <c r="AK129" i="29" s="1"/>
  <c r="AQ126" i="26"/>
  <c r="AD89" i="26"/>
  <c r="AD89" i="29" s="1"/>
  <c r="AE89" i="26"/>
  <c r="AE89" i="29" s="1"/>
  <c r="AP89" i="26"/>
  <c r="AP89" i="29" s="1"/>
  <c r="AH79" i="26"/>
  <c r="AH79" i="29" s="1"/>
  <c r="AV135" i="26"/>
  <c r="AH92" i="26"/>
  <c r="AH92" i="29" s="1"/>
  <c r="AS92" i="26"/>
  <c r="X92" i="26"/>
  <c r="X92" i="29" s="1"/>
  <c r="AE92" i="26"/>
  <c r="AE92" i="29" s="1"/>
  <c r="AM94" i="26"/>
  <c r="AM94" i="29" s="1"/>
  <c r="AC130" i="26"/>
  <c r="AC130" i="29" s="1"/>
  <c r="AQ142" i="26"/>
  <c r="AR150" i="26"/>
  <c r="AH82" i="26"/>
  <c r="AH82" i="29" s="1"/>
  <c r="AB99" i="26"/>
  <c r="AB99" i="29" s="1"/>
  <c r="AJ75" i="26"/>
  <c r="AJ75" i="29" s="1"/>
  <c r="X127" i="26"/>
  <c r="X127" i="29" s="1"/>
  <c r="AV134" i="26"/>
  <c r="AF87" i="26"/>
  <c r="AF87" i="29" s="1"/>
  <c r="AW143" i="26"/>
  <c r="AJ86" i="26"/>
  <c r="AJ86" i="29" s="1"/>
  <c r="AI126" i="26"/>
  <c r="AI126" i="29" s="1"/>
  <c r="AW132" i="26"/>
  <c r="AM132" i="26"/>
  <c r="AM132" i="29" s="1"/>
  <c r="AK132" i="26"/>
  <c r="AK132" i="29" s="1"/>
  <c r="AN94" i="26"/>
  <c r="AN94" i="29" s="1"/>
  <c r="AQ84" i="26"/>
  <c r="AO84" i="26"/>
  <c r="AO84" i="29" s="1"/>
  <c r="AW84" i="26"/>
  <c r="AD84" i="26"/>
  <c r="AD84" i="29" s="1"/>
  <c r="AJ144" i="26"/>
  <c r="AJ144" i="29" s="1"/>
  <c r="AO125" i="26"/>
  <c r="AO125" i="29" s="1"/>
  <c r="AE125" i="26"/>
  <c r="AE125" i="29" s="1"/>
  <c r="AS130" i="26"/>
  <c r="W130" i="26"/>
  <c r="W130" i="29" s="1"/>
  <c r="AO130" i="26"/>
  <c r="AO130" i="29" s="1"/>
  <c r="AS150" i="26"/>
  <c r="AM150" i="26"/>
  <c r="AM150" i="29" s="1"/>
  <c r="AP90" i="26"/>
  <c r="AP90" i="29" s="1"/>
  <c r="AT100" i="26"/>
  <c r="X100" i="26"/>
  <c r="X100" i="29" s="1"/>
  <c r="Z100" i="26"/>
  <c r="Z100" i="29" s="1"/>
  <c r="AV100" i="26"/>
  <c r="AC100" i="26"/>
  <c r="AC100" i="29" s="1"/>
  <c r="AH124" i="26"/>
  <c r="AH124" i="29" s="1"/>
  <c r="AS123" i="26"/>
  <c r="AB136" i="26"/>
  <c r="AB136" i="29" s="1"/>
  <c r="AS136" i="26"/>
  <c r="AO140" i="26"/>
  <c r="AO140" i="29" s="1"/>
  <c r="AG149" i="26"/>
  <c r="AG149" i="29" s="1"/>
  <c r="AH149" i="26"/>
  <c r="AH149" i="29" s="1"/>
  <c r="AD149" i="26"/>
  <c r="AD149" i="29" s="1"/>
  <c r="AT149" i="26"/>
  <c r="AH85" i="26"/>
  <c r="AH85" i="29" s="1"/>
  <c r="AR99" i="26"/>
  <c r="AP99" i="26"/>
  <c r="X99" i="26"/>
  <c r="X99" i="29" s="1"/>
  <c r="AW99" i="26"/>
  <c r="AT99" i="26"/>
  <c r="AT49" i="27"/>
  <c r="AT11" i="27" s="1"/>
  <c r="AB76" i="26"/>
  <c r="AB76" i="29" s="1"/>
  <c r="AL76" i="26"/>
  <c r="AL76" i="29" s="1"/>
  <c r="X76" i="26"/>
  <c r="X76" i="29" s="1"/>
  <c r="AU80" i="26"/>
  <c r="AS137" i="26"/>
  <c r="Z139" i="26"/>
  <c r="Z139" i="29" s="1"/>
  <c r="AN134" i="26"/>
  <c r="AN134" i="29" s="1"/>
  <c r="AI83" i="26"/>
  <c r="AI83" i="29" s="1"/>
  <c r="AB87" i="26"/>
  <c r="AB87" i="29" s="1"/>
  <c r="AW87" i="26"/>
  <c r="AH143" i="26"/>
  <c r="AH143" i="29" s="1"/>
  <c r="AV147" i="26"/>
  <c r="AT147" i="26"/>
  <c r="AQ147" i="26"/>
  <c r="AU74" i="26"/>
  <c r="AU24" i="27"/>
  <c r="AO74" i="26"/>
  <c r="AO74" i="29" s="1"/>
  <c r="AL86" i="26"/>
  <c r="AL86" i="29" s="1"/>
  <c r="AB86" i="26"/>
  <c r="AB86" i="29" s="1"/>
  <c r="AU129" i="26"/>
  <c r="AN126" i="26"/>
  <c r="AN126" i="29" s="1"/>
  <c r="AT79" i="26"/>
  <c r="AG93" i="26"/>
  <c r="AG93" i="29" s="1"/>
  <c r="AR93" i="26"/>
  <c r="AA93" i="26"/>
  <c r="AA93" i="29" s="1"/>
  <c r="AA43" i="27"/>
  <c r="AH93" i="26"/>
  <c r="AH93" i="29" s="1"/>
  <c r="Y130" i="26"/>
  <c r="Y130" i="29" s="1"/>
  <c r="AV142" i="26"/>
  <c r="AP142" i="26"/>
  <c r="AP142" i="29" s="1"/>
  <c r="AP94" i="26"/>
  <c r="AP94" i="29" s="1"/>
  <c r="AE82" i="26"/>
  <c r="AE82" i="29" s="1"/>
  <c r="W124" i="26"/>
  <c r="W124" i="29" s="1"/>
  <c r="AE99" i="26"/>
  <c r="AE99" i="29" s="1"/>
  <c r="AJ76" i="26"/>
  <c r="AJ76" i="29" s="1"/>
  <c r="AA137" i="26"/>
  <c r="AA137" i="29" s="1"/>
  <c r="AK137" i="26"/>
  <c r="AK137" i="29" s="1"/>
  <c r="AN127" i="26"/>
  <c r="AN127" i="29" s="1"/>
  <c r="AM134" i="26"/>
  <c r="AM134" i="29" s="1"/>
  <c r="AS134" i="26"/>
  <c r="AD129" i="26"/>
  <c r="AD129" i="29" s="1"/>
  <c r="AN132" i="26"/>
  <c r="AN132" i="29" s="1"/>
  <c r="AQ89" i="26"/>
  <c r="AJ89" i="26"/>
  <c r="AJ89" i="29" s="1"/>
  <c r="AD79" i="26"/>
  <c r="AD79" i="29" s="1"/>
  <c r="AW79" i="26"/>
  <c r="BL96" i="26"/>
  <c r="BM96" i="26"/>
  <c r="BD94" i="26"/>
  <c r="BP84" i="26"/>
  <c r="BS144" i="26"/>
  <c r="BM144" i="26"/>
  <c r="BD144" i="26"/>
  <c r="BR130" i="26"/>
  <c r="BQ130" i="26"/>
  <c r="BH142" i="26"/>
  <c r="CE142" i="26"/>
  <c r="BL150" i="26"/>
  <c r="BH150" i="26"/>
  <c r="BJ150" i="26"/>
  <c r="BV82" i="26"/>
  <c r="BA82" i="26"/>
  <c r="BP90" i="26"/>
  <c r="BL90" i="26"/>
  <c r="BF90" i="26"/>
  <c r="BM100" i="26"/>
  <c r="BO124" i="26"/>
  <c r="BV124" i="26"/>
  <c r="BB124" i="26"/>
  <c r="BT123" i="26"/>
  <c r="BL123" i="26"/>
  <c r="AX136" i="26"/>
  <c r="AX140" i="26"/>
  <c r="BX149" i="26"/>
  <c r="BB149" i="26"/>
  <c r="BS149" i="26"/>
  <c r="BQ85" i="26"/>
  <c r="BC85" i="26"/>
  <c r="BO99" i="26"/>
  <c r="BZ94" i="26"/>
  <c r="BK75" i="26"/>
  <c r="AZ75" i="26"/>
  <c r="BP76" i="26"/>
  <c r="BJ80" i="26"/>
  <c r="BK80" i="26"/>
  <c r="BG137" i="26"/>
  <c r="BV137" i="26"/>
  <c r="BB137" i="26"/>
  <c r="CD139" i="26"/>
  <c r="BS139" i="26"/>
  <c r="CA127" i="26"/>
  <c r="BR127" i="26"/>
  <c r="CA134" i="26"/>
  <c r="BV134" i="26"/>
  <c r="BX134" i="26"/>
  <c r="BD133" i="26"/>
  <c r="BO133" i="26"/>
  <c r="CA133" i="26"/>
  <c r="BU83" i="26"/>
  <c r="BN83" i="26"/>
  <c r="BU87" i="26"/>
  <c r="BA87" i="26"/>
  <c r="CD87" i="26"/>
  <c r="BM77" i="26"/>
  <c r="BU77" i="26"/>
  <c r="BW143" i="26"/>
  <c r="BL143" i="26"/>
  <c r="BS147" i="26"/>
  <c r="AZ147" i="26"/>
  <c r="BN94" i="26"/>
  <c r="BW146" i="26"/>
  <c r="BR146" i="26"/>
  <c r="BR74" i="26"/>
  <c r="BD73" i="26"/>
  <c r="BH73" i="26"/>
  <c r="BO86" i="26"/>
  <c r="AZ86" i="26"/>
  <c r="CC129" i="26"/>
  <c r="AT129" i="26"/>
  <c r="AP129" i="26"/>
  <c r="AP129" i="29" s="1"/>
  <c r="BT126" i="26"/>
  <c r="BG132" i="26"/>
  <c r="BC132" i="26"/>
  <c r="BN132" i="26"/>
  <c r="CB89" i="26"/>
  <c r="BH89" i="26"/>
  <c r="BU89" i="26"/>
  <c r="BS79" i="26"/>
  <c r="BN79" i="26"/>
  <c r="BR135" i="26"/>
  <c r="BH135" i="26"/>
  <c r="BV92" i="26"/>
  <c r="CB92" i="26"/>
  <c r="BG92" i="26"/>
  <c r="BT93" i="26"/>
  <c r="W93" i="26"/>
  <c r="W93" i="29" s="1"/>
  <c r="BQ96" i="26"/>
  <c r="W94" i="26"/>
  <c r="W94" i="29" s="1"/>
  <c r="CD144" i="26"/>
  <c r="BK125" i="26"/>
  <c r="BE130" i="26"/>
  <c r="AX142" i="26"/>
  <c r="BI150" i="26"/>
  <c r="BP82" i="26"/>
  <c r="CB90" i="26"/>
  <c r="CE100" i="26"/>
  <c r="AY123" i="26"/>
  <c r="BZ136" i="26"/>
  <c r="CD149" i="26"/>
  <c r="CD99" i="26"/>
  <c r="BR76" i="26"/>
  <c r="CE137" i="26"/>
  <c r="BM127" i="26"/>
  <c r="BM134" i="26"/>
  <c r="BB83" i="26"/>
  <c r="CE87" i="26"/>
  <c r="BW77" i="26"/>
  <c r="BG147" i="26"/>
  <c r="BH74" i="26"/>
  <c r="AX86" i="26"/>
  <c r="BE129" i="26"/>
  <c r="BY132" i="26"/>
  <c r="BI89" i="26"/>
  <c r="CC79" i="26"/>
  <c r="BP92" i="26"/>
  <c r="BK96" i="26"/>
  <c r="BM94" i="26"/>
  <c r="BM84" i="26"/>
  <c r="BM34" i="27"/>
  <c r="BJ84" i="26"/>
  <c r="BQ144" i="26"/>
  <c r="AX144" i="26"/>
  <c r="BP144" i="26"/>
  <c r="BY125" i="26"/>
  <c r="BR125" i="26"/>
  <c r="BS130" i="26"/>
  <c r="BT142" i="26"/>
  <c r="CD142" i="26"/>
  <c r="BU150" i="26"/>
  <c r="BD82" i="26"/>
  <c r="CE82" i="26"/>
  <c r="BR90" i="26"/>
  <c r="AX90" i="26"/>
  <c r="BQ100" i="26"/>
  <c r="BD100" i="26"/>
  <c r="AZ100" i="26"/>
  <c r="BQ124" i="26"/>
  <c r="BI124" i="26"/>
  <c r="BD123" i="26"/>
  <c r="BP123" i="26"/>
  <c r="BI123" i="26"/>
  <c r="BO136" i="26"/>
  <c r="BX136" i="26"/>
  <c r="BC136" i="26"/>
  <c r="BW140" i="26"/>
  <c r="BS140" i="26"/>
  <c r="BJ149" i="26"/>
  <c r="BO149" i="26"/>
  <c r="CE85" i="26"/>
  <c r="BZ85" i="26"/>
  <c r="BA85" i="26"/>
  <c r="BB85" i="26"/>
  <c r="BR99" i="26"/>
  <c r="AX99" i="26"/>
  <c r="BI94" i="26"/>
  <c r="BG75" i="26"/>
  <c r="BG25" i="27"/>
  <c r="BD75" i="26"/>
  <c r="CB76" i="26"/>
  <c r="BX76" i="26"/>
  <c r="BX26" i="27"/>
  <c r="BT76" i="26"/>
  <c r="BT26" i="27"/>
  <c r="BO76" i="26"/>
  <c r="BB80" i="26"/>
  <c r="BK137" i="26"/>
  <c r="AZ137" i="26"/>
  <c r="AY139" i="26"/>
  <c r="BZ139" i="26"/>
  <c r="BL139" i="26"/>
  <c r="BK127" i="26"/>
  <c r="BV127" i="26"/>
  <c r="BB127" i="26"/>
  <c r="BJ134" i="26"/>
  <c r="BA134" i="26"/>
  <c r="AY133" i="26"/>
  <c r="BK133" i="26"/>
  <c r="BE83" i="26"/>
  <c r="BK83" i="26"/>
  <c r="BK33" i="27"/>
  <c r="BD83" i="26"/>
  <c r="BD33" i="27"/>
  <c r="BE87" i="26"/>
  <c r="BJ87" i="26"/>
  <c r="AX87" i="26"/>
  <c r="BI77" i="26"/>
  <c r="CE143" i="26"/>
  <c r="BZ143" i="26"/>
  <c r="BA143" i="26"/>
  <c r="BD147" i="26"/>
  <c r="BA147" i="26"/>
  <c r="CD94" i="26"/>
  <c r="CD44" i="27"/>
  <c r="BG146" i="26"/>
  <c r="BW74" i="26"/>
  <c r="BC74" i="26"/>
  <c r="BO74" i="26"/>
  <c r="BE73" i="26"/>
  <c r="BG73" i="26"/>
  <c r="CD86" i="26"/>
  <c r="CE86" i="26"/>
  <c r="BM129" i="26"/>
  <c r="BI129" i="26"/>
  <c r="BE126" i="26"/>
  <c r="CB126" i="26"/>
  <c r="BY126" i="26"/>
  <c r="BA132" i="26"/>
  <c r="BK89" i="26"/>
  <c r="CC89" i="26"/>
  <c r="BV79" i="26"/>
  <c r="BB79" i="26"/>
  <c r="CD79" i="26"/>
  <c r="CE135" i="26"/>
  <c r="BC135" i="26"/>
  <c r="AY135" i="26"/>
  <c r="CC92" i="26"/>
  <c r="AY92" i="26"/>
  <c r="BP93" i="26"/>
  <c r="AY93" i="26"/>
  <c r="CD84" i="26"/>
  <c r="CC130" i="26"/>
  <c r="CA142" i="26"/>
  <c r="BD150" i="26"/>
  <c r="BX94" i="26"/>
  <c r="BH82" i="26"/>
  <c r="BE100" i="26"/>
  <c r="BX124" i="26"/>
  <c r="BY136" i="26"/>
  <c r="AY85" i="26"/>
  <c r="BI99" i="26"/>
  <c r="BE75" i="26"/>
  <c r="BO80" i="26"/>
  <c r="BD137" i="26"/>
  <c r="BH134" i="26"/>
  <c r="BW133" i="26"/>
  <c r="BM87" i="26"/>
  <c r="BK77" i="26"/>
  <c r="BH147" i="26"/>
  <c r="BA146" i="26"/>
  <c r="CC74" i="26"/>
  <c r="AX73" i="26"/>
  <c r="BW86" i="26"/>
  <c r="AJ129" i="26"/>
  <c r="AJ129" i="29" s="1"/>
  <c r="BA126" i="26"/>
  <c r="BJ132" i="26"/>
  <c r="BP89" i="26"/>
  <c r="AY79" i="26"/>
  <c r="BU92" i="26"/>
  <c r="BV96" i="26"/>
  <c r="BN96" i="26"/>
  <c r="BW84" i="26"/>
  <c r="BC84" i="26"/>
  <c r="CA84" i="26"/>
  <c r="AL144" i="26"/>
  <c r="AL144" i="29" s="1"/>
  <c r="BW144" i="26"/>
  <c r="BV125" i="26"/>
  <c r="AX125" i="26"/>
  <c r="BT130" i="26"/>
  <c r="BK130" i="26"/>
  <c r="CC142" i="26"/>
  <c r="BQ142" i="26"/>
  <c r="BY150" i="26"/>
  <c r="BP150" i="26"/>
  <c r="BG94" i="26"/>
  <c r="BJ82" i="26"/>
  <c r="BM82" i="26"/>
  <c r="BB90" i="26"/>
  <c r="BH90" i="26"/>
  <c r="BG100" i="26"/>
  <c r="BP100" i="26"/>
  <c r="CC124" i="26"/>
  <c r="BS123" i="26"/>
  <c r="BB123" i="26"/>
  <c r="CD136" i="26"/>
  <c r="BQ136" i="26"/>
  <c r="BM136" i="26"/>
  <c r="BR136" i="26"/>
  <c r="BM140" i="26"/>
  <c r="BI140" i="26"/>
  <c r="CE140" i="26"/>
  <c r="BN149" i="26"/>
  <c r="CA149" i="26"/>
  <c r="BR149" i="26"/>
  <c r="BK85" i="26"/>
  <c r="AZ85" i="26"/>
  <c r="BD99" i="26"/>
  <c r="BM99" i="26"/>
  <c r="BC75" i="26"/>
  <c r="BK76" i="26"/>
  <c r="BG76" i="26"/>
  <c r="AY76" i="26"/>
  <c r="BW80" i="26"/>
  <c r="BC80" i="26"/>
  <c r="BT137" i="26"/>
  <c r="BR137" i="26"/>
  <c r="BJ139" i="26"/>
  <c r="BO139" i="26"/>
  <c r="BG127" i="26"/>
  <c r="BD127" i="26"/>
  <c r="BT134" i="26"/>
  <c r="BU133" i="26"/>
  <c r="BO83" i="26"/>
  <c r="BR87" i="26"/>
  <c r="BH87" i="26"/>
  <c r="BZ87" i="26"/>
  <c r="BA77" i="26"/>
  <c r="BX77" i="26"/>
  <c r="BI143" i="26"/>
  <c r="BS143" i="26"/>
  <c r="BP147" i="26"/>
  <c r="BL146" i="26"/>
  <c r="BN146" i="26"/>
  <c r="BU74" i="26"/>
  <c r="BP74" i="26"/>
  <c r="X73" i="26"/>
  <c r="X73" i="29" s="1"/>
  <c r="BO73" i="26"/>
  <c r="BK73" i="26"/>
  <c r="BX73" i="26"/>
  <c r="BM86" i="26"/>
  <c r="BD86" i="26"/>
  <c r="BC129" i="26"/>
  <c r="AX129" i="26"/>
  <c r="BH129" i="26"/>
  <c r="BG126" i="26"/>
  <c r="CE126" i="26"/>
  <c r="BB132" i="26"/>
  <c r="BT89" i="26"/>
  <c r="BZ89" i="26"/>
  <c r="BG79" i="26"/>
  <c r="AX135" i="26"/>
  <c r="BS135" i="26"/>
  <c r="AX92" i="26"/>
  <c r="BD92" i="26"/>
  <c r="CB93" i="26"/>
  <c r="BB93" i="26"/>
  <c r="AY96" i="26"/>
  <c r="BE96" i="26"/>
  <c r="BA84" i="26"/>
  <c r="BY144" i="26"/>
  <c r="BX130" i="26"/>
  <c r="BZ142" i="26"/>
  <c r="CC150" i="26"/>
  <c r="BG82" i="26"/>
  <c r="BZ90" i="26"/>
  <c r="BR124" i="26"/>
  <c r="BQ140" i="26"/>
  <c r="CE149" i="26"/>
  <c r="CB99" i="26"/>
  <c r="BA76" i="26"/>
  <c r="BX80" i="26"/>
  <c r="BC139" i="26"/>
  <c r="CD134" i="26"/>
  <c r="AY83" i="26"/>
  <c r="BS83" i="26"/>
  <c r="BL77" i="26"/>
  <c r="BR143" i="26"/>
  <c r="AZ94" i="26"/>
  <c r="BS73" i="26"/>
  <c r="AY86" i="26"/>
  <c r="BJ129" i="26"/>
  <c r="BD126" i="26"/>
  <c r="BP132" i="26"/>
  <c r="BV89" i="26"/>
  <c r="BW135" i="26"/>
  <c r="CC93" i="26"/>
  <c r="AR96" i="26"/>
  <c r="AI84" i="26"/>
  <c r="AI84" i="29" s="1"/>
  <c r="AU125" i="26"/>
  <c r="AB142" i="26"/>
  <c r="AB142" i="29" s="1"/>
  <c r="Z142" i="26"/>
  <c r="Z142" i="29" s="1"/>
  <c r="AJ90" i="26"/>
  <c r="AJ90" i="29" s="1"/>
  <c r="AH90" i="26"/>
  <c r="AH90" i="29" s="1"/>
  <c r="AM100" i="26"/>
  <c r="AM100" i="29" s="1"/>
  <c r="AG100" i="26"/>
  <c r="AG100" i="29" s="1"/>
  <c r="AC124" i="26"/>
  <c r="AC124" i="29" s="1"/>
  <c r="AI124" i="26"/>
  <c r="AI124" i="29" s="1"/>
  <c r="AE123" i="26"/>
  <c r="AE123" i="29" s="1"/>
  <c r="AG123" i="26"/>
  <c r="AG123" i="29" s="1"/>
  <c r="AD123" i="26"/>
  <c r="AD123" i="29" s="1"/>
  <c r="AD136" i="26"/>
  <c r="AD136" i="29" s="1"/>
  <c r="X149" i="26"/>
  <c r="X149" i="29" s="1"/>
  <c r="AS149" i="26"/>
  <c r="AS99" i="26"/>
  <c r="AL75" i="26"/>
  <c r="AL75" i="29" s="1"/>
  <c r="AS75" i="26"/>
  <c r="AN80" i="26"/>
  <c r="AN80" i="29" s="1"/>
  <c r="AD80" i="26"/>
  <c r="AD80" i="29" s="1"/>
  <c r="AJ137" i="26"/>
  <c r="AJ137" i="29" s="1"/>
  <c r="AN139" i="26"/>
  <c r="AN139" i="29" s="1"/>
  <c r="AO127" i="26"/>
  <c r="AO127" i="29" s="1"/>
  <c r="AM127" i="26"/>
  <c r="AM127" i="29" s="1"/>
  <c r="AU134" i="26"/>
  <c r="AO134" i="26"/>
  <c r="AO134" i="29" s="1"/>
  <c r="AQ134" i="26"/>
  <c r="AK134" i="26"/>
  <c r="AK134" i="29" s="1"/>
  <c r="AC134" i="26"/>
  <c r="AC134" i="29" s="1"/>
  <c r="AH134" i="26"/>
  <c r="AH134" i="29" s="1"/>
  <c r="AJ133" i="26"/>
  <c r="AJ133" i="29" s="1"/>
  <c r="AH133" i="26"/>
  <c r="AH133" i="29" s="1"/>
  <c r="AV83" i="26"/>
  <c r="AP83" i="26"/>
  <c r="AP83" i="29" s="1"/>
  <c r="AL83" i="26"/>
  <c r="AL83" i="29" s="1"/>
  <c r="AO87" i="26"/>
  <c r="AO87" i="29" s="1"/>
  <c r="AQ77" i="26"/>
  <c r="AQ27" i="27"/>
  <c r="AQ143" i="26"/>
  <c r="AK143" i="26"/>
  <c r="AK143" i="29" s="1"/>
  <c r="AV129" i="26"/>
  <c r="AB132" i="26"/>
  <c r="AB132" i="29" s="1"/>
  <c r="Z132" i="26"/>
  <c r="Z132" i="29" s="1"/>
  <c r="AF132" i="26"/>
  <c r="AF132" i="29" s="1"/>
  <c r="AB89" i="26"/>
  <c r="AB89" i="29" s="1"/>
  <c r="Z89" i="26"/>
  <c r="Z89" i="29" s="1"/>
  <c r="AL79" i="26"/>
  <c r="AL79" i="29" s="1"/>
  <c r="AR79" i="26"/>
  <c r="AN79" i="26"/>
  <c r="AN79" i="29" s="1"/>
  <c r="AL135" i="26"/>
  <c r="AL135" i="29" s="1"/>
  <c r="AQ92" i="26"/>
  <c r="AI93" i="26"/>
  <c r="AI93" i="29" s="1"/>
  <c r="AB84" i="26"/>
  <c r="AB84" i="29" s="1"/>
  <c r="AS84" i="26"/>
  <c r="AI125" i="26"/>
  <c r="AI125" i="29" s="1"/>
  <c r="AW130" i="26"/>
  <c r="AA130" i="26"/>
  <c r="AA130" i="29" s="1"/>
  <c r="AV150" i="26"/>
  <c r="AD150" i="26"/>
  <c r="AD150" i="29" s="1"/>
  <c r="AK82" i="26"/>
  <c r="AK82" i="29" s="1"/>
  <c r="AB82" i="26"/>
  <c r="AB82" i="29" s="1"/>
  <c r="AW90" i="26"/>
  <c r="AK99" i="26"/>
  <c r="AK99" i="29" s="1"/>
  <c r="AH76" i="26"/>
  <c r="AH76" i="29" s="1"/>
  <c r="AT80" i="26"/>
  <c r="AO137" i="26"/>
  <c r="AO137" i="29" s="1"/>
  <c r="AL134" i="26"/>
  <c r="AL134" i="29" s="1"/>
  <c r="AG83" i="26"/>
  <c r="AG83" i="29" s="1"/>
  <c r="AG33" i="27"/>
  <c r="AK87" i="26"/>
  <c r="AK87" i="29" s="1"/>
  <c r="AE77" i="26"/>
  <c r="AE77" i="29" s="1"/>
  <c r="AV143" i="26"/>
  <c r="AL143" i="26"/>
  <c r="AL143" i="29" s="1"/>
  <c r="AF86" i="26"/>
  <c r="AF86" i="29" s="1"/>
  <c r="AD86" i="26"/>
  <c r="AD86" i="29" s="1"/>
  <c r="AF129" i="26"/>
  <c r="AF129" i="29" s="1"/>
  <c r="AE126" i="26"/>
  <c r="AE126" i="29" s="1"/>
  <c r="AS132" i="26"/>
  <c r="AE79" i="26"/>
  <c r="AE79" i="29" s="1"/>
  <c r="AV79" i="26"/>
  <c r="AU135" i="26"/>
  <c r="AM93" i="26"/>
  <c r="AM93" i="29" s="1"/>
  <c r="AM84" i="26"/>
  <c r="AM84" i="29" s="1"/>
  <c r="Y84" i="26"/>
  <c r="Y84" i="29" s="1"/>
  <c r="AO144" i="26"/>
  <c r="AO144" i="29" s="1"/>
  <c r="Z125" i="26"/>
  <c r="Z125" i="29" s="1"/>
  <c r="AK125" i="26"/>
  <c r="AK125" i="29" s="1"/>
  <c r="AC142" i="26"/>
  <c r="AC142" i="29" s="1"/>
  <c r="AM142" i="26"/>
  <c r="AM142" i="29" s="1"/>
  <c r="AG142" i="26"/>
  <c r="AG142" i="29" s="1"/>
  <c r="Y94" i="26"/>
  <c r="Y94" i="29" s="1"/>
  <c r="AN90" i="26"/>
  <c r="AN90" i="29" s="1"/>
  <c r="AL90" i="26"/>
  <c r="AL90" i="29" s="1"/>
  <c r="AB100" i="26"/>
  <c r="AB100" i="29" s="1"/>
  <c r="AP100" i="26"/>
  <c r="AP100" i="29" s="1"/>
  <c r="AJ100" i="26"/>
  <c r="AJ100" i="29" s="1"/>
  <c r="AH100" i="26"/>
  <c r="AH100" i="29" s="1"/>
  <c r="AI123" i="26"/>
  <c r="AI123" i="29" s="1"/>
  <c r="AO123" i="26"/>
  <c r="AO123" i="29" s="1"/>
  <c r="AC123" i="26"/>
  <c r="AC123" i="29" s="1"/>
  <c r="AV136" i="26"/>
  <c r="AC136" i="26"/>
  <c r="AC136" i="29" s="1"/>
  <c r="AJ140" i="26"/>
  <c r="AJ140" i="29" s="1"/>
  <c r="AR140" i="26"/>
  <c r="AH140" i="26"/>
  <c r="AH140" i="29" s="1"/>
  <c r="AW149" i="26"/>
  <c r="AS85" i="26"/>
  <c r="AU85" i="26"/>
  <c r="AO85" i="26"/>
  <c r="AA85" i="26"/>
  <c r="AA85" i="29" s="1"/>
  <c r="AV85" i="26"/>
  <c r="AP75" i="26"/>
  <c r="AP75" i="29" s="1"/>
  <c r="AF75" i="26"/>
  <c r="AF75" i="29" s="1"/>
  <c r="AH75" i="26"/>
  <c r="AH75" i="29" s="1"/>
  <c r="X25" i="27"/>
  <c r="AR76" i="26"/>
  <c r="AR26" i="27"/>
  <c r="AP76" i="26"/>
  <c r="AP76" i="29" s="1"/>
  <c r="AN76" i="26"/>
  <c r="AN76" i="29" s="1"/>
  <c r="AN26" i="27"/>
  <c r="Z76" i="26"/>
  <c r="Z76" i="29" s="1"/>
  <c r="AN137" i="26"/>
  <c r="AN137" i="29" s="1"/>
  <c r="AF137" i="26"/>
  <c r="AF137" i="29" s="1"/>
  <c r="AB137" i="26"/>
  <c r="AB137" i="29" s="1"/>
  <c r="AC137" i="26"/>
  <c r="AC137" i="29" s="1"/>
  <c r="AG139" i="26"/>
  <c r="AG139" i="29" s="1"/>
  <c r="AB127" i="26"/>
  <c r="AB127" i="29" s="1"/>
  <c r="AD134" i="26"/>
  <c r="AD134" i="29" s="1"/>
  <c r="AJ134" i="26"/>
  <c r="AJ134" i="29" s="1"/>
  <c r="Z134" i="26"/>
  <c r="Z134" i="29" s="1"/>
  <c r="AC133" i="26"/>
  <c r="AC133" i="29" s="1"/>
  <c r="AE133" i="26"/>
  <c r="AE133" i="29" s="1"/>
  <c r="AB133" i="26"/>
  <c r="AB133" i="29" s="1"/>
  <c r="AE83" i="26"/>
  <c r="AE83" i="29" s="1"/>
  <c r="AE33" i="27"/>
  <c r="AB83" i="26"/>
  <c r="AB83" i="29" s="1"/>
  <c r="AB33" i="27"/>
  <c r="AW83" i="26"/>
  <c r="AW33" i="27"/>
  <c r="Y87" i="26"/>
  <c r="Y87" i="29" s="1"/>
  <c r="AV146" i="26"/>
  <c r="AT146" i="26"/>
  <c r="AB73" i="26"/>
  <c r="AB73" i="29" s="1"/>
  <c r="AS86" i="26"/>
  <c r="AI86" i="26"/>
  <c r="AI86" i="29" s="1"/>
  <c r="AW126" i="26"/>
  <c r="AV126" i="26"/>
  <c r="AT132" i="26"/>
  <c r="AE132" i="26"/>
  <c r="AE132" i="29" s="1"/>
  <c r="AQ79" i="26"/>
  <c r="AK79" i="26"/>
  <c r="AK79" i="29" s="1"/>
  <c r="AN135" i="26"/>
  <c r="AN135" i="29" s="1"/>
  <c r="AG135" i="26"/>
  <c r="AG135" i="29" s="1"/>
  <c r="AO135" i="26"/>
  <c r="AF93" i="26"/>
  <c r="AF93" i="29" s="1"/>
  <c r="AU93" i="26"/>
  <c r="AU43" i="27"/>
  <c r="AP150" i="26"/>
  <c r="AP150" i="29" s="1"/>
  <c r="AV90" i="26"/>
  <c r="AD94" i="26"/>
  <c r="AD94" i="29" s="1"/>
  <c r="AR75" i="26"/>
  <c r="AO80" i="26"/>
  <c r="AO80" i="29" s="1"/>
  <c r="AO30" i="27"/>
  <c r="AL80" i="26"/>
  <c r="AL80" i="29" s="1"/>
  <c r="AT137" i="26"/>
  <c r="AN133" i="26"/>
  <c r="AN133" i="29" s="1"/>
  <c r="AD83" i="26"/>
  <c r="AD83" i="29" s="1"/>
  <c r="AD33" i="27"/>
  <c r="AA87" i="26"/>
  <c r="AA87" i="29" s="1"/>
  <c r="AI77" i="26"/>
  <c r="AI77" i="29" s="1"/>
  <c r="AR77" i="26"/>
  <c r="AR27" i="27"/>
  <c r="AN73" i="26"/>
  <c r="AN73" i="29" s="1"/>
  <c r="AP86" i="26"/>
  <c r="AP86" i="29" s="1"/>
  <c r="AQ86" i="26"/>
  <c r="AE129" i="26"/>
  <c r="AE129" i="29" s="1"/>
  <c r="Y79" i="26"/>
  <c r="Y79" i="29" s="1"/>
  <c r="AI135" i="26"/>
  <c r="AI135" i="29" s="1"/>
  <c r="Z92" i="26"/>
  <c r="Z92" i="29" s="1"/>
  <c r="AV92" i="26"/>
  <c r="AC93" i="26"/>
  <c r="AC93" i="29" s="1"/>
  <c r="Z144" i="26"/>
  <c r="Z144" i="29" s="1"/>
  <c r="AN125" i="26"/>
  <c r="AN125" i="29" s="1"/>
  <c r="AM125" i="26"/>
  <c r="AM125" i="29" s="1"/>
  <c r="AE130" i="26"/>
  <c r="AE130" i="29" s="1"/>
  <c r="AM130" i="26"/>
  <c r="AM130" i="29" s="1"/>
  <c r="AF130" i="26"/>
  <c r="AF130" i="29" s="1"/>
  <c r="X142" i="26"/>
  <c r="X142" i="29" s="1"/>
  <c r="AI150" i="26"/>
  <c r="AI150" i="29" s="1"/>
  <c r="AA94" i="26"/>
  <c r="AA94" i="29" s="1"/>
  <c r="AQ82" i="26"/>
  <c r="AM82" i="26"/>
  <c r="AM82" i="29" s="1"/>
  <c r="Z123" i="26"/>
  <c r="Z123" i="29" s="1"/>
  <c r="W123" i="29"/>
  <c r="X123" i="26"/>
  <c r="X123" i="29" s="1"/>
  <c r="AP136" i="26"/>
  <c r="AP136" i="29" s="1"/>
  <c r="AF136" i="26"/>
  <c r="AF136" i="29" s="1"/>
  <c r="AU140" i="26"/>
  <c r="AG140" i="26"/>
  <c r="AG140" i="29" s="1"/>
  <c r="AE85" i="26"/>
  <c r="AE85" i="29" s="1"/>
  <c r="Y85" i="26"/>
  <c r="Y85" i="29" s="1"/>
  <c r="AO75" i="26"/>
  <c r="AO75" i="29" s="1"/>
  <c r="AF76" i="26"/>
  <c r="AF76" i="29" s="1"/>
  <c r="Y76" i="26"/>
  <c r="Y76" i="29" s="1"/>
  <c r="AP80" i="26"/>
  <c r="AP80" i="29" s="1"/>
  <c r="AF80" i="26"/>
  <c r="AF80" i="29" s="1"/>
  <c r="AA139" i="26"/>
  <c r="AA139" i="29" s="1"/>
  <c r="AM139" i="26"/>
  <c r="AM139" i="29" s="1"/>
  <c r="AD139" i="26"/>
  <c r="AD139" i="29" s="1"/>
  <c r="AW127" i="26"/>
  <c r="AA127" i="26"/>
  <c r="AA127" i="29" s="1"/>
  <c r="AB134" i="26"/>
  <c r="AB134" i="29" s="1"/>
  <c r="AW134" i="26"/>
  <c r="AS83" i="26"/>
  <c r="X83" i="26"/>
  <c r="X83" i="29" s="1"/>
  <c r="X33" i="27"/>
  <c r="Z87" i="26"/>
  <c r="Z87" i="29" s="1"/>
  <c r="AS87" i="26"/>
  <c r="AV77" i="26"/>
  <c r="AT77" i="26"/>
  <c r="AE143" i="26"/>
  <c r="AE143" i="29" s="1"/>
  <c r="Y143" i="26"/>
  <c r="Y143" i="29" s="1"/>
  <c r="Z74" i="26"/>
  <c r="Z74" i="29" s="1"/>
  <c r="AI74" i="26"/>
  <c r="AI74" i="29" s="1"/>
  <c r="AJ74" i="26"/>
  <c r="AJ74" i="29" s="1"/>
  <c r="AI73" i="26"/>
  <c r="AI73" i="29" s="1"/>
  <c r="AC73" i="26"/>
  <c r="AC73" i="29" s="1"/>
  <c r="AE73" i="26"/>
  <c r="AE73" i="29" s="1"/>
  <c r="AA73" i="26"/>
  <c r="AA73" i="29" s="1"/>
  <c r="AV86" i="26"/>
  <c r="AC86" i="26"/>
  <c r="AC86" i="29" s="1"/>
  <c r="AB126" i="26"/>
  <c r="AB126" i="29" s="1"/>
  <c r="AG126" i="26"/>
  <c r="AG126" i="29" s="1"/>
  <c r="AH126" i="26"/>
  <c r="AH126" i="29" s="1"/>
  <c r="AC89" i="26"/>
  <c r="AC89" i="29" s="1"/>
  <c r="AN89" i="26"/>
  <c r="AN89" i="29" s="1"/>
  <c r="AL89" i="26"/>
  <c r="AL89" i="29" s="1"/>
  <c r="AA79" i="26"/>
  <c r="AA79" i="29" s="1"/>
  <c r="AS79" i="26"/>
  <c r="AH135" i="26"/>
  <c r="AH135" i="29" s="1"/>
  <c r="X135" i="26"/>
  <c r="X135" i="29" s="1"/>
  <c r="AR135" i="26"/>
  <c r="Y135" i="26"/>
  <c r="Y135" i="29" s="1"/>
  <c r="AP135" i="26"/>
  <c r="AP135" i="29" s="1"/>
  <c r="AF135" i="26"/>
  <c r="AF135" i="29" s="1"/>
  <c r="AE135" i="26"/>
  <c r="AE135" i="29" s="1"/>
  <c r="AT92" i="26"/>
  <c r="Y92" i="26"/>
  <c r="Y92" i="29" s="1"/>
  <c r="AJ92" i="26"/>
  <c r="AJ92" i="29" s="1"/>
  <c r="AB125" i="26"/>
  <c r="AB125" i="29" s="1"/>
  <c r="AW150" i="26"/>
  <c r="X150" i="26"/>
  <c r="X150" i="29" s="1"/>
  <c r="Y100" i="26"/>
  <c r="Y100" i="29" s="1"/>
  <c r="AW123" i="26"/>
  <c r="AT136" i="26"/>
  <c r="AP140" i="26"/>
  <c r="AP140" i="29" s="1"/>
  <c r="AJ77" i="26"/>
  <c r="AJ77" i="29" s="1"/>
  <c r="AD77" i="26"/>
  <c r="AD77" i="29" s="1"/>
  <c r="AD74" i="26"/>
  <c r="AD74" i="29" s="1"/>
  <c r="AB135" i="26"/>
  <c r="AB135" i="29" s="1"/>
  <c r="AS93" i="26"/>
  <c r="AP93" i="26"/>
  <c r="AP93" i="29" s="1"/>
  <c r="BT96" i="26"/>
  <c r="BB94" i="26"/>
  <c r="BO84" i="26"/>
  <c r="CB144" i="26"/>
  <c r="BH144" i="26"/>
  <c r="CE144" i="26"/>
  <c r="BI125" i="26"/>
  <c r="BM130" i="26"/>
  <c r="BL142" i="26"/>
  <c r="BG142" i="26"/>
  <c r="BP142" i="26"/>
  <c r="BK150" i="26"/>
  <c r="BG150" i="26"/>
  <c r="BY82" i="26"/>
  <c r="BE82" i="26"/>
  <c r="BX82" i="26"/>
  <c r="BO90" i="26"/>
  <c r="BK90" i="26"/>
  <c r="CB100" i="26"/>
  <c r="BH100" i="26"/>
  <c r="BJ124" i="26"/>
  <c r="BA124" i="26"/>
  <c r="BU124" i="26"/>
  <c r="CA123" i="26"/>
  <c r="BH123" i="26"/>
  <c r="BT136" i="26"/>
  <c r="AY140" i="26"/>
  <c r="BA149" i="26"/>
  <c r="BU149" i="26"/>
  <c r="BH85" i="26"/>
  <c r="BH35" i="27"/>
  <c r="BP85" i="26"/>
  <c r="W99" i="26"/>
  <c r="W99" i="29" s="1"/>
  <c r="BN99" i="26"/>
  <c r="CA94" i="26"/>
  <c r="BR75" i="26"/>
  <c r="BR25" i="27"/>
  <c r="BY75" i="26"/>
  <c r="BB76" i="26"/>
  <c r="CD80" i="26"/>
  <c r="BE80" i="26"/>
  <c r="BM80" i="26"/>
  <c r="BC137" i="26"/>
  <c r="BE137" i="26"/>
  <c r="BQ137" i="26"/>
  <c r="BY139" i="26"/>
  <c r="BQ139" i="26"/>
  <c r="BZ127" i="26"/>
  <c r="BE127" i="26"/>
  <c r="BZ134" i="26"/>
  <c r="BQ134" i="26"/>
  <c r="BY134" i="26"/>
  <c r="BC133" i="26"/>
  <c r="BN133" i="26"/>
  <c r="BZ133" i="26"/>
  <c r="BV83" i="26"/>
  <c r="BX83" i="26"/>
  <c r="AZ87" i="26"/>
  <c r="BN87" i="26"/>
  <c r="BT77" i="26"/>
  <c r="AZ77" i="26"/>
  <c r="BV77" i="26"/>
  <c r="BV143" i="26"/>
  <c r="BM143" i="26"/>
  <c r="BR147" i="26"/>
  <c r="BE147" i="26"/>
  <c r="BO94" i="26"/>
  <c r="BP146" i="26"/>
  <c r="BL74" i="26"/>
  <c r="BM74" i="26"/>
  <c r="BC73" i="26"/>
  <c r="BW73" i="26"/>
  <c r="CA86" i="26"/>
  <c r="BT129" i="26"/>
  <c r="CE129" i="26"/>
  <c r="AO129" i="26"/>
  <c r="AO129" i="29" s="1"/>
  <c r="AO131" i="27"/>
  <c r="CC126" i="26"/>
  <c r="CA126" i="26"/>
  <c r="BZ132" i="26"/>
  <c r="BE132" i="26"/>
  <c r="CD132" i="26"/>
  <c r="CA89" i="26"/>
  <c r="BG89" i="26"/>
  <c r="BO89" i="26"/>
  <c r="BR79" i="26"/>
  <c r="CD135" i="26"/>
  <c r="BZ135" i="26"/>
  <c r="CB135" i="26"/>
  <c r="BF92" i="26"/>
  <c r="BL92" i="26"/>
  <c r="W92" i="26"/>
  <c r="W92" i="29" s="1"/>
  <c r="BD93" i="26"/>
  <c r="CD93" i="26"/>
  <c r="BA96" i="26"/>
  <c r="BF84" i="26"/>
  <c r="BZ144" i="26"/>
  <c r="BG130" i="26"/>
  <c r="CA130" i="26"/>
  <c r="BV150" i="26"/>
  <c r="BC150" i="26"/>
  <c r="BQ82" i="26"/>
  <c r="BG90" i="26"/>
  <c r="BE124" i="26"/>
  <c r="CC123" i="26"/>
  <c r="BI136" i="26"/>
  <c r="AX85" i="26"/>
  <c r="BK94" i="26"/>
  <c r="BZ80" i="26"/>
  <c r="BU137" i="26"/>
  <c r="BQ127" i="26"/>
  <c r="BO134" i="26"/>
  <c r="AX83" i="26"/>
  <c r="BI87" i="26"/>
  <c r="AX143" i="26"/>
  <c r="BO147" i="26"/>
  <c r="BR73" i="26"/>
  <c r="BE86" i="26"/>
  <c r="BQ126" i="26"/>
  <c r="BV132" i="26"/>
  <c r="BC89" i="26"/>
  <c r="AX79" i="26"/>
  <c r="CE92" i="26"/>
  <c r="BH96" i="26"/>
  <c r="AZ96" i="26"/>
  <c r="BT84" i="26"/>
  <c r="AZ84" i="26"/>
  <c r="CB84" i="26"/>
  <c r="BL144" i="26"/>
  <c r="AN144" i="26"/>
  <c r="AN144" i="29" s="1"/>
  <c r="BE125" i="26"/>
  <c r="AZ125" i="26"/>
  <c r="AY130" i="26"/>
  <c r="BS142" i="26"/>
  <c r="BO142" i="26"/>
  <c r="BE150" i="26"/>
  <c r="AY82" i="26"/>
  <c r="BS82" i="26"/>
  <c r="BQ90" i="26"/>
  <c r="CC90" i="26"/>
  <c r="BX100" i="26"/>
  <c r="BI100" i="26"/>
  <c r="BM124" i="26"/>
  <c r="BL124" i="26"/>
  <c r="BD124" i="26"/>
  <c r="BC123" i="26"/>
  <c r="BO123" i="26"/>
  <c r="BJ123" i="26"/>
  <c r="CB136" i="26"/>
  <c r="BW136" i="26"/>
  <c r="BU140" i="26"/>
  <c r="BE140" i="26"/>
  <c r="AZ140" i="26"/>
  <c r="BY149" i="26"/>
  <c r="AZ149" i="26"/>
  <c r="CD85" i="26"/>
  <c r="BU85" i="26"/>
  <c r="BL85" i="26"/>
  <c r="BX85" i="26"/>
  <c r="BU99" i="26"/>
  <c r="BA99" i="26"/>
  <c r="BV75" i="26"/>
  <c r="BB75" i="26"/>
  <c r="CA76" i="26"/>
  <c r="CA26" i="27"/>
  <c r="BW76" i="26"/>
  <c r="BS76" i="26"/>
  <c r="BN80" i="26"/>
  <c r="CA80" i="26"/>
  <c r="BH80" i="26"/>
  <c r="BP137" i="26"/>
  <c r="BR139" i="26"/>
  <c r="BN139" i="26"/>
  <c r="BU139" i="26"/>
  <c r="BA139" i="26"/>
  <c r="BJ127" i="26"/>
  <c r="BA127" i="26"/>
  <c r="CE127" i="26"/>
  <c r="BE134" i="26"/>
  <c r="BL134" i="26"/>
  <c r="AX133" i="26"/>
  <c r="BJ133" i="26"/>
  <c r="CE83" i="26"/>
  <c r="BH83" i="26"/>
  <c r="BY83" i="26"/>
  <c r="BV87" i="26"/>
  <c r="BG87" i="26"/>
  <c r="BD77" i="26"/>
  <c r="BF77" i="26"/>
  <c r="CD143" i="26"/>
  <c r="BU143" i="26"/>
  <c r="BT143" i="26"/>
  <c r="BC147" i="26"/>
  <c r="AY147" i="26"/>
  <c r="CE94" i="26"/>
  <c r="BB146" i="26"/>
  <c r="BI146" i="26"/>
  <c r="BO146" i="26"/>
  <c r="BV74" i="26"/>
  <c r="BV24" i="27"/>
  <c r="BB74" i="26"/>
  <c r="BB24" i="27"/>
  <c r="AY74" i="26"/>
  <c r="CB73" i="26"/>
  <c r="BI73" i="26"/>
  <c r="BY86" i="26"/>
  <c r="CB129" i="26"/>
  <c r="BL129" i="26"/>
  <c r="BL131" i="27"/>
  <c r="BV129" i="26"/>
  <c r="BW126" i="26"/>
  <c r="BS126" i="26"/>
  <c r="BK126" i="26"/>
  <c r="CA132" i="26"/>
  <c r="BF89" i="26"/>
  <c r="CE89" i="26"/>
  <c r="BQ79" i="26"/>
  <c r="BI79" i="26"/>
  <c r="BN135" i="26"/>
  <c r="BJ135" i="26"/>
  <c r="BV135" i="26"/>
  <c r="CC135" i="26"/>
  <c r="BM92" i="26"/>
  <c r="BS92" i="26"/>
  <c r="AZ93" i="26"/>
  <c r="BR93" i="26"/>
  <c r="W144" i="26"/>
  <c r="W144" i="29" s="1"/>
  <c r="BN130" i="26"/>
  <c r="BX142" i="26"/>
  <c r="BO150" i="26"/>
  <c r="BZ82" i="26"/>
  <c r="CD90" i="26"/>
  <c r="W100" i="26"/>
  <c r="W100" i="29" s="1"/>
  <c r="BS124" i="26"/>
  <c r="BL140" i="26"/>
  <c r="BT85" i="26"/>
  <c r="BJ99" i="26"/>
  <c r="BU76" i="26"/>
  <c r="BR80" i="26"/>
  <c r="BK139" i="26"/>
  <c r="AY134" i="26"/>
  <c r="AZ83" i="26"/>
  <c r="AY87" i="26"/>
  <c r="BY77" i="26"/>
  <c r="BJ146" i="26"/>
  <c r="BI74" i="26"/>
  <c r="CC73" i="26"/>
  <c r="AL129" i="26"/>
  <c r="AL129" i="29" s="1"/>
  <c r="BX129" i="26"/>
  <c r="BW132" i="26"/>
  <c r="BW89" i="26"/>
  <c r="BJ79" i="26"/>
  <c r="BK135" i="26"/>
  <c r="BW92" i="26"/>
  <c r="BJ96" i="26"/>
  <c r="BV84" i="26"/>
  <c r="BV34" i="27"/>
  <c r="BB84" i="26"/>
  <c r="BF144" i="26"/>
  <c r="CA144" i="26"/>
  <c r="AY125" i="26"/>
  <c r="BL125" i="26"/>
  <c r="BC130" i="26"/>
  <c r="BZ130" i="26"/>
  <c r="BO130" i="26"/>
  <c r="BD142" i="26"/>
  <c r="BI142" i="26"/>
  <c r="BT150" i="26"/>
  <c r="AZ150" i="26"/>
  <c r="BH94" i="26"/>
  <c r="CC82" i="26"/>
  <c r="W82" i="26"/>
  <c r="W82" i="29" s="1"/>
  <c r="BM90" i="26"/>
  <c r="CA100" i="26"/>
  <c r="BF100" i="26"/>
  <c r="AX100" i="26"/>
  <c r="BC124" i="26"/>
  <c r="BF123" i="26"/>
  <c r="BA123" i="26"/>
  <c r="BE136" i="26"/>
  <c r="BL136" i="26"/>
  <c r="BH136" i="26"/>
  <c r="CB140" i="26"/>
  <c r="BH140" i="26"/>
  <c r="BD140" i="26"/>
  <c r="BZ140" i="26"/>
  <c r="BI149" i="26"/>
  <c r="BQ149" i="26"/>
  <c r="BO85" i="26"/>
  <c r="BJ85" i="26"/>
  <c r="BX99" i="26"/>
  <c r="BC99" i="26"/>
  <c r="BK99" i="26"/>
  <c r="AX75" i="26"/>
  <c r="BJ75" i="26"/>
  <c r="BJ76" i="26"/>
  <c r="BI76" i="26"/>
  <c r="CD76" i="26"/>
  <c r="CD26" i="27"/>
  <c r="BV80" i="26"/>
  <c r="CC80" i="26"/>
  <c r="BY137" i="26"/>
  <c r="CB137" i="26"/>
  <c r="BE139" i="26"/>
  <c r="BY127" i="26"/>
  <c r="BF127" i="26"/>
  <c r="BP134" i="26"/>
  <c r="CE134" i="26"/>
  <c r="BX133" i="26"/>
  <c r="BR83" i="26"/>
  <c r="BL87" i="26"/>
  <c r="BS87" i="26"/>
  <c r="BE77" i="26"/>
  <c r="CB77" i="26"/>
  <c r="BH77" i="26"/>
  <c r="BK143" i="26"/>
  <c r="BD143" i="26"/>
  <c r="AX147" i="26"/>
  <c r="BK146" i="26"/>
  <c r="AY146" i="26"/>
  <c r="BG74" i="26"/>
  <c r="BN74" i="26"/>
  <c r="BN24" i="27"/>
  <c r="W73" i="26"/>
  <c r="W73" i="29" s="1"/>
  <c r="BN73" i="26"/>
  <c r="BJ73" i="26"/>
  <c r="CB86" i="26"/>
  <c r="BH86" i="26"/>
  <c r="W86" i="26"/>
  <c r="W86" i="29" s="1"/>
  <c r="BB129" i="26"/>
  <c r="CA129" i="26"/>
  <c r="BQ129" i="26"/>
  <c r="BL126" i="26"/>
  <c r="BZ126" i="26"/>
  <c r="CE132" i="26"/>
  <c r="BS89" i="26"/>
  <c r="CA79" i="26"/>
  <c r="BF79" i="26"/>
  <c r="BG135" i="26"/>
  <c r="BO135" i="26"/>
  <c r="BY92" i="26"/>
  <c r="BC92" i="26"/>
  <c r="BL93" i="26"/>
  <c r="AX93" i="26"/>
  <c r="BD96" i="26"/>
  <c r="BR94" i="26"/>
  <c r="BE84" i="26"/>
  <c r="BE144" i="26"/>
  <c r="BI130" i="26"/>
  <c r="BW142" i="26"/>
  <c r="BZ150" i="26"/>
  <c r="BC82" i="26"/>
  <c r="BK100" i="26"/>
  <c r="CD124" i="26"/>
  <c r="BB140" i="26"/>
  <c r="W85" i="26"/>
  <c r="W85" i="29" s="1"/>
  <c r="BJ94" i="26"/>
  <c r="BF76" i="26"/>
  <c r="CD137" i="26"/>
  <c r="BI127" i="26"/>
  <c r="BY133" i="26"/>
  <c r="BQ83" i="26"/>
  <c r="BD87" i="26"/>
  <c r="BJ77" i="26"/>
  <c r="BL147" i="26"/>
  <c r="BU146" i="26"/>
  <c r="AZ73" i="26"/>
  <c r="BU86" i="26"/>
  <c r="AZ126" i="26"/>
  <c r="CC132" i="26"/>
  <c r="BE89" i="26"/>
  <c r="BE79" i="26"/>
  <c r="BZ92" i="26"/>
  <c r="BG93" i="26"/>
  <c r="BC44" i="27"/>
  <c r="AR56" i="24"/>
  <c r="AR56" i="25"/>
  <c r="AQ56" i="24"/>
  <c r="AQ56" i="25"/>
  <c r="AS56" i="24"/>
  <c r="AS56" i="25"/>
  <c r="AP56" i="24"/>
  <c r="AP56" i="25"/>
  <c r="AT56" i="24"/>
  <c r="AT56" i="25"/>
  <c r="AQ44" i="25"/>
  <c r="AQ94" i="26"/>
  <c r="AP146" i="26"/>
  <c r="AP146" i="29" s="1"/>
  <c r="BC44" i="25"/>
  <c r="BC144" i="26"/>
  <c r="BV91" i="25"/>
  <c r="BV114" i="25" s="1"/>
  <c r="CD148" i="25"/>
  <c r="AM44" i="25"/>
  <c r="CE81" i="25"/>
  <c r="CE112" i="25" s="1"/>
  <c r="BD91" i="25"/>
  <c r="BD114" i="25" s="1"/>
  <c r="BY81" i="25"/>
  <c r="BY112" i="25" s="1"/>
  <c r="BX141" i="25"/>
  <c r="BW131" i="25"/>
  <c r="AX33" i="25"/>
  <c r="AZ78" i="25"/>
  <c r="AZ111" i="25" s="1"/>
  <c r="CA35" i="25"/>
  <c r="BL141" i="25"/>
  <c r="BH27" i="25"/>
  <c r="BS81" i="25"/>
  <c r="BS112" i="25" s="1"/>
  <c r="BG141" i="25"/>
  <c r="BJ27" i="25"/>
  <c r="BX131" i="25"/>
  <c r="BL148" i="25"/>
  <c r="W91" i="25"/>
  <c r="W114" i="25" s="1"/>
  <c r="BN91" i="25"/>
  <c r="BN114" i="25" s="1"/>
  <c r="BQ141" i="25"/>
  <c r="AX34" i="25"/>
  <c r="AZ148" i="25"/>
  <c r="BN95" i="25"/>
  <c r="BN117" i="25" s="1"/>
  <c r="CC148" i="25"/>
  <c r="BQ91" i="25"/>
  <c r="BQ114" i="25" s="1"/>
  <c r="BI95" i="25"/>
  <c r="BI117" i="25" s="1"/>
  <c r="BZ145" i="25"/>
  <c r="BT44" i="25"/>
  <c r="BY145" i="25"/>
  <c r="W33" i="25"/>
  <c r="W39" i="25"/>
  <c r="BB95" i="25"/>
  <c r="BB117" i="25" s="1"/>
  <c r="BK91" i="25"/>
  <c r="BK114" i="25" s="1"/>
  <c r="BN131" i="25"/>
  <c r="BR141" i="25"/>
  <c r="BT40" i="25"/>
  <c r="AX37" i="25"/>
  <c r="AL44" i="25"/>
  <c r="BV30" i="24"/>
  <c r="BQ44" i="25"/>
  <c r="BT141" i="25"/>
  <c r="CE148" i="25"/>
  <c r="BN81" i="25"/>
  <c r="BN112" i="25" s="1"/>
  <c r="AX29" i="25"/>
  <c r="AY81" i="25"/>
  <c r="AY112" i="25" s="1"/>
  <c r="CB141" i="25"/>
  <c r="BP138" i="25"/>
  <c r="CC145" i="25"/>
  <c r="BO78" i="25"/>
  <c r="BO111" i="25" s="1"/>
  <c r="BZ37" i="24"/>
  <c r="W37" i="25"/>
  <c r="W32" i="25"/>
  <c r="BT145" i="25"/>
  <c r="CB27" i="25"/>
  <c r="BJ95" i="25"/>
  <c r="BJ117" i="25" s="1"/>
  <c r="AN44" i="25"/>
  <c r="CB81" i="25"/>
  <c r="CB112" i="25" s="1"/>
  <c r="AL131" i="25"/>
  <c r="BY141" i="25"/>
  <c r="BW141" i="25"/>
  <c r="BE27" i="25"/>
  <c r="BW148" i="25"/>
  <c r="AX91" i="25"/>
  <c r="AX114" i="25" s="1"/>
  <c r="BR138" i="25"/>
  <c r="AX32" i="25"/>
  <c r="AY95" i="25"/>
  <c r="AY117" i="25" s="1"/>
  <c r="AW40" i="24"/>
  <c r="BM131" i="25"/>
  <c r="BA141" i="25"/>
  <c r="BM141" i="25"/>
  <c r="BJ25" i="25"/>
  <c r="CB148" i="25"/>
  <c r="BZ148" i="25"/>
  <c r="CD131" i="25"/>
  <c r="AZ95" i="25"/>
  <c r="AZ117" i="25" s="1"/>
  <c r="AX49" i="25"/>
  <c r="AX11" i="25" s="1"/>
  <c r="AC44" i="25"/>
  <c r="AZ145" i="25"/>
  <c r="CC81" i="25"/>
  <c r="CC112" i="25" s="1"/>
  <c r="AM131" i="25"/>
  <c r="X23" i="25"/>
  <c r="BJ145" i="25"/>
  <c r="BB91" i="25"/>
  <c r="BB114" i="25" s="1"/>
  <c r="CC49" i="24"/>
  <c r="CC11" i="24" s="1"/>
  <c r="AF24" i="24"/>
  <c r="AF26" i="24"/>
  <c r="BP148" i="25"/>
  <c r="BO25" i="25"/>
  <c r="BM91" i="25"/>
  <c r="BM114" i="25" s="1"/>
  <c r="BJ35" i="25"/>
  <c r="AX35" i="25"/>
  <c r="BY95" i="25"/>
  <c r="BY117" i="25" s="1"/>
  <c r="CB95" i="25"/>
  <c r="CB117" i="25" s="1"/>
  <c r="AX24" i="25"/>
  <c r="BV141" i="25"/>
  <c r="BH26" i="25"/>
  <c r="BC95" i="25"/>
  <c r="BC117" i="25" s="1"/>
  <c r="AX145" i="25"/>
  <c r="AY148" i="25"/>
  <c r="BE35" i="25"/>
  <c r="BA145" i="25"/>
  <c r="BT95" i="25"/>
  <c r="BT117" i="25" s="1"/>
  <c r="BF95" i="25"/>
  <c r="BF117" i="25" s="1"/>
  <c r="W26" i="25"/>
  <c r="W49" i="25"/>
  <c r="W11" i="25" s="1"/>
  <c r="AO131" i="25"/>
  <c r="CC95" i="25"/>
  <c r="CC117" i="25" s="1"/>
  <c r="BI145" i="25"/>
  <c r="CA95" i="25"/>
  <c r="CA117" i="25" s="1"/>
  <c r="BW138" i="25"/>
  <c r="CA88" i="25"/>
  <c r="CA113" i="25" s="1"/>
  <c r="AX27" i="25"/>
  <c r="CD95" i="25"/>
  <c r="CD117" i="25" s="1"/>
  <c r="BY91" i="25"/>
  <c r="BY114" i="25" s="1"/>
  <c r="AM30" i="24"/>
  <c r="BH27" i="24"/>
  <c r="BK145" i="25"/>
  <c r="BR128" i="25"/>
  <c r="BX148" i="25"/>
  <c r="CA91" i="25"/>
  <c r="CA114" i="25" s="1"/>
  <c r="BG95" i="25"/>
  <c r="BG117" i="25" s="1"/>
  <c r="BQ95" i="25"/>
  <c r="BQ117" i="25" s="1"/>
  <c r="BV128" i="25"/>
  <c r="BR88" i="25"/>
  <c r="BR113" i="25" s="1"/>
  <c r="BK78" i="25"/>
  <c r="BK111" i="25" s="1"/>
  <c r="CC141" i="25"/>
  <c r="BS141" i="25"/>
  <c r="BY88" i="25"/>
  <c r="BY113" i="25" s="1"/>
  <c r="AY141" i="25"/>
  <c r="BF78" i="25"/>
  <c r="BF111" i="25" s="1"/>
  <c r="BI148" i="25"/>
  <c r="BY36" i="25"/>
  <c r="BL91" i="25"/>
  <c r="BL114" i="25" s="1"/>
  <c r="CD81" i="25"/>
  <c r="CD112" i="25" s="1"/>
  <c r="BX78" i="25"/>
  <c r="BX111" i="25" s="1"/>
  <c r="AX44" i="25"/>
  <c r="BU95" i="25"/>
  <c r="BU117" i="25" s="1"/>
  <c r="BS44" i="25"/>
  <c r="BG145" i="25"/>
  <c r="BL138" i="25"/>
  <c r="BH141" i="25"/>
  <c r="BD141" i="25"/>
  <c r="AZ35" i="25"/>
  <c r="BW81" i="25"/>
  <c r="BW112" i="25" s="1"/>
  <c r="BQ81" i="25"/>
  <c r="BQ112" i="25" s="1"/>
  <c r="BC81" i="25"/>
  <c r="BC112" i="25" s="1"/>
  <c r="AZ141" i="25"/>
  <c r="BD128" i="25"/>
  <c r="BI138" i="25"/>
  <c r="BF138" i="25"/>
  <c r="AX26" i="25"/>
  <c r="BZ91" i="25"/>
  <c r="BZ114" i="25" s="1"/>
  <c r="AX43" i="25"/>
  <c r="BG88" i="25"/>
  <c r="BG113" i="25" s="1"/>
  <c r="BS88" i="25"/>
  <c r="BS113" i="25" s="1"/>
  <c r="AY145" i="25"/>
  <c r="BF148" i="25"/>
  <c r="BB36" i="25"/>
  <c r="BE81" i="25"/>
  <c r="BE112" i="25" s="1"/>
  <c r="BM95" i="25"/>
  <c r="BM117" i="25" s="1"/>
  <c r="CB138" i="25"/>
  <c r="AY88" i="25"/>
  <c r="AY113" i="25" s="1"/>
  <c r="BS138" i="25"/>
  <c r="BZ26" i="25"/>
  <c r="AP26" i="24"/>
  <c r="AX88" i="25"/>
  <c r="AX113" i="25" s="1"/>
  <c r="BI128" i="25"/>
  <c r="BL145" i="25"/>
  <c r="CE88" i="25"/>
  <c r="CE113" i="25" s="1"/>
  <c r="BU49" i="25"/>
  <c r="BU11" i="25" s="1"/>
  <c r="BZ141" i="25"/>
  <c r="BP141" i="25"/>
  <c r="BJ138" i="25"/>
  <c r="CD88" i="25"/>
  <c r="CD113" i="25" s="1"/>
  <c r="BT78" i="25"/>
  <c r="BT111" i="25" s="1"/>
  <c r="BB78" i="25"/>
  <c r="BB111" i="25" s="1"/>
  <c r="BG78" i="25"/>
  <c r="BG111" i="25" s="1"/>
  <c r="BI78" i="25"/>
  <c r="BI111" i="25" s="1"/>
  <c r="BL131" i="25"/>
  <c r="BV131" i="25"/>
  <c r="BR95" i="25"/>
  <c r="BR117" i="25" s="1"/>
  <c r="CA145" i="25"/>
  <c r="BV95" i="25"/>
  <c r="BV117" i="25" s="1"/>
  <c r="BH30" i="24"/>
  <c r="W40" i="25"/>
  <c r="BP145" i="25"/>
  <c r="BF91" i="25"/>
  <c r="BF114" i="25" s="1"/>
  <c r="BY148" i="25"/>
  <c r="CD145" i="25"/>
  <c r="BK95" i="25"/>
  <c r="BK117" i="25" s="1"/>
  <c r="BX91" i="25"/>
  <c r="BX114" i="25" s="1"/>
  <c r="BK81" i="25"/>
  <c r="BK112" i="25" s="1"/>
  <c r="BE95" i="25"/>
  <c r="BE117" i="25" s="1"/>
  <c r="CE95" i="25"/>
  <c r="CE117" i="25" s="1"/>
  <c r="BH95" i="25"/>
  <c r="BH117" i="25" s="1"/>
  <c r="BS145" i="25"/>
  <c r="BU145" i="25"/>
  <c r="BQ145" i="25"/>
  <c r="BO88" i="25"/>
  <c r="BO113" i="25" s="1"/>
  <c r="W42" i="25"/>
  <c r="BM44" i="25"/>
  <c r="BD44" i="25"/>
  <c r="BU44" i="25"/>
  <c r="BQ128" i="25"/>
  <c r="BH131" i="25"/>
  <c r="BH128" i="25"/>
  <c r="AX138" i="25"/>
  <c r="AX141" i="25"/>
  <c r="BJ81" i="25"/>
  <c r="BJ112" i="25" s="1"/>
  <c r="BC78" i="25"/>
  <c r="BC111" i="25" s="1"/>
  <c r="BM78" i="25"/>
  <c r="BM111" i="25" s="1"/>
  <c r="BH78" i="25"/>
  <c r="BH111" i="25" s="1"/>
  <c r="BG138" i="25"/>
  <c r="AY128" i="25"/>
  <c r="BU141" i="25"/>
  <c r="AI131" i="25"/>
  <c r="AL81" i="24"/>
  <c r="AL112" i="24" s="1"/>
  <c r="BK88" i="25"/>
  <c r="BK113" i="25" s="1"/>
  <c r="BT88" i="25"/>
  <c r="BT113" i="25" s="1"/>
  <c r="AZ88" i="25"/>
  <c r="AZ113" i="25" s="1"/>
  <c r="BR81" i="25"/>
  <c r="BR112" i="25" s="1"/>
  <c r="BL88" i="25"/>
  <c r="BL113" i="25" s="1"/>
  <c r="AY30" i="25"/>
  <c r="BA88" i="25"/>
  <c r="BA113" i="25" s="1"/>
  <c r="AG131" i="25"/>
  <c r="AU44" i="24"/>
  <c r="BS34" i="24"/>
  <c r="W50" i="25"/>
  <c r="W12" i="25" s="1"/>
  <c r="AQ44" i="24"/>
  <c r="AX46" i="25"/>
  <c r="BR145" i="25"/>
  <c r="CE128" i="25"/>
  <c r="BG128" i="25"/>
  <c r="BS95" i="25"/>
  <c r="BS117" i="25" s="1"/>
  <c r="BD88" i="25"/>
  <c r="BD113" i="25" s="1"/>
  <c r="BT131" i="25"/>
  <c r="BF131" i="25"/>
  <c r="BW88" i="25"/>
  <c r="BW113" i="25" s="1"/>
  <c r="BI91" i="25"/>
  <c r="BI114" i="25" s="1"/>
  <c r="BH91" i="25"/>
  <c r="BH114" i="25" s="1"/>
  <c r="AX50" i="25"/>
  <c r="AX12" i="25" s="1"/>
  <c r="BY128" i="25"/>
  <c r="BC128" i="25"/>
  <c r="BW128" i="25"/>
  <c r="BF128" i="25"/>
  <c r="AZ138" i="25"/>
  <c r="BI141" i="25"/>
  <c r="BC141" i="25"/>
  <c r="CE141" i="25"/>
  <c r="AX81" i="25"/>
  <c r="AX112" i="25" s="1"/>
  <c r="BV81" i="25"/>
  <c r="BV112" i="25" s="1"/>
  <c r="BY138" i="25"/>
  <c r="BE141" i="25"/>
  <c r="CC138" i="25"/>
  <c r="BP33" i="25"/>
  <c r="BQ148" i="25"/>
  <c r="BK148" i="25"/>
  <c r="BQ131" i="25"/>
  <c r="W34" i="25"/>
  <c r="BJ36" i="24"/>
  <c r="AE44" i="24"/>
  <c r="AJ131" i="25"/>
  <c r="BA40" i="25"/>
  <c r="BK128" i="25"/>
  <c r="BP78" i="25"/>
  <c r="BP111" i="25" s="1"/>
  <c r="CD141" i="25"/>
  <c r="BF141" i="25"/>
  <c r="BB138" i="25"/>
  <c r="BO138" i="25"/>
  <c r="BA138" i="25"/>
  <c r="CA138" i="25"/>
  <c r="AY78" i="25"/>
  <c r="AY111" i="25" s="1"/>
  <c r="BV145" i="25"/>
  <c r="CC131" i="25"/>
  <c r="CD138" i="25"/>
  <c r="BX81" i="25"/>
  <c r="BX112" i="25" s="1"/>
  <c r="BA95" i="25"/>
  <c r="BA117" i="25" s="1"/>
  <c r="BZ95" i="25"/>
  <c r="BZ117" i="25" s="1"/>
  <c r="AF23" i="24"/>
  <c r="BO33" i="25"/>
  <c r="CD32" i="24"/>
  <c r="AG141" i="24"/>
  <c r="BA91" i="25"/>
  <c r="BA114" i="25" s="1"/>
  <c r="CB145" i="25"/>
  <c r="BH145" i="25"/>
  <c r="CE145" i="25"/>
  <c r="BX128" i="25"/>
  <c r="AX30" i="25"/>
  <c r="BB88" i="25"/>
  <c r="BB113" i="25" s="1"/>
  <c r="BO128" i="25"/>
  <c r="BM128" i="25"/>
  <c r="BN138" i="25"/>
  <c r="BD138" i="25"/>
  <c r="BV88" i="25"/>
  <c r="BU88" i="25"/>
  <c r="BU113" i="25" s="1"/>
  <c r="BS78" i="25"/>
  <c r="BS111" i="25" s="1"/>
  <c r="BM138" i="25"/>
  <c r="BC138" i="25"/>
  <c r="BZ88" i="25"/>
  <c r="BZ113" i="25" s="1"/>
  <c r="BD78" i="25"/>
  <c r="BD111" i="25" s="1"/>
  <c r="AY138" i="25"/>
  <c r="BE138" i="25"/>
  <c r="BK138" i="25"/>
  <c r="BQ138" i="25"/>
  <c r="BE88" i="25"/>
  <c r="BE113" i="25" s="1"/>
  <c r="BX88" i="25"/>
  <c r="BX113" i="25" s="1"/>
  <c r="BR131" i="25"/>
  <c r="BO95" i="25"/>
  <c r="BO117" i="25" s="1"/>
  <c r="AR33" i="24"/>
  <c r="W43" i="25"/>
  <c r="AN131" i="25"/>
  <c r="AX131" i="25"/>
  <c r="CE131" i="25"/>
  <c r="BR44" i="25"/>
  <c r="BX145" i="25"/>
  <c r="BW145" i="25"/>
  <c r="BR141" i="24"/>
  <c r="AX128" i="25"/>
  <c r="BP88" i="25"/>
  <c r="BP113" i="25" s="1"/>
  <c r="BN88" i="25"/>
  <c r="BN113" i="25" s="1"/>
  <c r="BJ128" i="25"/>
  <c r="BT128" i="25"/>
  <c r="BN128" i="25"/>
  <c r="BL128" i="25"/>
  <c r="BG131" i="25"/>
  <c r="BE131" i="25"/>
  <c r="BP95" i="25"/>
  <c r="BP117" i="25" s="1"/>
  <c r="CB88" i="25"/>
  <c r="CB113" i="25" s="1"/>
  <c r="BB145" i="25"/>
  <c r="BP128" i="25"/>
  <c r="BO145" i="25"/>
  <c r="BI88" i="25"/>
  <c r="BI113" i="25" s="1"/>
  <c r="BF145" i="25"/>
  <c r="BU128" i="25"/>
  <c r="BS128" i="25"/>
  <c r="BA128" i="25"/>
  <c r="BY131" i="25"/>
  <c r="BO131" i="25"/>
  <c r="BM145" i="25"/>
  <c r="BC145" i="25"/>
  <c r="BO141" i="25"/>
  <c r="W88" i="25"/>
  <c r="W113" i="25" s="1"/>
  <c r="BD95" i="25"/>
  <c r="W95" i="25"/>
  <c r="W117" i="25" s="1"/>
  <c r="BQ88" i="25"/>
  <c r="BQ113" i="25" s="1"/>
  <c r="BE128" i="25"/>
  <c r="BZ138" i="25"/>
  <c r="BR78" i="25"/>
  <c r="BR111" i="25" s="1"/>
  <c r="CE138" i="25"/>
  <c r="BT138" i="25"/>
  <c r="BW78" i="25"/>
  <c r="BW111" i="25" s="1"/>
  <c r="BD131" i="25"/>
  <c r="BX138" i="25"/>
  <c r="BV138" i="25"/>
  <c r="BL95" i="25"/>
  <c r="BL117" i="25" s="1"/>
  <c r="BE78" i="25"/>
  <c r="BE111" i="25" s="1"/>
  <c r="BH138" i="25"/>
  <c r="BM88" i="25"/>
  <c r="BM113" i="25" s="1"/>
  <c r="BA148" i="25"/>
  <c r="AX23" i="25"/>
  <c r="CC78" i="25"/>
  <c r="CC111" i="25" s="1"/>
  <c r="BK131" i="25"/>
  <c r="BU138" i="25"/>
  <c r="BP91" i="25"/>
  <c r="BP114" i="25" s="1"/>
  <c r="BD81" i="25"/>
  <c r="BD112" i="25" s="1"/>
  <c r="BW95" i="25"/>
  <c r="BW117" i="25" s="1"/>
  <c r="BX95" i="25"/>
  <c r="BX117" i="25" s="1"/>
  <c r="BC91" i="25"/>
  <c r="BC114" i="25" s="1"/>
  <c r="BB128" i="25"/>
  <c r="AZ128" i="25"/>
  <c r="BJ88" i="25"/>
  <c r="BQ78" i="25"/>
  <c r="BQ111" i="25" s="1"/>
  <c r="CC88" i="25"/>
  <c r="CA37" i="25"/>
  <c r="BZ37" i="25"/>
  <c r="BA27" i="25"/>
  <c r="BN145" i="25"/>
  <c r="BE145" i="25"/>
  <c r="BD145" i="25"/>
  <c r="CA148" i="25"/>
  <c r="BV148" i="25"/>
  <c r="BN148" i="25"/>
  <c r="BU78" i="25"/>
  <c r="BU111" i="25" s="1"/>
  <c r="BY78" i="25"/>
  <c r="BY111" i="25" s="1"/>
  <c r="BN78" i="25"/>
  <c r="BN111" i="25" s="1"/>
  <c r="BL78" i="25"/>
  <c r="BL111" i="25" s="1"/>
  <c r="BJ78" i="25"/>
  <c r="BJ111" i="25" s="1"/>
  <c r="BV78" i="25"/>
  <c r="BV111" i="25" s="1"/>
  <c r="CB36" i="25"/>
  <c r="BH88" i="25"/>
  <c r="BH113" i="25" s="1"/>
  <c r="BF88" i="25"/>
  <c r="BF113" i="25" s="1"/>
  <c r="BC88" i="25"/>
  <c r="BC113" i="25" s="1"/>
  <c r="BQ97" i="25"/>
  <c r="BN97" i="25"/>
  <c r="BZ97" i="25"/>
  <c r="BI97" i="25"/>
  <c r="BG97" i="25"/>
  <c r="BV97" i="25"/>
  <c r="AY97" i="25"/>
  <c r="CB97" i="25"/>
  <c r="BE97" i="25"/>
  <c r="BS97" i="25"/>
  <c r="BY97" i="25"/>
  <c r="BR97" i="25"/>
  <c r="BW97" i="25"/>
  <c r="CC97" i="25"/>
  <c r="AP131" i="25"/>
  <c r="W35" i="25"/>
  <c r="W36" i="25"/>
  <c r="BB44" i="25"/>
  <c r="AT131" i="25"/>
  <c r="AX40" i="25"/>
  <c r="AX95" i="25"/>
  <c r="AX117" i="25" s="1"/>
  <c r="AX78" i="25"/>
  <c r="AX111" i="25" s="1"/>
  <c r="BT148" i="25"/>
  <c r="BE148" i="25"/>
  <c r="BR148" i="25"/>
  <c r="CB91" i="25"/>
  <c r="BJ91" i="25"/>
  <c r="BJ114" i="25" s="1"/>
  <c r="BO91" i="25"/>
  <c r="BO114" i="25" s="1"/>
  <c r="BM81" i="25"/>
  <c r="BM112" i="25" s="1"/>
  <c r="BN141" i="25"/>
  <c r="BM148" i="25"/>
  <c r="BG148" i="25"/>
  <c r="BD148" i="25"/>
  <c r="BR91" i="25"/>
  <c r="BR114" i="25" s="1"/>
  <c r="AZ91" i="25"/>
  <c r="AZ114" i="25" s="1"/>
  <c r="BI81" i="25"/>
  <c r="BI112" i="25" s="1"/>
  <c r="CA141" i="25"/>
  <c r="BB131" i="25"/>
  <c r="AY131" i="25"/>
  <c r="CA131" i="25"/>
  <c r="BU131" i="25"/>
  <c r="BS91" i="25"/>
  <c r="BZ81" i="25"/>
  <c r="BZ112" i="25" s="1"/>
  <c r="BF81" i="25"/>
  <c r="BL81" i="25"/>
  <c r="BL112" i="25" s="1"/>
  <c r="BU148" i="25"/>
  <c r="AZ131" i="25"/>
  <c r="BJ131" i="25"/>
  <c r="CD91" i="25"/>
  <c r="CD114" i="25" s="1"/>
  <c r="BO81" i="25"/>
  <c r="BM97" i="25"/>
  <c r="CB131" i="25"/>
  <c r="BH97" i="25"/>
  <c r="BX97" i="25"/>
  <c r="BO97" i="25"/>
  <c r="BU97" i="25"/>
  <c r="AZ97" i="25"/>
  <c r="BA97" i="25"/>
  <c r="BD97" i="25"/>
  <c r="W44" i="25"/>
  <c r="X44" i="25"/>
  <c r="W23" i="25"/>
  <c r="AX36" i="25"/>
  <c r="BS131" i="25"/>
  <c r="BI131" i="25"/>
  <c r="BK141" i="25"/>
  <c r="BJ148" i="25"/>
  <c r="BW91" i="25"/>
  <c r="BW114" i="25" s="1"/>
  <c r="BH81" i="25"/>
  <c r="BH112" i="25" s="1"/>
  <c r="BA78" i="25"/>
  <c r="BA111" i="25" s="1"/>
  <c r="BK97" i="25"/>
  <c r="BL97" i="25"/>
  <c r="BC97" i="25"/>
  <c r="BB97" i="25"/>
  <c r="CA97" i="25"/>
  <c r="CE97" i="25"/>
  <c r="CD97" i="25"/>
  <c r="AX97" i="25"/>
  <c r="BP97" i="25"/>
  <c r="BJ97" i="25"/>
  <c r="BF97" i="25"/>
  <c r="BT97" i="25"/>
  <c r="BP44" i="25"/>
  <c r="BS148" i="25"/>
  <c r="BG91" i="25"/>
  <c r="BU91" i="25"/>
  <c r="BU114" i="25" s="1"/>
  <c r="BT81" i="25"/>
  <c r="BT112" i="25" s="1"/>
  <c r="AZ81" i="25"/>
  <c r="AZ112" i="25" s="1"/>
  <c r="BB148" i="25"/>
  <c r="BH148" i="25"/>
  <c r="BC148" i="25"/>
  <c r="BO148" i="25"/>
  <c r="CC91" i="25"/>
  <c r="CC114" i="25" s="1"/>
  <c r="CE91" i="25"/>
  <c r="CE114" i="25" s="1"/>
  <c r="BP81" i="25"/>
  <c r="BP112" i="25" s="1"/>
  <c r="BB81" i="25"/>
  <c r="BB112" i="25" s="1"/>
  <c r="BB141" i="25"/>
  <c r="BJ141" i="25"/>
  <c r="AX148" i="25"/>
  <c r="BC131" i="25"/>
  <c r="BP131" i="25"/>
  <c r="BZ131" i="25"/>
  <c r="BA131" i="25"/>
  <c r="BT91" i="25"/>
  <c r="BT114" i="25" s="1"/>
  <c r="CA81" i="25"/>
  <c r="CA112" i="25" s="1"/>
  <c r="BU81" i="25"/>
  <c r="BU112" i="25" s="1"/>
  <c r="BG81" i="25"/>
  <c r="BG112" i="25" s="1"/>
  <c r="BA81" i="25"/>
  <c r="BA112" i="25" s="1"/>
  <c r="BE91" i="25"/>
  <c r="BE114" i="25" s="1"/>
  <c r="AY91" i="25"/>
  <c r="AY114" i="25" s="1"/>
  <c r="AN30" i="24"/>
  <c r="AL37" i="24"/>
  <c r="AT30" i="24"/>
  <c r="AZ148" i="24"/>
  <c r="BM49" i="24"/>
  <c r="BM11" i="24" s="1"/>
  <c r="AB27" i="24"/>
  <c r="AG25" i="24"/>
  <c r="AS30" i="24"/>
  <c r="AJ25" i="24"/>
  <c r="BO27" i="24"/>
  <c r="AN141" i="24"/>
  <c r="AN33" i="24"/>
  <c r="AV29" i="24"/>
  <c r="BJ34" i="24"/>
  <c r="BF42" i="24"/>
  <c r="BD39" i="24"/>
  <c r="AV40" i="25"/>
  <c r="AE36" i="24"/>
  <c r="AP46" i="24"/>
  <c r="BH141" i="24"/>
  <c r="AL25" i="24"/>
  <c r="BO141" i="24"/>
  <c r="BP33" i="24"/>
  <c r="BA27" i="24"/>
  <c r="BK23" i="24"/>
  <c r="BY36" i="24"/>
  <c r="AQ131" i="24"/>
  <c r="BU49" i="24"/>
  <c r="BU11" i="24" s="1"/>
  <c r="BM131" i="24"/>
  <c r="AM35" i="24"/>
  <c r="AW35" i="24"/>
  <c r="AJ44" i="24"/>
  <c r="BA49" i="24"/>
  <c r="BA11" i="24" s="1"/>
  <c r="CC26" i="24"/>
  <c r="BE37" i="24"/>
  <c r="BX37" i="24"/>
  <c r="BZ32" i="24"/>
  <c r="AH50" i="24"/>
  <c r="AH12" i="24" s="1"/>
  <c r="BO37" i="24"/>
  <c r="AS141" i="24"/>
  <c r="AQ27" i="25"/>
  <c r="BO25" i="24"/>
  <c r="CB36" i="24"/>
  <c r="BZ91" i="24"/>
  <c r="BZ114" i="24" s="1"/>
  <c r="BB23" i="24"/>
  <c r="BJ35" i="24"/>
  <c r="AX141" i="24"/>
  <c r="BU40" i="24"/>
  <c r="BG23" i="24"/>
  <c r="Y34" i="25"/>
  <c r="BG32" i="24"/>
  <c r="BO24" i="24"/>
  <c r="BB49" i="24"/>
  <c r="BB11" i="24" s="1"/>
  <c r="BO33" i="24"/>
  <c r="AV40" i="24"/>
  <c r="AC49" i="24"/>
  <c r="AC11" i="24" s="1"/>
  <c r="BJ25" i="24"/>
  <c r="BN36" i="24"/>
  <c r="BH131" i="24"/>
  <c r="BK44" i="24"/>
  <c r="AA49" i="24"/>
  <c r="AA11" i="24" s="1"/>
  <c r="BQ25" i="24"/>
  <c r="BZ34" i="24"/>
  <c r="BW50" i="24"/>
  <c r="BW12" i="24" s="1"/>
  <c r="AY50" i="24"/>
  <c r="AY12" i="24" s="1"/>
  <c r="AZ91" i="24"/>
  <c r="AZ114" i="24" s="1"/>
  <c r="Y34" i="24"/>
  <c r="CA37" i="24"/>
  <c r="BQ148" i="24"/>
  <c r="Z39" i="24"/>
  <c r="AI43" i="24"/>
  <c r="BW37" i="24"/>
  <c r="BJ50" i="24"/>
  <c r="BJ12" i="24" s="1"/>
  <c r="AQ131" i="25"/>
  <c r="BH39" i="24"/>
  <c r="AE131" i="24"/>
  <c r="CD46" i="24"/>
  <c r="AU141" i="24"/>
  <c r="AN33" i="25"/>
  <c r="BA141" i="24"/>
  <c r="AE36" i="25"/>
  <c r="AR33" i="25"/>
  <c r="BZ35" i="24"/>
  <c r="BA40" i="24"/>
  <c r="AV49" i="24"/>
  <c r="AV11" i="24" s="1"/>
  <c r="AY26" i="24"/>
  <c r="BF27" i="24"/>
  <c r="BA131" i="24"/>
  <c r="BQ32" i="24"/>
  <c r="AO30" i="25"/>
  <c r="AE131" i="25"/>
  <c r="BH138" i="24"/>
  <c r="AI26" i="25"/>
  <c r="BZ26" i="24"/>
  <c r="AN141" i="25"/>
  <c r="BJ141" i="24"/>
  <c r="BE27" i="24"/>
  <c r="AQ27" i="24"/>
  <c r="BY44" i="24"/>
  <c r="AG42" i="24"/>
  <c r="Y44" i="24"/>
  <c r="BL50" i="24"/>
  <c r="BL12" i="24" s="1"/>
  <c r="BX141" i="24"/>
  <c r="AP36" i="24"/>
  <c r="AS30" i="25"/>
  <c r="BD36" i="24"/>
  <c r="BX42" i="24"/>
  <c r="BU43" i="24"/>
  <c r="BU46" i="24"/>
  <c r="AF36" i="24"/>
  <c r="CE46" i="24"/>
  <c r="BZ33" i="24"/>
  <c r="AG26" i="24"/>
  <c r="BN148" i="24"/>
  <c r="AE81" i="24"/>
  <c r="AE112" i="24" s="1"/>
  <c r="BT26" i="24"/>
  <c r="AG26" i="25"/>
  <c r="BT40" i="24"/>
  <c r="BV49" i="24"/>
  <c r="BV11" i="24" s="1"/>
  <c r="AJ49" i="24"/>
  <c r="AJ11" i="24" s="1"/>
  <c r="AH49" i="24"/>
  <c r="AH11" i="24" s="1"/>
  <c r="BH26" i="24"/>
  <c r="Y36" i="24"/>
  <c r="AL26" i="24"/>
  <c r="AZ43" i="24"/>
  <c r="BX50" i="24"/>
  <c r="BX12" i="24" s="1"/>
  <c r="AL36" i="24"/>
  <c r="BR131" i="24"/>
  <c r="AS35" i="24"/>
  <c r="AL37" i="25"/>
  <c r="BP26" i="24"/>
  <c r="BB32" i="24"/>
  <c r="X32" i="24"/>
  <c r="BQ35" i="24"/>
  <c r="BV44" i="24"/>
  <c r="AF25" i="24"/>
  <c r="AT50" i="24"/>
  <c r="AT12" i="24" s="1"/>
  <c r="AZ49" i="24"/>
  <c r="AZ11" i="24" s="1"/>
  <c r="BK91" i="24"/>
  <c r="BK114" i="24" s="1"/>
  <c r="AN34" i="24"/>
  <c r="AZ29" i="24"/>
  <c r="AU141" i="25"/>
  <c r="BS148" i="24"/>
  <c r="AV37" i="24"/>
  <c r="BA50" i="25"/>
  <c r="BA12" i="25" s="1"/>
  <c r="AH91" i="24"/>
  <c r="AH114" i="24" s="1"/>
  <c r="BB91" i="24"/>
  <c r="BB114" i="24" s="1"/>
  <c r="BJ29" i="24"/>
  <c r="BF35" i="24"/>
  <c r="AG34" i="25"/>
  <c r="BH44" i="25"/>
  <c r="AT42" i="24"/>
  <c r="BA46" i="24"/>
  <c r="BT29" i="24"/>
  <c r="BL25" i="24"/>
  <c r="BK35" i="24"/>
  <c r="AQ35" i="24"/>
  <c r="AT95" i="24"/>
  <c r="BE39" i="24"/>
  <c r="AB43" i="24"/>
  <c r="AG43" i="24"/>
  <c r="BX35" i="24"/>
  <c r="BB35" i="24"/>
  <c r="BH46" i="24"/>
  <c r="BI131" i="24"/>
  <c r="AU40" i="24"/>
  <c r="AA81" i="24"/>
  <c r="AA112" i="24" s="1"/>
  <c r="BX34" i="25"/>
  <c r="BV34" i="25"/>
  <c r="BB34" i="25"/>
  <c r="BC91" i="24"/>
  <c r="BC114" i="24" s="1"/>
  <c r="BU50" i="24"/>
  <c r="BU12" i="24" s="1"/>
  <c r="AR50" i="24"/>
  <c r="AR12" i="24" s="1"/>
  <c r="BN35" i="25"/>
  <c r="CB35" i="25"/>
  <c r="BX49" i="25"/>
  <c r="BX11" i="25" s="1"/>
  <c r="BD49" i="25"/>
  <c r="BD11" i="25" s="1"/>
  <c r="BL26" i="25"/>
  <c r="BJ26" i="25"/>
  <c r="AD26" i="25"/>
  <c r="BQ30" i="25"/>
  <c r="CC30" i="25"/>
  <c r="AL33" i="25"/>
  <c r="AO37" i="25"/>
  <c r="AE37" i="25"/>
  <c r="AC145" i="25"/>
  <c r="BW25" i="24"/>
  <c r="BJ32" i="24"/>
  <c r="BX40" i="25"/>
  <c r="BF50" i="25"/>
  <c r="BF12" i="25" s="1"/>
  <c r="AH128" i="24"/>
  <c r="BZ49" i="24"/>
  <c r="BZ11" i="24" s="1"/>
  <c r="BR49" i="24"/>
  <c r="BR11" i="24" s="1"/>
  <c r="AP35" i="24"/>
  <c r="AG95" i="24"/>
  <c r="AG117" i="24" s="1"/>
  <c r="AK39" i="24"/>
  <c r="AU91" i="24"/>
  <c r="AU114" i="24" s="1"/>
  <c r="BG81" i="24"/>
  <c r="BG112" i="24" s="1"/>
  <c r="BU42" i="24"/>
  <c r="AW50" i="24"/>
  <c r="AW12" i="24" s="1"/>
  <c r="AK37" i="24"/>
  <c r="BE34" i="24"/>
  <c r="BN25" i="24"/>
  <c r="BN30" i="24"/>
  <c r="BK49" i="24"/>
  <c r="BK11" i="24" s="1"/>
  <c r="AH40" i="24"/>
  <c r="AJ141" i="24"/>
  <c r="AH29" i="24"/>
  <c r="BF37" i="24"/>
  <c r="BN44" i="24"/>
  <c r="AP148" i="24"/>
  <c r="AA43" i="24"/>
  <c r="AW23" i="24"/>
  <c r="BU36" i="24"/>
  <c r="BX26" i="24"/>
  <c r="BN34" i="25"/>
  <c r="AJ40" i="25"/>
  <c r="AH40" i="25"/>
  <c r="AR40" i="25"/>
  <c r="BZ50" i="25"/>
  <c r="BZ12" i="25" s="1"/>
  <c r="AL50" i="25"/>
  <c r="AL12" i="25" s="1"/>
  <c r="BE36" i="24"/>
  <c r="AY36" i="24"/>
  <c r="BF25" i="24"/>
  <c r="AT26" i="24"/>
  <c r="BW30" i="24"/>
  <c r="AT34" i="24"/>
  <c r="BK43" i="24"/>
  <c r="AK43" i="24"/>
  <c r="BK24" i="24"/>
  <c r="BW36" i="24"/>
  <c r="CB81" i="24"/>
  <c r="CB112" i="24" s="1"/>
  <c r="AP44" i="24"/>
  <c r="BJ131" i="24"/>
  <c r="AZ131" i="24"/>
  <c r="CA42" i="24"/>
  <c r="AS42" i="24"/>
  <c r="AM42" i="24"/>
  <c r="BI50" i="24"/>
  <c r="BI12" i="24" s="1"/>
  <c r="BE24" i="24"/>
  <c r="CB23" i="24"/>
  <c r="AW36" i="24"/>
  <c r="AF35" i="24"/>
  <c r="AH25" i="24"/>
  <c r="AV26" i="24"/>
  <c r="BF26" i="24"/>
  <c r="BR26" i="24"/>
  <c r="AC81" i="24"/>
  <c r="AC112" i="24" s="1"/>
  <c r="BR81" i="24"/>
  <c r="BR112" i="24" s="1"/>
  <c r="BV39" i="24"/>
  <c r="AA34" i="24"/>
  <c r="BR34" i="24"/>
  <c r="CD33" i="24"/>
  <c r="BC36" i="25"/>
  <c r="AE43" i="25"/>
  <c r="BY35" i="24"/>
  <c r="BG43" i="24"/>
  <c r="AA29" i="24"/>
  <c r="BI44" i="24"/>
  <c r="AJ42" i="24"/>
  <c r="BP42" i="24"/>
  <c r="BQ50" i="24"/>
  <c r="BQ12" i="24" s="1"/>
  <c r="AC35" i="24"/>
  <c r="AZ81" i="24"/>
  <c r="AZ112" i="24" s="1"/>
  <c r="CC141" i="24"/>
  <c r="AH43" i="24"/>
  <c r="AU29" i="24"/>
  <c r="BW32" i="24"/>
  <c r="BQ26" i="24"/>
  <c r="BI26" i="24"/>
  <c r="Z43" i="24"/>
  <c r="AH131" i="24"/>
  <c r="AF29" i="24"/>
  <c r="BL95" i="24"/>
  <c r="BL117" i="24" s="1"/>
  <c r="BT95" i="24"/>
  <c r="BT117" i="24" s="1"/>
  <c r="BZ42" i="24"/>
  <c r="AN42" i="24"/>
  <c r="BU32" i="24"/>
  <c r="AL91" i="24"/>
  <c r="AL114" i="24" s="1"/>
  <c r="BE91" i="24"/>
  <c r="BE114" i="24" s="1"/>
  <c r="BW91" i="24"/>
  <c r="BW114" i="24" s="1"/>
  <c r="CE24" i="24"/>
  <c r="AK24" i="24"/>
  <c r="CC23" i="24"/>
  <c r="AT23" i="24"/>
  <c r="BH49" i="24"/>
  <c r="BH11" i="24" s="1"/>
  <c r="BL44" i="24"/>
  <c r="BO81" i="24"/>
  <c r="BO112" i="24" s="1"/>
  <c r="AL39" i="24"/>
  <c r="BC39" i="24"/>
  <c r="AF39" i="24"/>
  <c r="BM34" i="24"/>
  <c r="BV43" i="25"/>
  <c r="AA37" i="24"/>
  <c r="CC27" i="24"/>
  <c r="BB148" i="24"/>
  <c r="BZ46" i="24"/>
  <c r="BU91" i="24"/>
  <c r="BU114" i="24" s="1"/>
  <c r="AD35" i="24"/>
  <c r="AR49" i="24"/>
  <c r="AR11" i="24" s="1"/>
  <c r="AZ25" i="24"/>
  <c r="BT141" i="24"/>
  <c r="BC23" i="24"/>
  <c r="BM43" i="24"/>
  <c r="AG81" i="24"/>
  <c r="AG112" i="24" s="1"/>
  <c r="BA37" i="24"/>
  <c r="AB33" i="24"/>
  <c r="Z24" i="24"/>
  <c r="BU148" i="24"/>
  <c r="AI36" i="24"/>
  <c r="AC34" i="24"/>
  <c r="AB50" i="24"/>
  <c r="AB12" i="24" s="1"/>
  <c r="CC44" i="24"/>
  <c r="AF50" i="24"/>
  <c r="AF12" i="24" s="1"/>
  <c r="BP50" i="24"/>
  <c r="BP12" i="24" s="1"/>
  <c r="BI91" i="24"/>
  <c r="BI114" i="24" s="1"/>
  <c r="AG131" i="24"/>
  <c r="AE34" i="25"/>
  <c r="BB40" i="25"/>
  <c r="BC128" i="24"/>
  <c r="BL36" i="24"/>
  <c r="BV36" i="24"/>
  <c r="BC30" i="24"/>
  <c r="BL27" i="24"/>
  <c r="BN27" i="24"/>
  <c r="Y32" i="24"/>
  <c r="AI91" i="24"/>
  <c r="AI114" i="24" s="1"/>
  <c r="AY43" i="24"/>
  <c r="BR43" i="24"/>
  <c r="AS145" i="24"/>
  <c r="BP27" i="24"/>
  <c r="BW27" i="24"/>
  <c r="AU23" i="24"/>
  <c r="Z35" i="24"/>
  <c r="AN36" i="24"/>
  <c r="AZ26" i="24"/>
  <c r="BD33" i="24"/>
  <c r="BI35" i="25"/>
  <c r="AI49" i="25"/>
  <c r="AI11" i="25" s="1"/>
  <c r="BM26" i="25"/>
  <c r="BG26" i="25"/>
  <c r="BC26" i="25"/>
  <c r="AK33" i="25"/>
  <c r="AO33" i="25"/>
  <c r="CE27" i="25"/>
  <c r="AP131" i="24"/>
  <c r="CD131" i="24"/>
  <c r="BO131" i="24"/>
  <c r="BP131" i="24"/>
  <c r="BD34" i="25"/>
  <c r="BM40" i="24"/>
  <c r="BD40" i="24"/>
  <c r="AV44" i="24"/>
  <c r="BA25" i="24"/>
  <c r="AH34" i="24"/>
  <c r="BK148" i="24"/>
  <c r="BF148" i="24"/>
  <c r="BM36" i="24"/>
  <c r="AO43" i="24"/>
  <c r="AS32" i="24"/>
  <c r="AI32" i="24"/>
  <c r="BG95" i="24"/>
  <c r="BG117" i="24" s="1"/>
  <c r="AM43" i="24"/>
  <c r="AY145" i="24"/>
  <c r="CB145" i="24"/>
  <c r="BZ50" i="24"/>
  <c r="BZ12" i="24" s="1"/>
  <c r="BY23" i="24"/>
  <c r="AJ40" i="24"/>
  <c r="AR40" i="24"/>
  <c r="AS40" i="24"/>
  <c r="AI40" i="24"/>
  <c r="CE49" i="24"/>
  <c r="CE11" i="24" s="1"/>
  <c r="AY25" i="24"/>
  <c r="BU25" i="24"/>
  <c r="AP27" i="24"/>
  <c r="AJ34" i="24"/>
  <c r="BI37" i="24"/>
  <c r="BS32" i="24"/>
  <c r="BY50" i="24"/>
  <c r="BY12" i="24" s="1"/>
  <c r="AQ24" i="24"/>
  <c r="BQ23" i="24"/>
  <c r="AR25" i="24"/>
  <c r="BO26" i="24"/>
  <c r="CE91" i="24"/>
  <c r="CE114" i="24" s="1"/>
  <c r="BB81" i="24"/>
  <c r="BB112" i="24" s="1"/>
  <c r="Z42" i="24"/>
  <c r="AO34" i="24"/>
  <c r="BY42" i="24"/>
  <c r="BF50" i="24"/>
  <c r="BF12" i="24" s="1"/>
  <c r="BV91" i="24"/>
  <c r="BV114" i="24" s="1"/>
  <c r="Z50" i="24"/>
  <c r="Z12" i="24" s="1"/>
  <c r="BS50" i="24"/>
  <c r="BS12" i="24" s="1"/>
  <c r="Z23" i="24"/>
  <c r="AS36" i="24"/>
  <c r="X49" i="24"/>
  <c r="X11" i="24" s="1"/>
  <c r="CA44" i="24"/>
  <c r="AE25" i="24"/>
  <c r="BW39" i="24"/>
  <c r="BV34" i="24"/>
  <c r="BB34" i="24"/>
  <c r="BX34" i="24"/>
  <c r="AV27" i="24"/>
  <c r="AE43" i="24"/>
  <c r="AU148" i="24"/>
  <c r="BY46" i="24"/>
  <c r="AU24" i="24"/>
  <c r="AP23" i="24"/>
  <c r="AH36" i="24"/>
  <c r="Z26" i="24"/>
  <c r="BM32" i="24"/>
  <c r="CA39" i="24"/>
  <c r="BM91" i="24"/>
  <c r="BM114" i="24" s="1"/>
  <c r="BG91" i="24"/>
  <c r="BG114" i="24" s="1"/>
  <c r="AS43" i="24"/>
  <c r="BQ46" i="24"/>
  <c r="AP37" i="24"/>
  <c r="BG36" i="24"/>
  <c r="BM148" i="24"/>
  <c r="Y24" i="24"/>
  <c r="AL49" i="24"/>
  <c r="AL11" i="24" s="1"/>
  <c r="BA30" i="24"/>
  <c r="AH141" i="24"/>
  <c r="AH39" i="24"/>
  <c r="CD42" i="24"/>
  <c r="CD95" i="24"/>
  <c r="CD117" i="24" s="1"/>
  <c r="AY40" i="24"/>
  <c r="AY91" i="24"/>
  <c r="AY114" i="24" s="1"/>
  <c r="AO30" i="24"/>
  <c r="AO81" i="24"/>
  <c r="CE39" i="24"/>
  <c r="AK34" i="24"/>
  <c r="AN50" i="24"/>
  <c r="AN12" i="24" s="1"/>
  <c r="BN49" i="24"/>
  <c r="BN11" i="24" s="1"/>
  <c r="AO49" i="24"/>
  <c r="AO11" i="24" s="1"/>
  <c r="BK25" i="24"/>
  <c r="AQ25" i="24"/>
  <c r="CE30" i="24"/>
  <c r="CD141" i="24"/>
  <c r="AI24" i="24"/>
  <c r="BM23" i="24"/>
  <c r="AV36" i="24"/>
  <c r="AB36" i="24"/>
  <c r="AZ36" i="24"/>
  <c r="CA91" i="24"/>
  <c r="CA114" i="24" s="1"/>
  <c r="Y39" i="24"/>
  <c r="BM46" i="24"/>
  <c r="AS95" i="24"/>
  <c r="AS117" i="24" s="1"/>
  <c r="AG30" i="24"/>
  <c r="BL42" i="24"/>
  <c r="BQ49" i="24"/>
  <c r="BQ11" i="24" s="1"/>
  <c r="BV81" i="24"/>
  <c r="BV112" i="24" s="1"/>
  <c r="AQ46" i="24"/>
  <c r="BF49" i="24"/>
  <c r="BF11" i="24" s="1"/>
  <c r="AF49" i="24"/>
  <c r="AF11" i="24" s="1"/>
  <c r="AH30" i="24"/>
  <c r="BM33" i="24"/>
  <c r="AR37" i="24"/>
  <c r="AH81" i="24"/>
  <c r="AH112" i="24" s="1"/>
  <c r="BY95" i="24"/>
  <c r="BY117" i="24" s="1"/>
  <c r="AQ34" i="24"/>
  <c r="AD34" i="24"/>
  <c r="CE145" i="24"/>
  <c r="BK40" i="24"/>
  <c r="CA49" i="24"/>
  <c r="CA11" i="24" s="1"/>
  <c r="AO44" i="24"/>
  <c r="BM25" i="24"/>
  <c r="BE30" i="24"/>
  <c r="BQ141" i="24"/>
  <c r="BV33" i="24"/>
  <c r="Y33" i="24"/>
  <c r="BC37" i="24"/>
  <c r="BU27" i="24"/>
  <c r="BP148" i="24"/>
  <c r="AA24" i="24"/>
  <c r="AE23" i="24"/>
  <c r="AB35" i="25"/>
  <c r="AO131" i="24"/>
  <c r="AL145" i="24"/>
  <c r="X44" i="24"/>
  <c r="BT44" i="24"/>
  <c r="AJ24" i="24"/>
  <c r="AB24" i="24"/>
  <c r="AN128" i="24"/>
  <c r="BF36" i="24"/>
  <c r="AD138" i="24"/>
  <c r="AL141" i="24"/>
  <c r="BC141" i="24"/>
  <c r="AP49" i="24"/>
  <c r="AP11" i="24" s="1"/>
  <c r="BI49" i="24"/>
  <c r="BI11" i="24" s="1"/>
  <c r="BP49" i="24"/>
  <c r="BP11" i="24" s="1"/>
  <c r="CB35" i="24"/>
  <c r="AZ88" i="24"/>
  <c r="AZ113" i="24" s="1"/>
  <c r="BX49" i="24"/>
  <c r="BX11" i="24" s="1"/>
  <c r="BD49" i="24"/>
  <c r="BD11" i="24" s="1"/>
  <c r="AV78" i="24"/>
  <c r="AV111" i="24" s="1"/>
  <c r="AS25" i="24"/>
  <c r="BJ26" i="24"/>
  <c r="AD26" i="24"/>
  <c r="AI78" i="24"/>
  <c r="AI111" i="24" s="1"/>
  <c r="BQ30" i="24"/>
  <c r="CC30" i="24"/>
  <c r="CC37" i="24"/>
  <c r="BY37" i="24"/>
  <c r="AZ39" i="24"/>
  <c r="AT27" i="24"/>
  <c r="AL27" i="24"/>
  <c r="AF34" i="24"/>
  <c r="CE34" i="24"/>
  <c r="BI33" i="24"/>
  <c r="AH33" i="24"/>
  <c r="AV33" i="24"/>
  <c r="AT33" i="24"/>
  <c r="AA33" i="24"/>
  <c r="AP33" i="24"/>
  <c r="BR33" i="24"/>
  <c r="AU33" i="24"/>
  <c r="CC33" i="24"/>
  <c r="BC33" i="24"/>
  <c r="AE37" i="24"/>
  <c r="AM27" i="24"/>
  <c r="CD27" i="24"/>
  <c r="BZ27" i="24"/>
  <c r="BX27" i="24"/>
  <c r="BE145" i="24"/>
  <c r="BS43" i="24"/>
  <c r="BX148" i="24"/>
  <c r="AS148" i="24"/>
  <c r="CA24" i="24"/>
  <c r="BU24" i="24"/>
  <c r="BG24" i="24"/>
  <c r="BA24" i="24"/>
  <c r="AM24" i="24"/>
  <c r="AG24" i="24"/>
  <c r="AR24" i="24"/>
  <c r="BA23" i="24"/>
  <c r="BB29" i="24"/>
  <c r="AS131" i="24"/>
  <c r="BQ131" i="24"/>
  <c r="BG26" i="24"/>
  <c r="AA128" i="24"/>
  <c r="BC26" i="24"/>
  <c r="BM26" i="24"/>
  <c r="Z32" i="24"/>
  <c r="BK32" i="24"/>
  <c r="BT39" i="24"/>
  <c r="BU81" i="24"/>
  <c r="BU112" i="24" s="1"/>
  <c r="BA81" i="24"/>
  <c r="BA112" i="24" s="1"/>
  <c r="AI81" i="24"/>
  <c r="AI112" i="24" s="1"/>
  <c r="CC35" i="24"/>
  <c r="AL42" i="24"/>
  <c r="BM95" i="24"/>
  <c r="BM117" i="24" s="1"/>
  <c r="BH42" i="24"/>
  <c r="BS95" i="24"/>
  <c r="BS117" i="24" s="1"/>
  <c r="Y43" i="24"/>
  <c r="CE43" i="24"/>
  <c r="AB34" i="24"/>
  <c r="AA30" i="24"/>
  <c r="AD50" i="24"/>
  <c r="AD12" i="24" s="1"/>
  <c r="CE50" i="24"/>
  <c r="CE12" i="24" s="1"/>
  <c r="BS46" i="24"/>
  <c r="BP46" i="24"/>
  <c r="AB145" i="24"/>
  <c r="AT44" i="24"/>
  <c r="BV25" i="24"/>
  <c r="AW128" i="24"/>
  <c r="AL30" i="24"/>
  <c r="BY30" i="24"/>
  <c r="AI30" i="24"/>
  <c r="BU30" i="24"/>
  <c r="BK30" i="24"/>
  <c r="AE145" i="24"/>
  <c r="AL50" i="24"/>
  <c r="AL12" i="24" s="1"/>
  <c r="BD26" i="25"/>
  <c r="AK141" i="25"/>
  <c r="AQ33" i="25"/>
  <c r="CB30" i="25"/>
  <c r="AM145" i="25"/>
  <c r="BE50" i="25"/>
  <c r="BE12" i="25" s="1"/>
  <c r="AQ50" i="25"/>
  <c r="AQ12" i="25" s="1"/>
  <c r="AR35" i="25"/>
  <c r="Z35" i="25"/>
  <c r="AM33" i="25"/>
  <c r="X24" i="24"/>
  <c r="BT32" i="24"/>
  <c r="BI39" i="24"/>
  <c r="BK81" i="24"/>
  <c r="BK112" i="24" s="1"/>
  <c r="AQ81" i="24"/>
  <c r="AQ112" i="24" s="1"/>
  <c r="AK81" i="24"/>
  <c r="AK112" i="24" s="1"/>
  <c r="BV43" i="24"/>
  <c r="AP141" i="25"/>
  <c r="AR44" i="24"/>
  <c r="BI128" i="24"/>
  <c r="BW141" i="24"/>
  <c r="AI49" i="24"/>
  <c r="AI11" i="24" s="1"/>
  <c r="BU35" i="24"/>
  <c r="AM25" i="24"/>
  <c r="AM37" i="24"/>
  <c r="BP37" i="24"/>
  <c r="Z37" i="24"/>
  <c r="CE27" i="24"/>
  <c r="AL34" i="24"/>
  <c r="AO33" i="24"/>
  <c r="AG33" i="24"/>
  <c r="BG33" i="24"/>
  <c r="AH37" i="24"/>
  <c r="AV145" i="24"/>
  <c r="BY148" i="24"/>
  <c r="CE148" i="24"/>
  <c r="CB148" i="24"/>
  <c r="BC148" i="24"/>
  <c r="BQ24" i="24"/>
  <c r="BY24" i="24"/>
  <c r="AL23" i="24"/>
  <c r="CA23" i="24"/>
  <c r="AR32" i="24"/>
  <c r="AR91" i="24"/>
  <c r="AR114" i="24" s="1"/>
  <c r="BY81" i="24"/>
  <c r="BY112" i="24" s="1"/>
  <c r="AU138" i="24"/>
  <c r="BH35" i="24"/>
  <c r="AA35" i="24"/>
  <c r="BQ95" i="24"/>
  <c r="BQ117" i="24" s="1"/>
  <c r="BX46" i="24"/>
  <c r="AW46" i="24"/>
  <c r="BK46" i="24"/>
  <c r="AZ46" i="24"/>
  <c r="BG34" i="24"/>
  <c r="CD34" i="24"/>
  <c r="AV88" i="24"/>
  <c r="AV113" i="24" s="1"/>
  <c r="BX145" i="24"/>
  <c r="CD44" i="24"/>
  <c r="AI44" i="24"/>
  <c r="BE44" i="24"/>
  <c r="AT25" i="24"/>
  <c r="AK25" i="24"/>
  <c r="AG145" i="24"/>
  <c r="CA50" i="24"/>
  <c r="CA12" i="24" s="1"/>
  <c r="BC50" i="24"/>
  <c r="BC12" i="24" s="1"/>
  <c r="AJ50" i="24"/>
  <c r="AJ12" i="24" s="1"/>
  <c r="BF88" i="24"/>
  <c r="BF113" i="24" s="1"/>
  <c r="BC32" i="24"/>
  <c r="AM91" i="24"/>
  <c r="AM114" i="24" s="1"/>
  <c r="CD40" i="24"/>
  <c r="CB40" i="24"/>
  <c r="BZ40" i="24"/>
  <c r="BG40" i="24"/>
  <c r="BO50" i="24"/>
  <c r="BO12" i="24" s="1"/>
  <c r="BZ24" i="24"/>
  <c r="AO24" i="24"/>
  <c r="BX24" i="24"/>
  <c r="BR24" i="24"/>
  <c r="BN24" i="24"/>
  <c r="AI23" i="24"/>
  <c r="CD23" i="24"/>
  <c r="AC23" i="24"/>
  <c r="BB40" i="24"/>
  <c r="AW141" i="24"/>
  <c r="AQ40" i="24"/>
  <c r="BO40" i="24"/>
  <c r="AN40" i="24"/>
  <c r="AT40" i="24"/>
  <c r="AN49" i="24"/>
  <c r="AN11" i="24" s="1"/>
  <c r="AU49" i="24"/>
  <c r="AU11" i="24" s="1"/>
  <c r="AV35" i="24"/>
  <c r="BG49" i="24"/>
  <c r="BG11" i="24" s="1"/>
  <c r="Y49" i="24"/>
  <c r="Y11" i="24" s="1"/>
  <c r="AM49" i="24"/>
  <c r="AM11" i="24" s="1"/>
  <c r="CB49" i="24"/>
  <c r="CB11" i="24" s="1"/>
  <c r="AK44" i="24"/>
  <c r="AN26" i="24"/>
  <c r="AE30" i="24"/>
  <c r="BZ30" i="24"/>
  <c r="BP30" i="24"/>
  <c r="CD37" i="24"/>
  <c r="BU37" i="24"/>
  <c r="AC37" i="24"/>
  <c r="BK39" i="24"/>
  <c r="BI27" i="24"/>
  <c r="AE27" i="24"/>
  <c r="AQ128" i="24"/>
  <c r="BM27" i="24"/>
  <c r="AY27" i="24"/>
  <c r="BD34" i="24"/>
  <c r="BH34" i="24"/>
  <c r="BO34" i="24"/>
  <c r="AK33" i="24"/>
  <c r="AC33" i="24"/>
  <c r="AE33" i="24"/>
  <c r="BW33" i="24"/>
  <c r="Z33" i="24"/>
  <c r="AF33" i="24"/>
  <c r="BF33" i="24"/>
  <c r="Y37" i="24"/>
  <c r="BQ88" i="24"/>
  <c r="BQ113" i="24" s="1"/>
  <c r="AU37" i="24"/>
  <c r="BM37" i="24"/>
  <c r="AN37" i="24"/>
  <c r="AN138" i="24"/>
  <c r="AG35" i="24"/>
  <c r="BG138" i="24"/>
  <c r="BO35" i="24"/>
  <c r="AF43" i="25"/>
  <c r="BD50" i="24"/>
  <c r="BD12" i="24" s="1"/>
  <c r="BF24" i="24"/>
  <c r="BD24" i="24"/>
  <c r="BJ23" i="24"/>
  <c r="BE40" i="24"/>
  <c r="BC49" i="24"/>
  <c r="BC11" i="24" s="1"/>
  <c r="AB49" i="24"/>
  <c r="AB11" i="24" s="1"/>
  <c r="BI25" i="24"/>
  <c r="BW26" i="24"/>
  <c r="AF37" i="24"/>
  <c r="AG37" i="24"/>
  <c r="BD27" i="24"/>
  <c r="BY145" i="24"/>
  <c r="AY148" i="24"/>
  <c r="BG46" i="24"/>
  <c r="BO46" i="24"/>
  <c r="BW24" i="24"/>
  <c r="AW24" i="24"/>
  <c r="BE23" i="24"/>
  <c r="BT36" i="24"/>
  <c r="CB29" i="24"/>
  <c r="BB26" i="24"/>
  <c r="AG91" i="24"/>
  <c r="AG114" i="24" s="1"/>
  <c r="BT35" i="24"/>
  <c r="BV42" i="24"/>
  <c r="AC43" i="24"/>
  <c r="BC43" i="24"/>
  <c r="BF46" i="24"/>
  <c r="AN95" i="24"/>
  <c r="AN117" i="24" s="1"/>
  <c r="BN34" i="24"/>
  <c r="AU34" i="24"/>
  <c r="Z44" i="24"/>
  <c r="AN25" i="24"/>
  <c r="BX25" i="24"/>
  <c r="BQ128" i="24"/>
  <c r="AX131" i="24"/>
  <c r="AF131" i="24"/>
  <c r="BG42" i="24"/>
  <c r="BM50" i="24"/>
  <c r="BM12" i="24" s="1"/>
  <c r="BG50" i="24"/>
  <c r="BG12" i="24" s="1"/>
  <c r="AM50" i="24"/>
  <c r="AM12" i="24" s="1"/>
  <c r="BN50" i="24"/>
  <c r="BN12" i="24" s="1"/>
  <c r="AI50" i="24"/>
  <c r="AI12" i="24" s="1"/>
  <c r="AA95" i="24"/>
  <c r="AA117" i="24" s="1"/>
  <c r="BY32" i="24"/>
  <c r="BE32" i="24"/>
  <c r="AU32" i="24"/>
  <c r="BP40" i="24"/>
  <c r="BF40" i="24"/>
  <c r="AO50" i="24"/>
  <c r="AO12" i="24" s="1"/>
  <c r="CB50" i="24"/>
  <c r="CB12" i="24" s="1"/>
  <c r="AK35" i="25"/>
  <c r="BK26" i="25"/>
  <c r="AN27" i="25"/>
  <c r="AL24" i="25"/>
  <c r="AZ40" i="25"/>
  <c r="BF34" i="25"/>
  <c r="BJ44" i="25"/>
  <c r="BA26" i="25"/>
  <c r="AW26" i="25"/>
  <c r="AQ26" i="25"/>
  <c r="AM26" i="25"/>
  <c r="BV26" i="25"/>
  <c r="BU26" i="25"/>
  <c r="AR30" i="25"/>
  <c r="AW27" i="24"/>
  <c r="AG27" i="24"/>
  <c r="AN43" i="24"/>
  <c r="BM35" i="25"/>
  <c r="X34" i="25"/>
  <c r="AE35" i="25"/>
  <c r="Y35" i="25"/>
  <c r="BR35" i="25"/>
  <c r="BY49" i="25"/>
  <c r="BY11" i="25" s="1"/>
  <c r="BO49" i="25"/>
  <c r="BO11" i="25" s="1"/>
  <c r="BP25" i="25"/>
  <c r="BK37" i="25"/>
  <c r="BL24" i="25"/>
  <c r="BR50" i="24"/>
  <c r="BR12" i="24" s="1"/>
  <c r="BH50" i="24"/>
  <c r="BH12" i="24" s="1"/>
  <c r="BP24" i="24"/>
  <c r="BB24" i="24"/>
  <c r="AH24" i="24"/>
  <c r="BT128" i="24"/>
  <c r="BN23" i="24"/>
  <c r="BH23" i="24"/>
  <c r="CE36" i="24"/>
  <c r="X36" i="24"/>
  <c r="AV141" i="24"/>
  <c r="AG40" i="24"/>
  <c r="AD49" i="24"/>
  <c r="AD11" i="24" s="1"/>
  <c r="AG49" i="24"/>
  <c r="AG11" i="24" s="1"/>
  <c r="AW49" i="24"/>
  <c r="AW11" i="24" s="1"/>
  <c r="AT49" i="24"/>
  <c r="AT11" i="24" s="1"/>
  <c r="CB44" i="24"/>
  <c r="BT25" i="24"/>
  <c r="AO25" i="24"/>
  <c r="CD30" i="24"/>
  <c r="BJ81" i="24"/>
  <c r="BJ112" i="24" s="1"/>
  <c r="AP30" i="24"/>
  <c r="BM30" i="24"/>
  <c r="BN37" i="24"/>
  <c r="AY37" i="24"/>
  <c r="AD37" i="24"/>
  <c r="AM141" i="24"/>
  <c r="W141" i="24"/>
  <c r="BS141" i="24"/>
  <c r="BF141" i="24"/>
  <c r="CB141" i="24"/>
  <c r="CA27" i="24"/>
  <c r="AK27" i="24"/>
  <c r="BS27" i="24"/>
  <c r="CA34" i="24"/>
  <c r="AW34" i="24"/>
  <c r="CA33" i="24"/>
  <c r="BU33" i="24"/>
  <c r="AI33" i="24"/>
  <c r="CB33" i="24"/>
  <c r="BN33" i="24"/>
  <c r="BX33" i="24"/>
  <c r="X33" i="24"/>
  <c r="AZ37" i="24"/>
  <c r="AW37" i="24"/>
  <c r="AS37" i="24"/>
  <c r="BT27" i="24"/>
  <c r="BR27" i="24"/>
  <c r="AS27" i="24"/>
  <c r="AU27" i="24"/>
  <c r="AD145" i="24"/>
  <c r="BQ43" i="24"/>
  <c r="BL145" i="24"/>
  <c r="AV148" i="24"/>
  <c r="AT148" i="24"/>
  <c r="AQ148" i="24"/>
  <c r="CC46" i="24"/>
  <c r="BW46" i="24"/>
  <c r="BT46" i="24"/>
  <c r="CD148" i="24"/>
  <c r="AT24" i="24"/>
  <c r="BM78" i="24"/>
  <c r="BM111" i="24" s="1"/>
  <c r="CD24" i="24"/>
  <c r="AJ23" i="24"/>
  <c r="AD23" i="24"/>
  <c r="AA23" i="24"/>
  <c r="BO36" i="24"/>
  <c r="BK36" i="24"/>
  <c r="CC131" i="24"/>
  <c r="CE131" i="24"/>
  <c r="BW131" i="24"/>
  <c r="AB26" i="24"/>
  <c r="AS128" i="24"/>
  <c r="AU26" i="24"/>
  <c r="AD32" i="24"/>
  <c r="CB32" i="24"/>
  <c r="BQ39" i="24"/>
  <c r="BH91" i="24"/>
  <c r="BH114" i="24" s="1"/>
  <c r="BH43" i="25"/>
  <c r="BS26" i="25"/>
  <c r="AP43" i="24"/>
  <c r="BL33" i="25"/>
  <c r="CD43" i="25"/>
  <c r="AK40" i="25"/>
  <c r="AP40" i="25"/>
  <c r="AH35" i="25"/>
  <c r="BW35" i="25"/>
  <c r="AQ30" i="25"/>
  <c r="AQ37" i="25"/>
  <c r="AT36" i="25"/>
  <c r="AI138" i="24"/>
  <c r="AB42" i="24"/>
  <c r="AB95" i="24"/>
  <c r="AB117" i="24" s="1"/>
  <c r="AA32" i="24"/>
  <c r="BV50" i="24"/>
  <c r="BV12" i="24" s="1"/>
  <c r="AI27" i="24"/>
  <c r="BN131" i="24"/>
  <c r="BQ81" i="24"/>
  <c r="BQ112" i="24" s="1"/>
  <c r="BQ29" i="24"/>
  <c r="BK95" i="24"/>
  <c r="BK117" i="24" s="1"/>
  <c r="AP34" i="24"/>
  <c r="AP25" i="24"/>
  <c r="Y145" i="24"/>
  <c r="BR78" i="24"/>
  <c r="BR111" i="24" s="1"/>
  <c r="BX44" i="24"/>
  <c r="CC138" i="24"/>
  <c r="AI37" i="24"/>
  <c r="AK49" i="24"/>
  <c r="AK11" i="24" s="1"/>
  <c r="AK30" i="24"/>
  <c r="AK131" i="24"/>
  <c r="CC50" i="24"/>
  <c r="CC12" i="24" s="1"/>
  <c r="BG39" i="24"/>
  <c r="BG141" i="24"/>
  <c r="BS33" i="24"/>
  <c r="BS35" i="24"/>
  <c r="AH88" i="24"/>
  <c r="AH113" i="24" s="1"/>
  <c r="CC91" i="24"/>
  <c r="CC114" i="24" s="1"/>
  <c r="AT37" i="24"/>
  <c r="AR27" i="24"/>
  <c r="AY128" i="24"/>
  <c r="BR29" i="24"/>
  <c r="CD138" i="24"/>
  <c r="BK141" i="24"/>
  <c r="BL37" i="24"/>
  <c r="AF138" i="24"/>
  <c r="AT39" i="24"/>
  <c r="AT91" i="24"/>
  <c r="AM81" i="24"/>
  <c r="AM112" i="24" s="1"/>
  <c r="AZ34" i="24"/>
  <c r="BG128" i="24"/>
  <c r="BM128" i="24"/>
  <c r="BF145" i="24"/>
  <c r="BF43" i="24"/>
  <c r="BC81" i="24"/>
  <c r="BC112" i="24" s="1"/>
  <c r="BX30" i="24"/>
  <c r="BX131" i="24"/>
  <c r="AE24" i="24"/>
  <c r="AE128" i="24"/>
  <c r="AT88" i="24"/>
  <c r="AT35" i="24"/>
  <c r="CD49" i="24"/>
  <c r="CD11" i="24" s="1"/>
  <c r="AV30" i="24"/>
  <c r="AV81" i="24"/>
  <c r="AV112" i="24" s="1"/>
  <c r="AQ141" i="24"/>
  <c r="BD37" i="24"/>
  <c r="BR91" i="24"/>
  <c r="BR114" i="24" s="1"/>
  <c r="BR40" i="24"/>
  <c r="BV148" i="24"/>
  <c r="AN78" i="24"/>
  <c r="AN111" i="24" s="1"/>
  <c r="AW138" i="24"/>
  <c r="AB81" i="24"/>
  <c r="AB112" i="24" s="1"/>
  <c r="AK95" i="24"/>
  <c r="AK117" i="24" s="1"/>
  <c r="BC46" i="24"/>
  <c r="BP88" i="24"/>
  <c r="BP113" i="24" s="1"/>
  <c r="BP34" i="24"/>
  <c r="BR30" i="24"/>
  <c r="AM40" i="24"/>
  <c r="AT141" i="24"/>
  <c r="AC30" i="24"/>
  <c r="AM145" i="24"/>
  <c r="BK50" i="24"/>
  <c r="BK12" i="24" s="1"/>
  <c r="AS50" i="24"/>
  <c r="AS12" i="24" s="1"/>
  <c r="CB24" i="24"/>
  <c r="BQ37" i="24"/>
  <c r="Z128" i="24"/>
  <c r="AH27" i="24"/>
  <c r="BB33" i="24"/>
  <c r="AW33" i="24"/>
  <c r="X37" i="24"/>
  <c r="AC27" i="24"/>
  <c r="BR148" i="24"/>
  <c r="BD23" i="24"/>
  <c r="BZ138" i="24"/>
  <c r="CB91" i="24"/>
  <c r="CB114" i="24" s="1"/>
  <c r="AC39" i="24"/>
  <c r="BW148" i="24"/>
  <c r="AC145" i="24"/>
  <c r="BC29" i="24"/>
  <c r="CB46" i="24"/>
  <c r="AE34" i="24"/>
  <c r="AB30" i="24"/>
  <c r="BF30" i="24"/>
  <c r="AK50" i="24"/>
  <c r="AK12" i="24" s="1"/>
  <c r="AW148" i="25"/>
  <c r="Z43" i="25"/>
  <c r="AN145" i="25"/>
  <c r="BJ148" i="24"/>
  <c r="BQ36" i="24"/>
  <c r="BL30" i="24"/>
  <c r="BO88" i="24"/>
  <c r="BO113" i="24" s="1"/>
  <c r="BJ40" i="24"/>
  <c r="AQ49" i="24"/>
  <c r="AQ11" i="24" s="1"/>
  <c r="CC39" i="24"/>
  <c r="AM39" i="24"/>
  <c r="BN78" i="24"/>
  <c r="BN111" i="24" s="1"/>
  <c r="AM36" i="24"/>
  <c r="BI36" i="24"/>
  <c r="CA131" i="24"/>
  <c r="AP32" i="24"/>
  <c r="AW39" i="24"/>
  <c r="BY91" i="24"/>
  <c r="BY114" i="24" s="1"/>
  <c r="AO39" i="24"/>
  <c r="BZ81" i="24"/>
  <c r="BZ112" i="24" s="1"/>
  <c r="BF81" i="24"/>
  <c r="BF112" i="24" s="1"/>
  <c r="AY35" i="24"/>
  <c r="AW42" i="24"/>
  <c r="AY30" i="24"/>
  <c r="BO42" i="24"/>
  <c r="CB26" i="24"/>
  <c r="BL40" i="24"/>
  <c r="BV141" i="24"/>
  <c r="BU138" i="24"/>
  <c r="BY34" i="24"/>
  <c r="AS33" i="24"/>
  <c r="AB37" i="24"/>
  <c r="BE148" i="24"/>
  <c r="BS24" i="24"/>
  <c r="BA36" i="24"/>
  <c r="AC36" i="24"/>
  <c r="BH32" i="24"/>
  <c r="AN39" i="24"/>
  <c r="AC24" i="24"/>
  <c r="AN91" i="24"/>
  <c r="AN114" i="24" s="1"/>
  <c r="BO32" i="24"/>
  <c r="AZ30" i="24"/>
  <c r="BB44" i="24"/>
  <c r="BQ42" i="24"/>
  <c r="X43" i="25"/>
  <c r="AU36" i="24"/>
  <c r="BP32" i="24"/>
  <c r="CD91" i="24"/>
  <c r="CD114" i="24" s="1"/>
  <c r="AR141" i="24"/>
  <c r="AR39" i="24"/>
  <c r="AR148" i="24"/>
  <c r="AR46" i="24"/>
  <c r="BZ36" i="24"/>
  <c r="BZ88" i="24"/>
  <c r="BZ113" i="24" s="1"/>
  <c r="AG138" i="24"/>
  <c r="AG32" i="24"/>
  <c r="AA39" i="24"/>
  <c r="BA91" i="24"/>
  <c r="BA114" i="24" s="1"/>
  <c r="BA39" i="24"/>
  <c r="AY141" i="24"/>
  <c r="AY39" i="24"/>
  <c r="BG35" i="24"/>
  <c r="Y23" i="24"/>
  <c r="BK145" i="24"/>
  <c r="AO145" i="24"/>
  <c r="AO42" i="24"/>
  <c r="AM32" i="24"/>
  <c r="BZ44" i="24"/>
  <c r="BZ95" i="24"/>
  <c r="BZ117" i="24" s="1"/>
  <c r="AE26" i="24"/>
  <c r="AE78" i="24"/>
  <c r="AE111" i="24" s="1"/>
  <c r="BT30" i="24"/>
  <c r="BT81" i="24"/>
  <c r="BT112" i="24" s="1"/>
  <c r="AF30" i="24"/>
  <c r="AF81" i="24"/>
  <c r="AF112" i="24" s="1"/>
  <c r="BQ138" i="24"/>
  <c r="AZ27" i="24"/>
  <c r="BD43" i="24"/>
  <c r="AS26" i="24"/>
  <c r="AF88" i="24"/>
  <c r="AF113" i="24" s="1"/>
  <c r="BV46" i="24"/>
  <c r="BK42" i="24"/>
  <c r="AI26" i="24"/>
  <c r="AM88" i="24"/>
  <c r="AM113" i="24" s="1"/>
  <c r="AS46" i="24"/>
  <c r="BE78" i="24"/>
  <c r="BE111" i="24" s="1"/>
  <c r="AU39" i="24"/>
  <c r="BV40" i="24"/>
  <c r="BY43" i="24"/>
  <c r="BL46" i="24"/>
  <c r="BW34" i="24"/>
  <c r="CC34" i="24"/>
  <c r="BC88" i="24"/>
  <c r="BC113" i="24" s="1"/>
  <c r="BU88" i="24"/>
  <c r="BU113" i="24" s="1"/>
  <c r="AG88" i="24"/>
  <c r="AG113" i="24" s="1"/>
  <c r="BH25" i="24"/>
  <c r="AU128" i="24"/>
  <c r="BM42" i="24"/>
  <c r="BN42" i="24"/>
  <c r="AA50" i="24"/>
  <c r="AA12" i="24" s="1"/>
  <c r="BN32" i="24"/>
  <c r="BB141" i="24"/>
  <c r="BB39" i="24"/>
  <c r="AL33" i="24"/>
  <c r="AL88" i="24"/>
  <c r="AL113" i="24" s="1"/>
  <c r="BH37" i="24"/>
  <c r="BI43" i="24"/>
  <c r="BI145" i="24"/>
  <c r="AO88" i="24"/>
  <c r="AC32" i="24"/>
  <c r="AC138" i="24"/>
  <c r="BE43" i="24"/>
  <c r="AY81" i="24"/>
  <c r="AY112" i="24" s="1"/>
  <c r="AY29" i="24"/>
  <c r="AQ88" i="24"/>
  <c r="AQ113" i="24" s="1"/>
  <c r="AO141" i="24"/>
  <c r="AO40" i="24"/>
  <c r="BV35" i="24"/>
  <c r="AU81" i="24"/>
  <c r="AU112" i="24" s="1"/>
  <c r="AU30" i="24"/>
  <c r="AT78" i="24"/>
  <c r="BM24" i="24"/>
  <c r="CA36" i="24"/>
  <c r="AZ32" i="24"/>
  <c r="AZ138" i="24"/>
  <c r="CC40" i="24"/>
  <c r="BN46" i="24"/>
  <c r="CB138" i="24"/>
  <c r="BJ30" i="24"/>
  <c r="CC29" i="24"/>
  <c r="CB39" i="24"/>
  <c r="AG39" i="24"/>
  <c r="AJ145" i="24"/>
  <c r="BW40" i="24"/>
  <c r="AO36" i="24"/>
  <c r="BS42" i="24"/>
  <c r="BE141" i="24"/>
  <c r="AJ33" i="24"/>
  <c r="AJ138" i="24"/>
  <c r="BR37" i="24"/>
  <c r="BT37" i="24"/>
  <c r="AX148" i="24"/>
  <c r="BR42" i="24"/>
  <c r="BR95" i="24"/>
  <c r="BR117" i="24" s="1"/>
  <c r="BY25" i="24"/>
  <c r="BY128" i="24"/>
  <c r="AA131" i="24"/>
  <c r="AR34" i="24"/>
  <c r="BN40" i="24"/>
  <c r="AV50" i="24"/>
  <c r="AV12" i="24" s="1"/>
  <c r="W128" i="24"/>
  <c r="AI35" i="24"/>
  <c r="AA26" i="24"/>
  <c r="BA33" i="24"/>
  <c r="BO44" i="24"/>
  <c r="BT148" i="24"/>
  <c r="AG36" i="24"/>
  <c r="AP81" i="24"/>
  <c r="AP112" i="24" s="1"/>
  <c r="BH29" i="24"/>
  <c r="CC81" i="24"/>
  <c r="CC112" i="24" s="1"/>
  <c r="BQ34" i="24"/>
  <c r="CD81" i="24"/>
  <c r="CD112" i="24" s="1"/>
  <c r="AM131" i="24"/>
  <c r="BS145" i="24"/>
  <c r="BK35" i="25"/>
  <c r="AQ35" i="25"/>
  <c r="BC25" i="25"/>
  <c r="CD26" i="25"/>
  <c r="BL30" i="25"/>
  <c r="BL43" i="24"/>
  <c r="AN131" i="24"/>
  <c r="BT78" i="24"/>
  <c r="BT111" i="24" s="1"/>
  <c r="AZ78" i="24"/>
  <c r="AZ111" i="24" s="1"/>
  <c r="AA37" i="25"/>
  <c r="CC27" i="25"/>
  <c r="X50" i="25"/>
  <c r="X12" i="25" s="1"/>
  <c r="AD35" i="25"/>
  <c r="AR49" i="25"/>
  <c r="AR11" i="25" s="1"/>
  <c r="AZ25" i="25"/>
  <c r="BR44" i="24"/>
  <c r="BQ145" i="24"/>
  <c r="BP145" i="24"/>
  <c r="BP78" i="24"/>
  <c r="BP111" i="24" s="1"/>
  <c r="BL78" i="24"/>
  <c r="BL111" i="24" s="1"/>
  <c r="BJ78" i="24"/>
  <c r="BJ111" i="24" s="1"/>
  <c r="AC26" i="24"/>
  <c r="AK128" i="24"/>
  <c r="AV91" i="24"/>
  <c r="AV114" i="24" s="1"/>
  <c r="BN91" i="24"/>
  <c r="BN114" i="24" s="1"/>
  <c r="AL35" i="24"/>
  <c r="BE138" i="24"/>
  <c r="BC138" i="24"/>
  <c r="W138" i="24"/>
  <c r="AY42" i="24"/>
  <c r="BP43" i="24"/>
  <c r="BO95" i="24"/>
  <c r="BO117" i="24" s="1"/>
  <c r="BN95" i="24"/>
  <c r="BN117" i="24" s="1"/>
  <c r="AS88" i="24"/>
  <c r="AS113" i="24" s="1"/>
  <c r="AR145" i="24"/>
  <c r="AZ145" i="24"/>
  <c r="AI128" i="24"/>
  <c r="AG128" i="24"/>
  <c r="AU145" i="24"/>
  <c r="BT42" i="24"/>
  <c r="AS44" i="24"/>
  <c r="AY88" i="24"/>
  <c r="AY113" i="24" s="1"/>
  <c r="AK32" i="24"/>
  <c r="AT128" i="24"/>
  <c r="AB23" i="24"/>
  <c r="AV23" i="24"/>
  <c r="BP36" i="24"/>
  <c r="BY141" i="24"/>
  <c r="AO35" i="24"/>
  <c r="AJ35" i="25"/>
  <c r="AP35" i="25"/>
  <c r="BF25" i="25"/>
  <c r="AT26" i="25"/>
  <c r="BW30" i="25"/>
  <c r="AS131" i="25"/>
  <c r="BS40" i="25"/>
  <c r="AW50" i="25"/>
  <c r="AW12" i="25" s="1"/>
  <c r="AM25" i="25"/>
  <c r="BG33" i="25"/>
  <c r="AK37" i="25"/>
  <c r="BQ24" i="25"/>
  <c r="BX36" i="25"/>
  <c r="BZ43" i="25"/>
  <c r="BG34" i="25"/>
  <c r="AM34" i="25"/>
  <c r="BE34" i="25"/>
  <c r="AF35" i="25"/>
  <c r="AT35" i="25"/>
  <c r="BJ49" i="25"/>
  <c r="BJ11" i="25" s="1"/>
  <c r="AH25" i="25"/>
  <c r="BE25" i="25"/>
  <c r="BF26" i="25"/>
  <c r="AR26" i="25"/>
  <c r="AE30" i="25"/>
  <c r="AC30" i="25"/>
  <c r="AV30" i="25"/>
  <c r="AY33" i="25"/>
  <c r="BV27" i="25"/>
  <c r="AH44" i="24"/>
  <c r="BU50" i="25"/>
  <c r="BU12" i="25" s="1"/>
  <c r="AR50" i="25"/>
  <c r="AR12" i="25" s="1"/>
  <c r="AV131" i="25"/>
  <c r="AW131" i="25"/>
  <c r="AS34" i="25"/>
  <c r="BX35" i="25"/>
  <c r="BA49" i="25"/>
  <c r="BA11" i="25" s="1"/>
  <c r="AE44" i="25"/>
  <c r="BE33" i="25"/>
  <c r="AC33" i="25"/>
  <c r="BY33" i="25"/>
  <c r="BX37" i="25"/>
  <c r="BO27" i="25"/>
  <c r="BK27" i="25"/>
  <c r="BJ46" i="24"/>
  <c r="BJ24" i="24"/>
  <c r="BI24" i="25"/>
  <c r="AS36" i="25"/>
  <c r="BU36" i="25"/>
  <c r="AC131" i="25"/>
  <c r="BA43" i="25"/>
  <c r="CA43" i="25"/>
  <c r="BE49" i="24"/>
  <c r="BE11" i="24" s="1"/>
  <c r="BJ37" i="24"/>
  <c r="AF27" i="24"/>
  <c r="BE26" i="24"/>
  <c r="BL91" i="24"/>
  <c r="BL114" i="24" s="1"/>
  <c r="BF91" i="24"/>
  <c r="BF114" i="24" s="1"/>
  <c r="AN35" i="24"/>
  <c r="BA88" i="24"/>
  <c r="BA113" i="24" s="1"/>
  <c r="BS49" i="24"/>
  <c r="BS11" i="24" s="1"/>
  <c r="BB25" i="24"/>
  <c r="BD78" i="24"/>
  <c r="BD111" i="24" s="1"/>
  <c r="AH78" i="24"/>
  <c r="AH111" i="24" s="1"/>
  <c r="BI30" i="24"/>
  <c r="AJ81" i="24"/>
  <c r="AJ112" i="24" s="1"/>
  <c r="AO37" i="24"/>
  <c r="AI141" i="24"/>
  <c r="BK34" i="24"/>
  <c r="BA138" i="24"/>
  <c r="BE88" i="24"/>
  <c r="BE113" i="24" s="1"/>
  <c r="BY88" i="24"/>
  <c r="BY113" i="24" s="1"/>
  <c r="BI27" i="25"/>
  <c r="AE27" i="25"/>
  <c r="AF36" i="25"/>
  <c r="BT43" i="25"/>
  <c r="BH34" i="25"/>
  <c r="BJ50" i="25"/>
  <c r="BJ12" i="25" s="1"/>
  <c r="BL50" i="25"/>
  <c r="BL12" i="25" s="1"/>
  <c r="AH50" i="25"/>
  <c r="AH12" i="25" s="1"/>
  <c r="BH49" i="25"/>
  <c r="BH11" i="25" s="1"/>
  <c r="BL44" i="25"/>
  <c r="BS30" i="25"/>
  <c r="BQ33" i="25"/>
  <c r="AT43" i="24"/>
  <c r="BG148" i="24"/>
  <c r="CC148" i="24"/>
  <c r="BO148" i="24"/>
  <c r="AQ24" i="25"/>
  <c r="BH24" i="24"/>
  <c r="AS24" i="24"/>
  <c r="AY23" i="24"/>
  <c r="AU78" i="24"/>
  <c r="AU111" i="24" s="1"/>
  <c r="AR36" i="24"/>
  <c r="BE131" i="24"/>
  <c r="AW26" i="24"/>
  <c r="AQ26" i="24"/>
  <c r="AM26" i="24"/>
  <c r="BV26" i="24"/>
  <c r="BA26" i="24"/>
  <c r="BX32" i="24"/>
  <c r="BD81" i="24"/>
  <c r="BD112" i="24" s="1"/>
  <c r="BC95" i="24"/>
  <c r="BC117" i="24" s="1"/>
  <c r="CB43" i="24"/>
  <c r="BB43" i="24"/>
  <c r="AU46" i="24"/>
  <c r="Z34" i="24"/>
  <c r="AY34" i="24"/>
  <c r="AW44" i="24"/>
  <c r="AA44" i="24"/>
  <c r="BR25" i="24"/>
  <c r="AU50" i="24"/>
  <c r="AU12" i="24" s="1"/>
  <c r="AC50" i="24"/>
  <c r="AC12" i="24" s="1"/>
  <c r="AP50" i="24"/>
  <c r="AP12" i="24" s="1"/>
  <c r="BD32" i="24"/>
  <c r="BR40" i="25"/>
  <c r="CC40" i="25"/>
  <c r="BY35" i="25"/>
  <c r="BI25" i="25"/>
  <c r="AC35" i="25"/>
  <c r="BP35" i="25"/>
  <c r="BO91" i="24"/>
  <c r="BO114" i="24" s="1"/>
  <c r="BM29" i="24"/>
  <c r="Y42" i="24"/>
  <c r="AW43" i="24"/>
  <c r="BW43" i="24"/>
  <c r="AD43" i="24"/>
  <c r="BE46" i="24"/>
  <c r="BP25" i="24"/>
  <c r="AQ30" i="24"/>
  <c r="BI32" i="24"/>
  <c r="BQ91" i="24"/>
  <c r="BQ114" i="24" s="1"/>
  <c r="AT36" i="24"/>
  <c r="BO49" i="24"/>
  <c r="BO11" i="24" s="1"/>
  <c r="AE49" i="24"/>
  <c r="AE11" i="24" s="1"/>
  <c r="CA26" i="24"/>
  <c r="AQ37" i="24"/>
  <c r="BV37" i="24"/>
  <c r="BG37" i="24"/>
  <c r="BI148" i="24"/>
  <c r="AC88" i="24"/>
  <c r="AC113" i="24" s="1"/>
  <c r="BK78" i="24"/>
  <c r="BK111" i="24" s="1"/>
  <c r="BI78" i="24"/>
  <c r="BI111" i="24" s="1"/>
  <c r="BS23" i="24"/>
  <c r="AG23" i="24"/>
  <c r="AQ78" i="24"/>
  <c r="AQ111" i="24" s="1"/>
  <c r="BV88" i="24"/>
  <c r="BV113" i="24" s="1"/>
  <c r="BB88" i="24"/>
  <c r="BB113" i="24" s="1"/>
  <c r="AO128" i="24"/>
  <c r="BD26" i="24"/>
  <c r="AT32" i="24"/>
  <c r="AE39" i="24"/>
  <c r="BD91" i="24"/>
  <c r="BD114" i="24" s="1"/>
  <c r="BI42" i="24"/>
  <c r="AM95" i="24"/>
  <c r="AM117" i="24" s="1"/>
  <c r="AD30" i="24"/>
  <c r="CB30" i="24"/>
  <c r="AQ145" i="24"/>
  <c r="AS81" i="24"/>
  <c r="AS112" i="24" s="1"/>
  <c r="AR35" i="24"/>
  <c r="Y138" i="24"/>
  <c r="AK35" i="24"/>
  <c r="AD42" i="24"/>
  <c r="BW42" i="24"/>
  <c r="BT34" i="24"/>
  <c r="CB34" i="24"/>
  <c r="AK42" i="24"/>
  <c r="BA50" i="24"/>
  <c r="BA12" i="24" s="1"/>
  <c r="AQ50" i="24"/>
  <c r="AQ12" i="24" s="1"/>
  <c r="BE50" i="24"/>
  <c r="BE12" i="24" s="1"/>
  <c r="BB50" i="24"/>
  <c r="BB12" i="24" s="1"/>
  <c r="BX23" i="24"/>
  <c r="X88" i="24"/>
  <c r="X113" i="24" s="1"/>
  <c r="CA30" i="24"/>
  <c r="BM141" i="24"/>
  <c r="BD141" i="24"/>
  <c r="BJ128" i="24"/>
  <c r="AN27" i="24"/>
  <c r="BF34" i="24"/>
  <c r="X34" i="24"/>
  <c r="AM33" i="24"/>
  <c r="BL33" i="24"/>
  <c r="AQ33" i="24"/>
  <c r="BK88" i="24"/>
  <c r="BK113" i="24" s="1"/>
  <c r="AJ37" i="24"/>
  <c r="AJ27" i="24"/>
  <c r="AD27" i="24"/>
  <c r="CD43" i="24"/>
  <c r="BA148" i="24"/>
  <c r="CA46" i="24"/>
  <c r="AD24" i="24"/>
  <c r="AO23" i="24"/>
  <c r="CD36" i="24"/>
  <c r="BL131" i="24"/>
  <c r="BU128" i="24"/>
  <c r="BS128" i="24"/>
  <c r="BK128" i="24"/>
  <c r="AO32" i="24"/>
  <c r="BL32" i="24"/>
  <c r="BP81" i="24"/>
  <c r="BP112" i="24" s="1"/>
  <c r="BU95" i="24"/>
  <c r="BU117" i="24" s="1"/>
  <c r="BB42" i="24"/>
  <c r="AH145" i="24"/>
  <c r="AE50" i="24"/>
  <c r="AE12" i="24" s="1"/>
  <c r="AG50" i="24"/>
  <c r="AG12" i="24" s="1"/>
  <c r="BT50" i="24"/>
  <c r="BT12" i="24" s="1"/>
  <c r="AN88" i="24"/>
  <c r="AN113" i="24" s="1"/>
  <c r="BD40" i="25"/>
  <c r="AD128" i="24"/>
  <c r="AV128" i="24"/>
  <c r="BF23" i="24"/>
  <c r="Z36" i="24"/>
  <c r="BW49" i="24"/>
  <c r="BW11" i="24" s="1"/>
  <c r="BJ43" i="24"/>
  <c r="BM40" i="25"/>
  <c r="AY78" i="24"/>
  <c r="AY111" i="24" s="1"/>
  <c r="AK88" i="24"/>
  <c r="AK113" i="24" s="1"/>
  <c r="BI24" i="24"/>
  <c r="BH78" i="24"/>
  <c r="BH111" i="24" s="1"/>
  <c r="AQ29" i="24"/>
  <c r="CB131" i="24"/>
  <c r="AU88" i="24"/>
  <c r="AU113" i="24" s="1"/>
  <c r="BA34" i="24"/>
  <c r="AO91" i="24"/>
  <c r="AR88" i="24"/>
  <c r="AR113" i="24" s="1"/>
  <c r="AY32" i="24"/>
  <c r="BY40" i="24"/>
  <c r="BI81" i="24"/>
  <c r="BI112" i="24" s="1"/>
  <c r="CA29" i="24"/>
  <c r="BO145" i="24"/>
  <c r="BY33" i="24"/>
  <c r="BE33" i="24"/>
  <c r="BT138" i="24"/>
  <c r="BV145" i="24"/>
  <c r="BE35" i="24"/>
  <c r="AJ30" i="24"/>
  <c r="BA35" i="24"/>
  <c r="AJ34" i="25"/>
  <c r="CC44" i="25"/>
  <c r="AG33" i="25"/>
  <c r="AH37" i="25"/>
  <c r="AU35" i="24"/>
  <c r="BO30" i="24"/>
  <c r="CE37" i="24"/>
  <c r="AY44" i="24"/>
  <c r="AS49" i="24"/>
  <c r="AS11" i="24" s="1"/>
  <c r="BL88" i="24"/>
  <c r="BL113" i="24" s="1"/>
  <c r="BC24" i="24"/>
  <c r="BR138" i="24"/>
  <c r="BU34" i="24"/>
  <c r="BC40" i="24"/>
  <c r="AL40" i="24"/>
  <c r="AY24" i="24"/>
  <c r="CE23" i="24"/>
  <c r="AH23" i="24"/>
  <c r="AI39" i="24"/>
  <c r="BR39" i="24"/>
  <c r="BX88" i="24"/>
  <c r="BX113" i="24" s="1"/>
  <c r="BL23" i="24"/>
  <c r="AH26" i="24"/>
  <c r="BP95" i="24"/>
  <c r="BP117" i="24" s="1"/>
  <c r="AQ23" i="24"/>
  <c r="CA81" i="24"/>
  <c r="CA112" i="24" s="1"/>
  <c r="Z95" i="24"/>
  <c r="Z117" i="24" s="1"/>
  <c r="AI25" i="24"/>
  <c r="BO43" i="24"/>
  <c r="BV30" i="25"/>
  <c r="AS141" i="25"/>
  <c r="AB27" i="25"/>
  <c r="BY44" i="25"/>
  <c r="AF24" i="25"/>
  <c r="AY131" i="24"/>
  <c r="BI35" i="24"/>
  <c r="AU42" i="24"/>
  <c r="BP141" i="24"/>
  <c r="CD34" i="25"/>
  <c r="AM40" i="25"/>
  <c r="BF138" i="24"/>
  <c r="AE138" i="24"/>
  <c r="BS26" i="24"/>
  <c r="BK27" i="24"/>
  <c r="BL34" i="24"/>
  <c r="BC34" i="24"/>
  <c r="AW145" i="24"/>
  <c r="AJ128" i="24"/>
  <c r="BQ40" i="24"/>
  <c r="AK36" i="24"/>
  <c r="AS25" i="25"/>
  <c r="BS34" i="25"/>
  <c r="BX50" i="25"/>
  <c r="BX12" i="25" s="1"/>
  <c r="AY50" i="25"/>
  <c r="AY12" i="25" s="1"/>
  <c r="BD25" i="24"/>
  <c r="BD128" i="24"/>
  <c r="BF44" i="24"/>
  <c r="BF95" i="24"/>
  <c r="BF117" i="24" s="1"/>
  <c r="BW23" i="24"/>
  <c r="BW128" i="24"/>
  <c r="CA141" i="24"/>
  <c r="CA40" i="24"/>
  <c r="CE141" i="24"/>
  <c r="CE40" i="24"/>
  <c r="AJ88" i="24"/>
  <c r="AJ113" i="24" s="1"/>
  <c r="AJ35" i="24"/>
  <c r="AC131" i="24"/>
  <c r="AC29" i="24"/>
  <c r="AH95" i="24"/>
  <c r="AH117" i="24" s="1"/>
  <c r="AH42" i="24"/>
  <c r="AC42" i="24"/>
  <c r="AC95" i="24"/>
  <c r="AC117" i="24" s="1"/>
  <c r="X95" i="24"/>
  <c r="X117" i="24" s="1"/>
  <c r="X42" i="24"/>
  <c r="AI42" i="24"/>
  <c r="AI145" i="24"/>
  <c r="BJ44" i="24"/>
  <c r="BJ145" i="24"/>
  <c r="BI88" i="24"/>
  <c r="BI113" i="24" s="1"/>
  <c r="AE88" i="24"/>
  <c r="AE113" i="24" s="1"/>
  <c r="AE32" i="24"/>
  <c r="Y50" i="24"/>
  <c r="Y12" i="24" s="1"/>
  <c r="BP23" i="24"/>
  <c r="BP128" i="24"/>
  <c r="CD35" i="24"/>
  <c r="CD88" i="24"/>
  <c r="CD113" i="24" s="1"/>
  <c r="BB30" i="24"/>
  <c r="BK37" i="24"/>
  <c r="BK138" i="24"/>
  <c r="BL141" i="24"/>
  <c r="BL39" i="24"/>
  <c r="AF43" i="24"/>
  <c r="AF145" i="24"/>
  <c r="BH43" i="24"/>
  <c r="BH145" i="24"/>
  <c r="BS88" i="24"/>
  <c r="BS113" i="24" s="1"/>
  <c r="BS36" i="24"/>
  <c r="AD131" i="24"/>
  <c r="AQ32" i="24"/>
  <c r="AQ138" i="24"/>
  <c r="BL138" i="24"/>
  <c r="AQ91" i="24"/>
  <c r="AQ114" i="24" s="1"/>
  <c r="AQ39" i="24"/>
  <c r="AJ91" i="24"/>
  <c r="AJ114" i="24" s="1"/>
  <c r="AJ39" i="24"/>
  <c r="AD81" i="24"/>
  <c r="AD112" i="24" s="1"/>
  <c r="AD29" i="24"/>
  <c r="CE81" i="24"/>
  <c r="CE112" i="24" s="1"/>
  <c r="CE29" i="24"/>
  <c r="Z138" i="24"/>
  <c r="BA42" i="24"/>
  <c r="BA95" i="24"/>
  <c r="BA117" i="24" s="1"/>
  <c r="AF42" i="24"/>
  <c r="AF95" i="24"/>
  <c r="AF117" i="24" s="1"/>
  <c r="AL78" i="24"/>
  <c r="AL111" i="24" s="1"/>
  <c r="AK29" i="24"/>
  <c r="BU26" i="24"/>
  <c r="AD39" i="24"/>
  <c r="BF32" i="24"/>
  <c r="Z88" i="24"/>
  <c r="Z113" i="24" s="1"/>
  <c r="BG88" i="24"/>
  <c r="BG113" i="24" s="1"/>
  <c r="BH40" i="24"/>
  <c r="BR128" i="24"/>
  <c r="BH128" i="24"/>
  <c r="AM128" i="24"/>
  <c r="AO138" i="24"/>
  <c r="BK33" i="24"/>
  <c r="AG34" i="24"/>
  <c r="BD88" i="24"/>
  <c r="BD113" i="24" s="1"/>
  <c r="BM39" i="24"/>
  <c r="AF128" i="24"/>
  <c r="AB44" i="24"/>
  <c r="BN145" i="24"/>
  <c r="BA128" i="24"/>
  <c r="BR35" i="24"/>
  <c r="AD36" i="24"/>
  <c r="AV25" i="24"/>
  <c r="AI34" i="24"/>
  <c r="AI88" i="24"/>
  <c r="AI113" i="24" s="1"/>
  <c r="AA42" i="24"/>
  <c r="AA145" i="24"/>
  <c r="BI141" i="24"/>
  <c r="BI40" i="24"/>
  <c r="AB35" i="24"/>
  <c r="AB88" i="24"/>
  <c r="AB113" i="24" s="1"/>
  <c r="BX91" i="24"/>
  <c r="BX114" i="24" s="1"/>
  <c r="BX39" i="24"/>
  <c r="AP91" i="24"/>
  <c r="AP114" i="24" s="1"/>
  <c r="AP39" i="24"/>
  <c r="BE81" i="24"/>
  <c r="BE112" i="24" s="1"/>
  <c r="BE29" i="24"/>
  <c r="AV43" i="24"/>
  <c r="AV95" i="24"/>
  <c r="AV117" i="24" s="1"/>
  <c r="AO26" i="24"/>
  <c r="BJ27" i="24"/>
  <c r="AK145" i="24"/>
  <c r="CD39" i="24"/>
  <c r="AB128" i="24"/>
  <c r="AN23" i="24"/>
  <c r="BF78" i="24"/>
  <c r="BF111" i="24" s="1"/>
  <c r="BI95" i="24"/>
  <c r="BI117" i="24" s="1"/>
  <c r="BW88" i="24"/>
  <c r="BW113" i="24" s="1"/>
  <c r="AZ35" i="24"/>
  <c r="AU25" i="24"/>
  <c r="BB131" i="24"/>
  <c r="BA44" i="24"/>
  <c r="BA145" i="24"/>
  <c r="BG145" i="24"/>
  <c r="BG44" i="24"/>
  <c r="BW145" i="24"/>
  <c r="BW44" i="24"/>
  <c r="BH44" i="24"/>
  <c r="BH95" i="24"/>
  <c r="BH117" i="24" s="1"/>
  <c r="CA88" i="24"/>
  <c r="CA113" i="24" s="1"/>
  <c r="CA32" i="24"/>
  <c r="CC88" i="24"/>
  <c r="CC113" i="24" s="1"/>
  <c r="CC32" i="24"/>
  <c r="AW88" i="24"/>
  <c r="AW113" i="24" s="1"/>
  <c r="AW32" i="24"/>
  <c r="CD50" i="24"/>
  <c r="CD12" i="24" s="1"/>
  <c r="AP24" i="24"/>
  <c r="AP128" i="24"/>
  <c r="BV138" i="24"/>
  <c r="BP91" i="24"/>
  <c r="BP114" i="24" s="1"/>
  <c r="BP39" i="24"/>
  <c r="BD95" i="24"/>
  <c r="BD117" i="24" s="1"/>
  <c r="BD42" i="24"/>
  <c r="AE42" i="24"/>
  <c r="AE95" i="24"/>
  <c r="AE117" i="24" s="1"/>
  <c r="CA43" i="24"/>
  <c r="CA95" i="24"/>
  <c r="CA117" i="24" s="1"/>
  <c r="AU43" i="24"/>
  <c r="AU95" i="24"/>
  <c r="AU117" i="24" s="1"/>
  <c r="AR131" i="24"/>
  <c r="AR30" i="24"/>
  <c r="BN81" i="24"/>
  <c r="BN112" i="24" s="1"/>
  <c r="BN29" i="24"/>
  <c r="BV32" i="24"/>
  <c r="AP88" i="24"/>
  <c r="AP113" i="24" s="1"/>
  <c r="CA148" i="24"/>
  <c r="BK26" i="24"/>
  <c r="BC42" i="24"/>
  <c r="BV95" i="24"/>
  <c r="BV117" i="24" s="1"/>
  <c r="AX128" i="24"/>
  <c r="BK131" i="24"/>
  <c r="BU131" i="24"/>
  <c r="AN36" i="25"/>
  <c r="E46" i="24"/>
  <c r="AW131" i="24"/>
  <c r="AW30" i="24"/>
  <c r="CE35" i="24"/>
  <c r="AH27" i="25"/>
  <c r="CB24" i="25"/>
  <c r="BY34" i="25"/>
  <c r="AV34" i="25"/>
  <c r="AW145" i="25"/>
  <c r="BK50" i="25"/>
  <c r="BK12" i="25" s="1"/>
  <c r="AI29" i="24"/>
  <c r="BD145" i="24"/>
  <c r="AH34" i="25"/>
  <c r="AC34" i="25"/>
  <c r="CA34" i="25"/>
  <c r="AF145" i="25"/>
  <c r="Z145" i="25"/>
  <c r="AE128" i="25"/>
  <c r="BO35" i="25"/>
  <c r="BC49" i="25"/>
  <c r="BC11" i="25" s="1"/>
  <c r="AD49" i="25"/>
  <c r="AD11" i="25" s="1"/>
  <c r="AN25" i="25"/>
  <c r="BI36" i="25"/>
  <c r="AO43" i="25"/>
  <c r="BP43" i="25"/>
  <c r="AU145" i="25"/>
  <c r="AS44" i="25"/>
  <c r="AT40" i="25"/>
  <c r="AN35" i="25"/>
  <c r="BA35" i="25"/>
  <c r="BS49" i="25"/>
  <c r="BS11" i="25" s="1"/>
  <c r="BB25" i="25"/>
  <c r="CB26" i="25"/>
  <c r="AH26" i="25"/>
  <c r="BI30" i="25"/>
  <c r="BS35" i="25"/>
  <c r="AG141" i="25"/>
  <c r="AO141" i="25"/>
  <c r="BB33" i="25"/>
  <c r="AW33" i="25"/>
  <c r="BQ37" i="25"/>
  <c r="AT37" i="25"/>
  <c r="AV148" i="25"/>
  <c r="AT148" i="25"/>
  <c r="BJ24" i="25"/>
  <c r="BQ43" i="25"/>
  <c r="BL43" i="25"/>
  <c r="AP141" i="24"/>
  <c r="BY131" i="24"/>
  <c r="AW141" i="25"/>
  <c r="AV141" i="25"/>
  <c r="AV33" i="25"/>
  <c r="AP33" i="25"/>
  <c r="AH33" i="25"/>
  <c r="BS37" i="25"/>
  <c r="AD37" i="25"/>
  <c r="CA27" i="25"/>
  <c r="AK27" i="25"/>
  <c r="AI44" i="25"/>
  <c r="AQ148" i="25"/>
  <c r="BZ24" i="25"/>
  <c r="BF24" i="25"/>
  <c r="BP24" i="25"/>
  <c r="BN24" i="25"/>
  <c r="AB138" i="24"/>
  <c r="AL138" i="24"/>
  <c r="BS91" i="24"/>
  <c r="BS114" i="24" s="1"/>
  <c r="AW91" i="24"/>
  <c r="AW114" i="24" s="1"/>
  <c r="AR81" i="24"/>
  <c r="AR112" i="24" s="1"/>
  <c r="BD35" i="24"/>
  <c r="BB95" i="24"/>
  <c r="BB117" i="24" s="1"/>
  <c r="BX95" i="24"/>
  <c r="BX117" i="24" s="1"/>
  <c r="AR95" i="24"/>
  <c r="AR117" i="24" s="1"/>
  <c r="AQ95" i="24"/>
  <c r="AQ117" i="24" s="1"/>
  <c r="CD44" i="25"/>
  <c r="BB24" i="25"/>
  <c r="AH24" i="25"/>
  <c r="CE36" i="25"/>
  <c r="AM43" i="25"/>
  <c r="AN40" i="25"/>
  <c r="BE40" i="25"/>
  <c r="AO40" i="25"/>
  <c r="AQ40" i="25"/>
  <c r="BH24" i="25"/>
  <c r="AG40" i="25"/>
  <c r="BJ37" i="25"/>
  <c r="AF27" i="25"/>
  <c r="BQ34" i="25"/>
  <c r="AW34" i="25"/>
  <c r="BV40" i="25"/>
  <c r="AB26" i="25"/>
  <c r="CA33" i="25"/>
  <c r="BC27" i="24"/>
  <c r="AJ29" i="24"/>
  <c r="BM145" i="24"/>
  <c r="BU44" i="24"/>
  <c r="E42" i="24"/>
  <c r="BW34" i="25"/>
  <c r="CC34" i="25"/>
  <c r="BC34" i="25"/>
  <c r="BI34" i="25"/>
  <c r="AI34" i="25"/>
  <c r="BU34" i="25"/>
  <c r="AN128" i="25"/>
  <c r="AH128" i="25"/>
  <c r="AF128" i="25"/>
  <c r="BV49" i="25"/>
  <c r="BV11" i="25" s="1"/>
  <c r="BB49" i="25"/>
  <c r="BB11" i="25" s="1"/>
  <c r="AJ49" i="25"/>
  <c r="AJ11" i="25" s="1"/>
  <c r="AH49" i="25"/>
  <c r="AH11" i="25" s="1"/>
  <c r="AV49" i="25"/>
  <c r="AV11" i="25" s="1"/>
  <c r="AU44" i="25"/>
  <c r="AV25" i="25"/>
  <c r="AL25" i="25"/>
  <c r="BN36" i="25"/>
  <c r="BD36" i="25"/>
  <c r="AZ43" i="25"/>
  <c r="AY43" i="25"/>
  <c r="BR43" i="25"/>
  <c r="BJ34" i="25"/>
  <c r="AW40" i="25"/>
  <c r="BU35" i="25"/>
  <c r="AA49" i="25"/>
  <c r="AA11" i="25" s="1"/>
  <c r="AZ49" i="25"/>
  <c r="AZ11" i="25" s="1"/>
  <c r="CC26" i="25"/>
  <c r="AT30" i="25"/>
  <c r="BE37" i="25"/>
  <c r="AO35" i="25"/>
  <c r="BT35" i="25"/>
  <c r="AG35" i="25"/>
  <c r="BX25" i="25"/>
  <c r="AU26" i="25"/>
  <c r="AS26" i="25"/>
  <c r="AZ33" i="25"/>
  <c r="BJ33" i="25"/>
  <c r="AY37" i="25"/>
  <c r="BB43" i="25"/>
  <c r="AE49" i="25"/>
  <c r="AE11" i="25" s="1"/>
  <c r="BT50" i="25"/>
  <c r="BT12" i="25" s="1"/>
  <c r="BU78" i="24"/>
  <c r="BU111" i="24" s="1"/>
  <c r="BO78" i="24"/>
  <c r="BO111" i="24" s="1"/>
  <c r="BA78" i="24"/>
  <c r="BA111" i="24" s="1"/>
  <c r="AK78" i="24"/>
  <c r="AK111" i="24" s="1"/>
  <c r="AR78" i="24"/>
  <c r="AR111" i="24" s="1"/>
  <c r="BX78" i="24"/>
  <c r="BX111" i="24" s="1"/>
  <c r="CB88" i="24"/>
  <c r="CB113" i="24" s="1"/>
  <c r="BR36" i="24"/>
  <c r="BH36" i="24"/>
  <c r="CE35" i="25"/>
  <c r="BD35" i="25"/>
  <c r="CE26" i="25"/>
  <c r="AN49" i="25"/>
  <c r="AN11" i="25" s="1"/>
  <c r="AU49" i="25"/>
  <c r="AU11" i="25" s="1"/>
  <c r="BU30" i="25"/>
  <c r="BA30" i="25"/>
  <c r="AT141" i="25"/>
  <c r="BQ78" i="24"/>
  <c r="BQ111" i="24" s="1"/>
  <c r="BY27" i="24"/>
  <c r="AX145" i="24"/>
  <c r="AT145" i="24"/>
  <c r="X43" i="24"/>
  <c r="Z145" i="24"/>
  <c r="AB145" i="25"/>
  <c r="BG44" i="25"/>
  <c r="E32" i="25"/>
  <c r="BI43" i="25"/>
  <c r="AS145" i="25"/>
  <c r="BW44" i="25"/>
  <c r="CD40" i="25"/>
  <c r="CB40" i="25"/>
  <c r="BZ40" i="25"/>
  <c r="BG40" i="25"/>
  <c r="AK50" i="25"/>
  <c r="AK12" i="25" s="1"/>
  <c r="AI30" i="25"/>
  <c r="CC37" i="25"/>
  <c r="BY37" i="25"/>
  <c r="AL27" i="25"/>
  <c r="Y88" i="24"/>
  <c r="Y113" i="24" s="1"/>
  <c r="BJ88" i="24"/>
  <c r="BJ113" i="24" s="1"/>
  <c r="AE50" i="25"/>
  <c r="AE12" i="25" s="1"/>
  <c r="BD25" i="25"/>
  <c r="BS33" i="25"/>
  <c r="BD37" i="25"/>
  <c r="CD50" i="25"/>
  <c r="CD12" i="25" s="1"/>
  <c r="AC128" i="24"/>
  <c r="BL26" i="24"/>
  <c r="CE128" i="24"/>
  <c r="Y128" i="24"/>
  <c r="CE138" i="24"/>
  <c r="AV138" i="24"/>
  <c r="BL81" i="24"/>
  <c r="BL112" i="24" s="1"/>
  <c r="AN81" i="24"/>
  <c r="AN112" i="24" s="1"/>
  <c r="BN35" i="24"/>
  <c r="CC42" i="24"/>
  <c r="AJ95" i="24"/>
  <c r="AJ117" i="24" s="1"/>
  <c r="BN43" i="24"/>
  <c r="Y24" i="25"/>
  <c r="AX42" i="25"/>
  <c r="CE50" i="25"/>
  <c r="CE12" i="25" s="1"/>
  <c r="AL128" i="25"/>
  <c r="CC78" i="24"/>
  <c r="CC111" i="24" s="1"/>
  <c r="AN24" i="24"/>
  <c r="BR23" i="24"/>
  <c r="BL34" i="25"/>
  <c r="AQ145" i="25"/>
  <c r="AD44" i="24"/>
  <c r="BG25" i="24"/>
  <c r="BS78" i="24"/>
  <c r="BS111" i="24" s="1"/>
  <c r="BW78" i="24"/>
  <c r="BW111" i="24" s="1"/>
  <c r="BD30" i="24"/>
  <c r="BS138" i="24"/>
  <c r="BZ39" i="24"/>
  <c r="CB27" i="24"/>
  <c r="BB128" i="24"/>
  <c r="AV34" i="24"/>
  <c r="BI138" i="24"/>
  <c r="AZ33" i="24"/>
  <c r="BJ138" i="24"/>
  <c r="CE88" i="24"/>
  <c r="CE113" i="24" s="1"/>
  <c r="AD33" i="24"/>
  <c r="AB37" i="25"/>
  <c r="X37" i="25"/>
  <c r="BT27" i="25"/>
  <c r="AZ27" i="25"/>
  <c r="AB29" i="24"/>
  <c r="AZ50" i="24"/>
  <c r="AZ12" i="24" s="1"/>
  <c r="BL128" i="24"/>
  <c r="AL128" i="24"/>
  <c r="BV23" i="24"/>
  <c r="BX128" i="24"/>
  <c r="AT138" i="24"/>
  <c r="BB36" i="24"/>
  <c r="AK40" i="24"/>
  <c r="AP40" i="24"/>
  <c r="AZ141" i="24"/>
  <c r="BY49" i="24"/>
  <c r="BY11" i="24" s="1"/>
  <c r="X35" i="24"/>
  <c r="BL35" i="24"/>
  <c r="Z49" i="24"/>
  <c r="Z11" i="24" s="1"/>
  <c r="AY49" i="24"/>
  <c r="AY11" i="24" s="1"/>
  <c r="AF44" i="24"/>
  <c r="AW78" i="24"/>
  <c r="AW111" i="24" s="1"/>
  <c r="BY26" i="24"/>
  <c r="AJ26" i="24"/>
  <c r="AZ44" i="24"/>
  <c r="AV46" i="24"/>
  <c r="AT46" i="24"/>
  <c r="AP78" i="24"/>
  <c r="AP111" i="24" s="1"/>
  <c r="AV24" i="24"/>
  <c r="AU36" i="25"/>
  <c r="BO138" i="24"/>
  <c r="BX138" i="24"/>
  <c r="BC36" i="24"/>
  <c r="BS40" i="24"/>
  <c r="BJ49" i="24"/>
  <c r="BJ11" i="24" s="1"/>
  <c r="BL49" i="24"/>
  <c r="BL11" i="24" s="1"/>
  <c r="BM88" i="24"/>
  <c r="BM113" i="24" s="1"/>
  <c r="BT49" i="24"/>
  <c r="BT11" i="24" s="1"/>
  <c r="BY43" i="25"/>
  <c r="AN43" i="25"/>
  <c r="BO40" i="25"/>
  <c r="AN50" i="25"/>
  <c r="AN12" i="25" s="1"/>
  <c r="AA128" i="25"/>
  <c r="Y128" i="25"/>
  <c r="BQ35" i="25"/>
  <c r="CC35" i="25"/>
  <c r="BC35" i="25"/>
  <c r="X49" i="25"/>
  <c r="X11" i="25" s="1"/>
  <c r="E26" i="25"/>
  <c r="BG29" i="24"/>
  <c r="BE25" i="24"/>
  <c r="BC25" i="24"/>
  <c r="AZ128" i="24"/>
  <c r="BS30" i="24"/>
  <c r="AV42" i="24"/>
  <c r="AP145" i="24"/>
  <c r="CD145" i="24"/>
  <c r="X50" i="24"/>
  <c r="X12" i="24" s="1"/>
  <c r="BR88" i="24"/>
  <c r="BR113" i="24" s="1"/>
  <c r="AF32" i="24"/>
  <c r="BT91" i="24"/>
  <c r="BT114" i="24" s="1"/>
  <c r="BD43" i="25"/>
  <c r="CC145" i="24"/>
  <c r="BL148" i="24"/>
  <c r="AW148" i="24"/>
  <c r="AK43" i="25"/>
  <c r="BK43" i="25"/>
  <c r="BD50" i="25"/>
  <c r="BD12" i="25" s="1"/>
  <c r="BB78" i="24"/>
  <c r="BB111" i="24" s="1"/>
  <c r="BZ145" i="24"/>
  <c r="BT43" i="24"/>
  <c r="BB46" i="24"/>
  <c r="BD148" i="24"/>
  <c r="BT24" i="24"/>
  <c r="AS78" i="24"/>
  <c r="AS111" i="24" s="1"/>
  <c r="AQ36" i="24"/>
  <c r="AJ36" i="24"/>
  <c r="AE29" i="24"/>
  <c r="BN128" i="24"/>
  <c r="X128" i="24"/>
  <c r="AH32" i="24"/>
  <c r="AJ32" i="24"/>
  <c r="AO26" i="25"/>
  <c r="BP26" i="25"/>
  <c r="BY30" i="25"/>
  <c r="AA30" i="25"/>
  <c r="BE30" i="25"/>
  <c r="CE30" i="25"/>
  <c r="BK30" i="25"/>
  <c r="AJ33" i="25"/>
  <c r="BW33" i="25"/>
  <c r="AT33" i="25"/>
  <c r="Z33" i="25"/>
  <c r="BU37" i="25"/>
  <c r="AT27" i="25"/>
  <c r="BN44" i="25"/>
  <c r="AU24" i="25"/>
  <c r="AO24" i="25"/>
  <c r="AA24" i="25"/>
  <c r="BX24" i="25"/>
  <c r="BR24" i="25"/>
  <c r="AI24" i="25"/>
  <c r="AH36" i="25"/>
  <c r="X36" i="25"/>
  <c r="AZ36" i="25"/>
  <c r="BJ91" i="24"/>
  <c r="BJ114" i="24" s="1"/>
  <c r="BO39" i="24"/>
  <c r="AT81" i="24"/>
  <c r="BX81" i="24"/>
  <c r="BX112" i="24" s="1"/>
  <c r="BS81" i="24"/>
  <c r="BS112" i="24" s="1"/>
  <c r="BM81" i="24"/>
  <c r="BM112" i="24" s="1"/>
  <c r="AS29" i="24"/>
  <c r="AH35" i="24"/>
  <c r="AR138" i="24"/>
  <c r="Y35" i="24"/>
  <c r="BM138" i="24"/>
  <c r="AK138" i="24"/>
  <c r="BW138" i="24"/>
  <c r="AE35" i="24"/>
  <c r="BJ95" i="24"/>
  <c r="BJ117" i="24" s="1"/>
  <c r="AD95" i="24"/>
  <c r="AD117" i="24" s="1"/>
  <c r="BE42" i="24"/>
  <c r="Y95" i="24"/>
  <c r="Y117" i="24" s="1"/>
  <c r="AZ95" i="24"/>
  <c r="AZ117" i="24" s="1"/>
  <c r="CE95" i="24"/>
  <c r="CE117" i="24" s="1"/>
  <c r="BW95" i="24"/>
  <c r="BW117" i="24" s="1"/>
  <c r="CC43" i="24"/>
  <c r="BX43" i="24"/>
  <c r="AR43" i="24"/>
  <c r="AQ43" i="24"/>
  <c r="AL43" i="24"/>
  <c r="AY46" i="24"/>
  <c r="BR46" i="24"/>
  <c r="BQ36" i="25"/>
  <c r="AW36" i="25"/>
  <c r="BD131" i="24"/>
  <c r="BD29" i="24"/>
  <c r="BP34" i="25"/>
  <c r="BK34" i="25"/>
  <c r="AO145" i="25"/>
  <c r="BE49" i="25"/>
  <c r="BE11" i="25" s="1"/>
  <c r="BZ44" i="25"/>
  <c r="CB44" i="25"/>
  <c r="BH25" i="25"/>
  <c r="BT25" i="25"/>
  <c r="AO25" i="25"/>
  <c r="AK26" i="25"/>
  <c r="AE26" i="25"/>
  <c r="AA26" i="25"/>
  <c r="AC26" i="25"/>
  <c r="BG30" i="24"/>
  <c r="AX138" i="24"/>
  <c r="AA138" i="24"/>
  <c r="BN141" i="24"/>
  <c r="BU141" i="24"/>
  <c r="BV27" i="24"/>
  <c r="BO128" i="24"/>
  <c r="AM138" i="24"/>
  <c r="AS34" i="24"/>
  <c r="AY33" i="24"/>
  <c r="BQ33" i="24"/>
  <c r="BH88" i="24"/>
  <c r="BH113" i="24" s="1"/>
  <c r="BT33" i="24"/>
  <c r="CB37" i="24"/>
  <c r="BB37" i="24"/>
  <c r="AO27" i="24"/>
  <c r="BG27" i="24"/>
  <c r="CA145" i="24"/>
  <c r="BA43" i="24"/>
  <c r="CE44" i="24"/>
  <c r="BH148" i="24"/>
  <c r="BZ148" i="24"/>
  <c r="BV78" i="24"/>
  <c r="BV111" i="24" s="1"/>
  <c r="AZ24" i="24"/>
  <c r="AM78" i="24"/>
  <c r="AM111" i="24" s="1"/>
  <c r="BI23" i="24"/>
  <c r="CC36" i="24"/>
  <c r="AA88" i="24"/>
  <c r="AA113" i="24" s="1"/>
  <c r="BS131" i="24"/>
  <c r="BI29" i="24"/>
  <c r="BV131" i="24"/>
  <c r="BF128" i="24"/>
  <c r="AR26" i="24"/>
  <c r="AN32" i="24"/>
  <c r="BA32" i="24"/>
  <c r="AK91" i="24"/>
  <c r="AK114" i="24" s="1"/>
  <c r="X39" i="24"/>
  <c r="AS91" i="24"/>
  <c r="AS114" i="24" s="1"/>
  <c r="BW81" i="24"/>
  <c r="BW112" i="24" s="1"/>
  <c r="AW81" i="24"/>
  <c r="AW112" i="24" s="1"/>
  <c r="BY138" i="24"/>
  <c r="BP138" i="24"/>
  <c r="CA35" i="24"/>
  <c r="AP42" i="24"/>
  <c r="CB95" i="24"/>
  <c r="CB117" i="24" s="1"/>
  <c r="BQ97" i="24"/>
  <c r="BQ47" i="24" s="1"/>
  <c r="AT97" i="24"/>
  <c r="AT47" i="24" s="1"/>
  <c r="AT97" i="25"/>
  <c r="AT58" i="26" s="1"/>
  <c r="AR46" i="25"/>
  <c r="AS88" i="25"/>
  <c r="AS113" i="25" s="1"/>
  <c r="AS32" i="25"/>
  <c r="BJ32" i="25"/>
  <c r="AT88" i="25"/>
  <c r="AT32" i="25"/>
  <c r="AF50" i="25"/>
  <c r="AF12" i="25" s="1"/>
  <c r="AG30" i="25"/>
  <c r="BY23" i="25"/>
  <c r="AY32" i="25"/>
  <c r="AB88" i="25"/>
  <c r="AB113" i="25" s="1"/>
  <c r="AB32" i="25"/>
  <c r="BG23" i="25"/>
  <c r="AE81" i="25"/>
  <c r="AE112" i="25" s="1"/>
  <c r="AE29" i="25"/>
  <c r="BX46" i="25"/>
  <c r="CA46" i="25"/>
  <c r="BL32" i="25"/>
  <c r="CE49" i="25"/>
  <c r="CE11" i="25" s="1"/>
  <c r="AV27" i="25"/>
  <c r="AP148" i="25"/>
  <c r="BD24" i="25"/>
  <c r="AJ24" i="25"/>
  <c r="BC23" i="25"/>
  <c r="BM23" i="25"/>
  <c r="AI78" i="25"/>
  <c r="AI111" i="25" s="1"/>
  <c r="AI23" i="25"/>
  <c r="AC23" i="25"/>
  <c r="AE78" i="25"/>
  <c r="AE111" i="25" s="1"/>
  <c r="AE23" i="25"/>
  <c r="BH23" i="25"/>
  <c r="AP78" i="25"/>
  <c r="AP111" i="25" s="1"/>
  <c r="AP23" i="25"/>
  <c r="BF36" i="25"/>
  <c r="AV36" i="25"/>
  <c r="AL36" i="25"/>
  <c r="AB36" i="25"/>
  <c r="CA39" i="25"/>
  <c r="BG39" i="25"/>
  <c r="Y39" i="25"/>
  <c r="AM91" i="25"/>
  <c r="AM114" i="25" s="1"/>
  <c r="AM39" i="25"/>
  <c r="BC78" i="24"/>
  <c r="BC111" i="24" s="1"/>
  <c r="AG78" i="24"/>
  <c r="AG111" i="24" s="1"/>
  <c r="BW29" i="24"/>
  <c r="BV29" i="24"/>
  <c r="BA29" i="24"/>
  <c r="BH81" i="24"/>
  <c r="BH112" i="24" s="1"/>
  <c r="CD26" i="24"/>
  <c r="Y26" i="24"/>
  <c r="AY95" i="24"/>
  <c r="AY117" i="24" s="1"/>
  <c r="BY39" i="24"/>
  <c r="AS39" i="24"/>
  <c r="BS39" i="24"/>
  <c r="AV32" i="24"/>
  <c r="AZ40" i="24"/>
  <c r="AR128" i="24"/>
  <c r="CA138" i="24"/>
  <c r="AS138" i="24"/>
  <c r="BJ33" i="24"/>
  <c r="BV24" i="24"/>
  <c r="BO23" i="24"/>
  <c r="AS23" i="24"/>
  <c r="AR23" i="24"/>
  <c r="BS29" i="24"/>
  <c r="AR29" i="24"/>
  <c r="AK26" i="24"/>
  <c r="CE42" i="24"/>
  <c r="AB131" i="24"/>
  <c r="BN39" i="24"/>
  <c r="BR32" i="24"/>
  <c r="AL32" i="24"/>
  <c r="AB32" i="24"/>
  <c r="BD46" i="24"/>
  <c r="AP138" i="24"/>
  <c r="BZ23" i="24"/>
  <c r="BU23" i="24"/>
  <c r="BB27" i="24"/>
  <c r="AI95" i="24"/>
  <c r="AI117" i="24" s="1"/>
  <c r="BE128" i="24"/>
  <c r="X138" i="24"/>
  <c r="BN138" i="24"/>
  <c r="BG78" i="24"/>
  <c r="BG111" i="24" s="1"/>
  <c r="BX29" i="24"/>
  <c r="BQ27" i="24"/>
  <c r="BI34" i="24"/>
  <c r="BV97" i="24"/>
  <c r="BV47" i="24" s="1"/>
  <c r="AP97" i="24"/>
  <c r="AP98" i="24" s="1"/>
  <c r="AP115" i="24" s="1"/>
  <c r="AP97" i="25"/>
  <c r="AP58" i="26" s="1"/>
  <c r="AQ97" i="24"/>
  <c r="AQ47" i="24" s="1"/>
  <c r="AQ97" i="25"/>
  <c r="AQ58" i="26" s="1"/>
  <c r="AY97" i="24"/>
  <c r="AY47" i="24" s="1"/>
  <c r="CB97" i="24"/>
  <c r="CB47" i="24" s="1"/>
  <c r="BE97" i="24"/>
  <c r="BE98" i="24" s="1"/>
  <c r="BE115" i="24" s="1"/>
  <c r="BS97" i="24"/>
  <c r="BS47" i="24" s="1"/>
  <c r="BY97" i="24"/>
  <c r="BY47" i="24" s="1"/>
  <c r="BR97" i="24"/>
  <c r="BR98" i="24" s="1"/>
  <c r="BR115" i="24" s="1"/>
  <c r="BW97" i="24"/>
  <c r="BW98" i="24" s="1"/>
  <c r="BW115" i="24" s="1"/>
  <c r="CC97" i="24"/>
  <c r="CC98" i="24" s="1"/>
  <c r="CC115" i="24" s="1"/>
  <c r="CE32" i="24"/>
  <c r="BV128" i="24"/>
  <c r="CC95" i="24"/>
  <c r="CC117" i="24" s="1"/>
  <c r="AO95" i="24"/>
  <c r="AL24" i="24"/>
  <c r="CE33" i="24"/>
  <c r="BB138" i="24"/>
  <c r="AW95" i="24"/>
  <c r="AW117" i="24" s="1"/>
  <c r="BC35" i="24"/>
  <c r="BM35" i="24"/>
  <c r="AK141" i="24"/>
  <c r="BS37" i="24"/>
  <c r="BH33" i="24"/>
  <c r="BX36" i="24"/>
  <c r="AL29" i="24"/>
  <c r="AT29" i="24"/>
  <c r="BZ43" i="24"/>
  <c r="BJ42" i="24"/>
  <c r="AR42" i="24"/>
  <c r="E26" i="24"/>
  <c r="E43" i="24"/>
  <c r="AG44" i="24"/>
  <c r="AX25" i="25"/>
  <c r="BP23" i="25"/>
  <c r="BN23" i="25"/>
  <c r="BL23" i="25"/>
  <c r="BJ23" i="25"/>
  <c r="BF23" i="25"/>
  <c r="BV23" i="25"/>
  <c r="Z36" i="25"/>
  <c r="BG36" i="25"/>
  <c r="BM36" i="25"/>
  <c r="AM36" i="25"/>
  <c r="E36" i="25"/>
  <c r="BZ36" i="25"/>
  <c r="AO36" i="25"/>
  <c r="AG138" i="25"/>
  <c r="AA138" i="25"/>
  <c r="AC138" i="25"/>
  <c r="W138" i="25"/>
  <c r="Y138" i="25"/>
  <c r="Z138" i="25"/>
  <c r="AF138" i="25"/>
  <c r="AU91" i="25"/>
  <c r="AU114" i="25" s="1"/>
  <c r="AU39" i="25"/>
  <c r="AT91" i="25"/>
  <c r="AT39" i="25"/>
  <c r="AA39" i="25"/>
  <c r="BT39" i="25"/>
  <c r="BA39" i="25"/>
  <c r="AI91" i="25"/>
  <c r="AI114" i="25" s="1"/>
  <c r="AI39" i="25"/>
  <c r="BZ39" i="25"/>
  <c r="CA29" i="25"/>
  <c r="BU29" i="25"/>
  <c r="BG29" i="25"/>
  <c r="BA29" i="25"/>
  <c r="AM81" i="25"/>
  <c r="AM112" i="25" s="1"/>
  <c r="AM29" i="25"/>
  <c r="AG81" i="25"/>
  <c r="AG112" i="25" s="1"/>
  <c r="AG29" i="25"/>
  <c r="AJ81" i="25"/>
  <c r="AJ112" i="25" s="1"/>
  <c r="AJ29" i="25"/>
  <c r="AI81" i="25"/>
  <c r="AI112" i="25" s="1"/>
  <c r="AI29" i="25"/>
  <c r="BR42" i="25"/>
  <c r="AL95" i="25"/>
  <c r="AL117" i="25" s="1"/>
  <c r="AL42" i="25"/>
  <c r="BM42" i="25"/>
  <c r="AG95" i="25"/>
  <c r="AG117" i="25" s="1"/>
  <c r="AG42" i="25"/>
  <c r="BH42" i="25"/>
  <c r="AB95" i="25"/>
  <c r="AB117" i="25" s="1"/>
  <c r="AB42" i="25"/>
  <c r="AU95" i="25"/>
  <c r="AU117" i="25" s="1"/>
  <c r="AU42" i="25"/>
  <c r="BS42" i="25"/>
  <c r="BE43" i="25"/>
  <c r="Y43" i="25"/>
  <c r="CE43" i="25"/>
  <c r="BJ43" i="25"/>
  <c r="E44" i="25"/>
  <c r="AF131" i="25"/>
  <c r="BP27" i="25"/>
  <c r="BN27" i="25"/>
  <c r="BL27" i="25"/>
  <c r="AP27" i="25"/>
  <c r="BW27" i="25"/>
  <c r="AW44" i="25"/>
  <c r="AY44" i="25"/>
  <c r="AU148" i="25"/>
  <c r="BK24" i="25"/>
  <c r="BE24" i="25"/>
  <c r="AK24" i="25"/>
  <c r="AS24" i="25"/>
  <c r="BS23" i="25"/>
  <c r="BQ23" i="25"/>
  <c r="AY23" i="25"/>
  <c r="CC29" i="25"/>
  <c r="BO29" i="25"/>
  <c r="BG35" i="25"/>
  <c r="AB49" i="25"/>
  <c r="AB11" i="25" s="1"/>
  <c r="BL49" i="25"/>
  <c r="BL11" i="25" s="1"/>
  <c r="BV25" i="25"/>
  <c r="AR25" i="25"/>
  <c r="AJ25" i="25"/>
  <c r="BN26" i="25"/>
  <c r="BT26" i="25"/>
  <c r="BO26" i="25"/>
  <c r="AL30" i="25"/>
  <c r="BZ33" i="25"/>
  <c r="AF37" i="25"/>
  <c r="AG37" i="25"/>
  <c r="BD27" i="25"/>
  <c r="AI27" i="25"/>
  <c r="AR27" i="25"/>
  <c r="BW24" i="25"/>
  <c r="AW24" i="25"/>
  <c r="AN78" i="25"/>
  <c r="AN111" i="25" s="1"/>
  <c r="AN23" i="25"/>
  <c r="BE23" i="25"/>
  <c r="Y23" i="25"/>
  <c r="BT36" i="25"/>
  <c r="AA131" i="25"/>
  <c r="AW138" i="25"/>
  <c r="AM138" i="25"/>
  <c r="AK138" i="25"/>
  <c r="AG91" i="25"/>
  <c r="AG114" i="25" s="1"/>
  <c r="AG39" i="25"/>
  <c r="E34" i="25"/>
  <c r="AR131" i="25"/>
  <c r="AL91" i="25"/>
  <c r="AL114" i="25" s="1"/>
  <c r="AL39" i="25"/>
  <c r="BU39" i="25"/>
  <c r="AU81" i="25"/>
  <c r="AU112" i="25" s="1"/>
  <c r="AU29" i="25"/>
  <c r="AO81" i="25"/>
  <c r="AO29" i="25"/>
  <c r="AA81" i="25"/>
  <c r="AA112" i="25" s="1"/>
  <c r="AA29" i="25"/>
  <c r="BT29" i="25"/>
  <c r="BR29" i="25"/>
  <c r="AZ29" i="25"/>
  <c r="AF81" i="25"/>
  <c r="AF112" i="25" s="1"/>
  <c r="AF29" i="25"/>
  <c r="AC81" i="25"/>
  <c r="AC112" i="25" s="1"/>
  <c r="AC29" i="25"/>
  <c r="BZ42" i="25"/>
  <c r="AT95" i="25"/>
  <c r="AT42" i="25"/>
  <c r="BU42" i="25"/>
  <c r="AO95" i="25"/>
  <c r="AO42" i="25"/>
  <c r="BP42" i="25"/>
  <c r="AJ95" i="25"/>
  <c r="AJ117" i="25" s="1"/>
  <c r="AJ42" i="25"/>
  <c r="CA42" i="25"/>
  <c r="AM95" i="25"/>
  <c r="AM117" i="25" s="1"/>
  <c r="AM42" i="25"/>
  <c r="BM43" i="25"/>
  <c r="AG43" i="25"/>
  <c r="AB43" i="25"/>
  <c r="BG43" i="25"/>
  <c r="AA43" i="25"/>
  <c r="AH43" i="25"/>
  <c r="BF43" i="25"/>
  <c r="BD46" i="25"/>
  <c r="BA46" i="25"/>
  <c r="AA34" i="25"/>
  <c r="BM34" i="25"/>
  <c r="CB34" i="25"/>
  <c r="AK145" i="25"/>
  <c r="BI32" i="25"/>
  <c r="AE88" i="25"/>
  <c r="AE113" i="25" s="1"/>
  <c r="AE32" i="25"/>
  <c r="CE32" i="25"/>
  <c r="BQ40" i="25"/>
  <c r="AU40" i="25"/>
  <c r="BQ50" i="25"/>
  <c r="BQ12" i="25" s="1"/>
  <c r="BI50" i="25"/>
  <c r="BI12" i="25" s="1"/>
  <c r="AW128" i="25"/>
  <c r="BF35" i="25"/>
  <c r="BB35" i="25"/>
  <c r="BR49" i="25"/>
  <c r="BR11" i="25" s="1"/>
  <c r="BZ49" i="25"/>
  <c r="BZ11" i="25" s="1"/>
  <c r="BI44" i="25"/>
  <c r="BL25" i="25"/>
  <c r="BN25" i="25"/>
  <c r="BW25" i="25"/>
  <c r="BX26" i="25"/>
  <c r="BN30" i="25"/>
  <c r="CA30" i="25"/>
  <c r="BB30" i="25"/>
  <c r="BK33" i="25"/>
  <c r="BD33" i="25"/>
  <c r="BV37" i="25"/>
  <c r="BG37" i="25"/>
  <c r="AJ37" i="25"/>
  <c r="AJ27" i="25"/>
  <c r="AD27" i="25"/>
  <c r="AD24" i="25"/>
  <c r="BC24" i="25"/>
  <c r="AY24" i="25"/>
  <c r="CE23" i="25"/>
  <c r="AO78" i="25"/>
  <c r="AO23" i="25"/>
  <c r="AK36" i="25"/>
  <c r="CD36" i="25"/>
  <c r="BS36" i="25"/>
  <c r="AD131" i="25"/>
  <c r="AQ138" i="25"/>
  <c r="AO138" i="25"/>
  <c r="AQ91" i="25"/>
  <c r="AQ114" i="25" s="1"/>
  <c r="AQ39" i="25"/>
  <c r="AJ91" i="25"/>
  <c r="AJ114" i="25" s="1"/>
  <c r="AJ39" i="25"/>
  <c r="AD81" i="25"/>
  <c r="AD112" i="25" s="1"/>
  <c r="AD29" i="25"/>
  <c r="BP29" i="25"/>
  <c r="CE29" i="25"/>
  <c r="BA42" i="25"/>
  <c r="AF95" i="25"/>
  <c r="AF117" i="25" s="1"/>
  <c r="AF42" i="25"/>
  <c r="E43" i="25"/>
  <c r="BN97" i="24"/>
  <c r="BN98" i="24" s="1"/>
  <c r="BN115" i="24" s="1"/>
  <c r="BL97" i="24"/>
  <c r="BL47" i="24" s="1"/>
  <c r="BC97" i="24"/>
  <c r="BC98" i="24" s="1"/>
  <c r="BC115" i="24" s="1"/>
  <c r="BG97" i="24"/>
  <c r="BG98" i="24" s="1"/>
  <c r="BG115" i="24" s="1"/>
  <c r="AT46" i="25"/>
  <c r="AI88" i="25"/>
  <c r="AI113" i="25" s="1"/>
  <c r="AI32" i="25"/>
  <c r="AG44" i="25"/>
  <c r="AP37" i="25"/>
  <c r="BQ46" i="25"/>
  <c r="AK88" i="25"/>
  <c r="AK113" i="25" s="1"/>
  <c r="AK32" i="25"/>
  <c r="AB128" i="25"/>
  <c r="AV128" i="25"/>
  <c r="CD23" i="25"/>
  <c r="AR91" i="25"/>
  <c r="AR114" i="25" s="1"/>
  <c r="AR39" i="25"/>
  <c r="BY29" i="25"/>
  <c r="BO42" i="25"/>
  <c r="AV46" i="25"/>
  <c r="BK46" i="25"/>
  <c r="AZ46" i="25"/>
  <c r="AG145" i="25"/>
  <c r="BZ32" i="25"/>
  <c r="BP32" i="25"/>
  <c r="AP88" i="25"/>
  <c r="AP113" i="25" s="1"/>
  <c r="AP32" i="25"/>
  <c r="BH32" i="25"/>
  <c r="E35" i="25"/>
  <c r="BF49" i="25"/>
  <c r="BF11" i="25" s="1"/>
  <c r="AL49" i="25"/>
  <c r="AL11" i="25" s="1"/>
  <c r="AF49" i="25"/>
  <c r="AF11" i="25" s="1"/>
  <c r="AK25" i="25"/>
  <c r="AH30" i="25"/>
  <c r="BX30" i="25"/>
  <c r="AJ141" i="25"/>
  <c r="BF33" i="25"/>
  <c r="Y37" i="25"/>
  <c r="AU37" i="25"/>
  <c r="AN37" i="25"/>
  <c r="AV78" i="25"/>
  <c r="AV111" i="25" s="1"/>
  <c r="AV23" i="25"/>
  <c r="CC23" i="25"/>
  <c r="AK131" i="25"/>
  <c r="AU138" i="25"/>
  <c r="AH91" i="25"/>
  <c r="AH114" i="25" s="1"/>
  <c r="AH39" i="25"/>
  <c r="BE39" i="25"/>
  <c r="BB39" i="25"/>
  <c r="BV39" i="25"/>
  <c r="CB29" i="25"/>
  <c r="AS95" i="25"/>
  <c r="AS117" i="25" s="1"/>
  <c r="AS42" i="25"/>
  <c r="AN95" i="25"/>
  <c r="AN117" i="25" s="1"/>
  <c r="AN42" i="25"/>
  <c r="AA95" i="25"/>
  <c r="AA117" i="25" s="1"/>
  <c r="AA42" i="25"/>
  <c r="AU46" i="25"/>
  <c r="BI46" i="25"/>
  <c r="Z34" i="25"/>
  <c r="AI145" i="25"/>
  <c r="BD32" i="25"/>
  <c r="CE39" i="25"/>
  <c r="BB29" i="25"/>
  <c r="Z95" i="25"/>
  <c r="Z117" i="25" s="1"/>
  <c r="Z42" i="25"/>
  <c r="AV95" i="25"/>
  <c r="AV117" i="25" s="1"/>
  <c r="AV42" i="25"/>
  <c r="BV46" i="25"/>
  <c r="BN46" i="25"/>
  <c r="AQ34" i="25"/>
  <c r="W145" i="25"/>
  <c r="AA44" i="25"/>
  <c r="BO32" i="25"/>
  <c r="AU88" i="25"/>
  <c r="AU113" i="25" s="1"/>
  <c r="AU32" i="25"/>
  <c r="AQ88" i="25"/>
  <c r="AQ113" i="25" s="1"/>
  <c r="AQ32" i="25"/>
  <c r="BX32" i="25"/>
  <c r="BU40" i="25"/>
  <c r="BK40" i="25"/>
  <c r="AT50" i="25"/>
  <c r="AT12" i="25" s="1"/>
  <c r="Z50" i="25"/>
  <c r="Z12" i="25" s="1"/>
  <c r="BM50" i="25"/>
  <c r="BM12" i="25" s="1"/>
  <c r="BN50" i="25"/>
  <c r="BN12" i="25" s="1"/>
  <c r="AM128" i="25"/>
  <c r="AS128" i="25"/>
  <c r="AP49" i="25"/>
  <c r="AP11" i="25" s="1"/>
  <c r="AT49" i="25"/>
  <c r="AT11" i="25" s="1"/>
  <c r="BR25" i="25"/>
  <c r="BV33" i="25"/>
  <c r="Y33" i="25"/>
  <c r="BC37" i="25"/>
  <c r="BA37" i="25"/>
  <c r="AW37" i="25"/>
  <c r="AS37" i="25"/>
  <c r="BR27" i="25"/>
  <c r="BU27" i="25"/>
  <c r="AM23" i="24"/>
  <c r="AZ23" i="24"/>
  <c r="BL29" i="24"/>
  <c r="BN26" i="24"/>
  <c r="BE95" i="24"/>
  <c r="BE117" i="24" s="1"/>
  <c r="AA36" i="24"/>
  <c r="BY78" i="24"/>
  <c r="BY111" i="24" s="1"/>
  <c r="AJ78" i="24"/>
  <c r="AJ111" i="24" s="1"/>
  <c r="AW29" i="24"/>
  <c r="CE26" i="24"/>
  <c r="AZ42" i="24"/>
  <c r="AW25" i="24"/>
  <c r="BL24" i="24"/>
  <c r="AO78" i="24"/>
  <c r="AF78" i="24"/>
  <c r="AF111" i="24" s="1"/>
  <c r="X26" i="24"/>
  <c r="AM34" i="24"/>
  <c r="AV39" i="24"/>
  <c r="BF39" i="24"/>
  <c r="BJ39" i="24"/>
  <c r="BN88" i="24"/>
  <c r="BN113" i="24" s="1"/>
  <c r="BT88" i="24"/>
  <c r="BT113" i="24" s="1"/>
  <c r="AK23" i="24"/>
  <c r="BT23" i="24"/>
  <c r="BH97" i="24"/>
  <c r="BH47" i="24" s="1"/>
  <c r="BX97" i="24"/>
  <c r="BX47" i="24" s="1"/>
  <c r="AU97" i="24"/>
  <c r="AU47" i="24" s="1"/>
  <c r="AU97" i="25"/>
  <c r="AW97" i="24"/>
  <c r="AW98" i="24" s="1"/>
  <c r="AW115" i="24" s="1"/>
  <c r="AW97" i="25"/>
  <c r="BO97" i="24"/>
  <c r="BO47" i="24" s="1"/>
  <c r="BU97" i="24"/>
  <c r="BU47" i="24" s="1"/>
  <c r="AR97" i="24"/>
  <c r="AR47" i="24" s="1"/>
  <c r="AR97" i="25"/>
  <c r="AR58" i="26" s="1"/>
  <c r="AZ97" i="24"/>
  <c r="AZ47" i="24" s="1"/>
  <c r="BA97" i="24"/>
  <c r="BA47" i="24" s="1"/>
  <c r="AV97" i="24"/>
  <c r="AV98" i="24" s="1"/>
  <c r="AV115" i="24" s="1"/>
  <c r="AV97" i="25"/>
  <c r="BD97" i="24"/>
  <c r="BD47" i="24" s="1"/>
  <c r="AB39" i="24"/>
  <c r="AD88" i="24"/>
  <c r="AD113" i="24" s="1"/>
  <c r="CC24" i="24"/>
  <c r="AY138" i="24"/>
  <c r="AH138" i="24"/>
  <c r="AL95" i="24"/>
  <c r="AL117" i="24" s="1"/>
  <c r="BZ141" i="24"/>
  <c r="BG131" i="24"/>
  <c r="BS25" i="24"/>
  <c r="AV131" i="24"/>
  <c r="BF29" i="24"/>
  <c r="BZ29" i="24"/>
  <c r="BP35" i="24"/>
  <c r="AJ43" i="24"/>
  <c r="AQ42" i="24"/>
  <c r="CB42" i="24"/>
  <c r="E34" i="24"/>
  <c r="E37" i="24"/>
  <c r="E33" i="24"/>
  <c r="E36" i="24"/>
  <c r="BL46" i="25"/>
  <c r="BS46" i="25"/>
  <c r="BP46" i="25"/>
  <c r="CB46" i="25"/>
  <c r="AE145" i="25"/>
  <c r="AA145" i="25"/>
  <c r="AH145" i="25"/>
  <c r="BF44" i="25"/>
  <c r="AN88" i="25"/>
  <c r="AN113" i="25" s="1"/>
  <c r="AN32" i="25"/>
  <c r="BN32" i="25"/>
  <c r="CA32" i="25"/>
  <c r="CC32" i="25"/>
  <c r="BW32" i="25"/>
  <c r="AW88" i="25"/>
  <c r="AW113" i="25" s="1"/>
  <c r="AW32" i="25"/>
  <c r="AD88" i="25"/>
  <c r="AD113" i="25" s="1"/>
  <c r="AD32" i="25"/>
  <c r="BC40" i="25"/>
  <c r="AI40" i="25"/>
  <c r="BI40" i="25"/>
  <c r="AS40" i="25"/>
  <c r="BH40" i="25"/>
  <c r="CA50" i="25"/>
  <c r="CA12" i="25" s="1"/>
  <c r="BG50" i="25"/>
  <c r="BG12" i="25" s="1"/>
  <c r="AM50" i="25"/>
  <c r="AM12" i="25" s="1"/>
  <c r="AG50" i="25"/>
  <c r="AG12" i="25" s="1"/>
  <c r="AI50" i="25"/>
  <c r="AI12" i="25" s="1"/>
  <c r="AG128" i="25"/>
  <c r="AD128" i="25"/>
  <c r="AM35" i="25"/>
  <c r="AW35" i="25"/>
  <c r="BW49" i="25"/>
  <c r="BW11" i="25" s="1"/>
  <c r="AC49" i="25"/>
  <c r="AC11" i="25" s="1"/>
  <c r="BQ49" i="25"/>
  <c r="BQ11" i="25" s="1"/>
  <c r="BM49" i="25"/>
  <c r="BM11" i="25" s="1"/>
  <c r="BK49" i="25"/>
  <c r="BK11" i="25" s="1"/>
  <c r="AT44" i="25"/>
  <c r="AV44" i="25"/>
  <c r="BA25" i="25"/>
  <c r="AG25" i="25"/>
  <c r="AI25" i="25"/>
  <c r="BQ26" i="25"/>
  <c r="BI26" i="25"/>
  <c r="AY26" i="25"/>
  <c r="AN30" i="25"/>
  <c r="AD30" i="25"/>
  <c r="BC30" i="25"/>
  <c r="AM30" i="25"/>
  <c r="AR141" i="25"/>
  <c r="BR33" i="25"/>
  <c r="AU33" i="25"/>
  <c r="CC33" i="25"/>
  <c r="BC33" i="25"/>
  <c r="BR37" i="25"/>
  <c r="BL37" i="25"/>
  <c r="AI37" i="25"/>
  <c r="BH37" i="25"/>
  <c r="BT37" i="25"/>
  <c r="AM27" i="25"/>
  <c r="CD27" i="25"/>
  <c r="BZ27" i="25"/>
  <c r="BX27" i="25"/>
  <c r="AH44" i="25"/>
  <c r="AJ44" i="25"/>
  <c r="AR148" i="25"/>
  <c r="AS148" i="25"/>
  <c r="CA24" i="25"/>
  <c r="BU24" i="25"/>
  <c r="BG24" i="25"/>
  <c r="BA24" i="25"/>
  <c r="AM24" i="25"/>
  <c r="AG24" i="25"/>
  <c r="AR24" i="25"/>
  <c r="BU46" i="25"/>
  <c r="AB34" i="25"/>
  <c r="AZ34" i="25"/>
  <c r="AR145" i="25"/>
  <c r="AR44" i="25"/>
  <c r="AJ88" i="25"/>
  <c r="AJ113" i="25" s="1"/>
  <c r="AJ32" i="25"/>
  <c r="AA88" i="25"/>
  <c r="AA113" i="25" s="1"/>
  <c r="AA32" i="25"/>
  <c r="BW50" i="25"/>
  <c r="BW12" i="25" s="1"/>
  <c r="AK49" i="25"/>
  <c r="AK11" i="25" s="1"/>
  <c r="BQ25" i="25"/>
  <c r="AJ30" i="25"/>
  <c r="AW30" i="25"/>
  <c r="AI141" i="25"/>
  <c r="BW37" i="25"/>
  <c r="BF27" i="25"/>
  <c r="BY24" i="25"/>
  <c r="AL78" i="25"/>
  <c r="AL111" i="25" s="1"/>
  <c r="AL23" i="25"/>
  <c r="CA23" i="25"/>
  <c r="Z23" i="25"/>
  <c r="AD36" i="25"/>
  <c r="AS138" i="25"/>
  <c r="AI138" i="25"/>
  <c r="BK39" i="25"/>
  <c r="BR39" i="25"/>
  <c r="AZ39" i="25"/>
  <c r="BV29" i="25"/>
  <c r="AV81" i="25"/>
  <c r="AV112" i="25" s="1"/>
  <c r="AV29" i="25"/>
  <c r="BF42" i="25"/>
  <c r="BL42" i="25"/>
  <c r="BG42" i="25"/>
  <c r="AS46" i="25"/>
  <c r="BH46" i="25"/>
  <c r="BW46" i="25"/>
  <c r="CE46" i="25"/>
  <c r="BG46" i="25"/>
  <c r="BO46" i="25"/>
  <c r="AQ46" i="25"/>
  <c r="AN34" i="25"/>
  <c r="AL34" i="25"/>
  <c r="CE34" i="25"/>
  <c r="BA34" i="25"/>
  <c r="AF34" i="25"/>
  <c r="BZ34" i="25"/>
  <c r="AL145" i="25"/>
  <c r="BV44" i="25"/>
  <c r="BX44" i="25"/>
  <c r="X88" i="25"/>
  <c r="X113" i="25" s="1"/>
  <c r="X32" i="25"/>
  <c r="BU32" i="25"/>
  <c r="BK32" i="25"/>
  <c r="BQ32" i="25"/>
  <c r="BG32" i="25"/>
  <c r="AR88" i="25"/>
  <c r="AR113" i="25" s="1"/>
  <c r="AR32" i="25"/>
  <c r="CD32" i="25"/>
  <c r="AL40" i="25"/>
  <c r="CE40" i="25"/>
  <c r="CA40" i="25"/>
  <c r="BW40" i="25"/>
  <c r="AB50" i="25"/>
  <c r="AB12" i="25" s="1"/>
  <c r="AP50" i="25"/>
  <c r="AP12" i="25" s="1"/>
  <c r="AJ50" i="25"/>
  <c r="AJ12" i="25" s="1"/>
  <c r="CC50" i="25"/>
  <c r="CC12" i="25" s="1"/>
  <c r="BO50" i="25"/>
  <c r="BO12" i="25" s="1"/>
  <c r="AS50" i="25"/>
  <c r="AS12" i="25" s="1"/>
  <c r="AI128" i="25"/>
  <c r="AO128" i="25"/>
  <c r="AU128" i="25"/>
  <c r="AK128" i="25"/>
  <c r="AC128" i="25"/>
  <c r="AY35" i="25"/>
  <c r="AS35" i="25"/>
  <c r="AU35" i="25"/>
  <c r="AA35" i="25"/>
  <c r="AV35" i="25"/>
  <c r="BG49" i="25"/>
  <c r="BG11" i="25" s="1"/>
  <c r="Y49" i="25"/>
  <c r="Y11" i="25" s="1"/>
  <c r="AM49" i="25"/>
  <c r="AM11" i="25" s="1"/>
  <c r="CC49" i="25"/>
  <c r="CC11" i="25" s="1"/>
  <c r="CD49" i="25"/>
  <c r="CD11" i="25" s="1"/>
  <c r="CB49" i="25"/>
  <c r="CB11" i="25" s="1"/>
  <c r="AK44" i="25"/>
  <c r="BK44" i="25"/>
  <c r="AP25" i="25"/>
  <c r="AF25" i="25"/>
  <c r="AU25" i="25"/>
  <c r="AV26" i="25"/>
  <c r="AP26" i="25"/>
  <c r="AN26" i="25"/>
  <c r="Z26" i="25"/>
  <c r="BR26" i="25"/>
  <c r="BZ30" i="25"/>
  <c r="BP30" i="25"/>
  <c r="BF30" i="25"/>
  <c r="AB30" i="25"/>
  <c r="BR30" i="25"/>
  <c r="AQ141" i="25"/>
  <c r="AE33" i="25"/>
  <c r="BM33" i="25"/>
  <c r="AA33" i="25"/>
  <c r="BI33" i="25"/>
  <c r="BP37" i="25"/>
  <c r="AM37" i="25"/>
  <c r="AV37" i="25"/>
  <c r="CE37" i="25"/>
  <c r="AR37" i="25"/>
  <c r="BI37" i="25"/>
  <c r="BO37" i="25"/>
  <c r="AW78" i="25"/>
  <c r="AW111" i="25" s="1"/>
  <c r="AW23" i="25"/>
  <c r="AU78" i="25"/>
  <c r="AU111" i="25" s="1"/>
  <c r="AU23" i="25"/>
  <c r="AG78" i="25"/>
  <c r="AG111" i="25" s="1"/>
  <c r="AG23" i="25"/>
  <c r="AQ78" i="25"/>
  <c r="AQ111" i="25" s="1"/>
  <c r="AQ23" i="25"/>
  <c r="BV36" i="25"/>
  <c r="BL36" i="25"/>
  <c r="AR36" i="25"/>
  <c r="BW36" i="25"/>
  <c r="BE36" i="25"/>
  <c r="AH131" i="25"/>
  <c r="AT138" i="25"/>
  <c r="AE138" i="25"/>
  <c r="AD39" i="25"/>
  <c r="AE39" i="25"/>
  <c r="BX39" i="25"/>
  <c r="BI39" i="25"/>
  <c r="BD39" i="25"/>
  <c r="CD39" i="25"/>
  <c r="AP91" i="25"/>
  <c r="AP114" i="25" s="1"/>
  <c r="AP39" i="25"/>
  <c r="BP39" i="25"/>
  <c r="BK29" i="25"/>
  <c r="BE29" i="25"/>
  <c r="AQ81" i="25"/>
  <c r="AQ112" i="25" s="1"/>
  <c r="AQ29" i="25"/>
  <c r="AK81" i="25"/>
  <c r="AK112" i="25" s="1"/>
  <c r="AK29" i="25"/>
  <c r="AY29" i="25"/>
  <c r="BN42" i="25"/>
  <c r="AH95" i="25"/>
  <c r="AH117" i="25" s="1"/>
  <c r="AH42" i="25"/>
  <c r="BI42" i="25"/>
  <c r="AC95" i="25"/>
  <c r="AC117" i="25" s="1"/>
  <c r="AC42" i="25"/>
  <c r="BD42" i="25"/>
  <c r="X42" i="25"/>
  <c r="X95" i="25"/>
  <c r="X117" i="25" s="1"/>
  <c r="AE95" i="25"/>
  <c r="AE117" i="25" s="1"/>
  <c r="AE42" i="25"/>
  <c r="BC42" i="25"/>
  <c r="CB43" i="25"/>
  <c r="AV43" i="25"/>
  <c r="AU43" i="25"/>
  <c r="AT43" i="25"/>
  <c r="BY46" i="25"/>
  <c r="CC46" i="25"/>
  <c r="BR34" i="25"/>
  <c r="AT34" i="25"/>
  <c r="AT145" i="25"/>
  <c r="AO88" i="25"/>
  <c r="AO32" i="25"/>
  <c r="BS32" i="25"/>
  <c r="AY40" i="25"/>
  <c r="AD50" i="25"/>
  <c r="AD12" i="25" s="1"/>
  <c r="BC50" i="25"/>
  <c r="BC12" i="25" s="1"/>
  <c r="BY50" i="25"/>
  <c r="BY12" i="25" s="1"/>
  <c r="AQ128" i="25"/>
  <c r="E39" i="25"/>
  <c r="AB81" i="25"/>
  <c r="AB112" i="25" s="1"/>
  <c r="AB29" i="25"/>
  <c r="BQ29" i="25"/>
  <c r="BI29" i="25"/>
  <c r="BV42" i="25"/>
  <c r="AK95" i="25"/>
  <c r="AK117" i="25" s="1"/>
  <c r="AK42" i="25"/>
  <c r="BK42" i="25"/>
  <c r="AC43" i="25"/>
  <c r="BC43" i="25"/>
  <c r="BC46" i="25"/>
  <c r="CD46" i="25"/>
  <c r="BF46" i="25"/>
  <c r="BJ46" i="25"/>
  <c r="AR34" i="25"/>
  <c r="AP34" i="25"/>
  <c r="BO34" i="25"/>
  <c r="AD34" i="25"/>
  <c r="AK34" i="25"/>
  <c r="X145" i="25"/>
  <c r="Z44" i="25"/>
  <c r="AB44" i="25"/>
  <c r="BT32" i="25"/>
  <c r="BV32" i="25"/>
  <c r="AZ32" i="25"/>
  <c r="BB32" i="25"/>
  <c r="AV88" i="25"/>
  <c r="AV113" i="25" s="1"/>
  <c r="AV32" i="25"/>
  <c r="AL88" i="25"/>
  <c r="AL113" i="25" s="1"/>
  <c r="AL32" i="25"/>
  <c r="AG88" i="25"/>
  <c r="AG113" i="25" s="1"/>
  <c r="AG32" i="25"/>
  <c r="Z88" i="25"/>
  <c r="Z113" i="25" s="1"/>
  <c r="Z32" i="25"/>
  <c r="BP40" i="25"/>
  <c r="BN40" i="25"/>
  <c r="BL40" i="25"/>
  <c r="BJ40" i="25"/>
  <c r="BF40" i="25"/>
  <c r="AU50" i="25"/>
  <c r="AU12" i="25" s="1"/>
  <c r="AO50" i="25"/>
  <c r="AO12" i="25" s="1"/>
  <c r="AA50" i="25"/>
  <c r="AA12" i="25" s="1"/>
  <c r="CB50" i="25"/>
  <c r="CB12" i="25" s="1"/>
  <c r="BR50" i="25"/>
  <c r="BR12" i="25" s="1"/>
  <c r="BH50" i="25"/>
  <c r="BH12" i="25" s="1"/>
  <c r="AV50" i="25"/>
  <c r="AV12" i="25" s="1"/>
  <c r="AC50" i="25"/>
  <c r="AC12" i="25" s="1"/>
  <c r="W128" i="25"/>
  <c r="X128" i="25"/>
  <c r="AI35" i="25"/>
  <c r="BV35" i="25"/>
  <c r="AL35" i="25"/>
  <c r="AQ49" i="25"/>
  <c r="AQ11" i="25" s="1"/>
  <c r="AG49" i="25"/>
  <c r="AG11" i="25" s="1"/>
  <c r="BP49" i="25"/>
  <c r="BP11" i="25" s="1"/>
  <c r="BN49" i="25"/>
  <c r="BN11" i="25" s="1"/>
  <c r="CA49" i="25"/>
  <c r="CA11" i="25" s="1"/>
  <c r="AO49" i="25"/>
  <c r="AO11" i="25" s="1"/>
  <c r="AO44" i="25"/>
  <c r="CA44" i="25"/>
  <c r="BK25" i="25"/>
  <c r="BM25" i="25"/>
  <c r="AQ25" i="25"/>
  <c r="BY25" i="25"/>
  <c r="AE25" i="25"/>
  <c r="AF26" i="25"/>
  <c r="BB26" i="25"/>
  <c r="AL26" i="25"/>
  <c r="X26" i="25"/>
  <c r="BE26" i="25"/>
  <c r="Y26" i="25"/>
  <c r="CD30" i="25"/>
  <c r="BT30" i="25"/>
  <c r="BJ30" i="25"/>
  <c r="AZ30" i="25"/>
  <c r="AP30" i="25"/>
  <c r="AF30" i="25"/>
  <c r="AU30" i="25"/>
  <c r="BM30" i="25"/>
  <c r="AM141" i="25"/>
  <c r="W141" i="25"/>
  <c r="BU33" i="25"/>
  <c r="AI33" i="25"/>
  <c r="CB33" i="25"/>
  <c r="BN33" i="25"/>
  <c r="BX33" i="25"/>
  <c r="BA33" i="25"/>
  <c r="AS33" i="25"/>
  <c r="X33" i="25"/>
  <c r="AZ37" i="25"/>
  <c r="BN37" i="25"/>
  <c r="BF37" i="25"/>
  <c r="Z37" i="25"/>
  <c r="CD37" i="25"/>
  <c r="AC37" i="25"/>
  <c r="BS27" i="25"/>
  <c r="BM27" i="25"/>
  <c r="AY27" i="25"/>
  <c r="AS27" i="25"/>
  <c r="AU27" i="25"/>
  <c r="AC27" i="25"/>
  <c r="BA44" i="25"/>
  <c r="BO44" i="25"/>
  <c r="AT24" i="25"/>
  <c r="Z24" i="25"/>
  <c r="BS24" i="25"/>
  <c r="BM24" i="25"/>
  <c r="CD24" i="25"/>
  <c r="AC24" i="25"/>
  <c r="BD23" i="25"/>
  <c r="BB23" i="25"/>
  <c r="AJ78" i="25"/>
  <c r="AJ111" i="25" s="1"/>
  <c r="AJ23" i="25"/>
  <c r="AH78" i="25"/>
  <c r="AH111" i="25" s="1"/>
  <c r="AH23" i="25"/>
  <c r="AF78" i="25"/>
  <c r="AF111" i="25" s="1"/>
  <c r="AF23" i="25"/>
  <c r="AD23" i="25"/>
  <c r="BW23" i="25"/>
  <c r="AA23" i="25"/>
  <c r="BA36" i="25"/>
  <c r="BO36" i="25"/>
  <c r="AG36" i="25"/>
  <c r="CA36" i="25"/>
  <c r="AC36" i="25"/>
  <c r="BK36" i="25"/>
  <c r="BP36" i="25"/>
  <c r="AD138" i="25"/>
  <c r="CB39" i="25"/>
  <c r="BQ39" i="25"/>
  <c r="BH39" i="25"/>
  <c r="AC39" i="25"/>
  <c r="AN91" i="25"/>
  <c r="AN114" i="25" s="1"/>
  <c r="AN39" i="25"/>
  <c r="AS43" i="25"/>
  <c r="BS43" i="25"/>
  <c r="AP43" i="25"/>
  <c r="BK97" i="24"/>
  <c r="BK98" i="24" s="1"/>
  <c r="BK115" i="24" s="1"/>
  <c r="BZ97" i="24"/>
  <c r="BZ47" i="24" s="1"/>
  <c r="BI97" i="24"/>
  <c r="BI47" i="24" s="1"/>
  <c r="BM97" i="24"/>
  <c r="BM47" i="24" s="1"/>
  <c r="BT46" i="25"/>
  <c r="BM46" i="25"/>
  <c r="AD145" i="25"/>
  <c r="Y88" i="25"/>
  <c r="Y113" i="25" s="1"/>
  <c r="Y32" i="25"/>
  <c r="CB32" i="25"/>
  <c r="BM32" i="25"/>
  <c r="BP50" i="25"/>
  <c r="BP12" i="25" s="1"/>
  <c r="AS49" i="25"/>
  <c r="AS11" i="25" s="1"/>
  <c r="AB24" i="25"/>
  <c r="AR138" i="25"/>
  <c r="CC39" i="25"/>
  <c r="BC29" i="25"/>
  <c r="BQ42" i="25"/>
  <c r="BB46" i="25"/>
  <c r="AW46" i="25"/>
  <c r="Y44" i="25"/>
  <c r="AC88" i="25"/>
  <c r="AC113" i="25" s="1"/>
  <c r="AC32" i="25"/>
  <c r="BF32" i="25"/>
  <c r="BC32" i="25"/>
  <c r="BY40" i="25"/>
  <c r="E50" i="25"/>
  <c r="E12" i="25" s="1"/>
  <c r="AP128" i="25"/>
  <c r="AJ128" i="25"/>
  <c r="AT128" i="25"/>
  <c r="BI49" i="25"/>
  <c r="BI11" i="25" s="1"/>
  <c r="AY25" i="25"/>
  <c r="AT25" i="25"/>
  <c r="BU25" i="25"/>
  <c r="BO30" i="25"/>
  <c r="AL141" i="25"/>
  <c r="AH141" i="25"/>
  <c r="AF33" i="25"/>
  <c r="AB33" i="25"/>
  <c r="BM37" i="25"/>
  <c r="AT78" i="25"/>
  <c r="AT23" i="25"/>
  <c r="AB23" i="25"/>
  <c r="AY36" i="25"/>
  <c r="AI36" i="25"/>
  <c r="AF39" i="25"/>
  <c r="BW39" i="25"/>
  <c r="BC39" i="25"/>
  <c r="AY39" i="25"/>
  <c r="BJ29" i="25"/>
  <c r="AP81" i="25"/>
  <c r="AP112" i="25" s="1"/>
  <c r="AP29" i="25"/>
  <c r="BH29" i="25"/>
  <c r="AH81" i="25"/>
  <c r="AH112" i="25" s="1"/>
  <c r="AH29" i="25"/>
  <c r="CD42" i="25"/>
  <c r="BY42" i="25"/>
  <c r="BT42" i="25"/>
  <c r="AI95" i="25"/>
  <c r="AI117" i="25" s="1"/>
  <c r="AI42" i="25"/>
  <c r="AY34" i="25"/>
  <c r="AH88" i="25"/>
  <c r="AH113" i="25" s="1"/>
  <c r="AH32" i="25"/>
  <c r="BV50" i="25"/>
  <c r="BV12" i="25" s="1"/>
  <c r="E33" i="25"/>
  <c r="CD29" i="25"/>
  <c r="BZ46" i="25"/>
  <c r="E46" i="25"/>
  <c r="AP46" i="25"/>
  <c r="AO34" i="25"/>
  <c r="AU34" i="25"/>
  <c r="Y145" i="25"/>
  <c r="AJ145" i="25"/>
  <c r="BY32" i="25"/>
  <c r="BE32" i="25"/>
  <c r="BA32" i="25"/>
  <c r="AM88" i="25"/>
  <c r="AM113" i="25" s="1"/>
  <c r="AM32" i="25"/>
  <c r="BS50" i="25"/>
  <c r="BS12" i="25" s="1"/>
  <c r="Z128" i="25"/>
  <c r="AR128" i="25"/>
  <c r="BH35" i="25"/>
  <c r="AW49" i="25"/>
  <c r="AW11" i="25" s="1"/>
  <c r="AK30" i="25"/>
  <c r="BM39" i="25"/>
  <c r="AU131" i="24"/>
  <c r="BU39" i="24"/>
  <c r="BW35" i="24"/>
  <c r="BD138" i="24"/>
  <c r="BB97" i="24"/>
  <c r="BB47" i="24" s="1"/>
  <c r="AS97" i="24"/>
  <c r="AS47" i="24" s="1"/>
  <c r="AS97" i="25"/>
  <c r="AS58" i="26" s="1"/>
  <c r="CA97" i="24"/>
  <c r="CA98" i="24" s="1"/>
  <c r="CA115" i="24" s="1"/>
  <c r="CE97" i="24"/>
  <c r="CE47" i="24" s="1"/>
  <c r="CD97" i="24"/>
  <c r="CD98" i="24" s="1"/>
  <c r="CD115" i="24" s="1"/>
  <c r="BP97" i="24"/>
  <c r="BP47" i="24" s="1"/>
  <c r="BJ97" i="24"/>
  <c r="BJ98" i="24" s="1"/>
  <c r="BJ115" i="24" s="1"/>
  <c r="BF97" i="24"/>
  <c r="BF47" i="24" s="1"/>
  <c r="BT97" i="24"/>
  <c r="BT98" i="24" s="1"/>
  <c r="BT115" i="24" s="1"/>
  <c r="AP95" i="24"/>
  <c r="AP117" i="24" s="1"/>
  <c r="BX40" i="24"/>
  <c r="E39" i="24"/>
  <c r="E35" i="24"/>
  <c r="BU23" i="25"/>
  <c r="BO23" i="25"/>
  <c r="BA23" i="25"/>
  <c r="BK23" i="25"/>
  <c r="AK78" i="25"/>
  <c r="AK111" i="25" s="1"/>
  <c r="AK23" i="25"/>
  <c r="AR78" i="25"/>
  <c r="AR111" i="25" s="1"/>
  <c r="AR23" i="25"/>
  <c r="BX23" i="25"/>
  <c r="BR36" i="25"/>
  <c r="BH36" i="25"/>
  <c r="Y36" i="25"/>
  <c r="BJ36" i="25"/>
  <c r="AB138" i="25"/>
  <c r="X138" i="25"/>
  <c r="AL138" i="25"/>
  <c r="AV138" i="25"/>
  <c r="AP138" i="25"/>
  <c r="AV91" i="25"/>
  <c r="AV114" i="25" s="1"/>
  <c r="AV39" i="25"/>
  <c r="BN39" i="25"/>
  <c r="AB39" i="25"/>
  <c r="Z39" i="25"/>
  <c r="BS39" i="25"/>
  <c r="AW91" i="25"/>
  <c r="AW114" i="25" s="1"/>
  <c r="AW39" i="25"/>
  <c r="BY39" i="25"/>
  <c r="AO91" i="25"/>
  <c r="AO39" i="25"/>
  <c r="BZ29" i="25"/>
  <c r="BF29" i="25"/>
  <c r="BL29" i="25"/>
  <c r="AL81" i="25"/>
  <c r="AL112" i="25" s="1"/>
  <c r="AL29" i="25"/>
  <c r="AR81" i="25"/>
  <c r="AR112" i="25" s="1"/>
  <c r="AR29" i="25"/>
  <c r="AN81" i="25"/>
  <c r="AN112" i="25" s="1"/>
  <c r="AN29" i="25"/>
  <c r="BB42" i="25"/>
  <c r="CC42" i="25"/>
  <c r="AW95" i="25"/>
  <c r="AW117" i="25" s="1"/>
  <c r="AW42" i="25"/>
  <c r="BX42" i="25"/>
  <c r="AR95" i="25"/>
  <c r="AR117" i="25" s="1"/>
  <c r="AR42" i="25"/>
  <c r="AY42" i="25"/>
  <c r="AQ95" i="25"/>
  <c r="AQ117" i="25" s="1"/>
  <c r="AQ42" i="25"/>
  <c r="BU43" i="25"/>
  <c r="AJ43" i="25"/>
  <c r="BO43" i="25"/>
  <c r="AI43" i="25"/>
  <c r="BN43" i="25"/>
  <c r="BQ27" i="25"/>
  <c r="AW27" i="25"/>
  <c r="AG27" i="25"/>
  <c r="BY27" i="25"/>
  <c r="AZ44" i="25"/>
  <c r="X24" i="25"/>
  <c r="AP24" i="25"/>
  <c r="AV24" i="25"/>
  <c r="CC24" i="25"/>
  <c r="CE24" i="25"/>
  <c r="AN24" i="25"/>
  <c r="BT23" i="25"/>
  <c r="BR23" i="25"/>
  <c r="AZ23" i="25"/>
  <c r="BD29" i="25"/>
  <c r="BZ35" i="25"/>
  <c r="BT49" i="25"/>
  <c r="BT11" i="25" s="1"/>
  <c r="AD44" i="25"/>
  <c r="BG25" i="25"/>
  <c r="BS25" i="25"/>
  <c r="BW26" i="25"/>
  <c r="AZ26" i="25"/>
  <c r="BD30" i="25"/>
  <c r="BH30" i="25"/>
  <c r="CE33" i="25"/>
  <c r="AD33" i="25"/>
  <c r="BB27" i="25"/>
  <c r="BE44" i="25"/>
  <c r="AE24" i="25"/>
  <c r="BT24" i="25"/>
  <c r="BO24" i="25"/>
  <c r="AS78" i="25"/>
  <c r="AS111" i="25" s="1"/>
  <c r="AS23" i="25"/>
  <c r="BZ23" i="25"/>
  <c r="AP36" i="25"/>
  <c r="AQ36" i="25"/>
  <c r="AJ36" i="25"/>
  <c r="AH138" i="25"/>
  <c r="AJ138" i="25"/>
  <c r="BL39" i="25"/>
  <c r="BF39" i="25"/>
  <c r="E49" i="25"/>
  <c r="E11" i="25" s="1"/>
  <c r="E37" i="25"/>
  <c r="AB131" i="25"/>
  <c r="AU131" i="25"/>
  <c r="AX39" i="25"/>
  <c r="BJ39" i="25"/>
  <c r="BO39" i="25"/>
  <c r="AT81" i="25"/>
  <c r="AT29" i="25"/>
  <c r="BX29" i="25"/>
  <c r="BS29" i="25"/>
  <c r="BM29" i="25"/>
  <c r="BN29" i="25"/>
  <c r="AS81" i="25"/>
  <c r="AS112" i="25" s="1"/>
  <c r="AS29" i="25"/>
  <c r="BJ42" i="25"/>
  <c r="AD95" i="25"/>
  <c r="AD117" i="25" s="1"/>
  <c r="AD42" i="25"/>
  <c r="BE42" i="25"/>
  <c r="Y95" i="25"/>
  <c r="Y117" i="25" s="1"/>
  <c r="Y42" i="25"/>
  <c r="AZ42" i="25"/>
  <c r="CE42" i="25"/>
  <c r="BW42" i="25"/>
  <c r="CC43" i="25"/>
  <c r="AW43" i="25"/>
  <c r="BX43" i="25"/>
  <c r="AR43" i="25"/>
  <c r="BW43" i="25"/>
  <c r="AQ43" i="25"/>
  <c r="AL43" i="25"/>
  <c r="AD43" i="25"/>
  <c r="AY46" i="25"/>
  <c r="BR46" i="25"/>
  <c r="BE46" i="25"/>
  <c r="BT34" i="25"/>
  <c r="AV145" i="25"/>
  <c r="AP145" i="25"/>
  <c r="AP44" i="25"/>
  <c r="BR32" i="25"/>
  <c r="AF88" i="25"/>
  <c r="AF113" i="25" s="1"/>
  <c r="AF32" i="25"/>
  <c r="Y50" i="25"/>
  <c r="Y12" i="25" s="1"/>
  <c r="BB50" i="25"/>
  <c r="BB12" i="25" s="1"/>
  <c r="AZ50" i="25"/>
  <c r="AZ12" i="25" s="1"/>
  <c r="CD35" i="25"/>
  <c r="X35" i="25"/>
  <c r="BL35" i="25"/>
  <c r="Z49" i="25"/>
  <c r="Z11" i="25" s="1"/>
  <c r="AY49" i="25"/>
  <c r="AY11" i="25" s="1"/>
  <c r="AF44" i="25"/>
  <c r="AW25" i="25"/>
  <c r="CA26" i="25"/>
  <c r="BY26" i="25"/>
  <c r="AJ26" i="25"/>
  <c r="BG30" i="25"/>
  <c r="CD33" i="25"/>
  <c r="BH33" i="25"/>
  <c r="BT33" i="25"/>
  <c r="CB37" i="25"/>
  <c r="BB37" i="25"/>
  <c r="BC27" i="25"/>
  <c r="AO27" i="25"/>
  <c r="BG27" i="25"/>
  <c r="CE44" i="25"/>
  <c r="BV24" i="25"/>
  <c r="AZ24" i="25"/>
  <c r="AM78" i="25"/>
  <c r="AM111" i="25" s="1"/>
  <c r="AM23" i="25"/>
  <c r="CB23" i="25"/>
  <c r="BI23" i="25"/>
  <c r="CC36" i="25"/>
  <c r="AA36" i="25"/>
  <c r="AN138" i="25"/>
  <c r="AK91" i="25"/>
  <c r="AK114" i="25" s="1"/>
  <c r="AK39" i="25"/>
  <c r="X39" i="25"/>
  <c r="AS91" i="25"/>
  <c r="AS114" i="25" s="1"/>
  <c r="AS39" i="25"/>
  <c r="BW29" i="25"/>
  <c r="AW81" i="25"/>
  <c r="AW112" i="25" s="1"/>
  <c r="AW29" i="25"/>
  <c r="AP95" i="25"/>
  <c r="AP117" i="25" s="1"/>
  <c r="AP42" i="25"/>
  <c r="CB42" i="25"/>
  <c r="E42" i="25"/>
  <c r="AX50" i="24"/>
  <c r="AX12" i="24" s="1"/>
  <c r="E50" i="24"/>
  <c r="E12" i="24" s="1"/>
  <c r="E49" i="24"/>
  <c r="E11" i="24" s="1"/>
  <c r="AX49" i="24"/>
  <c r="AX11" i="24" s="1"/>
  <c r="AX46" i="24"/>
  <c r="AX44" i="24"/>
  <c r="E44" i="24"/>
  <c r="AX43" i="24"/>
  <c r="AX42" i="24"/>
  <c r="AX39" i="24"/>
  <c r="AX37" i="24"/>
  <c r="AX36" i="24"/>
  <c r="AX35" i="24"/>
  <c r="AX34" i="24"/>
  <c r="AX33" i="24"/>
  <c r="W32" i="24"/>
  <c r="E32" i="24"/>
  <c r="AX32" i="24"/>
  <c r="AX30" i="24"/>
  <c r="AX29" i="24"/>
  <c r="W42" i="24"/>
  <c r="W26" i="24"/>
  <c r="E23" i="24"/>
  <c r="AX24" i="24"/>
  <c r="AX25" i="24"/>
  <c r="AX27" i="24"/>
  <c r="AX26" i="24"/>
  <c r="W44" i="24"/>
  <c r="AX95" i="24"/>
  <c r="AX117" i="24" s="1"/>
  <c r="W40" i="24"/>
  <c r="W37" i="24"/>
  <c r="AX78" i="24"/>
  <c r="AX111" i="24" s="1"/>
  <c r="W36" i="24"/>
  <c r="AX91" i="24"/>
  <c r="AX114" i="24" s="1"/>
  <c r="AX88" i="24"/>
  <c r="AX113" i="24" s="1"/>
  <c r="W33" i="24"/>
  <c r="W50" i="24"/>
  <c r="W12" i="24" s="1"/>
  <c r="AX81" i="24"/>
  <c r="AX112" i="24" s="1"/>
  <c r="AX40" i="24"/>
  <c r="AX97" i="24"/>
  <c r="W39" i="24"/>
  <c r="W91" i="24"/>
  <c r="W114" i="24" s="1"/>
  <c r="W46" i="24"/>
  <c r="W88" i="24"/>
  <c r="W113" i="24" s="1"/>
  <c r="W34" i="24"/>
  <c r="W35" i="24"/>
  <c r="W43" i="24"/>
  <c r="W95" i="24"/>
  <c r="W117" i="24" s="1"/>
  <c r="W49" i="24"/>
  <c r="W11" i="24" s="1"/>
  <c r="X23" i="24"/>
  <c r="W113" i="23"/>
  <c r="W114" i="23"/>
  <c r="W23" i="24"/>
  <c r="AL31" i="23"/>
  <c r="AL6" i="23" s="1"/>
  <c r="BY31" i="23"/>
  <c r="BY6" i="23" s="1"/>
  <c r="AI31" i="23"/>
  <c r="AI6" i="23" s="1"/>
  <c r="BU31" i="23"/>
  <c r="BU6" i="23" s="1"/>
  <c r="AG31" i="23"/>
  <c r="AG6" i="23" s="1"/>
  <c r="AP31" i="23"/>
  <c r="AP6" i="23" s="1"/>
  <c r="AX23" i="24"/>
  <c r="BO29" i="24"/>
  <c r="BF31" i="23"/>
  <c r="BF6" i="23" s="1"/>
  <c r="BP29" i="24"/>
  <c r="BP31" i="23"/>
  <c r="BP6" i="23" s="1"/>
  <c r="BT31" i="23"/>
  <c r="BT6" i="23" s="1"/>
  <c r="BC31" i="23"/>
  <c r="BC6" i="23" s="1"/>
  <c r="BZ31" i="23"/>
  <c r="BZ6" i="23" s="1"/>
  <c r="CD31" i="23"/>
  <c r="CD6" i="23" s="1"/>
  <c r="BK31" i="23"/>
  <c r="BK6" i="23" s="1"/>
  <c r="BU145" i="24"/>
  <c r="BI46" i="24"/>
  <c r="BS44" i="24"/>
  <c r="BM44" i="24"/>
  <c r="BC145" i="24"/>
  <c r="BB145" i="24"/>
  <c r="BX157" i="26"/>
  <c r="BX146" i="26" s="1"/>
  <c r="BX105" i="26"/>
  <c r="BX158" i="26"/>
  <c r="BX147" i="26" s="1"/>
  <c r="BX106" i="26"/>
  <c r="AM44" i="24"/>
  <c r="CD29" i="24"/>
  <c r="BK29" i="24"/>
  <c r="BU29" i="24"/>
  <c r="BT145" i="24"/>
  <c r="BD44" i="24"/>
  <c r="BQ44" i="24"/>
  <c r="BR145" i="24"/>
  <c r="BP44" i="24"/>
  <c r="BF131" i="24"/>
  <c r="BT131" i="24"/>
  <c r="BC131" i="24"/>
  <c r="BY29" i="24"/>
  <c r="BZ131" i="24"/>
  <c r="AC44" i="24"/>
  <c r="AL131" i="24"/>
  <c r="X145" i="24"/>
  <c r="AP29" i="24"/>
  <c r="AN29" i="24"/>
  <c r="W145" i="24"/>
  <c r="AL44" i="24"/>
  <c r="AN145" i="24"/>
  <c r="AN44" i="24"/>
  <c r="AO29" i="24"/>
  <c r="AA31" i="23"/>
  <c r="AA6" i="23" s="1"/>
  <c r="AT131" i="24"/>
  <c r="AV31" i="23"/>
  <c r="AV6" i="23" s="1"/>
  <c r="AI131" i="24"/>
  <c r="AJ131" i="24"/>
  <c r="AM29" i="24"/>
  <c r="AG29" i="24"/>
  <c r="AO31" i="23"/>
  <c r="AO6" i="23" s="1"/>
  <c r="AJ31" i="23"/>
  <c r="AJ6" i="23" s="1"/>
  <c r="AD31" i="23"/>
  <c r="AD6" i="23" s="1"/>
  <c r="AT31" i="23"/>
  <c r="AT6" i="23" s="1"/>
  <c r="BL31" i="23"/>
  <c r="BL6" i="23" s="1"/>
  <c r="BH31" i="23"/>
  <c r="BH6" i="23" s="1"/>
  <c r="BS31" i="23"/>
  <c r="BS6" i="23" s="1"/>
  <c r="BW31" i="23"/>
  <c r="BW6" i="23" s="1"/>
  <c r="AY31" i="23"/>
  <c r="AY6" i="23" s="1"/>
  <c r="AC31" i="23"/>
  <c r="AC6" i="23" s="1"/>
  <c r="CB31" i="23"/>
  <c r="CB6" i="23" s="1"/>
  <c r="AQ31" i="23"/>
  <c r="AQ6" i="23" s="1"/>
  <c r="AE45" i="23"/>
  <c r="AE9" i="23" s="1"/>
  <c r="BR45" i="23"/>
  <c r="BR9" i="23" s="1"/>
  <c r="BC45" i="23"/>
  <c r="BC9" i="23" s="1"/>
  <c r="AD45" i="23"/>
  <c r="AD9" i="23" s="1"/>
  <c r="BZ41" i="23"/>
  <c r="BZ8" i="23" s="1"/>
  <c r="AW31" i="23"/>
  <c r="AW6" i="23" s="1"/>
  <c r="BP45" i="23"/>
  <c r="BP9" i="23" s="1"/>
  <c r="BB31" i="23"/>
  <c r="BB6" i="23" s="1"/>
  <c r="AH31" i="23"/>
  <c r="AH6" i="23" s="1"/>
  <c r="AR31" i="23"/>
  <c r="AR6" i="23" s="1"/>
  <c r="BY41" i="23"/>
  <c r="BY8" i="23" s="1"/>
  <c r="AT41" i="23"/>
  <c r="AT8" i="23" s="1"/>
  <c r="BM31" i="23"/>
  <c r="BM6" i="23" s="1"/>
  <c r="CE45" i="23"/>
  <c r="CE9" i="23" s="1"/>
  <c r="BW41" i="23"/>
  <c r="BW8" i="23" s="1"/>
  <c r="CA31" i="23"/>
  <c r="CA6" i="23" s="1"/>
  <c r="AT45" i="23"/>
  <c r="AT9" i="23" s="1"/>
  <c r="AX31" i="23"/>
  <c r="AX6" i="23" s="1"/>
  <c r="BR31" i="23"/>
  <c r="BR6" i="23" s="1"/>
  <c r="BQ31" i="23"/>
  <c r="BQ6" i="23" s="1"/>
  <c r="AM41" i="23"/>
  <c r="AM8" i="23" s="1"/>
  <c r="BS28" i="23"/>
  <c r="BS5" i="23" s="1"/>
  <c r="AH45" i="23"/>
  <c r="AH9" i="23" s="1"/>
  <c r="BV31" i="23"/>
  <c r="BV6" i="23" s="1"/>
  <c r="CD41" i="23"/>
  <c r="CD8" i="23" s="1"/>
  <c r="BH41" i="23"/>
  <c r="BH8" i="23" s="1"/>
  <c r="AV28" i="23"/>
  <c r="AV5" i="23" s="1"/>
  <c r="BT45" i="23"/>
  <c r="BT9" i="23" s="1"/>
  <c r="AI41" i="23"/>
  <c r="AI8" i="23" s="1"/>
  <c r="AX45" i="23"/>
  <c r="AX9" i="23" s="1"/>
  <c r="BY28" i="23"/>
  <c r="BY5" i="23" s="1"/>
  <c r="X45" i="23"/>
  <c r="X9" i="23" s="1"/>
  <c r="BO31" i="23"/>
  <c r="BO6" i="23" s="1"/>
  <c r="Z45" i="23"/>
  <c r="Z9" i="23" s="1"/>
  <c r="CB45" i="23"/>
  <c r="CB9" i="23" s="1"/>
  <c r="BH45" i="23"/>
  <c r="BH9" i="23" s="1"/>
  <c r="BU41" i="23"/>
  <c r="BU8" i="23" s="1"/>
  <c r="AG38" i="23"/>
  <c r="AG7" i="23" s="1"/>
  <c r="AM45" i="23"/>
  <c r="AM9" i="23" s="1"/>
  <c r="Y38" i="23"/>
  <c r="Y7" i="23" s="1"/>
  <c r="AB31" i="23"/>
  <c r="AB6" i="23" s="1"/>
  <c r="BX45" i="23"/>
  <c r="BX9" i="23" s="1"/>
  <c r="AS45" i="23"/>
  <c r="AS9" i="23" s="1"/>
  <c r="AI45" i="23"/>
  <c r="AI9" i="23" s="1"/>
  <c r="BI28" i="23"/>
  <c r="BI5" i="23" s="1"/>
  <c r="BA45" i="23"/>
  <c r="BA9" i="23" s="1"/>
  <c r="CE31" i="23"/>
  <c r="CE6" i="23" s="1"/>
  <c r="AN31" i="23"/>
  <c r="AN6" i="23" s="1"/>
  <c r="AL45" i="23"/>
  <c r="AL9" i="23" s="1"/>
  <c r="BU38" i="23"/>
  <c r="BU7" i="23" s="1"/>
  <c r="AK45" i="23"/>
  <c r="AK9" i="23" s="1"/>
  <c r="CC45" i="23"/>
  <c r="CC9" i="23" s="1"/>
  <c r="CA45" i="23"/>
  <c r="CA9" i="23" s="1"/>
  <c r="BJ151" i="23"/>
  <c r="BV45" i="23"/>
  <c r="BV9" i="23" s="1"/>
  <c r="BQ45" i="23"/>
  <c r="BQ9" i="23" s="1"/>
  <c r="BK45" i="23"/>
  <c r="BK9" i="23" s="1"/>
  <c r="AY45" i="23"/>
  <c r="AY9" i="23" s="1"/>
  <c r="BY45" i="23"/>
  <c r="BY9" i="23" s="1"/>
  <c r="AN45" i="23"/>
  <c r="AN9" i="23" s="1"/>
  <c r="BO41" i="23"/>
  <c r="BO8" i="23" s="1"/>
  <c r="BL28" i="23"/>
  <c r="BL5" i="23" s="1"/>
  <c r="CE41" i="23"/>
  <c r="CE8" i="23" s="1"/>
  <c r="CC31" i="23"/>
  <c r="CC6" i="23" s="1"/>
  <c r="AI151" i="23"/>
  <c r="AO45" i="23"/>
  <c r="AO9" i="23" s="1"/>
  <c r="BO45" i="23"/>
  <c r="BO9" i="23" s="1"/>
  <c r="BM45" i="23"/>
  <c r="BM9" i="23" s="1"/>
  <c r="AU45" i="23"/>
  <c r="AU9" i="23" s="1"/>
  <c r="BI45" i="23"/>
  <c r="BI9" i="23" s="1"/>
  <c r="AC45" i="23"/>
  <c r="AC9" i="23" s="1"/>
  <c r="Y45" i="23"/>
  <c r="Y9" i="23" s="1"/>
  <c r="AJ28" i="23"/>
  <c r="AJ5" i="23" s="1"/>
  <c r="AF31" i="23"/>
  <c r="AF6" i="23" s="1"/>
  <c r="CD45" i="23"/>
  <c r="CD9" i="23" s="1"/>
  <c r="BU45" i="23"/>
  <c r="BU9" i="23" s="1"/>
  <c r="BP38" i="23"/>
  <c r="BP7" i="23" s="1"/>
  <c r="BJ41" i="23"/>
  <c r="BJ8" i="23" s="1"/>
  <c r="BJ28" i="23"/>
  <c r="BJ5" i="23" s="1"/>
  <c r="AG41" i="23"/>
  <c r="AG8" i="23" s="1"/>
  <c r="AS41" i="23"/>
  <c r="AS8" i="23" s="1"/>
  <c r="BH28" i="23"/>
  <c r="BH5" i="23" s="1"/>
  <c r="AY28" i="23"/>
  <c r="AY5" i="23" s="1"/>
  <c r="AE38" i="23"/>
  <c r="AE7" i="23" s="1"/>
  <c r="AH38" i="23"/>
  <c r="AH7" i="23" s="1"/>
  <c r="BG45" i="23"/>
  <c r="BG9" i="23" s="1"/>
  <c r="AG45" i="23"/>
  <c r="AG9" i="23" s="1"/>
  <c r="AJ45" i="23"/>
  <c r="AJ9" i="23" s="1"/>
  <c r="BJ31" i="23"/>
  <c r="BJ6" i="23" s="1"/>
  <c r="BO151" i="23"/>
  <c r="AT38" i="23"/>
  <c r="AT7" i="23" s="1"/>
  <c r="BN28" i="23"/>
  <c r="BN5" i="23" s="1"/>
  <c r="AK31" i="23"/>
  <c r="AK6" i="23" s="1"/>
  <c r="AO41" i="23"/>
  <c r="AO8" i="23" s="1"/>
  <c r="AE31" i="23"/>
  <c r="AE6" i="23" s="1"/>
  <c r="AN41" i="23"/>
  <c r="AN8" i="23" s="1"/>
  <c r="CA41" i="23"/>
  <c r="CA8" i="23" s="1"/>
  <c r="AX41" i="23"/>
  <c r="AX8" i="23" s="1"/>
  <c r="AL28" i="23"/>
  <c r="AL5" i="23" s="1"/>
  <c r="CD38" i="23"/>
  <c r="CD7" i="23" s="1"/>
  <c r="AI38" i="23"/>
  <c r="AI7" i="23" s="1"/>
  <c r="AI28" i="23"/>
  <c r="AI5" i="23" s="1"/>
  <c r="BW38" i="23"/>
  <c r="BW7" i="23" s="1"/>
  <c r="AF45" i="23"/>
  <c r="AF9" i="23" s="1"/>
  <c r="AR45" i="23"/>
  <c r="AR9" i="23" s="1"/>
  <c r="BX41" i="23"/>
  <c r="BX8" i="23" s="1"/>
  <c r="BU28" i="23"/>
  <c r="BU5" i="23" s="1"/>
  <c r="AZ31" i="23"/>
  <c r="AZ6" i="23" s="1"/>
  <c r="BQ28" i="23"/>
  <c r="BQ5" i="23" s="1"/>
  <c r="BZ45" i="23"/>
  <c r="BZ9" i="23" s="1"/>
  <c r="BO28" i="23"/>
  <c r="BO5" i="23" s="1"/>
  <c r="BA28" i="23"/>
  <c r="BA5" i="23" s="1"/>
  <c r="BE31" i="23"/>
  <c r="BE6" i="23" s="1"/>
  <c r="AX28" i="23"/>
  <c r="AX5" i="23" s="1"/>
  <c r="BR38" i="23"/>
  <c r="BR7" i="23" s="1"/>
  <c r="AJ151" i="23"/>
  <c r="AV45" i="23"/>
  <c r="AV9" i="23" s="1"/>
  <c r="BD45" i="23"/>
  <c r="BD9" i="23" s="1"/>
  <c r="BE45" i="23"/>
  <c r="BE9" i="23" s="1"/>
  <c r="BK151" i="23"/>
  <c r="BM28" i="23"/>
  <c r="BM5" i="23" s="1"/>
  <c r="BC28" i="23"/>
  <c r="BC5" i="23" s="1"/>
  <c r="BW45" i="23"/>
  <c r="BW9" i="23" s="1"/>
  <c r="BJ45" i="23"/>
  <c r="BJ9" i="23" s="1"/>
  <c r="X38" i="23"/>
  <c r="X7" i="23" s="1"/>
  <c r="BC38" i="23"/>
  <c r="BC7" i="23" s="1"/>
  <c r="AM151" i="23"/>
  <c r="BE41" i="23"/>
  <c r="BE8" i="23" s="1"/>
  <c r="BI31" i="23"/>
  <c r="BI6" i="23" s="1"/>
  <c r="BY38" i="23"/>
  <c r="BY7" i="23" s="1"/>
  <c r="BO38" i="23"/>
  <c r="BO7" i="23" s="1"/>
  <c r="BE38" i="23"/>
  <c r="BE7" i="23" s="1"/>
  <c r="BX38" i="23"/>
  <c r="BX7" i="23" s="1"/>
  <c r="AQ151" i="23"/>
  <c r="AU151" i="23"/>
  <c r="AU28" i="23"/>
  <c r="AU5" i="23" s="1"/>
  <c r="AY151" i="23"/>
  <c r="AH151" i="23"/>
  <c r="BG151" i="23"/>
  <c r="E47" i="23"/>
  <c r="BL45" i="23"/>
  <c r="BL9" i="23" s="1"/>
  <c r="W45" i="23"/>
  <c r="W9" i="23" s="1"/>
  <c r="AZ45" i="23"/>
  <c r="AZ9" i="23" s="1"/>
  <c r="AQ45" i="23"/>
  <c r="AQ9" i="23" s="1"/>
  <c r="BL38" i="23"/>
  <c r="BL7" i="23" s="1"/>
  <c r="BT151" i="23"/>
  <c r="BN151" i="23"/>
  <c r="AR151" i="23"/>
  <c r="BB38" i="23"/>
  <c r="BB7" i="23" s="1"/>
  <c r="AQ38" i="23"/>
  <c r="AQ7" i="23" s="1"/>
  <c r="BP151" i="23"/>
  <c r="AO28" i="23"/>
  <c r="AO5" i="23" s="1"/>
  <c r="BD38" i="23"/>
  <c r="BD7" i="23" s="1"/>
  <c r="BS151" i="23"/>
  <c r="AZ151" i="23"/>
  <c r="AG151" i="23"/>
  <c r="CA38" i="23"/>
  <c r="CA7" i="23" s="1"/>
  <c r="AD38" i="23"/>
  <c r="AD7" i="23" s="1"/>
  <c r="AT151" i="23"/>
  <c r="AC160" i="23" s="1"/>
  <c r="BB45" i="23"/>
  <c r="BB9" i="23" s="1"/>
  <c r="AC38" i="23"/>
  <c r="AC7" i="23" s="1"/>
  <c r="AR38" i="23"/>
  <c r="AR7" i="23" s="1"/>
  <c r="BT28" i="23"/>
  <c r="BT5" i="23" s="1"/>
  <c r="AS151" i="23"/>
  <c r="BK28" i="23"/>
  <c r="BK5" i="23" s="1"/>
  <c r="AR28" i="23"/>
  <c r="AR5" i="23" s="1"/>
  <c r="BX28" i="23"/>
  <c r="BX5" i="23" s="1"/>
  <c r="AQ41" i="23"/>
  <c r="AQ8" i="23" s="1"/>
  <c r="BR41" i="23"/>
  <c r="BR8" i="23" s="1"/>
  <c r="AJ41" i="23"/>
  <c r="AJ8" i="23" s="1"/>
  <c r="BV38" i="23"/>
  <c r="BV7" i="23" s="1"/>
  <c r="BP28" i="23"/>
  <c r="BP5" i="23" s="1"/>
  <c r="AW41" i="23"/>
  <c r="AW8" i="23" s="1"/>
  <c r="AS31" i="23"/>
  <c r="AS6" i="23" s="1"/>
  <c r="BD41" i="23"/>
  <c r="BD8" i="23" s="1"/>
  <c r="AZ28" i="23"/>
  <c r="AZ5" i="23" s="1"/>
  <c r="BG31" i="23"/>
  <c r="BG6" i="23" s="1"/>
  <c r="AM31" i="23"/>
  <c r="AM6" i="23" s="1"/>
  <c r="BQ151" i="23"/>
  <c r="AX151" i="23"/>
  <c r="BX31" i="23"/>
  <c r="BX6" i="23" s="1"/>
  <c r="BW28" i="23"/>
  <c r="BW5" i="23" s="1"/>
  <c r="AH47" i="24"/>
  <c r="AH48" i="24" s="1"/>
  <c r="AH10" i="24" s="1"/>
  <c r="AH98" i="24"/>
  <c r="AH115" i="24" s="1"/>
  <c r="AJ38" i="23"/>
  <c r="AJ7" i="23" s="1"/>
  <c r="BQ47" i="23"/>
  <c r="BQ48" i="23" s="1"/>
  <c r="BQ98" i="23"/>
  <c r="AT47" i="23"/>
  <c r="AT48" i="23" s="1"/>
  <c r="AT10" i="23" s="1"/>
  <c r="AT98" i="23"/>
  <c r="AK47" i="23"/>
  <c r="AK48" i="23" s="1"/>
  <c r="AK98" i="23"/>
  <c r="AK115" i="23" s="1"/>
  <c r="AK116" i="23" s="1"/>
  <c r="AE47" i="23"/>
  <c r="AE48" i="23" s="1"/>
  <c r="AE10" i="23" s="1"/>
  <c r="AE98" i="23"/>
  <c r="AE115" i="23" s="1"/>
  <c r="AO47" i="23"/>
  <c r="AO48" i="23" s="1"/>
  <c r="AO98" i="23"/>
  <c r="AW45" i="23"/>
  <c r="AW9" i="23" s="1"/>
  <c r="AA45" i="23"/>
  <c r="AA9" i="23" s="1"/>
  <c r="BZ38" i="23"/>
  <c r="BZ7" i="23" s="1"/>
  <c r="BF38" i="23"/>
  <c r="BF7" i="23" s="1"/>
  <c r="BM151" i="23"/>
  <c r="BF28" i="23"/>
  <c r="BF5" i="23" s="1"/>
  <c r="BV28" i="23"/>
  <c r="BV5" i="23" s="1"/>
  <c r="AP38" i="23"/>
  <c r="AP7" i="23" s="1"/>
  <c r="BK41" i="23"/>
  <c r="BK8" i="23" s="1"/>
  <c r="W41" i="23"/>
  <c r="W8" i="23" s="1"/>
  <c r="BD31" i="23"/>
  <c r="BD6" i="23" s="1"/>
  <c r="AY41" i="23"/>
  <c r="AY8" i="23" s="1"/>
  <c r="AM38" i="23"/>
  <c r="AM7" i="23" s="1"/>
  <c r="BV151" i="23"/>
  <c r="BD28" i="23"/>
  <c r="BD5" i="23" s="1"/>
  <c r="AW151" i="23"/>
  <c r="BI151" i="23"/>
  <c r="AG28" i="23"/>
  <c r="AG5" i="23" s="1"/>
  <c r="AV41" i="23"/>
  <c r="AV8" i="23" s="1"/>
  <c r="BN41" i="23"/>
  <c r="BN8" i="23" s="1"/>
  <c r="BB41" i="23"/>
  <c r="BB8" i="23" s="1"/>
  <c r="AK38" i="23"/>
  <c r="AK7" i="23" s="1"/>
  <c r="AA38" i="23"/>
  <c r="AA7" i="23" s="1"/>
  <c r="BS38" i="23"/>
  <c r="BS7" i="23" s="1"/>
  <c r="BF151" i="23"/>
  <c r="CE151" i="23"/>
  <c r="AC47" i="24"/>
  <c r="AC48" i="24" s="1"/>
  <c r="AC10" i="24" s="1"/>
  <c r="AC98" i="24"/>
  <c r="AC115" i="24" s="1"/>
  <c r="AL47" i="24"/>
  <c r="AL48" i="24" s="1"/>
  <c r="AL10" i="24" s="1"/>
  <c r="AL98" i="24"/>
  <c r="AL115" i="24" s="1"/>
  <c r="AM47" i="24"/>
  <c r="AM48" i="24" s="1"/>
  <c r="AM10" i="24" s="1"/>
  <c r="AM98" i="24"/>
  <c r="AM115" i="24" s="1"/>
  <c r="X47" i="24"/>
  <c r="X48" i="24" s="1"/>
  <c r="X10" i="24" s="1"/>
  <c r="X98" i="24"/>
  <c r="X115" i="24" s="1"/>
  <c r="AN47" i="24"/>
  <c r="AN48" i="24" s="1"/>
  <c r="AN10" i="24" s="1"/>
  <c r="AN98" i="24"/>
  <c r="AN115" i="24" s="1"/>
  <c r="BI41" i="23"/>
  <c r="BI8" i="23" s="1"/>
  <c r="CB38" i="23"/>
  <c r="CB7" i="23" s="1"/>
  <c r="AW38" i="23"/>
  <c r="AW7" i="23" s="1"/>
  <c r="W38" i="23"/>
  <c r="W7" i="23" s="1"/>
  <c r="AP151" i="23"/>
  <c r="AL151" i="23"/>
  <c r="AI47" i="23"/>
  <c r="AI48" i="23" s="1"/>
  <c r="AI98" i="23"/>
  <c r="AI115" i="23" s="1"/>
  <c r="AI116" i="23" s="1"/>
  <c r="BV47" i="23"/>
  <c r="BV48" i="23" s="1"/>
  <c r="BV98" i="23"/>
  <c r="AP47" i="23"/>
  <c r="AP48" i="23" s="1"/>
  <c r="AP10" i="23" s="1"/>
  <c r="AP98" i="23"/>
  <c r="AJ47" i="23"/>
  <c r="AJ48" i="23" s="1"/>
  <c r="AJ10" i="23" s="1"/>
  <c r="AJ98" i="23"/>
  <c r="AJ115" i="23" s="1"/>
  <c r="AJ116" i="23" s="1"/>
  <c r="AQ47" i="23"/>
  <c r="AQ48" i="23" s="1"/>
  <c r="AQ98" i="23"/>
  <c r="AG47" i="23"/>
  <c r="AG48" i="23" s="1"/>
  <c r="AG10" i="23" s="1"/>
  <c r="AG98" i="23"/>
  <c r="AG115" i="23" s="1"/>
  <c r="AG116" i="23" s="1"/>
  <c r="AY47" i="23"/>
  <c r="AY48" i="23" s="1"/>
  <c r="AY10" i="23" s="1"/>
  <c r="AY98" i="23"/>
  <c r="CB47" i="23"/>
  <c r="CB48" i="23" s="1"/>
  <c r="CB98" i="23"/>
  <c r="AB47" i="23"/>
  <c r="AB48" i="23" s="1"/>
  <c r="AB10" i="23" s="1"/>
  <c r="AB98" i="23"/>
  <c r="AB115" i="23" s="1"/>
  <c r="BE98" i="23"/>
  <c r="BE47" i="23"/>
  <c r="BE48" i="23" s="1"/>
  <c r="BE10" i="23" s="1"/>
  <c r="BS47" i="23"/>
  <c r="BS48" i="23" s="1"/>
  <c r="BS10" i="23" s="1"/>
  <c r="BS98" i="23"/>
  <c r="BY47" i="23"/>
  <c r="BY48" i="23" s="1"/>
  <c r="BY98" i="23"/>
  <c r="AF47" i="23"/>
  <c r="AF48" i="23" s="1"/>
  <c r="AF98" i="23"/>
  <c r="AF115" i="23" s="1"/>
  <c r="BR47" i="23"/>
  <c r="BR48" i="23" s="1"/>
  <c r="BR10" i="23" s="1"/>
  <c r="BR98" i="23"/>
  <c r="BW47" i="23"/>
  <c r="BW48" i="23" s="1"/>
  <c r="BW98" i="23"/>
  <c r="CC47" i="23"/>
  <c r="CC48" i="23" s="1"/>
  <c r="CC10" i="23" s="1"/>
  <c r="CC98" i="23"/>
  <c r="BR28" i="23"/>
  <c r="BR5" i="23" s="1"/>
  <c r="BM41" i="23"/>
  <c r="BM8" i="23" s="1"/>
  <c r="BG41" i="23"/>
  <c r="BG8" i="23" s="1"/>
  <c r="BD151" i="23"/>
  <c r="AH28" i="23"/>
  <c r="AH5" i="23" s="1"/>
  <c r="AC47" i="23"/>
  <c r="AC48" i="23" s="1"/>
  <c r="AC10" i="23" s="1"/>
  <c r="AC98" i="23"/>
  <c r="AC115" i="23" s="1"/>
  <c r="W47" i="23"/>
  <c r="W48" i="23" s="1"/>
  <c r="W10" i="23" s="1"/>
  <c r="W98" i="23"/>
  <c r="BL47" i="23"/>
  <c r="BL48" i="23" s="1"/>
  <c r="BL10" i="23" s="1"/>
  <c r="BL98" i="23"/>
  <c r="BC47" i="23"/>
  <c r="BC48" i="23" s="1"/>
  <c r="BC10" i="23" s="1"/>
  <c r="BC98" i="23"/>
  <c r="BM47" i="23"/>
  <c r="BM48" i="23" s="1"/>
  <c r="BM10" i="23" s="1"/>
  <c r="BM98" i="23"/>
  <c r="BF45" i="23"/>
  <c r="BF9" i="23" s="1"/>
  <c r="AB45" i="23"/>
  <c r="AB9" i="23" s="1"/>
  <c r="BK38" i="23"/>
  <c r="BK7" i="23" s="1"/>
  <c r="BQ38" i="23"/>
  <c r="BQ7" i="23" s="1"/>
  <c r="BG38" i="23"/>
  <c r="BG7" i="23" s="1"/>
  <c r="AS28" i="23"/>
  <c r="AS5" i="23" s="1"/>
  <c r="BT38" i="23"/>
  <c r="BT7" i="23" s="1"/>
  <c r="AZ38" i="23"/>
  <c r="AZ7" i="23" s="1"/>
  <c r="BA38" i="23"/>
  <c r="BA7" i="23" s="1"/>
  <c r="AL38" i="23"/>
  <c r="AL7" i="23" s="1"/>
  <c r="BU151" i="23"/>
  <c r="BC151" i="23"/>
  <c r="AV151" i="23"/>
  <c r="AO38" i="23"/>
  <c r="AO7" i="23" s="1"/>
  <c r="AM28" i="23"/>
  <c r="AM5" i="23" s="1"/>
  <c r="AW28" i="23"/>
  <c r="AW5" i="23" s="1"/>
  <c r="AQ28" i="23"/>
  <c r="AQ5" i="23" s="1"/>
  <c r="BA41" i="23"/>
  <c r="BA8" i="23" s="1"/>
  <c r="AU31" i="23"/>
  <c r="AU6" i="23" s="1"/>
  <c r="AE28" i="23"/>
  <c r="AE5" i="23" s="1"/>
  <c r="BI38" i="23"/>
  <c r="BI7" i="23" s="1"/>
  <c r="AY38" i="23"/>
  <c r="AY7" i="23" s="1"/>
  <c r="E7" i="23"/>
  <c r="BE151" i="23"/>
  <c r="BB151" i="23"/>
  <c r="Y47" i="24"/>
  <c r="Y48" i="24" s="1"/>
  <c r="Y10" i="24" s="1"/>
  <c r="Y98" i="24"/>
  <c r="Y115" i="24" s="1"/>
  <c r="Z47" i="24"/>
  <c r="Z48" i="24" s="1"/>
  <c r="Z10" i="24" s="1"/>
  <c r="Z98" i="24"/>
  <c r="Z115" i="24" s="1"/>
  <c r="AA47" i="24"/>
  <c r="AA48" i="24" s="1"/>
  <c r="AA10" i="24" s="1"/>
  <c r="AA98" i="24"/>
  <c r="AA115" i="24" s="1"/>
  <c r="AB47" i="24"/>
  <c r="AB48" i="24" s="1"/>
  <c r="AB10" i="24" s="1"/>
  <c r="AB98" i="24"/>
  <c r="AB115" i="24" s="1"/>
  <c r="BN31" i="23"/>
  <c r="BN6" i="23" s="1"/>
  <c r="AP28" i="23"/>
  <c r="AP5" i="23" s="1"/>
  <c r="AP41" i="23"/>
  <c r="AP8" i="23" s="1"/>
  <c r="AN38" i="23"/>
  <c r="AN7" i="23" s="1"/>
  <c r="AO151" i="23"/>
  <c r="Y159" i="23" s="1"/>
  <c r="AK151" i="23"/>
  <c r="BY151" i="23"/>
  <c r="BH47" i="23"/>
  <c r="BH48" i="23" s="1"/>
  <c r="BH98" i="23"/>
  <c r="BX47" i="23"/>
  <c r="BX48" i="23" s="1"/>
  <c r="BX98" i="23"/>
  <c r="AU47" i="23"/>
  <c r="AU48" i="23" s="1"/>
  <c r="AU10" i="23" s="1"/>
  <c r="AU98" i="23"/>
  <c r="Z98" i="23"/>
  <c r="Z115" i="23" s="1"/>
  <c r="Z47" i="23"/>
  <c r="Z48" i="23" s="1"/>
  <c r="Z10" i="23" s="1"/>
  <c r="X47" i="23"/>
  <c r="X48" i="23" s="1"/>
  <c r="X10" i="23" s="1"/>
  <c r="X98" i="23"/>
  <c r="X115" i="23" s="1"/>
  <c r="AW47" i="23"/>
  <c r="AW48" i="23" s="1"/>
  <c r="AW98" i="23"/>
  <c r="BO47" i="23"/>
  <c r="BO48" i="23" s="1"/>
  <c r="BO10" i="23" s="1"/>
  <c r="BO98" i="23"/>
  <c r="BU47" i="23"/>
  <c r="BU48" i="23" s="1"/>
  <c r="BU10" i="23" s="1"/>
  <c r="BU98" i="23"/>
  <c r="AR47" i="23"/>
  <c r="AR48" i="23" s="1"/>
  <c r="AR10" i="23" s="1"/>
  <c r="AR98" i="23"/>
  <c r="AH47" i="23"/>
  <c r="AH48" i="23" s="1"/>
  <c r="AH10" i="23" s="1"/>
  <c r="AH98" i="23"/>
  <c r="AH115" i="23" s="1"/>
  <c r="AH116" i="23" s="1"/>
  <c r="AZ47" i="23"/>
  <c r="AZ48" i="23" s="1"/>
  <c r="AZ98" i="23"/>
  <c r="BA47" i="23"/>
  <c r="BA48" i="23" s="1"/>
  <c r="BA10" i="23" s="1"/>
  <c r="BA98" i="23"/>
  <c r="AV98" i="23"/>
  <c r="AV47" i="23"/>
  <c r="AV48" i="23" s="1"/>
  <c r="AV10" i="23" s="1"/>
  <c r="AL47" i="23"/>
  <c r="AL48" i="23" s="1"/>
  <c r="AL98" i="23"/>
  <c r="AL115" i="23" s="1"/>
  <c r="AL116" i="23" s="1"/>
  <c r="BD47" i="23"/>
  <c r="BD48" i="23" s="1"/>
  <c r="BD98" i="23"/>
  <c r="CB41" i="23"/>
  <c r="CB8" i="23" s="1"/>
  <c r="BQ41" i="23"/>
  <c r="BQ8" i="23" s="1"/>
  <c r="AL41" i="23"/>
  <c r="AL8" i="23" s="1"/>
  <c r="BX151" i="23"/>
  <c r="BJ38" i="23"/>
  <c r="BJ7" i="23" s="1"/>
  <c r="BS41" i="23"/>
  <c r="BS8" i="23" s="1"/>
  <c r="CE38" i="23"/>
  <c r="CE7" i="23" s="1"/>
  <c r="AN28" i="23"/>
  <c r="AN5" i="23" s="1"/>
  <c r="AI47" i="24"/>
  <c r="AI48" i="24" s="1"/>
  <c r="AI10" i="24" s="1"/>
  <c r="AI98" i="24"/>
  <c r="AI115" i="24" s="1"/>
  <c r="AJ47" i="24"/>
  <c r="AJ48" i="24" s="1"/>
  <c r="AJ10" i="24" s="1"/>
  <c r="AJ98" i="24"/>
  <c r="AJ115" i="24" s="1"/>
  <c r="AH41" i="23"/>
  <c r="AH8" i="23" s="1"/>
  <c r="AS38" i="23"/>
  <c r="AS7" i="23" s="1"/>
  <c r="BK47" i="23"/>
  <c r="BK48" i="23" s="1"/>
  <c r="BK98" i="23"/>
  <c r="BN47" i="23"/>
  <c r="BN48" i="23" s="1"/>
  <c r="BN10" i="23" s="1"/>
  <c r="BN98" i="23"/>
  <c r="BZ47" i="23"/>
  <c r="BZ48" i="23" s="1"/>
  <c r="BZ98" i="23"/>
  <c r="BI47" i="23"/>
  <c r="BI48" i="23" s="1"/>
  <c r="BI10" i="23" s="1"/>
  <c r="BI98" i="23"/>
  <c r="BG47" i="23"/>
  <c r="BG48" i="23" s="1"/>
  <c r="BG10" i="23" s="1"/>
  <c r="BG98" i="23"/>
  <c r="AP45" i="23"/>
  <c r="AP9" i="23" s="1"/>
  <c r="BS45" i="23"/>
  <c r="BS9" i="23" s="1"/>
  <c r="BN45" i="23"/>
  <c r="BN9" i="23" s="1"/>
  <c r="BH38" i="23"/>
  <c r="BH7" i="23" s="1"/>
  <c r="BL151" i="23"/>
  <c r="BH151" i="23"/>
  <c r="AK28" i="23"/>
  <c r="AK5" i="23" s="1"/>
  <c r="BL41" i="23"/>
  <c r="BL8" i="23" s="1"/>
  <c r="AK41" i="23"/>
  <c r="AK8" i="23" s="1"/>
  <c r="AR41" i="23"/>
  <c r="AR8" i="23" s="1"/>
  <c r="BF41" i="23"/>
  <c r="BF8" i="23" s="1"/>
  <c r="CC41" i="23"/>
  <c r="CC8" i="23" s="1"/>
  <c r="BB28" i="23"/>
  <c r="BB5" i="23" s="1"/>
  <c r="BN38" i="23"/>
  <c r="BN7" i="23" s="1"/>
  <c r="AU38" i="23"/>
  <c r="AU7" i="23" s="1"/>
  <c r="AV38" i="23"/>
  <c r="AV7" i="23" s="1"/>
  <c r="Z38" i="23"/>
  <c r="Z7" i="23" s="1"/>
  <c r="AZ41" i="23"/>
  <c r="AZ8" i="23" s="1"/>
  <c r="BR151" i="23"/>
  <c r="BG28" i="23"/>
  <c r="BG5" i="23" s="1"/>
  <c r="AF28" i="23"/>
  <c r="AF5" i="23" s="1"/>
  <c r="AT28" i="23"/>
  <c r="AT5" i="23" s="1"/>
  <c r="AU41" i="23"/>
  <c r="AU8" i="23" s="1"/>
  <c r="BT41" i="23"/>
  <c r="BT8" i="23" s="1"/>
  <c r="BP41" i="23"/>
  <c r="BP8" i="23" s="1"/>
  <c r="AX38" i="23"/>
  <c r="AX7" i="23" s="1"/>
  <c r="AF38" i="23"/>
  <c r="AF7" i="23" s="1"/>
  <c r="AB38" i="23"/>
  <c r="AB7" i="23" s="1"/>
  <c r="BW151" i="23"/>
  <c r="AN151" i="23"/>
  <c r="BA151" i="23"/>
  <c r="AG47" i="24"/>
  <c r="AG48" i="24" s="1"/>
  <c r="AG10" i="24" s="1"/>
  <c r="AG98" i="24"/>
  <c r="AG115" i="24" s="1"/>
  <c r="AK47" i="24"/>
  <c r="AK48" i="24" s="1"/>
  <c r="AK10" i="24" s="1"/>
  <c r="AK98" i="24"/>
  <c r="AK115" i="24" s="1"/>
  <c r="AO47" i="24"/>
  <c r="AO48" i="24" s="1"/>
  <c r="AO10" i="24" s="1"/>
  <c r="AO98" i="24"/>
  <c r="AO115" i="24" s="1"/>
  <c r="AD47" i="24"/>
  <c r="AD48" i="24" s="1"/>
  <c r="AD98" i="24"/>
  <c r="AD115" i="24" s="1"/>
  <c r="AE47" i="24"/>
  <c r="AE48" i="24" s="1"/>
  <c r="AE10" i="24" s="1"/>
  <c r="AE98" i="24"/>
  <c r="AE115" i="24" s="1"/>
  <c r="AF47" i="24"/>
  <c r="AF48" i="24" s="1"/>
  <c r="AF98" i="24"/>
  <c r="AF115" i="24" s="1"/>
  <c r="BC41" i="23"/>
  <c r="BC8" i="23" s="1"/>
  <c r="BV41" i="23"/>
  <c r="BV8" i="23" s="1"/>
  <c r="BE28" i="23"/>
  <c r="BE5" i="23" s="1"/>
  <c r="CC38" i="23"/>
  <c r="CC7" i="23" s="1"/>
  <c r="BM38" i="23"/>
  <c r="BM7" i="23" s="1"/>
  <c r="AA47" i="23"/>
  <c r="AA48" i="23" s="1"/>
  <c r="AA98" i="23"/>
  <c r="AA115" i="23" s="1"/>
  <c r="BB47" i="23"/>
  <c r="BB48" i="23" s="1"/>
  <c r="BB98" i="23"/>
  <c r="AS47" i="23"/>
  <c r="AS48" i="23" s="1"/>
  <c r="AS98" i="23"/>
  <c r="CA47" i="23"/>
  <c r="CA48" i="23" s="1"/>
  <c r="CA98" i="23"/>
  <c r="AN47" i="23"/>
  <c r="AN48" i="23" s="1"/>
  <c r="AN98" i="23"/>
  <c r="AN115" i="23" s="1"/>
  <c r="AN116" i="23" s="1"/>
  <c r="AD47" i="23"/>
  <c r="AD48" i="23" s="1"/>
  <c r="AD98" i="23"/>
  <c r="AD115" i="23" s="1"/>
  <c r="CE47" i="23"/>
  <c r="CE48" i="23" s="1"/>
  <c r="CE10" i="23" s="1"/>
  <c r="CE98" i="23"/>
  <c r="AM47" i="23"/>
  <c r="AM48" i="23" s="1"/>
  <c r="AM10" i="23" s="1"/>
  <c r="AM98" i="23"/>
  <c r="AM115" i="23" s="1"/>
  <c r="AM116" i="23" s="1"/>
  <c r="CD47" i="23"/>
  <c r="CD48" i="23" s="1"/>
  <c r="CD10" i="23" s="1"/>
  <c r="CD98" i="23"/>
  <c r="AX47" i="23"/>
  <c r="AX48" i="23" s="1"/>
  <c r="AX10" i="23" s="1"/>
  <c r="AX98" i="23"/>
  <c r="BP47" i="23"/>
  <c r="BP48" i="23" s="1"/>
  <c r="BP98" i="23"/>
  <c r="BJ47" i="23"/>
  <c r="BJ98" i="23"/>
  <c r="Y47" i="23"/>
  <c r="Y48" i="23" s="1"/>
  <c r="Y10" i="23" s="1"/>
  <c r="Y98" i="23"/>
  <c r="Y115" i="23" s="1"/>
  <c r="BF47" i="23"/>
  <c r="BF48" i="23" s="1"/>
  <c r="BF98" i="23"/>
  <c r="BT47" i="23"/>
  <c r="BT48" i="23" s="1"/>
  <c r="BT98" i="23"/>
  <c r="BA31" i="23"/>
  <c r="BA6" i="23" s="1"/>
  <c r="E9" i="23"/>
  <c r="BF117" i="23"/>
  <c r="BA117" i="23"/>
  <c r="AV117" i="23"/>
  <c r="BO117" i="23"/>
  <c r="BG117" i="23"/>
  <c r="BW117" i="23"/>
  <c r="BB117" i="23"/>
  <c r="AW117" i="23"/>
  <c r="CD117" i="23"/>
  <c r="AX117" i="23"/>
  <c r="BZ117" i="23"/>
  <c r="BU117" i="23"/>
  <c r="AT117" i="23"/>
  <c r="CC117" i="23"/>
  <c r="BX117" i="23"/>
  <c r="AR117" i="23"/>
  <c r="AY117" i="23"/>
  <c r="AQ117" i="23"/>
  <c r="BY117" i="23"/>
  <c r="AS117" i="23"/>
  <c r="BT117" i="23"/>
  <c r="AN117" i="23"/>
  <c r="AI117" i="23"/>
  <c r="CA117" i="23"/>
  <c r="AO117" i="23"/>
  <c r="BV117" i="23"/>
  <c r="BQ117" i="23"/>
  <c r="AK117" i="23"/>
  <c r="BL117" i="23"/>
  <c r="AF117" i="23"/>
  <c r="BK117" i="23"/>
  <c r="W117" i="23"/>
  <c r="CE117" i="23"/>
  <c r="BR117" i="23"/>
  <c r="AL117" i="23"/>
  <c r="BS117" i="23"/>
  <c r="BJ117" i="23"/>
  <c r="BN117" i="23"/>
  <c r="AH117" i="23"/>
  <c r="BC117" i="23"/>
  <c r="AD117" i="23"/>
  <c r="AM117" i="23"/>
  <c r="CB117" i="23"/>
  <c r="BP117" i="23"/>
  <c r="AP117" i="23"/>
  <c r="AZ117" i="23"/>
  <c r="BM117" i="23"/>
  <c r="AG117" i="23"/>
  <c r="BH117" i="23"/>
  <c r="AU117" i="23"/>
  <c r="BI117" i="23"/>
  <c r="AC117" i="23"/>
  <c r="BD117" i="23"/>
  <c r="AE117" i="23"/>
  <c r="BE117" i="23"/>
  <c r="AJ117" i="23"/>
  <c r="K90" i="22"/>
  <c r="K91" i="22" s="1"/>
  <c r="L40" i="22"/>
  <c r="M129" i="22"/>
  <c r="N131" i="22"/>
  <c r="N29" i="22"/>
  <c r="N31" i="22" s="1"/>
  <c r="N7" i="22" s="1"/>
  <c r="L91" i="22"/>
  <c r="L143" i="22"/>
  <c r="M43" i="22"/>
  <c r="K75" i="22"/>
  <c r="L25" i="22"/>
  <c r="AC90" i="22"/>
  <c r="AC140" i="22"/>
  <c r="L81" i="22"/>
  <c r="O51" i="22"/>
  <c r="O14" i="22" s="1"/>
  <c r="O6" i="22"/>
  <c r="K77" i="22"/>
  <c r="L27" i="22"/>
  <c r="L144" i="22"/>
  <c r="M44" i="22"/>
  <c r="L24" i="22"/>
  <c r="L78" i="22"/>
  <c r="K74" i="22"/>
  <c r="AD9" i="22"/>
  <c r="AD51" i="22"/>
  <c r="AD14" i="22" s="1"/>
  <c r="M139" i="22"/>
  <c r="N141" i="22"/>
  <c r="N39" i="22"/>
  <c r="N41" i="22" s="1"/>
  <c r="N9" i="22" s="1"/>
  <c r="M42" i="22"/>
  <c r="M145" i="22"/>
  <c r="M45" i="22" s="1"/>
  <c r="M10" i="22" s="1"/>
  <c r="L142" i="22"/>
  <c r="M101" i="22"/>
  <c r="M128" i="22"/>
  <c r="N123" i="22"/>
  <c r="N23" i="22" s="1"/>
  <c r="N28" i="22" s="1"/>
  <c r="J89" i="22"/>
  <c r="AB40" i="22"/>
  <c r="AC41" i="22"/>
  <c r="AP99" i="29" l="1"/>
  <c r="AP99" i="30" s="1"/>
  <c r="AP49" i="26"/>
  <c r="AN116" i="31"/>
  <c r="BW120" i="29"/>
  <c r="BV155" i="29"/>
  <c r="BW70" i="29"/>
  <c r="BV105" i="29"/>
  <c r="AH116" i="31"/>
  <c r="E128" i="31"/>
  <c r="AX151" i="31"/>
  <c r="AT151" i="31"/>
  <c r="AC161" i="31" s="1"/>
  <c r="E88" i="31"/>
  <c r="AI116" i="31"/>
  <c r="E9" i="31"/>
  <c r="AX41" i="31"/>
  <c r="AX8" i="31" s="1"/>
  <c r="E7" i="31"/>
  <c r="AX31" i="31"/>
  <c r="AX6" i="31" s="1"/>
  <c r="BK151" i="31"/>
  <c r="E45" i="31"/>
  <c r="E38" i="31"/>
  <c r="AG116" i="31"/>
  <c r="AU116" i="31"/>
  <c r="AM116" i="31"/>
  <c r="AK116" i="31"/>
  <c r="AJ116" i="31"/>
  <c r="AL116" i="31"/>
  <c r="AO116" i="31"/>
  <c r="BD31" i="31"/>
  <c r="BD6" i="31" s="1"/>
  <c r="AL101" i="31"/>
  <c r="AO101" i="31"/>
  <c r="X164" i="31" s="1"/>
  <c r="AI38" i="31"/>
  <c r="AI7" i="31" s="1"/>
  <c r="AG101" i="31"/>
  <c r="BF38" i="31"/>
  <c r="BF7" i="31" s="1"/>
  <c r="BO31" i="31"/>
  <c r="BO6" i="31" s="1"/>
  <c r="AN101" i="31"/>
  <c r="AJ101" i="31"/>
  <c r="AK101" i="31"/>
  <c r="BB28" i="31"/>
  <c r="BB5" i="31" s="1"/>
  <c r="AH101" i="31"/>
  <c r="AL31" i="31"/>
  <c r="AL6" i="31" s="1"/>
  <c r="BC31" i="31"/>
  <c r="BC6" i="31" s="1"/>
  <c r="X80" i="31"/>
  <c r="X30" i="31" s="1"/>
  <c r="AM101" i="31"/>
  <c r="BT31" i="31"/>
  <c r="BT6" i="31" s="1"/>
  <c r="AI101" i="31"/>
  <c r="AA77" i="31"/>
  <c r="AA27" i="31" s="1"/>
  <c r="CC41" i="31"/>
  <c r="CC8" i="31" s="1"/>
  <c r="AF140" i="31"/>
  <c r="AF141" i="31" s="1"/>
  <c r="AF151" i="31" s="1"/>
  <c r="E24" i="25"/>
  <c r="CA25" i="24"/>
  <c r="CA28" i="24" s="1"/>
  <c r="CA5" i="24" s="1"/>
  <c r="BR98" i="31"/>
  <c r="BR115" i="31" s="1"/>
  <c r="BR116" i="31" s="1"/>
  <c r="CC48" i="31"/>
  <c r="CC10" i="31" s="1"/>
  <c r="CD128" i="25"/>
  <c r="CD151" i="25" s="1"/>
  <c r="CD78" i="25"/>
  <c r="CD111" i="25" s="1"/>
  <c r="BZ25" i="25"/>
  <c r="BZ28" i="25" s="1"/>
  <c r="BZ5" i="25" s="1"/>
  <c r="AQ98" i="31"/>
  <c r="AQ115" i="31" s="1"/>
  <c r="AQ116" i="31" s="1"/>
  <c r="BC98" i="31"/>
  <c r="BC115" i="31" s="1"/>
  <c r="BC116" i="31" s="1"/>
  <c r="BM48" i="31"/>
  <c r="BM10" i="31" s="1"/>
  <c r="CD25" i="25"/>
  <c r="CD28" i="25" s="1"/>
  <c r="BL98" i="31"/>
  <c r="BL115" i="31" s="1"/>
  <c r="BL116" i="31" s="1"/>
  <c r="BM98" i="31"/>
  <c r="BM115" i="31" s="1"/>
  <c r="BM116" i="31" s="1"/>
  <c r="AT98" i="31"/>
  <c r="CB25" i="25"/>
  <c r="CB28" i="25" s="1"/>
  <c r="CB5" i="25" s="1"/>
  <c r="CB78" i="25"/>
  <c r="CB111" i="25" s="1"/>
  <c r="W24" i="25"/>
  <c r="CB48" i="31"/>
  <c r="CB10" i="31" s="1"/>
  <c r="BR48" i="31"/>
  <c r="BR10" i="31" s="1"/>
  <c r="CC98" i="31"/>
  <c r="CC115" i="31" s="1"/>
  <c r="CC116" i="31" s="1"/>
  <c r="AT48" i="31"/>
  <c r="AT10" i="31" s="1"/>
  <c r="CB75" i="26"/>
  <c r="CB98" i="31"/>
  <c r="CB115" i="31" s="1"/>
  <c r="AQ48" i="31"/>
  <c r="AQ10" i="31" s="1"/>
  <c r="AV98" i="31"/>
  <c r="AV115" i="31" s="1"/>
  <c r="AV116" i="31" s="1"/>
  <c r="BQ48" i="31"/>
  <c r="BQ10" i="31" s="1"/>
  <c r="BQ98" i="31"/>
  <c r="BQ115" i="31" s="1"/>
  <c r="BQ116" i="31" s="1"/>
  <c r="AM51" i="31"/>
  <c r="AM13" i="31" s="1"/>
  <c r="BS48" i="31"/>
  <c r="BS10" i="31" s="1"/>
  <c r="BZ125" i="26"/>
  <c r="BZ75" i="26"/>
  <c r="BU98" i="31"/>
  <c r="BU115" i="31" s="1"/>
  <c r="BU116" i="31" s="1"/>
  <c r="CB128" i="25"/>
  <c r="CB151" i="25" s="1"/>
  <c r="AV48" i="31"/>
  <c r="AV10" i="31" s="1"/>
  <c r="BG48" i="31"/>
  <c r="BG10" i="31" s="1"/>
  <c r="BE48" i="31"/>
  <c r="BE10" i="31" s="1"/>
  <c r="CE75" i="26"/>
  <c r="CE78" i="26" s="1"/>
  <c r="CE111" i="26" s="1"/>
  <c r="BG98" i="31"/>
  <c r="BG115" i="31" s="1"/>
  <c r="BG116" i="31" s="1"/>
  <c r="BY48" i="31"/>
  <c r="BY10" i="31" s="1"/>
  <c r="BL48" i="31"/>
  <c r="BL10" i="31" s="1"/>
  <c r="BV98" i="31"/>
  <c r="BV115" i="31" s="1"/>
  <c r="BV116" i="31" s="1"/>
  <c r="CE25" i="25"/>
  <c r="CE28" i="25" s="1"/>
  <c r="BZ98" i="31"/>
  <c r="BZ115" i="31" s="1"/>
  <c r="BY98" i="31"/>
  <c r="BY115" i="31" s="1"/>
  <c r="BY116" i="31" s="1"/>
  <c r="BE98" i="31"/>
  <c r="BE115" i="31" s="1"/>
  <c r="BE116" i="31" s="1"/>
  <c r="AY98" i="31"/>
  <c r="AY115" i="31" s="1"/>
  <c r="AY116" i="31" s="1"/>
  <c r="BW48" i="31"/>
  <c r="BW10" i="31" s="1"/>
  <c r="BZ48" i="31"/>
  <c r="BZ10" i="31" s="1"/>
  <c r="CD48" i="31"/>
  <c r="CD10" i="31" s="1"/>
  <c r="BK48" i="31"/>
  <c r="BK10" i="31" s="1"/>
  <c r="BW98" i="31"/>
  <c r="BW115" i="31" s="1"/>
  <c r="BW116" i="31" s="1"/>
  <c r="BK98" i="31"/>
  <c r="BK115" i="31" s="1"/>
  <c r="BK116" i="31" s="1"/>
  <c r="BI98" i="31"/>
  <c r="BI115" i="31" s="1"/>
  <c r="BI116" i="31" s="1"/>
  <c r="BS98" i="31"/>
  <c r="BS115" i="31" s="1"/>
  <c r="BS116" i="31" s="1"/>
  <c r="CA98" i="31"/>
  <c r="CA115" i="31" s="1"/>
  <c r="AY48" i="31"/>
  <c r="AY10" i="31" s="1"/>
  <c r="AN51" i="31"/>
  <c r="AN13" i="31" s="1"/>
  <c r="BD48" i="31"/>
  <c r="BD10" i="31" s="1"/>
  <c r="BB98" i="31"/>
  <c r="BB115" i="31" s="1"/>
  <c r="BB116" i="31" s="1"/>
  <c r="AT57" i="31"/>
  <c r="BO48" i="31"/>
  <c r="BO10" i="31" s="1"/>
  <c r="BP48" i="31"/>
  <c r="BP10" i="31" s="1"/>
  <c r="AR57" i="31"/>
  <c r="Z131" i="31"/>
  <c r="Z29" i="31"/>
  <c r="AJ51" i="31"/>
  <c r="AJ13" i="31" s="1"/>
  <c r="AJ5" i="31"/>
  <c r="AF5" i="31"/>
  <c r="AX47" i="31"/>
  <c r="AX48" i="31" s="1"/>
  <c r="AY5" i="31"/>
  <c r="AR47" i="31"/>
  <c r="AR48" i="31" s="1"/>
  <c r="AR10" i="31" s="1"/>
  <c r="AR98" i="31"/>
  <c r="AR115" i="31" s="1"/>
  <c r="AR116" i="31" s="1"/>
  <c r="AP47" i="31"/>
  <c r="AP48" i="31" s="1"/>
  <c r="AE5" i="31"/>
  <c r="BH5" i="31"/>
  <c r="BJ98" i="31"/>
  <c r="BJ115" i="31" s="1"/>
  <c r="BJ116" i="31" s="1"/>
  <c r="CB25" i="31"/>
  <c r="CB28" i="31" s="1"/>
  <c r="CB78" i="31"/>
  <c r="CB111" i="31" s="1"/>
  <c r="CC25" i="25"/>
  <c r="CC28" i="25" s="1"/>
  <c r="Z30" i="31"/>
  <c r="Z81" i="31"/>
  <c r="Z112" i="31" s="1"/>
  <c r="W30" i="31"/>
  <c r="AX5" i="31"/>
  <c r="BM5" i="31"/>
  <c r="AP57" i="31"/>
  <c r="AS57" i="31"/>
  <c r="BY5" i="31"/>
  <c r="BZ25" i="31"/>
  <c r="BZ78" i="31"/>
  <c r="BZ111" i="31" s="1"/>
  <c r="W81" i="31"/>
  <c r="BH98" i="31"/>
  <c r="BH115" i="31" s="1"/>
  <c r="BH116" i="31" s="1"/>
  <c r="CD98" i="31"/>
  <c r="CD115" i="31" s="1"/>
  <c r="BO98" i="31"/>
  <c r="BO115" i="31" s="1"/>
  <c r="BO116" i="31" s="1"/>
  <c r="BN48" i="31"/>
  <c r="BN10" i="31" s="1"/>
  <c r="BK5" i="31"/>
  <c r="BU5" i="31"/>
  <c r="BP98" i="31"/>
  <c r="BP115" i="31" s="1"/>
  <c r="BP116" i="31" s="1"/>
  <c r="BD98" i="31"/>
  <c r="BD115" i="31" s="1"/>
  <c r="BD116" i="31" s="1"/>
  <c r="BU48" i="31"/>
  <c r="BU10" i="31" s="1"/>
  <c r="AZ48" i="31"/>
  <c r="AZ10" i="31" s="1"/>
  <c r="AW48" i="31"/>
  <c r="AW10" i="31" s="1"/>
  <c r="BT48" i="31"/>
  <c r="BT10" i="31" s="1"/>
  <c r="AH51" i="31"/>
  <c r="AH13" i="31" s="1"/>
  <c r="AH5" i="31"/>
  <c r="BB48" i="31"/>
  <c r="BB10" i="31" s="1"/>
  <c r="AV5" i="31"/>
  <c r="CA128" i="25"/>
  <c r="CA151" i="25" s="1"/>
  <c r="Y30" i="31"/>
  <c r="Y81" i="31"/>
  <c r="Y112" i="31" s="1"/>
  <c r="AX98" i="31"/>
  <c r="AI5" i="31"/>
  <c r="BF48" i="31"/>
  <c r="CE25" i="31"/>
  <c r="CE28" i="31" s="1"/>
  <c r="CE78" i="31"/>
  <c r="CE111" i="31" s="1"/>
  <c r="BN98" i="31"/>
  <c r="BN115" i="31" s="1"/>
  <c r="BN116" i="31" s="1"/>
  <c r="BX48" i="31"/>
  <c r="BX10" i="31" s="1"/>
  <c r="BX5" i="31"/>
  <c r="AO51" i="31"/>
  <c r="AO13" i="31" s="1"/>
  <c r="AO5" i="31"/>
  <c r="W159" i="31" s="1"/>
  <c r="AU51" i="31"/>
  <c r="AU13" i="31" s="1"/>
  <c r="AZ98" i="31"/>
  <c r="AZ115" i="31" s="1"/>
  <c r="AZ116" i="31" s="1"/>
  <c r="AW98" i="31"/>
  <c r="AW115" i="31" s="1"/>
  <c r="AW116" i="31" s="1"/>
  <c r="BT98" i="31"/>
  <c r="BT115" i="31" s="1"/>
  <c r="BT116" i="31" s="1"/>
  <c r="CE48" i="31"/>
  <c r="CE10" i="31" s="1"/>
  <c r="CA25" i="31"/>
  <c r="CA28" i="31" s="1"/>
  <c r="CA78" i="31"/>
  <c r="CA111" i="31" s="1"/>
  <c r="W24" i="31"/>
  <c r="AS48" i="31"/>
  <c r="AS10" i="31" s="1"/>
  <c r="BH48" i="31"/>
  <c r="BH10" i="31" s="1"/>
  <c r="AK51" i="31"/>
  <c r="AK13" i="31" s="1"/>
  <c r="AK5" i="31"/>
  <c r="BO5" i="31"/>
  <c r="BE5" i="31"/>
  <c r="AG51" i="31"/>
  <c r="AG13" i="31" s="1"/>
  <c r="AG5" i="31"/>
  <c r="CD25" i="31"/>
  <c r="CD28" i="31" s="1"/>
  <c r="CD78" i="31"/>
  <c r="CD111" i="31" s="1"/>
  <c r="BA98" i="31"/>
  <c r="BA115" i="31" s="1"/>
  <c r="BA116" i="31" s="1"/>
  <c r="CC128" i="25"/>
  <c r="CC151" i="25" s="1"/>
  <c r="AD25" i="31"/>
  <c r="AD28" i="31" s="1"/>
  <c r="AD78" i="31"/>
  <c r="AD111" i="31" s="1"/>
  <c r="AF91" i="31"/>
  <c r="AF114" i="31" s="1"/>
  <c r="AF116" i="31" s="1"/>
  <c r="BW5" i="31"/>
  <c r="AT5" i="31"/>
  <c r="BT5" i="31"/>
  <c r="AO151" i="31"/>
  <c r="Y159" i="31" s="1"/>
  <c r="BD5" i="31"/>
  <c r="BC48" i="31"/>
  <c r="CC25" i="31"/>
  <c r="CC28" i="31" s="1"/>
  <c r="CC128" i="31"/>
  <c r="CC151" i="31" s="1"/>
  <c r="BF98" i="31"/>
  <c r="BF115" i="31" s="1"/>
  <c r="BF116" i="31" s="1"/>
  <c r="AU101" i="31"/>
  <c r="AZ5" i="31"/>
  <c r="AQ57" i="31"/>
  <c r="BX98" i="31"/>
  <c r="BX115" i="31" s="1"/>
  <c r="BX116" i="31" s="1"/>
  <c r="AR5" i="31"/>
  <c r="BI48" i="31"/>
  <c r="BI10" i="31" s="1"/>
  <c r="BV48" i="31"/>
  <c r="BV10" i="31" s="1"/>
  <c r="AQ5" i="31"/>
  <c r="AW5" i="31"/>
  <c r="CA48" i="31"/>
  <c r="CA10" i="31" s="1"/>
  <c r="CE98" i="31"/>
  <c r="CE115" i="31" s="1"/>
  <c r="BJ48" i="31"/>
  <c r="AP98" i="31"/>
  <c r="AS98" i="31"/>
  <c r="AS115" i="31" s="1"/>
  <c r="AS116" i="31" s="1"/>
  <c r="BA48" i="31"/>
  <c r="AO99" i="29"/>
  <c r="AO99" i="30" s="1"/>
  <c r="AO82" i="29"/>
  <c r="AO82" i="30" s="1"/>
  <c r="AO149" i="29"/>
  <c r="AO149" i="30" s="1"/>
  <c r="AO135" i="29"/>
  <c r="AO135" i="30" s="1"/>
  <c r="AO85" i="29"/>
  <c r="AO85" i="30" s="1"/>
  <c r="AO92" i="29"/>
  <c r="AO92" i="30" s="1"/>
  <c r="AO132" i="29"/>
  <c r="AO132" i="30" s="1"/>
  <c r="AO142" i="29"/>
  <c r="AO142" i="30" s="1"/>
  <c r="AO114" i="25"/>
  <c r="AO113" i="25"/>
  <c r="AT114" i="25"/>
  <c r="AT112" i="25"/>
  <c r="AT111" i="25"/>
  <c r="AO111" i="25"/>
  <c r="AT117" i="25"/>
  <c r="AO112" i="25"/>
  <c r="AT113" i="25"/>
  <c r="AO117" i="25"/>
  <c r="AT111" i="24"/>
  <c r="AT113" i="24"/>
  <c r="AT114" i="24"/>
  <c r="AT117" i="24"/>
  <c r="AO112" i="24"/>
  <c r="AO113" i="24"/>
  <c r="AO117" i="24"/>
  <c r="AO111" i="24"/>
  <c r="AT112" i="24"/>
  <c r="AO114" i="24"/>
  <c r="AC162" i="23"/>
  <c r="AC159" i="23"/>
  <c r="AC163" i="23"/>
  <c r="AC164" i="23"/>
  <c r="AC161" i="23"/>
  <c r="Y162" i="23"/>
  <c r="Y161" i="23"/>
  <c r="Y164" i="23"/>
  <c r="Y163" i="23"/>
  <c r="Y160" i="23"/>
  <c r="AA159" i="23"/>
  <c r="AA164" i="23"/>
  <c r="AA163" i="23"/>
  <c r="AA161" i="23"/>
  <c r="AA162" i="23"/>
  <c r="AA160" i="23"/>
  <c r="AO115" i="23"/>
  <c r="AO116" i="23" s="1"/>
  <c r="N151" i="22"/>
  <c r="L101" i="22"/>
  <c r="AC141" i="22"/>
  <c r="AC151" i="22" s="1"/>
  <c r="AC140" i="27"/>
  <c r="AC140" i="28" s="1"/>
  <c r="AC141" i="28" s="1"/>
  <c r="AC151" i="28" s="1"/>
  <c r="Z81" i="23"/>
  <c r="Z112" i="23" s="1"/>
  <c r="Z80" i="25"/>
  <c r="Z80" i="24"/>
  <c r="Z30" i="23"/>
  <c r="AC91" i="22"/>
  <c r="AC90" i="27"/>
  <c r="AC90" i="28" s="1"/>
  <c r="AF13" i="28"/>
  <c r="AF14" i="28" s="1"/>
  <c r="Y129" i="23"/>
  <c r="Y129" i="31" s="1"/>
  <c r="AF141" i="23"/>
  <c r="AF151" i="23" s="1"/>
  <c r="AF140" i="25"/>
  <c r="AF140" i="24"/>
  <c r="AF141" i="24" s="1"/>
  <c r="AF151" i="24" s="1"/>
  <c r="AE140" i="23"/>
  <c r="Y30" i="23"/>
  <c r="Y80" i="24"/>
  <c r="Y81" i="23"/>
  <c r="Y112" i="23" s="1"/>
  <c r="Y80" i="25"/>
  <c r="Z129" i="24"/>
  <c r="Z29" i="23"/>
  <c r="Z129" i="25"/>
  <c r="Z131" i="23"/>
  <c r="AD101" i="22"/>
  <c r="AD60" i="22" s="1"/>
  <c r="AD57" i="22"/>
  <c r="AD114" i="22"/>
  <c r="AD116" i="22" s="1"/>
  <c r="W80" i="25"/>
  <c r="W80" i="24"/>
  <c r="E30" i="23"/>
  <c r="W30" i="23"/>
  <c r="AF90" i="24"/>
  <c r="AF91" i="23"/>
  <c r="AF114" i="23" s="1"/>
  <c r="AF116" i="23" s="1"/>
  <c r="AF90" i="25"/>
  <c r="AF40" i="23"/>
  <c r="AF41" i="23" s="1"/>
  <c r="AF8" i="23" s="1"/>
  <c r="AE90" i="23"/>
  <c r="AE90" i="31" s="1"/>
  <c r="AD40" i="28"/>
  <c r="AD41" i="28" s="1"/>
  <c r="AD141" i="28"/>
  <c r="AD151" i="28" s="1"/>
  <c r="X80" i="25"/>
  <c r="X30" i="23"/>
  <c r="X80" i="24"/>
  <c r="X30" i="24" s="1"/>
  <c r="X79" i="25"/>
  <c r="X79" i="24"/>
  <c r="X81" i="23"/>
  <c r="X112" i="23" s="1"/>
  <c r="W81" i="23"/>
  <c r="W112" i="23" s="1"/>
  <c r="AE8" i="28"/>
  <c r="AE51" i="28"/>
  <c r="CE78" i="24"/>
  <c r="CE111" i="24" s="1"/>
  <c r="BZ25" i="24"/>
  <c r="BZ28" i="24" s="1"/>
  <c r="BZ5" i="24" s="1"/>
  <c r="CC25" i="24"/>
  <c r="CC28" i="24" s="1"/>
  <c r="CC5" i="24" s="1"/>
  <c r="CA78" i="25"/>
  <c r="CA111" i="25" s="1"/>
  <c r="CA25" i="25"/>
  <c r="CA28" i="25" s="1"/>
  <c r="CB25" i="24"/>
  <c r="CA128" i="24"/>
  <c r="CA151" i="24" s="1"/>
  <c r="W24" i="24"/>
  <c r="BZ128" i="24"/>
  <c r="BZ151" i="24" s="1"/>
  <c r="CD78" i="24"/>
  <c r="CD111" i="24" s="1"/>
  <c r="CD116" i="24" s="1"/>
  <c r="CD25" i="24"/>
  <c r="CD28" i="24" s="1"/>
  <c r="CD5" i="24" s="1"/>
  <c r="BZ5" i="28"/>
  <c r="BZ51" i="28"/>
  <c r="AD75" i="24"/>
  <c r="AD78" i="23"/>
  <c r="AD75" i="25"/>
  <c r="AD25" i="23"/>
  <c r="AD28" i="23" s="1"/>
  <c r="AD5" i="23" s="1"/>
  <c r="BY13" i="28"/>
  <c r="BY14" i="28" s="1"/>
  <c r="AC75" i="23"/>
  <c r="AC75" i="31" s="1"/>
  <c r="AA77" i="24"/>
  <c r="AA27" i="24" s="1"/>
  <c r="AA27" i="23"/>
  <c r="AA77" i="25"/>
  <c r="Z77" i="23"/>
  <c r="BX96" i="26"/>
  <c r="BT41" i="24"/>
  <c r="BT8" i="24" s="1"/>
  <c r="BH41" i="24"/>
  <c r="BH8" i="24" s="1"/>
  <c r="BU86" i="29"/>
  <c r="BU86" i="30" s="1"/>
  <c r="BE144" i="29"/>
  <c r="BE144" i="30" s="1"/>
  <c r="BS89" i="29"/>
  <c r="BS89" i="30" s="1"/>
  <c r="BH86" i="29"/>
  <c r="BH86" i="30" s="1"/>
  <c r="BD143" i="29"/>
  <c r="BD143" i="30" s="1"/>
  <c r="BO85" i="29"/>
  <c r="BO85" i="30" s="1"/>
  <c r="BL136" i="29"/>
  <c r="BL136" i="30" s="1"/>
  <c r="AZ150" i="29"/>
  <c r="AZ150" i="30" s="1"/>
  <c r="BW92" i="29"/>
  <c r="BW92" i="30" s="1"/>
  <c r="AY87" i="29"/>
  <c r="AY87" i="30" s="1"/>
  <c r="BL140" i="29"/>
  <c r="BL140" i="30" s="1"/>
  <c r="W144" i="30"/>
  <c r="BJ135" i="29"/>
  <c r="BJ135" i="30" s="1"/>
  <c r="BL129" i="29"/>
  <c r="BL129" i="30" s="1"/>
  <c r="BT143" i="29"/>
  <c r="BT143" i="30" s="1"/>
  <c r="BL134" i="29"/>
  <c r="BL134" i="30" s="1"/>
  <c r="BR139" i="29"/>
  <c r="BR139" i="30" s="1"/>
  <c r="BA99" i="29"/>
  <c r="BA99" i="30" s="1"/>
  <c r="AY82" i="29"/>
  <c r="AY82" i="30" s="1"/>
  <c r="BT84" i="29"/>
  <c r="BT84" i="30" s="1"/>
  <c r="BQ126" i="29"/>
  <c r="BQ126" i="30" s="1"/>
  <c r="BQ127" i="29"/>
  <c r="BQ127" i="30" s="1"/>
  <c r="BL92" i="29"/>
  <c r="BL92" i="30" s="1"/>
  <c r="BV83" i="29"/>
  <c r="BV83" i="30" s="1"/>
  <c r="BE137" i="29"/>
  <c r="BE137" i="30" s="1"/>
  <c r="BR75" i="29"/>
  <c r="BR75" i="30" s="1"/>
  <c r="BK150" i="29"/>
  <c r="BK150" i="30" s="1"/>
  <c r="AE135" i="30"/>
  <c r="AA79" i="30"/>
  <c r="AV86" i="29"/>
  <c r="AV86" i="30" s="1"/>
  <c r="Y143" i="30"/>
  <c r="AA139" i="30"/>
  <c r="AP136" i="30"/>
  <c r="AM125" i="30"/>
  <c r="AL80" i="30"/>
  <c r="AE132" i="30"/>
  <c r="AV146" i="29"/>
  <c r="AV146" i="30" s="1"/>
  <c r="Z134" i="30"/>
  <c r="AP76" i="30"/>
  <c r="AR140" i="29"/>
  <c r="AR140" i="30" s="1"/>
  <c r="AN90" i="30"/>
  <c r="AV79" i="29"/>
  <c r="AV79" i="30" s="1"/>
  <c r="AV143" i="29"/>
  <c r="AV143" i="30" s="1"/>
  <c r="AV150" i="29"/>
  <c r="AV150" i="30" s="1"/>
  <c r="AL135" i="30"/>
  <c r="AQ143" i="29"/>
  <c r="AQ143" i="30" s="1"/>
  <c r="AQ134" i="29"/>
  <c r="AQ134" i="30" s="1"/>
  <c r="AS99" i="29"/>
  <c r="AS99" i="30" s="1"/>
  <c r="AC124" i="30"/>
  <c r="AX135" i="29"/>
  <c r="AX135" i="30" s="1"/>
  <c r="AX129" i="29"/>
  <c r="AX129" i="30" s="1"/>
  <c r="BP147" i="29"/>
  <c r="BP147" i="30" s="1"/>
  <c r="BR137" i="29"/>
  <c r="BR137" i="30" s="1"/>
  <c r="BC75" i="29"/>
  <c r="BC75" i="30" s="1"/>
  <c r="BM136" i="29"/>
  <c r="BM136" i="30" s="1"/>
  <c r="BH90" i="29"/>
  <c r="BH90" i="30" s="1"/>
  <c r="AX125" i="29"/>
  <c r="AX125" i="30" s="1"/>
  <c r="BJ132" i="29"/>
  <c r="BJ132" i="30" s="1"/>
  <c r="BK77" i="29"/>
  <c r="BK77" i="30" s="1"/>
  <c r="BH82" i="29"/>
  <c r="BH82" i="30" s="1"/>
  <c r="BG146" i="29"/>
  <c r="BG146" i="30" s="1"/>
  <c r="BE87" i="29"/>
  <c r="BE87" i="30" s="1"/>
  <c r="BK127" i="29"/>
  <c r="BK127" i="30" s="1"/>
  <c r="BO149" i="29"/>
  <c r="BO149" i="30" s="1"/>
  <c r="BP123" i="29"/>
  <c r="BP123" i="30" s="1"/>
  <c r="BR90" i="29"/>
  <c r="BR90" i="30" s="1"/>
  <c r="BJ84" i="29"/>
  <c r="BJ84" i="30" s="1"/>
  <c r="BK125" i="29"/>
  <c r="BK125" i="30" s="1"/>
  <c r="BV92" i="29"/>
  <c r="BV92" i="30" s="1"/>
  <c r="AP129" i="30"/>
  <c r="AZ147" i="29"/>
  <c r="AZ147" i="30" s="1"/>
  <c r="BT123" i="29"/>
  <c r="BT123" i="30" s="1"/>
  <c r="BL150" i="29"/>
  <c r="BL150" i="30" s="1"/>
  <c r="BM96" i="29"/>
  <c r="BM96" i="30" s="1"/>
  <c r="AA137" i="30"/>
  <c r="Y130" i="30"/>
  <c r="AV147" i="29"/>
  <c r="AV147" i="30" s="1"/>
  <c r="AD149" i="30"/>
  <c r="X100" i="30"/>
  <c r="AQ84" i="29"/>
  <c r="AQ84" i="30" s="1"/>
  <c r="AG77" i="30"/>
  <c r="AH80" i="30"/>
  <c r="AN99" i="30"/>
  <c r="AU123" i="29"/>
  <c r="AU123" i="30" s="1"/>
  <c r="AS142" i="29"/>
  <c r="AS142" i="30" s="1"/>
  <c r="AL136" i="30"/>
  <c r="X133" i="30"/>
  <c r="AG94" i="30"/>
  <c r="AW125" i="29"/>
  <c r="AW125" i="30" s="1"/>
  <c r="BS132" i="29"/>
  <c r="BS132" i="30" s="1"/>
  <c r="BG139" i="29"/>
  <c r="BG139" i="30" s="1"/>
  <c r="BE90" i="29"/>
  <c r="BE90" i="30" s="1"/>
  <c r="BK93" i="29"/>
  <c r="BK93" i="30" s="1"/>
  <c r="BN89" i="29"/>
  <c r="BN89" i="30" s="1"/>
  <c r="BU129" i="29"/>
  <c r="BU129" i="30" s="1"/>
  <c r="BQ146" i="29"/>
  <c r="BQ146" i="30" s="1"/>
  <c r="AX139" i="29"/>
  <c r="AX139" i="30" s="1"/>
  <c r="BV136" i="29"/>
  <c r="BV136" i="30" s="1"/>
  <c r="BG144" i="29"/>
  <c r="BG144" i="30" s="1"/>
  <c r="BR126" i="29"/>
  <c r="BR126" i="30" s="1"/>
  <c r="BF80" i="29"/>
  <c r="BF80" i="30" s="1"/>
  <c r="BH92" i="29"/>
  <c r="BH92" i="30" s="1"/>
  <c r="BB126" i="29"/>
  <c r="BB126" i="30" s="1"/>
  <c r="BB77" i="29"/>
  <c r="BB77" i="30" s="1"/>
  <c r="BW127" i="29"/>
  <c r="BW127" i="30" s="1"/>
  <c r="BS75" i="29"/>
  <c r="BS75" i="30" s="1"/>
  <c r="BH149" i="29"/>
  <c r="BH149" i="30" s="1"/>
  <c r="AX82" i="29"/>
  <c r="AX82" i="30" s="1"/>
  <c r="BR84" i="29"/>
  <c r="BR84" i="30" s="1"/>
  <c r="BM133" i="29"/>
  <c r="BM133" i="30" s="1"/>
  <c r="BR77" i="29"/>
  <c r="BR77" i="30" s="1"/>
  <c r="BS127" i="29"/>
  <c r="BS127" i="30" s="1"/>
  <c r="BT80" i="29"/>
  <c r="BT80" i="30" s="1"/>
  <c r="BR140" i="29"/>
  <c r="BR140" i="30" s="1"/>
  <c r="BB82" i="29"/>
  <c r="BB82" i="30" s="1"/>
  <c r="BT125" i="29"/>
  <c r="BT125" i="30" s="1"/>
  <c r="BP96" i="29"/>
  <c r="BP96" i="30" s="1"/>
  <c r="AF94" i="30"/>
  <c r="Z79" i="30"/>
  <c r="AB129" i="30"/>
  <c r="AU77" i="29"/>
  <c r="AU77" i="30" s="1"/>
  <c r="AG127" i="30"/>
  <c r="AV149" i="29"/>
  <c r="AV149" i="30" s="1"/>
  <c r="AV82" i="29"/>
  <c r="AV82" i="30" s="1"/>
  <c r="AA129" i="30"/>
  <c r="AK133" i="30"/>
  <c r="AB80" i="30"/>
  <c r="AT85" i="29"/>
  <c r="AT85" i="30" s="1"/>
  <c r="AS124" i="29"/>
  <c r="AS124" i="30" s="1"/>
  <c r="AI144" i="30"/>
  <c r="AC83" i="30"/>
  <c r="AM75" i="30"/>
  <c r="AH130" i="30"/>
  <c r="AA89" i="30"/>
  <c r="AD87" i="30"/>
  <c r="AL127" i="30"/>
  <c r="AI75" i="30"/>
  <c r="AI90" i="30"/>
  <c r="BI137" i="29"/>
  <c r="BI137" i="30" s="1"/>
  <c r="AM144" i="30"/>
  <c r="BK132" i="29"/>
  <c r="BK132" i="30" s="1"/>
  <c r="BG86" i="29"/>
  <c r="BG86" i="30" s="1"/>
  <c r="BE123" i="29"/>
  <c r="BE123" i="30" s="1"/>
  <c r="BC142" i="29"/>
  <c r="BC142" i="30" s="1"/>
  <c r="AY127" i="29"/>
  <c r="AY127" i="30" s="1"/>
  <c r="BW87" i="29"/>
  <c r="BW87" i="30" s="1"/>
  <c r="BO127" i="29"/>
  <c r="BO127" i="30" s="1"/>
  <c r="AX137" i="29"/>
  <c r="AX137" i="30" s="1"/>
  <c r="BQ75" i="29"/>
  <c r="BQ75" i="30" s="1"/>
  <c r="BC149" i="29"/>
  <c r="BC149" i="30" s="1"/>
  <c r="AY100" i="29"/>
  <c r="AY100" i="30" s="1"/>
  <c r="BR142" i="29"/>
  <c r="BR142" i="30" s="1"/>
  <c r="BW96" i="29"/>
  <c r="BW96" i="30" s="1"/>
  <c r="BO132" i="29"/>
  <c r="BO132" i="30" s="1"/>
  <c r="BT133" i="29"/>
  <c r="BT133" i="30" s="1"/>
  <c r="BW124" i="29"/>
  <c r="BW124" i="30" s="1"/>
  <c r="BU135" i="29"/>
  <c r="BU135" i="30" s="1"/>
  <c r="AX89" i="29"/>
  <c r="AX89" i="30" s="1"/>
  <c r="BI132" i="29"/>
  <c r="BI132" i="30" s="1"/>
  <c r="BT146" i="29"/>
  <c r="BT146" i="30" s="1"/>
  <c r="BS77" i="29"/>
  <c r="BS77" i="30" s="1"/>
  <c r="BN134" i="29"/>
  <c r="BN134" i="30" s="1"/>
  <c r="BW85" i="29"/>
  <c r="BW85" i="30" s="1"/>
  <c r="BH124" i="29"/>
  <c r="BH124" i="30" s="1"/>
  <c r="BT82" i="29"/>
  <c r="BT82" i="30" s="1"/>
  <c r="BJ125" i="29"/>
  <c r="BJ125" i="30" s="1"/>
  <c r="Z135" i="30"/>
  <c r="X134" i="30"/>
  <c r="AK142" i="30"/>
  <c r="AW93" i="29"/>
  <c r="AW93" i="30" s="1"/>
  <c r="AP147" i="30"/>
  <c r="AC143" i="30"/>
  <c r="AL137" i="30"/>
  <c r="W140" i="30"/>
  <c r="Z124" i="30"/>
  <c r="AN150" i="30"/>
  <c r="AQ125" i="29"/>
  <c r="AQ125" i="30" s="1"/>
  <c r="AR84" i="29"/>
  <c r="AR84" i="30" s="1"/>
  <c r="AH132" i="30"/>
  <c r="AG134" i="30"/>
  <c r="AD100" i="30"/>
  <c r="AT142" i="29"/>
  <c r="AT142" i="30" s="1"/>
  <c r="AA144" i="30"/>
  <c r="AN92" i="30"/>
  <c r="AQ129" i="29"/>
  <c r="AQ129" i="30" s="1"/>
  <c r="AQ74" i="29"/>
  <c r="AQ74" i="30" s="1"/>
  <c r="AP77" i="30"/>
  <c r="AJ139" i="30"/>
  <c r="AU75" i="29"/>
  <c r="AU75" i="30" s="1"/>
  <c r="Y99" i="30"/>
  <c r="AW136" i="29"/>
  <c r="AW136" i="30" s="1"/>
  <c r="AO90" i="30"/>
  <c r="AK144" i="30"/>
  <c r="AW80" i="29"/>
  <c r="AW80" i="30" s="1"/>
  <c r="AR92" i="29"/>
  <c r="AR92" i="30" s="1"/>
  <c r="AK126" i="30"/>
  <c r="AR146" i="29"/>
  <c r="AR146" i="30" s="1"/>
  <c r="AL87" i="30"/>
  <c r="AR139" i="29"/>
  <c r="AR139" i="30" s="1"/>
  <c r="AD99" i="30"/>
  <c r="AV124" i="29"/>
  <c r="AV124" i="30" s="1"/>
  <c r="AB150" i="30"/>
  <c r="AL94" i="30"/>
  <c r="AP146" i="30"/>
  <c r="BE89" i="29"/>
  <c r="BE89" i="30" s="1"/>
  <c r="BD87" i="29"/>
  <c r="BD87" i="30" s="1"/>
  <c r="BB140" i="29"/>
  <c r="BB140" i="30" s="1"/>
  <c r="BE84" i="29"/>
  <c r="BE84" i="30" s="1"/>
  <c r="BL93" i="29"/>
  <c r="BL93" i="30" s="1"/>
  <c r="BG135" i="29"/>
  <c r="BG135" i="30" s="1"/>
  <c r="BK146" i="29"/>
  <c r="BK146" i="30" s="1"/>
  <c r="BK143" i="29"/>
  <c r="BK143" i="30" s="1"/>
  <c r="BS87" i="29"/>
  <c r="BS87" i="30" s="1"/>
  <c r="BE139" i="29"/>
  <c r="BE139" i="30" s="1"/>
  <c r="BV80" i="29"/>
  <c r="BV80" i="30" s="1"/>
  <c r="BJ76" i="29"/>
  <c r="BJ76" i="30" s="1"/>
  <c r="BC99" i="29"/>
  <c r="BC99" i="30" s="1"/>
  <c r="BQ149" i="29"/>
  <c r="BQ149" i="30" s="1"/>
  <c r="BH140" i="29"/>
  <c r="BH140" i="30" s="1"/>
  <c r="BE136" i="29"/>
  <c r="BE136" i="30" s="1"/>
  <c r="AX100" i="29"/>
  <c r="AX100" i="30" s="1"/>
  <c r="BT150" i="29"/>
  <c r="BT150" i="30" s="1"/>
  <c r="BV84" i="29"/>
  <c r="BV84" i="30" s="1"/>
  <c r="BK135" i="29"/>
  <c r="BK135" i="30" s="1"/>
  <c r="BJ146" i="29"/>
  <c r="BJ146" i="30" s="1"/>
  <c r="AZ83" i="29"/>
  <c r="AZ83" i="30" s="1"/>
  <c r="BU76" i="29"/>
  <c r="BU76" i="30" s="1"/>
  <c r="BS124" i="29"/>
  <c r="BS124" i="30" s="1"/>
  <c r="BO150" i="29"/>
  <c r="BO150" i="30" s="1"/>
  <c r="BM92" i="29"/>
  <c r="BM92" i="30" s="1"/>
  <c r="BN135" i="29"/>
  <c r="BN135" i="30" s="1"/>
  <c r="BF89" i="29"/>
  <c r="BF89" i="30" s="1"/>
  <c r="BW126" i="29"/>
  <c r="BW126" i="30" s="1"/>
  <c r="AY74" i="29"/>
  <c r="AY74" i="30" s="1"/>
  <c r="BV74" i="29"/>
  <c r="BV74" i="30" s="1"/>
  <c r="BU143" i="29"/>
  <c r="BU143" i="30" s="1"/>
  <c r="BG87" i="29"/>
  <c r="BG87" i="30" s="1"/>
  <c r="BE134" i="29"/>
  <c r="BE134" i="30" s="1"/>
  <c r="BA139" i="29"/>
  <c r="BA139" i="30" s="1"/>
  <c r="BP137" i="29"/>
  <c r="BP137" i="30" s="1"/>
  <c r="BS76" i="29"/>
  <c r="BS76" i="30" s="1"/>
  <c r="BU99" i="29"/>
  <c r="BU99" i="30" s="1"/>
  <c r="BE140" i="29"/>
  <c r="BE140" i="30" s="1"/>
  <c r="BJ123" i="29"/>
  <c r="BJ123" i="30" s="1"/>
  <c r="BL124" i="29"/>
  <c r="BL124" i="30" s="1"/>
  <c r="BE150" i="29"/>
  <c r="BE150" i="30" s="1"/>
  <c r="AZ125" i="29"/>
  <c r="AZ125" i="30" s="1"/>
  <c r="BL144" i="29"/>
  <c r="BL144" i="30" s="1"/>
  <c r="AZ96" i="29"/>
  <c r="AZ96" i="30" s="1"/>
  <c r="AX79" i="29"/>
  <c r="AX79" i="30" s="1"/>
  <c r="BE86" i="29"/>
  <c r="BE86" i="30" s="1"/>
  <c r="BI87" i="29"/>
  <c r="BI87" i="30" s="1"/>
  <c r="BU137" i="29"/>
  <c r="BU137" i="30" s="1"/>
  <c r="BI136" i="29"/>
  <c r="BI136" i="30" s="1"/>
  <c r="BQ82" i="29"/>
  <c r="BQ82" i="30" s="1"/>
  <c r="BG130" i="29"/>
  <c r="BG130" i="30" s="1"/>
  <c r="BF92" i="29"/>
  <c r="BF92" i="30" s="1"/>
  <c r="BR79" i="29"/>
  <c r="BR79" i="30" s="1"/>
  <c r="BT129" i="29"/>
  <c r="BT129" i="30" s="1"/>
  <c r="BM74" i="29"/>
  <c r="BM74" i="30" s="1"/>
  <c r="BO94" i="29"/>
  <c r="BO94" i="30" s="1"/>
  <c r="BV143" i="29"/>
  <c r="BV143" i="30" s="1"/>
  <c r="BN87" i="29"/>
  <c r="BN87" i="30" s="1"/>
  <c r="BQ134" i="29"/>
  <c r="BQ134" i="30" s="1"/>
  <c r="BQ139" i="29"/>
  <c r="BQ139" i="30" s="1"/>
  <c r="BC137" i="29"/>
  <c r="BC137" i="30" s="1"/>
  <c r="BB76" i="29"/>
  <c r="BB76" i="30" s="1"/>
  <c r="AY140" i="29"/>
  <c r="AY140" i="30" s="1"/>
  <c r="BU124" i="29"/>
  <c r="BU124" i="30" s="1"/>
  <c r="BE82" i="29"/>
  <c r="BE82" i="30" s="1"/>
  <c r="BP142" i="29"/>
  <c r="BP142" i="30" s="1"/>
  <c r="BT96" i="29"/>
  <c r="BT96" i="30" s="1"/>
  <c r="AD74" i="30"/>
  <c r="AP140" i="30"/>
  <c r="AJ92" i="30"/>
  <c r="AF135" i="30"/>
  <c r="X135" i="30"/>
  <c r="AL89" i="30"/>
  <c r="AG126" i="30"/>
  <c r="AJ74" i="30"/>
  <c r="AE143" i="30"/>
  <c r="Z87" i="30"/>
  <c r="AW134" i="29"/>
  <c r="AW134" i="30" s="1"/>
  <c r="AD139" i="30"/>
  <c r="AF80" i="30"/>
  <c r="AO75" i="30"/>
  <c r="AG140" i="30"/>
  <c r="X123" i="30"/>
  <c r="AQ82" i="29"/>
  <c r="AQ82" i="30" s="1"/>
  <c r="AF130" i="30"/>
  <c r="AN125" i="30"/>
  <c r="Z92" i="30"/>
  <c r="AQ86" i="29"/>
  <c r="AQ86" i="30" s="1"/>
  <c r="AR77" i="29"/>
  <c r="AR77" i="30" s="1"/>
  <c r="AD83" i="30"/>
  <c r="AU93" i="29"/>
  <c r="AU93" i="30" s="1"/>
  <c r="AN135" i="30"/>
  <c r="AT132" i="29"/>
  <c r="AT132" i="30" s="1"/>
  <c r="AS86" i="29"/>
  <c r="AS86" i="30" s="1"/>
  <c r="AB133" i="30"/>
  <c r="AJ134" i="30"/>
  <c r="AC137" i="30"/>
  <c r="Z76" i="30"/>
  <c r="AV85" i="29"/>
  <c r="AV85" i="30" s="1"/>
  <c r="AS85" i="29"/>
  <c r="AS85" i="30" s="1"/>
  <c r="AJ140" i="30"/>
  <c r="AO123" i="30"/>
  <c r="AP100" i="30"/>
  <c r="Y94" i="30"/>
  <c r="AK125" i="30"/>
  <c r="AM84" i="30"/>
  <c r="AE79" i="30"/>
  <c r="AD86" i="30"/>
  <c r="AE77" i="30"/>
  <c r="AL134" i="30"/>
  <c r="AK99" i="30"/>
  <c r="AB82" i="30"/>
  <c r="AA130" i="30"/>
  <c r="AB84" i="30"/>
  <c r="AN79" i="30"/>
  <c r="Z89" i="30"/>
  <c r="AB132" i="30"/>
  <c r="AP83" i="30"/>
  <c r="AH134" i="30"/>
  <c r="AO134" i="30"/>
  <c r="AN139" i="30"/>
  <c r="AS75" i="29"/>
  <c r="AS75" i="30" s="1"/>
  <c r="AS149" i="29"/>
  <c r="AS149" i="30" s="1"/>
  <c r="AG123" i="30"/>
  <c r="AG100" i="30"/>
  <c r="Z142" i="30"/>
  <c r="AR96" i="29"/>
  <c r="AR96" i="30" s="1"/>
  <c r="BD126" i="29"/>
  <c r="BD126" i="30" s="1"/>
  <c r="AZ94" i="29"/>
  <c r="AZ94" i="30" s="1"/>
  <c r="AY83" i="29"/>
  <c r="AY83" i="30" s="1"/>
  <c r="BA76" i="29"/>
  <c r="BA76" i="30" s="1"/>
  <c r="BR124" i="29"/>
  <c r="BR124" i="30" s="1"/>
  <c r="BE96" i="29"/>
  <c r="BE96" i="30" s="1"/>
  <c r="BD92" i="29"/>
  <c r="BD92" i="30" s="1"/>
  <c r="BG79" i="29"/>
  <c r="BG79" i="30" s="1"/>
  <c r="BC129" i="29"/>
  <c r="BC129" i="30" s="1"/>
  <c r="BU74" i="29"/>
  <c r="BU74" i="30" s="1"/>
  <c r="BA77" i="29"/>
  <c r="BA77" i="30" s="1"/>
  <c r="BO83" i="29"/>
  <c r="BO83" i="30" s="1"/>
  <c r="BG127" i="29"/>
  <c r="BG127" i="30" s="1"/>
  <c r="BT137" i="29"/>
  <c r="BT137" i="30" s="1"/>
  <c r="BG76" i="29"/>
  <c r="BG76" i="30" s="1"/>
  <c r="BM99" i="29"/>
  <c r="BM99" i="30" s="1"/>
  <c r="BR149" i="29"/>
  <c r="BR149" i="30" s="1"/>
  <c r="BI140" i="29"/>
  <c r="BI140" i="30" s="1"/>
  <c r="BQ136" i="29"/>
  <c r="BQ136" i="30" s="1"/>
  <c r="BB90" i="29"/>
  <c r="BB90" i="30" s="1"/>
  <c r="BP150" i="29"/>
  <c r="BP150" i="30" s="1"/>
  <c r="BK130" i="29"/>
  <c r="BK130" i="30" s="1"/>
  <c r="BV125" i="29"/>
  <c r="BV125" i="30" s="1"/>
  <c r="BC84" i="29"/>
  <c r="BC84" i="30" s="1"/>
  <c r="BU92" i="29"/>
  <c r="BU92" i="30" s="1"/>
  <c r="BA126" i="29"/>
  <c r="BA126" i="30" s="1"/>
  <c r="BM87" i="29"/>
  <c r="BM87" i="30" s="1"/>
  <c r="BO80" i="29"/>
  <c r="BO80" i="30" s="1"/>
  <c r="BK89" i="29"/>
  <c r="BK89" i="30" s="1"/>
  <c r="BE126" i="29"/>
  <c r="BE126" i="30" s="1"/>
  <c r="BC74" i="29"/>
  <c r="BC74" i="30" s="1"/>
  <c r="BD147" i="29"/>
  <c r="BD147" i="30" s="1"/>
  <c r="BI77" i="29"/>
  <c r="BI77" i="30" s="1"/>
  <c r="BE83" i="29"/>
  <c r="BE83" i="30" s="1"/>
  <c r="BJ134" i="29"/>
  <c r="BJ134" i="30" s="1"/>
  <c r="BL139" i="29"/>
  <c r="BL139" i="30" s="1"/>
  <c r="BK137" i="29"/>
  <c r="BK137" i="30" s="1"/>
  <c r="BI94" i="29"/>
  <c r="BI94" i="30" s="1"/>
  <c r="BA85" i="29"/>
  <c r="BA85" i="30" s="1"/>
  <c r="BJ149" i="29"/>
  <c r="BJ149" i="30" s="1"/>
  <c r="BD123" i="29"/>
  <c r="BD123" i="30" s="1"/>
  <c r="BD100" i="29"/>
  <c r="BD100" i="30" s="1"/>
  <c r="BT142" i="29"/>
  <c r="BT142" i="30" s="1"/>
  <c r="BP144" i="29"/>
  <c r="BP144" i="30" s="1"/>
  <c r="BI89" i="29"/>
  <c r="BI89" i="30" s="1"/>
  <c r="BH74" i="29"/>
  <c r="BH74" i="30" s="1"/>
  <c r="BB83" i="29"/>
  <c r="BB83" i="30" s="1"/>
  <c r="BR76" i="29"/>
  <c r="BR76" i="30" s="1"/>
  <c r="AY123" i="29"/>
  <c r="AY123" i="30" s="1"/>
  <c r="BI150" i="29"/>
  <c r="BI150" i="30" s="1"/>
  <c r="BT93" i="29"/>
  <c r="BT93" i="30" s="1"/>
  <c r="BH135" i="29"/>
  <c r="BH135" i="30" s="1"/>
  <c r="BU89" i="29"/>
  <c r="BU89" i="30" s="1"/>
  <c r="BC132" i="29"/>
  <c r="BC132" i="30" s="1"/>
  <c r="AT129" i="29"/>
  <c r="AT129" i="30" s="1"/>
  <c r="BS147" i="29"/>
  <c r="BS147" i="30" s="1"/>
  <c r="BM77" i="29"/>
  <c r="BM77" i="30" s="1"/>
  <c r="BN83" i="29"/>
  <c r="BN83" i="30" s="1"/>
  <c r="BD133" i="29"/>
  <c r="BD133" i="30" s="1"/>
  <c r="BR127" i="29"/>
  <c r="BR127" i="30" s="1"/>
  <c r="BB137" i="29"/>
  <c r="BB137" i="30" s="1"/>
  <c r="BJ80" i="29"/>
  <c r="BJ80" i="30" s="1"/>
  <c r="BK75" i="29"/>
  <c r="BK75" i="30" s="1"/>
  <c r="BQ85" i="29"/>
  <c r="BQ85" i="30" s="1"/>
  <c r="AX140" i="29"/>
  <c r="AX140" i="30" s="1"/>
  <c r="BB124" i="29"/>
  <c r="BB124" i="30" s="1"/>
  <c r="BF90" i="29"/>
  <c r="BF90" i="30" s="1"/>
  <c r="BV82" i="29"/>
  <c r="BV82" i="30" s="1"/>
  <c r="BS144" i="29"/>
  <c r="BS144" i="30" s="1"/>
  <c r="BL96" i="29"/>
  <c r="BL96" i="30" s="1"/>
  <c r="AQ89" i="29"/>
  <c r="AQ89" i="30" s="1"/>
  <c r="AM134" i="30"/>
  <c r="AJ76" i="30"/>
  <c r="AP94" i="30"/>
  <c r="AH93" i="30"/>
  <c r="AG93" i="30"/>
  <c r="AB86" i="30"/>
  <c r="AU74" i="29"/>
  <c r="AU74" i="30" s="1"/>
  <c r="AH143" i="30"/>
  <c r="AN134" i="30"/>
  <c r="X76" i="30"/>
  <c r="AT99" i="29"/>
  <c r="AT99" i="30" s="1"/>
  <c r="AR99" i="29"/>
  <c r="AR99" i="30" s="1"/>
  <c r="AH149" i="30"/>
  <c r="AS136" i="29"/>
  <c r="AS136" i="30" s="1"/>
  <c r="AC100" i="30"/>
  <c r="AT100" i="29"/>
  <c r="AT100" i="30" s="1"/>
  <c r="AM150" i="30"/>
  <c r="AS130" i="29"/>
  <c r="AS130" i="30" s="1"/>
  <c r="AD84" i="30"/>
  <c r="AN94" i="30"/>
  <c r="AI126" i="30"/>
  <c r="AV134" i="29"/>
  <c r="AV134" i="30" s="1"/>
  <c r="AH82" i="30"/>
  <c r="AM94" i="30"/>
  <c r="AH92" i="30"/>
  <c r="AE89" i="30"/>
  <c r="AC129" i="30"/>
  <c r="X74" i="30"/>
  <c r="AT143" i="29"/>
  <c r="AT143" i="30" s="1"/>
  <c r="AR87" i="29"/>
  <c r="AR87" i="30" s="1"/>
  <c r="AC127" i="30"/>
  <c r="AC139" i="30"/>
  <c r="AU76" i="29"/>
  <c r="AU76" i="30" s="1"/>
  <c r="AJ149" i="30"/>
  <c r="AI140" i="30"/>
  <c r="AJ136" i="30"/>
  <c r="AE124" i="30"/>
  <c r="AR82" i="29"/>
  <c r="AR82" i="30" s="1"/>
  <c r="AA125" i="30"/>
  <c r="AP144" i="30"/>
  <c r="AR89" i="29"/>
  <c r="AR89" i="30" s="1"/>
  <c r="AH87" i="30"/>
  <c r="AA99" i="30"/>
  <c r="AN124" i="30"/>
  <c r="AG125" i="30"/>
  <c r="AB92" i="30"/>
  <c r="AO89" i="30"/>
  <c r="X132" i="30"/>
  <c r="AR74" i="29"/>
  <c r="AR74" i="30" s="1"/>
  <c r="AW146" i="29"/>
  <c r="AW146" i="30" s="1"/>
  <c r="AR83" i="29"/>
  <c r="AR83" i="30" s="1"/>
  <c r="W134" i="30"/>
  <c r="AU139" i="29"/>
  <c r="AU139" i="30" s="1"/>
  <c r="Y137" i="30"/>
  <c r="AV99" i="29"/>
  <c r="AV99" i="30" s="1"/>
  <c r="AK85" i="30"/>
  <c r="Y124" i="30"/>
  <c r="AO150" i="30"/>
  <c r="AK150" i="30"/>
  <c r="AD125" i="30"/>
  <c r="AT96" i="29"/>
  <c r="AT96" i="30" s="1"/>
  <c r="BO126" i="29"/>
  <c r="BO126" i="30" s="1"/>
  <c r="BJ83" i="29"/>
  <c r="BJ83" i="30" s="1"/>
  <c r="BS80" i="29"/>
  <c r="BS80" i="30" s="1"/>
  <c r="BJ140" i="29"/>
  <c r="BJ140" i="30" s="1"/>
  <c r="BF82" i="29"/>
  <c r="BF82" i="30" s="1"/>
  <c r="BA93" i="29"/>
  <c r="BA93" i="30" s="1"/>
  <c r="BL79" i="29"/>
  <c r="BL79" i="30" s="1"/>
  <c r="BR132" i="29"/>
  <c r="BR132" i="30" s="1"/>
  <c r="AY129" i="29"/>
  <c r="AY129" i="30" s="1"/>
  <c r="BA74" i="29"/>
  <c r="BA74" i="30" s="1"/>
  <c r="BV147" i="29"/>
  <c r="BV147" i="30" s="1"/>
  <c r="BC83" i="29"/>
  <c r="BC83" i="30" s="1"/>
  <c r="BN127" i="29"/>
  <c r="BN127" i="30" s="1"/>
  <c r="BH137" i="29"/>
  <c r="BH137" i="30" s="1"/>
  <c r="BC76" i="29"/>
  <c r="BC76" i="30" s="1"/>
  <c r="BA75" i="29"/>
  <c r="BA75" i="30" s="1"/>
  <c r="BI85" i="29"/>
  <c r="BI85" i="30" s="1"/>
  <c r="BF136" i="29"/>
  <c r="BF136" i="30" s="1"/>
  <c r="BW123" i="29"/>
  <c r="BW123" i="30" s="1"/>
  <c r="BF94" i="29"/>
  <c r="BF94" i="30" s="1"/>
  <c r="BM142" i="29"/>
  <c r="BM142" i="30" s="1"/>
  <c r="BS125" i="29"/>
  <c r="BS125" i="30" s="1"/>
  <c r="BU84" i="29"/>
  <c r="BU84" i="30" s="1"/>
  <c r="BF96" i="29"/>
  <c r="BF96" i="30" s="1"/>
  <c r="BD79" i="29"/>
  <c r="BD79" i="30" s="1"/>
  <c r="BK129" i="29"/>
  <c r="BK129" i="30" s="1"/>
  <c r="AX94" i="29"/>
  <c r="AX94" i="30" s="1"/>
  <c r="BW150" i="29"/>
  <c r="BW150" i="30" s="1"/>
  <c r="BJ93" i="29"/>
  <c r="BJ93" i="30" s="1"/>
  <c r="BB92" i="29"/>
  <c r="BB92" i="30" s="1"/>
  <c r="BL89" i="29"/>
  <c r="BL89" i="30" s="1"/>
  <c r="BU126" i="29"/>
  <c r="BU126" i="30" s="1"/>
  <c r="BT74" i="29"/>
  <c r="BT74" i="30" s="1"/>
  <c r="BF143" i="29"/>
  <c r="BF143" i="30" s="1"/>
  <c r="BB87" i="29"/>
  <c r="BB87" i="30" s="1"/>
  <c r="BL83" i="29"/>
  <c r="BL83" i="30" s="1"/>
  <c r="BF134" i="29"/>
  <c r="BF134" i="30" s="1"/>
  <c r="BP127" i="29"/>
  <c r="BP127" i="30" s="1"/>
  <c r="BS137" i="29"/>
  <c r="BS137" i="30" s="1"/>
  <c r="BI75" i="29"/>
  <c r="BI75" i="30" s="1"/>
  <c r="AY99" i="29"/>
  <c r="AY99" i="30" s="1"/>
  <c r="BT140" i="29"/>
  <c r="BT140" i="30" s="1"/>
  <c r="BP136" i="29"/>
  <c r="BP136" i="30" s="1"/>
  <c r="BF124" i="29"/>
  <c r="BF124" i="30" s="1"/>
  <c r="BV100" i="29"/>
  <c r="BV100" i="30" s="1"/>
  <c r="BI82" i="29"/>
  <c r="BI82" i="30" s="1"/>
  <c r="BB130" i="29"/>
  <c r="BB130" i="30" s="1"/>
  <c r="BB144" i="29"/>
  <c r="BB144" i="30" s="1"/>
  <c r="BT94" i="29"/>
  <c r="BT94" i="30" s="1"/>
  <c r="BE92" i="29"/>
  <c r="BE92" i="30" s="1"/>
  <c r="BD129" i="29"/>
  <c r="BD129" i="30" s="1"/>
  <c r="BJ147" i="29"/>
  <c r="BJ147" i="30" s="1"/>
  <c r="BD134" i="29"/>
  <c r="BD134" i="30" s="1"/>
  <c r="BH99" i="29"/>
  <c r="BH99" i="30" s="1"/>
  <c r="BL100" i="29"/>
  <c r="BL100" i="30" s="1"/>
  <c r="BV142" i="29"/>
  <c r="BV142" i="30" s="1"/>
  <c r="BA92" i="29"/>
  <c r="BA92" i="30" s="1"/>
  <c r="AZ79" i="29"/>
  <c r="AZ79" i="30" s="1"/>
  <c r="BQ132" i="29"/>
  <c r="BQ132" i="30" s="1"/>
  <c r="AY126" i="29"/>
  <c r="AY126" i="30" s="1"/>
  <c r="BP86" i="29"/>
  <c r="BP86" i="30" s="1"/>
  <c r="BK87" i="29"/>
  <c r="BK87" i="30" s="1"/>
  <c r="BH133" i="29"/>
  <c r="BH133" i="30" s="1"/>
  <c r="BB134" i="29"/>
  <c r="BB134" i="30" s="1"/>
  <c r="AY137" i="29"/>
  <c r="AY137" i="30" s="1"/>
  <c r="BE76" i="29"/>
  <c r="BE76" i="30" s="1"/>
  <c r="BV85" i="29"/>
  <c r="BV85" i="30" s="1"/>
  <c r="BA140" i="29"/>
  <c r="BA140" i="30" s="1"/>
  <c r="BG124" i="29"/>
  <c r="BG124" i="30" s="1"/>
  <c r="BV90" i="29"/>
  <c r="BV90" i="30" s="1"/>
  <c r="BO82" i="29"/>
  <c r="BO82" i="30" s="1"/>
  <c r="BK84" i="29"/>
  <c r="BK84" i="30" s="1"/>
  <c r="AX96" i="29"/>
  <c r="AX96" i="30" s="1"/>
  <c r="Z99" i="30"/>
  <c r="AQ150" i="29"/>
  <c r="AQ150" i="30" s="1"/>
  <c r="AD92" i="30"/>
  <c r="AC135" i="30"/>
  <c r="AM89" i="30"/>
  <c r="AF126" i="30"/>
  <c r="X86" i="30"/>
  <c r="AA74" i="30"/>
  <c r="AS77" i="29"/>
  <c r="AS77" i="30" s="1"/>
  <c r="AT83" i="29"/>
  <c r="AT83" i="30" s="1"/>
  <c r="Z127" i="30"/>
  <c r="Y139" i="30"/>
  <c r="AO76" i="30"/>
  <c r="AE75" i="30"/>
  <c r="AK136" i="30"/>
  <c r="AW124" i="29"/>
  <c r="AW124" i="30" s="1"/>
  <c r="AU82" i="29"/>
  <c r="AU82" i="30" s="1"/>
  <c r="Y142" i="30"/>
  <c r="AK92" i="30"/>
  <c r="AE86" i="30"/>
  <c r="AG87" i="30"/>
  <c r="AI142" i="30"/>
  <c r="AU96" i="29"/>
  <c r="AU96" i="30" s="1"/>
  <c r="AW135" i="29"/>
  <c r="AW135" i="30" s="1"/>
  <c r="AS135" i="29"/>
  <c r="AS135" i="30" s="1"/>
  <c r="AM126" i="30"/>
  <c r="AU146" i="29"/>
  <c r="AU146" i="30" s="1"/>
  <c r="AM87" i="30"/>
  <c r="AD133" i="30"/>
  <c r="AA134" i="30"/>
  <c r="W127" i="30"/>
  <c r="AV137" i="29"/>
  <c r="AV137" i="30" s="1"/>
  <c r="AM76" i="30"/>
  <c r="AT75" i="29"/>
  <c r="AT75" i="30" s="1"/>
  <c r="AG85" i="30"/>
  <c r="AF85" i="30"/>
  <c r="AU136" i="29"/>
  <c r="AU136" i="30" s="1"/>
  <c r="AS100" i="29"/>
  <c r="AS100" i="30" s="1"/>
  <c r="AL142" i="30"/>
  <c r="AR125" i="29"/>
  <c r="AR125" i="30" s="1"/>
  <c r="AL84" i="30"/>
  <c r="AW96" i="29"/>
  <c r="AW96" i="30" s="1"/>
  <c r="AI139" i="30"/>
  <c r="AE94" i="30"/>
  <c r="AW100" i="29"/>
  <c r="AW100" i="30" s="1"/>
  <c r="AJ82" i="30"/>
  <c r="AJ125" i="30"/>
  <c r="AJ79" i="30"/>
  <c r="AT89" i="29"/>
  <c r="AT89" i="30" s="1"/>
  <c r="AG132" i="30"/>
  <c r="Z86" i="30"/>
  <c r="AB143" i="30"/>
  <c r="AE87" i="30"/>
  <c r="AU83" i="29"/>
  <c r="AU83" i="30" s="1"/>
  <c r="AP134" i="30"/>
  <c r="AR127" i="29"/>
  <c r="AR127" i="30" s="1"/>
  <c r="AR137" i="29"/>
  <c r="AI76" i="30"/>
  <c r="AG75" i="30"/>
  <c r="AH123" i="30"/>
  <c r="AJ124" i="30"/>
  <c r="AD82" i="30"/>
  <c r="AP130" i="30"/>
  <c r="AH84" i="30"/>
  <c r="BF93" i="29"/>
  <c r="BF93" i="30" s="1"/>
  <c r="BF132" i="29"/>
  <c r="BF132" i="30" s="1"/>
  <c r="BE74" i="29"/>
  <c r="BE74" i="30" s="1"/>
  <c r="BF83" i="29"/>
  <c r="BF83" i="30" s="1"/>
  <c r="BV76" i="29"/>
  <c r="BV76" i="30" s="1"/>
  <c r="BG123" i="29"/>
  <c r="BG123" i="30" s="1"/>
  <c r="BE142" i="29"/>
  <c r="BE142" i="30" s="1"/>
  <c r="BG84" i="29"/>
  <c r="BG84" i="30" s="1"/>
  <c r="BQ93" i="29"/>
  <c r="BQ93" i="30" s="1"/>
  <c r="BA79" i="29"/>
  <c r="BA79" i="30" s="1"/>
  <c r="AX126" i="29"/>
  <c r="AX126" i="30" s="1"/>
  <c r="BP129" i="29"/>
  <c r="BP129" i="30" s="1"/>
  <c r="BF74" i="29"/>
  <c r="BF74" i="30" s="1"/>
  <c r="BW147" i="29"/>
  <c r="BW147" i="30" s="1"/>
  <c r="BL137" i="29"/>
  <c r="BL137" i="30" s="1"/>
  <c r="BD76" i="29"/>
  <c r="BD76" i="30" s="1"/>
  <c r="BF75" i="29"/>
  <c r="BF75" i="30" s="1"/>
  <c r="BN85" i="29"/>
  <c r="BN85" i="30" s="1"/>
  <c r="BC140" i="29"/>
  <c r="BC140" i="30" s="1"/>
  <c r="BK136" i="29"/>
  <c r="BK136" i="30" s="1"/>
  <c r="BT124" i="29"/>
  <c r="BT124" i="30" s="1"/>
  <c r="BI90" i="29"/>
  <c r="BI90" i="30" s="1"/>
  <c r="BF130" i="29"/>
  <c r="BF130" i="30" s="1"/>
  <c r="BD125" i="29"/>
  <c r="BD125" i="30" s="1"/>
  <c r="BI84" i="29"/>
  <c r="BI84" i="30" s="1"/>
  <c r="BM93" i="29"/>
  <c r="BM93" i="30" s="1"/>
  <c r="BT132" i="29"/>
  <c r="BT132" i="30" s="1"/>
  <c r="BQ77" i="29"/>
  <c r="BQ77" i="30" s="1"/>
  <c r="BM137" i="29"/>
  <c r="BM137" i="30" s="1"/>
  <c r="BM149" i="29"/>
  <c r="BM149" i="30" s="1"/>
  <c r="BK82" i="29"/>
  <c r="BK82" i="30" s="1"/>
  <c r="AY144" i="29"/>
  <c r="AY144" i="30" s="1"/>
  <c r="BU93" i="29"/>
  <c r="BU93" i="30" s="1"/>
  <c r="BE135" i="29"/>
  <c r="BE135" i="30" s="1"/>
  <c r="AZ89" i="29"/>
  <c r="AZ89" i="30" s="1"/>
  <c r="BN126" i="29"/>
  <c r="BN126" i="30" s="1"/>
  <c r="BS129" i="29"/>
  <c r="BS129" i="30" s="1"/>
  <c r="BD146" i="29"/>
  <c r="BD146" i="30" s="1"/>
  <c r="BB147" i="29"/>
  <c r="BB147" i="30" s="1"/>
  <c r="BG77" i="29"/>
  <c r="BG77" i="30" s="1"/>
  <c r="BT83" i="29"/>
  <c r="BT83" i="30" s="1"/>
  <c r="BE133" i="29"/>
  <c r="BE133" i="30" s="1"/>
  <c r="BH127" i="29"/>
  <c r="BH127" i="30" s="1"/>
  <c r="BI139" i="29"/>
  <c r="BI139" i="30" s="1"/>
  <c r="BN76" i="29"/>
  <c r="BN76" i="30" s="1"/>
  <c r="BG85" i="29"/>
  <c r="BG85" i="30" s="1"/>
  <c r="BN140" i="29"/>
  <c r="BN140" i="30" s="1"/>
  <c r="BV123" i="29"/>
  <c r="BV123" i="30" s="1"/>
  <c r="BC100" i="29"/>
  <c r="BC100" i="30" s="1"/>
  <c r="BR82" i="29"/>
  <c r="BL130" i="29"/>
  <c r="BL130" i="30" s="1"/>
  <c r="AZ144" i="29"/>
  <c r="AZ144" i="30" s="1"/>
  <c r="BS84" i="29"/>
  <c r="BS84" i="30" s="1"/>
  <c r="BH93" i="29"/>
  <c r="BH93" i="30" s="1"/>
  <c r="BV126" i="29"/>
  <c r="BV126" i="30" s="1"/>
  <c r="BU127" i="29"/>
  <c r="BU127" i="30" s="1"/>
  <c r="BS85" i="29"/>
  <c r="BS85" i="30" s="1"/>
  <c r="BJ100" i="29"/>
  <c r="BJ100" i="30" s="1"/>
  <c r="BI96" i="29"/>
  <c r="BI96" i="30" s="1"/>
  <c r="BO92" i="29"/>
  <c r="BO92" i="30" s="1"/>
  <c r="BQ89" i="29"/>
  <c r="BQ89" i="30" s="1"/>
  <c r="BM132" i="29"/>
  <c r="BM132" i="30" s="1"/>
  <c r="BD74" i="29"/>
  <c r="BD74" i="30" s="1"/>
  <c r="BQ143" i="29"/>
  <c r="BQ143" i="30" s="1"/>
  <c r="BF87" i="29"/>
  <c r="BF87" i="30" s="1"/>
  <c r="BV133" i="29"/>
  <c r="BV133" i="30" s="1"/>
  <c r="BC134" i="29"/>
  <c r="BC134" i="30" s="1"/>
  <c r="BF139" i="29"/>
  <c r="BJ137" i="29"/>
  <c r="BJ137" i="30" s="1"/>
  <c r="BE99" i="29"/>
  <c r="BE99" i="30" s="1"/>
  <c r="AY149" i="29"/>
  <c r="AY149" i="30" s="1"/>
  <c r="BN136" i="29"/>
  <c r="BN136" i="30" s="1"/>
  <c r="BN90" i="29"/>
  <c r="BN90" i="30" s="1"/>
  <c r="BF150" i="29"/>
  <c r="BF150" i="30" s="1"/>
  <c r="BK142" i="29"/>
  <c r="BK142" i="30" s="1"/>
  <c r="BU144" i="29"/>
  <c r="BU144" i="30" s="1"/>
  <c r="AS89" i="29"/>
  <c r="AS89" i="30" s="1"/>
  <c r="AQ132" i="29"/>
  <c r="AQ132" i="30" s="1"/>
  <c r="AF143" i="30"/>
  <c r="AQ137" i="29"/>
  <c r="AQ137" i="30" s="1"/>
  <c r="AK140" i="30"/>
  <c r="AQ130" i="29"/>
  <c r="AQ130" i="30" s="1"/>
  <c r="AL93" i="30"/>
  <c r="AM92" i="30"/>
  <c r="AU126" i="29"/>
  <c r="AU126" i="30" s="1"/>
  <c r="AG86" i="30"/>
  <c r="AR147" i="29"/>
  <c r="AR147" i="30" s="1"/>
  <c r="AI143" i="30"/>
  <c r="AJ83" i="30"/>
  <c r="AD137" i="30"/>
  <c r="AG76" i="30"/>
  <c r="AG99" i="30"/>
  <c r="AI85" i="30"/>
  <c r="Y136" i="30"/>
  <c r="AU100" i="29"/>
  <c r="AU100" i="30" s="1"/>
  <c r="AH150" i="30"/>
  <c r="AT130" i="29"/>
  <c r="AT130" i="30" s="1"/>
  <c r="AP125" i="30"/>
  <c r="X84" i="30"/>
  <c r="X94" i="30"/>
  <c r="X126" i="30"/>
  <c r="AP139" i="30"/>
  <c r="AD130" i="30"/>
  <c r="AT93" i="29"/>
  <c r="AT93" i="30" s="1"/>
  <c r="AC92" i="30"/>
  <c r="AH129" i="30"/>
  <c r="AW147" i="29"/>
  <c r="AW147" i="30" s="1"/>
  <c r="AU143" i="29"/>
  <c r="AU143" i="30" s="1"/>
  <c r="AN87" i="30"/>
  <c r="AV127" i="29"/>
  <c r="AV127" i="30" s="1"/>
  <c r="AT139" i="29"/>
  <c r="AT139" i="30" s="1"/>
  <c r="AC80" i="30"/>
  <c r="AU99" i="29"/>
  <c r="AU99" i="30" s="1"/>
  <c r="AT140" i="29"/>
  <c r="AT140" i="30" s="1"/>
  <c r="AI136" i="30"/>
  <c r="AG124" i="30"/>
  <c r="AP82" i="30"/>
  <c r="X125" i="30"/>
  <c r="AV84" i="29"/>
  <c r="AV84" i="30" s="1"/>
  <c r="AL133" i="30"/>
  <c r="AN85" i="30"/>
  <c r="AB123" i="30"/>
  <c r="AR144" i="30"/>
  <c r="AG92" i="30"/>
  <c r="W132" i="30"/>
  <c r="AA126" i="30"/>
  <c r="AJ94" i="30"/>
  <c r="AL77" i="30"/>
  <c r="AQ83" i="29"/>
  <c r="AQ83" i="30" s="1"/>
  <c r="W133" i="30"/>
  <c r="AG137" i="30"/>
  <c r="AV75" i="30"/>
  <c r="AH99" i="30"/>
  <c r="AJ85" i="30"/>
  <c r="Z136" i="30"/>
  <c r="AI100" i="30"/>
  <c r="AT82" i="29"/>
  <c r="AT82" i="30" s="1"/>
  <c r="Z150" i="30"/>
  <c r="AB130" i="30"/>
  <c r="AH144" i="30"/>
  <c r="BJ77" i="29"/>
  <c r="BJ77" i="30" s="1"/>
  <c r="BC82" i="29"/>
  <c r="BC82" i="30" s="1"/>
  <c r="BO135" i="29"/>
  <c r="BO135" i="30" s="1"/>
  <c r="BI76" i="29"/>
  <c r="BI76" i="30" s="1"/>
  <c r="BC124" i="29"/>
  <c r="BC124" i="30" s="1"/>
  <c r="BO130" i="29"/>
  <c r="BO130" i="30" s="1"/>
  <c r="BW132" i="29"/>
  <c r="BW132" i="30" s="1"/>
  <c r="BR80" i="29"/>
  <c r="BR80" i="30" s="1"/>
  <c r="BS92" i="29"/>
  <c r="BS92" i="30" s="1"/>
  <c r="BS126" i="29"/>
  <c r="BB146" i="29"/>
  <c r="BB146" i="30" s="1"/>
  <c r="BH83" i="29"/>
  <c r="BH83" i="30" s="1"/>
  <c r="BN80" i="29"/>
  <c r="BN80" i="30" s="1"/>
  <c r="AZ140" i="29"/>
  <c r="AZ140" i="30" s="1"/>
  <c r="AY130" i="29"/>
  <c r="AY130" i="30" s="1"/>
  <c r="AX85" i="29"/>
  <c r="AX85" i="30" s="1"/>
  <c r="BA96" i="29"/>
  <c r="BA96" i="30" s="1"/>
  <c r="BM143" i="29"/>
  <c r="BM143" i="30" s="1"/>
  <c r="BA149" i="29"/>
  <c r="BA149" i="30" s="1"/>
  <c r="BH144" i="29"/>
  <c r="BH144" i="30" s="1"/>
  <c r="Y100" i="30"/>
  <c r="AR135" i="29"/>
  <c r="AR135" i="30" s="1"/>
  <c r="AH126" i="30"/>
  <c r="AS83" i="29"/>
  <c r="AS83" i="30" s="1"/>
  <c r="AF76" i="30"/>
  <c r="AM82" i="30"/>
  <c r="AV92" i="29"/>
  <c r="AV92" i="30" s="1"/>
  <c r="AG135" i="30"/>
  <c r="AW83" i="29"/>
  <c r="AW83" i="30" s="1"/>
  <c r="AN137" i="30"/>
  <c r="AU85" i="29"/>
  <c r="AU85" i="30" s="1"/>
  <c r="AJ100" i="30"/>
  <c r="Y84" i="30"/>
  <c r="AH76" i="30"/>
  <c r="AL83" i="30"/>
  <c r="AN80" i="30"/>
  <c r="AJ90" i="30"/>
  <c r="AY76" i="29"/>
  <c r="AY76" i="30" s="1"/>
  <c r="BS123" i="29"/>
  <c r="BS123" i="30" s="1"/>
  <c r="BG94" i="29"/>
  <c r="BG94" i="30" s="1"/>
  <c r="BV96" i="29"/>
  <c r="BV96" i="30" s="1"/>
  <c r="AY85" i="29"/>
  <c r="AY85" i="30" s="1"/>
  <c r="BA147" i="29"/>
  <c r="BA147" i="30" s="1"/>
  <c r="BK83" i="29"/>
  <c r="BK83" i="30" s="1"/>
  <c r="AZ137" i="29"/>
  <c r="AZ137" i="30" s="1"/>
  <c r="BG75" i="29"/>
  <c r="BG75" i="30" s="1"/>
  <c r="BC136" i="29"/>
  <c r="BC136" i="30" s="1"/>
  <c r="AX86" i="29"/>
  <c r="AX86" i="30" s="1"/>
  <c r="BP82" i="29"/>
  <c r="BP82" i="30" s="1"/>
  <c r="BS79" i="29"/>
  <c r="BS79" i="30" s="1"/>
  <c r="BR146" i="29"/>
  <c r="BR146" i="30" s="1"/>
  <c r="BU87" i="29"/>
  <c r="BU87" i="30" s="1"/>
  <c r="BC85" i="29"/>
  <c r="BC85" i="30" s="1"/>
  <c r="BM100" i="29"/>
  <c r="BM100" i="30" s="1"/>
  <c r="BR130" i="29"/>
  <c r="BR130" i="30" s="1"/>
  <c r="AS134" i="29"/>
  <c r="AS134" i="30" s="1"/>
  <c r="AR93" i="29"/>
  <c r="AR93" i="30" s="1"/>
  <c r="AU80" i="29"/>
  <c r="AU80" i="30" s="1"/>
  <c r="AJ144" i="30"/>
  <c r="AF87" i="30"/>
  <c r="AC130" i="30"/>
  <c r="AP89" i="30"/>
  <c r="X143" i="30"/>
  <c r="AQ139" i="29"/>
  <c r="AQ139" i="30" s="1"/>
  <c r="AR136" i="29"/>
  <c r="AR136" i="30" s="1"/>
  <c r="AS96" i="29"/>
  <c r="AS96" i="30" s="1"/>
  <c r="AM137" i="30"/>
  <c r="Y93" i="30"/>
  <c r="AL132" i="30"/>
  <c r="AQ146" i="29"/>
  <c r="AQ146" i="30" s="1"/>
  <c r="AK139" i="30"/>
  <c r="AM85" i="30"/>
  <c r="AS82" i="29"/>
  <c r="AS82" i="30" s="1"/>
  <c r="AE84" i="30"/>
  <c r="BO77" i="29"/>
  <c r="BO77" i="30" s="1"/>
  <c r="BB125" i="29"/>
  <c r="BB125" i="30" s="1"/>
  <c r="BA135" i="29"/>
  <c r="BA135" i="30" s="1"/>
  <c r="BR86" i="29"/>
  <c r="BR86" i="30" s="1"/>
  <c r="BN143" i="29"/>
  <c r="BN143" i="30" s="1"/>
  <c r="BK149" i="29"/>
  <c r="BK149" i="30" s="1"/>
  <c r="BA125" i="29"/>
  <c r="BA125" i="30" s="1"/>
  <c r="BJ92" i="29"/>
  <c r="BJ92" i="30" s="1"/>
  <c r="BI83" i="29"/>
  <c r="BI83" i="30" s="1"/>
  <c r="BV94" i="29"/>
  <c r="BV94" i="30" s="1"/>
  <c r="BD135" i="29"/>
  <c r="BD135" i="30" s="1"/>
  <c r="BS86" i="29"/>
  <c r="BS86" i="30" s="1"/>
  <c r="AZ133" i="29"/>
  <c r="AZ133" i="30" s="1"/>
  <c r="BD80" i="29"/>
  <c r="BD80" i="30" s="1"/>
  <c r="BF85" i="29"/>
  <c r="BF85" i="30" s="1"/>
  <c r="BU123" i="29"/>
  <c r="BU123" i="30" s="1"/>
  <c r="BW93" i="29"/>
  <c r="BW93" i="30" s="1"/>
  <c r="BK74" i="29"/>
  <c r="BK74" i="30" s="1"/>
  <c r="BK92" i="29"/>
  <c r="BK92" i="30" s="1"/>
  <c r="BM89" i="29"/>
  <c r="BM89" i="30" s="1"/>
  <c r="BT147" i="29"/>
  <c r="BT147" i="30" s="1"/>
  <c r="BH75" i="29"/>
  <c r="BH75" i="30" s="1"/>
  <c r="BK123" i="29"/>
  <c r="BK123" i="30" s="1"/>
  <c r="BR144" i="29"/>
  <c r="BR144" i="30" s="1"/>
  <c r="Z83" i="30"/>
  <c r="Y123" i="30"/>
  <c r="AN93" i="30"/>
  <c r="AG90" i="30"/>
  <c r="AM135" i="30"/>
  <c r="AT87" i="29"/>
  <c r="AT87" i="30" s="1"/>
  <c r="AL139" i="30"/>
  <c r="AF99" i="30"/>
  <c r="AM90" i="30"/>
  <c r="AA82" i="30"/>
  <c r="AA132" i="30"/>
  <c r="AN83" i="30"/>
  <c r="W137" i="30"/>
  <c r="AF123" i="30"/>
  <c r="AA142" i="30"/>
  <c r="BQ86" i="29"/>
  <c r="BQ86" i="30" s="1"/>
  <c r="BO140" i="29"/>
  <c r="BO140" i="30" s="1"/>
  <c r="AZ134" i="29"/>
  <c r="AZ134" i="30" s="1"/>
  <c r="BE85" i="29"/>
  <c r="BE85" i="30" s="1"/>
  <c r="BW125" i="29"/>
  <c r="BW125" i="30" s="1"/>
  <c r="BV86" i="29"/>
  <c r="BV86" i="30" s="1"/>
  <c r="BQ135" i="29"/>
  <c r="BQ135" i="30" s="1"/>
  <c r="AZ146" i="29"/>
  <c r="AZ146" i="30" s="1"/>
  <c r="BF125" i="29"/>
  <c r="BF125" i="30" s="1"/>
  <c r="AQ94" i="29"/>
  <c r="AQ94" i="30" s="1"/>
  <c r="BG93" i="29"/>
  <c r="BG93" i="30" s="1"/>
  <c r="BU146" i="29"/>
  <c r="BU146" i="30" s="1"/>
  <c r="BQ83" i="29"/>
  <c r="BQ83" i="30" s="1"/>
  <c r="BF76" i="29"/>
  <c r="BF76" i="30" s="1"/>
  <c r="BW142" i="29"/>
  <c r="BW142" i="30" s="1"/>
  <c r="BR94" i="29"/>
  <c r="BR94" i="30" s="1"/>
  <c r="BC92" i="29"/>
  <c r="BC92" i="30" s="1"/>
  <c r="BF79" i="29"/>
  <c r="BF79" i="30" s="1"/>
  <c r="BB129" i="29"/>
  <c r="BB129" i="30" s="1"/>
  <c r="BN74" i="29"/>
  <c r="BN74" i="30" s="1"/>
  <c r="AX147" i="29"/>
  <c r="AX147" i="30" s="1"/>
  <c r="BH77" i="29"/>
  <c r="BH77" i="30" s="1"/>
  <c r="BL87" i="29"/>
  <c r="BL87" i="30" s="1"/>
  <c r="BP134" i="29"/>
  <c r="BP134" i="30" s="1"/>
  <c r="BJ75" i="29"/>
  <c r="BJ75" i="30" s="1"/>
  <c r="BI149" i="29"/>
  <c r="BI149" i="30" s="1"/>
  <c r="BA123" i="29"/>
  <c r="BA123" i="30" s="1"/>
  <c r="BF100" i="29"/>
  <c r="BF100" i="30" s="1"/>
  <c r="BI142" i="29"/>
  <c r="BI142" i="30" s="1"/>
  <c r="BC130" i="29"/>
  <c r="BC130" i="30" s="1"/>
  <c r="BF144" i="29"/>
  <c r="BF144" i="30" s="1"/>
  <c r="BJ96" i="29"/>
  <c r="BJ96" i="30" s="1"/>
  <c r="BJ79" i="29"/>
  <c r="BJ79" i="30" s="1"/>
  <c r="AL129" i="30"/>
  <c r="AY134" i="29"/>
  <c r="AY134" i="30" s="1"/>
  <c r="BJ99" i="29"/>
  <c r="BJ99" i="30" s="1"/>
  <c r="BR93" i="29"/>
  <c r="BR93" i="30" s="1"/>
  <c r="BI79" i="29"/>
  <c r="BI79" i="30" s="1"/>
  <c r="BV129" i="29"/>
  <c r="BV129" i="30" s="1"/>
  <c r="BO146" i="29"/>
  <c r="BO146" i="30" s="1"/>
  <c r="AY147" i="29"/>
  <c r="AY147" i="30" s="1"/>
  <c r="BV87" i="29"/>
  <c r="BV87" i="30" s="1"/>
  <c r="BJ133" i="29"/>
  <c r="BJ133" i="30" s="1"/>
  <c r="BU139" i="29"/>
  <c r="BU139" i="30" s="1"/>
  <c r="BH80" i="29"/>
  <c r="BH80" i="30" s="1"/>
  <c r="BW76" i="29"/>
  <c r="BW76" i="30" s="1"/>
  <c r="BB75" i="29"/>
  <c r="BB75" i="30" s="1"/>
  <c r="AZ149" i="29"/>
  <c r="AZ149" i="30" s="1"/>
  <c r="BU140" i="29"/>
  <c r="BU140" i="30" s="1"/>
  <c r="BO123" i="29"/>
  <c r="BO123" i="30" s="1"/>
  <c r="BM124" i="29"/>
  <c r="BM124" i="30" s="1"/>
  <c r="BQ90" i="29"/>
  <c r="BQ90" i="30" s="1"/>
  <c r="BO142" i="29"/>
  <c r="BO142" i="30" s="1"/>
  <c r="BC89" i="29"/>
  <c r="BC89" i="30" s="1"/>
  <c r="AX83" i="29"/>
  <c r="AX83" i="30" s="1"/>
  <c r="BC150" i="29"/>
  <c r="BC150" i="30" s="1"/>
  <c r="BD93" i="29"/>
  <c r="BD93" i="30" s="1"/>
  <c r="BO89" i="29"/>
  <c r="BO89" i="30" s="1"/>
  <c r="BE132" i="29"/>
  <c r="BE132" i="30" s="1"/>
  <c r="BL74" i="29"/>
  <c r="BL74" i="30" s="1"/>
  <c r="BE147" i="29"/>
  <c r="BE147" i="30" s="1"/>
  <c r="BV77" i="29"/>
  <c r="BV77" i="30" s="1"/>
  <c r="AZ87" i="29"/>
  <c r="AZ87" i="30" s="1"/>
  <c r="BN133" i="29"/>
  <c r="BN133" i="30" s="1"/>
  <c r="BM80" i="29"/>
  <c r="BM80" i="30" s="1"/>
  <c r="BN99" i="29"/>
  <c r="BN99" i="30" s="1"/>
  <c r="BH85" i="29"/>
  <c r="BH85" i="30" s="1"/>
  <c r="BT136" i="29"/>
  <c r="BT136" i="30" s="1"/>
  <c r="BA124" i="29"/>
  <c r="BK90" i="29"/>
  <c r="BK90" i="30" s="1"/>
  <c r="BG142" i="29"/>
  <c r="BG142" i="30" s="1"/>
  <c r="BI125" i="29"/>
  <c r="BI125" i="30" s="1"/>
  <c r="BO84" i="29"/>
  <c r="BO84" i="30" s="1"/>
  <c r="AP93" i="30"/>
  <c r="AD77" i="30"/>
  <c r="AT136" i="29"/>
  <c r="AT136" i="30" s="1"/>
  <c r="X150" i="30"/>
  <c r="Y92" i="30"/>
  <c r="AP135" i="30"/>
  <c r="AH135" i="30"/>
  <c r="AN89" i="30"/>
  <c r="AB126" i="30"/>
  <c r="AI74" i="30"/>
  <c r="AT77" i="29"/>
  <c r="AT77" i="30" s="1"/>
  <c r="AB134" i="30"/>
  <c r="AM139" i="30"/>
  <c r="AP80" i="30"/>
  <c r="Y85" i="30"/>
  <c r="AU140" i="29"/>
  <c r="AU140" i="30" s="1"/>
  <c r="W123" i="30"/>
  <c r="AA94" i="30"/>
  <c r="AM130" i="30"/>
  <c r="Z144" i="30"/>
  <c r="AI135" i="30"/>
  <c r="AP86" i="30"/>
  <c r="AI77" i="30"/>
  <c r="AN133" i="30"/>
  <c r="AO80" i="30"/>
  <c r="AV90" i="29"/>
  <c r="AV90" i="30" s="1"/>
  <c r="AF93" i="30"/>
  <c r="AK79" i="30"/>
  <c r="AV126" i="29"/>
  <c r="AV126" i="30" s="1"/>
  <c r="Y87" i="30"/>
  <c r="AB83" i="30"/>
  <c r="AE133" i="30"/>
  <c r="AD134" i="30"/>
  <c r="AB137" i="30"/>
  <c r="AR76" i="29"/>
  <c r="AR76" i="30" s="1"/>
  <c r="AH75" i="30"/>
  <c r="AA85" i="30"/>
  <c r="AW149" i="29"/>
  <c r="AW149" i="30" s="1"/>
  <c r="AC136" i="30"/>
  <c r="AI123" i="30"/>
  <c r="AB100" i="30"/>
  <c r="AG142" i="30"/>
  <c r="Z125" i="30"/>
  <c r="AM93" i="30"/>
  <c r="AS132" i="29"/>
  <c r="AS132" i="30" s="1"/>
  <c r="AF86" i="30"/>
  <c r="AK87" i="30"/>
  <c r="AO137" i="30"/>
  <c r="AK82" i="30"/>
  <c r="AW130" i="29"/>
  <c r="AW130" i="30" s="1"/>
  <c r="AI93" i="30"/>
  <c r="AR79" i="29"/>
  <c r="AR79" i="30" s="1"/>
  <c r="AB89" i="30"/>
  <c r="AV129" i="29"/>
  <c r="AV129" i="30" s="1"/>
  <c r="AQ77" i="29"/>
  <c r="AQ77" i="30" s="1"/>
  <c r="AV83" i="29"/>
  <c r="AV83" i="30" s="1"/>
  <c r="AC134" i="30"/>
  <c r="AU134" i="29"/>
  <c r="AU134" i="30" s="1"/>
  <c r="AJ137" i="30"/>
  <c r="X149" i="30"/>
  <c r="AE123" i="30"/>
  <c r="AM100" i="30"/>
  <c r="AB142" i="30"/>
  <c r="BW135" i="29"/>
  <c r="BW135" i="30" s="1"/>
  <c r="BJ129" i="29"/>
  <c r="BJ129" i="30" s="1"/>
  <c r="BR143" i="29"/>
  <c r="BR143" i="30" s="1"/>
  <c r="AY96" i="29"/>
  <c r="AY96" i="30" s="1"/>
  <c r="AX92" i="29"/>
  <c r="AX92" i="30" s="1"/>
  <c r="BG126" i="29"/>
  <c r="BG126" i="30" s="1"/>
  <c r="BD86" i="29"/>
  <c r="BD86" i="30" s="1"/>
  <c r="BN146" i="29"/>
  <c r="BN146" i="30" s="1"/>
  <c r="BS143" i="29"/>
  <c r="BS143" i="30" s="1"/>
  <c r="BU133" i="29"/>
  <c r="BU133" i="30" s="1"/>
  <c r="BO139" i="29"/>
  <c r="BO139" i="30" s="1"/>
  <c r="BC80" i="29"/>
  <c r="BC80" i="30" s="1"/>
  <c r="BK76" i="29"/>
  <c r="BK76" i="30" s="1"/>
  <c r="BD99" i="29"/>
  <c r="BD99" i="30" s="1"/>
  <c r="BM140" i="29"/>
  <c r="BM140" i="30" s="1"/>
  <c r="BP100" i="29"/>
  <c r="BP100" i="30" s="1"/>
  <c r="BM82" i="29"/>
  <c r="BM82" i="30" s="1"/>
  <c r="BT130" i="29"/>
  <c r="BT130" i="30" s="1"/>
  <c r="BW144" i="29"/>
  <c r="BW144" i="30" s="1"/>
  <c r="BW84" i="29"/>
  <c r="BW84" i="30" s="1"/>
  <c r="AY79" i="29"/>
  <c r="AY79" i="30" s="1"/>
  <c r="AJ129" i="30"/>
  <c r="BA146" i="29"/>
  <c r="BA146" i="30" s="1"/>
  <c r="BW133" i="29"/>
  <c r="BW133" i="30" s="1"/>
  <c r="BE75" i="29"/>
  <c r="BE75" i="30" s="1"/>
  <c r="BD150" i="29"/>
  <c r="BD150" i="30" s="1"/>
  <c r="AY93" i="29"/>
  <c r="AY93" i="30" s="1"/>
  <c r="AY135" i="29"/>
  <c r="AY135" i="30" s="1"/>
  <c r="BB79" i="29"/>
  <c r="BB79" i="30" s="1"/>
  <c r="BA132" i="29"/>
  <c r="BA132" i="30" s="1"/>
  <c r="BI129" i="29"/>
  <c r="BW74" i="29"/>
  <c r="BW74" i="30" s="1"/>
  <c r="BA143" i="29"/>
  <c r="BA143" i="30" s="1"/>
  <c r="AX87" i="29"/>
  <c r="AX87" i="30" s="1"/>
  <c r="BD83" i="29"/>
  <c r="BD83" i="30" s="1"/>
  <c r="BK133" i="29"/>
  <c r="BK133" i="30" s="1"/>
  <c r="BB127" i="29"/>
  <c r="BB127" i="30" s="1"/>
  <c r="BB80" i="29"/>
  <c r="BB80" i="30" s="1"/>
  <c r="BT76" i="29"/>
  <c r="BT76" i="30" s="1"/>
  <c r="BD75" i="29"/>
  <c r="BD75" i="30" s="1"/>
  <c r="AX99" i="29"/>
  <c r="AX99" i="30" s="1"/>
  <c r="BS140" i="29"/>
  <c r="BS140" i="30" s="1"/>
  <c r="BO136" i="29"/>
  <c r="BO136" i="30" s="1"/>
  <c r="BI124" i="29"/>
  <c r="BI124" i="30" s="1"/>
  <c r="BQ100" i="29"/>
  <c r="BQ100" i="30" s="1"/>
  <c r="BD82" i="29"/>
  <c r="BD82" i="30" s="1"/>
  <c r="BS130" i="29"/>
  <c r="BS130" i="30" s="1"/>
  <c r="AX144" i="29"/>
  <c r="AX144" i="30" s="1"/>
  <c r="BM84" i="29"/>
  <c r="BM84" i="30" s="1"/>
  <c r="BG147" i="29"/>
  <c r="BG147" i="30" s="1"/>
  <c r="BM134" i="29"/>
  <c r="BM134" i="30" s="1"/>
  <c r="AX142" i="29"/>
  <c r="AX142" i="30" s="1"/>
  <c r="BG92" i="29"/>
  <c r="BG92" i="30" s="1"/>
  <c r="BR135" i="29"/>
  <c r="BR135" i="30" s="1"/>
  <c r="BH89" i="29"/>
  <c r="BH89" i="30" s="1"/>
  <c r="BG132" i="29"/>
  <c r="BG132" i="30" s="1"/>
  <c r="BW146" i="29"/>
  <c r="BW146" i="30" s="1"/>
  <c r="BL143" i="29"/>
  <c r="BL143" i="30" s="1"/>
  <c r="BU83" i="29"/>
  <c r="BU83" i="30" s="1"/>
  <c r="BV137" i="29"/>
  <c r="BV137" i="30" s="1"/>
  <c r="BP76" i="29"/>
  <c r="BP76" i="30" s="1"/>
  <c r="BS149" i="29"/>
  <c r="BS149" i="30" s="1"/>
  <c r="AX136" i="29"/>
  <c r="AX136" i="30" s="1"/>
  <c r="BV124" i="29"/>
  <c r="BV124" i="30" s="1"/>
  <c r="BL90" i="29"/>
  <c r="BL90" i="30" s="1"/>
  <c r="BJ150" i="29"/>
  <c r="BJ150" i="30" s="1"/>
  <c r="BH142" i="29"/>
  <c r="BH142" i="30" s="1"/>
  <c r="BP84" i="29"/>
  <c r="BP84" i="30" s="1"/>
  <c r="AW79" i="29"/>
  <c r="AW79" i="30" s="1"/>
  <c r="AN132" i="30"/>
  <c r="AN127" i="30"/>
  <c r="AE99" i="30"/>
  <c r="AP142" i="30"/>
  <c r="AT79" i="29"/>
  <c r="AT79" i="30" s="1"/>
  <c r="AL86" i="30"/>
  <c r="AQ147" i="29"/>
  <c r="AQ147" i="30" s="1"/>
  <c r="AW87" i="29"/>
  <c r="AW87" i="30" s="1"/>
  <c r="Z139" i="30"/>
  <c r="AL76" i="30"/>
  <c r="AW99" i="29"/>
  <c r="AW99" i="30" s="1"/>
  <c r="AH85" i="30"/>
  <c r="AG149" i="30"/>
  <c r="AV100" i="29"/>
  <c r="AV100" i="30" s="1"/>
  <c r="AP90" i="30"/>
  <c r="AS150" i="29"/>
  <c r="AS150" i="30" s="1"/>
  <c r="AE125" i="30"/>
  <c r="AW84" i="29"/>
  <c r="AW84" i="30" s="1"/>
  <c r="AJ86" i="30"/>
  <c r="AR150" i="29"/>
  <c r="AR150" i="30" s="1"/>
  <c r="AE92" i="30"/>
  <c r="AV135" i="29"/>
  <c r="AD89" i="30"/>
  <c r="AW86" i="29"/>
  <c r="AW86" i="30" s="1"/>
  <c r="AS74" i="29"/>
  <c r="AS74" i="30" s="1"/>
  <c r="AW94" i="29"/>
  <c r="AW94" i="30" s="1"/>
  <c r="AN143" i="30"/>
  <c r="AU87" i="29"/>
  <c r="AU87" i="30" s="1"/>
  <c r="AE127" i="30"/>
  <c r="AV80" i="29"/>
  <c r="AV80" i="30" s="1"/>
  <c r="AK94" i="30"/>
  <c r="AU149" i="29"/>
  <c r="AU149" i="30" s="1"/>
  <c r="AM140" i="30"/>
  <c r="AH136" i="30"/>
  <c r="AO124" i="30"/>
  <c r="X82" i="30"/>
  <c r="AV125" i="29"/>
  <c r="AV125" i="30" s="1"/>
  <c r="AF84" i="30"/>
  <c r="AI132" i="30"/>
  <c r="AO133" i="30"/>
  <c r="AL149" i="30"/>
  <c r="AR94" i="29"/>
  <c r="AR94" i="30" s="1"/>
  <c r="AS144" i="29"/>
  <c r="AS144" i="30" s="1"/>
  <c r="AW92" i="29"/>
  <c r="AW92" i="30" s="1"/>
  <c r="AI89" i="30"/>
  <c r="AL126" i="30"/>
  <c r="AS129" i="29"/>
  <c r="AG74" i="30"/>
  <c r="AI94" i="30"/>
  <c r="AT133" i="29"/>
  <c r="AT133" i="30" s="1"/>
  <c r="AS127" i="29"/>
  <c r="AS127" i="30" s="1"/>
  <c r="AW139" i="29"/>
  <c r="AW139" i="30" s="1"/>
  <c r="AD76" i="30"/>
  <c r="AI99" i="30"/>
  <c r="AQ85" i="29"/>
  <c r="AQ85" i="30" s="1"/>
  <c r="AU124" i="29"/>
  <c r="AU124" i="30" s="1"/>
  <c r="AW82" i="29"/>
  <c r="AW82" i="30" s="1"/>
  <c r="AA150" i="30"/>
  <c r="AE142" i="30"/>
  <c r="AT144" i="29"/>
  <c r="AT144" i="30" s="1"/>
  <c r="BO79" i="29"/>
  <c r="BO79" i="30" s="1"/>
  <c r="AG129" i="30"/>
  <c r="BT92" i="29"/>
  <c r="BT92" i="30" s="1"/>
  <c r="BU79" i="29"/>
  <c r="BU79" i="30" s="1"/>
  <c r="BM126" i="29"/>
  <c r="BM126" i="30" s="1"/>
  <c r="BJ86" i="29"/>
  <c r="BJ86" i="30" s="1"/>
  <c r="BP83" i="29"/>
  <c r="BP83" i="30" s="1"/>
  <c r="BL127" i="29"/>
  <c r="BL127" i="30" s="1"/>
  <c r="BH76" i="29"/>
  <c r="BH76" i="30" s="1"/>
  <c r="BQ99" i="29"/>
  <c r="BQ99" i="30" s="1"/>
  <c r="BG149" i="29"/>
  <c r="BG149" i="30" s="1"/>
  <c r="BP140" i="29"/>
  <c r="BP140" i="30" s="1"/>
  <c r="AY136" i="29"/>
  <c r="AY136" i="30" s="1"/>
  <c r="BC90" i="29"/>
  <c r="BC90" i="30" s="1"/>
  <c r="BP130" i="29"/>
  <c r="BP130" i="30" s="1"/>
  <c r="BU125" i="29"/>
  <c r="BU125" i="30" s="1"/>
  <c r="BC96" i="29"/>
  <c r="BC96" i="30" s="1"/>
  <c r="BB89" i="29"/>
  <c r="BB89" i="30" s="1"/>
  <c r="BC86" i="29"/>
  <c r="BC86" i="30" s="1"/>
  <c r="BK147" i="29"/>
  <c r="BK147" i="30" s="1"/>
  <c r="BS134" i="29"/>
  <c r="BS134" i="30" s="1"/>
  <c r="BW90" i="29"/>
  <c r="BW90" i="30" s="1"/>
  <c r="BA130" i="29"/>
  <c r="BA130" i="30" s="1"/>
  <c r="BO93" i="29"/>
  <c r="BO93" i="30" s="1"/>
  <c r="BL135" i="29"/>
  <c r="BL135" i="30" s="1"/>
  <c r="BC79" i="29"/>
  <c r="BC79" i="30" s="1"/>
  <c r="AX132" i="29"/>
  <c r="AX132" i="30" s="1"/>
  <c r="BN129" i="29"/>
  <c r="BN129" i="30" s="1"/>
  <c r="BE94" i="29"/>
  <c r="BE94" i="30" s="1"/>
  <c r="BG133" i="29"/>
  <c r="BG133" i="30" s="1"/>
  <c r="BK134" i="29"/>
  <c r="BK134" i="30" s="1"/>
  <c r="BL75" i="29"/>
  <c r="BL75" i="30" s="1"/>
  <c r="BS99" i="29"/>
  <c r="BS99" i="30" s="1"/>
  <c r="BL149" i="29"/>
  <c r="BL149" i="30" s="1"/>
  <c r="AY124" i="29"/>
  <c r="AY124" i="30" s="1"/>
  <c r="AY90" i="29"/>
  <c r="AY90" i="30" s="1"/>
  <c r="BA150" i="29"/>
  <c r="BA150" i="30" s="1"/>
  <c r="BG125" i="29"/>
  <c r="BG125" i="30" s="1"/>
  <c r="BV144" i="29"/>
  <c r="BV144" i="30" s="1"/>
  <c r="BO96" i="29"/>
  <c r="BO96" i="30" s="1"/>
  <c r="BL86" i="29"/>
  <c r="BL86" i="30" s="1"/>
  <c r="BP77" i="29"/>
  <c r="BP77" i="30" s="1"/>
  <c r="BV139" i="29"/>
  <c r="BV139" i="30" s="1"/>
  <c r="BT149" i="29"/>
  <c r="BT149" i="30" s="1"/>
  <c r="BD130" i="29"/>
  <c r="BD130" i="30" s="1"/>
  <c r="BC93" i="29"/>
  <c r="BC93" i="30" s="1"/>
  <c r="BB135" i="29"/>
  <c r="BB135" i="30" s="1"/>
  <c r="BT79" i="29"/>
  <c r="BT79" i="30" s="1"/>
  <c r="AY132" i="29"/>
  <c r="AY132" i="30" s="1"/>
  <c r="BG129" i="29"/>
  <c r="BS74" i="29"/>
  <c r="BS74" i="30" s="1"/>
  <c r="BA94" i="29"/>
  <c r="BA94" i="30" s="1"/>
  <c r="AZ143" i="29"/>
  <c r="AZ143" i="30" s="1"/>
  <c r="BW134" i="29"/>
  <c r="BW139" i="29"/>
  <c r="BW139" i="30" s="1"/>
  <c r="BN137" i="29"/>
  <c r="BP75" i="29"/>
  <c r="BP75" i="30" s="1"/>
  <c r="BA90" i="29"/>
  <c r="BA90" i="30" s="1"/>
  <c r="BN150" i="29"/>
  <c r="BN150" i="30" s="1"/>
  <c r="BJ142" i="29"/>
  <c r="BJ142" i="30" s="1"/>
  <c r="BQ84" i="29"/>
  <c r="BQ84" i="30" s="1"/>
  <c r="AF92" i="30"/>
  <c r="AO77" i="30"/>
  <c r="AR149" i="29"/>
  <c r="AR149" i="30" s="1"/>
  <c r="AK135" i="30"/>
  <c r="AC79" i="30"/>
  <c r="Y89" i="30"/>
  <c r="AH86" i="30"/>
  <c r="AD143" i="30"/>
  <c r="AC87" i="30"/>
  <c r="AR133" i="29"/>
  <c r="AF127" i="30"/>
  <c r="AW137" i="29"/>
  <c r="AW137" i="30" s="1"/>
  <c r="AE76" i="30"/>
  <c r="AR123" i="29"/>
  <c r="AR123" i="30" s="1"/>
  <c r="AG82" i="30"/>
  <c r="AB94" i="30"/>
  <c r="AV130" i="29"/>
  <c r="AB79" i="30"/>
  <c r="AW144" i="29"/>
  <c r="AW144" i="30" s="1"/>
  <c r="AE93" i="30"/>
  <c r="AJ135" i="30"/>
  <c r="AP79" i="30"/>
  <c r="AO126" i="30"/>
  <c r="AW77" i="29"/>
  <c r="AW77" i="30" s="1"/>
  <c r="AA83" i="30"/>
  <c r="AF133" i="30"/>
  <c r="Y134" i="30"/>
  <c r="AF139" i="30"/>
  <c r="X137" i="30"/>
  <c r="AS76" i="29"/>
  <c r="AS76" i="30" s="1"/>
  <c r="Z85" i="30"/>
  <c r="W149" i="30"/>
  <c r="AT123" i="29"/>
  <c r="AT123" i="30" s="1"/>
  <c r="AK100" i="30"/>
  <c r="AN142" i="30"/>
  <c r="Y125" i="30"/>
  <c r="AN84" i="30"/>
  <c r="X93" i="30"/>
  <c r="Y74" i="30"/>
  <c r="Z137" i="30"/>
  <c r="W136" i="30"/>
  <c r="AE100" i="30"/>
  <c r="W150" i="30"/>
  <c r="AF125" i="30"/>
  <c r="AG79" i="30"/>
  <c r="AP132" i="30"/>
  <c r="Y126" i="30"/>
  <c r="AB77" i="30"/>
  <c r="AP87" i="30"/>
  <c r="AA133" i="30"/>
  <c r="AF134" i="30"/>
  <c r="AT76" i="29"/>
  <c r="AT76" i="30" s="1"/>
  <c r="AW85" i="29"/>
  <c r="AW85" i="30" s="1"/>
  <c r="AN123" i="30"/>
  <c r="AL100" i="30"/>
  <c r="Y82" i="30"/>
  <c r="AI130" i="30"/>
  <c r="AJ84" i="30"/>
  <c r="AZ92" i="29"/>
  <c r="AZ92" i="30" s="1"/>
  <c r="BI126" i="29"/>
  <c r="BI126" i="30" s="1"/>
  <c r="BF147" i="29"/>
  <c r="BF147" i="30" s="1"/>
  <c r="BR133" i="29"/>
  <c r="BR133" i="30" s="1"/>
  <c r="BJ130" i="29"/>
  <c r="BJ130" i="30" s="1"/>
  <c r="BR96" i="29"/>
  <c r="BR96" i="30" s="1"/>
  <c r="BI92" i="29"/>
  <c r="BI92" i="30" s="1"/>
  <c r="BC126" i="29"/>
  <c r="BF133" i="29"/>
  <c r="BF133" i="30" s="1"/>
  <c r="AZ127" i="29"/>
  <c r="AZ127" i="30" s="1"/>
  <c r="AY80" i="29"/>
  <c r="AY80" i="30" s="1"/>
  <c r="BM76" i="29"/>
  <c r="BM76" i="30" s="1"/>
  <c r="BB99" i="29"/>
  <c r="BB99" i="30" s="1"/>
  <c r="BG140" i="29"/>
  <c r="BG140" i="30" s="1"/>
  <c r="AZ136" i="29"/>
  <c r="AZ136" i="30" s="1"/>
  <c r="BD90" i="29"/>
  <c r="BD90" i="30" s="1"/>
  <c r="BS150" i="29"/>
  <c r="BS150" i="30" s="1"/>
  <c r="BU130" i="29"/>
  <c r="BU130" i="30" s="1"/>
  <c r="BH125" i="29"/>
  <c r="BH125" i="30" s="1"/>
  <c r="BJ74" i="29"/>
  <c r="BJ74" i="30" s="1"/>
  <c r="BM83" i="29"/>
  <c r="BM83" i="30" s="1"/>
  <c r="BU80" i="29"/>
  <c r="BU80" i="30" s="1"/>
  <c r="BA136" i="29"/>
  <c r="BA136" i="30" s="1"/>
  <c r="BR150" i="29"/>
  <c r="BR150" i="30" s="1"/>
  <c r="BH84" i="29"/>
  <c r="BH84" i="30" s="1"/>
  <c r="BI135" i="29"/>
  <c r="BR89" i="29"/>
  <c r="BR89" i="30" s="1"/>
  <c r="BF126" i="29"/>
  <c r="BF126" i="30" s="1"/>
  <c r="BT86" i="29"/>
  <c r="BT86" i="30" s="1"/>
  <c r="AZ74" i="29"/>
  <c r="AZ74" i="30" s="1"/>
  <c r="BM146" i="29"/>
  <c r="BM146" i="30" s="1"/>
  <c r="BH143" i="29"/>
  <c r="BH143" i="30" s="1"/>
  <c r="BC77" i="29"/>
  <c r="BC77" i="30" s="1"/>
  <c r="BG83" i="29"/>
  <c r="BG83" i="30" s="1"/>
  <c r="BI134" i="29"/>
  <c r="BI134" i="30" s="1"/>
  <c r="BM139" i="29"/>
  <c r="BM139" i="30" s="1"/>
  <c r="BI80" i="29"/>
  <c r="BI80" i="30" s="1"/>
  <c r="BW75" i="29"/>
  <c r="BW75" i="30" s="1"/>
  <c r="AZ99" i="29"/>
  <c r="AZ99" i="30" s="1"/>
  <c r="BU136" i="29"/>
  <c r="BU136" i="30" s="1"/>
  <c r="BK124" i="29"/>
  <c r="BK124" i="30" s="1"/>
  <c r="BW100" i="29"/>
  <c r="BW100" i="30" s="1"/>
  <c r="BW130" i="29"/>
  <c r="BW130" i="30" s="1"/>
  <c r="BK144" i="29"/>
  <c r="BK144" i="30" s="1"/>
  <c r="BP94" i="29"/>
  <c r="BP94" i="30" s="1"/>
  <c r="BM135" i="29"/>
  <c r="BM135" i="30" s="1"/>
  <c r="AM129" i="30"/>
  <c r="BA137" i="29"/>
  <c r="BA137" i="30" s="1"/>
  <c r="BK140" i="29"/>
  <c r="BK140" i="30" s="1"/>
  <c r="BQ92" i="29"/>
  <c r="BQ92" i="30" s="1"/>
  <c r="BM79" i="29"/>
  <c r="BM79" i="30" s="1"/>
  <c r="BH126" i="29"/>
  <c r="BH126" i="30" s="1"/>
  <c r="BK86" i="29"/>
  <c r="BK86" i="30" s="1"/>
  <c r="BI147" i="29"/>
  <c r="BI147" i="30" s="1"/>
  <c r="BP143" i="29"/>
  <c r="BP143" i="30" s="1"/>
  <c r="BC87" i="29"/>
  <c r="BC87" i="30" s="1"/>
  <c r="BA133" i="29"/>
  <c r="BA133" i="30" s="1"/>
  <c r="BU134" i="29"/>
  <c r="BU134" i="30" s="1"/>
  <c r="BT139" i="29"/>
  <c r="BT139" i="30" s="1"/>
  <c r="BT75" i="29"/>
  <c r="BT75" i="30" s="1"/>
  <c r="BV149" i="29"/>
  <c r="BV149" i="30" s="1"/>
  <c r="BN123" i="29"/>
  <c r="BN123" i="30" s="1"/>
  <c r="BN100" i="29"/>
  <c r="BN100" i="30" s="1"/>
  <c r="AX150" i="29"/>
  <c r="AX150" i="30" s="1"/>
  <c r="BH130" i="29"/>
  <c r="BH130" i="30" s="1"/>
  <c r="BN144" i="29"/>
  <c r="BN144" i="30" s="1"/>
  <c r="BU94" i="29"/>
  <c r="BU94" i="30" s="1"/>
  <c r="X89" i="30"/>
  <c r="AR126" i="29"/>
  <c r="AR126" i="30" s="1"/>
  <c r="AJ87" i="30"/>
  <c r="AW75" i="29"/>
  <c r="AW75" i="30" s="1"/>
  <c r="AL124" i="30"/>
  <c r="X130" i="30"/>
  <c r="AQ93" i="29"/>
  <c r="AQ93" i="30" s="1"/>
  <c r="AO79" i="30"/>
  <c r="AT74" i="29"/>
  <c r="AT74" i="30" s="1"/>
  <c r="AU147" i="29"/>
  <c r="AU147" i="30" s="1"/>
  <c r="AH127" i="30"/>
  <c r="AQ80" i="29"/>
  <c r="AQ80" i="30" s="1"/>
  <c r="AQ75" i="29"/>
  <c r="AQ75" i="30" s="1"/>
  <c r="AQ99" i="29"/>
  <c r="AQ99" i="30" s="1"/>
  <c r="AB149" i="30"/>
  <c r="X136" i="30"/>
  <c r="AA123" i="30"/>
  <c r="AN100" i="30"/>
  <c r="AK90" i="30"/>
  <c r="AJ142" i="30"/>
  <c r="AN130" i="30"/>
  <c r="AE144" i="30"/>
  <c r="AP84" i="30"/>
  <c r="AW74" i="29"/>
  <c r="AW74" i="30" s="1"/>
  <c r="AN136" i="30"/>
  <c r="AC150" i="30"/>
  <c r="AR130" i="29"/>
  <c r="AR130" i="30" s="1"/>
  <c r="AA92" i="30"/>
  <c r="AH89" i="30"/>
  <c r="AU86" i="29"/>
  <c r="AU86" i="30" s="1"/>
  <c r="AN74" i="30"/>
  <c r="AM143" i="30"/>
  <c r="AS143" i="29"/>
  <c r="AS143" i="30" s="1"/>
  <c r="AV87" i="29"/>
  <c r="AV87" i="30" s="1"/>
  <c r="AD127" i="30"/>
  <c r="X139" i="30"/>
  <c r="AE80" i="30"/>
  <c r="AM99" i="30"/>
  <c r="Y149" i="30"/>
  <c r="AN140" i="30"/>
  <c r="AO136" i="30"/>
  <c r="AF124" i="30"/>
  <c r="AC82" i="30"/>
  <c r="W125" i="30"/>
  <c r="AA135" i="30"/>
  <c r="AR134" i="29"/>
  <c r="AR134" i="30" s="1"/>
  <c r="AI149" i="30"/>
  <c r="AR124" i="29"/>
  <c r="Z93" i="30"/>
  <c r="AW89" i="29"/>
  <c r="AW89" i="30" s="1"/>
  <c r="AC132" i="30"/>
  <c r="AM86" i="30"/>
  <c r="AB74" i="30"/>
  <c r="AH94" i="30"/>
  <c r="AN77" i="30"/>
  <c r="AK83" i="30"/>
  <c r="AT127" i="29"/>
  <c r="AT127" i="30" s="1"/>
  <c r="AU137" i="29"/>
  <c r="AU137" i="30" s="1"/>
  <c r="AV94" i="29"/>
  <c r="AV94" i="30" s="1"/>
  <c r="AJ99" i="30"/>
  <c r="AM149" i="30"/>
  <c r="AB124" i="30"/>
  <c r="AR90" i="29"/>
  <c r="AR90" i="30" s="1"/>
  <c r="AN82" i="30"/>
  <c r="AF150" i="30"/>
  <c r="AL130" i="30"/>
  <c r="AG144" i="30"/>
  <c r="BE79" i="29"/>
  <c r="BE79" i="30" s="1"/>
  <c r="BI127" i="29"/>
  <c r="AX93" i="29"/>
  <c r="AX93" i="30" s="1"/>
  <c r="BQ129" i="29"/>
  <c r="BQ129" i="30" s="1"/>
  <c r="AY146" i="29"/>
  <c r="AY146" i="30" s="1"/>
  <c r="BE77" i="29"/>
  <c r="BE77" i="30" s="1"/>
  <c r="BK99" i="29"/>
  <c r="BK99" i="30" s="1"/>
  <c r="BD140" i="29"/>
  <c r="BD140" i="30" s="1"/>
  <c r="BM90" i="29"/>
  <c r="BM90" i="30" s="1"/>
  <c r="AY125" i="29"/>
  <c r="AY125" i="30" s="1"/>
  <c r="BI74" i="29"/>
  <c r="BI74" i="30" s="1"/>
  <c r="BD77" i="29"/>
  <c r="BD77" i="30" s="1"/>
  <c r="BJ127" i="29"/>
  <c r="BJ127" i="30" s="1"/>
  <c r="BU85" i="29"/>
  <c r="BU85" i="30" s="1"/>
  <c r="BD124" i="29"/>
  <c r="BD124" i="30" s="1"/>
  <c r="AX143" i="29"/>
  <c r="AX143" i="30" s="1"/>
  <c r="BG90" i="29"/>
  <c r="BG90" i="30" s="1"/>
  <c r="BT77" i="29"/>
  <c r="BT77" i="30" s="1"/>
  <c r="BP85" i="29"/>
  <c r="BP85" i="30" s="1"/>
  <c r="BH100" i="29"/>
  <c r="BH100" i="30" s="1"/>
  <c r="BM130" i="29"/>
  <c r="BM130" i="30" s="1"/>
  <c r="AB135" i="30"/>
  <c r="AB125" i="30"/>
  <c r="AS87" i="29"/>
  <c r="AS87" i="30" s="1"/>
  <c r="AW127" i="29"/>
  <c r="AW127" i="30" s="1"/>
  <c r="X142" i="30"/>
  <c r="AE129" i="30"/>
  <c r="AD94" i="30"/>
  <c r="AI86" i="30"/>
  <c r="AE83" i="30"/>
  <c r="AG139" i="30"/>
  <c r="AP75" i="30"/>
  <c r="AC123" i="30"/>
  <c r="AC142" i="30"/>
  <c r="AF129" i="30"/>
  <c r="AG83" i="30"/>
  <c r="AW90" i="29"/>
  <c r="AW90" i="30" s="1"/>
  <c r="AS84" i="29"/>
  <c r="AS84" i="30" s="1"/>
  <c r="Z132" i="30"/>
  <c r="AJ133" i="30"/>
  <c r="AO127" i="30"/>
  <c r="AD123" i="30"/>
  <c r="AI84" i="30"/>
  <c r="BP132" i="29"/>
  <c r="BP132" i="30" s="1"/>
  <c r="BS83" i="29"/>
  <c r="BS83" i="30" s="1"/>
  <c r="BQ140" i="29"/>
  <c r="BQ140" i="30" s="1"/>
  <c r="BA84" i="29"/>
  <c r="BA84" i="30" s="1"/>
  <c r="BB132" i="29"/>
  <c r="BB132" i="30" s="1"/>
  <c r="BP74" i="29"/>
  <c r="BP74" i="30" s="1"/>
  <c r="BR87" i="29"/>
  <c r="BR87" i="30" s="1"/>
  <c r="BD127" i="29"/>
  <c r="BD127" i="30" s="1"/>
  <c r="BK85" i="29"/>
  <c r="BK85" i="30" s="1"/>
  <c r="BD137" i="29"/>
  <c r="BD137" i="30" s="1"/>
  <c r="AY92" i="29"/>
  <c r="AY92" i="30" s="1"/>
  <c r="BO74" i="29"/>
  <c r="BO74" i="30" s="1"/>
  <c r="BA134" i="29"/>
  <c r="BA134" i="30" s="1"/>
  <c r="BO76" i="29"/>
  <c r="BO76" i="30" s="1"/>
  <c r="BB85" i="29"/>
  <c r="BB85" i="30" s="1"/>
  <c r="AZ100" i="29"/>
  <c r="AZ100" i="30" s="1"/>
  <c r="BK96" i="29"/>
  <c r="BK96" i="30" s="1"/>
  <c r="BN132" i="29"/>
  <c r="BN132" i="30" s="1"/>
  <c r="BO86" i="29"/>
  <c r="BO86" i="30" s="1"/>
  <c r="BU77" i="29"/>
  <c r="BU77" i="30" s="1"/>
  <c r="BO133" i="29"/>
  <c r="BK80" i="29"/>
  <c r="BK80" i="30" s="1"/>
  <c r="BA82" i="29"/>
  <c r="BA82" i="30" s="1"/>
  <c r="BM144" i="29"/>
  <c r="BM144" i="30" s="1"/>
  <c r="AJ89" i="30"/>
  <c r="AE82" i="30"/>
  <c r="AU129" i="29"/>
  <c r="AU129" i="30" s="1"/>
  <c r="AI83" i="30"/>
  <c r="AH124" i="30"/>
  <c r="W130" i="30"/>
  <c r="AW132" i="29"/>
  <c r="AW132" i="30" s="1"/>
  <c r="AB99" i="30"/>
  <c r="AS92" i="29"/>
  <c r="AS92" i="30" s="1"/>
  <c r="AK129" i="30"/>
  <c r="AP74" i="30"/>
  <c r="AQ127" i="29"/>
  <c r="AQ149" i="29"/>
  <c r="AQ149" i="30" s="1"/>
  <c r="AF144" i="30"/>
  <c r="AS147" i="29"/>
  <c r="AS147" i="30" s="1"/>
  <c r="Z130" i="30"/>
  <c r="W135" i="30"/>
  <c r="W126" i="30"/>
  <c r="AH83" i="30"/>
  <c r="AP137" i="30"/>
  <c r="AA124" i="30"/>
  <c r="AE150" i="30"/>
  <c r="AX80" i="29"/>
  <c r="AX80" i="30" s="1"/>
  <c r="BO75" i="29"/>
  <c r="BO75" i="30" s="1"/>
  <c r="BU100" i="29"/>
  <c r="BU100" i="30" s="1"/>
  <c r="BB142" i="29"/>
  <c r="BB142" i="30" s="1"/>
  <c r="BJ136" i="29"/>
  <c r="BJ136" i="30" s="1"/>
  <c r="BH146" i="29"/>
  <c r="BH146" i="30" s="1"/>
  <c r="BH139" i="29"/>
  <c r="BH139" i="30" s="1"/>
  <c r="BL99" i="29"/>
  <c r="BL99" i="30" s="1"/>
  <c r="BB100" i="29"/>
  <c r="BB100" i="30" s="1"/>
  <c r="BJ144" i="29"/>
  <c r="BJ144" i="30" s="1"/>
  <c r="BU75" i="29"/>
  <c r="BU75" i="30" s="1"/>
  <c r="BN124" i="29"/>
  <c r="BN124" i="30" s="1"/>
  <c r="BT135" i="29"/>
  <c r="BT135" i="30" s="1"/>
  <c r="BH132" i="29"/>
  <c r="BH132" i="30" s="1"/>
  <c r="BS146" i="29"/>
  <c r="BS146" i="30" s="1"/>
  <c r="AX134" i="29"/>
  <c r="AX134" i="30" s="1"/>
  <c r="BO137" i="29"/>
  <c r="BO137" i="30" s="1"/>
  <c r="BR85" i="29"/>
  <c r="BR85" i="30" s="1"/>
  <c r="BR100" i="29"/>
  <c r="BR100" i="30" s="1"/>
  <c r="BQ150" i="29"/>
  <c r="BQ150" i="30" s="1"/>
  <c r="AU90" i="29"/>
  <c r="AU90" i="30" s="1"/>
  <c r="AQ135" i="29"/>
  <c r="AQ135" i="30" s="1"/>
  <c r="AD126" i="30"/>
  <c r="AC74" i="30"/>
  <c r="Y133" i="30"/>
  <c r="AA80" i="30"/>
  <c r="AE136" i="30"/>
  <c r="W142" i="30"/>
  <c r="AF77" i="30"/>
  <c r="Z84" i="30"/>
  <c r="AK93" i="30"/>
  <c r="AT126" i="29"/>
  <c r="AT126" i="30" s="1"/>
  <c r="Z133" i="30"/>
  <c r="AW76" i="29"/>
  <c r="AW76" i="30" s="1"/>
  <c r="AW140" i="29"/>
  <c r="AW140" i="30" s="1"/>
  <c r="AU130" i="29"/>
  <c r="AU130" i="30" s="1"/>
  <c r="AQ96" i="29"/>
  <c r="AQ96" i="30" s="1"/>
  <c r="AT124" i="29"/>
  <c r="AT124" i="30" s="1"/>
  <c r="AI79" i="30"/>
  <c r="Y86" i="30"/>
  <c r="AP143" i="30"/>
  <c r="AI134" i="30"/>
  <c r="AS80" i="29"/>
  <c r="AS80" i="30" s="1"/>
  <c r="AD124" i="30"/>
  <c r="AG84" i="30"/>
  <c r="BO87" i="29"/>
  <c r="BO87" i="30" s="1"/>
  <c r="BU82" i="29"/>
  <c r="BU82" i="30" s="1"/>
  <c r="BF135" i="29"/>
  <c r="BF135" i="30" s="1"/>
  <c r="AX74" i="29"/>
  <c r="AX74" i="30" s="1"/>
  <c r="BO143" i="29"/>
  <c r="BO143" i="30" s="1"/>
  <c r="BB139" i="29"/>
  <c r="BB139" i="30" s="1"/>
  <c r="BG136" i="29"/>
  <c r="BG136" i="30" s="1"/>
  <c r="BN82" i="29"/>
  <c r="BN82" i="30" s="1"/>
  <c r="BA144" i="29"/>
  <c r="BA144" i="30" s="1"/>
  <c r="BD89" i="29"/>
  <c r="BD89" i="30" s="1"/>
  <c r="BC143" i="29"/>
  <c r="BC143" i="30" s="1"/>
  <c r="BG99" i="29"/>
  <c r="BG99" i="30" s="1"/>
  <c r="AZ130" i="29"/>
  <c r="AZ130" i="30" s="1"/>
  <c r="BP79" i="29"/>
  <c r="BP79" i="30" s="1"/>
  <c r="BO129" i="29"/>
  <c r="BO129" i="30" s="1"/>
  <c r="BQ133" i="29"/>
  <c r="BQ133" i="30" s="1"/>
  <c r="BP139" i="29"/>
  <c r="BP139" i="30" s="1"/>
  <c r="AX76" i="29"/>
  <c r="AX76" i="30" s="1"/>
  <c r="BD85" i="29"/>
  <c r="BD85" i="30" s="1"/>
  <c r="BB136" i="29"/>
  <c r="BB136" i="30" s="1"/>
  <c r="BR123" i="29"/>
  <c r="BR123" i="30" s="1"/>
  <c r="BT90" i="29"/>
  <c r="BT90" i="30" s="1"/>
  <c r="AY84" i="29"/>
  <c r="AY84" i="30" s="1"/>
  <c r="AY94" i="29"/>
  <c r="AY94" i="30" s="1"/>
  <c r="AY75" i="29"/>
  <c r="AY75" i="30" s="1"/>
  <c r="BB150" i="29"/>
  <c r="BB150" i="30" s="1"/>
  <c r="BB143" i="29"/>
  <c r="BB143" i="30" s="1"/>
  <c r="BW137" i="29"/>
  <c r="BW137" i="30" s="1"/>
  <c r="BD136" i="29"/>
  <c r="BD136" i="30" s="1"/>
  <c r="BJ90" i="29"/>
  <c r="BJ90" i="30" s="1"/>
  <c r="BF142" i="29"/>
  <c r="BF142" i="30" s="1"/>
  <c r="BN84" i="29"/>
  <c r="BN84" i="30" s="1"/>
  <c r="AK86" i="30"/>
  <c r="AE149" i="30"/>
  <c r="AD93" i="30"/>
  <c r="AD132" i="30"/>
  <c r="AT86" i="29"/>
  <c r="AT86" i="30" s="1"/>
  <c r="Y83" i="30"/>
  <c r="AA76" i="30"/>
  <c r="AC85" i="30"/>
  <c r="AG136" i="30"/>
  <c r="AO100" i="30"/>
  <c r="AJ130" i="30"/>
  <c r="AU84" i="29"/>
  <c r="AU84" i="30" s="1"/>
  <c r="AO143" i="30"/>
  <c r="AP127" i="30"/>
  <c r="AH137" i="30"/>
  <c r="Z149" i="30"/>
  <c r="AL123" i="30"/>
  <c r="AL150" i="30"/>
  <c r="AS133" i="29"/>
  <c r="AS133" i="30" s="1"/>
  <c r="AU142" i="29"/>
  <c r="AU142" i="30" s="1"/>
  <c r="AL74" i="30"/>
  <c r="AR143" i="29"/>
  <c r="AU133" i="29"/>
  <c r="AU133" i="30" s="1"/>
  <c r="AG80" i="30"/>
  <c r="AP85" i="30"/>
  <c r="AF142" i="30"/>
  <c r="AD144" i="30"/>
  <c r="AZ126" i="29"/>
  <c r="AZ126" i="30" s="1"/>
  <c r="BL147" i="29"/>
  <c r="BL147" i="30" s="1"/>
  <c r="BJ94" i="29"/>
  <c r="BJ94" i="30" s="1"/>
  <c r="BK100" i="29"/>
  <c r="BK100" i="30" s="1"/>
  <c r="BI130" i="29"/>
  <c r="BI130" i="30" s="1"/>
  <c r="BD96" i="29"/>
  <c r="BD96" i="30" s="1"/>
  <c r="BL126" i="29"/>
  <c r="BL126" i="30" s="1"/>
  <c r="BG74" i="29"/>
  <c r="BR83" i="29"/>
  <c r="BR83" i="30" s="1"/>
  <c r="BF127" i="29"/>
  <c r="BF127" i="30" s="1"/>
  <c r="AX75" i="29"/>
  <c r="AX75" i="30" s="1"/>
  <c r="BJ85" i="29"/>
  <c r="BJ85" i="30" s="1"/>
  <c r="BH136" i="29"/>
  <c r="BH136" i="30" s="1"/>
  <c r="BF123" i="29"/>
  <c r="BF123" i="30" s="1"/>
  <c r="BH94" i="29"/>
  <c r="BH94" i="30" s="1"/>
  <c r="BD142" i="29"/>
  <c r="BD142" i="30" s="1"/>
  <c r="BL125" i="29"/>
  <c r="BL125" i="30" s="1"/>
  <c r="BB84" i="29"/>
  <c r="BB84" i="30" s="1"/>
  <c r="BW89" i="29"/>
  <c r="BW89" i="30" s="1"/>
  <c r="BK139" i="29"/>
  <c r="BK139" i="30" s="1"/>
  <c r="BT85" i="29"/>
  <c r="BT85" i="30" s="1"/>
  <c r="BN130" i="29"/>
  <c r="BN130" i="30" s="1"/>
  <c r="AZ93" i="29"/>
  <c r="AZ93" i="30" s="1"/>
  <c r="BV135" i="29"/>
  <c r="BV135" i="30" s="1"/>
  <c r="BQ79" i="29"/>
  <c r="BQ79" i="30" s="1"/>
  <c r="BK126" i="29"/>
  <c r="BK126" i="30" s="1"/>
  <c r="BB74" i="29"/>
  <c r="BB74" i="30" s="1"/>
  <c r="BI146" i="29"/>
  <c r="BI146" i="30" s="1"/>
  <c r="BC147" i="29"/>
  <c r="BC147" i="30" s="1"/>
  <c r="BF77" i="29"/>
  <c r="BF77" i="30" s="1"/>
  <c r="AX133" i="29"/>
  <c r="AX133" i="30" s="1"/>
  <c r="BA127" i="29"/>
  <c r="BA127" i="30" s="1"/>
  <c r="BN139" i="29"/>
  <c r="BN139" i="30" s="1"/>
  <c r="BV75" i="29"/>
  <c r="BV75" i="30" s="1"/>
  <c r="BL85" i="29"/>
  <c r="BL85" i="30" s="1"/>
  <c r="BW136" i="29"/>
  <c r="BW136" i="30" s="1"/>
  <c r="BC123" i="29"/>
  <c r="BC123" i="30" s="1"/>
  <c r="BI100" i="29"/>
  <c r="BI100" i="30" s="1"/>
  <c r="BS82" i="29"/>
  <c r="BS82" i="30" s="1"/>
  <c r="BS142" i="29"/>
  <c r="BS142" i="30" s="1"/>
  <c r="BE125" i="29"/>
  <c r="BE125" i="30" s="1"/>
  <c r="AZ84" i="29"/>
  <c r="AZ84" i="30" s="1"/>
  <c r="BH96" i="29"/>
  <c r="BH96" i="30" s="1"/>
  <c r="BV132" i="29"/>
  <c r="BV132" i="30" s="1"/>
  <c r="BO147" i="29"/>
  <c r="BO147" i="30" s="1"/>
  <c r="BO134" i="29"/>
  <c r="BO134" i="30" s="1"/>
  <c r="BK94" i="29"/>
  <c r="BK94" i="30" s="1"/>
  <c r="BE124" i="29"/>
  <c r="BE124" i="30" s="1"/>
  <c r="BV150" i="29"/>
  <c r="BV150" i="30" s="1"/>
  <c r="BF84" i="29"/>
  <c r="BF84" i="30" s="1"/>
  <c r="BG89" i="29"/>
  <c r="AO129" i="30"/>
  <c r="BP146" i="29"/>
  <c r="BP146" i="30" s="1"/>
  <c r="BR147" i="29"/>
  <c r="BR147" i="30" s="1"/>
  <c r="AZ77" i="29"/>
  <c r="AZ77" i="30" s="1"/>
  <c r="BC133" i="29"/>
  <c r="BC133" i="30" s="1"/>
  <c r="BE127" i="29"/>
  <c r="BE127" i="30" s="1"/>
  <c r="BQ137" i="29"/>
  <c r="BQ137" i="30" s="1"/>
  <c r="BE80" i="29"/>
  <c r="BE80" i="30" s="1"/>
  <c r="BU149" i="29"/>
  <c r="BU149" i="30" s="1"/>
  <c r="BH123" i="29"/>
  <c r="BH123" i="30" s="1"/>
  <c r="BJ124" i="29"/>
  <c r="BJ124" i="30" s="1"/>
  <c r="BO90" i="29"/>
  <c r="BO90" i="30" s="1"/>
  <c r="BG150" i="29"/>
  <c r="BG150" i="30" s="1"/>
  <c r="BL142" i="29"/>
  <c r="BL142" i="30" s="1"/>
  <c r="BB94" i="29"/>
  <c r="BB94" i="30" s="1"/>
  <c r="AS93" i="29"/>
  <c r="AS93" i="30" s="1"/>
  <c r="AJ77" i="30"/>
  <c r="AW123" i="29"/>
  <c r="AW123" i="30" s="1"/>
  <c r="AW150" i="29"/>
  <c r="AW150" i="30" s="1"/>
  <c r="AT92" i="29"/>
  <c r="AT92" i="30" s="1"/>
  <c r="Y135" i="30"/>
  <c r="AS79" i="29"/>
  <c r="AS79" i="30" s="1"/>
  <c r="AC89" i="30"/>
  <c r="AC86" i="30"/>
  <c r="Z74" i="30"/>
  <c r="AV77" i="29"/>
  <c r="AV77" i="30" s="1"/>
  <c r="X83" i="30"/>
  <c r="AA127" i="30"/>
  <c r="Y76" i="30"/>
  <c r="AE85" i="30"/>
  <c r="AF136" i="30"/>
  <c r="Z123" i="30"/>
  <c r="AI150" i="30"/>
  <c r="AE130" i="30"/>
  <c r="AC93" i="30"/>
  <c r="Y79" i="30"/>
  <c r="AA87" i="30"/>
  <c r="AT137" i="29"/>
  <c r="AT137" i="30" s="1"/>
  <c r="AR75" i="29"/>
  <c r="AR75" i="30" s="1"/>
  <c r="AP150" i="30"/>
  <c r="AQ79" i="29"/>
  <c r="AQ79" i="30" s="1"/>
  <c r="AW126" i="29"/>
  <c r="AT146" i="29"/>
  <c r="AT146" i="30" s="1"/>
  <c r="AC133" i="30"/>
  <c r="AB127" i="30"/>
  <c r="AF137" i="30"/>
  <c r="AN76" i="30"/>
  <c r="AF75" i="30"/>
  <c r="AH140" i="30"/>
  <c r="AV136" i="29"/>
  <c r="AV136" i="30" s="1"/>
  <c r="AH100" i="30"/>
  <c r="AL90" i="30"/>
  <c r="AM142" i="30"/>
  <c r="AO144" i="30"/>
  <c r="AU135" i="29"/>
  <c r="AU135" i="30" s="1"/>
  <c r="AE126" i="30"/>
  <c r="AL143" i="30"/>
  <c r="AT80" i="29"/>
  <c r="AT80" i="30" s="1"/>
  <c r="AD150" i="30"/>
  <c r="AI125" i="30"/>
  <c r="AQ92" i="29"/>
  <c r="AQ92" i="30" s="1"/>
  <c r="AL79" i="30"/>
  <c r="AF132" i="30"/>
  <c r="AK143" i="30"/>
  <c r="AO87" i="30"/>
  <c r="AH133" i="30"/>
  <c r="AK134" i="30"/>
  <c r="AM127" i="30"/>
  <c r="AD80" i="30"/>
  <c r="AL75" i="30"/>
  <c r="AD136" i="30"/>
  <c r="AI124" i="30"/>
  <c r="AH90" i="30"/>
  <c r="AU125" i="29"/>
  <c r="AU125" i="30" s="1"/>
  <c r="BV89" i="29"/>
  <c r="BV89" i="30" s="1"/>
  <c r="AY86" i="29"/>
  <c r="AY86" i="30" s="1"/>
  <c r="BL77" i="29"/>
  <c r="BL77" i="30" s="1"/>
  <c r="BC139" i="29"/>
  <c r="BC139" i="30" s="1"/>
  <c r="BG82" i="29"/>
  <c r="BG82" i="30" s="1"/>
  <c r="BB93" i="29"/>
  <c r="BB93" i="30" s="1"/>
  <c r="BS135" i="29"/>
  <c r="BS135" i="30" s="1"/>
  <c r="BT89" i="29"/>
  <c r="BT89" i="30" s="1"/>
  <c r="BH129" i="29"/>
  <c r="BH129" i="30" s="1"/>
  <c r="BM86" i="29"/>
  <c r="BM86" i="30" s="1"/>
  <c r="BL146" i="29"/>
  <c r="BL146" i="30" s="1"/>
  <c r="BI143" i="29"/>
  <c r="BI143" i="30" s="1"/>
  <c r="BH87" i="29"/>
  <c r="BH87" i="30" s="1"/>
  <c r="BT134" i="29"/>
  <c r="BT134" i="30" s="1"/>
  <c r="BJ139" i="29"/>
  <c r="BJ139" i="30" s="1"/>
  <c r="BW80" i="29"/>
  <c r="BW80" i="30" s="1"/>
  <c r="AZ85" i="29"/>
  <c r="AZ85" i="30" s="1"/>
  <c r="BN149" i="29"/>
  <c r="BN149" i="30" s="1"/>
  <c r="BR136" i="29"/>
  <c r="BR136" i="30" s="1"/>
  <c r="BB123" i="29"/>
  <c r="BB123" i="30" s="1"/>
  <c r="BG100" i="29"/>
  <c r="BG100" i="30" s="1"/>
  <c r="BJ82" i="29"/>
  <c r="BJ82" i="30" s="1"/>
  <c r="BQ142" i="29"/>
  <c r="BQ142" i="30" s="1"/>
  <c r="AL144" i="30"/>
  <c r="BN96" i="29"/>
  <c r="BN96" i="30" s="1"/>
  <c r="BP89" i="29"/>
  <c r="BP89" i="30" s="1"/>
  <c r="BW86" i="29"/>
  <c r="BW86" i="30" s="1"/>
  <c r="BH147" i="29"/>
  <c r="BH147" i="30" s="1"/>
  <c r="BH134" i="29"/>
  <c r="BH134" i="30" s="1"/>
  <c r="BI99" i="29"/>
  <c r="BI99" i="30" s="1"/>
  <c r="BE100" i="29"/>
  <c r="BE100" i="30" s="1"/>
  <c r="BP93" i="29"/>
  <c r="BP93" i="30" s="1"/>
  <c r="BC135" i="29"/>
  <c r="BC135" i="30" s="1"/>
  <c r="BV79" i="29"/>
  <c r="BV79" i="30" s="1"/>
  <c r="BM129" i="29"/>
  <c r="BM129" i="30" s="1"/>
  <c r="BJ87" i="29"/>
  <c r="BJ87" i="30" s="1"/>
  <c r="AY133" i="29"/>
  <c r="BV127" i="29"/>
  <c r="BV127" i="30" s="1"/>
  <c r="AY139" i="29"/>
  <c r="AY139" i="30" s="1"/>
  <c r="BR99" i="29"/>
  <c r="BR99" i="30" s="1"/>
  <c r="BW140" i="29"/>
  <c r="BW140" i="30" s="1"/>
  <c r="BI123" i="29"/>
  <c r="BI123" i="30" s="1"/>
  <c r="BQ124" i="29"/>
  <c r="BQ124" i="30" s="1"/>
  <c r="AX90" i="29"/>
  <c r="AX90" i="30" s="1"/>
  <c r="BU150" i="29"/>
  <c r="BU150" i="30" s="1"/>
  <c r="BR125" i="29"/>
  <c r="BR125" i="30" s="1"/>
  <c r="BQ144" i="29"/>
  <c r="BQ144" i="30" s="1"/>
  <c r="BM94" i="29"/>
  <c r="BM94" i="30" s="1"/>
  <c r="BP92" i="29"/>
  <c r="BP92" i="30" s="1"/>
  <c r="BE129" i="29"/>
  <c r="BE129" i="30" s="1"/>
  <c r="BW77" i="29"/>
  <c r="BW77" i="30" s="1"/>
  <c r="BM127" i="29"/>
  <c r="BM127" i="30" s="1"/>
  <c r="BE130" i="29"/>
  <c r="BE130" i="30" s="1"/>
  <c r="BQ96" i="29"/>
  <c r="BQ96" i="30" s="1"/>
  <c r="BN79" i="29"/>
  <c r="BN79" i="30" s="1"/>
  <c r="BT126" i="29"/>
  <c r="BT126" i="30" s="1"/>
  <c r="AZ86" i="29"/>
  <c r="AZ86" i="30" s="1"/>
  <c r="BR74" i="29"/>
  <c r="BR74" i="30" s="1"/>
  <c r="BN94" i="29"/>
  <c r="BN94" i="30" s="1"/>
  <c r="BW143" i="29"/>
  <c r="BW143" i="30" s="1"/>
  <c r="BA87" i="29"/>
  <c r="BA87" i="30" s="1"/>
  <c r="BV134" i="29"/>
  <c r="BV134" i="30" s="1"/>
  <c r="BS139" i="29"/>
  <c r="BS139" i="30" s="1"/>
  <c r="BG137" i="29"/>
  <c r="BG137" i="30" s="1"/>
  <c r="AZ75" i="29"/>
  <c r="AZ75" i="30" s="1"/>
  <c r="BO99" i="29"/>
  <c r="BO99" i="30" s="1"/>
  <c r="BB149" i="29"/>
  <c r="BB149" i="30" s="1"/>
  <c r="BL123" i="29"/>
  <c r="BL123" i="30" s="1"/>
  <c r="BO124" i="29"/>
  <c r="BO124" i="30" s="1"/>
  <c r="BP90" i="29"/>
  <c r="BP90" i="30" s="1"/>
  <c r="BH150" i="29"/>
  <c r="BH150" i="30" s="1"/>
  <c r="BQ130" i="29"/>
  <c r="BQ130" i="30" s="1"/>
  <c r="BD144" i="29"/>
  <c r="BD144" i="30" s="1"/>
  <c r="BD94" i="29"/>
  <c r="BD94" i="30" s="1"/>
  <c r="AD79" i="30"/>
  <c r="AD129" i="30"/>
  <c r="AK137" i="30"/>
  <c r="W124" i="30"/>
  <c r="AV142" i="29"/>
  <c r="AV142" i="30" s="1"/>
  <c r="AA93" i="30"/>
  <c r="AN126" i="30"/>
  <c r="AO74" i="30"/>
  <c r="AT147" i="29"/>
  <c r="AT147" i="30" s="1"/>
  <c r="AB87" i="30"/>
  <c r="AS137" i="29"/>
  <c r="AS137" i="30" s="1"/>
  <c r="AB76" i="30"/>
  <c r="X99" i="30"/>
  <c r="AT149" i="29"/>
  <c r="AT149" i="30" s="1"/>
  <c r="AS123" i="29"/>
  <c r="AS123" i="30" s="1"/>
  <c r="Z100" i="30"/>
  <c r="AO125" i="30"/>
  <c r="AO84" i="30"/>
  <c r="AM132" i="30"/>
  <c r="AW143" i="29"/>
  <c r="AW143" i="30" s="1"/>
  <c r="AJ75" i="30"/>
  <c r="AQ142" i="29"/>
  <c r="AQ142" i="30" s="1"/>
  <c r="X92" i="30"/>
  <c r="AH79" i="30"/>
  <c r="AQ126" i="29"/>
  <c r="AQ126" i="30" s="1"/>
  <c r="AV74" i="29"/>
  <c r="AV74" i="30" s="1"/>
  <c r="Z143" i="30"/>
  <c r="AM83" i="30"/>
  <c r="AO139" i="30"/>
  <c r="AL99" i="30"/>
  <c r="AN149" i="30"/>
  <c r="AS140" i="29"/>
  <c r="AS140" i="30" s="1"/>
  <c r="AK123" i="30"/>
  <c r="AQ90" i="29"/>
  <c r="AQ90" i="30" s="1"/>
  <c r="AW142" i="29"/>
  <c r="AW142" i="30" s="1"/>
  <c r="AT125" i="29"/>
  <c r="AT125" i="30" s="1"/>
  <c r="AV96" i="29"/>
  <c r="AV96" i="30" s="1"/>
  <c r="AH74" i="30"/>
  <c r="Y127" i="30"/>
  <c r="AF149" i="30"/>
  <c r="AR142" i="29"/>
  <c r="AR142" i="30" s="1"/>
  <c r="AJ93" i="30"/>
  <c r="AL92" i="30"/>
  <c r="AU89" i="29"/>
  <c r="AU89" i="30" s="1"/>
  <c r="AC126" i="30"/>
  <c r="AW129" i="29"/>
  <c r="AW129" i="30" s="1"/>
  <c r="AM74" i="30"/>
  <c r="AM77" i="30"/>
  <c r="AV133" i="29"/>
  <c r="AV133" i="30" s="1"/>
  <c r="AU127" i="29"/>
  <c r="AU127" i="30" s="1"/>
  <c r="AI137" i="30"/>
  <c r="AU94" i="29"/>
  <c r="AU94" i="30" s="1"/>
  <c r="AC99" i="30"/>
  <c r="AM136" i="30"/>
  <c r="AR100" i="30"/>
  <c r="AI82" i="30"/>
  <c r="AG150" i="30"/>
  <c r="AG130" i="30"/>
  <c r="AB144" i="30"/>
  <c r="AY89" i="29"/>
  <c r="AY89" i="30" s="1"/>
  <c r="BB86" i="29"/>
  <c r="BB86" i="30" s="1"/>
  <c r="BR134" i="29"/>
  <c r="BR134" i="30" s="1"/>
  <c r="BV130" i="29"/>
  <c r="BV130" i="30" s="1"/>
  <c r="BU96" i="29"/>
  <c r="BU96" i="30" s="1"/>
  <c r="BN92" i="29"/>
  <c r="BN92" i="30" s="1"/>
  <c r="BP126" i="29"/>
  <c r="BP126" i="30" s="1"/>
  <c r="BI86" i="29"/>
  <c r="BF146" i="29"/>
  <c r="BF146" i="30" s="1"/>
  <c r="BE143" i="29"/>
  <c r="BE143" i="30" s="1"/>
  <c r="BT87" i="29"/>
  <c r="BT87" i="30" s="1"/>
  <c r="BL80" i="29"/>
  <c r="BL80" i="30" s="1"/>
  <c r="BL76" i="29"/>
  <c r="BL76" i="30" s="1"/>
  <c r="BV99" i="29"/>
  <c r="BP149" i="29"/>
  <c r="BP149" i="30" s="1"/>
  <c r="BF140" i="29"/>
  <c r="BF140" i="30" s="1"/>
  <c r="BT100" i="29"/>
  <c r="BT100" i="30" s="1"/>
  <c r="BW82" i="29"/>
  <c r="BW82" i="30" s="1"/>
  <c r="BA142" i="29"/>
  <c r="BA142" i="30" s="1"/>
  <c r="X144" i="30"/>
  <c r="BD84" i="29"/>
  <c r="BD84" i="30" s="1"/>
  <c r="BU132" i="29"/>
  <c r="BU132" i="30" s="1"/>
  <c r="BN77" i="29"/>
  <c r="BN77" i="30" s="1"/>
  <c r="AX149" i="29"/>
  <c r="AX149" i="30" s="1"/>
  <c r="BL82" i="29"/>
  <c r="BL82" i="30" s="1"/>
  <c r="BT144" i="29"/>
  <c r="BT144" i="30" s="1"/>
  <c r="BE93" i="29"/>
  <c r="BE93" i="30" s="1"/>
  <c r="AZ135" i="29"/>
  <c r="AZ135" i="30" s="1"/>
  <c r="BW79" i="29"/>
  <c r="BW79" i="30" s="1"/>
  <c r="BJ126" i="29"/>
  <c r="BJ126" i="30" s="1"/>
  <c r="BR129" i="29"/>
  <c r="BR129" i="30" s="1"/>
  <c r="BC146" i="29"/>
  <c r="BC146" i="30" s="1"/>
  <c r="BM147" i="29"/>
  <c r="BM147" i="30" s="1"/>
  <c r="BL133" i="29"/>
  <c r="BL133" i="30" s="1"/>
  <c r="BC127" i="29"/>
  <c r="BC127" i="30" s="1"/>
  <c r="BD139" i="29"/>
  <c r="BD139" i="30" s="1"/>
  <c r="BG80" i="29"/>
  <c r="BG80" i="30" s="1"/>
  <c r="BM85" i="29"/>
  <c r="BM85" i="30" s="1"/>
  <c r="BE149" i="29"/>
  <c r="BE149" i="30" s="1"/>
  <c r="BS136" i="29"/>
  <c r="BS136" i="30" s="1"/>
  <c r="BQ123" i="29"/>
  <c r="BQ123" i="30" s="1"/>
  <c r="BS90" i="29"/>
  <c r="BS90" i="30" s="1"/>
  <c r="BU142" i="29"/>
  <c r="BU142" i="30" s="1"/>
  <c r="BP125" i="29"/>
  <c r="BP125" i="30" s="1"/>
  <c r="AX84" i="29"/>
  <c r="AX84" i="30" s="1"/>
  <c r="BB96" i="29"/>
  <c r="BB96" i="30" s="1"/>
  <c r="BQ87" i="29"/>
  <c r="BQ87" i="30" s="1"/>
  <c r="BA80" i="29"/>
  <c r="BA80" i="30" s="1"/>
  <c r="BW94" i="29"/>
  <c r="BW94" i="30" s="1"/>
  <c r="BN125" i="29"/>
  <c r="BN125" i="30" s="1"/>
  <c r="BI93" i="29"/>
  <c r="BI93" i="30" s="1"/>
  <c r="BP135" i="29"/>
  <c r="BP135" i="30" s="1"/>
  <c r="BJ89" i="29"/>
  <c r="BJ89" i="30" s="1"/>
  <c r="BD132" i="29"/>
  <c r="BD132" i="30" s="1"/>
  <c r="BA86" i="29"/>
  <c r="BA86" i="30" s="1"/>
  <c r="BN147" i="29"/>
  <c r="BN147" i="30" s="1"/>
  <c r="AX77" i="29"/>
  <c r="AX77" i="30" s="1"/>
  <c r="BA83" i="29"/>
  <c r="BA83" i="30" s="1"/>
  <c r="BP133" i="29"/>
  <c r="BP133" i="30" s="1"/>
  <c r="AX127" i="29"/>
  <c r="AX127" i="30" s="1"/>
  <c r="BP99" i="29"/>
  <c r="BP99" i="30" s="1"/>
  <c r="BD149" i="29"/>
  <c r="BD149" i="30" s="1"/>
  <c r="BM123" i="29"/>
  <c r="BM123" i="30" s="1"/>
  <c r="BP124" i="29"/>
  <c r="BP124" i="30" s="1"/>
  <c r="BU90" i="29"/>
  <c r="BU90" i="30" s="1"/>
  <c r="BM150" i="29"/>
  <c r="BM150" i="30" s="1"/>
  <c r="AX130" i="29"/>
  <c r="AX130" i="30" s="1"/>
  <c r="BI144" i="29"/>
  <c r="BI144" i="30" s="1"/>
  <c r="BQ94" i="29"/>
  <c r="BQ94" i="30" s="1"/>
  <c r="AP92" i="30"/>
  <c r="AQ133" i="29"/>
  <c r="AQ133" i="30" s="1"/>
  <c r="AQ144" i="29"/>
  <c r="AQ144" i="30" s="1"/>
  <c r="AD135" i="30"/>
  <c r="AF79" i="30"/>
  <c r="AS126" i="29"/>
  <c r="AS126" i="30" s="1"/>
  <c r="AC77" i="30"/>
  <c r="X87" i="30"/>
  <c r="AW133" i="29"/>
  <c r="AW133" i="30" s="1"/>
  <c r="AK127" i="30"/>
  <c r="AK80" i="30"/>
  <c r="AK76" i="30"/>
  <c r="AD85" i="30"/>
  <c r="AV140" i="29"/>
  <c r="AV140" i="30" s="1"/>
  <c r="AM123" i="30"/>
  <c r="AL82" i="30"/>
  <c r="Z94" i="30"/>
  <c r="AK84" i="30"/>
  <c r="AG89" i="30"/>
  <c r="AQ124" i="29"/>
  <c r="AQ124" i="30" s="1"/>
  <c r="AT84" i="29"/>
  <c r="AT84" i="30" s="1"/>
  <c r="AV93" i="29"/>
  <c r="AV93" i="30" s="1"/>
  <c r="AT135" i="29"/>
  <c r="AT135" i="30" s="1"/>
  <c r="AU132" i="29"/>
  <c r="AU132" i="30" s="1"/>
  <c r="AN86" i="30"/>
  <c r="AF83" i="30"/>
  <c r="AG133" i="30"/>
  <c r="AE134" i="30"/>
  <c r="AB139" i="30"/>
  <c r="AR80" i="29"/>
  <c r="AR80" i="30" s="1"/>
  <c r="AQ76" i="29"/>
  <c r="AQ76" i="30" s="1"/>
  <c r="AK75" i="30"/>
  <c r="AR85" i="29"/>
  <c r="AR85" i="30" s="1"/>
  <c r="AQ140" i="29"/>
  <c r="AQ140" i="30" s="1"/>
  <c r="AP123" i="30"/>
  <c r="AQ100" i="29"/>
  <c r="AQ100" i="30" s="1"/>
  <c r="AK130" i="30"/>
  <c r="Y144" i="30"/>
  <c r="AC94" i="30"/>
  <c r="AR132" i="29"/>
  <c r="AH77" i="30"/>
  <c r="AJ80" i="30"/>
  <c r="AV123" i="29"/>
  <c r="AV123" i="30" s="1"/>
  <c r="AT90" i="29"/>
  <c r="AT90" i="30" s="1"/>
  <c r="AT150" i="29"/>
  <c r="AT150" i="30" s="1"/>
  <c r="AU92" i="29"/>
  <c r="AU92" i="30" s="1"/>
  <c r="AM79" i="30"/>
  <c r="AV132" i="29"/>
  <c r="AV132" i="30" s="1"/>
  <c r="AO86" i="30"/>
  <c r="W143" i="30"/>
  <c r="AK77" i="30"/>
  <c r="AO83" i="30"/>
  <c r="AI133" i="30"/>
  <c r="AT134" i="29"/>
  <c r="AT134" i="30" s="1"/>
  <c r="AS139" i="29"/>
  <c r="AS139" i="30" s="1"/>
  <c r="AI80" i="30"/>
  <c r="AN75" i="30"/>
  <c r="AL140" i="30"/>
  <c r="AM124" i="30"/>
  <c r="AF100" i="30"/>
  <c r="AH142" i="30"/>
  <c r="AV144" i="29"/>
  <c r="AV144" i="30" s="1"/>
  <c r="AZ129" i="29"/>
  <c r="AY143" i="29"/>
  <c r="AY143" i="30" s="1"/>
  <c r="BF99" i="29"/>
  <c r="BF99" i="30" s="1"/>
  <c r="BM125" i="29"/>
  <c r="BM125" i="30" s="1"/>
  <c r="BV93" i="29"/>
  <c r="BV93" i="30" s="1"/>
  <c r="BA89" i="29"/>
  <c r="BA89" i="30" s="1"/>
  <c r="BA129" i="29"/>
  <c r="BA129" i="30" s="1"/>
  <c r="BN86" i="29"/>
  <c r="BN86" i="30" s="1"/>
  <c r="AX146" i="29"/>
  <c r="AX146" i="30" s="1"/>
  <c r="BJ143" i="29"/>
  <c r="BJ143" i="30" s="1"/>
  <c r="BI133" i="29"/>
  <c r="BI133" i="30" s="1"/>
  <c r="AZ139" i="29"/>
  <c r="AZ139" i="30" s="1"/>
  <c r="BQ80" i="29"/>
  <c r="BQ80" i="30" s="1"/>
  <c r="BQ76" i="29"/>
  <c r="BQ76" i="30" s="1"/>
  <c r="BW99" i="29"/>
  <c r="BW99" i="30" s="1"/>
  <c r="BW149" i="29"/>
  <c r="BW149" i="30" s="1"/>
  <c r="AZ123" i="29"/>
  <c r="AZ123" i="30" s="1"/>
  <c r="BA100" i="29"/>
  <c r="BA100" i="30" s="1"/>
  <c r="BN142" i="29"/>
  <c r="BN142" i="30" s="1"/>
  <c r="AC144" i="30"/>
  <c r="BS94" i="29"/>
  <c r="BS94" i="30" s="1"/>
  <c r="BH79" i="29"/>
  <c r="BH79" i="30" s="1"/>
  <c r="AI129" i="30"/>
  <c r="BU147" i="29"/>
  <c r="BU147" i="30" s="1"/>
  <c r="BS133" i="29"/>
  <c r="BS133" i="30" s="1"/>
  <c r="BL94" i="29"/>
  <c r="BL94" i="30" s="1"/>
  <c r="BO100" i="29"/>
  <c r="BO100" i="30" s="1"/>
  <c r="BN93" i="29"/>
  <c r="BN93" i="30" s="1"/>
  <c r="BR92" i="29"/>
  <c r="BR92" i="30" s="1"/>
  <c r="BL132" i="29"/>
  <c r="BL132" i="30" s="1"/>
  <c r="BF129" i="29"/>
  <c r="BF129" i="30" s="1"/>
  <c r="BQ74" i="29"/>
  <c r="BQ74" i="30" s="1"/>
  <c r="BV146" i="29"/>
  <c r="BV146" i="30" s="1"/>
  <c r="BG143" i="29"/>
  <c r="BG143" i="30" s="1"/>
  <c r="BG134" i="29"/>
  <c r="BG134" i="30" s="1"/>
  <c r="BF137" i="29"/>
  <c r="BF137" i="30" s="1"/>
  <c r="AZ76" i="29"/>
  <c r="AZ76" i="30" s="1"/>
  <c r="BN75" i="29"/>
  <c r="BN75" i="30" s="1"/>
  <c r="BT99" i="29"/>
  <c r="BT99" i="30" s="1"/>
  <c r="BF149" i="29"/>
  <c r="BF149" i="30" s="1"/>
  <c r="AX123" i="29"/>
  <c r="AX123" i="30" s="1"/>
  <c r="AZ124" i="29"/>
  <c r="AZ124" i="30" s="1"/>
  <c r="AZ90" i="29"/>
  <c r="AZ90" i="30" s="1"/>
  <c r="AY142" i="29"/>
  <c r="AY142" i="30" s="1"/>
  <c r="BC125" i="29"/>
  <c r="BC125" i="30" s="1"/>
  <c r="BL84" i="29"/>
  <c r="BL84" i="30" s="1"/>
  <c r="BG96" i="29"/>
  <c r="BG96" i="30" s="1"/>
  <c r="BK79" i="29"/>
  <c r="BK79" i="30" s="1"/>
  <c r="BP87" i="29"/>
  <c r="BP87" i="30" s="1"/>
  <c r="BP80" i="29"/>
  <c r="BP80" i="30" s="1"/>
  <c r="AY150" i="29"/>
  <c r="AY150" i="30" s="1"/>
  <c r="BO125" i="29"/>
  <c r="BO125" i="30" s="1"/>
  <c r="BS93" i="29"/>
  <c r="BS93" i="30" s="1"/>
  <c r="AZ132" i="29"/>
  <c r="AZ132" i="30" s="1"/>
  <c r="BW129" i="29"/>
  <c r="BW129" i="30" s="1"/>
  <c r="BF86" i="29"/>
  <c r="BF86" i="30" s="1"/>
  <c r="BE146" i="29"/>
  <c r="BE146" i="30" s="1"/>
  <c r="BQ147" i="29"/>
  <c r="BQ147" i="30" s="1"/>
  <c r="AY77" i="29"/>
  <c r="AY77" i="30" s="1"/>
  <c r="BW83" i="29"/>
  <c r="BW83" i="30" s="1"/>
  <c r="BB133" i="29"/>
  <c r="BT127" i="29"/>
  <c r="BT127" i="30" s="1"/>
  <c r="AZ80" i="29"/>
  <c r="AZ80" i="30" s="1"/>
  <c r="BM75" i="29"/>
  <c r="BM75" i="30" s="1"/>
  <c r="BV140" i="29"/>
  <c r="BV140" i="30" s="1"/>
  <c r="AX124" i="29"/>
  <c r="AX124" i="30" s="1"/>
  <c r="BS100" i="29"/>
  <c r="BS100" i="30" s="1"/>
  <c r="AZ82" i="29"/>
  <c r="AZ82" i="30" s="1"/>
  <c r="AZ142" i="29"/>
  <c r="AZ142" i="30" s="1"/>
  <c r="BQ125" i="29"/>
  <c r="BQ125" i="30" s="1"/>
  <c r="BO144" i="29"/>
  <c r="BO144" i="30" s="1"/>
  <c r="BS96" i="29"/>
  <c r="BS96" i="30" s="1"/>
  <c r="AK89" i="30"/>
  <c r="AA86" i="30"/>
  <c r="AM133" i="30"/>
  <c r="X85" i="30"/>
  <c r="AF82" i="30"/>
  <c r="AA84" i="30"/>
  <c r="AB93" i="30"/>
  <c r="AU79" i="29"/>
  <c r="AU79" i="30" s="1"/>
  <c r="AR129" i="29"/>
  <c r="AR129" i="30" s="1"/>
  <c r="AJ143" i="30"/>
  <c r="AQ87" i="29"/>
  <c r="AQ87" i="30" s="1"/>
  <c r="W139" i="30"/>
  <c r="AC76" i="30"/>
  <c r="AO94" i="30"/>
  <c r="AL85" i="30"/>
  <c r="AA149" i="30"/>
  <c r="AA136" i="30"/>
  <c r="AA100" i="30"/>
  <c r="Z82" i="30"/>
  <c r="AL125" i="30"/>
  <c r="AU144" i="29"/>
  <c r="AU144" i="30" s="1"/>
  <c r="AJ132" i="30"/>
  <c r="AE74" i="30"/>
  <c r="AQ123" i="29"/>
  <c r="AQ123" i="30" s="1"/>
  <c r="AU150" i="29"/>
  <c r="AU150" i="30" s="1"/>
  <c r="AH125" i="30"/>
  <c r="AI92" i="30"/>
  <c r="AF89" i="30"/>
  <c r="AR86" i="29"/>
  <c r="AR86" i="30" s="1"/>
  <c r="AK74" i="30"/>
  <c r="AA143" i="30"/>
  <c r="AI127" i="30"/>
  <c r="AH139" i="30"/>
  <c r="AV76" i="29"/>
  <c r="AV76" i="30" s="1"/>
  <c r="AC149" i="30"/>
  <c r="AQ136" i="29"/>
  <c r="AJ123" i="30"/>
  <c r="AK124" i="30"/>
  <c r="AJ150" i="30"/>
  <c r="AS125" i="29"/>
  <c r="AS125" i="30" s="1"/>
  <c r="AE137" i="30"/>
  <c r="AK149" i="30"/>
  <c r="AS94" i="29"/>
  <c r="AS94" i="30" s="1"/>
  <c r="AO93" i="30"/>
  <c r="AV89" i="29"/>
  <c r="AV89" i="30" s="1"/>
  <c r="AP126" i="30"/>
  <c r="AF74" i="30"/>
  <c r="AS146" i="29"/>
  <c r="AS146" i="30" s="1"/>
  <c r="AG143" i="30"/>
  <c r="AI87" i="30"/>
  <c r="AP133" i="30"/>
  <c r="AV139" i="29"/>
  <c r="AV139" i="30" s="1"/>
  <c r="AM80" i="30"/>
  <c r="AT94" i="29"/>
  <c r="AT94" i="30" s="1"/>
  <c r="AB85" i="30"/>
  <c r="AP149" i="30"/>
  <c r="AP124" i="30"/>
  <c r="AS90" i="29"/>
  <c r="AS90" i="30" s="1"/>
  <c r="Y150" i="30"/>
  <c r="AD142" i="30"/>
  <c r="AC125" i="30"/>
  <c r="AC84" i="30"/>
  <c r="W82" i="30"/>
  <c r="E32" i="29"/>
  <c r="W100" i="30"/>
  <c r="E50" i="29"/>
  <c r="E12" i="29" s="1"/>
  <c r="W94" i="30"/>
  <c r="E44" i="29"/>
  <c r="W87" i="30"/>
  <c r="E37" i="29"/>
  <c r="AP96" i="30"/>
  <c r="W86" i="30"/>
  <c r="E36" i="29"/>
  <c r="W92" i="30"/>
  <c r="E42" i="29"/>
  <c r="W99" i="30"/>
  <c r="E49" i="29"/>
  <c r="E11" i="29" s="1"/>
  <c r="W83" i="30"/>
  <c r="E33" i="29"/>
  <c r="W79" i="30"/>
  <c r="W76" i="30"/>
  <c r="E26" i="29"/>
  <c r="W84" i="30"/>
  <c r="E34" i="29"/>
  <c r="W85" i="30"/>
  <c r="E35" i="29"/>
  <c r="E23" i="29"/>
  <c r="W93" i="30"/>
  <c r="E43" i="29"/>
  <c r="W74" i="30"/>
  <c r="E24" i="29"/>
  <c r="W89" i="30"/>
  <c r="E39" i="29"/>
  <c r="AZ73" i="29"/>
  <c r="AZ73" i="30" s="1"/>
  <c r="BK73" i="29"/>
  <c r="BK73" i="30" s="1"/>
  <c r="BH73" i="29"/>
  <c r="BH73" i="30" s="1"/>
  <c r="AW73" i="29"/>
  <c r="AW73" i="30" s="1"/>
  <c r="BV73" i="29"/>
  <c r="BV73" i="30" s="1"/>
  <c r="BF73" i="29"/>
  <c r="BF73" i="30" s="1"/>
  <c r="BT73" i="29"/>
  <c r="BT73" i="30" s="1"/>
  <c r="AV73" i="29"/>
  <c r="AV73" i="30" s="1"/>
  <c r="BJ73" i="29"/>
  <c r="BJ73" i="30" s="1"/>
  <c r="BR73" i="29"/>
  <c r="BR73" i="30" s="1"/>
  <c r="BO73" i="29"/>
  <c r="BO73" i="30" s="1"/>
  <c r="BG73" i="29"/>
  <c r="BG73" i="30" s="1"/>
  <c r="BD73" i="29"/>
  <c r="BD73" i="30" s="1"/>
  <c r="BL73" i="29"/>
  <c r="BL73" i="30" s="1"/>
  <c r="BA73" i="29"/>
  <c r="BA73" i="30" s="1"/>
  <c r="BN73" i="29"/>
  <c r="BN73" i="30" s="1"/>
  <c r="BI73" i="29"/>
  <c r="BI73" i="30" s="1"/>
  <c r="BW73" i="29"/>
  <c r="BW73" i="30" s="1"/>
  <c r="BE73" i="29"/>
  <c r="BE73" i="30" s="1"/>
  <c r="BP73" i="29"/>
  <c r="BP73" i="30" s="1"/>
  <c r="BQ73" i="29"/>
  <c r="BQ73" i="30" s="1"/>
  <c r="AS73" i="29"/>
  <c r="AS73" i="30" s="1"/>
  <c r="BU73" i="29"/>
  <c r="BU73" i="30" s="1"/>
  <c r="AY73" i="29"/>
  <c r="AY73" i="30" s="1"/>
  <c r="BC73" i="29"/>
  <c r="BC73" i="30" s="1"/>
  <c r="BS73" i="29"/>
  <c r="BS73" i="30" s="1"/>
  <c r="AX73" i="29"/>
  <c r="AX73" i="30" s="1"/>
  <c r="AU73" i="29"/>
  <c r="AU73" i="30" s="1"/>
  <c r="BM73" i="29"/>
  <c r="BM73" i="30" s="1"/>
  <c r="BB73" i="29"/>
  <c r="BB73" i="30" s="1"/>
  <c r="AT73" i="29"/>
  <c r="AT73" i="30" s="1"/>
  <c r="AR73" i="29"/>
  <c r="AR73" i="30" s="1"/>
  <c r="AM73" i="30"/>
  <c r="AF73" i="30"/>
  <c r="Z73" i="30"/>
  <c r="AE73" i="30"/>
  <c r="AB73" i="30"/>
  <c r="AH73" i="30"/>
  <c r="Y73" i="30"/>
  <c r="AA73" i="30"/>
  <c r="AC73" i="30"/>
  <c r="AN73" i="30"/>
  <c r="X73" i="30"/>
  <c r="AG73" i="30"/>
  <c r="AP73" i="30"/>
  <c r="AJ73" i="30"/>
  <c r="AL73" i="30"/>
  <c r="AI73" i="30"/>
  <c r="AK73" i="30"/>
  <c r="AO73" i="30"/>
  <c r="AD73" i="30"/>
  <c r="AQ73" i="29"/>
  <c r="AQ73" i="30" s="1"/>
  <c r="W73" i="30"/>
  <c r="BC44" i="26"/>
  <c r="BC144" i="29"/>
  <c r="CB114" i="22"/>
  <c r="CB112" i="22"/>
  <c r="CB117" i="22"/>
  <c r="CB113" i="22"/>
  <c r="CC111" i="22"/>
  <c r="CB115" i="22"/>
  <c r="CA116" i="22"/>
  <c r="BF148" i="26"/>
  <c r="BW49" i="26"/>
  <c r="BW13" i="26" s="1"/>
  <c r="BQ46" i="26"/>
  <c r="BL49" i="26"/>
  <c r="BL13" i="26" s="1"/>
  <c r="BI35" i="26"/>
  <c r="AR49" i="26"/>
  <c r="AR13" i="26" s="1"/>
  <c r="AP25" i="26"/>
  <c r="BW30" i="26"/>
  <c r="AX36" i="26"/>
  <c r="BU91" i="26"/>
  <c r="BU114" i="26" s="1"/>
  <c r="BO43" i="26"/>
  <c r="AV40" i="26"/>
  <c r="BW34" i="26"/>
  <c r="AD29" i="26"/>
  <c r="BJ42" i="26"/>
  <c r="AR27" i="26"/>
  <c r="AJ43" i="26"/>
  <c r="BB36" i="26"/>
  <c r="BY23" i="26"/>
  <c r="CE30" i="26"/>
  <c r="BB43" i="26"/>
  <c r="AU30" i="26"/>
  <c r="BT27" i="26"/>
  <c r="BR25" i="26"/>
  <c r="AV40" i="27"/>
  <c r="BX26" i="26"/>
  <c r="AV81" i="26"/>
  <c r="AV112" i="26" s="1"/>
  <c r="BC43" i="27"/>
  <c r="BU34" i="26"/>
  <c r="AX81" i="26"/>
  <c r="AX112" i="26" s="1"/>
  <c r="BT91" i="26"/>
  <c r="BT114" i="26" s="1"/>
  <c r="BE34" i="26"/>
  <c r="BG32" i="26"/>
  <c r="CB43" i="27"/>
  <c r="BG141" i="26"/>
  <c r="AY26" i="26"/>
  <c r="CC49" i="26"/>
  <c r="CC13" i="26" s="1"/>
  <c r="BC43" i="26"/>
  <c r="AW40" i="27"/>
  <c r="BC26" i="26"/>
  <c r="W35" i="27"/>
  <c r="AC39" i="26"/>
  <c r="BK23" i="26"/>
  <c r="AW36" i="26"/>
  <c r="BR50" i="26"/>
  <c r="BR14" i="26" s="1"/>
  <c r="BZ29" i="26"/>
  <c r="BN49" i="27"/>
  <c r="BN11" i="27" s="1"/>
  <c r="BO40" i="26"/>
  <c r="BJ37" i="26"/>
  <c r="BL81" i="26"/>
  <c r="BL112" i="26" s="1"/>
  <c r="BA33" i="26"/>
  <c r="BH25" i="26"/>
  <c r="AR30" i="26"/>
  <c r="CA37" i="27"/>
  <c r="BC49" i="26"/>
  <c r="BC13" i="26" s="1"/>
  <c r="BG29" i="26"/>
  <c r="BZ37" i="26"/>
  <c r="BD49" i="26"/>
  <c r="BD13" i="26" s="1"/>
  <c r="Z36" i="26"/>
  <c r="BG36" i="26"/>
  <c r="BT34" i="27"/>
  <c r="BJ148" i="27"/>
  <c r="AO131" i="26"/>
  <c r="BV33" i="26"/>
  <c r="Z37" i="26"/>
  <c r="AQ36" i="27"/>
  <c r="AG50" i="26"/>
  <c r="AG14" i="26" s="1"/>
  <c r="BH37" i="26"/>
  <c r="AX37" i="27"/>
  <c r="BM34" i="26"/>
  <c r="AP13" i="26"/>
  <c r="AW44" i="26"/>
  <c r="AG27" i="26"/>
  <c r="AC49" i="27"/>
  <c r="AC11" i="27" s="1"/>
  <c r="BO27" i="26"/>
  <c r="BL33" i="26"/>
  <c r="BA36" i="26"/>
  <c r="AM81" i="26"/>
  <c r="AM112" i="26" s="1"/>
  <c r="BC145" i="27"/>
  <c r="AG36" i="27"/>
  <c r="W36" i="26"/>
  <c r="CB36" i="26"/>
  <c r="BC49" i="27"/>
  <c r="BC11" i="27" s="1"/>
  <c r="BU26" i="26"/>
  <c r="CB23" i="26"/>
  <c r="BX35" i="27"/>
  <c r="CA91" i="26"/>
  <c r="CA114" i="26" s="1"/>
  <c r="Y50" i="27"/>
  <c r="Y12" i="27" s="1"/>
  <c r="AN23" i="26"/>
  <c r="AA35" i="27"/>
  <c r="Y34" i="26"/>
  <c r="AM43" i="26"/>
  <c r="AI43" i="26"/>
  <c r="AS25" i="26"/>
  <c r="BU42" i="26"/>
  <c r="BP39" i="26"/>
  <c r="CC39" i="26"/>
  <c r="BK33" i="26"/>
  <c r="AJ39" i="26"/>
  <c r="AR49" i="27"/>
  <c r="AR11" i="27" s="1"/>
  <c r="AS145" i="26"/>
  <c r="AA49" i="26"/>
  <c r="AA13" i="26" s="1"/>
  <c r="AJ43" i="27"/>
  <c r="AW148" i="27"/>
  <c r="BS36" i="27"/>
  <c r="AI145" i="26"/>
  <c r="Y36" i="26"/>
  <c r="AD37" i="26"/>
  <c r="BR37" i="27"/>
  <c r="CE37" i="27"/>
  <c r="BE34" i="27"/>
  <c r="CA30" i="27"/>
  <c r="AD30" i="27"/>
  <c r="BM32" i="26"/>
  <c r="BO24" i="26"/>
  <c r="AX49" i="27"/>
  <c r="AX11" i="27" s="1"/>
  <c r="CE37" i="26"/>
  <c r="AQ141" i="26"/>
  <c r="AH36" i="26"/>
  <c r="W33" i="26"/>
  <c r="AX27" i="26"/>
  <c r="BR50" i="27"/>
  <c r="BR12" i="27" s="1"/>
  <c r="AO42" i="26"/>
  <c r="BF49" i="26"/>
  <c r="BF13" i="26" s="1"/>
  <c r="BQ131" i="26"/>
  <c r="CD26" i="26"/>
  <c r="BJ35" i="26"/>
  <c r="BF91" i="26"/>
  <c r="BF114" i="26" s="1"/>
  <c r="BH50" i="26"/>
  <c r="BH14" i="26" s="1"/>
  <c r="BR37" i="26"/>
  <c r="CE50" i="27"/>
  <c r="CE12" i="27" s="1"/>
  <c r="AP145" i="26"/>
  <c r="AA43" i="26"/>
  <c r="AS46" i="26"/>
  <c r="AA49" i="27"/>
  <c r="AA11" i="27" s="1"/>
  <c r="CC37" i="27"/>
  <c r="BI35" i="27"/>
  <c r="CA131" i="27"/>
  <c r="BQ32" i="26"/>
  <c r="AS36" i="27"/>
  <c r="AT131" i="26"/>
  <c r="AJ44" i="26"/>
  <c r="CC37" i="26"/>
  <c r="BS36" i="26"/>
  <c r="CB81" i="26"/>
  <c r="CB112" i="26" s="1"/>
  <c r="Y36" i="27"/>
  <c r="AD37" i="27"/>
  <c r="BL43" i="27"/>
  <c r="AO25" i="26"/>
  <c r="AB131" i="26"/>
  <c r="BL43" i="26"/>
  <c r="CA29" i="26"/>
  <c r="BK49" i="26"/>
  <c r="BK13" i="26" s="1"/>
  <c r="BI81" i="26"/>
  <c r="BI112" i="26" s="1"/>
  <c r="BV131" i="27"/>
  <c r="BB44" i="26"/>
  <c r="BT46" i="26"/>
  <c r="AS37" i="27"/>
  <c r="AP30" i="27"/>
  <c r="AS35" i="27"/>
  <c r="BV39" i="26"/>
  <c r="BH131" i="26"/>
  <c r="BO33" i="26"/>
  <c r="BP43" i="26"/>
  <c r="CD29" i="26"/>
  <c r="BM46" i="26"/>
  <c r="AH43" i="27"/>
  <c r="AH37" i="27"/>
  <c r="BD30" i="27"/>
  <c r="BA29" i="26"/>
  <c r="AR145" i="27"/>
  <c r="AU91" i="26"/>
  <c r="AU114" i="26" s="1"/>
  <c r="BM39" i="26"/>
  <c r="BW145" i="27"/>
  <c r="W36" i="27"/>
  <c r="BE27" i="27"/>
  <c r="BJ35" i="27"/>
  <c r="BM40" i="26"/>
  <c r="BX35" i="26"/>
  <c r="BO40" i="27"/>
  <c r="Y50" i="26"/>
  <c r="Y14" i="26" s="1"/>
  <c r="Y34" i="27"/>
  <c r="AK37" i="26"/>
  <c r="AD50" i="26"/>
  <c r="AD14" i="26" s="1"/>
  <c r="BZ37" i="27"/>
  <c r="BE23" i="26"/>
  <c r="AX37" i="26"/>
  <c r="BV49" i="26"/>
  <c r="BV13" i="26" s="1"/>
  <c r="CE30" i="27"/>
  <c r="AJ23" i="26"/>
  <c r="AK42" i="26"/>
  <c r="AH27" i="27"/>
  <c r="CA30" i="26"/>
  <c r="CA26" i="26"/>
  <c r="BS145" i="26"/>
  <c r="BP145" i="26"/>
  <c r="AO30" i="26"/>
  <c r="AK37" i="27"/>
  <c r="AQ27" i="26"/>
  <c r="BA26" i="26"/>
  <c r="AY26" i="27"/>
  <c r="BD49" i="27"/>
  <c r="BD11" i="27" s="1"/>
  <c r="BB30" i="26"/>
  <c r="AL36" i="27"/>
  <c r="AH27" i="26"/>
  <c r="CA131" i="26"/>
  <c r="BN23" i="26"/>
  <c r="BE27" i="26"/>
  <c r="AD24" i="26"/>
  <c r="AH35" i="26"/>
  <c r="AB26" i="26"/>
  <c r="AS37" i="26"/>
  <c r="AW49" i="26"/>
  <c r="AW13" i="26" s="1"/>
  <c r="AD36" i="27"/>
  <c r="BB43" i="27"/>
  <c r="BH37" i="27"/>
  <c r="BG44" i="26"/>
  <c r="AX49" i="26"/>
  <c r="AX13" i="26" s="1"/>
  <c r="BE131" i="27"/>
  <c r="CD141" i="27"/>
  <c r="BP26" i="27"/>
  <c r="BU34" i="27"/>
  <c r="Z49" i="26"/>
  <c r="Z13" i="26" s="1"/>
  <c r="AC81" i="26"/>
  <c r="AC112" i="26" s="1"/>
  <c r="BX131" i="26"/>
  <c r="BI148" i="27"/>
  <c r="BU35" i="27"/>
  <c r="BI50" i="27"/>
  <c r="BI12" i="27" s="1"/>
  <c r="BS145" i="27"/>
  <c r="BP145" i="27"/>
  <c r="AN40" i="26"/>
  <c r="BJ141" i="26"/>
  <c r="BX44" i="27"/>
  <c r="BP43" i="27"/>
  <c r="BI91" i="26"/>
  <c r="BI114" i="26" s="1"/>
  <c r="BA50" i="26"/>
  <c r="BA14" i="26" s="1"/>
  <c r="BA33" i="27"/>
  <c r="BW37" i="27"/>
  <c r="BN24" i="26"/>
  <c r="BI148" i="26"/>
  <c r="AR26" i="26"/>
  <c r="AS34" i="27"/>
  <c r="AE49" i="26"/>
  <c r="AE13" i="26" s="1"/>
  <c r="AR145" i="26"/>
  <c r="AG81" i="26"/>
  <c r="AG112" i="26" s="1"/>
  <c r="BV26" i="26"/>
  <c r="BZ95" i="26"/>
  <c r="AX50" i="26"/>
  <c r="AX14" i="26" s="1"/>
  <c r="BJ49" i="26"/>
  <c r="BJ13" i="26" s="1"/>
  <c r="AZ43" i="27"/>
  <c r="BO148" i="27"/>
  <c r="BB148" i="27"/>
  <c r="BD27" i="27"/>
  <c r="BF34" i="27"/>
  <c r="CA36" i="27"/>
  <c r="BV27" i="27"/>
  <c r="BT27" i="27"/>
  <c r="BV33" i="27"/>
  <c r="BM30" i="27"/>
  <c r="CD30" i="27"/>
  <c r="BY25" i="27"/>
  <c r="AO25" i="27"/>
  <c r="AR25" i="27"/>
  <c r="AF43" i="27"/>
  <c r="AP25" i="27"/>
  <c r="BX30" i="27"/>
  <c r="CB43" i="26"/>
  <c r="BC25" i="26"/>
  <c r="BG44" i="27"/>
  <c r="BW34" i="27"/>
  <c r="AY35" i="27"/>
  <c r="AY43" i="26"/>
  <c r="AY42" i="26"/>
  <c r="CD44" i="26"/>
  <c r="BD33" i="26"/>
  <c r="BE33" i="26"/>
  <c r="BT26" i="26"/>
  <c r="BG25" i="26"/>
  <c r="BP40" i="27"/>
  <c r="AR91" i="26"/>
  <c r="AR114" i="26" s="1"/>
  <c r="CD27" i="26"/>
  <c r="BP131" i="26"/>
  <c r="BO43" i="27"/>
  <c r="BI32" i="26"/>
  <c r="BM23" i="26"/>
  <c r="Z35" i="26"/>
  <c r="Z36" i="27"/>
  <c r="CA37" i="26"/>
  <c r="BY95" i="26"/>
  <c r="BR30" i="27"/>
  <c r="BU35" i="26"/>
  <c r="BS32" i="26"/>
  <c r="AR46" i="26"/>
  <c r="AX46" i="26"/>
  <c r="AZ91" i="26"/>
  <c r="BS37" i="26"/>
  <c r="BF50" i="27"/>
  <c r="BF12" i="27" s="1"/>
  <c r="BM40" i="27"/>
  <c r="BX131" i="27"/>
  <c r="BU26" i="27"/>
  <c r="BN35" i="26"/>
  <c r="BQ81" i="26"/>
  <c r="BQ112" i="26" s="1"/>
  <c r="BL131" i="26"/>
  <c r="BB24" i="26"/>
  <c r="BO148" i="26"/>
  <c r="BB148" i="26"/>
  <c r="BX50" i="26"/>
  <c r="BX14" i="26" s="1"/>
  <c r="AY32" i="26"/>
  <c r="BT34" i="26"/>
  <c r="BC39" i="26"/>
  <c r="BR23" i="26"/>
  <c r="BR29" i="26"/>
  <c r="BY25" i="26"/>
  <c r="BB44" i="27"/>
  <c r="AJ42" i="26"/>
  <c r="AS81" i="26"/>
  <c r="AS112" i="26" s="1"/>
  <c r="Y26" i="26"/>
  <c r="AV26" i="26"/>
  <c r="AF37" i="26"/>
  <c r="Z26" i="26"/>
  <c r="AA35" i="26"/>
  <c r="AN40" i="27"/>
  <c r="AC145" i="27"/>
  <c r="AM43" i="27"/>
  <c r="AT30" i="27"/>
  <c r="BW30" i="27"/>
  <c r="BV46" i="26"/>
  <c r="BB30" i="27"/>
  <c r="AG27" i="27"/>
  <c r="AV30" i="27"/>
  <c r="AM35" i="26"/>
  <c r="CC49" i="27"/>
  <c r="CC11" i="27" s="1"/>
  <c r="W91" i="26"/>
  <c r="BD30" i="26"/>
  <c r="AR30" i="27"/>
  <c r="AT39" i="26"/>
  <c r="AO36" i="26"/>
  <c r="BW37" i="26"/>
  <c r="CC40" i="27"/>
  <c r="BV27" i="26"/>
  <c r="BH35" i="26"/>
  <c r="AF25" i="27"/>
  <c r="AX131" i="27"/>
  <c r="BP24" i="27"/>
  <c r="BO26" i="27"/>
  <c r="BE131" i="26"/>
  <c r="BF50" i="26"/>
  <c r="BF14" i="26" s="1"/>
  <c r="BV34" i="26"/>
  <c r="BT43" i="26"/>
  <c r="W128" i="26"/>
  <c r="AD44" i="27"/>
  <c r="AL34" i="26"/>
  <c r="BS33" i="27"/>
  <c r="AS50" i="26"/>
  <c r="AS14" i="26" s="1"/>
  <c r="AB49" i="26"/>
  <c r="AB13" i="26" s="1"/>
  <c r="AE95" i="26"/>
  <c r="AE117" i="26" s="1"/>
  <c r="AK131" i="26"/>
  <c r="AK44" i="26"/>
  <c r="AH37" i="26"/>
  <c r="AW148" i="26"/>
  <c r="AC49" i="26"/>
  <c r="AC13" i="26" s="1"/>
  <c r="AX30" i="27"/>
  <c r="BM35" i="26"/>
  <c r="BD131" i="27"/>
  <c r="BG43" i="27"/>
  <c r="BU148" i="27"/>
  <c r="BJ27" i="27"/>
  <c r="BQ131" i="27"/>
  <c r="BG24" i="27"/>
  <c r="BE141" i="27"/>
  <c r="BK49" i="27"/>
  <c r="BK11" i="27" s="1"/>
  <c r="AX50" i="27"/>
  <c r="AX12" i="27" s="1"/>
  <c r="BB34" i="27"/>
  <c r="AL131" i="27"/>
  <c r="AY37" i="27"/>
  <c r="BJ49" i="27"/>
  <c r="BJ11" i="27" s="1"/>
  <c r="W50" i="27"/>
  <c r="W12" i="27" s="1"/>
  <c r="BX145" i="27"/>
  <c r="BI50" i="26"/>
  <c r="BI14" i="26" s="1"/>
  <c r="BG40" i="27"/>
  <c r="AZ27" i="27"/>
  <c r="BB26" i="27"/>
  <c r="BH50" i="27"/>
  <c r="BH12" i="27" s="1"/>
  <c r="BG145" i="27"/>
  <c r="AR138" i="26"/>
  <c r="AN91" i="26"/>
  <c r="AN114" i="26" s="1"/>
  <c r="AW34" i="26"/>
  <c r="AQ36" i="26"/>
  <c r="AD33" i="26"/>
  <c r="AD44" i="26"/>
  <c r="AU43" i="26"/>
  <c r="AS36" i="26"/>
  <c r="AN26" i="26"/>
  <c r="AF25" i="26"/>
  <c r="AS35" i="26"/>
  <c r="AI43" i="27"/>
  <c r="AS25" i="27"/>
  <c r="AC24" i="26"/>
  <c r="BS23" i="26"/>
  <c r="BS33" i="26"/>
  <c r="AX131" i="26"/>
  <c r="BX44" i="26"/>
  <c r="BO26" i="26"/>
  <c r="AX36" i="27"/>
  <c r="CE50" i="26"/>
  <c r="CE14" i="26" s="1"/>
  <c r="BH39" i="26"/>
  <c r="CD141" i="26"/>
  <c r="BP26" i="26"/>
  <c r="AM44" i="27"/>
  <c r="AV24" i="27"/>
  <c r="X30" i="27"/>
  <c r="AD26" i="27"/>
  <c r="AQ35" i="27"/>
  <c r="BN91" i="26"/>
  <c r="BN114" i="26" s="1"/>
  <c r="BQ148" i="26"/>
  <c r="AX30" i="26"/>
  <c r="BO25" i="26"/>
  <c r="BX25" i="27"/>
  <c r="BX39" i="26"/>
  <c r="BD131" i="26"/>
  <c r="BK24" i="26"/>
  <c r="AO36" i="27"/>
  <c r="BG34" i="27"/>
  <c r="BQ43" i="27"/>
  <c r="BN36" i="27"/>
  <c r="BU148" i="26"/>
  <c r="BJ27" i="26"/>
  <c r="BI27" i="26"/>
  <c r="BW145" i="26"/>
  <c r="BF29" i="26"/>
  <c r="BJ23" i="26"/>
  <c r="W23" i="26"/>
  <c r="BG24" i="26"/>
  <c r="BE141" i="26"/>
  <c r="W32" i="26"/>
  <c r="BB34" i="26"/>
  <c r="AL131" i="26"/>
  <c r="AY37" i="26"/>
  <c r="BR30" i="26"/>
  <c r="W50" i="26"/>
  <c r="W14" i="26" s="1"/>
  <c r="BX145" i="26"/>
  <c r="CE91" i="26"/>
  <c r="CE114" i="26" s="1"/>
  <c r="BV131" i="26"/>
  <c r="BI23" i="26"/>
  <c r="BV24" i="26"/>
  <c r="CE44" i="26"/>
  <c r="BX50" i="27"/>
  <c r="BX12" i="27" s="1"/>
  <c r="BG40" i="26"/>
  <c r="BL42" i="26"/>
  <c r="BO91" i="26"/>
  <c r="BO114" i="26" s="1"/>
  <c r="BW23" i="26"/>
  <c r="AZ27" i="26"/>
  <c r="BB26" i="26"/>
  <c r="BN49" i="26"/>
  <c r="BN13" i="26" s="1"/>
  <c r="BX32" i="26"/>
  <c r="Z37" i="27"/>
  <c r="AF30" i="27"/>
  <c r="Y26" i="27"/>
  <c r="AA44" i="27"/>
  <c r="Z26" i="27"/>
  <c r="AE81" i="26"/>
  <c r="AE112" i="26" s="1"/>
  <c r="AG33" i="26"/>
  <c r="AW40" i="26"/>
  <c r="AS34" i="26"/>
  <c r="AD30" i="26"/>
  <c r="AG50" i="27"/>
  <c r="AG12" i="27" s="1"/>
  <c r="BA26" i="27"/>
  <c r="BH131" i="27"/>
  <c r="BO33" i="27"/>
  <c r="BJ141" i="27"/>
  <c r="BO24" i="27"/>
  <c r="W30" i="27"/>
  <c r="AE49" i="27"/>
  <c r="AE11" i="27" s="1"/>
  <c r="AU30" i="27"/>
  <c r="AM44" i="26"/>
  <c r="X95" i="26"/>
  <c r="X117" i="26" s="1"/>
  <c r="AH29" i="26"/>
  <c r="AV24" i="26"/>
  <c r="X24" i="26"/>
  <c r="AK141" i="26"/>
  <c r="AD26" i="26"/>
  <c r="AI49" i="26"/>
  <c r="AI13" i="26" s="1"/>
  <c r="AQ35" i="26"/>
  <c r="BF148" i="27"/>
  <c r="BC26" i="27"/>
  <c r="BD34" i="26"/>
  <c r="BX25" i="26"/>
  <c r="BL32" i="26"/>
  <c r="BT24" i="26"/>
  <c r="CC27" i="26"/>
  <c r="CC36" i="26"/>
  <c r="AF42" i="26"/>
  <c r="AI145" i="27"/>
  <c r="Z35" i="27"/>
  <c r="AC44" i="27"/>
  <c r="BV26" i="27"/>
  <c r="BF49" i="27"/>
  <c r="BF11" i="27" s="1"/>
  <c r="BN36" i="26"/>
  <c r="AR131" i="27"/>
  <c r="AK24" i="27"/>
  <c r="AM49" i="27"/>
  <c r="AM11" i="27" s="1"/>
  <c r="AD24" i="27"/>
  <c r="BV49" i="27"/>
  <c r="BV11" i="27" s="1"/>
  <c r="CB36" i="27"/>
  <c r="X24" i="27"/>
  <c r="AP145" i="27"/>
  <c r="AX27" i="27"/>
  <c r="BB36" i="27"/>
  <c r="BG36" i="27"/>
  <c r="BG141" i="27"/>
  <c r="CE148" i="27"/>
  <c r="BZ47" i="27"/>
  <c r="AW32" i="26"/>
  <c r="BE40" i="26"/>
  <c r="BG46" i="26"/>
  <c r="AQ30" i="26"/>
  <c r="BM35" i="27"/>
  <c r="CE44" i="27"/>
  <c r="BS148" i="26"/>
  <c r="BS30" i="26"/>
  <c r="BL36" i="26"/>
  <c r="BN43" i="26"/>
  <c r="AY145" i="26"/>
  <c r="CC91" i="26"/>
  <c r="CC114" i="26" s="1"/>
  <c r="CC40" i="26"/>
  <c r="BL39" i="26"/>
  <c r="BB37" i="26"/>
  <c r="AA131" i="26"/>
  <c r="BU23" i="26"/>
  <c r="BN25" i="26"/>
  <c r="AZ145" i="26"/>
  <c r="BE25" i="26"/>
  <c r="CC26" i="26"/>
  <c r="CD42" i="26"/>
  <c r="BS44" i="26"/>
  <c r="BO50" i="26"/>
  <c r="BO14" i="26" s="1"/>
  <c r="BF131" i="26"/>
  <c r="BN26" i="26"/>
  <c r="BP30" i="26"/>
  <c r="AZ32" i="26"/>
  <c r="AZ26" i="26"/>
  <c r="AZ23" i="26"/>
  <c r="BD46" i="26"/>
  <c r="AY46" i="26"/>
  <c r="BH27" i="26"/>
  <c r="BL37" i="26"/>
  <c r="BX138" i="26"/>
  <c r="CA50" i="26"/>
  <c r="CA14" i="26" s="1"/>
  <c r="BL141" i="26"/>
  <c r="CB29" i="26"/>
  <c r="BG37" i="26"/>
  <c r="BN39" i="26"/>
  <c r="BO128" i="26"/>
  <c r="CB34" i="26"/>
  <c r="BQ27" i="26"/>
  <c r="CB35" i="26"/>
  <c r="BO44" i="26"/>
  <c r="BE30" i="26"/>
  <c r="AY141" i="26"/>
  <c r="CB50" i="26"/>
  <c r="CB14" i="26" s="1"/>
  <c r="CB145" i="26"/>
  <c r="AJ24" i="26"/>
  <c r="AQ32" i="26"/>
  <c r="AN25" i="26"/>
  <c r="AT32" i="26"/>
  <c r="AN37" i="26"/>
  <c r="AH141" i="26"/>
  <c r="AR81" i="26"/>
  <c r="AR112" i="26" s="1"/>
  <c r="AB39" i="26"/>
  <c r="AU128" i="26"/>
  <c r="BD26" i="26"/>
  <c r="BC141" i="26"/>
  <c r="BS35" i="26"/>
  <c r="BG27" i="26"/>
  <c r="AZ35" i="26"/>
  <c r="BI141" i="26"/>
  <c r="W43" i="26"/>
  <c r="BW148" i="26"/>
  <c r="BU27" i="26"/>
  <c r="BT23" i="26"/>
  <c r="BM50" i="26"/>
  <c r="BM14" i="26" s="1"/>
  <c r="AC29" i="26"/>
  <c r="AW78" i="26"/>
  <c r="AW111" i="26" s="1"/>
  <c r="Z43" i="26"/>
  <c r="AI141" i="26"/>
  <c r="AS40" i="26"/>
  <c r="W34" i="26"/>
  <c r="AY91" i="26"/>
  <c r="AY114" i="26" s="1"/>
  <c r="BN42" i="26"/>
  <c r="BR32" i="26"/>
  <c r="BX40" i="26"/>
  <c r="BA131" i="26"/>
  <c r="AX32" i="26"/>
  <c r="AY49" i="26"/>
  <c r="AY13" i="26" s="1"/>
  <c r="BE49" i="26"/>
  <c r="BE13" i="26" s="1"/>
  <c r="BF24" i="26"/>
  <c r="AV141" i="26"/>
  <c r="AL27" i="26"/>
  <c r="AZ42" i="26"/>
  <c r="BS50" i="26"/>
  <c r="BS14" i="26" s="1"/>
  <c r="AZ30" i="26"/>
  <c r="BH43" i="26"/>
  <c r="AY50" i="26"/>
  <c r="AY14" i="26" s="1"/>
  <c r="W40" i="26"/>
  <c r="BS37" i="27"/>
  <c r="BL33" i="27"/>
  <c r="BW49" i="27"/>
  <c r="BW11" i="27" s="1"/>
  <c r="BH44" i="26"/>
  <c r="BS42" i="26"/>
  <c r="AP50" i="26"/>
  <c r="AP14" i="26" s="1"/>
  <c r="AK88" i="26"/>
  <c r="AK113" i="26" s="1"/>
  <c r="AV29" i="26"/>
  <c r="AY33" i="26"/>
  <c r="AX40" i="26"/>
  <c r="BK25" i="26"/>
  <c r="AX42" i="26"/>
  <c r="BN138" i="26"/>
  <c r="BH145" i="26"/>
  <c r="AQ42" i="26"/>
  <c r="BT37" i="26"/>
  <c r="BN29" i="26"/>
  <c r="BQ23" i="26"/>
  <c r="AP138" i="26"/>
  <c r="CC25" i="26"/>
  <c r="CE27" i="26"/>
  <c r="BZ26" i="26"/>
  <c r="BA44" i="26"/>
  <c r="BP29" i="26"/>
  <c r="BF26" i="26"/>
  <c r="BO32" i="26"/>
  <c r="AM29" i="26"/>
  <c r="BW24" i="26"/>
  <c r="CB32" i="26"/>
  <c r="BH26" i="26"/>
  <c r="BF42" i="26"/>
  <c r="AB23" i="26"/>
  <c r="BT29" i="26"/>
  <c r="BN50" i="26"/>
  <c r="BN14" i="26" s="1"/>
  <c r="AL35" i="26"/>
  <c r="AN35" i="26"/>
  <c r="BT39" i="26"/>
  <c r="BR138" i="26"/>
  <c r="W44" i="26"/>
  <c r="BG50" i="26"/>
  <c r="BG14" i="26" s="1"/>
  <c r="BP46" i="26"/>
  <c r="CA24" i="26"/>
  <c r="BM33" i="26"/>
  <c r="BS26" i="26"/>
  <c r="BM24" i="26"/>
  <c r="AO35" i="26"/>
  <c r="BY128" i="26"/>
  <c r="BK30" i="26"/>
  <c r="AO39" i="26"/>
  <c r="AW131" i="26"/>
  <c r="AM27" i="26"/>
  <c r="BX34" i="26"/>
  <c r="BC29" i="26"/>
  <c r="BB27" i="26"/>
  <c r="AY138" i="26"/>
  <c r="BQ34" i="26"/>
  <c r="BT25" i="26"/>
  <c r="BN34" i="26"/>
  <c r="AO50" i="26"/>
  <c r="AO14" i="26" s="1"/>
  <c r="X44" i="26"/>
  <c r="AR148" i="26"/>
  <c r="BD43" i="26"/>
  <c r="BE32" i="26"/>
  <c r="BB40" i="26"/>
  <c r="CC24" i="26"/>
  <c r="CA145" i="26"/>
  <c r="BA43" i="26"/>
  <c r="AI40" i="26"/>
  <c r="BG33" i="26"/>
  <c r="BJ40" i="26"/>
  <c r="AC26" i="26"/>
  <c r="AI42" i="26"/>
  <c r="CA81" i="26"/>
  <c r="CA112" i="26" s="1"/>
  <c r="BL148" i="26"/>
  <c r="BT50" i="26"/>
  <c r="BT14" i="26" s="1"/>
  <c r="BA145" i="26"/>
  <c r="BL25" i="26"/>
  <c r="AD95" i="26"/>
  <c r="AD117" i="26" s="1"/>
  <c r="AC27" i="26"/>
  <c r="AK34" i="26"/>
  <c r="AN145" i="26"/>
  <c r="BZ131" i="26"/>
  <c r="AZ148" i="26"/>
  <c r="AZ49" i="26"/>
  <c r="AZ13" i="26" s="1"/>
  <c r="BT40" i="26"/>
  <c r="BU138" i="26"/>
  <c r="BY42" i="26"/>
  <c r="BI46" i="26"/>
  <c r="BZ42" i="26"/>
  <c r="BL46" i="26"/>
  <c r="W39" i="26"/>
  <c r="AY40" i="26"/>
  <c r="BD81" i="26"/>
  <c r="BD112" i="26" s="1"/>
  <c r="AR39" i="26"/>
  <c r="BA42" i="26"/>
  <c r="BZ81" i="26"/>
  <c r="BZ112" i="26" s="1"/>
  <c r="AX47" i="27"/>
  <c r="CC47" i="27"/>
  <c r="BV47" i="27"/>
  <c r="CE95" i="26"/>
  <c r="AX33" i="26"/>
  <c r="BD42" i="26"/>
  <c r="X23" i="26"/>
  <c r="BU24" i="26"/>
  <c r="BA27" i="26"/>
  <c r="BW36" i="26"/>
  <c r="BE50" i="26"/>
  <c r="BE14" i="26" s="1"/>
  <c r="BV29" i="26"/>
  <c r="BR49" i="26"/>
  <c r="BR13" i="26" s="1"/>
  <c r="BI128" i="26"/>
  <c r="CE32" i="26"/>
  <c r="CC81" i="26"/>
  <c r="CC112" i="26" s="1"/>
  <c r="BD23" i="26"/>
  <c r="BR148" i="26"/>
  <c r="AW47" i="27"/>
  <c r="BF47" i="27"/>
  <c r="BA47" i="27"/>
  <c r="CD37" i="26"/>
  <c r="CD25" i="26"/>
  <c r="BZ44" i="26"/>
  <c r="BP34" i="26"/>
  <c r="Z39" i="26"/>
  <c r="AD34" i="26"/>
  <c r="AN44" i="26"/>
  <c r="AU141" i="26"/>
  <c r="CA42" i="26"/>
  <c r="AY131" i="26"/>
  <c r="BE145" i="26"/>
  <c r="BC33" i="26"/>
  <c r="BL26" i="26"/>
  <c r="BW32" i="26"/>
  <c r="BJ36" i="26"/>
  <c r="BW40" i="26"/>
  <c r="BH42" i="26"/>
  <c r="BZ23" i="26"/>
  <c r="CB37" i="26"/>
  <c r="BZ33" i="26"/>
  <c r="BH141" i="26"/>
  <c r="CE40" i="26"/>
  <c r="CD24" i="26"/>
  <c r="BH33" i="26"/>
  <c r="BE26" i="26"/>
  <c r="CA49" i="26"/>
  <c r="CA13" i="26" s="1"/>
  <c r="BR35" i="26"/>
  <c r="AF29" i="26"/>
  <c r="AM39" i="26"/>
  <c r="AL32" i="26"/>
  <c r="AG39" i="26"/>
  <c r="AS23" i="26"/>
  <c r="AT35" i="26"/>
  <c r="AN128" i="26"/>
  <c r="CD39" i="26"/>
  <c r="BQ36" i="26"/>
  <c r="BO141" i="26"/>
  <c r="BJ131" i="26"/>
  <c r="BR46" i="26"/>
  <c r="CA43" i="26"/>
  <c r="BI42" i="26"/>
  <c r="BK138" i="26"/>
  <c r="BZ36" i="26"/>
  <c r="AZ34" i="26"/>
  <c r="BB141" i="26"/>
  <c r="AY30" i="26"/>
  <c r="BM26" i="26"/>
  <c r="BZ50" i="26"/>
  <c r="BZ14" i="26" s="1"/>
  <c r="BN32" i="26"/>
  <c r="BJ24" i="26"/>
  <c r="CA40" i="26"/>
  <c r="BH34" i="26"/>
  <c r="CE43" i="26"/>
  <c r="BX42" i="26"/>
  <c r="BR39" i="26"/>
  <c r="BC27" i="26"/>
  <c r="BI34" i="26"/>
  <c r="BY40" i="26"/>
  <c r="BW50" i="26"/>
  <c r="BW14" i="26" s="1"/>
  <c r="BR42" i="26"/>
  <c r="BF25" i="26"/>
  <c r="BP44" i="26"/>
  <c r="BW46" i="26"/>
  <c r="AY44" i="26"/>
  <c r="BB50" i="26"/>
  <c r="BB14" i="26" s="1"/>
  <c r="BY43" i="26"/>
  <c r="BQ42" i="26"/>
  <c r="BM29" i="26"/>
  <c r="AX91" i="26"/>
  <c r="AX114" i="26" s="1"/>
  <c r="BB23" i="26"/>
  <c r="BC37" i="26"/>
  <c r="BA138" i="26"/>
  <c r="BT141" i="26"/>
  <c r="CB44" i="26"/>
  <c r="BD36" i="26"/>
  <c r="BN44" i="26"/>
  <c r="AO81" i="26"/>
  <c r="AG26" i="26"/>
  <c r="AP34" i="26"/>
  <c r="AI95" i="26"/>
  <c r="AI117" i="26" s="1"/>
  <c r="AV34" i="26"/>
  <c r="AV91" i="26"/>
  <c r="AV114" i="26" s="1"/>
  <c r="AG30" i="26"/>
  <c r="AN32" i="26"/>
  <c r="AQ47" i="27"/>
  <c r="CD47" i="27"/>
  <c r="BC47" i="27"/>
  <c r="AZ47" i="27"/>
  <c r="BH47" i="27"/>
  <c r="BN47" i="27"/>
  <c r="BY88" i="26"/>
  <c r="BY113" i="26" s="1"/>
  <c r="BY33" i="26"/>
  <c r="BZ30" i="26"/>
  <c r="BX33" i="26"/>
  <c r="AL91" i="26"/>
  <c r="AL114" i="26" s="1"/>
  <c r="AL39" i="26"/>
  <c r="AW33" i="26"/>
  <c r="AW88" i="26"/>
  <c r="AW113" i="26" s="1"/>
  <c r="AO37" i="26"/>
  <c r="AH40" i="26"/>
  <c r="BZ141" i="26"/>
  <c r="BC35" i="26"/>
  <c r="BL40" i="26"/>
  <c r="AN138" i="26"/>
  <c r="AE88" i="26"/>
  <c r="AE113" i="26" s="1"/>
  <c r="AO34" i="26"/>
  <c r="AQ145" i="26"/>
  <c r="AG23" i="26"/>
  <c r="AT46" i="26"/>
  <c r="BB91" i="26"/>
  <c r="BB114" i="26" s="1"/>
  <c r="BH148" i="26"/>
  <c r="BY26" i="26"/>
  <c r="BS25" i="26"/>
  <c r="BX91" i="26"/>
  <c r="BX114" i="26" s="1"/>
  <c r="AO78" i="26"/>
  <c r="AO23" i="26"/>
  <c r="AD35" i="26"/>
  <c r="AM128" i="26"/>
  <c r="AS26" i="26"/>
  <c r="AW26" i="26"/>
  <c r="AF49" i="26"/>
  <c r="AF13" i="26" s="1"/>
  <c r="AT128" i="26"/>
  <c r="AK50" i="26"/>
  <c r="AK14" i="26" s="1"/>
  <c r="Y24" i="26"/>
  <c r="AS30" i="26"/>
  <c r="AW35" i="26"/>
  <c r="BA78" i="26"/>
  <c r="BA111" i="26" s="1"/>
  <c r="BY44" i="26"/>
  <c r="BU30" i="26"/>
  <c r="BI30" i="26"/>
  <c r="BW25" i="26"/>
  <c r="BD35" i="26"/>
  <c r="AY34" i="26"/>
  <c r="BY30" i="26"/>
  <c r="AK36" i="26"/>
  <c r="AQ43" i="26"/>
  <c r="AW43" i="26"/>
  <c r="AD138" i="26"/>
  <c r="AT24" i="26"/>
  <c r="AO44" i="26"/>
  <c r="AJ145" i="26"/>
  <c r="AE24" i="26"/>
  <c r="AP141" i="26"/>
  <c r="AO32" i="26"/>
  <c r="AT43" i="26"/>
  <c r="AF39" i="26"/>
  <c r="AH131" i="26"/>
  <c r="AJ141" i="26"/>
  <c r="AE30" i="26"/>
  <c r="AU25" i="26"/>
  <c r="AP32" i="26"/>
  <c r="AN27" i="26"/>
  <c r="AJ49" i="26"/>
  <c r="AJ13" i="26" s="1"/>
  <c r="AL44" i="26"/>
  <c r="CE47" i="27"/>
  <c r="BL47" i="27"/>
  <c r="CA39" i="26"/>
  <c r="CC29" i="26"/>
  <c r="BO39" i="26"/>
  <c r="BB39" i="26"/>
  <c r="BR47" i="27"/>
  <c r="CB47" i="27"/>
  <c r="BG47" i="27"/>
  <c r="AO29" i="26"/>
  <c r="BJ30" i="26"/>
  <c r="AW23" i="26"/>
  <c r="AS29" i="26"/>
  <c r="AF81" i="26"/>
  <c r="AF112" i="26" s="1"/>
  <c r="AV47" i="27"/>
  <c r="AR47" i="27"/>
  <c r="BK47" i="27"/>
  <c r="CE39" i="26"/>
  <c r="BY47" i="27"/>
  <c r="BI47" i="27"/>
  <c r="AE39" i="26"/>
  <c r="AM91" i="26"/>
  <c r="AM114" i="26" s="1"/>
  <c r="CC138" i="27"/>
  <c r="BU36" i="27"/>
  <c r="BQ33" i="27"/>
  <c r="BF26" i="27"/>
  <c r="BR44" i="27"/>
  <c r="AX43" i="27"/>
  <c r="BB131" i="27"/>
  <c r="BH36" i="27"/>
  <c r="BK148" i="27"/>
  <c r="CB27" i="27"/>
  <c r="BR33" i="27"/>
  <c r="BV30" i="27"/>
  <c r="BI26" i="27"/>
  <c r="BJ25" i="27"/>
  <c r="BX49" i="27"/>
  <c r="BX11" i="27" s="1"/>
  <c r="BA128" i="27"/>
  <c r="BI145" i="27"/>
  <c r="AZ33" i="27"/>
  <c r="BK141" i="27"/>
  <c r="BT35" i="27"/>
  <c r="CD40" i="27"/>
  <c r="CC138" i="26"/>
  <c r="BF78" i="26"/>
  <c r="BF111" i="26" s="1"/>
  <c r="W88" i="26"/>
  <c r="BW42" i="26"/>
  <c r="BE44" i="26"/>
  <c r="BR44" i="26"/>
  <c r="AX43" i="26"/>
  <c r="BF81" i="26"/>
  <c r="BF112" i="26" s="1"/>
  <c r="BB131" i="26"/>
  <c r="BH36" i="26"/>
  <c r="BK46" i="26"/>
  <c r="BX148" i="26"/>
  <c r="CB27" i="26"/>
  <c r="BR33" i="26"/>
  <c r="BF128" i="26"/>
  <c r="BV81" i="26"/>
  <c r="BV112" i="26" s="1"/>
  <c r="BI26" i="26"/>
  <c r="BJ25" i="26"/>
  <c r="BX49" i="26"/>
  <c r="BX13" i="26" s="1"/>
  <c r="BI49" i="26"/>
  <c r="BI13" i="26" s="1"/>
  <c r="BD40" i="26"/>
  <c r="CB141" i="26"/>
  <c r="BL138" i="26"/>
  <c r="BC24" i="26"/>
  <c r="BM91" i="26"/>
  <c r="BM114" i="26" s="1"/>
  <c r="BI145" i="26"/>
  <c r="BC131" i="26"/>
  <c r="AY25" i="26"/>
  <c r="BY27" i="26"/>
  <c r="AZ88" i="26"/>
  <c r="BT35" i="26"/>
  <c r="CD91" i="26"/>
  <c r="CD114" i="26" s="1"/>
  <c r="BN131" i="26"/>
  <c r="BM42" i="26"/>
  <c r="BK128" i="26"/>
  <c r="BW128" i="26"/>
  <c r="BY36" i="27"/>
  <c r="BV37" i="27"/>
  <c r="BH33" i="27"/>
  <c r="BU141" i="27"/>
  <c r="BR141" i="27"/>
  <c r="BH30" i="27"/>
  <c r="CA25" i="27"/>
  <c r="BV25" i="27"/>
  <c r="BU49" i="27"/>
  <c r="BU11" i="27" s="1"/>
  <c r="BL35" i="27"/>
  <c r="CD35" i="27"/>
  <c r="AZ34" i="27"/>
  <c r="BI37" i="27"/>
  <c r="BK44" i="27"/>
  <c r="CE131" i="27"/>
  <c r="BY148" i="27"/>
  <c r="AZ37" i="27"/>
  <c r="BY141" i="27"/>
  <c r="W49" i="27"/>
  <c r="W11" i="27" s="1"/>
  <c r="BK40" i="27"/>
  <c r="AP43" i="27"/>
  <c r="AD27" i="27"/>
  <c r="AA25" i="27"/>
  <c r="AV36" i="27"/>
  <c r="AI24" i="27"/>
  <c r="AT27" i="27"/>
  <c r="AD141" i="27"/>
  <c r="AF26" i="27"/>
  <c r="X145" i="27"/>
  <c r="AA37" i="27"/>
  <c r="AL30" i="27"/>
  <c r="AI36" i="27"/>
  <c r="AV148" i="27"/>
  <c r="Y37" i="27"/>
  <c r="AP26" i="27"/>
  <c r="AD25" i="27"/>
  <c r="AH25" i="27"/>
  <c r="AU35" i="27"/>
  <c r="AC128" i="27"/>
  <c r="AI128" i="27"/>
  <c r="AJ50" i="27"/>
  <c r="AJ12" i="27" s="1"/>
  <c r="AB50" i="27"/>
  <c r="AB12" i="27" s="1"/>
  <c r="AG145" i="27"/>
  <c r="AS138" i="27"/>
  <c r="AK49" i="27"/>
  <c r="AK11" i="27" s="1"/>
  <c r="AL33" i="27"/>
  <c r="AV33" i="27"/>
  <c r="AN30" i="27"/>
  <c r="AS49" i="27"/>
  <c r="AS11" i="27" s="1"/>
  <c r="AD128" i="27"/>
  <c r="AM50" i="27"/>
  <c r="AM12" i="27" s="1"/>
  <c r="AB145" i="27"/>
  <c r="AI34" i="27"/>
  <c r="BJ131" i="27"/>
  <c r="CB49" i="27"/>
  <c r="CB11" i="27" s="1"/>
  <c r="BD36" i="27"/>
  <c r="BX27" i="27"/>
  <c r="BO141" i="27"/>
  <c r="AJ131" i="27"/>
  <c r="BW24" i="27"/>
  <c r="BH24" i="27"/>
  <c r="AZ36" i="27"/>
  <c r="BN44" i="27"/>
  <c r="BA37" i="27"/>
  <c r="BJ30" i="27"/>
  <c r="BQ35" i="27"/>
  <c r="AD131" i="27"/>
  <c r="AR43" i="27"/>
  <c r="AU131" i="27"/>
  <c r="X26" i="27"/>
  <c r="BL29" i="26"/>
  <c r="BY36" i="26"/>
  <c r="BB78" i="26"/>
  <c r="BB111" i="26" s="1"/>
  <c r="AY148" i="26"/>
  <c r="BV37" i="26"/>
  <c r="BU141" i="26"/>
  <c r="BR141" i="26"/>
  <c r="BH30" i="26"/>
  <c r="BU49" i="26"/>
  <c r="BU13" i="26" s="1"/>
  <c r="BL88" i="26"/>
  <c r="BL113" i="26" s="1"/>
  <c r="BY49" i="26"/>
  <c r="BY13" i="26" s="1"/>
  <c r="BL145" i="26"/>
  <c r="AZ46" i="26"/>
  <c r="BH46" i="26"/>
  <c r="BE36" i="26"/>
  <c r="BI37" i="26"/>
  <c r="BU37" i="26"/>
  <c r="BI36" i="26"/>
  <c r="BV50" i="26"/>
  <c r="BV14" i="26" s="1"/>
  <c r="BG131" i="26"/>
  <c r="BF95" i="26"/>
  <c r="BF117" i="26" s="1"/>
  <c r="BG39" i="26"/>
  <c r="CE131" i="26"/>
  <c r="BM145" i="26"/>
  <c r="AZ37" i="26"/>
  <c r="BZ34" i="26"/>
  <c r="BZ27" i="26"/>
  <c r="BY141" i="26"/>
  <c r="BE37" i="26"/>
  <c r="W49" i="26"/>
  <c r="W13" i="26" s="1"/>
  <c r="BA49" i="26"/>
  <c r="BA13" i="26" s="1"/>
  <c r="BT36" i="26"/>
  <c r="CA128" i="26"/>
  <c r="BA24" i="26"/>
  <c r="BX88" i="26"/>
  <c r="BX113" i="26" s="1"/>
  <c r="BY32" i="26"/>
  <c r="BK50" i="26"/>
  <c r="BK14" i="26" s="1"/>
  <c r="BM131" i="26"/>
  <c r="AD27" i="26"/>
  <c r="AT36" i="26"/>
  <c r="AB128" i="26"/>
  <c r="AE35" i="26"/>
  <c r="AP35" i="26"/>
  <c r="AH26" i="26"/>
  <c r="AE78" i="26"/>
  <c r="AE111" i="26" s="1"/>
  <c r="AI78" i="26"/>
  <c r="AI111" i="26" s="1"/>
  <c r="AT27" i="26"/>
  <c r="AA39" i="26"/>
  <c r="Y35" i="26"/>
  <c r="AU40" i="26"/>
  <c r="AM25" i="26"/>
  <c r="AI35" i="26"/>
  <c r="AE29" i="26"/>
  <c r="AP88" i="26"/>
  <c r="AP113" i="26" s="1"/>
  <c r="AA37" i="26"/>
  <c r="AN33" i="26"/>
  <c r="AL30" i="26"/>
  <c r="AG138" i="26"/>
  <c r="AI36" i="26"/>
  <c r="Y37" i="26"/>
  <c r="AC33" i="26"/>
  <c r="AJ34" i="26"/>
  <c r="AB27" i="26"/>
  <c r="AP26" i="26"/>
  <c r="AH25" i="26"/>
  <c r="AC128" i="26"/>
  <c r="AI128" i="26"/>
  <c r="AJ50" i="26"/>
  <c r="AJ14" i="26" s="1"/>
  <c r="AB50" i="26"/>
  <c r="AB14" i="26" s="1"/>
  <c r="AG145" i="26"/>
  <c r="AC42" i="26"/>
  <c r="AS138" i="26"/>
  <c r="AV43" i="26"/>
  <c r="AK49" i="26"/>
  <c r="AK13" i="26" s="1"/>
  <c r="AI25" i="26"/>
  <c r="AB34" i="26"/>
  <c r="AL29" i="26"/>
  <c r="AK145" i="26"/>
  <c r="AV33" i="26"/>
  <c r="AJ33" i="26"/>
  <c r="AO27" i="26"/>
  <c r="AJ37" i="26"/>
  <c r="AN30" i="26"/>
  <c r="X49" i="26"/>
  <c r="X13" i="26" s="1"/>
  <c r="AD128" i="26"/>
  <c r="AE128" i="26"/>
  <c r="AM50" i="26"/>
  <c r="AM14" i="26" s="1"/>
  <c r="AJ91" i="26"/>
  <c r="AJ114" i="26" s="1"/>
  <c r="BW35" i="26"/>
  <c r="BS78" i="26"/>
  <c r="BS111" i="26" s="1"/>
  <c r="CD34" i="26"/>
  <c r="CB49" i="26"/>
  <c r="CB13" i="26" s="1"/>
  <c r="BQ141" i="26"/>
  <c r="CC50" i="26"/>
  <c r="CC14" i="26" s="1"/>
  <c r="AX35" i="26"/>
  <c r="BZ39" i="26"/>
  <c r="BG26" i="26"/>
  <c r="BO78" i="26"/>
  <c r="BO111" i="26" s="1"/>
  <c r="BN148" i="26"/>
  <c r="BP148" i="26"/>
  <c r="BX27" i="26"/>
  <c r="BU33" i="26"/>
  <c r="BC81" i="26"/>
  <c r="BC112" i="26" s="1"/>
  <c r="CE141" i="26"/>
  <c r="BM141" i="26"/>
  <c r="BM36" i="26"/>
  <c r="CD36" i="26"/>
  <c r="BP50" i="26"/>
  <c r="BP14" i="26" s="1"/>
  <c r="BM88" i="26"/>
  <c r="BM113" i="26" s="1"/>
  <c r="BY50" i="26"/>
  <c r="BY14" i="26" s="1"/>
  <c r="CA34" i="26"/>
  <c r="BW88" i="26"/>
  <c r="BW113" i="26" s="1"/>
  <c r="AY81" i="26"/>
  <c r="AY112" i="26" s="1"/>
  <c r="AJ131" i="26"/>
  <c r="BA148" i="26"/>
  <c r="BK27" i="26"/>
  <c r="BX24" i="26"/>
  <c r="BH32" i="26"/>
  <c r="BD50" i="26"/>
  <c r="BD14" i="26" s="1"/>
  <c r="CE35" i="26"/>
  <c r="BA32" i="26"/>
  <c r="CB128" i="26"/>
  <c r="CE36" i="26"/>
  <c r="BG148" i="26"/>
  <c r="AY39" i="26"/>
  <c r="BK37" i="26"/>
  <c r="BB35" i="26"/>
  <c r="BS40" i="26"/>
  <c r="BC36" i="26"/>
  <c r="BO36" i="26"/>
  <c r="BQ50" i="26"/>
  <c r="BQ14" i="26" s="1"/>
  <c r="BR40" i="26"/>
  <c r="BM44" i="26"/>
  <c r="BH24" i="26"/>
  <c r="BW27" i="26"/>
  <c r="BR26" i="26"/>
  <c r="CD49" i="26"/>
  <c r="CD13" i="26" s="1"/>
  <c r="CB39" i="26"/>
  <c r="AZ36" i="26"/>
  <c r="BA37" i="26"/>
  <c r="BR128" i="26"/>
  <c r="BQ35" i="26"/>
  <c r="BB49" i="26"/>
  <c r="BB13" i="26" s="1"/>
  <c r="BB128" i="26"/>
  <c r="BF40" i="26"/>
  <c r="BP91" i="26"/>
  <c r="BP114" i="26" s="1"/>
  <c r="AD131" i="26"/>
  <c r="W24" i="26"/>
  <c r="AH95" i="26"/>
  <c r="AH117" i="26" s="1"/>
  <c r="AR43" i="26"/>
  <c r="AU131" i="26"/>
  <c r="AN34" i="26"/>
  <c r="AD49" i="26"/>
  <c r="AD13" i="26" s="1"/>
  <c r="AG49" i="26"/>
  <c r="AG13" i="26" s="1"/>
  <c r="AH24" i="26"/>
  <c r="AE25" i="26"/>
  <c r="AR50" i="26"/>
  <c r="AR14" i="26" s="1"/>
  <c r="AS24" i="27"/>
  <c r="AU37" i="27"/>
  <c r="AH30" i="27"/>
  <c r="AF34" i="27"/>
  <c r="AR44" i="27"/>
  <c r="AG24" i="27"/>
  <c r="AI44" i="27"/>
  <c r="AW141" i="27"/>
  <c r="AG44" i="27"/>
  <c r="AD40" i="27"/>
  <c r="AE34" i="27"/>
  <c r="BU131" i="27"/>
  <c r="BH26" i="27"/>
  <c r="CB148" i="27"/>
  <c r="BF35" i="27"/>
  <c r="BB50" i="27"/>
  <c r="BB12" i="27" s="1"/>
  <c r="BA44" i="27"/>
  <c r="W37" i="27"/>
  <c r="Y25" i="27"/>
  <c r="AA33" i="27"/>
  <c r="AP128" i="27"/>
  <c r="AJ30" i="27"/>
  <c r="AE44" i="27"/>
  <c r="AT40" i="27"/>
  <c r="AE37" i="27"/>
  <c r="AU33" i="27"/>
  <c r="AI30" i="27"/>
  <c r="AF50" i="27"/>
  <c r="AF12" i="27" s="1"/>
  <c r="AZ131" i="27"/>
  <c r="BY40" i="27"/>
  <c r="BF25" i="27"/>
  <c r="BI34" i="27"/>
  <c r="BT33" i="27"/>
  <c r="AN131" i="27"/>
  <c r="AA36" i="27"/>
  <c r="AA26" i="27"/>
  <c r="AO49" i="27"/>
  <c r="AO11" i="27" s="1"/>
  <c r="AP39" i="26"/>
  <c r="X43" i="26"/>
  <c r="AU37" i="26"/>
  <c r="AQ128" i="26"/>
  <c r="AR36" i="26"/>
  <c r="X32" i="26"/>
  <c r="AF44" i="26"/>
  <c r="AF34" i="26"/>
  <c r="AM37" i="26"/>
  <c r="AR44" i="26"/>
  <c r="AS44" i="26"/>
  <c r="AL26" i="26"/>
  <c r="AI44" i="26"/>
  <c r="AT33" i="26"/>
  <c r="AW141" i="26"/>
  <c r="AP37" i="26"/>
  <c r="AA24" i="26"/>
  <c r="AE50" i="26"/>
  <c r="AE14" i="26" s="1"/>
  <c r="AW25" i="26"/>
  <c r="AE34" i="26"/>
  <c r="CE24" i="26"/>
  <c r="BU131" i="26"/>
  <c r="CC34" i="26"/>
  <c r="BG49" i="26"/>
  <c r="BG13" i="26" s="1"/>
  <c r="BP141" i="26"/>
  <c r="BV36" i="26"/>
  <c r="BY24" i="26"/>
  <c r="CD50" i="26"/>
  <c r="CD14" i="26" s="1"/>
  <c r="BB145" i="26"/>
  <c r="BA25" i="26"/>
  <c r="BU25" i="26"/>
  <c r="BF46" i="26"/>
  <c r="BD29" i="26"/>
  <c r="BU32" i="26"/>
  <c r="BQ78" i="26"/>
  <c r="BQ111" i="26" s="1"/>
  <c r="BN27" i="26"/>
  <c r="BT44" i="26"/>
  <c r="BE95" i="26"/>
  <c r="BE117" i="26" s="1"/>
  <c r="BC46" i="26"/>
  <c r="BM148" i="26"/>
  <c r="BP27" i="26"/>
  <c r="BF35" i="26"/>
  <c r="BX141" i="26"/>
  <c r="BV44" i="26"/>
  <c r="BA30" i="26"/>
  <c r="BP36" i="26"/>
  <c r="BT148" i="26"/>
  <c r="W37" i="26"/>
  <c r="BS27" i="26"/>
  <c r="BO37" i="26"/>
  <c r="BP25" i="26"/>
  <c r="Y39" i="26"/>
  <c r="AE36" i="26"/>
  <c r="AT26" i="26"/>
  <c r="AK33" i="26"/>
  <c r="AV37" i="26"/>
  <c r="AM26" i="26"/>
  <c r="AP128" i="26"/>
  <c r="AJ30" i="26"/>
  <c r="AE44" i="26"/>
  <c r="AT40" i="26"/>
  <c r="AJ32" i="26"/>
  <c r="AE37" i="26"/>
  <c r="AI81" i="26"/>
  <c r="AI112" i="26" s="1"/>
  <c r="AF50" i="26"/>
  <c r="AF14" i="26" s="1"/>
  <c r="AV44" i="26"/>
  <c r="AZ131" i="26"/>
  <c r="BF33" i="26"/>
  <c r="AX26" i="26"/>
  <c r="BK36" i="26"/>
  <c r="CD131" i="26"/>
  <c r="BE35" i="26"/>
  <c r="AZ24" i="26"/>
  <c r="BW131" i="26"/>
  <c r="AN131" i="26"/>
  <c r="AQ37" i="26"/>
  <c r="AK40" i="26"/>
  <c r="AL37" i="26"/>
  <c r="W141" i="26"/>
  <c r="AO43" i="26"/>
  <c r="AT141" i="26"/>
  <c r="BE128" i="26"/>
  <c r="BJ29" i="26"/>
  <c r="BZ40" i="26"/>
  <c r="BD128" i="26"/>
  <c r="BS128" i="26"/>
  <c r="BT131" i="26"/>
  <c r="AX25" i="26"/>
  <c r="AX78" i="26"/>
  <c r="AX111" i="26" s="1"/>
  <c r="BW138" i="26"/>
  <c r="BD37" i="26"/>
  <c r="CC30" i="26"/>
  <c r="CB26" i="26"/>
  <c r="BI24" i="26"/>
  <c r="AX145" i="26"/>
  <c r="AY128" i="26"/>
  <c r="BH138" i="26"/>
  <c r="CA138" i="26"/>
  <c r="BJ81" i="26"/>
  <c r="BJ112" i="26" s="1"/>
  <c r="CE42" i="26"/>
  <c r="BD145" i="26"/>
  <c r="BD95" i="26"/>
  <c r="BD117" i="26" s="1"/>
  <c r="AD81" i="26"/>
  <c r="AD112" i="26" s="1"/>
  <c r="AM34" i="26"/>
  <c r="AT148" i="26"/>
  <c r="AB37" i="26"/>
  <c r="AV50" i="26"/>
  <c r="AV14" i="26" s="1"/>
  <c r="AP40" i="26"/>
  <c r="AK32" i="26"/>
  <c r="AV35" i="26"/>
  <c r="AE27" i="26"/>
  <c r="AO128" i="26"/>
  <c r="AO138" i="26"/>
  <c r="X138" i="26"/>
  <c r="AE145" i="26"/>
  <c r="BS138" i="26"/>
  <c r="BS81" i="26"/>
  <c r="BS112" i="26" s="1"/>
  <c r="CE49" i="26"/>
  <c r="CE13" i="26" s="1"/>
  <c r="CD128" i="26"/>
  <c r="BE91" i="26"/>
  <c r="BE114" i="26" s="1"/>
  <c r="BB25" i="26"/>
  <c r="BA35" i="26"/>
  <c r="BM128" i="26"/>
  <c r="BR36" i="26"/>
  <c r="BL23" i="26"/>
  <c r="BL27" i="26"/>
  <c r="BQ49" i="26"/>
  <c r="BQ13" i="26" s="1"/>
  <c r="AY36" i="26"/>
  <c r="CE128" i="26"/>
  <c r="BU50" i="26"/>
  <c r="BU14" i="26" s="1"/>
  <c r="CA32" i="26"/>
  <c r="BK131" i="26"/>
  <c r="BW81" i="26"/>
  <c r="BW112" i="26" s="1"/>
  <c r="BL91" i="26"/>
  <c r="BL114" i="26" s="1"/>
  <c r="BJ26" i="26"/>
  <c r="BR131" i="26"/>
  <c r="BX36" i="26"/>
  <c r="CE26" i="26"/>
  <c r="BS49" i="26"/>
  <c r="BS13" i="26" s="1"/>
  <c r="BU128" i="26"/>
  <c r="AY24" i="26"/>
  <c r="AX88" i="26"/>
  <c r="AX113" i="26" s="1"/>
  <c r="CB131" i="26"/>
  <c r="BG128" i="26"/>
  <c r="BJ44" i="26"/>
  <c r="BO46" i="26"/>
  <c r="BQ37" i="26"/>
  <c r="BH49" i="26"/>
  <c r="BH13" i="26" s="1"/>
  <c r="BL50" i="26"/>
  <c r="BL14" i="26" s="1"/>
  <c r="BN128" i="26"/>
  <c r="BA95" i="26"/>
  <c r="BA117" i="26" s="1"/>
  <c r="BP35" i="26"/>
  <c r="BQ138" i="26"/>
  <c r="BY131" i="26"/>
  <c r="CB138" i="26"/>
  <c r="BW141" i="26"/>
  <c r="BN37" i="26"/>
  <c r="BP49" i="26"/>
  <c r="BP13" i="26" s="1"/>
  <c r="BV35" i="26"/>
  <c r="BU40" i="26"/>
  <c r="BY145" i="26"/>
  <c r="BI44" i="26"/>
  <c r="BK34" i="26"/>
  <c r="BQ44" i="26"/>
  <c r="AP42" i="26"/>
  <c r="AM78" i="26"/>
  <c r="AM111" i="26" s="1"/>
  <c r="AK35" i="26"/>
  <c r="AU27" i="26"/>
  <c r="AR33" i="26"/>
  <c r="AG128" i="26"/>
  <c r="AW37" i="26"/>
  <c r="AE26" i="26"/>
  <c r="Y128" i="26"/>
  <c r="AG88" i="26"/>
  <c r="AG113" i="26" s="1"/>
  <c r="W145" i="26"/>
  <c r="AV131" i="26"/>
  <c r="AW145" i="26"/>
  <c r="Z34" i="26"/>
  <c r="AE43" i="26"/>
  <c r="AP29" i="26"/>
  <c r="AW27" i="26"/>
  <c r="AT37" i="26"/>
  <c r="Z138" i="26"/>
  <c r="AQ26" i="26"/>
  <c r="AT25" i="26"/>
  <c r="AK25" i="26"/>
  <c r="AF35" i="26"/>
  <c r="AQ40" i="26"/>
  <c r="AL42" i="26"/>
  <c r="Y44" i="26"/>
  <c r="AW46" i="26"/>
  <c r="AR32" i="26"/>
  <c r="Z23" i="26"/>
  <c r="AW50" i="26"/>
  <c r="AW14" i="26" s="1"/>
  <c r="AT50" i="26"/>
  <c r="AT14" i="26" s="1"/>
  <c r="AJ25" i="26"/>
  <c r="AK27" i="26"/>
  <c r="AI33" i="26"/>
  <c r="AS141" i="26"/>
  <c r="AR37" i="26"/>
  <c r="AI26" i="26"/>
  <c r="AG25" i="26"/>
  <c r="AM24" i="26"/>
  <c r="AD88" i="26"/>
  <c r="AD113" i="26" s="1"/>
  <c r="AP131" i="26"/>
  <c r="AH34" i="26"/>
  <c r="BY91" i="26"/>
  <c r="BY114" i="26" s="1"/>
  <c r="BE42" i="26"/>
  <c r="BV95" i="26"/>
  <c r="BV117" i="26" s="1"/>
  <c r="BA91" i="26"/>
  <c r="BA114" i="26" s="1"/>
  <c r="BF23" i="26"/>
  <c r="AX148" i="26"/>
  <c r="CA27" i="26"/>
  <c r="CC33" i="26"/>
  <c r="BI33" i="26"/>
  <c r="AZ141" i="26"/>
  <c r="BQ26" i="26"/>
  <c r="CA141" i="26"/>
  <c r="BI40" i="26"/>
  <c r="BF30" i="26"/>
  <c r="BD25" i="26"/>
  <c r="AI131" i="26"/>
  <c r="BM37" i="26"/>
  <c r="BL95" i="26"/>
  <c r="BL117" i="26" s="1"/>
  <c r="BM49" i="26"/>
  <c r="BM13" i="26" s="1"/>
  <c r="CE81" i="26"/>
  <c r="CE112" i="26" s="1"/>
  <c r="BQ24" i="26"/>
  <c r="BV148" i="26"/>
  <c r="BX37" i="26"/>
  <c r="CD33" i="26"/>
  <c r="BM95" i="26"/>
  <c r="BM117" i="26" s="1"/>
  <c r="BH128" i="26"/>
  <c r="BZ49" i="26"/>
  <c r="BZ13" i="26" s="1"/>
  <c r="BT49" i="26"/>
  <c r="BT13" i="26" s="1"/>
  <c r="BG35" i="26"/>
  <c r="BN141" i="26"/>
  <c r="BC50" i="26"/>
  <c r="BC14" i="26" s="1"/>
  <c r="AZ40" i="26"/>
  <c r="BL30" i="26"/>
  <c r="AZ44" i="26"/>
  <c r="BS34" i="26"/>
  <c r="BH95" i="26"/>
  <c r="BH117" i="26" s="1"/>
  <c r="BK81" i="26"/>
  <c r="BK112" i="26" s="1"/>
  <c r="CC43" i="26"/>
  <c r="BP37" i="26"/>
  <c r="BP81" i="26"/>
  <c r="BP112" i="26" s="1"/>
  <c r="BJ50" i="26"/>
  <c r="BJ14" i="26" s="1"/>
  <c r="BO95" i="26"/>
  <c r="BO117" i="26" s="1"/>
  <c r="CA35" i="26"/>
  <c r="BY35" i="26"/>
  <c r="BQ91" i="26"/>
  <c r="BQ114" i="26" s="1"/>
  <c r="BF36" i="26"/>
  <c r="BD24" i="26"/>
  <c r="BQ145" i="26"/>
  <c r="AY27" i="26"/>
  <c r="BF37" i="26"/>
  <c r="BC34" i="26"/>
  <c r="BF141" i="26"/>
  <c r="CC35" i="26"/>
  <c r="BV141" i="26"/>
  <c r="AX24" i="26"/>
  <c r="CB24" i="26"/>
  <c r="BQ25" i="26"/>
  <c r="BU145" i="26"/>
  <c r="BO145" i="26"/>
  <c r="X35" i="26"/>
  <c r="AA34" i="26"/>
  <c r="AL43" i="26"/>
  <c r="AU81" i="26"/>
  <c r="AU112" i="26" s="1"/>
  <c r="AU26" i="26"/>
  <c r="AU148" i="26"/>
  <c r="AC43" i="26"/>
  <c r="AQ81" i="26"/>
  <c r="AQ112" i="26" s="1"/>
  <c r="AC35" i="26"/>
  <c r="X36" i="26"/>
  <c r="AH50" i="26"/>
  <c r="AH14" i="26" s="1"/>
  <c r="AO145" i="26"/>
  <c r="AL25" i="26"/>
  <c r="AU44" i="26"/>
  <c r="X34" i="26"/>
  <c r="AH32" i="26"/>
  <c r="AW24" i="26"/>
  <c r="AG34" i="26"/>
  <c r="AN36" i="26"/>
  <c r="AC50" i="26"/>
  <c r="AC14" i="26" s="1"/>
  <c r="AA145" i="26"/>
  <c r="AA42" i="26"/>
  <c r="AH91" i="26"/>
  <c r="AH114" i="26" s="1"/>
  <c r="AQ29" i="26"/>
  <c r="AQ24" i="26"/>
  <c r="AM145" i="26"/>
  <c r="AS43" i="26"/>
  <c r="AN88" i="26"/>
  <c r="AN113" i="26" s="1"/>
  <c r="AI27" i="26"/>
  <c r="AV27" i="26"/>
  <c r="AJ27" i="26"/>
  <c r="AN141" i="26"/>
  <c r="AL50" i="26"/>
  <c r="AL14" i="26" s="1"/>
  <c r="AA138" i="26"/>
  <c r="AS33" i="26"/>
  <c r="AR24" i="26"/>
  <c r="Z95" i="26"/>
  <c r="Z117" i="26" s="1"/>
  <c r="AM36" i="26"/>
  <c r="AJ95" i="26"/>
  <c r="AJ117" i="26" s="1"/>
  <c r="AG43" i="26"/>
  <c r="AI37" i="26"/>
  <c r="AP33" i="26"/>
  <c r="AV39" i="26"/>
  <c r="AG37" i="26"/>
  <c r="AH49" i="26"/>
  <c r="AH13" i="26" s="1"/>
  <c r="AI50" i="26"/>
  <c r="AI14" i="26" s="1"/>
  <c r="Z50" i="26"/>
  <c r="Z14" i="26" s="1"/>
  <c r="AD42" i="26"/>
  <c r="AB30" i="26"/>
  <c r="BG95" i="26"/>
  <c r="BG117" i="26" s="1"/>
  <c r="BG43" i="26"/>
  <c r="BE81" i="26"/>
  <c r="BE112" i="26" s="1"/>
  <c r="BE29" i="26"/>
  <c r="BU88" i="26"/>
  <c r="BU113" i="26" s="1"/>
  <c r="BU36" i="26"/>
  <c r="BQ88" i="26"/>
  <c r="BQ113" i="26" s="1"/>
  <c r="BQ33" i="26"/>
  <c r="BC88" i="26"/>
  <c r="BC113" i="26" s="1"/>
  <c r="BC32" i="26"/>
  <c r="BC95" i="26"/>
  <c r="BC117" i="26" s="1"/>
  <c r="BC42" i="26"/>
  <c r="BS91" i="26"/>
  <c r="BS114" i="26" s="1"/>
  <c r="BS39" i="26"/>
  <c r="BO35" i="26"/>
  <c r="BA128" i="26"/>
  <c r="BA23" i="26"/>
  <c r="CC88" i="26"/>
  <c r="CC113" i="26" s="1"/>
  <c r="CC32" i="26"/>
  <c r="BO30" i="26"/>
  <c r="BO131" i="26"/>
  <c r="BF145" i="26"/>
  <c r="BF44" i="26"/>
  <c r="BW91" i="26"/>
  <c r="BW114" i="26" s="1"/>
  <c r="BW39" i="26"/>
  <c r="CC78" i="26"/>
  <c r="CC111" i="26" s="1"/>
  <c r="CC23" i="26"/>
  <c r="BJ46" i="26"/>
  <c r="BJ148" i="26"/>
  <c r="BK141" i="26"/>
  <c r="BK39" i="26"/>
  <c r="AZ95" i="26"/>
  <c r="AZ43" i="26"/>
  <c r="BD78" i="26"/>
  <c r="BD111" i="26" s="1"/>
  <c r="BD27" i="26"/>
  <c r="BN81" i="26"/>
  <c r="BN112" i="26" s="1"/>
  <c r="BN30" i="26"/>
  <c r="BW78" i="26"/>
  <c r="BW111" i="26" s="1"/>
  <c r="BW26" i="26"/>
  <c r="CA78" i="26"/>
  <c r="CA111" i="26" s="1"/>
  <c r="CA25" i="26"/>
  <c r="BV78" i="26"/>
  <c r="BV111" i="26" s="1"/>
  <c r="BV25" i="26"/>
  <c r="CD88" i="26"/>
  <c r="CD113" i="26" s="1"/>
  <c r="CD35" i="26"/>
  <c r="BJ128" i="26"/>
  <c r="BC128" i="26"/>
  <c r="BV138" i="26"/>
  <c r="BO138" i="26"/>
  <c r="BK95" i="26"/>
  <c r="BK117" i="26" s="1"/>
  <c r="BK44" i="26"/>
  <c r="BF88" i="26"/>
  <c r="BF113" i="26" s="1"/>
  <c r="BF34" i="26"/>
  <c r="CD95" i="26"/>
  <c r="CD43" i="26"/>
  <c r="W95" i="26"/>
  <c r="W42" i="26"/>
  <c r="CD138" i="26"/>
  <c r="CD32" i="26"/>
  <c r="BZ138" i="26"/>
  <c r="BZ32" i="26"/>
  <c r="CA88" i="26"/>
  <c r="CA113" i="26" s="1"/>
  <c r="CA36" i="26"/>
  <c r="BC78" i="26"/>
  <c r="BC111" i="26" s="1"/>
  <c r="BC23" i="26"/>
  <c r="BL78" i="26"/>
  <c r="BL111" i="26" s="1"/>
  <c r="BL24" i="26"/>
  <c r="BY138" i="26"/>
  <c r="BM81" i="26"/>
  <c r="BM112" i="26" s="1"/>
  <c r="BM30" i="26"/>
  <c r="CD81" i="26"/>
  <c r="CD112" i="26" s="1"/>
  <c r="CD30" i="26"/>
  <c r="CA95" i="26"/>
  <c r="CA44" i="26"/>
  <c r="BK91" i="26"/>
  <c r="BK114" i="26" s="1"/>
  <c r="BK40" i="26"/>
  <c r="BG145" i="26"/>
  <c r="BG42" i="26"/>
  <c r="BO34" i="26"/>
  <c r="Y42" i="26"/>
  <c r="Y95" i="26"/>
  <c r="Y117" i="26" s="1"/>
  <c r="AA29" i="26"/>
  <c r="AA81" i="26"/>
  <c r="AA112" i="26" s="1"/>
  <c r="Y43" i="26"/>
  <c r="Y145" i="26"/>
  <c r="X88" i="26"/>
  <c r="X113" i="26" s="1"/>
  <c r="X33" i="26"/>
  <c r="AP81" i="26"/>
  <c r="AP112" i="26" s="1"/>
  <c r="AP30" i="26"/>
  <c r="AF78" i="26"/>
  <c r="AF111" i="26" s="1"/>
  <c r="AF26" i="26"/>
  <c r="AM88" i="26"/>
  <c r="AM113" i="26" s="1"/>
  <c r="AM32" i="26"/>
  <c r="AA95" i="26"/>
  <c r="AA117" i="26" s="1"/>
  <c r="AA44" i="26"/>
  <c r="X42" i="26"/>
  <c r="X145" i="26"/>
  <c r="AM30" i="26"/>
  <c r="AM131" i="26"/>
  <c r="Z44" i="26"/>
  <c r="Z145" i="26"/>
  <c r="AV95" i="26"/>
  <c r="AV117" i="26" s="1"/>
  <c r="AV42" i="26"/>
  <c r="AR25" i="26"/>
  <c r="AR78" i="26"/>
  <c r="AR111" i="26" s="1"/>
  <c r="AF43" i="26"/>
  <c r="AF95" i="26"/>
  <c r="AF117" i="26" s="1"/>
  <c r="AK81" i="26"/>
  <c r="AK112" i="26" s="1"/>
  <c r="AK29" i="26"/>
  <c r="AE32" i="26"/>
  <c r="AE138" i="26"/>
  <c r="AV148" i="26"/>
  <c r="AV46" i="26"/>
  <c r="AR40" i="26"/>
  <c r="AR141" i="26"/>
  <c r="AN81" i="26"/>
  <c r="AN112" i="26" s="1"/>
  <c r="AN29" i="26"/>
  <c r="AF138" i="26"/>
  <c r="AB138" i="26"/>
  <c r="AL88" i="26"/>
  <c r="AL113" i="26" s="1"/>
  <c r="AL33" i="26"/>
  <c r="AU34" i="26"/>
  <c r="AU138" i="26"/>
  <c r="AB145" i="26"/>
  <c r="AB42" i="26"/>
  <c r="AI34" i="26"/>
  <c r="AI88" i="26"/>
  <c r="AI113" i="26" s="1"/>
  <c r="BP138" i="26"/>
  <c r="BP32" i="26"/>
  <c r="BR145" i="26"/>
  <c r="BR43" i="26"/>
  <c r="BX81" i="26"/>
  <c r="BX112" i="26" s="1"/>
  <c r="BX30" i="26"/>
  <c r="BA88" i="26"/>
  <c r="BA113" i="26" s="1"/>
  <c r="BA34" i="26"/>
  <c r="AX95" i="26"/>
  <c r="AX117" i="26" s="1"/>
  <c r="BB138" i="26"/>
  <c r="BB32" i="26"/>
  <c r="BX78" i="26"/>
  <c r="BX111" i="26" s="1"/>
  <c r="BX23" i="26"/>
  <c r="BP24" i="26"/>
  <c r="BP78" i="26"/>
  <c r="BP111" i="26" s="1"/>
  <c r="BK26" i="26"/>
  <c r="BK35" i="26"/>
  <c r="BH91" i="26"/>
  <c r="BH114" i="26" s="1"/>
  <c r="BH40" i="26"/>
  <c r="CC145" i="26"/>
  <c r="CC42" i="26"/>
  <c r="BJ32" i="26"/>
  <c r="BJ138" i="26"/>
  <c r="AY88" i="26"/>
  <c r="AY113" i="26" s="1"/>
  <c r="AY35" i="26"/>
  <c r="AY95" i="26"/>
  <c r="AY117" i="26" s="1"/>
  <c r="BB81" i="26"/>
  <c r="BB112" i="26" s="1"/>
  <c r="BB29" i="26"/>
  <c r="BI131" i="26"/>
  <c r="BI29" i="26"/>
  <c r="BG78" i="26"/>
  <c r="BG111" i="26" s="1"/>
  <c r="BG23" i="26"/>
  <c r="BZ43" i="26"/>
  <c r="BZ145" i="26"/>
  <c r="BZ35" i="26"/>
  <c r="BP128" i="26"/>
  <c r="BP23" i="26"/>
  <c r="AZ50" i="26"/>
  <c r="AZ14" i="26" s="1"/>
  <c r="BD88" i="26"/>
  <c r="BD113" i="26" s="1"/>
  <c r="BD32" i="26"/>
  <c r="CD145" i="26"/>
  <c r="BJ34" i="26"/>
  <c r="BP42" i="26"/>
  <c r="BP95" i="26"/>
  <c r="BP117" i="26" s="1"/>
  <c r="BB88" i="26"/>
  <c r="BB113" i="26" s="1"/>
  <c r="CB40" i="26"/>
  <c r="CB95" i="26"/>
  <c r="BU39" i="26"/>
  <c r="BC138" i="26"/>
  <c r="BH78" i="26"/>
  <c r="BH111" i="26" s="1"/>
  <c r="BR78" i="26"/>
  <c r="BR111" i="26" s="1"/>
  <c r="BR24" i="26"/>
  <c r="BM27" i="26"/>
  <c r="BN88" i="26"/>
  <c r="BN113" i="26" s="1"/>
  <c r="BN33" i="26"/>
  <c r="BS141" i="26"/>
  <c r="AZ25" i="26"/>
  <c r="AZ78" i="26"/>
  <c r="BO49" i="26"/>
  <c r="BO13" i="26" s="1"/>
  <c r="BL128" i="26"/>
  <c r="BV88" i="26"/>
  <c r="BV113" i="26" s="1"/>
  <c r="BV32" i="26"/>
  <c r="CC128" i="26"/>
  <c r="AQ91" i="26"/>
  <c r="AQ114" i="26" s="1"/>
  <c r="AQ39" i="26"/>
  <c r="AJ26" i="26"/>
  <c r="AJ78" i="26"/>
  <c r="AJ111" i="26" s="1"/>
  <c r="AT29" i="26"/>
  <c r="X26" i="26"/>
  <c r="X50" i="26"/>
  <c r="X14" i="26" s="1"/>
  <c r="AQ34" i="26"/>
  <c r="X128" i="26"/>
  <c r="AS42" i="26"/>
  <c r="AS95" i="26"/>
  <c r="AS117" i="26" s="1"/>
  <c r="AU78" i="26"/>
  <c r="AU111" i="26" s="1"/>
  <c r="AU23" i="26"/>
  <c r="AS78" i="26"/>
  <c r="AS111" i="26" s="1"/>
  <c r="AS24" i="26"/>
  <c r="AP24" i="26"/>
  <c r="AP78" i="26"/>
  <c r="AP111" i="26" s="1"/>
  <c r="AH30" i="26"/>
  <c r="AH81" i="26"/>
  <c r="AH112" i="26" s="1"/>
  <c r="AM40" i="26"/>
  <c r="AM141" i="26"/>
  <c r="AI138" i="26"/>
  <c r="AI32" i="26"/>
  <c r="AW95" i="26"/>
  <c r="AW117" i="26" s="1"/>
  <c r="AW42" i="26"/>
  <c r="AI39" i="26"/>
  <c r="AI91" i="26"/>
  <c r="AI114" i="26" s="1"/>
  <c r="AL138" i="26"/>
  <c r="AK78" i="26"/>
  <c r="AK111" i="26" s="1"/>
  <c r="AK23" i="26"/>
  <c r="AG78" i="26"/>
  <c r="AG111" i="26" s="1"/>
  <c r="AG24" i="26"/>
  <c r="AQ46" i="26"/>
  <c r="AQ148" i="26"/>
  <c r="AH88" i="26"/>
  <c r="AH113" i="26" s="1"/>
  <c r="AH33" i="26"/>
  <c r="AS27" i="26"/>
  <c r="AS128" i="26"/>
  <c r="AG44" i="26"/>
  <c r="AG95" i="26"/>
  <c r="AG117" i="26" s="1"/>
  <c r="AS88" i="26"/>
  <c r="AS113" i="26" s="1"/>
  <c r="AS32" i="26"/>
  <c r="BO81" i="26"/>
  <c r="BO112" i="26" s="1"/>
  <c r="BO29" i="26"/>
  <c r="AG131" i="26"/>
  <c r="AG29" i="26"/>
  <c r="BJ88" i="26"/>
  <c r="BJ113" i="26" s="1"/>
  <c r="BJ33" i="26"/>
  <c r="CE34" i="26"/>
  <c r="BK43" i="26"/>
  <c r="BT95" i="26"/>
  <c r="BT117" i="26" s="1"/>
  <c r="BT42" i="26"/>
  <c r="BU81" i="26"/>
  <c r="BU112" i="26" s="1"/>
  <c r="BU29" i="26"/>
  <c r="BZ24" i="26"/>
  <c r="BP88" i="26"/>
  <c r="BP113" i="26" s="1"/>
  <c r="BP33" i="26"/>
  <c r="AX141" i="26"/>
  <c r="BC91" i="26"/>
  <c r="BC114" i="26" s="1"/>
  <c r="BC40" i="26"/>
  <c r="BX95" i="26"/>
  <c r="BX43" i="26"/>
  <c r="AX44" i="26"/>
  <c r="CE138" i="26"/>
  <c r="CE33" i="26"/>
  <c r="BJ95" i="26"/>
  <c r="BJ117" i="26" s="1"/>
  <c r="BJ43" i="26"/>
  <c r="BB95" i="26"/>
  <c r="BB117" i="26" s="1"/>
  <c r="BB42" i="26"/>
  <c r="BY81" i="26"/>
  <c r="BY112" i="26" s="1"/>
  <c r="BY29" i="26"/>
  <c r="CD78" i="26"/>
  <c r="CD111" i="26" s="1"/>
  <c r="CD23" i="26"/>
  <c r="BD141" i="26"/>
  <c r="BD39" i="26"/>
  <c r="BG81" i="26"/>
  <c r="BG112" i="26" s="1"/>
  <c r="BG30" i="26"/>
  <c r="BI78" i="26"/>
  <c r="BI111" i="26" s="1"/>
  <c r="BI25" i="26"/>
  <c r="BX128" i="26"/>
  <c r="BR34" i="26"/>
  <c r="BW95" i="26"/>
  <c r="BW117" i="26" s="1"/>
  <c r="BW43" i="26"/>
  <c r="BW44" i="26"/>
  <c r="BV42" i="26"/>
  <c r="BV145" i="26"/>
  <c r="BI95" i="26"/>
  <c r="BI117" i="26" s="1"/>
  <c r="BI43" i="26"/>
  <c r="AZ81" i="26"/>
  <c r="AZ29" i="26"/>
  <c r="BJ91" i="26"/>
  <c r="BJ114" i="26" s="1"/>
  <c r="BJ39" i="26"/>
  <c r="BD138" i="26"/>
  <c r="BS24" i="26"/>
  <c r="BR27" i="26"/>
  <c r="CA33" i="26"/>
  <c r="AX34" i="26"/>
  <c r="AX138" i="26"/>
  <c r="BT30" i="26"/>
  <c r="AG35" i="26"/>
  <c r="AJ29" i="26"/>
  <c r="AH128" i="26"/>
  <c r="BF43" i="26"/>
  <c r="BF138" i="26"/>
  <c r="BE24" i="26"/>
  <c r="BY37" i="26"/>
  <c r="BQ30" i="26"/>
  <c r="AZ128" i="26"/>
  <c r="BD148" i="26"/>
  <c r="BG138" i="26"/>
  <c r="CB30" i="26"/>
  <c r="AX128" i="26"/>
  <c r="BV128" i="26"/>
  <c r="BX29" i="26"/>
  <c r="W138" i="26"/>
  <c r="BU46" i="26"/>
  <c r="BL44" i="26"/>
  <c r="BB33" i="26"/>
  <c r="BM138" i="26"/>
  <c r="BE39" i="26"/>
  <c r="BN46" i="26"/>
  <c r="BF27" i="26"/>
  <c r="AX29" i="26"/>
  <c r="CC131" i="26"/>
  <c r="BI39" i="26"/>
  <c r="AX39" i="26"/>
  <c r="AY29" i="26"/>
  <c r="CA23" i="26"/>
  <c r="BA46" i="26"/>
  <c r="CB42" i="26"/>
  <c r="BK148" i="26"/>
  <c r="BE43" i="26"/>
  <c r="BP40" i="26"/>
  <c r="BQ40" i="26"/>
  <c r="AW128" i="26"/>
  <c r="AK138" i="26"/>
  <c r="W35" i="26"/>
  <c r="AX23" i="26"/>
  <c r="BH23" i="26"/>
  <c r="BW29" i="26"/>
  <c r="BC30" i="26"/>
  <c r="BY34" i="26"/>
  <c r="BF39" i="26"/>
  <c r="BC148" i="26"/>
  <c r="BL35" i="26"/>
  <c r="BK29" i="26"/>
  <c r="CB33" i="26"/>
  <c r="CE145" i="26"/>
  <c r="BY39" i="26"/>
  <c r="BQ29" i="26"/>
  <c r="BO23" i="26"/>
  <c r="AZ33" i="26"/>
  <c r="BB46" i="26"/>
  <c r="BD44" i="26"/>
  <c r="CD40" i="26"/>
  <c r="AH138" i="26"/>
  <c r="AD39" i="26"/>
  <c r="BT81" i="26"/>
  <c r="BT112" i="26" s="1"/>
  <c r="BR91" i="26"/>
  <c r="BR114" i="26" s="1"/>
  <c r="BM78" i="26"/>
  <c r="BM111" i="26" s="1"/>
  <c r="BA40" i="26"/>
  <c r="BA141" i="26"/>
  <c r="BV91" i="26"/>
  <c r="BV114" i="26" s="1"/>
  <c r="BV40" i="26"/>
  <c r="BO88" i="26"/>
  <c r="BO113" i="26" s="1"/>
  <c r="AD23" i="26"/>
  <c r="AH78" i="26"/>
  <c r="AH111" i="26" s="1"/>
  <c r="AD145" i="26"/>
  <c r="AD43" i="26"/>
  <c r="AC37" i="26"/>
  <c r="AA30" i="26"/>
  <c r="AR128" i="26"/>
  <c r="AR23" i="26"/>
  <c r="AV88" i="26"/>
  <c r="AV113" i="26" s="1"/>
  <c r="AN43" i="26"/>
  <c r="AB81" i="26"/>
  <c r="AB112" i="26" s="1"/>
  <c r="AB29" i="26"/>
  <c r="Y23" i="26"/>
  <c r="AF27" i="26"/>
  <c r="AG40" i="26"/>
  <c r="AG91" i="26"/>
  <c r="AG114" i="26" s="1"/>
  <c r="AK43" i="26"/>
  <c r="AK95" i="26"/>
  <c r="AK117" i="26" s="1"/>
  <c r="AQ78" i="26"/>
  <c r="AQ111" i="26" s="1"/>
  <c r="AA88" i="26"/>
  <c r="AA113" i="26" s="1"/>
  <c r="AR35" i="26"/>
  <c r="AQ50" i="26"/>
  <c r="AQ14" i="26" s="1"/>
  <c r="AC95" i="26"/>
  <c r="AC117" i="26" s="1"/>
  <c r="AC44" i="26"/>
  <c r="AV23" i="26"/>
  <c r="AV128" i="26"/>
  <c r="AU42" i="26"/>
  <c r="AU95" i="26"/>
  <c r="AU117" i="26" s="1"/>
  <c r="AV138" i="26"/>
  <c r="AO88" i="26"/>
  <c r="AO33" i="26"/>
  <c r="AU33" i="26"/>
  <c r="AU88" i="26"/>
  <c r="AU113" i="26" s="1"/>
  <c r="AL40" i="26"/>
  <c r="AL141" i="26"/>
  <c r="AJ128" i="26"/>
  <c r="AH145" i="26"/>
  <c r="AH42" i="26"/>
  <c r="BG88" i="26"/>
  <c r="BG113" i="26" s="1"/>
  <c r="BG34" i="26"/>
  <c r="BQ95" i="26"/>
  <c r="BQ117" i="26" s="1"/>
  <c r="BA81" i="26"/>
  <c r="BA112" i="26" s="1"/>
  <c r="BU78" i="26"/>
  <c r="BU111" i="26" s="1"/>
  <c r="BJ145" i="26"/>
  <c r="BT128" i="26"/>
  <c r="CB88" i="26"/>
  <c r="CB113" i="26" s="1"/>
  <c r="CC95" i="26"/>
  <c r="CC44" i="26"/>
  <c r="BN145" i="26"/>
  <c r="BI88" i="26"/>
  <c r="BI113" i="26" s="1"/>
  <c r="BM43" i="26"/>
  <c r="BH81" i="26"/>
  <c r="BH112" i="26" s="1"/>
  <c r="BH29" i="26"/>
  <c r="BT138" i="26"/>
  <c r="BT78" i="26"/>
  <c r="BT111" i="26" s="1"/>
  <c r="BK88" i="26"/>
  <c r="BK113" i="26" s="1"/>
  <c r="BN95" i="26"/>
  <c r="BN117" i="26" s="1"/>
  <c r="BU95" i="26"/>
  <c r="BU117" i="26" s="1"/>
  <c r="BU43" i="26"/>
  <c r="BR95" i="26"/>
  <c r="BR117" i="26" s="1"/>
  <c r="BS131" i="26"/>
  <c r="CE23" i="26"/>
  <c r="BT88" i="26"/>
  <c r="BT113" i="26" s="1"/>
  <c r="BE138" i="26"/>
  <c r="BN78" i="26"/>
  <c r="BN111" i="26" s="1"/>
  <c r="BR88" i="26"/>
  <c r="BR113" i="26" s="1"/>
  <c r="BL34" i="26"/>
  <c r="AY78" i="26"/>
  <c r="AY111" i="26" s="1"/>
  <c r="BS95" i="26"/>
  <c r="BS117" i="26" s="1"/>
  <c r="BS43" i="26"/>
  <c r="AZ138" i="26"/>
  <c r="BE46" i="26"/>
  <c r="BE148" i="26"/>
  <c r="BW33" i="26"/>
  <c r="CC141" i="26"/>
  <c r="W26" i="26"/>
  <c r="BM25" i="26"/>
  <c r="BN40" i="26"/>
  <c r="BK145" i="26"/>
  <c r="BS46" i="26"/>
  <c r="AS91" i="26"/>
  <c r="AS114" i="26" s="1"/>
  <c r="AS39" i="26"/>
  <c r="AK39" i="26"/>
  <c r="AK91" i="26"/>
  <c r="AK114" i="26" s="1"/>
  <c r="AQ138" i="26"/>
  <c r="AF145" i="26"/>
  <c r="AM33" i="26"/>
  <c r="AM138" i="26"/>
  <c r="AF88" i="26"/>
  <c r="AF113" i="26" s="1"/>
  <c r="AF32" i="26"/>
  <c r="AB43" i="26"/>
  <c r="AM42" i="26"/>
  <c r="AM95" i="26"/>
  <c r="AM117" i="26" s="1"/>
  <c r="AR131" i="26"/>
  <c r="AR29" i="26"/>
  <c r="Y33" i="26"/>
  <c r="AQ49" i="26"/>
  <c r="AQ13" i="26" s="1"/>
  <c r="AA128" i="26"/>
  <c r="AA23" i="26"/>
  <c r="Z24" i="26"/>
  <c r="Z128" i="26"/>
  <c r="AA50" i="26"/>
  <c r="AA14" i="26" s="1"/>
  <c r="Z88" i="26"/>
  <c r="Z113" i="26" s="1"/>
  <c r="Z32" i="26"/>
  <c r="AR88" i="26"/>
  <c r="AR113" i="26" s="1"/>
  <c r="AT42" i="26"/>
  <c r="AT145" i="26"/>
  <c r="AN95" i="26"/>
  <c r="AN117" i="26" s="1"/>
  <c r="AN42" i="26"/>
  <c r="AU36" i="26"/>
  <c r="AT23" i="26"/>
  <c r="AT78" i="26"/>
  <c r="AN24" i="26"/>
  <c r="AN78" i="26"/>
  <c r="AN111" i="26" s="1"/>
  <c r="AC30" i="26"/>
  <c r="AU49" i="26"/>
  <c r="AU13" i="26" s="1"/>
  <c r="AL23" i="26"/>
  <c r="AL128" i="26"/>
  <c r="AF128" i="26"/>
  <c r="AO40" i="26"/>
  <c r="AO91" i="26"/>
  <c r="AC88" i="26"/>
  <c r="AC113" i="26" s="1"/>
  <c r="AW30" i="26"/>
  <c r="AW81" i="26"/>
  <c r="AW112" i="26" s="1"/>
  <c r="AU145" i="26"/>
  <c r="AR95" i="26"/>
  <c r="AR117" i="26" s="1"/>
  <c r="AR42" i="26"/>
  <c r="AW39" i="26"/>
  <c r="AW91" i="26"/>
  <c r="AW114" i="26" s="1"/>
  <c r="Y32" i="26"/>
  <c r="Y138" i="26"/>
  <c r="AK26" i="26"/>
  <c r="AK128" i="26"/>
  <c r="AL24" i="26"/>
  <c r="AL78" i="26"/>
  <c r="AL111" i="26" s="1"/>
  <c r="AS148" i="26"/>
  <c r="AQ88" i="26"/>
  <c r="AQ113" i="26" s="1"/>
  <c r="AQ33" i="26"/>
  <c r="AV78" i="26"/>
  <c r="AV111" i="26" s="1"/>
  <c r="AV25" i="26"/>
  <c r="AT95" i="26"/>
  <c r="AT44" i="26"/>
  <c r="AB35" i="26"/>
  <c r="AJ35" i="26"/>
  <c r="AT88" i="26"/>
  <c r="AC34" i="26"/>
  <c r="AT47" i="27"/>
  <c r="BV23" i="26"/>
  <c r="AY23" i="26"/>
  <c r="AZ39" i="26"/>
  <c r="BV43" i="26"/>
  <c r="AI29" i="26"/>
  <c r="BA39" i="26"/>
  <c r="BK32" i="26"/>
  <c r="CE29" i="26"/>
  <c r="BT33" i="26"/>
  <c r="BQ128" i="26"/>
  <c r="BS29" i="26"/>
  <c r="BM47" i="27"/>
  <c r="BU44" i="26"/>
  <c r="AL145" i="26"/>
  <c r="AH23" i="26"/>
  <c r="AG32" i="26"/>
  <c r="AO95" i="26"/>
  <c r="AJ88" i="26"/>
  <c r="AJ113" i="26" s="1"/>
  <c r="BF32" i="26"/>
  <c r="BK42" i="26"/>
  <c r="BT32" i="26"/>
  <c r="BQ43" i="26"/>
  <c r="BQ39" i="26"/>
  <c r="BO42" i="26"/>
  <c r="BI138" i="26"/>
  <c r="AU29" i="26"/>
  <c r="AD32" i="26"/>
  <c r="AL95" i="26"/>
  <c r="AL117" i="26" s="1"/>
  <c r="AQ23" i="26"/>
  <c r="AF24" i="26"/>
  <c r="AP148" i="26"/>
  <c r="AN49" i="26"/>
  <c r="AN13" i="26" s="1"/>
  <c r="AS47" i="27"/>
  <c r="BJ47" i="27"/>
  <c r="BD47" i="27"/>
  <c r="BO47" i="27"/>
  <c r="BQ47" i="27"/>
  <c r="BS88" i="26"/>
  <c r="BS113" i="26" s="1"/>
  <c r="BE88" i="26"/>
  <c r="BE113" i="26" s="1"/>
  <c r="AF36" i="26"/>
  <c r="AB88" i="26"/>
  <c r="AB113" i="26" s="1"/>
  <c r="AJ40" i="26"/>
  <c r="BZ88" i="26"/>
  <c r="BZ113" i="26" s="1"/>
  <c r="BK78" i="26"/>
  <c r="BK111" i="26" s="1"/>
  <c r="BE78" i="26"/>
  <c r="BE111" i="26" s="1"/>
  <c r="CE88" i="26"/>
  <c r="CE113" i="26" s="1"/>
  <c r="AV49" i="26"/>
  <c r="AV13" i="26" s="1"/>
  <c r="AB44" i="26"/>
  <c r="AV30" i="26"/>
  <c r="BZ24" i="27"/>
  <c r="BP47" i="27"/>
  <c r="CA47" i="27"/>
  <c r="BD37" i="27"/>
  <c r="BJ44" i="27"/>
  <c r="CC30" i="27"/>
  <c r="BJ26" i="27"/>
  <c r="AX25" i="27"/>
  <c r="BI24" i="27"/>
  <c r="CB131" i="27"/>
  <c r="AY24" i="27"/>
  <c r="BG37" i="27"/>
  <c r="CE33" i="27"/>
  <c r="BA141" i="27"/>
  <c r="BB25" i="27"/>
  <c r="AX35" i="27"/>
  <c r="BT131" i="27"/>
  <c r="BP148" i="27"/>
  <c r="BN37" i="27"/>
  <c r="BE30" i="27"/>
  <c r="BP35" i="27"/>
  <c r="CB50" i="27"/>
  <c r="CB12" i="27" s="1"/>
  <c r="AW128" i="27"/>
  <c r="AM141" i="27"/>
  <c r="X128" i="27"/>
  <c r="AT148" i="27"/>
  <c r="X27" i="27"/>
  <c r="AV35" i="27"/>
  <c r="AM34" i="27"/>
  <c r="AE27" i="27"/>
  <c r="AV131" i="27"/>
  <c r="AY36" i="27"/>
  <c r="BL27" i="27"/>
  <c r="AY33" i="27"/>
  <c r="BM36" i="27"/>
  <c r="AZ35" i="27"/>
  <c r="BB128" i="27"/>
  <c r="CA148" i="27"/>
  <c r="BI44" i="27"/>
  <c r="BA35" i="27"/>
  <c r="AX40" i="27"/>
  <c r="CD49" i="27"/>
  <c r="CD11" i="27" s="1"/>
  <c r="BM50" i="27"/>
  <c r="BM12" i="27" s="1"/>
  <c r="AB36" i="27"/>
  <c r="AO24" i="27"/>
  <c r="AW37" i="27"/>
  <c r="AL26" i="27"/>
  <c r="AS128" i="27"/>
  <c r="AL49" i="27"/>
  <c r="AL11" i="27" s="1"/>
  <c r="AR33" i="27"/>
  <c r="AV49" i="27"/>
  <c r="AV11" i="27" s="1"/>
  <c r="AK35" i="27"/>
  <c r="BA25" i="27"/>
  <c r="BX40" i="27"/>
  <c r="BV44" i="27"/>
  <c r="AX34" i="27"/>
  <c r="BT47" i="27"/>
  <c r="BS47" i="27"/>
  <c r="AU32" i="26"/>
  <c r="X37" i="26"/>
  <c r="AI30" i="26"/>
  <c r="AP47" i="27"/>
  <c r="BX47" i="27"/>
  <c r="AY47" i="27"/>
  <c r="BJ78" i="26"/>
  <c r="BJ111" i="26" s="1"/>
  <c r="BY78" i="26"/>
  <c r="BY111" i="26" s="1"/>
  <c r="AP43" i="26"/>
  <c r="AP95" i="26"/>
  <c r="AP117" i="26" s="1"/>
  <c r="Y88" i="26"/>
  <c r="Y113" i="26" s="1"/>
  <c r="AT30" i="26"/>
  <c r="AT81" i="26"/>
  <c r="BH88" i="26"/>
  <c r="BH113" i="26" s="1"/>
  <c r="BB47" i="27"/>
  <c r="BK50" i="27"/>
  <c r="BK12" i="27" s="1"/>
  <c r="CE138" i="27"/>
  <c r="AY148" i="27"/>
  <c r="BH27" i="27"/>
  <c r="BL37" i="27"/>
  <c r="CA50" i="27"/>
  <c r="CA12" i="27" s="1"/>
  <c r="BH44" i="27"/>
  <c r="BW138" i="27"/>
  <c r="BR43" i="27"/>
  <c r="CA138" i="27"/>
  <c r="BN141" i="27"/>
  <c r="BA49" i="27"/>
  <c r="BA11" i="27" s="1"/>
  <c r="BO128" i="27"/>
  <c r="BQ40" i="27"/>
  <c r="BO145" i="27"/>
  <c r="CB34" i="27"/>
  <c r="CC128" i="27"/>
  <c r="BO44" i="27"/>
  <c r="BQ141" i="27"/>
  <c r="BH128" i="27"/>
  <c r="AU47" i="27"/>
  <c r="BU47" i="27"/>
  <c r="BW47" i="27"/>
  <c r="BE47" i="27"/>
  <c r="BT145" i="26"/>
  <c r="BV30" i="26"/>
  <c r="AC138" i="26"/>
  <c r="AT138" i="26"/>
  <c r="AW138" i="26"/>
  <c r="AJ138" i="26"/>
  <c r="AN39" i="26"/>
  <c r="AG42" i="26"/>
  <c r="AC145" i="26"/>
  <c r="AV145" i="26"/>
  <c r="AP36" i="26"/>
  <c r="AS43" i="27"/>
  <c r="AJ27" i="27"/>
  <c r="AC36" i="27"/>
  <c r="AJ24" i="27"/>
  <c r="Z24" i="27"/>
  <c r="AV27" i="27"/>
  <c r="AS33" i="27"/>
  <c r="Z128" i="27"/>
  <c r="AC43" i="27"/>
  <c r="AI27" i="27"/>
  <c r="AO128" i="27"/>
  <c r="AH50" i="27"/>
  <c r="AH12" i="27" s="1"/>
  <c r="AL40" i="27"/>
  <c r="Y44" i="27"/>
  <c r="AM145" i="27"/>
  <c r="AP33" i="27"/>
  <c r="AN141" i="27"/>
  <c r="AL25" i="27"/>
  <c r="CC43" i="27"/>
  <c r="AZ44" i="27"/>
  <c r="BC141" i="27"/>
  <c r="BM49" i="27"/>
  <c r="BM11" i="27" s="1"/>
  <c r="BQ145" i="27"/>
  <c r="BC34" i="27"/>
  <c r="BM37" i="27"/>
  <c r="BD25" i="27"/>
  <c r="W43" i="27"/>
  <c r="AP131" i="27"/>
  <c r="BW148" i="27"/>
  <c r="BU27" i="27"/>
  <c r="AG43" i="27"/>
  <c r="AI33" i="27"/>
  <c r="AC50" i="27"/>
  <c r="AC12" i="27" s="1"/>
  <c r="Z50" i="27"/>
  <c r="Z12" i="27" s="1"/>
  <c r="AT50" i="27"/>
  <c r="AT12" i="27" s="1"/>
  <c r="AJ25" i="27"/>
  <c r="AR37" i="27"/>
  <c r="AM33" i="27"/>
  <c r="AU26" i="27"/>
  <c r="AQ40" i="27"/>
  <c r="AR24" i="27"/>
  <c r="AM24" i="27"/>
  <c r="AU44" i="27"/>
  <c r="CA141" i="27"/>
  <c r="BL30" i="27"/>
  <c r="BI33" i="27"/>
  <c r="BF30" i="27"/>
  <c r="CB24" i="27"/>
  <c r="AY49" i="27"/>
  <c r="AY11" i="27" s="1"/>
  <c r="CA35" i="27"/>
  <c r="BV141" i="27"/>
  <c r="X36" i="27"/>
  <c r="AQ95" i="26"/>
  <c r="AQ117" i="26" s="1"/>
  <c r="AB95" i="26"/>
  <c r="AB117" i="26" s="1"/>
  <c r="AS49" i="26"/>
  <c r="AS13" i="26" s="1"/>
  <c r="X37" i="27"/>
  <c r="AK30" i="27"/>
  <c r="AO26" i="27"/>
  <c r="AK26" i="27"/>
  <c r="AD35" i="27"/>
  <c r="AG37" i="27"/>
  <c r="AO26" i="26"/>
  <c r="Z33" i="26"/>
  <c r="BA34" i="27"/>
  <c r="BB138" i="27"/>
  <c r="BN148" i="27"/>
  <c r="BC25" i="27"/>
  <c r="BP50" i="27"/>
  <c r="BP12" i="27" s="1"/>
  <c r="CC145" i="27"/>
  <c r="CA34" i="27"/>
  <c r="BA148" i="27"/>
  <c r="BK27" i="27"/>
  <c r="AY43" i="27"/>
  <c r="BA138" i="27"/>
  <c r="CE36" i="27"/>
  <c r="BG148" i="27"/>
  <c r="BJ37" i="27"/>
  <c r="BE33" i="27"/>
  <c r="BB35" i="27"/>
  <c r="BP128" i="27"/>
  <c r="BQ50" i="27"/>
  <c r="BQ12" i="27" s="1"/>
  <c r="BR40" i="27"/>
  <c r="BM44" i="27"/>
  <c r="BW27" i="27"/>
  <c r="BB33" i="27"/>
  <c r="BR26" i="27"/>
  <c r="AT131" i="27"/>
  <c r="CD148" i="27"/>
  <c r="BF40" i="27"/>
  <c r="AJ26" i="27"/>
  <c r="AP44" i="27"/>
  <c r="AP49" i="27"/>
  <c r="AP11" i="27" s="1"/>
  <c r="AJ36" i="27"/>
  <c r="AB49" i="27"/>
  <c r="AB11" i="27" s="1"/>
  <c r="AK131" i="27"/>
  <c r="AW36" i="27"/>
  <c r="AP24" i="27"/>
  <c r="AW44" i="27"/>
  <c r="AQ141" i="27"/>
  <c r="AK44" i="27"/>
  <c r="AN49" i="27"/>
  <c r="AN11" i="27" s="1"/>
  <c r="AS145" i="27"/>
  <c r="AK141" i="27"/>
  <c r="AI49" i="27"/>
  <c r="AI11" i="27" s="1"/>
  <c r="AM35" i="27"/>
  <c r="CE24" i="27"/>
  <c r="BJ36" i="27"/>
  <c r="BQ148" i="27"/>
  <c r="CD27" i="27"/>
  <c r="BP33" i="27"/>
  <c r="BO25" i="27"/>
  <c r="BC40" i="27"/>
  <c r="BB145" i="27"/>
  <c r="BX43" i="27"/>
  <c r="BJ43" i="27"/>
  <c r="BT24" i="27"/>
  <c r="CC27" i="27"/>
  <c r="W33" i="27"/>
  <c r="BV40" i="27"/>
  <c r="Z49" i="27"/>
  <c r="Z11" i="27" s="1"/>
  <c r="AB131" i="27"/>
  <c r="AT34" i="27"/>
  <c r="AN36" i="27"/>
  <c r="AU148" i="27"/>
  <c r="AF33" i="27"/>
  <c r="AL141" i="27"/>
  <c r="AB30" i="27"/>
  <c r="AC25" i="27"/>
  <c r="AL50" i="27"/>
  <c r="AL12" i="27" s="1"/>
  <c r="AA145" i="27"/>
  <c r="AG34" i="27"/>
  <c r="AX24" i="27"/>
  <c r="W25" i="27"/>
  <c r="BE35" i="27"/>
  <c r="CA40" i="27"/>
  <c r="AZ24" i="27"/>
  <c r="BQ25" i="27"/>
  <c r="BY35" i="27"/>
  <c r="AY50" i="27"/>
  <c r="AY12" i="27" s="1"/>
  <c r="W40" i="27"/>
  <c r="BU44" i="27"/>
  <c r="AQ37" i="27"/>
  <c r="W141" i="27"/>
  <c r="AH44" i="27"/>
  <c r="Z33" i="27"/>
  <c r="AR128" i="27"/>
  <c r="BR81" i="26"/>
  <c r="BR112" i="26" s="1"/>
  <c r="BG91" i="26"/>
  <c r="BG114" i="26" s="1"/>
  <c r="AE131" i="26"/>
  <c r="AB33" i="26"/>
  <c r="AC36" i="26"/>
  <c r="AC23" i="26"/>
  <c r="AI23" i="26"/>
  <c r="AF131" i="26"/>
  <c r="AL81" i="26"/>
  <c r="AL112" i="26" s="1"/>
  <c r="AB32" i="26"/>
  <c r="AE23" i="26"/>
  <c r="BV91" i="27"/>
  <c r="BV114" i="27" s="1"/>
  <c r="BV39" i="27"/>
  <c r="BG88" i="27"/>
  <c r="BG113" i="27" s="1"/>
  <c r="BG32" i="27"/>
  <c r="BZ145" i="27"/>
  <c r="BE98" i="27"/>
  <c r="BE115" i="27" s="1"/>
  <c r="BE46" i="27"/>
  <c r="BD95" i="27"/>
  <c r="BD117" i="27" s="1"/>
  <c r="BD42" i="27"/>
  <c r="BG81" i="27"/>
  <c r="BG112" i="27" s="1"/>
  <c r="BG29" i="27"/>
  <c r="BT91" i="27"/>
  <c r="BT114" i="27" s="1"/>
  <c r="BT39" i="27"/>
  <c r="BC131" i="27"/>
  <c r="BK78" i="27"/>
  <c r="BK111" i="27" s="1"/>
  <c r="BK23" i="27"/>
  <c r="X78" i="27"/>
  <c r="X111" i="27" s="1"/>
  <c r="X23" i="27"/>
  <c r="BU24" i="27"/>
  <c r="BL148" i="27"/>
  <c r="BA27" i="27"/>
  <c r="BG26" i="27"/>
  <c r="BZ25" i="27"/>
  <c r="BG50" i="27"/>
  <c r="BG12" i="27" s="1"/>
  <c r="BB40" i="27"/>
  <c r="BJ88" i="27"/>
  <c r="BJ113" i="27" s="1"/>
  <c r="BJ32" i="27"/>
  <c r="BN98" i="27"/>
  <c r="BN115" i="27" s="1"/>
  <c r="BN46" i="27"/>
  <c r="BU95" i="27"/>
  <c r="BU117" i="27" s="1"/>
  <c r="BU42" i="27"/>
  <c r="BP91" i="27"/>
  <c r="BP114" i="27" s="1"/>
  <c r="BP39" i="27"/>
  <c r="BW36" i="27"/>
  <c r="CC24" i="27"/>
  <c r="BO30" i="27"/>
  <c r="BI49" i="27"/>
  <c r="BI11" i="27" s="1"/>
  <c r="BE50" i="27"/>
  <c r="BE12" i="27" s="1"/>
  <c r="CA145" i="27"/>
  <c r="CD34" i="27"/>
  <c r="CC95" i="27"/>
  <c r="CC117" i="27" s="1"/>
  <c r="CC42" i="27"/>
  <c r="CD81" i="27"/>
  <c r="CD112" i="27" s="1"/>
  <c r="CD29" i="27"/>
  <c r="BV81" i="27"/>
  <c r="BV112" i="27" s="1"/>
  <c r="BV29" i="27"/>
  <c r="BK91" i="27"/>
  <c r="BK114" i="27" s="1"/>
  <c r="BK39" i="27"/>
  <c r="BM131" i="27"/>
  <c r="CD36" i="27"/>
  <c r="BE78" i="27"/>
  <c r="BE111" i="27" s="1"/>
  <c r="BE23" i="27"/>
  <c r="BC24" i="27"/>
  <c r="BZ148" i="27"/>
  <c r="BE37" i="27"/>
  <c r="BZ141" i="27"/>
  <c r="BR49" i="27"/>
  <c r="BR11" i="27" s="1"/>
  <c r="CE35" i="27"/>
  <c r="BI128" i="27"/>
  <c r="BD128" i="27"/>
  <c r="BD50" i="27"/>
  <c r="BD12" i="27" s="1"/>
  <c r="CE88" i="27"/>
  <c r="CE113" i="27" s="1"/>
  <c r="CE32" i="27"/>
  <c r="BT145" i="27"/>
  <c r="BK98" i="27"/>
  <c r="BK115" i="27" s="1"/>
  <c r="BK46" i="27"/>
  <c r="BX98" i="27"/>
  <c r="BX115" i="27" s="1"/>
  <c r="BX46" i="27"/>
  <c r="CC81" i="27"/>
  <c r="CC112" i="27" s="1"/>
  <c r="CC29" i="27"/>
  <c r="BY138" i="27"/>
  <c r="BP88" i="27"/>
  <c r="BP113" i="27" s="1"/>
  <c r="BP32" i="27"/>
  <c r="AX145" i="27"/>
  <c r="W44" i="27"/>
  <c r="BG95" i="27"/>
  <c r="BG117" i="27" s="1"/>
  <c r="BG42" i="27"/>
  <c r="BV95" i="27"/>
  <c r="BV117" i="27" s="1"/>
  <c r="BV42" i="27"/>
  <c r="BS81" i="27"/>
  <c r="BS112" i="27" s="1"/>
  <c r="BS29" i="27"/>
  <c r="BH91" i="27"/>
  <c r="BH114" i="27" s="1"/>
  <c r="BH39" i="27"/>
  <c r="BN138" i="27"/>
  <c r="BG138" i="27"/>
  <c r="CC131" i="27"/>
  <c r="BO36" i="27"/>
  <c r="BD78" i="27"/>
  <c r="BD111" i="27" s="1"/>
  <c r="BD23" i="27"/>
  <c r="BR148" i="27"/>
  <c r="CD37" i="27"/>
  <c r="BU37" i="27"/>
  <c r="BU33" i="27"/>
  <c r="BK30" i="27"/>
  <c r="CD25" i="27"/>
  <c r="BZ44" i="27"/>
  <c r="BC35" i="27"/>
  <c r="BT128" i="27"/>
  <c r="BL40" i="27"/>
  <c r="BA88" i="27"/>
  <c r="BA113" i="27" s="1"/>
  <c r="BA32" i="27"/>
  <c r="BH145" i="27"/>
  <c r="BP34" i="27"/>
  <c r="BM98" i="27"/>
  <c r="BM115" i="27" s="1"/>
  <c r="BM46" i="27"/>
  <c r="AW81" i="27"/>
  <c r="AW112" i="27" s="1"/>
  <c r="AW29" i="27"/>
  <c r="AJ91" i="27"/>
  <c r="AJ114" i="27" s="1"/>
  <c r="AJ39" i="27"/>
  <c r="AN138" i="27"/>
  <c r="AE88" i="27"/>
  <c r="AE113" i="27" s="1"/>
  <c r="AE32" i="27"/>
  <c r="X49" i="27"/>
  <c r="X11" i="27" s="1"/>
  <c r="AD34" i="27"/>
  <c r="AO34" i="27"/>
  <c r="AN44" i="27"/>
  <c r="AM138" i="27"/>
  <c r="AH88" i="27"/>
  <c r="AH113" i="27" s="1"/>
  <c r="AH32" i="27"/>
  <c r="AQ145" i="27"/>
  <c r="X95" i="27"/>
  <c r="X117" i="27" s="1"/>
  <c r="X42" i="27"/>
  <c r="AH95" i="27"/>
  <c r="AH117" i="27" s="1"/>
  <c r="AH42" i="27"/>
  <c r="AH81" i="27"/>
  <c r="AH112" i="27" s="1"/>
  <c r="AH29" i="27"/>
  <c r="AE91" i="27"/>
  <c r="AE114" i="27" s="1"/>
  <c r="AE39" i="27"/>
  <c r="AC131" i="27"/>
  <c r="AG78" i="27"/>
  <c r="AG111" i="27" s="1"/>
  <c r="AG23" i="27"/>
  <c r="AW78" i="27"/>
  <c r="AW111" i="27" s="1"/>
  <c r="AW23" i="27"/>
  <c r="AA27" i="27"/>
  <c r="AO141" i="27"/>
  <c r="AK128" i="27"/>
  <c r="AR88" i="27"/>
  <c r="AR113" i="27" s="1"/>
  <c r="AR32" i="27"/>
  <c r="AW145" i="27"/>
  <c r="AV98" i="27"/>
  <c r="AV115" i="27" s="1"/>
  <c r="AV46" i="27"/>
  <c r="AR91" i="27"/>
  <c r="AR114" i="27" s="1"/>
  <c r="AR39" i="27"/>
  <c r="AH24" i="27"/>
  <c r="AB95" i="27"/>
  <c r="AB117" i="27" s="1"/>
  <c r="AB42" i="27"/>
  <c r="AL95" i="27"/>
  <c r="AL117" i="27" s="1"/>
  <c r="AL42" i="27"/>
  <c r="AO91" i="27"/>
  <c r="AO39" i="27"/>
  <c r="AU91" i="27"/>
  <c r="AU114" i="27" s="1"/>
  <c r="AU39" i="27"/>
  <c r="X138" i="27"/>
  <c r="Z131" i="27"/>
  <c r="AW131" i="27"/>
  <c r="AM27" i="27"/>
  <c r="AU141" i="27"/>
  <c r="AR50" i="27"/>
  <c r="AR12" i="27" s="1"/>
  <c r="AF40" i="27"/>
  <c r="AI88" i="27"/>
  <c r="AI113" i="27" s="1"/>
  <c r="AI32" i="27"/>
  <c r="AT98" i="27"/>
  <c r="AT46" i="27"/>
  <c r="AC27" i="27"/>
  <c r="AS27" i="27"/>
  <c r="AT33" i="27"/>
  <c r="AE25" i="27"/>
  <c r="AM128" i="27"/>
  <c r="AL88" i="27"/>
  <c r="AL113" i="27" s="1"/>
  <c r="AL32" i="27"/>
  <c r="AU88" i="27"/>
  <c r="AU113" i="27" s="1"/>
  <c r="AU32" i="27"/>
  <c r="Z44" i="27"/>
  <c r="Y145" i="27"/>
  <c r="AK34" i="27"/>
  <c r="AK95" i="27"/>
  <c r="AK117" i="27" s="1"/>
  <c r="AK42" i="27"/>
  <c r="AG91" i="27"/>
  <c r="AG114" i="27" s="1"/>
  <c r="AG39" i="27"/>
  <c r="AE36" i="27"/>
  <c r="AS78" i="27"/>
  <c r="AS111" i="27" s="1"/>
  <c r="AS23" i="27"/>
  <c r="AF33" i="26"/>
  <c r="AP23" i="26"/>
  <c r="AK30" i="26"/>
  <c r="AJ81" i="26"/>
  <c r="AJ112" i="26" s="1"/>
  <c r="AT91" i="26"/>
  <c r="AV32" i="26"/>
  <c r="AT34" i="26"/>
  <c r="BF43" i="27"/>
  <c r="W81" i="27"/>
  <c r="W112" i="27" s="1"/>
  <c r="W29" i="27"/>
  <c r="BF138" i="27"/>
  <c r="BE24" i="27"/>
  <c r="BF33" i="27"/>
  <c r="BG128" i="27"/>
  <c r="BE145" i="27"/>
  <c r="BV43" i="27"/>
  <c r="CD95" i="27"/>
  <c r="CD117" i="27" s="1"/>
  <c r="CD42" i="27"/>
  <c r="BA81" i="27"/>
  <c r="BA112" i="27" s="1"/>
  <c r="BA29" i="27"/>
  <c r="BA91" i="27"/>
  <c r="BA114" i="27" s="1"/>
  <c r="BA39" i="27"/>
  <c r="BA131" i="27"/>
  <c r="BP131" i="27"/>
  <c r="BF78" i="27"/>
  <c r="BF111" i="27" s="1"/>
  <c r="BF23" i="27"/>
  <c r="BU78" i="27"/>
  <c r="BU111" i="27" s="1"/>
  <c r="BU23" i="27"/>
  <c r="BF24" i="27"/>
  <c r="AX148" i="27"/>
  <c r="CA27" i="27"/>
  <c r="BY37" i="27"/>
  <c r="CC33" i="27"/>
  <c r="AZ141" i="27"/>
  <c r="BQ30" i="27"/>
  <c r="BD26" i="27"/>
  <c r="BQ26" i="27"/>
  <c r="BN35" i="27"/>
  <c r="AZ128" i="27"/>
  <c r="BA50" i="27"/>
  <c r="BA12" i="27" s="1"/>
  <c r="BI40" i="27"/>
  <c r="CB88" i="27"/>
  <c r="CB113" i="27" s="1"/>
  <c r="CB32" i="27"/>
  <c r="CC44" i="27"/>
  <c r="BN145" i="27"/>
  <c r="BS44" i="27"/>
  <c r="BM43" i="27"/>
  <c r="BH81" i="27"/>
  <c r="BH112" i="27" s="1"/>
  <c r="BH29" i="27"/>
  <c r="BT138" i="27"/>
  <c r="AI131" i="27"/>
  <c r="BT78" i="27"/>
  <c r="BT111" i="27" s="1"/>
  <c r="BT23" i="27"/>
  <c r="BQ27" i="27"/>
  <c r="BL44" i="27"/>
  <c r="BO50" i="27"/>
  <c r="BO12" i="27" s="1"/>
  <c r="BK88" i="27"/>
  <c r="BK113" i="27" s="1"/>
  <c r="BK32" i="27"/>
  <c r="BN43" i="27"/>
  <c r="BU43" i="27"/>
  <c r="BR95" i="27"/>
  <c r="BR117" i="27" s="1"/>
  <c r="BR42" i="27"/>
  <c r="CE81" i="27"/>
  <c r="CE112" i="27" s="1"/>
  <c r="CE29" i="27"/>
  <c r="AZ91" i="27"/>
  <c r="AZ114" i="27" s="1"/>
  <c r="AZ39" i="27"/>
  <c r="BL138" i="27"/>
  <c r="BF131" i="27"/>
  <c r="BS131" i="27"/>
  <c r="CC36" i="27"/>
  <c r="CE78" i="27"/>
  <c r="CE111" i="27" s="1"/>
  <c r="CE23" i="27"/>
  <c r="BQ24" i="27"/>
  <c r="BD148" i="27"/>
  <c r="BV148" i="27"/>
  <c r="BG27" i="27"/>
  <c r="BX37" i="27"/>
  <c r="CD33" i="27"/>
  <c r="BI141" i="27"/>
  <c r="CB30" i="27"/>
  <c r="AZ26" i="27"/>
  <c r="BN26" i="27"/>
  <c r="BN25" i="27"/>
  <c r="BZ49" i="27"/>
  <c r="BZ11" i="27" s="1"/>
  <c r="BT49" i="27"/>
  <c r="BT11" i="27" s="1"/>
  <c r="BG35" i="27"/>
  <c r="AX128" i="27"/>
  <c r="BV128" i="27"/>
  <c r="BC50" i="27"/>
  <c r="BC12" i="27" s="1"/>
  <c r="AZ40" i="27"/>
  <c r="BR88" i="27"/>
  <c r="BR113" i="27" s="1"/>
  <c r="BR32" i="27"/>
  <c r="AY145" i="27"/>
  <c r="BL34" i="27"/>
  <c r="BS34" i="27"/>
  <c r="BG98" i="27"/>
  <c r="BG115" i="27" s="1"/>
  <c r="BG46" i="27"/>
  <c r="BH43" i="27"/>
  <c r="BK81" i="27"/>
  <c r="BK112" i="27" s="1"/>
  <c r="BK29" i="27"/>
  <c r="AY78" i="27"/>
  <c r="AY111" i="27" s="1"/>
  <c r="AY23" i="27"/>
  <c r="BP37" i="27"/>
  <c r="BP30" i="27"/>
  <c r="BS35" i="27"/>
  <c r="CB128" i="27"/>
  <c r="BJ50" i="27"/>
  <c r="BJ12" i="27" s="1"/>
  <c r="CB145" i="27"/>
  <c r="BI98" i="27"/>
  <c r="BI115" i="27" s="1"/>
  <c r="BI46" i="27"/>
  <c r="BS43" i="27"/>
  <c r="BO95" i="27"/>
  <c r="BO117" i="27" s="1"/>
  <c r="BO42" i="27"/>
  <c r="BX81" i="27"/>
  <c r="BX112" i="27" s="1"/>
  <c r="BX29" i="27"/>
  <c r="BQ91" i="27"/>
  <c r="BQ114" i="27" s="1"/>
  <c r="BQ39" i="27"/>
  <c r="AZ138" i="27"/>
  <c r="BM138" i="27"/>
  <c r="BW131" i="27"/>
  <c r="BF36" i="27"/>
  <c r="BD24" i="27"/>
  <c r="BE148" i="27"/>
  <c r="CC148" i="27"/>
  <c r="AY27" i="27"/>
  <c r="BF37" i="27"/>
  <c r="BW33" i="27"/>
  <c r="BF141" i="27"/>
  <c r="CC141" i="27"/>
  <c r="AZ30" i="27"/>
  <c r="W26" i="27"/>
  <c r="BM25" i="27"/>
  <c r="BE49" i="27"/>
  <c r="BE11" i="27" s="1"/>
  <c r="CC35" i="27"/>
  <c r="BS50" i="27"/>
  <c r="BS12" i="27" s="1"/>
  <c r="BN40" i="27"/>
  <c r="AZ88" i="27"/>
  <c r="AZ113" i="27" s="1"/>
  <c r="AZ32" i="27"/>
  <c r="AZ145" i="27"/>
  <c r="BK145" i="27"/>
  <c r="W34" i="27"/>
  <c r="BS98" i="27"/>
  <c r="BS115" i="27" s="1"/>
  <c r="BS46" i="27"/>
  <c r="AS91" i="27"/>
  <c r="AS114" i="27" s="1"/>
  <c r="AS39" i="27"/>
  <c r="AK91" i="27"/>
  <c r="AK114" i="27" s="1"/>
  <c r="AK39" i="27"/>
  <c r="AQ138" i="27"/>
  <c r="X35" i="27"/>
  <c r="AF88" i="27"/>
  <c r="AF113" i="27" s="1"/>
  <c r="AF32" i="27"/>
  <c r="AA34" i="27"/>
  <c r="AL43" i="27"/>
  <c r="AB43" i="27"/>
  <c r="AM95" i="27"/>
  <c r="AM117" i="27" s="1"/>
  <c r="AM42" i="27"/>
  <c r="AU81" i="27"/>
  <c r="AU112" i="27" s="1"/>
  <c r="AU29" i="27"/>
  <c r="Z27" i="27"/>
  <c r="Y33" i="27"/>
  <c r="AQ30" i="27"/>
  <c r="AQ25" i="27"/>
  <c r="AQ49" i="27"/>
  <c r="AQ11" i="27" s="1"/>
  <c r="AC35" i="27"/>
  <c r="AA128" i="27"/>
  <c r="AA50" i="27"/>
  <c r="AA12" i="27" s="1"/>
  <c r="AU50" i="27"/>
  <c r="AU12" i="27" s="1"/>
  <c r="Z88" i="27"/>
  <c r="Z113" i="27" s="1"/>
  <c r="Z32" i="27"/>
  <c r="AO145" i="27"/>
  <c r="X34" i="27"/>
  <c r="AP98" i="27"/>
  <c r="AP115" i="27" s="1"/>
  <c r="AP46" i="27"/>
  <c r="AH138" i="27"/>
  <c r="AW24" i="27"/>
  <c r="AD50" i="27"/>
  <c r="AD12" i="27" s="1"/>
  <c r="AT145" i="27"/>
  <c r="AA95" i="27"/>
  <c r="AA117" i="27" s="1"/>
  <c r="AA42" i="27"/>
  <c r="AN95" i="27"/>
  <c r="AN117" i="27" s="1"/>
  <c r="AN42" i="27"/>
  <c r="AH91" i="27"/>
  <c r="AH114" i="27" s="1"/>
  <c r="AH39" i="27"/>
  <c r="AQ131" i="27"/>
  <c r="AU36" i="27"/>
  <c r="AT78" i="27"/>
  <c r="AT111" i="27" s="1"/>
  <c r="AT23" i="27"/>
  <c r="AN24" i="27"/>
  <c r="AQ24" i="27"/>
  <c r="AN37" i="27"/>
  <c r="AT141" i="27"/>
  <c r="AH141" i="27"/>
  <c r="AC30" i="27"/>
  <c r="AV26" i="27"/>
  <c r="AU49" i="27"/>
  <c r="AU11" i="27" s="1"/>
  <c r="AL128" i="27"/>
  <c r="AO40" i="27"/>
  <c r="AC88" i="27"/>
  <c r="AC113" i="27" s="1"/>
  <c r="AC32" i="27"/>
  <c r="AW30" i="27"/>
  <c r="AU145" i="27"/>
  <c r="Z43" i="27"/>
  <c r="AR95" i="27"/>
  <c r="AR117" i="27" s="1"/>
  <c r="AR42" i="27"/>
  <c r="AW91" i="27"/>
  <c r="AW114" i="27" s="1"/>
  <c r="AW39" i="27"/>
  <c r="Y138" i="27"/>
  <c r="AC138" i="27"/>
  <c r="AM36" i="27"/>
  <c r="AL24" i="27"/>
  <c r="AS148" i="27"/>
  <c r="AJ44" i="27"/>
  <c r="AL27" i="27"/>
  <c r="AI37" i="27"/>
  <c r="AQ33" i="27"/>
  <c r="AV141" i="27"/>
  <c r="AM30" i="27"/>
  <c r="AV25" i="27"/>
  <c r="AT44" i="27"/>
  <c r="AH49" i="27"/>
  <c r="AH11" i="27" s="1"/>
  <c r="AB35" i="27"/>
  <c r="AJ35" i="27"/>
  <c r="AI50" i="27"/>
  <c r="AI12" i="27" s="1"/>
  <c r="AS40" i="27"/>
  <c r="AT88" i="27"/>
  <c r="AT113" i="27" s="1"/>
  <c r="AT32" i="27"/>
  <c r="AD145" i="27"/>
  <c r="AC34" i="27"/>
  <c r="BZ95" i="27"/>
  <c r="BZ117" i="27" s="1"/>
  <c r="BZ42" i="27"/>
  <c r="BE91" i="27"/>
  <c r="BE114" i="27" s="1"/>
  <c r="BE39" i="27"/>
  <c r="AZ78" i="27"/>
  <c r="AZ111" i="27" s="1"/>
  <c r="AZ23" i="27"/>
  <c r="BD98" i="27"/>
  <c r="BD115" i="27" s="1"/>
  <c r="BD46" i="27"/>
  <c r="BY95" i="27"/>
  <c r="BY117" i="27" s="1"/>
  <c r="BY42" i="27"/>
  <c r="CA81" i="27"/>
  <c r="CA112" i="27" s="1"/>
  <c r="CA29" i="27"/>
  <c r="BN78" i="27"/>
  <c r="BN111" i="27" s="1"/>
  <c r="BN23" i="27"/>
  <c r="BF128" i="27"/>
  <c r="W88" i="27"/>
  <c r="W113" i="27" s="1"/>
  <c r="W32" i="27"/>
  <c r="BD145" i="27"/>
  <c r="BJ98" i="27"/>
  <c r="BJ115" i="27" s="1"/>
  <c r="BJ46" i="27"/>
  <c r="BW95" i="27"/>
  <c r="BW117" i="27" s="1"/>
  <c r="BW42" i="27"/>
  <c r="BJ81" i="27"/>
  <c r="BJ112" i="27" s="1"/>
  <c r="BJ29" i="27"/>
  <c r="BZ88" i="27"/>
  <c r="BZ113" i="27" s="1"/>
  <c r="BZ32" i="27"/>
  <c r="BS95" i="27"/>
  <c r="BS117" i="27" s="1"/>
  <c r="BS42" i="27"/>
  <c r="BI81" i="27"/>
  <c r="BI112" i="27" s="1"/>
  <c r="BI29" i="27"/>
  <c r="CE91" i="27"/>
  <c r="CE114" i="27" s="1"/>
  <c r="CE39" i="27"/>
  <c r="BI78" i="27"/>
  <c r="BI111" i="27" s="1"/>
  <c r="BI23" i="27"/>
  <c r="BF27" i="27"/>
  <c r="BY33" i="27"/>
  <c r="BS26" i="27"/>
  <c r="AY88" i="27"/>
  <c r="AY113" i="27" s="1"/>
  <c r="AY32" i="27"/>
  <c r="CA98" i="27"/>
  <c r="CA115" i="27" s="1"/>
  <c r="CA46" i="27"/>
  <c r="CE95" i="27"/>
  <c r="CE117" i="27" s="1"/>
  <c r="CE42" i="27"/>
  <c r="BC91" i="27"/>
  <c r="BC114" i="27" s="1"/>
  <c r="BC39" i="27"/>
  <c r="BR78" i="27"/>
  <c r="BR111" i="27" s="1"/>
  <c r="BR23" i="27"/>
  <c r="AX33" i="27"/>
  <c r="BZ30" i="27"/>
  <c r="BA98" i="27"/>
  <c r="BA115" i="27" s="1"/>
  <c r="BA46" i="27"/>
  <c r="BD43" i="27"/>
  <c r="BL95" i="27"/>
  <c r="BL117" i="27" s="1"/>
  <c r="BL42" i="27"/>
  <c r="BO91" i="27"/>
  <c r="BO114" i="27" s="1"/>
  <c r="BO39" i="27"/>
  <c r="CA91" i="27"/>
  <c r="CA114" i="27" s="1"/>
  <c r="CA39" i="27"/>
  <c r="BE138" i="27"/>
  <c r="BW78" i="27"/>
  <c r="BW111" i="27" s="1"/>
  <c r="BW23" i="27"/>
  <c r="BM24" i="27"/>
  <c r="BX33" i="27"/>
  <c r="BE88" i="27"/>
  <c r="BE113" i="27" s="1"/>
  <c r="BE32" i="27"/>
  <c r="BL145" i="27"/>
  <c r="BT98" i="27"/>
  <c r="BT115" i="27" s="1"/>
  <c r="BT46" i="27"/>
  <c r="AJ95" i="27"/>
  <c r="AJ117" i="27" s="1"/>
  <c r="AJ42" i="27"/>
  <c r="AT95" i="27"/>
  <c r="AT117" i="27" s="1"/>
  <c r="AT42" i="27"/>
  <c r="AS81" i="27"/>
  <c r="AS112" i="27" s="1"/>
  <c r="AS29" i="27"/>
  <c r="AL91" i="27"/>
  <c r="AL114" i="27" s="1"/>
  <c r="AL39" i="27"/>
  <c r="AC39" i="27"/>
  <c r="AA78" i="27"/>
  <c r="AA111" i="27" s="1"/>
  <c r="AA23" i="27"/>
  <c r="AC78" i="27"/>
  <c r="AC111" i="27" s="1"/>
  <c r="AC23" i="27"/>
  <c r="AE35" i="27"/>
  <c r="AQ88" i="27"/>
  <c r="AQ113" i="27" s="1"/>
  <c r="AQ32" i="27"/>
  <c r="Z95" i="27"/>
  <c r="Z117" i="27" s="1"/>
  <c r="Z42" i="27"/>
  <c r="Y81" i="27"/>
  <c r="Y112" i="27" s="1"/>
  <c r="Y29" i="27"/>
  <c r="AN78" i="27"/>
  <c r="AN111" i="27" s="1"/>
  <c r="AN23" i="27"/>
  <c r="AQ81" i="27"/>
  <c r="AQ112" i="27" s="1"/>
  <c r="AQ29" i="27"/>
  <c r="AT138" i="27"/>
  <c r="AG141" i="27"/>
  <c r="AO35" i="27"/>
  <c r="AP50" i="27"/>
  <c r="AP12" i="27" s="1"/>
  <c r="AE81" i="27"/>
  <c r="AE112" i="27" s="1"/>
  <c r="AE29" i="27"/>
  <c r="AH26" i="27"/>
  <c r="AK88" i="27"/>
  <c r="AK113" i="27" s="1"/>
  <c r="AK32" i="27"/>
  <c r="AR81" i="27"/>
  <c r="AR112" i="27" s="1"/>
  <c r="AR29" i="27"/>
  <c r="X81" i="27"/>
  <c r="X112" i="27" s="1"/>
  <c r="X29" i="27"/>
  <c r="AB39" i="27"/>
  <c r="Z138" i="27"/>
  <c r="AO37" i="27"/>
  <c r="AG128" i="27"/>
  <c r="AH40" i="27"/>
  <c r="Z145" i="27"/>
  <c r="AR98" i="27"/>
  <c r="AR115" i="27" s="1"/>
  <c r="AR46" i="27"/>
  <c r="AT49" i="26"/>
  <c r="AT13" i="26" s="1"/>
  <c r="AC131" i="26"/>
  <c r="AO141" i="26"/>
  <c r="AJ36" i="26"/>
  <c r="AP44" i="26"/>
  <c r="AW29" i="26"/>
  <c r="AU39" i="26"/>
  <c r="BO81" i="27"/>
  <c r="BO112" i="27" s="1"/>
  <c r="BO29" i="27"/>
  <c r="BS138" i="27"/>
  <c r="AG131" i="27"/>
  <c r="BJ33" i="27"/>
  <c r="BS30" i="27"/>
  <c r="CE49" i="27"/>
  <c r="CE11" i="27" s="1"/>
  <c r="CD128" i="27"/>
  <c r="BE40" i="27"/>
  <c r="CE34" i="27"/>
  <c r="BK43" i="27"/>
  <c r="BT95" i="27"/>
  <c r="BT117" i="27" s="1"/>
  <c r="BT42" i="27"/>
  <c r="BU81" i="27"/>
  <c r="BU112" i="27" s="1"/>
  <c r="BU29" i="27"/>
  <c r="BN91" i="27"/>
  <c r="BN114" i="27" s="1"/>
  <c r="BN39" i="27"/>
  <c r="BR36" i="27"/>
  <c r="BL78" i="27"/>
  <c r="BL111" i="27" s="1"/>
  <c r="BL23" i="27"/>
  <c r="BY78" i="27"/>
  <c r="BY111" i="27" s="1"/>
  <c r="BY23" i="27"/>
  <c r="AX141" i="27"/>
  <c r="BQ49" i="27"/>
  <c r="BQ11" i="27" s="1"/>
  <c r="CB35" i="27"/>
  <c r="CE128" i="27"/>
  <c r="BU50" i="27"/>
  <c r="BU12" i="27" s="1"/>
  <c r="CA88" i="27"/>
  <c r="CA113" i="27" s="1"/>
  <c r="CA32" i="27"/>
  <c r="BF98" i="27"/>
  <c r="BF115" i="27" s="1"/>
  <c r="BF46" i="27"/>
  <c r="BD81" i="27"/>
  <c r="BD112" i="27" s="1"/>
  <c r="BD29" i="27"/>
  <c r="BU138" i="27"/>
  <c r="BK131" i="27"/>
  <c r="BQ78" i="27"/>
  <c r="BQ111" i="27" s="1"/>
  <c r="BQ23" i="27"/>
  <c r="AX44" i="27"/>
  <c r="BN27" i="27"/>
  <c r="BL88" i="27"/>
  <c r="BL113" i="27" s="1"/>
  <c r="BL32" i="27"/>
  <c r="BE43" i="27"/>
  <c r="BB95" i="27"/>
  <c r="BB117" i="27" s="1"/>
  <c r="BB42" i="27"/>
  <c r="BY81" i="27"/>
  <c r="BY112" i="27" s="1"/>
  <c r="BY29" i="27"/>
  <c r="BW81" i="27"/>
  <c r="BW112" i="27" s="1"/>
  <c r="BW29" i="27"/>
  <c r="BL91" i="27"/>
  <c r="BL114" i="27" s="1"/>
  <c r="BL39" i="27"/>
  <c r="BR131" i="27"/>
  <c r="BX36" i="27"/>
  <c r="CD78" i="27"/>
  <c r="CD111" i="27" s="1"/>
  <c r="CD23" i="27"/>
  <c r="BC148" i="27"/>
  <c r="BB37" i="27"/>
  <c r="BD141" i="27"/>
  <c r="BG30" i="27"/>
  <c r="CE26" i="27"/>
  <c r="CC26" i="27"/>
  <c r="BI25" i="27"/>
  <c r="BS49" i="27"/>
  <c r="BS11" i="27" s="1"/>
  <c r="BX128" i="27"/>
  <c r="BU128" i="27"/>
  <c r="AY40" i="27"/>
  <c r="AX88" i="27"/>
  <c r="AX113" i="27" s="1"/>
  <c r="AX32" i="27"/>
  <c r="BR34" i="27"/>
  <c r="BO98" i="27"/>
  <c r="BO115" i="27" s="1"/>
  <c r="BO46" i="27"/>
  <c r="BW43" i="27"/>
  <c r="CB81" i="27"/>
  <c r="CB112" i="27" s="1"/>
  <c r="CB29" i="27"/>
  <c r="BX138" i="27"/>
  <c r="BL36" i="27"/>
  <c r="BQ37" i="27"/>
  <c r="BA30" i="27"/>
  <c r="BH49" i="27"/>
  <c r="BH11" i="27" s="1"/>
  <c r="BY128" i="27"/>
  <c r="BL50" i="27"/>
  <c r="BL12" i="27" s="1"/>
  <c r="BW44" i="27"/>
  <c r="BV145" i="27"/>
  <c r="CC98" i="27"/>
  <c r="CC115" i="27" s="1"/>
  <c r="CC46" i="27"/>
  <c r="BI43" i="27"/>
  <c r="BA95" i="27"/>
  <c r="BA117" i="27" s="1"/>
  <c r="BA42" i="27"/>
  <c r="AZ81" i="27"/>
  <c r="AZ112" i="27" s="1"/>
  <c r="AZ29" i="27"/>
  <c r="BJ91" i="27"/>
  <c r="BJ114" i="27" s="1"/>
  <c r="BJ39" i="27"/>
  <c r="BQ138" i="27"/>
  <c r="BD138" i="27"/>
  <c r="BY131" i="27"/>
  <c r="BP36" i="27"/>
  <c r="BM78" i="27"/>
  <c r="BM111" i="27" s="1"/>
  <c r="BM23" i="27"/>
  <c r="BS24" i="27"/>
  <c r="BS148" i="27"/>
  <c r="BR27" i="27"/>
  <c r="CA33" i="27"/>
  <c r="BW141" i="27"/>
  <c r="BT30" i="27"/>
  <c r="BP25" i="27"/>
  <c r="CB25" i="27"/>
  <c r="BP49" i="27"/>
  <c r="BP11" i="27" s="1"/>
  <c r="BV35" i="27"/>
  <c r="BM128" i="27"/>
  <c r="BU40" i="27"/>
  <c r="BO88" i="27"/>
  <c r="BO113" i="27" s="1"/>
  <c r="BO32" i="27"/>
  <c r="BY145" i="27"/>
  <c r="BK34" i="27"/>
  <c r="BQ44" i="27"/>
  <c r="AX98" i="27"/>
  <c r="AX115" i="27" s="1"/>
  <c r="AX46" i="27"/>
  <c r="AP95" i="27"/>
  <c r="AP117" i="27" s="1"/>
  <c r="AP42" i="27"/>
  <c r="AM78" i="27"/>
  <c r="AM111" i="27" s="1"/>
  <c r="AM23" i="27"/>
  <c r="AO95" i="27"/>
  <c r="AO42" i="27"/>
  <c r="AC81" i="27"/>
  <c r="AC112" i="27" s="1"/>
  <c r="AC29" i="27"/>
  <c r="Z81" i="27"/>
  <c r="Z112" i="27" s="1"/>
  <c r="Z29" i="27"/>
  <c r="Y39" i="27"/>
  <c r="AH36" i="27"/>
  <c r="AD78" i="27"/>
  <c r="AD111" i="27" s="1"/>
  <c r="AD23" i="27"/>
  <c r="AH78" i="27"/>
  <c r="AH111" i="27" s="1"/>
  <c r="AH23" i="27"/>
  <c r="AC24" i="27"/>
  <c r="AM23" i="26"/>
  <c r="AU98" i="27"/>
  <c r="AU115" i="27" s="1"/>
  <c r="AU46" i="27"/>
  <c r="AV43" i="27"/>
  <c r="AU138" i="27"/>
  <c r="Y27" i="27"/>
  <c r="AM37" i="27"/>
  <c r="AF141" i="27"/>
  <c r="AS26" i="27"/>
  <c r="AW26" i="27"/>
  <c r="AF49" i="27"/>
  <c r="AF11" i="27" s="1"/>
  <c r="AT35" i="27"/>
  <c r="AT128" i="27"/>
  <c r="AK50" i="27"/>
  <c r="AK12" i="27" s="1"/>
  <c r="AM40" i="27"/>
  <c r="AN145" i="27"/>
  <c r="AN34" i="27"/>
  <c r="AQ98" i="27"/>
  <c r="AQ115" i="27" s="1"/>
  <c r="AQ46" i="27"/>
  <c r="X43" i="27"/>
  <c r="Y131" i="27"/>
  <c r="Y24" i="27"/>
  <c r="AC33" i="27"/>
  <c r="AM25" i="27"/>
  <c r="AE50" i="27"/>
  <c r="AE12" i="27" s="1"/>
  <c r="AA88" i="27"/>
  <c r="AA113" i="27" s="1"/>
  <c r="AA32" i="27"/>
  <c r="AI81" i="27"/>
  <c r="AI112" i="27" s="1"/>
  <c r="AI29" i="27"/>
  <c r="AG81" i="27"/>
  <c r="AG112" i="27" s="1"/>
  <c r="AG29" i="27"/>
  <c r="AA39" i="27"/>
  <c r="AP138" i="27"/>
  <c r="AA138" i="27"/>
  <c r="AR78" i="27"/>
  <c r="AR111" i="27" s="1"/>
  <c r="AR23" i="27"/>
  <c r="AB27" i="27"/>
  <c r="AP37" i="27"/>
  <c r="AN33" i="27"/>
  <c r="AE141" i="27"/>
  <c r="Y30" i="27"/>
  <c r="AS30" i="27"/>
  <c r="AT26" i="27"/>
  <c r="AI25" i="27"/>
  <c r="AW35" i="27"/>
  <c r="AF128" i="27"/>
  <c r="AN128" i="27"/>
  <c r="AI40" i="27"/>
  <c r="Y88" i="27"/>
  <c r="Y113" i="27" s="1"/>
  <c r="Y32" i="27"/>
  <c r="AJ34" i="27"/>
  <c r="AG36" i="26"/>
  <c r="AQ131" i="26"/>
  <c r="AH39" i="26"/>
  <c r="Y49" i="26"/>
  <c r="Y13" i="26" s="1"/>
  <c r="AR34" i="26"/>
  <c r="AC32" i="26"/>
  <c r="AH44" i="26"/>
  <c r="AF30" i="26"/>
  <c r="AE33" i="26"/>
  <c r="AG141" i="26"/>
  <c r="AV36" i="26"/>
  <c r="AU35" i="26"/>
  <c r="AD36" i="26"/>
  <c r="AI24" i="26"/>
  <c r="Z42" i="26"/>
  <c r="BP138" i="27"/>
  <c r="BS78" i="27"/>
  <c r="BS111" i="27" s="1"/>
  <c r="BS23" i="27"/>
  <c r="BZ40" i="27"/>
  <c r="AY98" i="27"/>
  <c r="AY115" i="27" s="1"/>
  <c r="AY46" i="27"/>
  <c r="AX95" i="27"/>
  <c r="AX117" i="27" s="1"/>
  <c r="AX42" i="27"/>
  <c r="BZ91" i="27"/>
  <c r="BZ114" i="27" s="1"/>
  <c r="BZ39" i="27"/>
  <c r="BX78" i="27"/>
  <c r="BX111" i="27" s="1"/>
  <c r="BX23" i="27"/>
  <c r="BO78" i="27"/>
  <c r="BO111" i="27" s="1"/>
  <c r="BO23" i="27"/>
  <c r="BC30" i="27"/>
  <c r="BK26" i="27"/>
  <c r="BK35" i="27"/>
  <c r="BS128" i="27"/>
  <c r="BH40" i="27"/>
  <c r="BM88" i="27"/>
  <c r="BM113" i="27" s="1"/>
  <c r="BM32" i="27"/>
  <c r="BV98" i="27"/>
  <c r="BV115" i="27" s="1"/>
  <c r="BV46" i="27"/>
  <c r="AY81" i="27"/>
  <c r="AY112" i="27" s="1"/>
  <c r="AY29" i="27"/>
  <c r="BJ138" i="27"/>
  <c r="AX78" i="27"/>
  <c r="AX111" i="27" s="1"/>
  <c r="AX23" i="27"/>
  <c r="BE25" i="27"/>
  <c r="BH88" i="27"/>
  <c r="BH113" i="27" s="1"/>
  <c r="BH32" i="27"/>
  <c r="AY95" i="27"/>
  <c r="AY117" i="27" s="1"/>
  <c r="AY42" i="27"/>
  <c r="BB81" i="27"/>
  <c r="BB112" i="27" s="1"/>
  <c r="BB29" i="27"/>
  <c r="CC91" i="27"/>
  <c r="CC114" i="27" s="1"/>
  <c r="CC39" i="27"/>
  <c r="BI131" i="27"/>
  <c r="BG78" i="27"/>
  <c r="BG111" i="27" s="1"/>
  <c r="BG23" i="27"/>
  <c r="BI27" i="27"/>
  <c r="BL141" i="27"/>
  <c r="AY141" i="27"/>
  <c r="CB26" i="27"/>
  <c r="BZ35" i="27"/>
  <c r="AZ50" i="27"/>
  <c r="AZ12" i="27" s="1"/>
  <c r="BD88" i="27"/>
  <c r="BD113" i="27" s="1"/>
  <c r="BD32" i="27"/>
  <c r="CD145" i="27"/>
  <c r="BJ34" i="27"/>
  <c r="CE98" i="27"/>
  <c r="CE115" i="27" s="1"/>
  <c r="CE46" i="27"/>
  <c r="BP95" i="27"/>
  <c r="BP117" i="27" s="1"/>
  <c r="BP42" i="27"/>
  <c r="BI91" i="27"/>
  <c r="BI114" i="27" s="1"/>
  <c r="BI39" i="27"/>
  <c r="AY128" i="27"/>
  <c r="CB40" i="27"/>
  <c r="BQ98" i="27"/>
  <c r="BQ115" i="27" s="1"/>
  <c r="BQ46" i="27"/>
  <c r="BT43" i="27"/>
  <c r="CB95" i="27"/>
  <c r="CB117" i="27" s="1"/>
  <c r="CB42" i="27"/>
  <c r="BN81" i="27"/>
  <c r="BN112" i="27" s="1"/>
  <c r="BN29" i="27"/>
  <c r="BU91" i="27"/>
  <c r="BU114" i="27" s="1"/>
  <c r="BU39" i="27"/>
  <c r="CB91" i="27"/>
  <c r="CB114" i="27" s="1"/>
  <c r="CB39" i="27"/>
  <c r="BC138" i="27"/>
  <c r="BH78" i="27"/>
  <c r="BH111" i="27" s="1"/>
  <c r="BH23" i="27"/>
  <c r="BR24" i="27"/>
  <c r="BM27" i="27"/>
  <c r="BN33" i="27"/>
  <c r="BS141" i="27"/>
  <c r="AZ25" i="27"/>
  <c r="BK25" i="27"/>
  <c r="BO49" i="27"/>
  <c r="BO11" i="27" s="1"/>
  <c r="BL128" i="27"/>
  <c r="BV88" i="27"/>
  <c r="BV113" i="27" s="1"/>
  <c r="BV32" i="27"/>
  <c r="CE145" i="27"/>
  <c r="BD44" i="27"/>
  <c r="BL98" i="27"/>
  <c r="BL115" i="27" s="1"/>
  <c r="BL46" i="27"/>
  <c r="AD81" i="27"/>
  <c r="AD112" i="27" s="1"/>
  <c r="AD29" i="27"/>
  <c r="AQ91" i="27"/>
  <c r="AQ114" i="27" s="1"/>
  <c r="AQ39" i="27"/>
  <c r="AV145" i="27"/>
  <c r="AT81" i="27"/>
  <c r="AT112" i="27" s="1"/>
  <c r="AT29" i="27"/>
  <c r="AB37" i="27"/>
  <c r="AB26" i="27"/>
  <c r="AW49" i="27"/>
  <c r="AW11" i="27" s="1"/>
  <c r="AH35" i="27"/>
  <c r="AV50" i="27"/>
  <c r="AV12" i="27" s="1"/>
  <c r="X50" i="27"/>
  <c r="X12" i="27" s="1"/>
  <c r="AP40" i="27"/>
  <c r="AW34" i="27"/>
  <c r="AQ34" i="27"/>
  <c r="AK138" i="27"/>
  <c r="AW138" i="27"/>
  <c r="AF37" i="27"/>
  <c r="AE95" i="27"/>
  <c r="AE117" i="27" s="1"/>
  <c r="AE42" i="27"/>
  <c r="AS95" i="27"/>
  <c r="AS117" i="27" s="1"/>
  <c r="AS42" i="27"/>
  <c r="AP91" i="27"/>
  <c r="AP114" i="27" s="1"/>
  <c r="AP39" i="27"/>
  <c r="AD91" i="27"/>
  <c r="AD114" i="27" s="1"/>
  <c r="AD39" i="27"/>
  <c r="AU78" i="27"/>
  <c r="AU111" i="27" s="1"/>
  <c r="AU23" i="27"/>
  <c r="AU128" i="27"/>
  <c r="X88" i="27"/>
  <c r="X113" i="27" s="1"/>
  <c r="X32" i="27"/>
  <c r="AS98" i="27"/>
  <c r="AS115" i="27" s="1"/>
  <c r="AS46" i="27"/>
  <c r="AI138" i="27"/>
  <c r="Y43" i="27"/>
  <c r="AW95" i="27"/>
  <c r="AW117" i="27" s="1"/>
  <c r="AW42" i="27"/>
  <c r="AI91" i="27"/>
  <c r="AI114" i="27" s="1"/>
  <c r="AI39" i="27"/>
  <c r="AL138" i="27"/>
  <c r="AS131" i="27"/>
  <c r="AK78" i="27"/>
  <c r="AK111" i="27" s="1"/>
  <c r="AK23" i="27"/>
  <c r="AQ148" i="27"/>
  <c r="AH33" i="27"/>
  <c r="AW88" i="27"/>
  <c r="AW113" i="27" s="1"/>
  <c r="AW32" i="27"/>
  <c r="AS88" i="27"/>
  <c r="AS113" i="27" s="1"/>
  <c r="AS32" i="27"/>
  <c r="AE145" i="27"/>
  <c r="AU27" i="27"/>
  <c r="AC37" i="27"/>
  <c r="AA30" i="27"/>
  <c r="AE26" i="27"/>
  <c r="Z25" i="27"/>
  <c r="Y128" i="27"/>
  <c r="AG88" i="27"/>
  <c r="AG113" i="27" s="1"/>
  <c r="AG32" i="27"/>
  <c r="AV88" i="27"/>
  <c r="AV113" i="27" s="1"/>
  <c r="AV32" i="27"/>
  <c r="AB44" i="27"/>
  <c r="W145" i="27"/>
  <c r="AN43" i="27"/>
  <c r="AB81" i="27"/>
  <c r="AB112" i="27" s="1"/>
  <c r="AB29" i="27"/>
  <c r="AA131" i="27"/>
  <c r="Y78" i="27"/>
  <c r="Y111" i="27" s="1"/>
  <c r="Y23" i="27"/>
  <c r="AF27" i="27"/>
  <c r="Z30" i="27"/>
  <c r="AG40" i="27"/>
  <c r="AU46" i="26"/>
  <c r="AA32" i="26"/>
  <c r="AA33" i="26"/>
  <c r="AF23" i="26"/>
  <c r="AZ95" i="27"/>
  <c r="AZ117" i="27" s="1"/>
  <c r="AZ42" i="27"/>
  <c r="CD91" i="27"/>
  <c r="CD114" i="27" s="1"/>
  <c r="CD39" i="27"/>
  <c r="BQ36" i="27"/>
  <c r="BO37" i="27"/>
  <c r="CC25" i="27"/>
  <c r="CC50" i="27"/>
  <c r="CC12" i="27" s="1"/>
  <c r="BU88" i="27"/>
  <c r="BU113" i="27" s="1"/>
  <c r="BU32" i="27"/>
  <c r="BR98" i="27"/>
  <c r="BR115" i="27" s="1"/>
  <c r="BR46" i="27"/>
  <c r="CA43" i="27"/>
  <c r="BI95" i="27"/>
  <c r="BI117" i="27" s="1"/>
  <c r="BI42" i="27"/>
  <c r="BZ81" i="27"/>
  <c r="BZ112" i="27" s="1"/>
  <c r="BZ29" i="27"/>
  <c r="BK138" i="27"/>
  <c r="BZ131" i="27"/>
  <c r="BZ36" i="27"/>
  <c r="BA78" i="27"/>
  <c r="BA111" i="27" s="1"/>
  <c r="BA23" i="27"/>
  <c r="CA24" i="27"/>
  <c r="BY44" i="27"/>
  <c r="CE27" i="27"/>
  <c r="BB141" i="27"/>
  <c r="AY30" i="27"/>
  <c r="BZ26" i="27"/>
  <c r="BM26" i="27"/>
  <c r="BB49" i="27"/>
  <c r="BB11" i="27" s="1"/>
  <c r="BE128" i="27"/>
  <c r="CD50" i="27"/>
  <c r="CD12" i="27" s="1"/>
  <c r="BZ50" i="27"/>
  <c r="BZ12" i="27" s="1"/>
  <c r="BD40" i="27"/>
  <c r="BN88" i="27"/>
  <c r="BN113" i="27" s="1"/>
  <c r="BN32" i="27"/>
  <c r="CC34" i="27"/>
  <c r="BZ98" i="27"/>
  <c r="BZ115" i="27" s="1"/>
  <c r="BZ46" i="27"/>
  <c r="BD91" i="27"/>
  <c r="BD114" i="27" s="1"/>
  <c r="BD39" i="27"/>
  <c r="BV36" i="27"/>
  <c r="BJ24" i="27"/>
  <c r="BM33" i="27"/>
  <c r="BU30" i="27"/>
  <c r="BG49" i="27"/>
  <c r="BG11" i="27" s="1"/>
  <c r="BH34" i="27"/>
  <c r="CE43" i="27"/>
  <c r="BX95" i="27"/>
  <c r="BX117" i="27" s="1"/>
  <c r="BX42" i="27"/>
  <c r="BP81" i="27"/>
  <c r="BP112" i="27" s="1"/>
  <c r="BP29" i="27"/>
  <c r="BR91" i="27"/>
  <c r="BR114" i="27" s="1"/>
  <c r="BR39" i="27"/>
  <c r="BO131" i="27"/>
  <c r="BT36" i="27"/>
  <c r="CA78" i="27"/>
  <c r="CA111" i="27" s="1"/>
  <c r="CA23" i="27"/>
  <c r="AZ148" i="27"/>
  <c r="BM148" i="27"/>
  <c r="BC27" i="27"/>
  <c r="BG33" i="27"/>
  <c r="BP141" i="27"/>
  <c r="BM141" i="27"/>
  <c r="BI30" i="27"/>
  <c r="AX26" i="27"/>
  <c r="BW25" i="27"/>
  <c r="AZ49" i="27"/>
  <c r="AZ11" i="27" s="1"/>
  <c r="BD35" i="27"/>
  <c r="BR128" i="27"/>
  <c r="BW50" i="27"/>
  <c r="BW12" i="27" s="1"/>
  <c r="BT40" i="27"/>
  <c r="BR145" i="27"/>
  <c r="AY34" i="27"/>
  <c r="BP44" i="27"/>
  <c r="BW98" i="27"/>
  <c r="BW115" i="27" s="1"/>
  <c r="BW46" i="27"/>
  <c r="BO138" i="27"/>
  <c r="AM131" i="27"/>
  <c r="AY44" i="27"/>
  <c r="W27" i="27"/>
  <c r="AY25" i="27"/>
  <c r="CD88" i="27"/>
  <c r="CD113" i="27" s="1"/>
  <c r="CD32" i="27"/>
  <c r="BZ34" i="27"/>
  <c r="BZ43" i="27"/>
  <c r="BY43" i="27"/>
  <c r="BQ95" i="27"/>
  <c r="BQ117" i="27" s="1"/>
  <c r="BQ42" i="27"/>
  <c r="BM81" i="27"/>
  <c r="BM112" i="27" s="1"/>
  <c r="BM29" i="27"/>
  <c r="AX91" i="27"/>
  <c r="AX114" i="27" s="1"/>
  <c r="AX39" i="27"/>
  <c r="CB138" i="27"/>
  <c r="BI138" i="27"/>
  <c r="CD131" i="27"/>
  <c r="BK36" i="27"/>
  <c r="BB78" i="27"/>
  <c r="BB111" i="27" s="1"/>
  <c r="BB23" i="27"/>
  <c r="BX24" i="27"/>
  <c r="BT148" i="27"/>
  <c r="BS27" i="27"/>
  <c r="BC37" i="27"/>
  <c r="CB33" i="27"/>
  <c r="BT141" i="27"/>
  <c r="BY30" i="27"/>
  <c r="BT25" i="27"/>
  <c r="CB44" i="27"/>
  <c r="BY49" i="27"/>
  <c r="BY11" i="27" s="1"/>
  <c r="BW35" i="27"/>
  <c r="BN128" i="27"/>
  <c r="BN50" i="27"/>
  <c r="BN12" i="27" s="1"/>
  <c r="BJ40" i="27"/>
  <c r="BT88" i="27"/>
  <c r="BT113" i="27" s="1"/>
  <c r="BT32" i="27"/>
  <c r="BF145" i="27"/>
  <c r="BN34" i="27"/>
  <c r="X39" i="27"/>
  <c r="AO138" i="27"/>
  <c r="AK36" i="27"/>
  <c r="AJ37" i="27"/>
  <c r="AW25" i="27"/>
  <c r="AK145" i="27"/>
  <c r="AD43" i="27"/>
  <c r="AQ43" i="27"/>
  <c r="AW43" i="27"/>
  <c r="AO81" i="27"/>
  <c r="AO29" i="27"/>
  <c r="AO31" i="27" s="1"/>
  <c r="AO6" i="27" s="1"/>
  <c r="AD138" i="27"/>
  <c r="X131" i="27"/>
  <c r="AT36" i="27"/>
  <c r="AT24" i="27"/>
  <c r="AJ33" i="27"/>
  <c r="AC26" i="27"/>
  <c r="AG26" i="27"/>
  <c r="AO44" i="27"/>
  <c r="AG49" i="27"/>
  <c r="AG11" i="27" s="1"/>
  <c r="AL35" i="27"/>
  <c r="AI35" i="27"/>
  <c r="AO50" i="27"/>
  <c r="AO12" i="27" s="1"/>
  <c r="AK40" i="27"/>
  <c r="AJ145" i="27"/>
  <c r="AU34" i="27"/>
  <c r="AP34" i="27"/>
  <c r="X44" i="27"/>
  <c r="AJ138" i="27"/>
  <c r="AE24" i="27"/>
  <c r="AP141" i="27"/>
  <c r="AQ128" i="27"/>
  <c r="AO88" i="27"/>
  <c r="AO32" i="27"/>
  <c r="AT43" i="27"/>
  <c r="AI95" i="27"/>
  <c r="AI117" i="27" s="1"/>
  <c r="AI42" i="27"/>
  <c r="AC95" i="27"/>
  <c r="AC117" i="27" s="1"/>
  <c r="AC42" i="27"/>
  <c r="AF91" i="27"/>
  <c r="AF114" i="27" s="1"/>
  <c r="AF39" i="27"/>
  <c r="AH131" i="27"/>
  <c r="AR36" i="27"/>
  <c r="AV78" i="27"/>
  <c r="AV111" i="27" s="1"/>
  <c r="AV23" i="27"/>
  <c r="AV37" i="27"/>
  <c r="AJ141" i="27"/>
  <c r="AE30" i="27"/>
  <c r="AU25" i="27"/>
  <c r="AJ128" i="27"/>
  <c r="AP88" i="27"/>
  <c r="AP113" i="27" s="1"/>
  <c r="AP32" i="27"/>
  <c r="AV34" i="27"/>
  <c r="AL78" i="27"/>
  <c r="AL111" i="27" s="1"/>
  <c r="AL23" i="27"/>
  <c r="AN35" i="27"/>
  <c r="AB128" i="27"/>
  <c r="AS44" i="27"/>
  <c r="AO43" i="27"/>
  <c r="AG95" i="27"/>
  <c r="AG117" i="27" s="1"/>
  <c r="AG42" i="27"/>
  <c r="AV91" i="27"/>
  <c r="AV114" i="27" s="1"/>
  <c r="AV39" i="27"/>
  <c r="W138" i="27"/>
  <c r="AF24" i="27"/>
  <c r="AR148" i="27"/>
  <c r="AN27" i="27"/>
  <c r="AL37" i="27"/>
  <c r="AK33" i="27"/>
  <c r="AR141" i="27"/>
  <c r="AG30" i="27"/>
  <c r="AV44" i="27"/>
  <c r="AD49" i="27"/>
  <c r="AD11" i="27" s="1"/>
  <c r="AJ49" i="27"/>
  <c r="AJ11" i="27" s="1"/>
  <c r="AP35" i="27"/>
  <c r="AR40" i="27"/>
  <c r="AE40" i="27"/>
  <c r="AN88" i="27"/>
  <c r="AN113" i="27" s="1"/>
  <c r="AN32" i="27"/>
  <c r="AF145" i="27"/>
  <c r="AL44" i="27"/>
  <c r="BE81" i="27"/>
  <c r="BE112" i="27" s="1"/>
  <c r="BE29" i="27"/>
  <c r="BC88" i="27"/>
  <c r="BC113" i="27" s="1"/>
  <c r="BC32" i="27"/>
  <c r="BC95" i="27"/>
  <c r="BC117" i="27" s="1"/>
  <c r="BC42" i="27"/>
  <c r="BF81" i="27"/>
  <c r="BF112" i="27" s="1"/>
  <c r="BF29" i="27"/>
  <c r="BS91" i="27"/>
  <c r="BS114" i="27" s="1"/>
  <c r="BS39" i="27"/>
  <c r="BJ78" i="27"/>
  <c r="BJ111" i="27" s="1"/>
  <c r="BJ23" i="27"/>
  <c r="W78" i="27"/>
  <c r="W111" i="27" s="1"/>
  <c r="W23" i="27"/>
  <c r="BO35" i="27"/>
  <c r="CC88" i="27"/>
  <c r="CC113" i="27" s="1"/>
  <c r="CC32" i="27"/>
  <c r="CD98" i="27"/>
  <c r="CD115" i="27" s="1"/>
  <c r="CD46" i="27"/>
  <c r="BW91" i="27"/>
  <c r="BW114" i="27" s="1"/>
  <c r="BW39" i="27"/>
  <c r="CC78" i="27"/>
  <c r="CC111" i="27" s="1"/>
  <c r="CC23" i="27"/>
  <c r="BY27" i="27"/>
  <c r="BY98" i="27"/>
  <c r="BY115" i="27" s="1"/>
  <c r="BY46" i="27"/>
  <c r="BM95" i="27"/>
  <c r="BM117" i="27" s="1"/>
  <c r="BM42" i="27"/>
  <c r="BQ81" i="27"/>
  <c r="BQ112" i="27" s="1"/>
  <c r="BQ29" i="27"/>
  <c r="BF91" i="27"/>
  <c r="BF114" i="27" s="1"/>
  <c r="BF39" i="27"/>
  <c r="CB78" i="27"/>
  <c r="CB111" i="27" s="1"/>
  <c r="CB23" i="27"/>
  <c r="BN30" i="27"/>
  <c r="BW26" i="27"/>
  <c r="BJ128" i="27"/>
  <c r="BC128" i="27"/>
  <c r="BS88" i="27"/>
  <c r="BS113" i="27" s="1"/>
  <c r="BS32" i="27"/>
  <c r="AZ98" i="27"/>
  <c r="AZ115" i="27" s="1"/>
  <c r="AZ46" i="27"/>
  <c r="BH98" i="27"/>
  <c r="BH115" i="27" s="1"/>
  <c r="BH46" i="27"/>
  <c r="AX81" i="27"/>
  <c r="AX112" i="27" s="1"/>
  <c r="AX29" i="27"/>
  <c r="BV138" i="27"/>
  <c r="BE36" i="27"/>
  <c r="BQ88" i="27"/>
  <c r="BQ113" i="27" s="1"/>
  <c r="BQ32" i="27"/>
  <c r="CD43" i="27"/>
  <c r="W95" i="27"/>
  <c r="W117" i="27" s="1"/>
  <c r="W42" i="27"/>
  <c r="BF95" i="27"/>
  <c r="BF117" i="27" s="1"/>
  <c r="BF42" i="27"/>
  <c r="BR81" i="27"/>
  <c r="BR112" i="27" s="1"/>
  <c r="BR29" i="27"/>
  <c r="BG91" i="27"/>
  <c r="BG114" i="27" s="1"/>
  <c r="BG39" i="27"/>
  <c r="CD138" i="27"/>
  <c r="BZ138" i="27"/>
  <c r="BC78" i="27"/>
  <c r="BC111" i="27" s="1"/>
  <c r="BC23" i="27"/>
  <c r="BL24" i="27"/>
  <c r="CA44" i="27"/>
  <c r="CA128" i="27"/>
  <c r="BX88" i="27"/>
  <c r="BX113" i="27" s="1"/>
  <c r="BX32" i="27"/>
  <c r="BY88" i="27"/>
  <c r="BY113" i="27" s="1"/>
  <c r="BY32" i="27"/>
  <c r="BO34" i="27"/>
  <c r="CB98" i="27"/>
  <c r="CB115" i="27" s="1"/>
  <c r="CB46" i="27"/>
  <c r="Y95" i="27"/>
  <c r="Y117" i="27" s="1"/>
  <c r="Y42" i="27"/>
  <c r="AA81" i="27"/>
  <c r="AA112" i="27" s="1"/>
  <c r="AA29" i="27"/>
  <c r="AN91" i="27"/>
  <c r="AN114" i="27" s="1"/>
  <c r="AN39" i="27"/>
  <c r="AE78" i="27"/>
  <c r="AE111" i="27" s="1"/>
  <c r="AE23" i="27"/>
  <c r="AI78" i="27"/>
  <c r="AI111" i="27" s="1"/>
  <c r="AI23" i="27"/>
  <c r="Y35" i="27"/>
  <c r="AM88" i="27"/>
  <c r="AM113" i="27" s="1"/>
  <c r="AM32" i="27"/>
  <c r="AV95" i="27"/>
  <c r="AV117" i="27" s="1"/>
  <c r="AV42" i="27"/>
  <c r="AE131" i="27"/>
  <c r="AP36" i="27"/>
  <c r="AK81" i="27"/>
  <c r="AK112" i="27" s="1"/>
  <c r="AK29" i="27"/>
  <c r="AE138" i="27"/>
  <c r="AB78" i="27"/>
  <c r="AB111" i="27" s="1"/>
  <c r="AB23" i="27"/>
  <c r="AV81" i="27"/>
  <c r="AV112" i="27" s="1"/>
  <c r="AV29" i="27"/>
  <c r="AF131" i="27"/>
  <c r="AF36" i="27"/>
  <c r="AB88" i="27"/>
  <c r="AB113" i="27" s="1"/>
  <c r="AB32" i="27"/>
  <c r="AB34" i="27"/>
  <c r="AQ95" i="27"/>
  <c r="AQ117" i="27" s="1"/>
  <c r="AQ42" i="27"/>
  <c r="AN81" i="27"/>
  <c r="AN112" i="27" s="1"/>
  <c r="AN29" i="27"/>
  <c r="AL81" i="27"/>
  <c r="AL112" i="27" s="1"/>
  <c r="AL29" i="27"/>
  <c r="Z39" i="27"/>
  <c r="AF138" i="27"/>
  <c r="AB138" i="27"/>
  <c r="AB25" i="27"/>
  <c r="AE128" i="27"/>
  <c r="AJ40" i="27"/>
  <c r="BZ91" i="26"/>
  <c r="BZ114" i="26" s="1"/>
  <c r="CB91" i="26"/>
  <c r="CB114" i="26" s="1"/>
  <c r="AH43" i="26"/>
  <c r="AB36" i="26"/>
  <c r="AP91" i="26"/>
  <c r="AP114" i="26" s="1"/>
  <c r="AO24" i="26"/>
  <c r="AL49" i="26"/>
  <c r="AL13" i="26" s="1"/>
  <c r="AL36" i="26"/>
  <c r="AS131" i="26"/>
  <c r="AU24" i="26"/>
  <c r="AE42" i="26"/>
  <c r="CA95" i="27"/>
  <c r="CA117" i="27" s="1"/>
  <c r="CA42" i="27"/>
  <c r="AY91" i="27"/>
  <c r="AY114" i="27" s="1"/>
  <c r="AY39" i="27"/>
  <c r="BF88" i="27"/>
  <c r="BF113" i="27" s="1"/>
  <c r="BF32" i="27"/>
  <c r="BU98" i="27"/>
  <c r="BU115" i="27" s="1"/>
  <c r="BU46" i="27"/>
  <c r="BA43" i="27"/>
  <c r="BN95" i="27"/>
  <c r="BN117" i="27" s="1"/>
  <c r="BN42" i="27"/>
  <c r="BL81" i="27"/>
  <c r="BL112" i="27" s="1"/>
  <c r="BL29" i="27"/>
  <c r="BY91" i="27"/>
  <c r="BY114" i="27" s="1"/>
  <c r="BY39" i="27"/>
  <c r="BR138" i="27"/>
  <c r="AY131" i="27"/>
  <c r="BI36" i="27"/>
  <c r="BV78" i="27"/>
  <c r="BV111" i="27" s="1"/>
  <c r="BV23" i="27"/>
  <c r="BP78" i="27"/>
  <c r="BP111" i="27" s="1"/>
  <c r="BP23" i="27"/>
  <c r="BA24" i="27"/>
  <c r="BZ27" i="27"/>
  <c r="BT37" i="27"/>
  <c r="BC33" i="27"/>
  <c r="BL26" i="27"/>
  <c r="BZ128" i="27"/>
  <c r="BW128" i="27"/>
  <c r="BT50" i="27"/>
  <c r="BT12" i="27" s="1"/>
  <c r="BW88" i="27"/>
  <c r="BW113" i="27" s="1"/>
  <c r="BW32" i="27"/>
  <c r="BF44" i="27"/>
  <c r="BA145" i="27"/>
  <c r="BM145" i="27"/>
  <c r="BX34" i="27"/>
  <c r="BC98" i="27"/>
  <c r="BC115" i="27" s="1"/>
  <c r="BC46" i="27"/>
  <c r="BJ95" i="27"/>
  <c r="BJ117" i="27" s="1"/>
  <c r="BJ42" i="27"/>
  <c r="BB91" i="27"/>
  <c r="BB114" i="27" s="1"/>
  <c r="BB39" i="27"/>
  <c r="BC36" i="27"/>
  <c r="W24" i="27"/>
  <c r="BW40" i="27"/>
  <c r="BY34" i="27"/>
  <c r="BH95" i="27"/>
  <c r="BH117" i="27" s="1"/>
  <c r="BH42" i="27"/>
  <c r="BC81" i="27"/>
  <c r="BC112" i="27" s="1"/>
  <c r="BC29" i="27"/>
  <c r="W91" i="27"/>
  <c r="W114" i="27" s="1"/>
  <c r="W39" i="27"/>
  <c r="AX138" i="27"/>
  <c r="BN131" i="27"/>
  <c r="BZ78" i="27"/>
  <c r="BZ111" i="27" s="1"/>
  <c r="BZ23" i="27"/>
  <c r="BY24" i="27"/>
  <c r="BH148" i="27"/>
  <c r="BE44" i="27"/>
  <c r="BB27" i="27"/>
  <c r="CB37" i="27"/>
  <c r="BZ33" i="27"/>
  <c r="CE141" i="27"/>
  <c r="BH141" i="27"/>
  <c r="BY26" i="27"/>
  <c r="BS25" i="27"/>
  <c r="BL25" i="27"/>
  <c r="BQ128" i="27"/>
  <c r="BY50" i="27"/>
  <c r="BY12" i="27" s="1"/>
  <c r="BV50" i="27"/>
  <c r="BV12" i="27" s="1"/>
  <c r="BS40" i="27"/>
  <c r="BI88" i="27"/>
  <c r="BI113" i="27" s="1"/>
  <c r="BI32" i="27"/>
  <c r="BU145" i="27"/>
  <c r="BT44" i="27"/>
  <c r="BB98" i="27"/>
  <c r="BB115" i="27" s="1"/>
  <c r="BB46" i="27"/>
  <c r="BE95" i="27"/>
  <c r="BE117" i="27" s="1"/>
  <c r="BE42" i="27"/>
  <c r="BX91" i="27"/>
  <c r="BX114" i="27" s="1"/>
  <c r="BX39" i="27"/>
  <c r="BP27" i="27"/>
  <c r="BU25" i="27"/>
  <c r="CE40" i="27"/>
  <c r="BK95" i="27"/>
  <c r="BK117" i="27" s="1"/>
  <c r="BK42" i="27"/>
  <c r="BT81" i="27"/>
  <c r="BT112" i="27" s="1"/>
  <c r="BT29" i="27"/>
  <c r="BM91" i="27"/>
  <c r="BM114" i="27" s="1"/>
  <c r="BM39" i="27"/>
  <c r="AY138" i="27"/>
  <c r="BH138" i="27"/>
  <c r="BG131" i="27"/>
  <c r="W131" i="27"/>
  <c r="CD24" i="27"/>
  <c r="BX148" i="27"/>
  <c r="BK37" i="27"/>
  <c r="CB141" i="27"/>
  <c r="BX141" i="27"/>
  <c r="BE26" i="27"/>
  <c r="CA49" i="27"/>
  <c r="CA11" i="27" s="1"/>
  <c r="BR35" i="27"/>
  <c r="BK128" i="27"/>
  <c r="BA40" i="27"/>
  <c r="BB88" i="27"/>
  <c r="BB113" i="27" s="1"/>
  <c r="BB32" i="27"/>
  <c r="BJ145" i="27"/>
  <c r="BQ34" i="27"/>
  <c r="BP98" i="27"/>
  <c r="BP115" i="27" s="1"/>
  <c r="BP46" i="27"/>
  <c r="AF95" i="27"/>
  <c r="AF117" i="27" s="1"/>
  <c r="AF42" i="27"/>
  <c r="AO78" i="27"/>
  <c r="AO23" i="27"/>
  <c r="AO27" i="27"/>
  <c r="AF44" i="27"/>
  <c r="AU40" i="27"/>
  <c r="AD95" i="27"/>
  <c r="AD117" i="27" s="1"/>
  <c r="AD42" i="27"/>
  <c r="AF81" i="27"/>
  <c r="AF112" i="27" s="1"/>
  <c r="AF29" i="27"/>
  <c r="AM91" i="27"/>
  <c r="AM114" i="27" s="1"/>
  <c r="AM39" i="27"/>
  <c r="AP78" i="27"/>
  <c r="AP111" i="27" s="1"/>
  <c r="AP23" i="27"/>
  <c r="AF78" i="27"/>
  <c r="AF111" i="27" s="1"/>
  <c r="AF23" i="27"/>
  <c r="AJ78" i="27"/>
  <c r="AJ111" i="27" s="1"/>
  <c r="AJ23" i="27"/>
  <c r="AA24" i="27"/>
  <c r="Z34" i="27"/>
  <c r="AE43" i="27"/>
  <c r="AK43" i="27"/>
  <c r="AP81" i="27"/>
  <c r="AP112" i="27" s="1"/>
  <c r="AP29" i="27"/>
  <c r="AQ78" i="27"/>
  <c r="AQ111" i="27" s="1"/>
  <c r="AQ23" i="27"/>
  <c r="AW27" i="27"/>
  <c r="AT37" i="27"/>
  <c r="AM26" i="27"/>
  <c r="AQ26" i="27"/>
  <c r="AT25" i="27"/>
  <c r="AK25" i="27"/>
  <c r="AG35" i="27"/>
  <c r="AR35" i="27"/>
  <c r="AF35" i="27"/>
  <c r="AS50" i="27"/>
  <c r="AS12" i="27" s="1"/>
  <c r="AQ50" i="27"/>
  <c r="AQ12" i="27" s="1"/>
  <c r="AL145" i="27"/>
  <c r="AL34" i="27"/>
  <c r="AW98" i="27"/>
  <c r="AW115" i="27" s="1"/>
  <c r="AW46" i="27"/>
  <c r="AR138" i="27"/>
  <c r="Z78" i="27"/>
  <c r="Z23" i="27"/>
  <c r="AI141" i="27"/>
  <c r="AV128" i="27"/>
  <c r="AW50" i="27"/>
  <c r="AW12" i="27" s="1"/>
  <c r="AJ88" i="27"/>
  <c r="AJ113" i="27" s="1"/>
  <c r="AJ32" i="27"/>
  <c r="AU95" i="27"/>
  <c r="AU117" i="27" s="1"/>
  <c r="AU42" i="27"/>
  <c r="AJ81" i="27"/>
  <c r="AJ112" i="27" s="1"/>
  <c r="AJ29" i="27"/>
  <c r="AM81" i="27"/>
  <c r="AM112" i="27" s="1"/>
  <c r="AM29" i="27"/>
  <c r="AT91" i="27"/>
  <c r="AT114" i="27" s="1"/>
  <c r="AT39" i="27"/>
  <c r="AV138" i="27"/>
  <c r="AG138" i="27"/>
  <c r="AK27" i="27"/>
  <c r="AO33" i="27"/>
  <c r="AS141" i="27"/>
  <c r="AI26" i="27"/>
  <c r="AN25" i="27"/>
  <c r="AG25" i="27"/>
  <c r="AH128" i="27"/>
  <c r="AD88" i="27"/>
  <c r="AD113" i="27" s="1"/>
  <c r="AD32" i="27"/>
  <c r="AH145" i="27"/>
  <c r="AH34" i="27"/>
  <c r="BD91" i="26"/>
  <c r="BD114" i="26" s="1"/>
  <c r="AA36" i="26"/>
  <c r="AN50" i="26"/>
  <c r="AN14" i="26" s="1"/>
  <c r="AQ25" i="26"/>
  <c r="AU50" i="26"/>
  <c r="AU14" i="26" s="1"/>
  <c r="AP27" i="26"/>
  <c r="X39" i="26"/>
  <c r="AO49" i="26"/>
  <c r="AO13" i="26" s="1"/>
  <c r="AK24" i="26"/>
  <c r="AA26" i="26"/>
  <c r="AM49" i="26"/>
  <c r="AM13" i="26" s="1"/>
  <c r="AB24" i="26"/>
  <c r="BJ48" i="23"/>
  <c r="AQ57" i="25"/>
  <c r="AT57" i="25"/>
  <c r="AR57" i="25"/>
  <c r="AP57" i="25"/>
  <c r="AS57" i="25"/>
  <c r="AR57" i="24"/>
  <c r="AT57" i="24"/>
  <c r="AQ57" i="24"/>
  <c r="AS57" i="24"/>
  <c r="AP57" i="24"/>
  <c r="AR115" i="23"/>
  <c r="AR116" i="23" s="1"/>
  <c r="BO115" i="23"/>
  <c r="BO116" i="23" s="1"/>
  <c r="AU115" i="23"/>
  <c r="AU116" i="23" s="1"/>
  <c r="BH115" i="23"/>
  <c r="BH116" i="23" s="1"/>
  <c r="BM115" i="23"/>
  <c r="BM116" i="23" s="1"/>
  <c r="BE115" i="23"/>
  <c r="BE116" i="23" s="1"/>
  <c r="BF115" i="23"/>
  <c r="BF116" i="23" s="1"/>
  <c r="BJ115" i="23"/>
  <c r="BJ116" i="23" s="1"/>
  <c r="AX115" i="23"/>
  <c r="AX116" i="23" s="1"/>
  <c r="CA115" i="23"/>
  <c r="CA116" i="23" s="1"/>
  <c r="BB115" i="23"/>
  <c r="BB116" i="23" s="1"/>
  <c r="BI115" i="23"/>
  <c r="BI116" i="23" s="1"/>
  <c r="BN115" i="23"/>
  <c r="BN116" i="23" s="1"/>
  <c r="AV115" i="23"/>
  <c r="AV116" i="23" s="1"/>
  <c r="BW115" i="23"/>
  <c r="BW116" i="23" s="1"/>
  <c r="BS115" i="23"/>
  <c r="BS116" i="23" s="1"/>
  <c r="AY115" i="23"/>
  <c r="AY116" i="23" s="1"/>
  <c r="AQ115" i="23"/>
  <c r="AQ116" i="23" s="1"/>
  <c r="AP115" i="23"/>
  <c r="AP116" i="23" s="1"/>
  <c r="BQ115" i="23"/>
  <c r="BQ116" i="23" s="1"/>
  <c r="BL115" i="23"/>
  <c r="BL116" i="23" s="1"/>
  <c r="BA115" i="23"/>
  <c r="BA116" i="23" s="1"/>
  <c r="BU115" i="23"/>
  <c r="BU116" i="23" s="1"/>
  <c r="AW115" i="23"/>
  <c r="AW116" i="23" s="1"/>
  <c r="BX115" i="23"/>
  <c r="BX116" i="23" s="1"/>
  <c r="BC115" i="23"/>
  <c r="BC116" i="23" s="1"/>
  <c r="BD115" i="23"/>
  <c r="BD116" i="23" s="1"/>
  <c r="AZ115" i="23"/>
  <c r="AZ116" i="23" s="1"/>
  <c r="BT115" i="23"/>
  <c r="BT116" i="23" s="1"/>
  <c r="BP115" i="23"/>
  <c r="BP116" i="23" s="1"/>
  <c r="CD115" i="23"/>
  <c r="CD116" i="23" s="1"/>
  <c r="CE115" i="23"/>
  <c r="CE116" i="23" s="1"/>
  <c r="AS115" i="23"/>
  <c r="AS116" i="23" s="1"/>
  <c r="BG115" i="23"/>
  <c r="BG116" i="23" s="1"/>
  <c r="BZ115" i="23"/>
  <c r="BZ116" i="23" s="1"/>
  <c r="BK115" i="23"/>
  <c r="BK116" i="23" s="1"/>
  <c r="CC115" i="23"/>
  <c r="CC116" i="23" s="1"/>
  <c r="BR115" i="23"/>
  <c r="BR116" i="23" s="1"/>
  <c r="BY115" i="23"/>
  <c r="BY116" i="23" s="1"/>
  <c r="CB115" i="23"/>
  <c r="CB116" i="23" s="1"/>
  <c r="BV115" i="23"/>
  <c r="BV116" i="23" s="1"/>
  <c r="AT115" i="23"/>
  <c r="AT116" i="23" s="1"/>
  <c r="AU47" i="25"/>
  <c r="AU48" i="25" s="1"/>
  <c r="AU10" i="25" s="1"/>
  <c r="AU97" i="26"/>
  <c r="AQ47" i="25"/>
  <c r="AQ48" i="25" s="1"/>
  <c r="AQ10" i="25" s="1"/>
  <c r="AQ97" i="26"/>
  <c r="AT47" i="25"/>
  <c r="AT48" i="25" s="1"/>
  <c r="AT10" i="25" s="1"/>
  <c r="AT97" i="26"/>
  <c r="AX98" i="25"/>
  <c r="AX115" i="25" s="1"/>
  <c r="AX97" i="26"/>
  <c r="CE98" i="25"/>
  <c r="CE101" i="25" s="1"/>
  <c r="BB98" i="25"/>
  <c r="BB115" i="25" s="1"/>
  <c r="BB97" i="26"/>
  <c r="BM98" i="25"/>
  <c r="BM115" i="25" s="1"/>
  <c r="BM97" i="26"/>
  <c r="BV98" i="25"/>
  <c r="BV101" i="25" s="1"/>
  <c r="BV97" i="26"/>
  <c r="AS47" i="25"/>
  <c r="AS48" i="25" s="1"/>
  <c r="AS10" i="25" s="1"/>
  <c r="AS97" i="26"/>
  <c r="BT98" i="25"/>
  <c r="BT101" i="25" s="1"/>
  <c r="BT97" i="26"/>
  <c r="BJ98" i="25"/>
  <c r="BJ101" i="25" s="1"/>
  <c r="BJ97" i="26"/>
  <c r="BC98" i="25"/>
  <c r="BC101" i="25" s="1"/>
  <c r="BC97" i="26"/>
  <c r="BK98" i="25"/>
  <c r="BK101" i="25" s="1"/>
  <c r="BK97" i="26"/>
  <c r="BD98" i="25"/>
  <c r="BD115" i="25" s="1"/>
  <c r="BD97" i="26"/>
  <c r="AZ98" i="25"/>
  <c r="AZ101" i="25" s="1"/>
  <c r="AZ97" i="26"/>
  <c r="BO98" i="25"/>
  <c r="BO101" i="25" s="1"/>
  <c r="BO97" i="26"/>
  <c r="BH98" i="25"/>
  <c r="BH101" i="25" s="1"/>
  <c r="BH97" i="26"/>
  <c r="BW98" i="25"/>
  <c r="BW115" i="25" s="1"/>
  <c r="BW97" i="26"/>
  <c r="BY98" i="25"/>
  <c r="BY101" i="25" s="1"/>
  <c r="BE98" i="25"/>
  <c r="BE115" i="25" s="1"/>
  <c r="BE97" i="26"/>
  <c r="AY98" i="25"/>
  <c r="AY101" i="25" s="1"/>
  <c r="AY97" i="26"/>
  <c r="BG98" i="25"/>
  <c r="BG101" i="25" s="1"/>
  <c r="BG97" i="26"/>
  <c r="BZ98" i="25"/>
  <c r="BZ101" i="25" s="1"/>
  <c r="BQ98" i="25"/>
  <c r="BQ101" i="25" s="1"/>
  <c r="BQ97" i="26"/>
  <c r="AQ44" i="26"/>
  <c r="AV47" i="25"/>
  <c r="AV48" i="25" s="1"/>
  <c r="AV10" i="25" s="1"/>
  <c r="AV97" i="26"/>
  <c r="AR47" i="25"/>
  <c r="AR48" i="25" s="1"/>
  <c r="AR10" i="25" s="1"/>
  <c r="AR97" i="26"/>
  <c r="AW47" i="25"/>
  <c r="AW48" i="25" s="1"/>
  <c r="AW10" i="25" s="1"/>
  <c r="AW97" i="26"/>
  <c r="AP98" i="25"/>
  <c r="AP115" i="25" s="1"/>
  <c r="AP97" i="26"/>
  <c r="AP97" i="29" s="1"/>
  <c r="CD98" i="25"/>
  <c r="CA98" i="25"/>
  <c r="BF98" i="25"/>
  <c r="BF115" i="25" s="1"/>
  <c r="BF97" i="26"/>
  <c r="BP98" i="25"/>
  <c r="BP101" i="25" s="1"/>
  <c r="BP97" i="26"/>
  <c r="BL98" i="25"/>
  <c r="BL101" i="25" s="1"/>
  <c r="BL97" i="26"/>
  <c r="BA98" i="25"/>
  <c r="BA101" i="25" s="1"/>
  <c r="BA97" i="26"/>
  <c r="BU98" i="25"/>
  <c r="BU101" i="25" s="1"/>
  <c r="BU97" i="26"/>
  <c r="BX98" i="25"/>
  <c r="BX115" i="25" s="1"/>
  <c r="BX97" i="26"/>
  <c r="CC98" i="25"/>
  <c r="CC101" i="25" s="1"/>
  <c r="BR98" i="25"/>
  <c r="BR101" i="25" s="1"/>
  <c r="BR97" i="26"/>
  <c r="BS98" i="25"/>
  <c r="BS101" i="25" s="1"/>
  <c r="BS97" i="26"/>
  <c r="CB98" i="25"/>
  <c r="BI98" i="25"/>
  <c r="BI115" i="25" s="1"/>
  <c r="BI97" i="26"/>
  <c r="BN98" i="25"/>
  <c r="BN101" i="25" s="1"/>
  <c r="BN97" i="26"/>
  <c r="BC145" i="26"/>
  <c r="AP46" i="26"/>
  <c r="BT41" i="25"/>
  <c r="BT8" i="25" s="1"/>
  <c r="W41" i="25"/>
  <c r="W8" i="25" s="1"/>
  <c r="BV31" i="24"/>
  <c r="BV6" i="24" s="1"/>
  <c r="AX31" i="25"/>
  <c r="AX6" i="25" s="1"/>
  <c r="BA47" i="25"/>
  <c r="BA48" i="25" s="1"/>
  <c r="BA10" i="25" s="1"/>
  <c r="AX38" i="25"/>
  <c r="AX7" i="25" s="1"/>
  <c r="BZ47" i="25"/>
  <c r="BZ48" i="25" s="1"/>
  <c r="BZ10" i="25" s="1"/>
  <c r="AM31" i="24"/>
  <c r="AM6" i="24" s="1"/>
  <c r="BX47" i="25"/>
  <c r="BX48" i="25" s="1"/>
  <c r="BX10" i="25" s="1"/>
  <c r="BR47" i="25"/>
  <c r="BR48" i="25" s="1"/>
  <c r="BR10" i="25" s="1"/>
  <c r="BB47" i="25"/>
  <c r="BB48" i="25" s="1"/>
  <c r="BB10" i="25" s="1"/>
  <c r="AW41" i="24"/>
  <c r="AW8" i="24" s="1"/>
  <c r="AX45" i="25"/>
  <c r="AX9" i="25" s="1"/>
  <c r="BH31" i="24"/>
  <c r="BH6" i="24" s="1"/>
  <c r="AZ151" i="25"/>
  <c r="BY151" i="25"/>
  <c r="BW151" i="25"/>
  <c r="BV47" i="25"/>
  <c r="BV48" i="25" s="1"/>
  <c r="BV10" i="25" s="1"/>
  <c r="AX28" i="25"/>
  <c r="AX5" i="25" s="1"/>
  <c r="W38" i="25"/>
  <c r="W7" i="25" s="1"/>
  <c r="BN151" i="25"/>
  <c r="BC151" i="25"/>
  <c r="BF151" i="25"/>
  <c r="BG151" i="25"/>
  <c r="BK47" i="25"/>
  <c r="BK48" i="25" s="1"/>
  <c r="BK10" i="25" s="1"/>
  <c r="BL151" i="25"/>
  <c r="BQ151" i="25"/>
  <c r="BH151" i="25"/>
  <c r="BI151" i="25"/>
  <c r="CC47" i="25"/>
  <c r="CC48" i="25" s="1"/>
  <c r="CC10" i="25" s="1"/>
  <c r="BD151" i="25"/>
  <c r="AN31" i="24"/>
  <c r="AN6" i="24" s="1"/>
  <c r="BU48" i="24"/>
  <c r="BU10" i="24" s="1"/>
  <c r="CB47" i="25"/>
  <c r="CB48" i="25" s="1"/>
  <c r="CB10" i="25" s="1"/>
  <c r="BA151" i="25"/>
  <c r="AS31" i="25"/>
  <c r="AS6" i="25" s="1"/>
  <c r="BG47" i="25"/>
  <c r="BG48" i="25" s="1"/>
  <c r="BG10" i="25" s="1"/>
  <c r="BS47" i="25"/>
  <c r="BS48" i="25" s="1"/>
  <c r="BS10" i="25" s="1"/>
  <c r="BQ47" i="25"/>
  <c r="BQ48" i="25" s="1"/>
  <c r="BQ10" i="25" s="1"/>
  <c r="BK151" i="25"/>
  <c r="BJ113" i="25"/>
  <c r="AS31" i="24"/>
  <c r="AS6" i="24" s="1"/>
  <c r="AV31" i="24"/>
  <c r="AV6" i="24" s="1"/>
  <c r="AV41" i="25"/>
  <c r="AV8" i="25" s="1"/>
  <c r="AY31" i="25"/>
  <c r="AY6" i="25" s="1"/>
  <c r="BA41" i="25"/>
  <c r="BA8" i="25" s="1"/>
  <c r="AF28" i="24"/>
  <c r="AF5" i="24" s="1"/>
  <c r="BZ151" i="25"/>
  <c r="BU151" i="25"/>
  <c r="W45" i="25"/>
  <c r="W9" i="25" s="1"/>
  <c r="BX151" i="25"/>
  <c r="BR151" i="25"/>
  <c r="BS114" i="25"/>
  <c r="BM47" i="25"/>
  <c r="BM48" i="25" s="1"/>
  <c r="BM10" i="25" s="1"/>
  <c r="BV113" i="25"/>
  <c r="BU47" i="25"/>
  <c r="BU48" i="25" s="1"/>
  <c r="BU10" i="25" s="1"/>
  <c r="BL47" i="25"/>
  <c r="BL48" i="25" s="1"/>
  <c r="BL10" i="25" s="1"/>
  <c r="BA41" i="24"/>
  <c r="BA8" i="24" s="1"/>
  <c r="BM151" i="25"/>
  <c r="CC113" i="25"/>
  <c r="BE151" i="25"/>
  <c r="BV151" i="25"/>
  <c r="BS151" i="25"/>
  <c r="AX151" i="25"/>
  <c r="CE151" i="25"/>
  <c r="AY151" i="25"/>
  <c r="BO151" i="25"/>
  <c r="AX47" i="25"/>
  <c r="AX48" i="25" s="1"/>
  <c r="AX10" i="25" s="1"/>
  <c r="BD117" i="25"/>
  <c r="AZ47" i="25"/>
  <c r="AZ48" i="25" s="1"/>
  <c r="AZ10" i="25" s="1"/>
  <c r="BJ151" i="25"/>
  <c r="BJ47" i="25"/>
  <c r="BJ48" i="25" s="1"/>
  <c r="BJ10" i="25" s="1"/>
  <c r="BN47" i="25"/>
  <c r="BN48" i="25" s="1"/>
  <c r="BN10" i="25" s="1"/>
  <c r="BP151" i="25"/>
  <c r="BB151" i="25"/>
  <c r="BT151" i="25"/>
  <c r="BT47" i="25"/>
  <c r="BT48" i="25" s="1"/>
  <c r="BT10" i="25" s="1"/>
  <c r="CE47" i="25"/>
  <c r="CE48" i="25" s="1"/>
  <c r="CE10" i="25" s="1"/>
  <c r="BI47" i="25"/>
  <c r="BI48" i="25" s="1"/>
  <c r="BI10" i="25" s="1"/>
  <c r="BD47" i="25"/>
  <c r="BD48" i="25" s="1"/>
  <c r="BD10" i="25" s="1"/>
  <c r="BO47" i="25"/>
  <c r="BO48" i="25" s="1"/>
  <c r="BO10" i="25" s="1"/>
  <c r="BH47" i="25"/>
  <c r="BH48" i="25" s="1"/>
  <c r="BH10" i="25" s="1"/>
  <c r="CD47" i="25"/>
  <c r="CD48" i="25" s="1"/>
  <c r="CD10" i="25" s="1"/>
  <c r="CA47" i="25"/>
  <c r="CA48" i="25" s="1"/>
  <c r="CA10" i="25" s="1"/>
  <c r="BF47" i="25"/>
  <c r="BF48" i="25" s="1"/>
  <c r="BF10" i="25" s="1"/>
  <c r="BP47" i="25"/>
  <c r="BP48" i="25" s="1"/>
  <c r="BP10" i="25" s="1"/>
  <c r="CB114" i="25"/>
  <c r="BO112" i="25"/>
  <c r="BW47" i="25"/>
  <c r="BW48" i="25" s="1"/>
  <c r="BW10" i="25" s="1"/>
  <c r="BY47" i="25"/>
  <c r="BY48" i="25" s="1"/>
  <c r="BY10" i="25" s="1"/>
  <c r="BE47" i="25"/>
  <c r="BE48" i="25" s="1"/>
  <c r="BE10" i="25" s="1"/>
  <c r="AY47" i="25"/>
  <c r="AY48" i="25" s="1"/>
  <c r="AY10" i="25" s="1"/>
  <c r="BG114" i="25"/>
  <c r="BF112" i="25"/>
  <c r="BC47" i="25"/>
  <c r="BC48" i="25" s="1"/>
  <c r="BC10" i="25" s="1"/>
  <c r="AT31" i="24"/>
  <c r="AT6" i="24" s="1"/>
  <c r="BD41" i="24"/>
  <c r="BD8" i="24" s="1"/>
  <c r="BU41" i="24"/>
  <c r="BU8" i="24" s="1"/>
  <c r="AV41" i="24"/>
  <c r="AV8" i="24" s="1"/>
  <c r="BZ38" i="24"/>
  <c r="BZ7" i="24" s="1"/>
  <c r="AJ45" i="24"/>
  <c r="AJ9" i="24" s="1"/>
  <c r="AA31" i="25"/>
  <c r="AA6" i="25" s="1"/>
  <c r="BV45" i="24"/>
  <c r="BV9" i="24" s="1"/>
  <c r="CE48" i="24"/>
  <c r="CE10" i="24" s="1"/>
  <c r="AO31" i="25"/>
  <c r="AO6" i="25" s="1"/>
  <c r="BM48" i="24"/>
  <c r="BM10" i="24" s="1"/>
  <c r="BZ48" i="24"/>
  <c r="BZ10" i="24" s="1"/>
  <c r="BQ31" i="24"/>
  <c r="BQ6" i="24" s="1"/>
  <c r="AL41" i="24"/>
  <c r="AL8" i="24" s="1"/>
  <c r="AZ31" i="24"/>
  <c r="AZ6" i="24" s="1"/>
  <c r="BZ45" i="24"/>
  <c r="BZ9" i="24" s="1"/>
  <c r="AY48" i="24"/>
  <c r="AY10" i="24" s="1"/>
  <c r="BZ31" i="24"/>
  <c r="BZ6" i="24" s="1"/>
  <c r="BX48" i="24"/>
  <c r="BX10" i="24" s="1"/>
  <c r="CB31" i="25"/>
  <c r="CB6" i="25" s="1"/>
  <c r="BQ45" i="24"/>
  <c r="BQ9" i="24" s="1"/>
  <c r="BP41" i="24"/>
  <c r="BP8" i="24" s="1"/>
  <c r="BI41" i="24"/>
  <c r="BI8" i="24" s="1"/>
  <c r="CB41" i="24"/>
  <c r="CB8" i="24" s="1"/>
  <c r="BS48" i="24"/>
  <c r="BS10" i="24" s="1"/>
  <c r="BO41" i="24"/>
  <c r="BO8" i="24" s="1"/>
  <c r="AU41" i="24"/>
  <c r="AU8" i="24" s="1"/>
  <c r="AF31" i="24"/>
  <c r="AF6" i="24" s="1"/>
  <c r="AJ41" i="25"/>
  <c r="AJ8" i="25" s="1"/>
  <c r="BJ31" i="24"/>
  <c r="BJ6" i="24" s="1"/>
  <c r="BE41" i="24"/>
  <c r="BE8" i="24" s="1"/>
  <c r="BX41" i="25"/>
  <c r="BX8" i="25" s="1"/>
  <c r="AT45" i="24"/>
  <c r="AT9" i="24" s="1"/>
  <c r="CC31" i="25"/>
  <c r="CC6" i="25" s="1"/>
  <c r="AK41" i="24"/>
  <c r="AK8" i="24" s="1"/>
  <c r="BK45" i="24"/>
  <c r="BK9" i="24" s="1"/>
  <c r="BU45" i="24"/>
  <c r="BU9" i="24" s="1"/>
  <c r="AG31" i="24"/>
  <c r="AG6" i="24" s="1"/>
  <c r="AH41" i="24"/>
  <c r="AH8" i="24" s="1"/>
  <c r="BA48" i="24"/>
  <c r="BA10" i="24" s="1"/>
  <c r="BH48" i="24"/>
  <c r="BH10" i="24" s="1"/>
  <c r="BN31" i="24"/>
  <c r="BN6" i="24" s="1"/>
  <c r="AH31" i="24"/>
  <c r="AH6" i="24" s="1"/>
  <c r="BQ31" i="25"/>
  <c r="BQ6" i="25" s="1"/>
  <c r="AG45" i="24"/>
  <c r="AG9" i="24" s="1"/>
  <c r="BT31" i="24"/>
  <c r="BT6" i="24" s="1"/>
  <c r="BW47" i="24"/>
  <c r="BW48" i="24" s="1"/>
  <c r="BW10" i="24" s="1"/>
  <c r="BH98" i="24"/>
  <c r="BH115" i="24" s="1"/>
  <c r="BH116" i="24" s="1"/>
  <c r="BB41" i="25"/>
  <c r="BB8" i="25" s="1"/>
  <c r="AH41" i="25"/>
  <c r="AH8" i="25" s="1"/>
  <c r="BV41" i="24"/>
  <c r="BV8" i="24" s="1"/>
  <c r="AE45" i="24"/>
  <c r="AE9" i="24" s="1"/>
  <c r="BL31" i="25"/>
  <c r="BL6" i="25" s="1"/>
  <c r="BV41" i="25"/>
  <c r="BV8" i="25" s="1"/>
  <c r="AM45" i="25"/>
  <c r="AM9" i="25" s="1"/>
  <c r="AT31" i="25"/>
  <c r="AT6" i="25" s="1"/>
  <c r="AU48" i="24"/>
  <c r="AU10" i="24" s="1"/>
  <c r="BW31" i="24"/>
  <c r="BW6" i="24" s="1"/>
  <c r="BC41" i="24"/>
  <c r="BC8" i="24" s="1"/>
  <c r="AA31" i="24"/>
  <c r="AA6" i="24" s="1"/>
  <c r="BW38" i="24"/>
  <c r="BW7" i="24" s="1"/>
  <c r="AO45" i="24"/>
  <c r="AO9" i="24" s="1"/>
  <c r="BL45" i="24"/>
  <c r="BL9" i="24" s="1"/>
  <c r="AR48" i="24"/>
  <c r="AR10" i="24" s="1"/>
  <c r="BM41" i="24"/>
  <c r="BM8" i="24" s="1"/>
  <c r="AI41" i="24"/>
  <c r="AI8" i="24" s="1"/>
  <c r="AM45" i="24"/>
  <c r="AM9" i="24" s="1"/>
  <c r="BA31" i="24"/>
  <c r="BA6" i="24" s="1"/>
  <c r="BQ48" i="24"/>
  <c r="BQ10" i="24" s="1"/>
  <c r="Z45" i="24"/>
  <c r="Z9" i="24" s="1"/>
  <c r="AR41" i="25"/>
  <c r="AR8" i="25" s="1"/>
  <c r="BO28" i="24"/>
  <c r="BO5" i="24" s="1"/>
  <c r="AU31" i="24"/>
  <c r="AU6" i="24" s="1"/>
  <c r="AZ41" i="24"/>
  <c r="AZ8" i="24" s="1"/>
  <c r="AY98" i="24"/>
  <c r="AY115" i="24" s="1"/>
  <c r="AY116" i="24" s="1"/>
  <c r="BE47" i="24"/>
  <c r="BE48" i="24" s="1"/>
  <c r="BE10" i="24" s="1"/>
  <c r="BM31" i="25"/>
  <c r="BM6" i="25" s="1"/>
  <c r="BJ41" i="25"/>
  <c r="BJ8" i="25" s="1"/>
  <c r="BD48" i="24"/>
  <c r="BD10" i="24" s="1"/>
  <c r="AP47" i="24"/>
  <c r="AP48" i="24" s="1"/>
  <c r="AP10" i="24" s="1"/>
  <c r="BG47" i="24"/>
  <c r="BG48" i="24" s="1"/>
  <c r="BG10" i="24" s="1"/>
  <c r="BR41" i="25"/>
  <c r="BR8" i="25" s="1"/>
  <c r="AW28" i="24"/>
  <c r="AW5" i="24" s="1"/>
  <c r="CD47" i="24"/>
  <c r="CD48" i="24" s="1"/>
  <c r="CD10" i="24" s="1"/>
  <c r="BC45" i="24"/>
  <c r="BC9" i="24" s="1"/>
  <c r="BG45" i="24"/>
  <c r="BG9" i="24" s="1"/>
  <c r="AD31" i="24"/>
  <c r="AD6" i="24" s="1"/>
  <c r="BQ98" i="24"/>
  <c r="BQ115" i="24" s="1"/>
  <c r="BQ116" i="24" s="1"/>
  <c r="AL31" i="24"/>
  <c r="AL6" i="24" s="1"/>
  <c r="AG151" i="24"/>
  <c r="CA47" i="24"/>
  <c r="CA48" i="24" s="1"/>
  <c r="CA10" i="24" s="1"/>
  <c r="BB98" i="24"/>
  <c r="BB115" i="24" s="1"/>
  <c r="BB116" i="24" s="1"/>
  <c r="AY41" i="25"/>
  <c r="AY8" i="25" s="1"/>
  <c r="AJ41" i="24"/>
  <c r="AJ8" i="24" s="1"/>
  <c r="BW41" i="24"/>
  <c r="BW8" i="24" s="1"/>
  <c r="AI38" i="24"/>
  <c r="AI7" i="24" s="1"/>
  <c r="AS45" i="24"/>
  <c r="AS9" i="24" s="1"/>
  <c r="BO41" i="25"/>
  <c r="BO8" i="25" s="1"/>
  <c r="BF48" i="24"/>
  <c r="BF10" i="24" s="1"/>
  <c r="BJ31" i="25"/>
  <c r="BJ6" i="25" s="1"/>
  <c r="BR45" i="24"/>
  <c r="BR9" i="24" s="1"/>
  <c r="BF45" i="24"/>
  <c r="BF9" i="24" s="1"/>
  <c r="BR31" i="24"/>
  <c r="BR6" i="24" s="1"/>
  <c r="AK31" i="24"/>
  <c r="AK6" i="24" s="1"/>
  <c r="AK45" i="24"/>
  <c r="AK9" i="24" s="1"/>
  <c r="BD41" i="25"/>
  <c r="BD8" i="25" s="1"/>
  <c r="AQ41" i="24"/>
  <c r="AQ8" i="24" s="1"/>
  <c r="X45" i="25"/>
  <c r="X9" i="25" s="1"/>
  <c r="CB48" i="24"/>
  <c r="CB10" i="24" s="1"/>
  <c r="BB31" i="24"/>
  <c r="BB6" i="24" s="1"/>
  <c r="BH28" i="24"/>
  <c r="BH5" i="24" s="1"/>
  <c r="BK41" i="24"/>
  <c r="BK8" i="24" s="1"/>
  <c r="BA98" i="24"/>
  <c r="BA115" i="24" s="1"/>
  <c r="BA116" i="24" s="1"/>
  <c r="BK31" i="24"/>
  <c r="BK6" i="24" s="1"/>
  <c r="AR31" i="25"/>
  <c r="AR6" i="25" s="1"/>
  <c r="CB45" i="24"/>
  <c r="CB9" i="24" s="1"/>
  <c r="AZ48" i="24"/>
  <c r="AZ10" i="24" s="1"/>
  <c r="BJ41" i="24"/>
  <c r="BJ8" i="24" s="1"/>
  <c r="BD98" i="24"/>
  <c r="BD115" i="24" s="1"/>
  <c r="BD116" i="24" s="1"/>
  <c r="CD31" i="24"/>
  <c r="CD6" i="24" s="1"/>
  <c r="AL28" i="24"/>
  <c r="AL5" i="24" s="1"/>
  <c r="AE31" i="24"/>
  <c r="AE6" i="24" s="1"/>
  <c r="AY28" i="24"/>
  <c r="AY5" i="24" s="1"/>
  <c r="BY45" i="24"/>
  <c r="BY9" i="24" s="1"/>
  <c r="AR41" i="24"/>
  <c r="AR8" i="24" s="1"/>
  <c r="AT41" i="24"/>
  <c r="AT8" i="24" s="1"/>
  <c r="AV47" i="24"/>
  <c r="AV48" i="24" s="1"/>
  <c r="AV10" i="24" s="1"/>
  <c r="AJ116" i="24"/>
  <c r="AW47" i="24"/>
  <c r="AW48" i="24" s="1"/>
  <c r="AW10" i="24" s="1"/>
  <c r="BC47" i="24"/>
  <c r="BC48" i="24" s="1"/>
  <c r="BC10" i="24" s="1"/>
  <c r="AO31" i="24"/>
  <c r="AO6" i="24" s="1"/>
  <c r="BY31" i="24"/>
  <c r="BY6" i="24" s="1"/>
  <c r="BV38" i="24"/>
  <c r="BV7" i="24" s="1"/>
  <c r="CA45" i="24"/>
  <c r="CA9" i="24" s="1"/>
  <c r="CD41" i="24"/>
  <c r="CD8" i="24" s="1"/>
  <c r="BD28" i="24"/>
  <c r="BD5" i="24" s="1"/>
  <c r="CD45" i="24"/>
  <c r="CD9" i="24" s="1"/>
  <c r="CC31" i="24"/>
  <c r="CC6" i="24" s="1"/>
  <c r="BN47" i="24"/>
  <c r="BN48" i="24" s="1"/>
  <c r="BN10" i="24" s="1"/>
  <c r="BO48" i="24"/>
  <c r="BO10" i="24" s="1"/>
  <c r="AC31" i="25"/>
  <c r="AC6" i="25" s="1"/>
  <c r="AS41" i="24"/>
  <c r="AS8" i="24" s="1"/>
  <c r="AJ31" i="24"/>
  <c r="AJ6" i="24" s="1"/>
  <c r="BX41" i="24"/>
  <c r="BX8" i="24" s="1"/>
  <c r="X45" i="24"/>
  <c r="X9" i="24" s="1"/>
  <c r="AH45" i="24"/>
  <c r="AH9" i="24" s="1"/>
  <c r="CA41" i="24"/>
  <c r="CA8" i="24" s="1"/>
  <c r="AO38" i="24"/>
  <c r="AO7" i="24" s="1"/>
  <c r="BX28" i="24"/>
  <c r="BX5" i="24" s="1"/>
  <c r="AW45" i="24"/>
  <c r="AW9" i="24" s="1"/>
  <c r="AY45" i="24"/>
  <c r="AY9" i="24" s="1"/>
  <c r="CA38" i="24"/>
  <c r="CA7" i="24" s="1"/>
  <c r="BO38" i="24"/>
  <c r="BO7" i="24" s="1"/>
  <c r="AM41" i="24"/>
  <c r="AM8" i="24" s="1"/>
  <c r="BG41" i="24"/>
  <c r="BG8" i="24" s="1"/>
  <c r="AT28" i="24"/>
  <c r="AT5" i="24" s="1"/>
  <c r="BM31" i="24"/>
  <c r="BM6" i="24" s="1"/>
  <c r="Y45" i="24"/>
  <c r="Y9" i="24" s="1"/>
  <c r="BA28" i="24"/>
  <c r="BA5" i="24" s="1"/>
  <c r="AF38" i="24"/>
  <c r="AF7" i="24" s="1"/>
  <c r="BH45" i="25"/>
  <c r="BH9" i="25" s="1"/>
  <c r="BI31" i="24"/>
  <c r="BI6" i="24" s="1"/>
  <c r="AV38" i="24"/>
  <c r="AV7" i="24" s="1"/>
  <c r="AU98" i="24"/>
  <c r="AU115" i="24" s="1"/>
  <c r="AU116" i="24" s="1"/>
  <c r="AJ151" i="24"/>
  <c r="BT28" i="24"/>
  <c r="BT5" i="24" s="1"/>
  <c r="AZ28" i="24"/>
  <c r="AZ5" i="24" s="1"/>
  <c r="AM41" i="25"/>
  <c r="AM8" i="25" s="1"/>
  <c r="BI28" i="24"/>
  <c r="BI5" i="24" s="1"/>
  <c r="BO151" i="24"/>
  <c r="BI45" i="24"/>
  <c r="BI9" i="24" s="1"/>
  <c r="AC38" i="24"/>
  <c r="AC7" i="24" s="1"/>
  <c r="BX45" i="24"/>
  <c r="BX9" i="24" s="1"/>
  <c r="AP38" i="24"/>
  <c r="AP7" i="24" s="1"/>
  <c r="AW38" i="24"/>
  <c r="AW7" i="24" s="1"/>
  <c r="BF38" i="24"/>
  <c r="BF7" i="24" s="1"/>
  <c r="BQ28" i="24"/>
  <c r="BQ5" i="24" s="1"/>
  <c r="BU38" i="24"/>
  <c r="BU7" i="24" s="1"/>
  <c r="BL98" i="24"/>
  <c r="BL115" i="24" s="1"/>
  <c r="BL116" i="24" s="1"/>
  <c r="AR98" i="24"/>
  <c r="AR115" i="24" s="1"/>
  <c r="AR116" i="24" s="1"/>
  <c r="BO98" i="24"/>
  <c r="BO115" i="24" s="1"/>
  <c r="BO116" i="24" s="1"/>
  <c r="BD45" i="25"/>
  <c r="BD9" i="25" s="1"/>
  <c r="CD41" i="25"/>
  <c r="CD8" i="25" s="1"/>
  <c r="BP45" i="25"/>
  <c r="BP9" i="25" s="1"/>
  <c r="BN45" i="24"/>
  <c r="BN9" i="24" s="1"/>
  <c r="AO41" i="25"/>
  <c r="AO8" i="25" s="1"/>
  <c r="CD45" i="25"/>
  <c r="CD9" i="25" s="1"/>
  <c r="BK116" i="24"/>
  <c r="BH41" i="25"/>
  <c r="BH8" i="25" s="1"/>
  <c r="BF31" i="24"/>
  <c r="BF6" i="24" s="1"/>
  <c r="BN41" i="24"/>
  <c r="BN8" i="24" s="1"/>
  <c r="BT38" i="24"/>
  <c r="BT7" i="24" s="1"/>
  <c r="AU28" i="24"/>
  <c r="AU5" i="24" s="1"/>
  <c r="AB45" i="24"/>
  <c r="AB9" i="24" s="1"/>
  <c r="BQ41" i="24"/>
  <c r="BQ8" i="24" s="1"/>
  <c r="BO45" i="24"/>
  <c r="BO9" i="24" s="1"/>
  <c r="CC47" i="24"/>
  <c r="CC48" i="24" s="1"/>
  <c r="CC10" i="24" s="1"/>
  <c r="BR47" i="24"/>
  <c r="BR48" i="24" s="1"/>
  <c r="BR10" i="24" s="1"/>
  <c r="BP98" i="24"/>
  <c r="BP115" i="24" s="1"/>
  <c r="BP116" i="24" s="1"/>
  <c r="BW31" i="25"/>
  <c r="BW6" i="25" s="1"/>
  <c r="BS31" i="25"/>
  <c r="BS6" i="25" s="1"/>
  <c r="AS48" i="24"/>
  <c r="AS10" i="24" s="1"/>
  <c r="AQ31" i="25"/>
  <c r="AQ6" i="25" s="1"/>
  <c r="AZ41" i="25"/>
  <c r="AZ8" i="25" s="1"/>
  <c r="BZ45" i="25"/>
  <c r="BZ9" i="25" s="1"/>
  <c r="AG41" i="25"/>
  <c r="AG8" i="25" s="1"/>
  <c r="BM38" i="24"/>
  <c r="BM7" i="24" s="1"/>
  <c r="AY38" i="24"/>
  <c r="AY7" i="24" s="1"/>
  <c r="AZ45" i="24"/>
  <c r="AZ9" i="24" s="1"/>
  <c r="AB31" i="24"/>
  <c r="AB6" i="24" s="1"/>
  <c r="BG28" i="24"/>
  <c r="AI31" i="24"/>
  <c r="AI6" i="24" s="1"/>
  <c r="CB31" i="24"/>
  <c r="CB6" i="24" s="1"/>
  <c r="AQ28" i="24"/>
  <c r="AQ5" i="24" s="1"/>
  <c r="AO41" i="24"/>
  <c r="AO8" i="24" s="1"/>
  <c r="AI28" i="24"/>
  <c r="AI5" i="24" s="1"/>
  <c r="BF98" i="24"/>
  <c r="BF115" i="24" s="1"/>
  <c r="BF116" i="24" s="1"/>
  <c r="BT116" i="24"/>
  <c r="BY48" i="24"/>
  <c r="BY10" i="24" s="1"/>
  <c r="BA38" i="24"/>
  <c r="BA7" i="24" s="1"/>
  <c r="CE41" i="24"/>
  <c r="CE8" i="24" s="1"/>
  <c r="AP31" i="24"/>
  <c r="AP6" i="24" s="1"/>
  <c r="BP31" i="24"/>
  <c r="BP6" i="24" s="1"/>
  <c r="AK41" i="25"/>
  <c r="AK8" i="25" s="1"/>
  <c r="BE31" i="25"/>
  <c r="BE6" i="25" s="1"/>
  <c r="BL31" i="24"/>
  <c r="BL6" i="24" s="1"/>
  <c r="BX31" i="24"/>
  <c r="BX6" i="24" s="1"/>
  <c r="AA45" i="24"/>
  <c r="AA9" i="24" s="1"/>
  <c r="BP28" i="24"/>
  <c r="BP5" i="24" s="1"/>
  <c r="AI45" i="24"/>
  <c r="AI9" i="24" s="1"/>
  <c r="BW28" i="24"/>
  <c r="BW5" i="24" s="1"/>
  <c r="BY38" i="24"/>
  <c r="BY7" i="24" s="1"/>
  <c r="BY41" i="24"/>
  <c r="BY8" i="24" s="1"/>
  <c r="AO151" i="24"/>
  <c r="Y164" i="24" s="1"/>
  <c r="AG28" i="24"/>
  <c r="AG5" i="24" s="1"/>
  <c r="AR38" i="24"/>
  <c r="AR7" i="24" s="1"/>
  <c r="AG41" i="24"/>
  <c r="AG8" i="24" s="1"/>
  <c r="CB151" i="24"/>
  <c r="BM28" i="24"/>
  <c r="BM5" i="24" s="1"/>
  <c r="AY31" i="24"/>
  <c r="AY6" i="24" s="1"/>
  <c r="AE28" i="24"/>
  <c r="AE5" i="24" s="1"/>
  <c r="AY41" i="24"/>
  <c r="AY8" i="24" s="1"/>
  <c r="BC31" i="24"/>
  <c r="BC6" i="24" s="1"/>
  <c r="BP38" i="24"/>
  <c r="BP7" i="24" s="1"/>
  <c r="BR41" i="24"/>
  <c r="BR8" i="24" s="1"/>
  <c r="AY151" i="24"/>
  <c r="AS151" i="24"/>
  <c r="BF41" i="24"/>
  <c r="BF8" i="24" s="1"/>
  <c r="BN38" i="24"/>
  <c r="BN7" i="24" s="1"/>
  <c r="BB41" i="24"/>
  <c r="BB8" i="24" s="1"/>
  <c r="BN28" i="24"/>
  <c r="BG38" i="24"/>
  <c r="BG7" i="24" s="1"/>
  <c r="BK38" i="24"/>
  <c r="BK7" i="24" s="1"/>
  <c r="AM28" i="24"/>
  <c r="AU38" i="24"/>
  <c r="AU7" i="24" s="1"/>
  <c r="BY98" i="24"/>
  <c r="BY115" i="24" s="1"/>
  <c r="BY116" i="24" s="1"/>
  <c r="BK31" i="25"/>
  <c r="BK6" i="25" s="1"/>
  <c r="AP41" i="25"/>
  <c r="AP8" i="25" s="1"/>
  <c r="AV116" i="24"/>
  <c r="BY31" i="25"/>
  <c r="BY6" i="25" s="1"/>
  <c r="AB38" i="24"/>
  <c r="AB7" i="24" s="1"/>
  <c r="AN38" i="24"/>
  <c r="AN7" i="24" s="1"/>
  <c r="BG31" i="24"/>
  <c r="BG6" i="24" s="1"/>
  <c r="Y38" i="24"/>
  <c r="Y7" i="24" s="1"/>
  <c r="BT45" i="24"/>
  <c r="BT9" i="24" s="1"/>
  <c r="AV45" i="24"/>
  <c r="AV9" i="24" s="1"/>
  <c r="BE28" i="24"/>
  <c r="BE5" i="24" s="1"/>
  <c r="AJ28" i="24"/>
  <c r="AD45" i="24"/>
  <c r="AD9" i="24" s="1"/>
  <c r="BK28" i="24"/>
  <c r="BK5" i="24" s="1"/>
  <c r="AP28" i="24"/>
  <c r="BE31" i="24"/>
  <c r="BE6" i="24" s="1"/>
  <c r="CE31" i="24"/>
  <c r="CE6" i="24" s="1"/>
  <c r="BB48" i="24"/>
  <c r="BB10" i="24" s="1"/>
  <c r="BR151" i="24"/>
  <c r="BU31" i="24"/>
  <c r="BU6" i="24" s="1"/>
  <c r="BM45" i="24"/>
  <c r="BM9" i="24" s="1"/>
  <c r="Y45" i="25"/>
  <c r="Y9" i="25" s="1"/>
  <c r="BJ45" i="24"/>
  <c r="BJ9" i="24" s="1"/>
  <c r="AQ48" i="24"/>
  <c r="AQ10" i="24" s="1"/>
  <c r="BZ41" i="24"/>
  <c r="BZ8" i="24" s="1"/>
  <c r="AT38" i="24"/>
  <c r="AT7" i="24" s="1"/>
  <c r="BB45" i="24"/>
  <c r="BB9" i="24" s="1"/>
  <c r="BB28" i="24"/>
  <c r="BB5" i="24" s="1"/>
  <c r="BJ28" i="24"/>
  <c r="BJ5" i="24" s="1"/>
  <c r="CC41" i="24"/>
  <c r="CC8" i="24" s="1"/>
  <c r="AN41" i="24"/>
  <c r="AN8" i="24" s="1"/>
  <c r="AS38" i="24"/>
  <c r="AS7" i="24" s="1"/>
  <c r="CD151" i="24"/>
  <c r="CE98" i="24"/>
  <c r="CE115" i="24" s="1"/>
  <c r="BP48" i="24"/>
  <c r="BP10" i="24" s="1"/>
  <c r="BF31" i="25"/>
  <c r="BF6" i="25" s="1"/>
  <c r="BT45" i="25"/>
  <c r="BT9" i="25" s="1"/>
  <c r="BK41" i="25"/>
  <c r="BK8" i="25" s="1"/>
  <c r="AT98" i="25"/>
  <c r="BC116" i="24"/>
  <c r="CE38" i="24"/>
  <c r="CE7" i="24" s="1"/>
  <c r="AP45" i="24"/>
  <c r="AP9" i="24" s="1"/>
  <c r="AR45" i="24"/>
  <c r="AR9" i="24" s="1"/>
  <c r="AZ151" i="24"/>
  <c r="BS41" i="24"/>
  <c r="BS8" i="24" s="1"/>
  <c r="BB38" i="24"/>
  <c r="BB7" i="24" s="1"/>
  <c r="BC28" i="24"/>
  <c r="BC5" i="24" s="1"/>
  <c r="AR31" i="24"/>
  <c r="AR6" i="24" s="1"/>
  <c r="AQ38" i="24"/>
  <c r="AQ7" i="24" s="1"/>
  <c r="AC31" i="24"/>
  <c r="AC6" i="24" s="1"/>
  <c r="BW151" i="24"/>
  <c r="BD151" i="24"/>
  <c r="BS28" i="24"/>
  <c r="BS5" i="24" s="1"/>
  <c r="AQ31" i="24"/>
  <c r="AQ6" i="24" s="1"/>
  <c r="BF28" i="24"/>
  <c r="BF5" i="24" s="1"/>
  <c r="AH151" i="24"/>
  <c r="BS151" i="24"/>
  <c r="AO28" i="24"/>
  <c r="AO5" i="24" s="1"/>
  <c r="BK47" i="24"/>
  <c r="BK48" i="24" s="1"/>
  <c r="BK10" i="24" s="1"/>
  <c r="AG116" i="24"/>
  <c r="BI98" i="24"/>
  <c r="BI115" i="24" s="1"/>
  <c r="BI116" i="24" s="1"/>
  <c r="AM116" i="24"/>
  <c r="BB151" i="24"/>
  <c r="BZ31" i="25"/>
  <c r="BZ6" i="25" s="1"/>
  <c r="BS41" i="25"/>
  <c r="BS8" i="25" s="1"/>
  <c r="BY38" i="25"/>
  <c r="BY7" i="25" s="1"/>
  <c r="BV31" i="25"/>
  <c r="BV6" i="25" s="1"/>
  <c r="AV151" i="24"/>
  <c r="AW116" i="24"/>
  <c r="AK28" i="24"/>
  <c r="AK5" i="24" s="1"/>
  <c r="AA38" i="24"/>
  <c r="AA7" i="24" s="1"/>
  <c r="BE41" i="25"/>
  <c r="BE8" i="25" s="1"/>
  <c r="BC38" i="24"/>
  <c r="BC7" i="24" s="1"/>
  <c r="CE151" i="24"/>
  <c r="BD38" i="24"/>
  <c r="BD7" i="24" s="1"/>
  <c r="BK151" i="24"/>
  <c r="BG151" i="24"/>
  <c r="BL41" i="24"/>
  <c r="BL8" i="24" s="1"/>
  <c r="AH28" i="24"/>
  <c r="AH5" i="24" s="1"/>
  <c r="BE38" i="24"/>
  <c r="BE7" i="24" s="1"/>
  <c r="BJ47" i="24"/>
  <c r="BJ48" i="24" s="1"/>
  <c r="BJ10" i="24" s="1"/>
  <c r="AL116" i="24"/>
  <c r="AT151" i="24"/>
  <c r="AC160" i="24" s="1"/>
  <c r="BV28" i="24"/>
  <c r="BV5" i="24" s="1"/>
  <c r="BP151" i="24"/>
  <c r="CC45" i="24"/>
  <c r="CC9" i="24" s="1"/>
  <c r="AE38" i="24"/>
  <c r="AE7" i="24" s="1"/>
  <c r="CC151" i="24"/>
  <c r="AP41" i="24"/>
  <c r="AP8" i="24" s="1"/>
  <c r="AZ38" i="24"/>
  <c r="AZ7" i="24" s="1"/>
  <c r="BA151" i="24"/>
  <c r="BW45" i="24"/>
  <c r="BW9" i="24" s="1"/>
  <c r="BR28" i="24"/>
  <c r="BR5" i="24" s="1"/>
  <c r="Z38" i="24"/>
  <c r="Z7" i="24" s="1"/>
  <c r="BE151" i="24"/>
  <c r="AS28" i="24"/>
  <c r="AV28" i="24"/>
  <c r="AV5" i="24" s="1"/>
  <c r="AK38" i="24"/>
  <c r="AK7" i="24" s="1"/>
  <c r="AU151" i="24"/>
  <c r="BP45" i="24"/>
  <c r="BP9" i="24" s="1"/>
  <c r="BQ151" i="24"/>
  <c r="AK116" i="24"/>
  <c r="AN151" i="25"/>
  <c r="AW41" i="25"/>
  <c r="AW8" i="25" s="1"/>
  <c r="BQ45" i="25"/>
  <c r="BQ9" i="25" s="1"/>
  <c r="CC41" i="25"/>
  <c r="CC8" i="25" s="1"/>
  <c r="BI31" i="25"/>
  <c r="BI6" i="25" s="1"/>
  <c r="AE45" i="25"/>
  <c r="AE9" i="25" s="1"/>
  <c r="BI45" i="25"/>
  <c r="BI9" i="25" s="1"/>
  <c r="AK151" i="25"/>
  <c r="BL45" i="25"/>
  <c r="BL9" i="25" s="1"/>
  <c r="AV31" i="25"/>
  <c r="AV6" i="25" s="1"/>
  <c r="AT41" i="25"/>
  <c r="AT8" i="25" s="1"/>
  <c r="BX38" i="24"/>
  <c r="BX7" i="24" s="1"/>
  <c r="BV48" i="24"/>
  <c r="BV10" i="24" s="1"/>
  <c r="AL38" i="24"/>
  <c r="AL7" i="24" s="1"/>
  <c r="AR28" i="24"/>
  <c r="BJ38" i="24"/>
  <c r="BJ7" i="24" s="1"/>
  <c r="BG41" i="25"/>
  <c r="BG8" i="25" s="1"/>
  <c r="BA45" i="24"/>
  <c r="BA9" i="24" s="1"/>
  <c r="BE45" i="24"/>
  <c r="BE9" i="24" s="1"/>
  <c r="AH38" i="24"/>
  <c r="AH7" i="24" s="1"/>
  <c r="X38" i="24"/>
  <c r="X7" i="24" s="1"/>
  <c r="BI151" i="24"/>
  <c r="CD38" i="24"/>
  <c r="CD7" i="24" s="1"/>
  <c r="AN28" i="24"/>
  <c r="AN5" i="24" s="1"/>
  <c r="CA31" i="24"/>
  <c r="CA6" i="24" s="1"/>
  <c r="CB38" i="24"/>
  <c r="CB7" i="24" s="1"/>
  <c r="AQ151" i="24"/>
  <c r="AT98" i="24"/>
  <c r="BX98" i="24"/>
  <c r="BX115" i="24" s="1"/>
  <c r="BX116" i="24" s="1"/>
  <c r="AZ98" i="24"/>
  <c r="AZ115" i="24" s="1"/>
  <c r="AZ116" i="24" s="1"/>
  <c r="BU98" i="24"/>
  <c r="BU115" i="24" s="1"/>
  <c r="BU116" i="24" s="1"/>
  <c r="BM98" i="24"/>
  <c r="BM115" i="24" s="1"/>
  <c r="BM116" i="24" s="1"/>
  <c r="AH116" i="24"/>
  <c r="AI151" i="24"/>
  <c r="BS45" i="24"/>
  <c r="BS9" i="24" s="1"/>
  <c r="BI28" i="25"/>
  <c r="BI5" i="25" s="1"/>
  <c r="AH38" i="25"/>
  <c r="AH7" i="25" s="1"/>
  <c r="BH38" i="24"/>
  <c r="BH7" i="24" s="1"/>
  <c r="CC116" i="24"/>
  <c r="BR116" i="24"/>
  <c r="AE31" i="25"/>
  <c r="AE6" i="25" s="1"/>
  <c r="BQ38" i="24"/>
  <c r="BQ7" i="24" s="1"/>
  <c r="AG38" i="24"/>
  <c r="AG7" i="24" s="1"/>
  <c r="BL48" i="24"/>
  <c r="BL10" i="24" s="1"/>
  <c r="BZ98" i="24"/>
  <c r="BZ115" i="24" s="1"/>
  <c r="BZ116" i="24" s="1"/>
  <c r="BE116" i="24"/>
  <c r="BT47" i="24"/>
  <c r="BT48" i="24" s="1"/>
  <c r="BT10" i="24" s="1"/>
  <c r="BD45" i="24"/>
  <c r="BD9" i="24" s="1"/>
  <c r="BX31" i="25"/>
  <c r="BX6" i="25" s="1"/>
  <c r="BA38" i="25"/>
  <c r="BA7" i="25" s="1"/>
  <c r="BC31" i="25"/>
  <c r="BC6" i="25" s="1"/>
  <c r="CB41" i="25"/>
  <c r="CB8" i="25" s="1"/>
  <c r="AH45" i="25"/>
  <c r="AH9" i="25" s="1"/>
  <c r="AQ98" i="25"/>
  <c r="AQ115" i="25" s="1"/>
  <c r="BD38" i="25"/>
  <c r="BD7" i="25" s="1"/>
  <c r="AN45" i="25"/>
  <c r="AN9" i="25" s="1"/>
  <c r="AI31" i="25"/>
  <c r="AI6" i="25" s="1"/>
  <c r="AG31" i="25"/>
  <c r="AG6" i="25" s="1"/>
  <c r="BU31" i="25"/>
  <c r="BU6" i="25" s="1"/>
  <c r="BI38" i="24"/>
  <c r="BI7" i="24" s="1"/>
  <c r="AN151" i="24"/>
  <c r="BF151" i="24"/>
  <c r="BU151" i="24"/>
  <c r="AW31" i="25"/>
  <c r="AW6" i="25" s="1"/>
  <c r="AS41" i="25"/>
  <c r="AS8" i="25" s="1"/>
  <c r="BL41" i="25"/>
  <c r="BL8" i="25" s="1"/>
  <c r="BK28" i="25"/>
  <c r="BK5" i="25" s="1"/>
  <c r="BM41" i="25"/>
  <c r="BM8" i="25" s="1"/>
  <c r="AI151" i="25"/>
  <c r="BF45" i="25"/>
  <c r="BF9" i="25" s="1"/>
  <c r="AM38" i="24"/>
  <c r="AM7" i="24" s="1"/>
  <c r="CE28" i="24"/>
  <c r="BB31" i="25"/>
  <c r="BB6" i="25" s="1"/>
  <c r="BD31" i="25"/>
  <c r="BD6" i="25" s="1"/>
  <c r="BF38" i="25"/>
  <c r="BF7" i="25" s="1"/>
  <c r="BX151" i="24"/>
  <c r="BY151" i="24"/>
  <c r="AW31" i="24"/>
  <c r="AW6" i="24" s="1"/>
  <c r="AM151" i="24"/>
  <c r="BL38" i="24"/>
  <c r="BL7" i="24" s="1"/>
  <c r="AU45" i="24"/>
  <c r="AU9" i="24" s="1"/>
  <c r="BL28" i="24"/>
  <c r="BL5" i="24" s="1"/>
  <c r="BW45" i="25"/>
  <c r="BW9" i="25" s="1"/>
  <c r="AQ98" i="24"/>
  <c r="AQ115" i="24" s="1"/>
  <c r="AQ116" i="24" s="1"/>
  <c r="BV98" i="24"/>
  <c r="BV115" i="24" s="1"/>
  <c r="BV116" i="24" s="1"/>
  <c r="AP116" i="24"/>
  <c r="AS98" i="24"/>
  <c r="AS115" i="24" s="1"/>
  <c r="AS116" i="24" s="1"/>
  <c r="AN116" i="24"/>
  <c r="BS98" i="24"/>
  <c r="BS115" i="24" s="1"/>
  <c r="BS116" i="24" s="1"/>
  <c r="AL45" i="24"/>
  <c r="AL9" i="24" s="1"/>
  <c r="E47" i="24"/>
  <c r="AM28" i="25"/>
  <c r="AM5" i="25" s="1"/>
  <c r="AD45" i="25"/>
  <c r="AD9" i="25" s="1"/>
  <c r="AS28" i="25"/>
  <c r="AS5" i="25" s="1"/>
  <c r="BR28" i="25"/>
  <c r="BR5" i="25" s="1"/>
  <c r="BJ116" i="24"/>
  <c r="AM38" i="25"/>
  <c r="AM7" i="25" s="1"/>
  <c r="AP31" i="25"/>
  <c r="AP6" i="25" s="1"/>
  <c r="BW41" i="25"/>
  <c r="BW8" i="25" s="1"/>
  <c r="BD28" i="25"/>
  <c r="BD5" i="25" s="1"/>
  <c r="AB31" i="25"/>
  <c r="AB6" i="25" s="1"/>
  <c r="BA31" i="25"/>
  <c r="BA6" i="25" s="1"/>
  <c r="BZ41" i="25"/>
  <c r="BZ8" i="25" s="1"/>
  <c r="BJ28" i="25"/>
  <c r="BJ5" i="25" s="1"/>
  <c r="BV151" i="24"/>
  <c r="CE45" i="24"/>
  <c r="CE9" i="24" s="1"/>
  <c r="BN151" i="24"/>
  <c r="BD31" i="24"/>
  <c r="BD6" i="24" s="1"/>
  <c r="AQ45" i="24"/>
  <c r="AQ9" i="24" s="1"/>
  <c r="AR151" i="24"/>
  <c r="BS31" i="24"/>
  <c r="BS6" i="24" s="1"/>
  <c r="BY28" i="24"/>
  <c r="BY5" i="24" s="1"/>
  <c r="AD38" i="24"/>
  <c r="AD7" i="24" s="1"/>
  <c r="BM151" i="24"/>
  <c r="AP151" i="24"/>
  <c r="AW151" i="24"/>
  <c r="AX151" i="24"/>
  <c r="CC38" i="24"/>
  <c r="CC7" i="24" s="1"/>
  <c r="AK151" i="24"/>
  <c r="BR38" i="24"/>
  <c r="BR7" i="24" s="1"/>
  <c r="BH151" i="24"/>
  <c r="BU28" i="24"/>
  <c r="AF45" i="24"/>
  <c r="AF9" i="24" s="1"/>
  <c r="BL151" i="24"/>
  <c r="BS38" i="24"/>
  <c r="BS7" i="24" s="1"/>
  <c r="BH45" i="24"/>
  <c r="BH9" i="24" s="1"/>
  <c r="BJ151" i="24"/>
  <c r="AJ38" i="24"/>
  <c r="AJ7" i="24" s="1"/>
  <c r="CB98" i="24"/>
  <c r="CB115" i="24" s="1"/>
  <c r="CB116" i="24" s="1"/>
  <c r="CA116" i="24"/>
  <c r="AL151" i="24"/>
  <c r="BO31" i="24"/>
  <c r="BO6" i="24" s="1"/>
  <c r="BF41" i="25"/>
  <c r="BF8" i="25" s="1"/>
  <c r="AL31" i="25"/>
  <c r="AL6" i="25" s="1"/>
  <c r="AK28" i="25"/>
  <c r="AK5" i="25" s="1"/>
  <c r="BI41" i="25"/>
  <c r="BI8" i="25" s="1"/>
  <c r="CE31" i="25"/>
  <c r="CE6" i="25" s="1"/>
  <c r="BG116" i="24"/>
  <c r="AC45" i="24"/>
  <c r="AC9" i="24" s="1"/>
  <c r="AF38" i="25"/>
  <c r="AF7" i="25" s="1"/>
  <c r="AZ45" i="25"/>
  <c r="AZ9" i="25" s="1"/>
  <c r="BE45" i="25"/>
  <c r="BE9" i="25" s="1"/>
  <c r="AH151" i="25"/>
  <c r="CD31" i="25"/>
  <c r="CD6" i="25" s="1"/>
  <c r="AW98" i="25"/>
  <c r="AW115" i="25" s="1"/>
  <c r="AN41" i="25"/>
  <c r="AN8" i="25" s="1"/>
  <c r="AH28" i="25"/>
  <c r="BK45" i="25"/>
  <c r="BK9" i="25" s="1"/>
  <c r="BV45" i="25"/>
  <c r="BV9" i="25" s="1"/>
  <c r="BH28" i="25"/>
  <c r="BH5" i="25" s="1"/>
  <c r="AI116" i="24"/>
  <c r="CB45" i="25"/>
  <c r="CB9" i="25" s="1"/>
  <c r="AY45" i="25"/>
  <c r="AY9" i="25" s="1"/>
  <c r="AN31" i="25"/>
  <c r="AN6" i="25" s="1"/>
  <c r="BY41" i="25"/>
  <c r="BY8" i="25" s="1"/>
  <c r="BX28" i="25"/>
  <c r="BX5" i="25" s="1"/>
  <c r="BA28" i="25"/>
  <c r="BA5" i="25" s="1"/>
  <c r="BU28" i="25"/>
  <c r="BU5" i="25" s="1"/>
  <c r="BY45" i="25"/>
  <c r="BY9" i="25" s="1"/>
  <c r="AH31" i="25"/>
  <c r="AH6" i="25" s="1"/>
  <c r="BC38" i="25"/>
  <c r="BC7" i="25" s="1"/>
  <c r="BQ38" i="25"/>
  <c r="BQ7" i="25" s="1"/>
  <c r="AQ41" i="25"/>
  <c r="AQ8" i="25" s="1"/>
  <c r="AT48" i="24"/>
  <c r="AT10" i="24" s="1"/>
  <c r="BW116" i="24"/>
  <c r="BN116" i="24"/>
  <c r="BJ45" i="25"/>
  <c r="BJ9" i="25" s="1"/>
  <c r="BN31" i="25"/>
  <c r="BN6" i="25" s="1"/>
  <c r="AL151" i="25"/>
  <c r="BE38" i="25"/>
  <c r="BE7" i="25" s="1"/>
  <c r="BQ41" i="25"/>
  <c r="BQ8" i="25" s="1"/>
  <c r="AF28" i="25"/>
  <c r="AF5" i="25" s="1"/>
  <c r="AK45" i="25"/>
  <c r="AK9" i="25" s="1"/>
  <c r="AQ151" i="25"/>
  <c r="AO151" i="25"/>
  <c r="Y164" i="25" s="1"/>
  <c r="BG38" i="25"/>
  <c r="BG7" i="25" s="1"/>
  <c r="AW151" i="25"/>
  <c r="BR45" i="25"/>
  <c r="BR9" i="25" s="1"/>
  <c r="AP45" i="25"/>
  <c r="AP9" i="25" s="1"/>
  <c r="BR38" i="25"/>
  <c r="BR7" i="25" s="1"/>
  <c r="BB45" i="25"/>
  <c r="BB9" i="25" s="1"/>
  <c r="BN41" i="25"/>
  <c r="BN8" i="25" s="1"/>
  <c r="AR28" i="25"/>
  <c r="AR5" i="25" s="1"/>
  <c r="AR151" i="25"/>
  <c r="BC41" i="25"/>
  <c r="BC8" i="25" s="1"/>
  <c r="AT151" i="25"/>
  <c r="AC162" i="25" s="1"/>
  <c r="AC38" i="25"/>
  <c r="AC7" i="25" s="1"/>
  <c r="AV38" i="25"/>
  <c r="AV7" i="25" s="1"/>
  <c r="BS38" i="25"/>
  <c r="BS7" i="25" s="1"/>
  <c r="BG45" i="25"/>
  <c r="BG9" i="25" s="1"/>
  <c r="AG151" i="25"/>
  <c r="CC45" i="25"/>
  <c r="CC9" i="25" s="1"/>
  <c r="AA45" i="25"/>
  <c r="AA9" i="25" s="1"/>
  <c r="AT28" i="25"/>
  <c r="AT5" i="25" s="1"/>
  <c r="AW38" i="25"/>
  <c r="AW7" i="25" s="1"/>
  <c r="AQ45" i="25"/>
  <c r="AQ9" i="25" s="1"/>
  <c r="AR45" i="25"/>
  <c r="AR9" i="25" s="1"/>
  <c r="AW45" i="25"/>
  <c r="AW9" i="25" s="1"/>
  <c r="BO28" i="25"/>
  <c r="BM38" i="25"/>
  <c r="BM7" i="25" s="1"/>
  <c r="AJ116" i="25"/>
  <c r="AJ101" i="25"/>
  <c r="BT38" i="25"/>
  <c r="BT7" i="25" s="1"/>
  <c r="BN45" i="25"/>
  <c r="BN9" i="25" s="1"/>
  <c r="AK31" i="25"/>
  <c r="AK6" i="25" s="1"/>
  <c r="BP41" i="25"/>
  <c r="BP8" i="25" s="1"/>
  <c r="AG28" i="25"/>
  <c r="AW28" i="25"/>
  <c r="X38" i="25"/>
  <c r="X7" i="25" s="1"/>
  <c r="CC38" i="25"/>
  <c r="CC7" i="25" s="1"/>
  <c r="BX38" i="25"/>
  <c r="BX7" i="25" s="1"/>
  <c r="BZ38" i="25"/>
  <c r="BZ7" i="25" s="1"/>
  <c r="AI38" i="25"/>
  <c r="AI7" i="25" s="1"/>
  <c r="BA45" i="25"/>
  <c r="BA9" i="25" s="1"/>
  <c r="BP31" i="25"/>
  <c r="BP6" i="25" s="1"/>
  <c r="AO28" i="25"/>
  <c r="BI38" i="25"/>
  <c r="BI7" i="25" s="1"/>
  <c r="AN116" i="25"/>
  <c r="AN101" i="25"/>
  <c r="AY28" i="25"/>
  <c r="BS28" i="25"/>
  <c r="BS45" i="25"/>
  <c r="BS9" i="25" s="1"/>
  <c r="AB45" i="25"/>
  <c r="AB9" i="25" s="1"/>
  <c r="AG45" i="25"/>
  <c r="AG9" i="25" s="1"/>
  <c r="AL45" i="25"/>
  <c r="AL9" i="25" s="1"/>
  <c r="AU41" i="25"/>
  <c r="AU8" i="25" s="1"/>
  <c r="BV28" i="25"/>
  <c r="BN28" i="25"/>
  <c r="BL38" i="25"/>
  <c r="BL7" i="25" s="1"/>
  <c r="AT38" i="25"/>
  <c r="AT7" i="25" s="1"/>
  <c r="AX41" i="25"/>
  <c r="AX8" i="25" s="1"/>
  <c r="BH31" i="25"/>
  <c r="BH6" i="25" s="1"/>
  <c r="BB28" i="25"/>
  <c r="AL38" i="25"/>
  <c r="AL7" i="25" s="1"/>
  <c r="BV38" i="25"/>
  <c r="BV7" i="25" s="1"/>
  <c r="AG116" i="25"/>
  <c r="AG101" i="25"/>
  <c r="AU151" i="25"/>
  <c r="AR38" i="25"/>
  <c r="AR7" i="25" s="1"/>
  <c r="BU38" i="25"/>
  <c r="BU7" i="25" s="1"/>
  <c r="AS98" i="25"/>
  <c r="AS115" i="25" s="1"/>
  <c r="AJ38" i="25"/>
  <c r="AJ7" i="25" s="1"/>
  <c r="BW38" i="25"/>
  <c r="BW7" i="25" s="1"/>
  <c r="AN38" i="25"/>
  <c r="AN7" i="25" s="1"/>
  <c r="BO38" i="25"/>
  <c r="BO7" i="25" s="1"/>
  <c r="Z45" i="25"/>
  <c r="Z9" i="25" s="1"/>
  <c r="AV28" i="25"/>
  <c r="BP38" i="25"/>
  <c r="BP7" i="25" s="1"/>
  <c r="AV98" i="25"/>
  <c r="AV115" i="25" s="1"/>
  <c r="AK38" i="25"/>
  <c r="AK7" i="25" s="1"/>
  <c r="AO101" i="25"/>
  <c r="X164" i="25" s="1"/>
  <c r="AE38" i="25"/>
  <c r="AE7" i="25" s="1"/>
  <c r="CA45" i="25"/>
  <c r="CA9" i="25" s="1"/>
  <c r="BU45" i="25"/>
  <c r="BU9" i="25" s="1"/>
  <c r="AF31" i="25"/>
  <c r="AF6" i="25" s="1"/>
  <c r="BR31" i="25"/>
  <c r="BR6" i="25" s="1"/>
  <c r="AU31" i="25"/>
  <c r="AU6" i="25" s="1"/>
  <c r="AL41" i="25"/>
  <c r="AL8" i="25" s="1"/>
  <c r="BE28" i="25"/>
  <c r="BO31" i="25"/>
  <c r="BO6" i="25" s="1"/>
  <c r="AP47" i="25"/>
  <c r="AP48" i="25" s="1"/>
  <c r="AP10" i="25" s="1"/>
  <c r="E47" i="25"/>
  <c r="AP28" i="25"/>
  <c r="AE28" i="25"/>
  <c r="AI28" i="25"/>
  <c r="BC28" i="25"/>
  <c r="BY28" i="25"/>
  <c r="AM101" i="25"/>
  <c r="AM116" i="25"/>
  <c r="BX45" i="25"/>
  <c r="BX9" i="25" s="1"/>
  <c r="AJ151" i="25"/>
  <c r="Y38" i="25"/>
  <c r="Y7" i="25" s="1"/>
  <c r="AH101" i="25"/>
  <c r="AH116" i="25"/>
  <c r="AG38" i="25"/>
  <c r="AG7" i="25" s="1"/>
  <c r="AZ38" i="25"/>
  <c r="AZ7" i="25" s="1"/>
  <c r="AO38" i="25"/>
  <c r="AO7" i="25" s="1"/>
  <c r="BC45" i="25"/>
  <c r="BC9" i="25" s="1"/>
  <c r="AC45" i="25"/>
  <c r="AC9" i="25" s="1"/>
  <c r="AQ28" i="25"/>
  <c r="AU28" i="25"/>
  <c r="CD38" i="25"/>
  <c r="CD7" i="25" s="1"/>
  <c r="BK38" i="25"/>
  <c r="BK7" i="25" s="1"/>
  <c r="AL28" i="25"/>
  <c r="AA38" i="25"/>
  <c r="AA7" i="25" s="1"/>
  <c r="BN38" i="25"/>
  <c r="BN7" i="25" s="1"/>
  <c r="AS151" i="25"/>
  <c r="AU38" i="25"/>
  <c r="AU7" i="25" s="1"/>
  <c r="AU98" i="25"/>
  <c r="AU115" i="25" s="1"/>
  <c r="AP38" i="25"/>
  <c r="AP7" i="25" s="1"/>
  <c r="BO45" i="25"/>
  <c r="BO9" i="25" s="1"/>
  <c r="AF45" i="25"/>
  <c r="AF9" i="25" s="1"/>
  <c r="AD31" i="25"/>
  <c r="AD6" i="25" s="1"/>
  <c r="CE38" i="25"/>
  <c r="CE7" i="25" s="1"/>
  <c r="BQ28" i="25"/>
  <c r="AU45" i="25"/>
  <c r="AU9" i="25" s="1"/>
  <c r="BM45" i="25"/>
  <c r="BM9" i="25" s="1"/>
  <c r="AJ31" i="25"/>
  <c r="AJ6" i="25" s="1"/>
  <c r="AM31" i="25"/>
  <c r="AM6" i="25" s="1"/>
  <c r="BG31" i="25"/>
  <c r="BG6" i="25" s="1"/>
  <c r="CA31" i="25"/>
  <c r="CA6" i="25" s="1"/>
  <c r="AI41" i="25"/>
  <c r="AI8" i="25" s="1"/>
  <c r="BF28" i="25"/>
  <c r="BL28" i="25"/>
  <c r="BP28" i="25"/>
  <c r="AI101" i="25"/>
  <c r="AI116" i="25"/>
  <c r="BG28" i="25"/>
  <c r="AY38" i="25"/>
  <c r="AY7" i="25" s="1"/>
  <c r="AS38" i="25"/>
  <c r="AS7" i="25" s="1"/>
  <c r="AR98" i="25"/>
  <c r="AR115" i="25" s="1"/>
  <c r="CE45" i="25"/>
  <c r="CE9" i="25" s="1"/>
  <c r="AZ28" i="25"/>
  <c r="BT28" i="25"/>
  <c r="AK116" i="25"/>
  <c r="AK101" i="25"/>
  <c r="E7" i="25"/>
  <c r="AI45" i="25"/>
  <c r="AI9" i="25" s="1"/>
  <c r="AP151" i="25"/>
  <c r="CB38" i="25"/>
  <c r="CB7" i="25" s="1"/>
  <c r="BW28" i="25"/>
  <c r="AJ28" i="25"/>
  <c r="Z38" i="25"/>
  <c r="Z7" i="25" s="1"/>
  <c r="BB38" i="25"/>
  <c r="BB7" i="25" s="1"/>
  <c r="AL101" i="25"/>
  <c r="AL116" i="25"/>
  <c r="AD38" i="25"/>
  <c r="AD7" i="25" s="1"/>
  <c r="CA38" i="25"/>
  <c r="CA7" i="25" s="1"/>
  <c r="AM151" i="25"/>
  <c r="AQ38" i="25"/>
  <c r="AQ7" i="25" s="1"/>
  <c r="AV45" i="25"/>
  <c r="AV9" i="25" s="1"/>
  <c r="CE41" i="25"/>
  <c r="CE8" i="25" s="1"/>
  <c r="AS45" i="25"/>
  <c r="AS9" i="25" s="1"/>
  <c r="BH38" i="25"/>
  <c r="BH7" i="25" s="1"/>
  <c r="AV151" i="25"/>
  <c r="AJ45" i="25"/>
  <c r="AJ9" i="25" s="1"/>
  <c r="AO45" i="25"/>
  <c r="AO9" i="25" s="1"/>
  <c r="AT45" i="25"/>
  <c r="AT9" i="25" s="1"/>
  <c r="AZ31" i="25"/>
  <c r="AZ6" i="25" s="1"/>
  <c r="BT31" i="25"/>
  <c r="BT6" i="25" s="1"/>
  <c r="BU41" i="25"/>
  <c r="BU8" i="25" s="1"/>
  <c r="AN28" i="25"/>
  <c r="CA41" i="25"/>
  <c r="CA8" i="25" s="1"/>
  <c r="BM28" i="25"/>
  <c r="AB38" i="25"/>
  <c r="AB7" i="25" s="1"/>
  <c r="BJ38" i="25"/>
  <c r="BJ7" i="25" s="1"/>
  <c r="E9" i="25"/>
  <c r="E9" i="24"/>
  <c r="E7" i="24"/>
  <c r="AX45" i="24"/>
  <c r="AX9" i="24" s="1"/>
  <c r="AX47" i="24"/>
  <c r="AX48" i="24" s="1"/>
  <c r="AX10" i="24" s="1"/>
  <c r="AX28" i="24"/>
  <c r="AX5" i="24" s="1"/>
  <c r="AX41" i="24"/>
  <c r="AX8" i="24" s="1"/>
  <c r="AX31" i="24"/>
  <c r="AX6" i="24" s="1"/>
  <c r="W41" i="24"/>
  <c r="W8" i="24" s="1"/>
  <c r="AX38" i="24"/>
  <c r="AX7" i="24" s="1"/>
  <c r="W45" i="24"/>
  <c r="W9" i="24" s="1"/>
  <c r="W38" i="24"/>
  <c r="W7" i="24" s="1"/>
  <c r="AX98" i="24"/>
  <c r="AX115" i="24" s="1"/>
  <c r="AX116" i="24" s="1"/>
  <c r="W98" i="24"/>
  <c r="W47" i="24"/>
  <c r="W48" i="24" s="1"/>
  <c r="W10" i="24" s="1"/>
  <c r="W115" i="23"/>
  <c r="BI48" i="24"/>
  <c r="BI10" i="24" s="1"/>
  <c r="BC151" i="24"/>
  <c r="BY157" i="26"/>
  <c r="BY146" i="26" s="1"/>
  <c r="BY158" i="26"/>
  <c r="BY147" i="26" s="1"/>
  <c r="BY105" i="26"/>
  <c r="BY106" i="26"/>
  <c r="BT151" i="24"/>
  <c r="AN45" i="24"/>
  <c r="AN9" i="24" s="1"/>
  <c r="AQ101" i="23"/>
  <c r="AI101" i="23"/>
  <c r="AG101" i="23"/>
  <c r="CC101" i="23"/>
  <c r="AJ101" i="23"/>
  <c r="AT101" i="23"/>
  <c r="BL101" i="23"/>
  <c r="BM101" i="23"/>
  <c r="BE101" i="23"/>
  <c r="AP101" i="23"/>
  <c r="BN101" i="23"/>
  <c r="AV101" i="23"/>
  <c r="BI101" i="23"/>
  <c r="BR101" i="24"/>
  <c r="AR101" i="23"/>
  <c r="CB101" i="23"/>
  <c r="BR101" i="23"/>
  <c r="BV101" i="23"/>
  <c r="AP101" i="24"/>
  <c r="BG101" i="24"/>
  <c r="BY101" i="23"/>
  <c r="CB10" i="23"/>
  <c r="CB51" i="23"/>
  <c r="CB13" i="23" s="1"/>
  <c r="BT101" i="23"/>
  <c r="AL101" i="24"/>
  <c r="BP101" i="23"/>
  <c r="CE101" i="23"/>
  <c r="BT101" i="24"/>
  <c r="AN101" i="23"/>
  <c r="AS101" i="23"/>
  <c r="AM101" i="24"/>
  <c r="BQ101" i="23"/>
  <c r="AM101" i="23"/>
  <c r="AO101" i="23"/>
  <c r="X162" i="23" s="1"/>
  <c r="CC51" i="23"/>
  <c r="CC13" i="23" s="1"/>
  <c r="AU101" i="23"/>
  <c r="AK101" i="23"/>
  <c r="BX10" i="23"/>
  <c r="BX51" i="23"/>
  <c r="BX13" i="23" s="1"/>
  <c r="AH51" i="23"/>
  <c r="AH13" i="23" s="1"/>
  <c r="BC101" i="23"/>
  <c r="AU51" i="23"/>
  <c r="AU13" i="23" s="1"/>
  <c r="AY51" i="23"/>
  <c r="AY13" i="23" s="1"/>
  <c r="E10" i="23"/>
  <c r="BE51" i="23"/>
  <c r="BE13" i="23" s="1"/>
  <c r="AY101" i="23"/>
  <c r="CD101" i="23"/>
  <c r="BW101" i="23"/>
  <c r="BS101" i="23"/>
  <c r="BF10" i="23"/>
  <c r="BF51" i="23"/>
  <c r="BF13" i="23" s="1"/>
  <c r="AW10" i="23"/>
  <c r="AW51" i="23"/>
  <c r="AW13" i="23" s="1"/>
  <c r="BI51" i="23"/>
  <c r="BI13" i="23" s="1"/>
  <c r="AG51" i="23"/>
  <c r="AG13" i="23" s="1"/>
  <c r="AL101" i="23"/>
  <c r="CA101" i="23"/>
  <c r="AX51" i="23"/>
  <c r="AX13" i="23" s="1"/>
  <c r="BO51" i="23"/>
  <c r="BO13" i="23" s="1"/>
  <c r="BZ101" i="23"/>
  <c r="BF101" i="23"/>
  <c r="AG101" i="24"/>
  <c r="BK101" i="23"/>
  <c r="BX101" i="23"/>
  <c r="BA51" i="23"/>
  <c r="BA13" i="23" s="1"/>
  <c r="AR51" i="23"/>
  <c r="AR13" i="23" s="1"/>
  <c r="AW101" i="23"/>
  <c r="BG101" i="23"/>
  <c r="AO101" i="24"/>
  <c r="X164" i="24" s="1"/>
  <c r="BJ101" i="24"/>
  <c r="AH101" i="23"/>
  <c r="BM51" i="23"/>
  <c r="BM13" i="23" s="1"/>
  <c r="AT51" i="23"/>
  <c r="AT13" i="23" s="1"/>
  <c r="BU101" i="23"/>
  <c r="BA101" i="23"/>
  <c r="CA101" i="24"/>
  <c r="AJ101" i="24"/>
  <c r="AH101" i="24"/>
  <c r="AD10" i="23"/>
  <c r="CA10" i="23"/>
  <c r="CA51" i="23"/>
  <c r="CA13" i="23" s="1"/>
  <c r="BB10" i="23"/>
  <c r="BB51" i="23"/>
  <c r="BB13" i="23" s="1"/>
  <c r="BW10" i="23"/>
  <c r="BW51" i="23"/>
  <c r="BW13" i="23" s="1"/>
  <c r="AF10" i="23"/>
  <c r="AQ10" i="23"/>
  <c r="AQ51" i="23"/>
  <c r="AQ13" i="23" s="1"/>
  <c r="AI10" i="23"/>
  <c r="AI51" i="23"/>
  <c r="AI13" i="23" s="1"/>
  <c r="AF10" i="24"/>
  <c r="AD10" i="24"/>
  <c r="BZ10" i="23"/>
  <c r="BZ51" i="23"/>
  <c r="BZ13" i="23" s="1"/>
  <c r="BK10" i="23"/>
  <c r="BK51" i="23"/>
  <c r="BK13" i="23" s="1"/>
  <c r="AL10" i="23"/>
  <c r="AL51" i="23"/>
  <c r="AL13" i="23" s="1"/>
  <c r="BT10" i="23"/>
  <c r="BT51" i="23"/>
  <c r="BT13" i="23" s="1"/>
  <c r="BP10" i="23"/>
  <c r="BP51" i="23"/>
  <c r="BP13" i="23" s="1"/>
  <c r="AN10" i="23"/>
  <c r="AN51" i="23"/>
  <c r="AN13" i="23" s="1"/>
  <c r="AS10" i="23"/>
  <c r="AS51" i="23"/>
  <c r="AS13" i="23" s="1"/>
  <c r="AA10" i="23"/>
  <c r="BY10" i="23"/>
  <c r="BY51" i="23"/>
  <c r="BY13" i="23" s="1"/>
  <c r="BV10" i="23"/>
  <c r="BV51" i="23"/>
  <c r="BV13" i="23" s="1"/>
  <c r="AO10" i="23"/>
  <c r="W164" i="23" s="1"/>
  <c r="AO51" i="23"/>
  <c r="AO13" i="23" s="1"/>
  <c r="AK10" i="23"/>
  <c r="AK51" i="23"/>
  <c r="AK13" i="23" s="1"/>
  <c r="BQ10" i="23"/>
  <c r="BQ51" i="23"/>
  <c r="BQ13" i="23" s="1"/>
  <c r="BD10" i="23"/>
  <c r="BD51" i="23"/>
  <c r="BD13" i="23" s="1"/>
  <c r="AZ10" i="23"/>
  <c r="AZ51" i="23"/>
  <c r="AZ13" i="23" s="1"/>
  <c r="BH10" i="23"/>
  <c r="BH51" i="23"/>
  <c r="BH13" i="23" s="1"/>
  <c r="AV101" i="24"/>
  <c r="AI101" i="24"/>
  <c r="CC101" i="24"/>
  <c r="AM51" i="23"/>
  <c r="AM13" i="23" s="1"/>
  <c r="BC51" i="23"/>
  <c r="BC13" i="23" s="1"/>
  <c r="BD101" i="23"/>
  <c r="BN51" i="23"/>
  <c r="BN13" i="23" s="1"/>
  <c r="BS51" i="23"/>
  <c r="BS13" i="23" s="1"/>
  <c r="BH101" i="23"/>
  <c r="BR51" i="23"/>
  <c r="BR13" i="23" s="1"/>
  <c r="AZ101" i="23"/>
  <c r="BL51" i="23"/>
  <c r="BL13" i="23" s="1"/>
  <c r="AJ51" i="23"/>
  <c r="AJ13" i="23" s="1"/>
  <c r="BJ101" i="23"/>
  <c r="AP51" i="23"/>
  <c r="AP13" i="23" s="1"/>
  <c r="BU51" i="23"/>
  <c r="BU13" i="23" s="1"/>
  <c r="CD51" i="23"/>
  <c r="CD13" i="23" s="1"/>
  <c r="CE51" i="23"/>
  <c r="CE13" i="23" s="1"/>
  <c r="BG51" i="23"/>
  <c r="BG13" i="23" s="1"/>
  <c r="AV51" i="23"/>
  <c r="AV13" i="23" s="1"/>
  <c r="AX101" i="23"/>
  <c r="BB101" i="23"/>
  <c r="BO101" i="23"/>
  <c r="AK101" i="24"/>
  <c r="BW101" i="24"/>
  <c r="BE101" i="24"/>
  <c r="BK101" i="24"/>
  <c r="AN101" i="24"/>
  <c r="BN101" i="24"/>
  <c r="AW101" i="24"/>
  <c r="BC101" i="24"/>
  <c r="L42" i="22"/>
  <c r="K142" i="22"/>
  <c r="L145" i="22"/>
  <c r="L45" i="22" s="1"/>
  <c r="L10" i="22" s="1"/>
  <c r="K24" i="22"/>
  <c r="K78" i="22"/>
  <c r="K101" i="22" s="1"/>
  <c r="J74" i="22"/>
  <c r="AC9" i="22"/>
  <c r="AC51" i="22"/>
  <c r="AC14" i="22" s="1"/>
  <c r="L139" i="22"/>
  <c r="M141" i="22"/>
  <c r="M39" i="22"/>
  <c r="M41" i="22" s="1"/>
  <c r="M9" i="22" s="1"/>
  <c r="K144" i="22"/>
  <c r="L44" i="22"/>
  <c r="K143" i="22"/>
  <c r="L43" i="22"/>
  <c r="M131" i="22"/>
  <c r="M29" i="22"/>
  <c r="M31" i="22" s="1"/>
  <c r="M7" i="22" s="1"/>
  <c r="L129" i="22"/>
  <c r="W129" i="23" s="1"/>
  <c r="AB140" i="22"/>
  <c r="AB90" i="22"/>
  <c r="AD90" i="23" s="1"/>
  <c r="AD90" i="31" s="1"/>
  <c r="N51" i="22"/>
  <c r="N14" i="22" s="1"/>
  <c r="N6" i="22"/>
  <c r="J77" i="22"/>
  <c r="Y77" i="23" s="1"/>
  <c r="K27" i="22"/>
  <c r="J75" i="22"/>
  <c r="K25" i="22"/>
  <c r="J90" i="22"/>
  <c r="J91" i="22" s="1"/>
  <c r="K40" i="22"/>
  <c r="M123" i="22"/>
  <c r="M23" i="22" s="1"/>
  <c r="M28" i="22" s="1"/>
  <c r="L128" i="22"/>
  <c r="I89" i="22"/>
  <c r="AA40" i="22"/>
  <c r="AB41" i="22"/>
  <c r="AS59" i="26" l="1"/>
  <c r="AQ59" i="26"/>
  <c r="AT59" i="26"/>
  <c r="AR59" i="26"/>
  <c r="AP59" i="26"/>
  <c r="BX70" i="29"/>
  <c r="BX96" i="29" s="1"/>
  <c r="BW105" i="29"/>
  <c r="BX120" i="29"/>
  <c r="BW155" i="29"/>
  <c r="AC162" i="31"/>
  <c r="Y161" i="27"/>
  <c r="AC91" i="27"/>
  <c r="AC114" i="27" s="1"/>
  <c r="AC116" i="27" s="1"/>
  <c r="AO111" i="27"/>
  <c r="X164" i="27"/>
  <c r="X159" i="27"/>
  <c r="AO117" i="27"/>
  <c r="X163" i="27"/>
  <c r="Y163" i="27"/>
  <c r="AO112" i="27"/>
  <c r="X160" i="27"/>
  <c r="Y162" i="27"/>
  <c r="AO113" i="27"/>
  <c r="X161" i="27"/>
  <c r="Y164" i="27"/>
  <c r="Y159" i="27"/>
  <c r="AO114" i="27"/>
  <c r="X162" i="27"/>
  <c r="Y160" i="27"/>
  <c r="AC164" i="31"/>
  <c r="AC159" i="31"/>
  <c r="AC163" i="31"/>
  <c r="AC160" i="31"/>
  <c r="E98" i="31"/>
  <c r="E10" i="31"/>
  <c r="BZ116" i="31"/>
  <c r="E30" i="31"/>
  <c r="CA116" i="31"/>
  <c r="AP115" i="31"/>
  <c r="AP116" i="31" s="1"/>
  <c r="E48" i="31"/>
  <c r="W112" i="31"/>
  <c r="AX115" i="31"/>
  <c r="AX116" i="31" s="1"/>
  <c r="CD116" i="31"/>
  <c r="CB116" i="31"/>
  <c r="AT101" i="31"/>
  <c r="AB159" i="31" s="1"/>
  <c r="AT115" i="31"/>
  <c r="AT116" i="31" s="1"/>
  <c r="CE116" i="31"/>
  <c r="X163" i="31"/>
  <c r="X162" i="31"/>
  <c r="X159" i="31"/>
  <c r="X161" i="31"/>
  <c r="X160" i="31"/>
  <c r="AL51" i="31"/>
  <c r="AL13" i="31" s="1"/>
  <c r="AI51" i="31"/>
  <c r="AI13" i="31" s="1"/>
  <c r="AF40" i="31"/>
  <c r="AF41" i="31" s="1"/>
  <c r="AF8" i="31" s="1"/>
  <c r="X81" i="31"/>
  <c r="X112" i="31" s="1"/>
  <c r="Y77" i="31"/>
  <c r="Y27" i="31" s="1"/>
  <c r="Z77" i="31"/>
  <c r="Z27" i="31" s="1"/>
  <c r="AE140" i="31"/>
  <c r="AE141" i="31" s="1"/>
  <c r="AE151" i="31" s="1"/>
  <c r="BM51" i="31"/>
  <c r="BM13" i="31" s="1"/>
  <c r="CD101" i="25"/>
  <c r="BM101" i="31"/>
  <c r="BE51" i="31"/>
  <c r="BE13" i="31" s="1"/>
  <c r="BL51" i="31"/>
  <c r="BL13" i="31" s="1"/>
  <c r="BR101" i="31"/>
  <c r="BZ128" i="26"/>
  <c r="W129" i="31"/>
  <c r="BL101" i="31"/>
  <c r="BR51" i="31"/>
  <c r="BR13" i="31" s="1"/>
  <c r="AQ101" i="31"/>
  <c r="BC101" i="31"/>
  <c r="BI101" i="31"/>
  <c r="BG51" i="31"/>
  <c r="BG13" i="31" s="1"/>
  <c r="BD51" i="31"/>
  <c r="BD13" i="31" s="1"/>
  <c r="CB25" i="26"/>
  <c r="CB28" i="26" s="1"/>
  <c r="CB5" i="26" s="1"/>
  <c r="CB78" i="26"/>
  <c r="CB111" i="26" s="1"/>
  <c r="AV51" i="31"/>
  <c r="AV13" i="31" s="1"/>
  <c r="CE25" i="26"/>
  <c r="CE28" i="26" s="1"/>
  <c r="CE5" i="26" s="1"/>
  <c r="BQ51" i="31"/>
  <c r="BQ13" i="31" s="1"/>
  <c r="BV101" i="31"/>
  <c r="BZ25" i="26"/>
  <c r="BZ28" i="26" s="1"/>
  <c r="BZ5" i="26" s="1"/>
  <c r="CB101" i="25"/>
  <c r="AQ51" i="31"/>
  <c r="AQ13" i="31" s="1"/>
  <c r="CC101" i="31"/>
  <c r="BZ78" i="26"/>
  <c r="BZ111" i="26" s="1"/>
  <c r="BW51" i="31"/>
  <c r="BW13" i="31" s="1"/>
  <c r="BK101" i="31"/>
  <c r="AV101" i="31"/>
  <c r="AW51" i="31"/>
  <c r="AW13" i="31" s="1"/>
  <c r="AT51" i="31"/>
  <c r="AT13" i="31" s="1"/>
  <c r="BS51" i="31"/>
  <c r="BS13" i="31" s="1"/>
  <c r="BY51" i="31"/>
  <c r="BY13" i="31" s="1"/>
  <c r="AZ51" i="31"/>
  <c r="AZ13" i="31" s="1"/>
  <c r="BK51" i="31"/>
  <c r="BK13" i="31" s="1"/>
  <c r="BU101" i="31"/>
  <c r="BQ101" i="31"/>
  <c r="BO51" i="31"/>
  <c r="BO13" i="31" s="1"/>
  <c r="BG101" i="31"/>
  <c r="BS101" i="31"/>
  <c r="AX10" i="31"/>
  <c r="AX51" i="31"/>
  <c r="BP51" i="31"/>
  <c r="BP13" i="31" s="1"/>
  <c r="AY101" i="31"/>
  <c r="BY101" i="31"/>
  <c r="BN51" i="31"/>
  <c r="BN13" i="31" s="1"/>
  <c r="BW101" i="31"/>
  <c r="BE101" i="31"/>
  <c r="BI51" i="31"/>
  <c r="BI13" i="31" s="1"/>
  <c r="AR51" i="31"/>
  <c r="AR13" i="31" s="1"/>
  <c r="BT51" i="31"/>
  <c r="BT13" i="31" s="1"/>
  <c r="BB51" i="31"/>
  <c r="BB13" i="31" s="1"/>
  <c r="BB101" i="31"/>
  <c r="AY51" i="31"/>
  <c r="AY13" i="31" s="1"/>
  <c r="AC25" i="31"/>
  <c r="AC28" i="31" s="1"/>
  <c r="AC78" i="31"/>
  <c r="AC111" i="31" s="1"/>
  <c r="AE91" i="31"/>
  <c r="AE114" i="31" s="1"/>
  <c r="AE116" i="31" s="1"/>
  <c r="Y131" i="31"/>
  <c r="Y29" i="31"/>
  <c r="Y31" i="31" s="1"/>
  <c r="Y6" i="31" s="1"/>
  <c r="AS101" i="31"/>
  <c r="BF101" i="31"/>
  <c r="Y164" i="31"/>
  <c r="Y160" i="31"/>
  <c r="Y162" i="31"/>
  <c r="Y161" i="31"/>
  <c r="Y163" i="31"/>
  <c r="AD5" i="31"/>
  <c r="CD101" i="31"/>
  <c r="CA51" i="31"/>
  <c r="CA13" i="31" s="1"/>
  <c r="CA5" i="31"/>
  <c r="AW101" i="31"/>
  <c r="BN101" i="31"/>
  <c r="CE101" i="31"/>
  <c r="BP101" i="31"/>
  <c r="BO101" i="31"/>
  <c r="BZ28" i="31"/>
  <c r="CB51" i="31"/>
  <c r="CB13" i="31" s="1"/>
  <c r="CB5" i="31"/>
  <c r="AR101" i="31"/>
  <c r="AP101" i="31"/>
  <c r="BJ10" i="31"/>
  <c r="BJ51" i="31"/>
  <c r="BJ13" i="31" s="1"/>
  <c r="AA159" i="31"/>
  <c r="AA163" i="31"/>
  <c r="AA160" i="31"/>
  <c r="AF101" i="31"/>
  <c r="CD51" i="31"/>
  <c r="CD13" i="31" s="1"/>
  <c r="CD5" i="31"/>
  <c r="AP10" i="31"/>
  <c r="AP51" i="31"/>
  <c r="AP13" i="31" s="1"/>
  <c r="AZ101" i="31"/>
  <c r="W164" i="31"/>
  <c r="W160" i="31"/>
  <c r="W162" i="31"/>
  <c r="W163" i="31"/>
  <c r="AA161" i="31"/>
  <c r="CE51" i="31"/>
  <c r="CE13" i="31" s="1"/>
  <c r="CE5" i="31"/>
  <c r="AX101" i="31"/>
  <c r="W161" i="31"/>
  <c r="Z31" i="31"/>
  <c r="Z6" i="31" s="1"/>
  <c r="BJ10" i="23"/>
  <c r="BA10" i="31"/>
  <c r="BA51" i="31"/>
  <c r="BA13" i="31" s="1"/>
  <c r="BX101" i="31"/>
  <c r="CC51" i="31"/>
  <c r="CC13" i="31" s="1"/>
  <c r="CC5" i="31"/>
  <c r="BA101" i="31"/>
  <c r="BV51" i="31"/>
  <c r="BV13" i="31" s="1"/>
  <c r="BX51" i="31"/>
  <c r="BX13" i="31" s="1"/>
  <c r="BF10" i="31"/>
  <c r="BF51" i="31"/>
  <c r="BF13" i="31" s="1"/>
  <c r="BU51" i="31"/>
  <c r="BU13" i="31" s="1"/>
  <c r="BH101" i="31"/>
  <c r="BZ101" i="31"/>
  <c r="BH51" i="31"/>
  <c r="BH13" i="31" s="1"/>
  <c r="AD91" i="31"/>
  <c r="AD114" i="31" s="1"/>
  <c r="AD116" i="31" s="1"/>
  <c r="BC10" i="31"/>
  <c r="BC51" i="31"/>
  <c r="BC13" i="31" s="1"/>
  <c r="CA101" i="31"/>
  <c r="BT101" i="31"/>
  <c r="AS51" i="31"/>
  <c r="AS13" i="31" s="1"/>
  <c r="AA162" i="31"/>
  <c r="BD101" i="31"/>
  <c r="CB101" i="31"/>
  <c r="BJ101" i="31"/>
  <c r="AA164" i="31"/>
  <c r="AT114" i="26"/>
  <c r="AT113" i="26"/>
  <c r="AT112" i="26"/>
  <c r="AT111" i="26"/>
  <c r="AZ113" i="26"/>
  <c r="AZ114" i="26"/>
  <c r="AZ112" i="26"/>
  <c r="AZ111" i="26"/>
  <c r="AZ117" i="26"/>
  <c r="AO116" i="25"/>
  <c r="AO114" i="26"/>
  <c r="AO113" i="26"/>
  <c r="AO112" i="26"/>
  <c r="AO111" i="26"/>
  <c r="AT117" i="26"/>
  <c r="AO117" i="26"/>
  <c r="AC160" i="25"/>
  <c r="AC163" i="25"/>
  <c r="Y163" i="25"/>
  <c r="Y159" i="25"/>
  <c r="X162" i="25"/>
  <c r="X160" i="25"/>
  <c r="AA161" i="25"/>
  <c r="AA160" i="25"/>
  <c r="AA162" i="25"/>
  <c r="AC159" i="25"/>
  <c r="X161" i="25"/>
  <c r="AA164" i="25"/>
  <c r="AA163" i="25"/>
  <c r="AA159" i="25"/>
  <c r="AT115" i="25"/>
  <c r="AT116" i="25" s="1"/>
  <c r="X163" i="25"/>
  <c r="AC161" i="25"/>
  <c r="Y160" i="25"/>
  <c r="AC164" i="25"/>
  <c r="X159" i="25"/>
  <c r="Y162" i="25"/>
  <c r="Y161" i="25"/>
  <c r="AA159" i="24"/>
  <c r="AC159" i="24"/>
  <c r="AC163" i="24"/>
  <c r="Y163" i="24"/>
  <c r="W162" i="24"/>
  <c r="X160" i="24"/>
  <c r="W159" i="24"/>
  <c r="AA161" i="24"/>
  <c r="AC161" i="24"/>
  <c r="AO116" i="24"/>
  <c r="Y160" i="24"/>
  <c r="AA164" i="24"/>
  <c r="AA163" i="24"/>
  <c r="X162" i="24"/>
  <c r="X159" i="24"/>
  <c r="X163" i="24"/>
  <c r="Y161" i="24"/>
  <c r="AC162" i="24"/>
  <c r="AC164" i="24"/>
  <c r="W164" i="24"/>
  <c r="AA162" i="24"/>
  <c r="W163" i="24"/>
  <c r="AA160" i="24"/>
  <c r="AT115" i="24"/>
  <c r="AT116" i="24" s="1"/>
  <c r="W161" i="24"/>
  <c r="Y159" i="24"/>
  <c r="Y162" i="24"/>
  <c r="W160" i="24"/>
  <c r="X161" i="24"/>
  <c r="AT115" i="27"/>
  <c r="AT116" i="27" s="1"/>
  <c r="AB162" i="27"/>
  <c r="AB163" i="27"/>
  <c r="AB159" i="27"/>
  <c r="AB164" i="27"/>
  <c r="AB161" i="27"/>
  <c r="AB160" i="27"/>
  <c r="AC162" i="27"/>
  <c r="AC164" i="27"/>
  <c r="AC163" i="27"/>
  <c r="AC161" i="27"/>
  <c r="AC160" i="27"/>
  <c r="AC159" i="27"/>
  <c r="AC165" i="23"/>
  <c r="Y165" i="23"/>
  <c r="AB160" i="23"/>
  <c r="AB161" i="23"/>
  <c r="AB162" i="23"/>
  <c r="AB163" i="23"/>
  <c r="AB159" i="23"/>
  <c r="AB164" i="23"/>
  <c r="X163" i="23"/>
  <c r="X161" i="23"/>
  <c r="X164" i="23"/>
  <c r="X159" i="23"/>
  <c r="X160" i="23"/>
  <c r="AA165" i="23"/>
  <c r="W163" i="23"/>
  <c r="W160" i="23"/>
  <c r="W159" i="23"/>
  <c r="W162" i="23"/>
  <c r="W161" i="23"/>
  <c r="AF101" i="23"/>
  <c r="AC40" i="27"/>
  <c r="AC141" i="27"/>
  <c r="AP41" i="27"/>
  <c r="AP8" i="27" s="1"/>
  <c r="CE116" i="24"/>
  <c r="X129" i="23"/>
  <c r="X129" i="31" s="1"/>
  <c r="BK131" i="30"/>
  <c r="AD90" i="24"/>
  <c r="AD91" i="23"/>
  <c r="AD114" i="23" s="1"/>
  <c r="AD90" i="25"/>
  <c r="W129" i="24"/>
  <c r="W129" i="25"/>
  <c r="W131" i="23"/>
  <c r="W151" i="23" s="1"/>
  <c r="W29" i="23"/>
  <c r="W31" i="23" s="1"/>
  <c r="W6" i="23" s="1"/>
  <c r="X81" i="25"/>
  <c r="X112" i="25" s="1"/>
  <c r="X79" i="26"/>
  <c r="AF91" i="25"/>
  <c r="AF40" i="25"/>
  <c r="AF41" i="25" s="1"/>
  <c r="AF8" i="25" s="1"/>
  <c r="AF90" i="26"/>
  <c r="Z29" i="25"/>
  <c r="Z129" i="26"/>
  <c r="Z131" i="25"/>
  <c r="Y80" i="26"/>
  <c r="Y30" i="25"/>
  <c r="Y81" i="25"/>
  <c r="Y112" i="25" s="1"/>
  <c r="AE140" i="24"/>
  <c r="AE141" i="24" s="1"/>
  <c r="AE151" i="24" s="1"/>
  <c r="AE140" i="25"/>
  <c r="AE141" i="23"/>
  <c r="AE151" i="23" s="1"/>
  <c r="Y29" i="23"/>
  <c r="Y31" i="23" s="1"/>
  <c r="Y6" i="23" s="1"/>
  <c r="Y129" i="24"/>
  <c r="Y131" i="23"/>
  <c r="Y129" i="25"/>
  <c r="Z81" i="24"/>
  <c r="Z112" i="24" s="1"/>
  <c r="Z30" i="24"/>
  <c r="X80" i="26"/>
  <c r="X30" i="25"/>
  <c r="W80" i="26"/>
  <c r="W30" i="25"/>
  <c r="W81" i="25"/>
  <c r="W112" i="25" s="1"/>
  <c r="E30" i="25"/>
  <c r="AD8" i="28"/>
  <c r="AD51" i="28"/>
  <c r="Z31" i="23"/>
  <c r="Z6" i="23" s="1"/>
  <c r="AC40" i="28"/>
  <c r="AC41" i="28" s="1"/>
  <c r="AC91" i="28"/>
  <c r="AC101" i="28" s="1"/>
  <c r="Z30" i="25"/>
  <c r="Z80" i="26"/>
  <c r="Z81" i="25"/>
  <c r="Z112" i="25" s="1"/>
  <c r="AB141" i="22"/>
  <c r="AB151" i="22" s="1"/>
  <c r="AB140" i="27"/>
  <c r="X81" i="24"/>
  <c r="X112" i="24" s="1"/>
  <c r="AD140" i="23"/>
  <c r="AF51" i="23"/>
  <c r="AF13" i="23" s="1"/>
  <c r="AB91" i="22"/>
  <c r="AB90" i="27"/>
  <c r="M151" i="22"/>
  <c r="AE13" i="28"/>
  <c r="AE14" i="28" s="1"/>
  <c r="AE90" i="25"/>
  <c r="AE40" i="23"/>
  <c r="AE41" i="23" s="1"/>
  <c r="AE91" i="23"/>
  <c r="AE90" i="24"/>
  <c r="AF40" i="24"/>
  <c r="AF41" i="24" s="1"/>
  <c r="AF8" i="24" s="1"/>
  <c r="AF91" i="24"/>
  <c r="W30" i="24"/>
  <c r="E30" i="24"/>
  <c r="Z131" i="24"/>
  <c r="Z29" i="24"/>
  <c r="Y30" i="24"/>
  <c r="Y81" i="24"/>
  <c r="Y112" i="24" s="1"/>
  <c r="AF140" i="26"/>
  <c r="AF141" i="25"/>
  <c r="AF151" i="25" s="1"/>
  <c r="AC101" i="22"/>
  <c r="AC60" i="22" s="1"/>
  <c r="AC57" i="22"/>
  <c r="AC114" i="22"/>
  <c r="AC116" i="22" s="1"/>
  <c r="W81" i="24"/>
  <c r="W112" i="24" s="1"/>
  <c r="Z111" i="27"/>
  <c r="CA101" i="25"/>
  <c r="CB28" i="24"/>
  <c r="CB5" i="24" s="1"/>
  <c r="BX117" i="26"/>
  <c r="AW81" i="30"/>
  <c r="AW112" i="30" s="1"/>
  <c r="BX46" i="26"/>
  <c r="CD101" i="24"/>
  <c r="AD111" i="23"/>
  <c r="AK91" i="30"/>
  <c r="AK114" i="30" s="1"/>
  <c r="AC81" i="30"/>
  <c r="AC112" i="30" s="1"/>
  <c r="Y77" i="25"/>
  <c r="Y27" i="23"/>
  <c r="Y77" i="24"/>
  <c r="Y27" i="24" s="1"/>
  <c r="BZ13" i="28"/>
  <c r="BZ14" i="28" s="1"/>
  <c r="AC75" i="25"/>
  <c r="AC78" i="23"/>
  <c r="AC111" i="23" s="1"/>
  <c r="AC75" i="24"/>
  <c r="AC25" i="23"/>
  <c r="AC28" i="23" s="1"/>
  <c r="Z77" i="24"/>
  <c r="Z27" i="24" s="1"/>
  <c r="Z27" i="23"/>
  <c r="Z77" i="25"/>
  <c r="AD25" i="25"/>
  <c r="AD28" i="25" s="1"/>
  <c r="AD5" i="25" s="1"/>
  <c r="AD78" i="25"/>
  <c r="AD111" i="25" s="1"/>
  <c r="AD75" i="26"/>
  <c r="AD75" i="29" s="1"/>
  <c r="AA77" i="26"/>
  <c r="AA77" i="29" s="1"/>
  <c r="AA27" i="25"/>
  <c r="AD78" i="24"/>
  <c r="AD111" i="24" s="1"/>
  <c r="AD25" i="24"/>
  <c r="AD28" i="24" s="1"/>
  <c r="AD5" i="24" s="1"/>
  <c r="AB75" i="23"/>
  <c r="AB75" i="31" s="1"/>
  <c r="BR95" i="30"/>
  <c r="AU81" i="30"/>
  <c r="AU112" i="30" s="1"/>
  <c r="BJ81" i="30"/>
  <c r="BJ112" i="30" s="1"/>
  <c r="AH81" i="30"/>
  <c r="AH112" i="30" s="1"/>
  <c r="BS81" i="30"/>
  <c r="BS112" i="30" s="1"/>
  <c r="AU91" i="30"/>
  <c r="AU114" i="30" s="1"/>
  <c r="BW91" i="30"/>
  <c r="BW114" i="30" s="1"/>
  <c r="AP81" i="30"/>
  <c r="AP112" i="30" s="1"/>
  <c r="AO91" i="30"/>
  <c r="AS81" i="30"/>
  <c r="AS112" i="30" s="1"/>
  <c r="BB91" i="30"/>
  <c r="BB114" i="30" s="1"/>
  <c r="BY96" i="26"/>
  <c r="BY117" i="26" s="1"/>
  <c r="BY97" i="26"/>
  <c r="BY47" i="26" s="1"/>
  <c r="BY148" i="26"/>
  <c r="BY153" i="26" s="1"/>
  <c r="BH116" i="27"/>
  <c r="AH116" i="27"/>
  <c r="AQ116" i="27"/>
  <c r="AP116" i="27"/>
  <c r="AI116" i="27"/>
  <c r="BC116" i="27"/>
  <c r="CC116" i="27"/>
  <c r="AV116" i="27"/>
  <c r="BO116" i="27"/>
  <c r="AR116" i="27"/>
  <c r="BN116" i="27"/>
  <c r="AZ116" i="27"/>
  <c r="BD116" i="27"/>
  <c r="AV41" i="26"/>
  <c r="AV8" i="26" s="1"/>
  <c r="BA31" i="26"/>
  <c r="BA6" i="26" s="1"/>
  <c r="AS31" i="26"/>
  <c r="AS6" i="26" s="1"/>
  <c r="AF81" i="30"/>
  <c r="AF112" i="30" s="1"/>
  <c r="AZ78" i="30"/>
  <c r="AZ111" i="30" s="1"/>
  <c r="BH81" i="30"/>
  <c r="BH112" i="30" s="1"/>
  <c r="AG91" i="30"/>
  <c r="AG114" i="30" s="1"/>
  <c r="AL81" i="30"/>
  <c r="AL112" i="30" s="1"/>
  <c r="BJ78" i="30"/>
  <c r="BJ111" i="30" s="1"/>
  <c r="BE78" i="30"/>
  <c r="BE111" i="30" s="1"/>
  <c r="BJ91" i="30"/>
  <c r="BJ114" i="30" s="1"/>
  <c r="BE91" i="30"/>
  <c r="BE114" i="30" s="1"/>
  <c r="AY91" i="30"/>
  <c r="AY114" i="30" s="1"/>
  <c r="BT91" i="30"/>
  <c r="BT114" i="30" s="1"/>
  <c r="BG95" i="30"/>
  <c r="BP78" i="30"/>
  <c r="BP111" i="30" s="1"/>
  <c r="BT81" i="30"/>
  <c r="BT112" i="30" s="1"/>
  <c r="BC81" i="30"/>
  <c r="BC112" i="30" s="1"/>
  <c r="BA43" i="29"/>
  <c r="X95" i="30"/>
  <c r="X117" i="30" s="1"/>
  <c r="BV81" i="30"/>
  <c r="BV112" i="30" s="1"/>
  <c r="AL78" i="30"/>
  <c r="AL111" i="30" s="1"/>
  <c r="AT78" i="30"/>
  <c r="BS78" i="30"/>
  <c r="BS111" i="30" s="1"/>
  <c r="BU78" i="30"/>
  <c r="BU111" i="30" s="1"/>
  <c r="BL78" i="30"/>
  <c r="BL111" i="30" s="1"/>
  <c r="BR78" i="30"/>
  <c r="BR111" i="30" s="1"/>
  <c r="BT78" i="30"/>
  <c r="BT111" i="30" s="1"/>
  <c r="BH78" i="30"/>
  <c r="BH111" i="30" s="1"/>
  <c r="BA91" i="30"/>
  <c r="BA114" i="30" s="1"/>
  <c r="AD81" i="30"/>
  <c r="AD112" i="30" s="1"/>
  <c r="BG88" i="30"/>
  <c r="BG113" i="30" s="1"/>
  <c r="BS88" i="30"/>
  <c r="BS113" i="30" s="1"/>
  <c r="AJ91" i="30"/>
  <c r="AJ114" i="30" s="1"/>
  <c r="AG95" i="30"/>
  <c r="AG117" i="30" s="1"/>
  <c r="AJ78" i="30"/>
  <c r="AJ111" i="30" s="1"/>
  <c r="AH78" i="30"/>
  <c r="AH111" i="30" s="1"/>
  <c r="BN78" i="30"/>
  <c r="BN111" i="30" s="1"/>
  <c r="AI95" i="30"/>
  <c r="AI117" i="30" s="1"/>
  <c r="BV91" i="30"/>
  <c r="BR91" i="30"/>
  <c r="BR114" i="30" s="1"/>
  <c r="AF95" i="30"/>
  <c r="AF117" i="30" s="1"/>
  <c r="Y95" i="30"/>
  <c r="Y117" i="30" s="1"/>
  <c r="AO78" i="30"/>
  <c r="BB78" i="30"/>
  <c r="BB111" i="30" s="1"/>
  <c r="AS78" i="30"/>
  <c r="AS111" i="30" s="1"/>
  <c r="BD78" i="30"/>
  <c r="BD111" i="30" s="1"/>
  <c r="AB81" i="30"/>
  <c r="AB112" i="30" s="1"/>
  <c r="AU78" i="30"/>
  <c r="AU111" i="30" s="1"/>
  <c r="AP95" i="30"/>
  <c r="AP117" i="30" s="1"/>
  <c r="AL95" i="30"/>
  <c r="AL117" i="30" s="1"/>
  <c r="AK78" i="30"/>
  <c r="AK111" i="30" s="1"/>
  <c r="AP78" i="30"/>
  <c r="AP111" i="30" s="1"/>
  <c r="AM78" i="30"/>
  <c r="AM111" i="30" s="1"/>
  <c r="AX78" i="30"/>
  <c r="AX111" i="30" s="1"/>
  <c r="BW78" i="30"/>
  <c r="BW111" i="30" s="1"/>
  <c r="BA78" i="30"/>
  <c r="BA111" i="30" s="1"/>
  <c r="AV78" i="30"/>
  <c r="AV111" i="30" s="1"/>
  <c r="BV78" i="30"/>
  <c r="BV111" i="30" s="1"/>
  <c r="AV91" i="30"/>
  <c r="AV114" i="30" s="1"/>
  <c r="Z88" i="30"/>
  <c r="Z113" i="30" s="1"/>
  <c r="AZ88" i="30"/>
  <c r="AZ113" i="30" s="1"/>
  <c r="BN81" i="30"/>
  <c r="BN112" i="30" s="1"/>
  <c r="AQ81" i="30"/>
  <c r="AQ112" i="30" s="1"/>
  <c r="BD91" i="30"/>
  <c r="BD114" i="30" s="1"/>
  <c r="BU88" i="30"/>
  <c r="BU113" i="30" s="1"/>
  <c r="AO81" i="30"/>
  <c r="BM81" i="30"/>
  <c r="BM112" i="30" s="1"/>
  <c r="BO81" i="30"/>
  <c r="BO112" i="30" s="1"/>
  <c r="AI91" i="30"/>
  <c r="AI114" i="30" s="1"/>
  <c r="BH91" i="30"/>
  <c r="BH114" i="30" s="1"/>
  <c r="BB81" i="30"/>
  <c r="BB112" i="30" s="1"/>
  <c r="AN91" i="30"/>
  <c r="AN114" i="30" s="1"/>
  <c r="BF81" i="30"/>
  <c r="BF112" i="30" s="1"/>
  <c r="AN78" i="30"/>
  <c r="AN111" i="30" s="1"/>
  <c r="AF78" i="30"/>
  <c r="AF111" i="30" s="1"/>
  <c r="BC78" i="30"/>
  <c r="BC111" i="30" s="1"/>
  <c r="BF78" i="30"/>
  <c r="BF111" i="30" s="1"/>
  <c r="BK78" i="30"/>
  <c r="BK111" i="30" s="1"/>
  <c r="AF88" i="30"/>
  <c r="AF113" i="30" s="1"/>
  <c r="AU95" i="30"/>
  <c r="AU117" i="30" s="1"/>
  <c r="AQ78" i="30"/>
  <c r="AQ111" i="30" s="1"/>
  <c r="AI78" i="30"/>
  <c r="AI111" i="30" s="1"/>
  <c r="AG78" i="30"/>
  <c r="AG111" i="30" s="1"/>
  <c r="AE78" i="30"/>
  <c r="AE111" i="30" s="1"/>
  <c r="AR78" i="30"/>
  <c r="AR111" i="30" s="1"/>
  <c r="BM78" i="30"/>
  <c r="BM111" i="30" s="1"/>
  <c r="AY78" i="30"/>
  <c r="AY111" i="30" s="1"/>
  <c r="BQ78" i="30"/>
  <c r="BQ111" i="30" s="1"/>
  <c r="BI78" i="30"/>
  <c r="BI111" i="30" s="1"/>
  <c r="BO78" i="30"/>
  <c r="BO111" i="30" s="1"/>
  <c r="AW78" i="30"/>
  <c r="AW111" i="30" s="1"/>
  <c r="BK81" i="30"/>
  <c r="BK112" i="30" s="1"/>
  <c r="BW81" i="30"/>
  <c r="BW112" i="30" s="1"/>
  <c r="BP95" i="30"/>
  <c r="BP117" i="30" s="1"/>
  <c r="AQ95" i="30"/>
  <c r="AQ117" i="30" s="1"/>
  <c r="BT95" i="30"/>
  <c r="BT117" i="30" s="1"/>
  <c r="AW95" i="30"/>
  <c r="AW117" i="30" s="1"/>
  <c r="W95" i="30"/>
  <c r="W117" i="30" s="1"/>
  <c r="W88" i="30"/>
  <c r="W113" i="30" s="1"/>
  <c r="AQ23" i="30"/>
  <c r="AM81" i="30"/>
  <c r="AM112" i="30" s="1"/>
  <c r="AV23" i="30"/>
  <c r="AL88" i="30"/>
  <c r="BM23" i="30"/>
  <c r="AI88" i="30"/>
  <c r="AI113" i="30" s="1"/>
  <c r="BP91" i="30"/>
  <c r="BP114" i="30" s="1"/>
  <c r="AT95" i="30"/>
  <c r="BF23" i="30"/>
  <c r="AL23" i="30"/>
  <c r="BN88" i="30"/>
  <c r="BN113" i="30" s="1"/>
  <c r="AY95" i="30"/>
  <c r="AY117" i="30" s="1"/>
  <c r="BE81" i="30"/>
  <c r="BE112" i="30" s="1"/>
  <c r="AN88" i="30"/>
  <c r="AN113" i="30" s="1"/>
  <c r="AA95" i="30"/>
  <c r="AA117" i="30" s="1"/>
  <c r="BI95" i="30"/>
  <c r="BI117" i="30" s="1"/>
  <c r="AZ95" i="30"/>
  <c r="AZ117" i="30" s="1"/>
  <c r="AG81" i="30"/>
  <c r="AG112" i="30" s="1"/>
  <c r="AG88" i="30"/>
  <c r="AG113" i="30" s="1"/>
  <c r="BM88" i="30"/>
  <c r="BM113" i="30" s="1"/>
  <c r="AX95" i="30"/>
  <c r="AX117" i="30" s="1"/>
  <c r="AK88" i="30"/>
  <c r="AK113" i="30" s="1"/>
  <c r="AA88" i="30"/>
  <c r="AA113" i="30" s="1"/>
  <c r="BU23" i="30"/>
  <c r="AP91" i="30"/>
  <c r="AP114" i="30" s="1"/>
  <c r="BP88" i="30"/>
  <c r="BP113" i="30" s="1"/>
  <c r="AC95" i="30"/>
  <c r="AC117" i="30" s="1"/>
  <c r="AH23" i="30"/>
  <c r="AJ81" i="30"/>
  <c r="AJ112" i="30" s="1"/>
  <c r="AM91" i="30"/>
  <c r="AM114" i="30" s="1"/>
  <c r="BA95" i="30"/>
  <c r="BA117" i="30" s="1"/>
  <c r="BE95" i="30"/>
  <c r="BE117" i="30" s="1"/>
  <c r="AH88" i="30"/>
  <c r="BV88" i="30"/>
  <c r="BV113" i="30" s="1"/>
  <c r="BU91" i="30"/>
  <c r="BU114" i="30" s="1"/>
  <c r="AL91" i="30"/>
  <c r="AL114" i="30" s="1"/>
  <c r="BR81" i="30"/>
  <c r="BR112" i="30" s="1"/>
  <c r="BQ88" i="30"/>
  <c r="BQ113" i="30" s="1"/>
  <c r="BJ23" i="30"/>
  <c r="AN95" i="30"/>
  <c r="AN117" i="30" s="1"/>
  <c r="AX88" i="30"/>
  <c r="AX113" i="30" s="1"/>
  <c r="BT23" i="30"/>
  <c r="AV81" i="30"/>
  <c r="AV112" i="30" s="1"/>
  <c r="AM23" i="30"/>
  <c r="BW88" i="30"/>
  <c r="BW113" i="30" s="1"/>
  <c r="BN95" i="30"/>
  <c r="BN117" i="30" s="1"/>
  <c r="AS23" i="30"/>
  <c r="BJ88" i="30"/>
  <c r="BJ113" i="30" s="1"/>
  <c r="BQ81" i="30"/>
  <c r="BQ112" i="30" s="1"/>
  <c r="BP81" i="30"/>
  <c r="BP112" i="30" s="1"/>
  <c r="AD23" i="30"/>
  <c r="AC88" i="30"/>
  <c r="AC113" i="30" s="1"/>
  <c r="AT81" i="30"/>
  <c r="AR81" i="30"/>
  <c r="AR112" i="30" s="1"/>
  <c r="BO23" i="30"/>
  <c r="Y23" i="30"/>
  <c r="BJ95" i="30"/>
  <c r="BJ117" i="30" s="1"/>
  <c r="AS88" i="30"/>
  <c r="AS113" i="30" s="1"/>
  <c r="AV95" i="30"/>
  <c r="AV117" i="30" s="1"/>
  <c r="BS95" i="30"/>
  <c r="BS117" i="30" s="1"/>
  <c r="BQ91" i="30"/>
  <c r="BQ114" i="30" s="1"/>
  <c r="BV23" i="30"/>
  <c r="AZ91" i="30"/>
  <c r="AZ114" i="30" s="1"/>
  <c r="BK88" i="30"/>
  <c r="BK113" i="30" s="1"/>
  <c r="AK95" i="30"/>
  <c r="AK117" i="30" s="1"/>
  <c r="BO88" i="30"/>
  <c r="BO113" i="30" s="1"/>
  <c r="BB95" i="30"/>
  <c r="BB117" i="30" s="1"/>
  <c r="BD81" i="30"/>
  <c r="BD112" i="30" s="1"/>
  <c r="BF88" i="30"/>
  <c r="BF113" i="30" s="1"/>
  <c r="AB95" i="30"/>
  <c r="AB117" i="30" s="1"/>
  <c r="AR88" i="30"/>
  <c r="AR113" i="30" s="1"/>
  <c r="BI91" i="30"/>
  <c r="BI114" i="30" s="1"/>
  <c r="BU95" i="30"/>
  <c r="BU117" i="30" s="1"/>
  <c r="BG81" i="30"/>
  <c r="BG112" i="30" s="1"/>
  <c r="AQ88" i="30"/>
  <c r="AQ113" i="30" s="1"/>
  <c r="BF95" i="30"/>
  <c r="BF117" i="30" s="1"/>
  <c r="AX81" i="30"/>
  <c r="AX112" i="30" s="1"/>
  <c r="BF91" i="30"/>
  <c r="BF114" i="30" s="1"/>
  <c r="AR95" i="30"/>
  <c r="AR117" i="30" s="1"/>
  <c r="BT88" i="30"/>
  <c r="BT113" i="30" s="1"/>
  <c r="AO95" i="30"/>
  <c r="BB88" i="30"/>
  <c r="BB113" i="30" s="1"/>
  <c r="BN91" i="30"/>
  <c r="BN114" i="30" s="1"/>
  <c r="BV95" i="30"/>
  <c r="BV117" i="30" s="1"/>
  <c r="AA81" i="30"/>
  <c r="AA112" i="30" s="1"/>
  <c r="BL95" i="30"/>
  <c r="BL117" i="30" s="1"/>
  <c r="BS91" i="30"/>
  <c r="BS114" i="30" s="1"/>
  <c r="W40" i="29"/>
  <c r="W90" i="30"/>
  <c r="W91" i="30" s="1"/>
  <c r="BV49" i="29"/>
  <c r="BV11" i="29" s="1"/>
  <c r="BV99" i="30"/>
  <c r="BV49" i="30" s="1"/>
  <c r="BV11" i="30" s="1"/>
  <c r="BI36" i="29"/>
  <c r="BI86" i="30"/>
  <c r="BI88" i="30" s="1"/>
  <c r="AW23" i="30"/>
  <c r="AI81" i="30"/>
  <c r="AI112" i="30" s="1"/>
  <c r="BA88" i="30"/>
  <c r="BA113" i="30" s="1"/>
  <c r="AC23" i="30"/>
  <c r="AW91" i="30"/>
  <c r="AW114" i="30" s="1"/>
  <c r="BU81" i="30"/>
  <c r="BU112" i="30" s="1"/>
  <c r="AW88" i="30"/>
  <c r="AW113" i="30" s="1"/>
  <c r="AE95" i="30"/>
  <c r="AE117" i="30" s="1"/>
  <c r="AI23" i="30"/>
  <c r="AK81" i="30"/>
  <c r="AK112" i="30" s="1"/>
  <c r="BO91" i="30"/>
  <c r="BO114" i="30" s="1"/>
  <c r="BC91" i="30"/>
  <c r="BC114" i="30" s="1"/>
  <c r="BI81" i="30"/>
  <c r="BI112" i="30" s="1"/>
  <c r="BM91" i="30"/>
  <c r="BM114" i="30" s="1"/>
  <c r="AM88" i="30"/>
  <c r="AM113" i="30" s="1"/>
  <c r="BC88" i="30"/>
  <c r="BC113" i="30" s="1"/>
  <c r="AB23" i="30"/>
  <c r="AS91" i="30"/>
  <c r="AS114" i="30" s="1"/>
  <c r="BA81" i="30"/>
  <c r="BA112" i="30" s="1"/>
  <c r="BG23" i="30"/>
  <c r="AD88" i="30"/>
  <c r="AD113" i="30" s="1"/>
  <c r="AJ88" i="30"/>
  <c r="AJ113" i="30" s="1"/>
  <c r="AD95" i="30"/>
  <c r="AD117" i="30" s="1"/>
  <c r="BL81" i="30"/>
  <c r="AR91" i="30"/>
  <c r="AR114" i="30" s="1"/>
  <c r="AH95" i="30"/>
  <c r="AH117" i="30" s="1"/>
  <c r="BD95" i="30"/>
  <c r="BD117" i="30" s="1"/>
  <c r="AB88" i="30"/>
  <c r="AB113" i="30" s="1"/>
  <c r="Z95" i="30"/>
  <c r="Z117" i="30" s="1"/>
  <c r="AX91" i="30"/>
  <c r="AY88" i="30"/>
  <c r="BW95" i="30"/>
  <c r="BW117" i="30" s="1"/>
  <c r="AZ23" i="30"/>
  <c r="BL88" i="30"/>
  <c r="BL113" i="30" s="1"/>
  <c r="AK23" i="30"/>
  <c r="BL23" i="30"/>
  <c r="BH23" i="30"/>
  <c r="BG39" i="29"/>
  <c r="BG89" i="30"/>
  <c r="BG91" i="30" s="1"/>
  <c r="BG114" i="30" s="1"/>
  <c r="BG24" i="29"/>
  <c r="BG74" i="30"/>
  <c r="BG78" i="30" s="1"/>
  <c r="BG111" i="30" s="1"/>
  <c r="AS95" i="30"/>
  <c r="AS117" i="30" s="1"/>
  <c r="AE88" i="30"/>
  <c r="AH91" i="30"/>
  <c r="AH114" i="30" s="1"/>
  <c r="BQ95" i="30"/>
  <c r="BQ117" i="30" s="1"/>
  <c r="Y88" i="30"/>
  <c r="Y113" i="30" s="1"/>
  <c r="X88" i="30"/>
  <c r="X113" i="30" s="1"/>
  <c r="BD88" i="30"/>
  <c r="BD113" i="30" s="1"/>
  <c r="AY81" i="30"/>
  <c r="AY112" i="30" s="1"/>
  <c r="BC95" i="30"/>
  <c r="BC117" i="30" s="1"/>
  <c r="BK95" i="30"/>
  <c r="BK117" i="30" s="1"/>
  <c r="AT88" i="30"/>
  <c r="AP88" i="30"/>
  <c r="AP113" i="30" s="1"/>
  <c r="AO88" i="30"/>
  <c r="AM95" i="30"/>
  <c r="AM117" i="30" s="1"/>
  <c r="BO95" i="30"/>
  <c r="BO117" i="30" s="1"/>
  <c r="BR32" i="29"/>
  <c r="BR82" i="30"/>
  <c r="BR88" i="30" s="1"/>
  <c r="BR113" i="30" s="1"/>
  <c r="AT91" i="30"/>
  <c r="AU88" i="30"/>
  <c r="AU113" i="30" s="1"/>
  <c r="AZ81" i="30"/>
  <c r="AZ112" i="30" s="1"/>
  <c r="BL91" i="30"/>
  <c r="BL114" i="30" s="1"/>
  <c r="AQ91" i="30"/>
  <c r="AQ114" i="30" s="1"/>
  <c r="BK91" i="30"/>
  <c r="BK114" i="30" s="1"/>
  <c r="AN81" i="30"/>
  <c r="AE81" i="30"/>
  <c r="AE112" i="30" s="1"/>
  <c r="AJ95" i="30"/>
  <c r="AJ117" i="30" s="1"/>
  <c r="BE88" i="30"/>
  <c r="BE113" i="30" s="1"/>
  <c r="BM95" i="30"/>
  <c r="BM117" i="30" s="1"/>
  <c r="AV88" i="30"/>
  <c r="AV113" i="30" s="1"/>
  <c r="BH95" i="30"/>
  <c r="BH117" i="30" s="1"/>
  <c r="BP23" i="30"/>
  <c r="BH88" i="30"/>
  <c r="BH113" i="30" s="1"/>
  <c r="BT37" i="29"/>
  <c r="AO37" i="29"/>
  <c r="AS81" i="29"/>
  <c r="AS112" i="29" s="1"/>
  <c r="BH49" i="30"/>
  <c r="BH11" i="30" s="1"/>
  <c r="AE23" i="29"/>
  <c r="AC39" i="29"/>
  <c r="BU49" i="29"/>
  <c r="BU11" i="29" s="1"/>
  <c r="BW33" i="29"/>
  <c r="AN44" i="29"/>
  <c r="AN144" i="30"/>
  <c r="AN44" i="30" s="1"/>
  <c r="BC44" i="29"/>
  <c r="BC144" i="30"/>
  <c r="BC44" i="30" s="1"/>
  <c r="AR43" i="29"/>
  <c r="AR143" i="30"/>
  <c r="AR43" i="30" s="1"/>
  <c r="BM42" i="29"/>
  <c r="AT50" i="29"/>
  <c r="AT12" i="29" s="1"/>
  <c r="AN25" i="29"/>
  <c r="AJ42" i="29"/>
  <c r="BP44" i="29"/>
  <c r="BH23" i="29"/>
  <c r="BN27" i="29"/>
  <c r="AO40" i="29"/>
  <c r="AO140" i="30"/>
  <c r="AO141" i="30" s="1"/>
  <c r="AV26" i="29"/>
  <c r="BO50" i="29"/>
  <c r="BO12" i="29" s="1"/>
  <c r="BH81" i="29"/>
  <c r="BH112" i="29" s="1"/>
  <c r="AO24" i="30"/>
  <c r="AR49" i="29"/>
  <c r="AR11" i="29" s="1"/>
  <c r="BP50" i="29"/>
  <c r="BP12" i="29" s="1"/>
  <c r="BK91" i="29"/>
  <c r="BK114" i="29" s="1"/>
  <c r="BF39" i="29"/>
  <c r="BF139" i="30"/>
  <c r="BF141" i="30" s="1"/>
  <c r="AF35" i="30"/>
  <c r="AD33" i="29"/>
  <c r="AE39" i="29"/>
  <c r="AE139" i="30"/>
  <c r="AH43" i="29"/>
  <c r="AK25" i="30"/>
  <c r="BN148" i="29"/>
  <c r="AV24" i="29"/>
  <c r="BN46" i="29"/>
  <c r="AJ49" i="29"/>
  <c r="AJ11" i="29" s="1"/>
  <c r="AW25" i="30"/>
  <c r="AJ36" i="29"/>
  <c r="BM148" i="29"/>
  <c r="AB37" i="29"/>
  <c r="BE81" i="29"/>
  <c r="BE112" i="29" s="1"/>
  <c r="BM26" i="30"/>
  <c r="BN37" i="29"/>
  <c r="BN137" i="30"/>
  <c r="BN138" i="30" s="1"/>
  <c r="X32" i="29"/>
  <c r="BL24" i="29"/>
  <c r="BR44" i="29"/>
  <c r="Y24" i="29"/>
  <c r="AR37" i="29"/>
  <c r="AR137" i="30"/>
  <c r="AR37" i="30" s="1"/>
  <c r="AQ36" i="29"/>
  <c r="AQ136" i="30"/>
  <c r="AQ138" i="30" s="1"/>
  <c r="BS49" i="30"/>
  <c r="BS11" i="30" s="1"/>
  <c r="AW34" i="29"/>
  <c r="AB36" i="29"/>
  <c r="AB136" i="30"/>
  <c r="AB138" i="30" s="1"/>
  <c r="AI23" i="29"/>
  <c r="AV46" i="29"/>
  <c r="BO36" i="29"/>
  <c r="AE43" i="29"/>
  <c r="AX42" i="29"/>
  <c r="AI43" i="30"/>
  <c r="BI35" i="29"/>
  <c r="BI135" i="30"/>
  <c r="BI35" i="30" s="1"/>
  <c r="AV35" i="29"/>
  <c r="AV135" i="30"/>
  <c r="AV35" i="30" s="1"/>
  <c r="BE32" i="29"/>
  <c r="BT131" i="29"/>
  <c r="BS44" i="29"/>
  <c r="BI44" i="29"/>
  <c r="BN44" i="30"/>
  <c r="BC39" i="29"/>
  <c r="BV25" i="29"/>
  <c r="AJ34" i="29"/>
  <c r="BD33" i="29"/>
  <c r="AK49" i="29"/>
  <c r="AK11" i="29" s="1"/>
  <c r="AQ91" i="29"/>
  <c r="AQ114" i="29" s="1"/>
  <c r="BL27" i="30"/>
  <c r="AS43" i="29"/>
  <c r="AN39" i="29"/>
  <c r="BR26" i="30"/>
  <c r="AL37" i="30"/>
  <c r="BN29" i="29"/>
  <c r="AC36" i="29"/>
  <c r="BW34" i="29"/>
  <c r="BW134" i="30"/>
  <c r="BW34" i="30" s="1"/>
  <c r="BC29" i="29"/>
  <c r="BN26" i="30"/>
  <c r="BO33" i="29"/>
  <c r="BO133" i="30"/>
  <c r="BO138" i="30" s="1"/>
  <c r="BB33" i="29"/>
  <c r="BB133" i="30"/>
  <c r="BB33" i="30" s="1"/>
  <c r="AY33" i="29"/>
  <c r="AY133" i="30"/>
  <c r="AY33" i="30" s="1"/>
  <c r="AR33" i="29"/>
  <c r="AR133" i="30"/>
  <c r="AR33" i="30" s="1"/>
  <c r="AR32" i="29"/>
  <c r="AR132" i="30"/>
  <c r="AR32" i="30" s="1"/>
  <c r="Y32" i="29"/>
  <c r="Y132" i="30"/>
  <c r="Y32" i="30" s="1"/>
  <c r="AK32" i="29"/>
  <c r="AK132" i="30"/>
  <c r="AK138" i="30" s="1"/>
  <c r="BB37" i="30"/>
  <c r="AO30" i="29"/>
  <c r="AO130" i="30"/>
  <c r="AO131" i="30" s="1"/>
  <c r="AV131" i="29"/>
  <c r="AV130" i="30"/>
  <c r="AV30" i="30" s="1"/>
  <c r="AC49" i="29"/>
  <c r="AC11" i="29" s="1"/>
  <c r="BG29" i="29"/>
  <c r="BG129" i="30"/>
  <c r="BG29" i="30" s="1"/>
  <c r="BI29" i="29"/>
  <c r="BI129" i="30"/>
  <c r="BI131" i="30" s="1"/>
  <c r="AN29" i="29"/>
  <c r="AN129" i="30"/>
  <c r="AN131" i="30" s="1"/>
  <c r="AZ29" i="29"/>
  <c r="AZ129" i="30"/>
  <c r="AZ29" i="30" s="1"/>
  <c r="AS131" i="29"/>
  <c r="AS129" i="30"/>
  <c r="AS131" i="30" s="1"/>
  <c r="X127" i="30"/>
  <c r="BG81" i="29"/>
  <c r="BG112" i="29" s="1"/>
  <c r="AP141" i="29"/>
  <c r="AQ27" i="29"/>
  <c r="AQ127" i="30"/>
  <c r="AQ27" i="30" s="1"/>
  <c r="AJ27" i="29"/>
  <c r="AJ127" i="30"/>
  <c r="AJ27" i="30" s="1"/>
  <c r="BI27" i="29"/>
  <c r="BI127" i="30"/>
  <c r="BI128" i="30" s="1"/>
  <c r="BC26" i="29"/>
  <c r="BC126" i="30"/>
  <c r="BC26" i="30" s="1"/>
  <c r="X35" i="29"/>
  <c r="BN36" i="29"/>
  <c r="AJ26" i="29"/>
  <c r="AJ126" i="30"/>
  <c r="AJ26" i="30" s="1"/>
  <c r="BF40" i="29"/>
  <c r="AO35" i="30"/>
  <c r="AW26" i="29"/>
  <c r="AW126" i="30"/>
  <c r="AW128" i="30" s="1"/>
  <c r="AZ34" i="30"/>
  <c r="AH37" i="29"/>
  <c r="AN24" i="29"/>
  <c r="Z35" i="30"/>
  <c r="Z26" i="29"/>
  <c r="Z126" i="30"/>
  <c r="Z26" i="30" s="1"/>
  <c r="AY43" i="29"/>
  <c r="BT50" i="29"/>
  <c r="BT12" i="29" s="1"/>
  <c r="BF34" i="30"/>
  <c r="BJ46" i="29"/>
  <c r="AH27" i="30"/>
  <c r="BK39" i="29"/>
  <c r="BI131" i="29"/>
  <c r="BK35" i="29"/>
  <c r="AH36" i="30"/>
  <c r="BO81" i="29"/>
  <c r="BO112" i="29" s="1"/>
  <c r="BS26" i="29"/>
  <c r="BS126" i="30"/>
  <c r="BS128" i="30" s="1"/>
  <c r="AW46" i="29"/>
  <c r="AU131" i="29"/>
  <c r="BJ37" i="29"/>
  <c r="BS35" i="29"/>
  <c r="AZ32" i="29"/>
  <c r="AA33" i="29"/>
  <c r="BS30" i="29"/>
  <c r="AO141" i="29"/>
  <c r="BM34" i="29"/>
  <c r="BQ50" i="29"/>
  <c r="BQ12" i="29" s="1"/>
  <c r="Y39" i="29"/>
  <c r="X24" i="29"/>
  <c r="X124" i="30"/>
  <c r="BQ91" i="29"/>
  <c r="BQ114" i="29" s="1"/>
  <c r="AY50" i="29"/>
  <c r="AY12" i="29" s="1"/>
  <c r="BF37" i="29"/>
  <c r="BL44" i="29"/>
  <c r="BL33" i="29"/>
  <c r="AG50" i="29"/>
  <c r="AG12" i="29" s="1"/>
  <c r="BR24" i="29"/>
  <c r="BM27" i="29"/>
  <c r="AX40" i="29"/>
  <c r="BS145" i="30"/>
  <c r="BQ34" i="29"/>
  <c r="AM43" i="29"/>
  <c r="BA24" i="29"/>
  <c r="BA124" i="30"/>
  <c r="BA128" i="30" s="1"/>
  <c r="BH35" i="29"/>
  <c r="AW50" i="29"/>
  <c r="AW12" i="29" s="1"/>
  <c r="AU46" i="29"/>
  <c r="AU32" i="29"/>
  <c r="BD29" i="29"/>
  <c r="BH50" i="29"/>
  <c r="BH12" i="29" s="1"/>
  <c r="BM29" i="29"/>
  <c r="BP43" i="29"/>
  <c r="BE50" i="29"/>
  <c r="BE12" i="29" s="1"/>
  <c r="BR35" i="30"/>
  <c r="AR24" i="29"/>
  <c r="AR124" i="30"/>
  <c r="AR128" i="30" s="1"/>
  <c r="BC37" i="29"/>
  <c r="BR39" i="29"/>
  <c r="AP29" i="29"/>
  <c r="BF36" i="29"/>
  <c r="BA33" i="29"/>
  <c r="BG30" i="29"/>
  <c r="BM81" i="29"/>
  <c r="BM112" i="29" s="1"/>
  <c r="BO39" i="29"/>
  <c r="BS131" i="29"/>
  <c r="BB30" i="29"/>
  <c r="BK131" i="29"/>
  <c r="AL42" i="29"/>
  <c r="X95" i="29"/>
  <c r="X117" i="29" s="1"/>
  <c r="AJ25" i="29"/>
  <c r="BF34" i="29"/>
  <c r="BE24" i="29"/>
  <c r="BO34" i="29"/>
  <c r="AD44" i="29"/>
  <c r="AA24" i="29"/>
  <c r="AE81" i="29"/>
  <c r="AE112" i="29" s="1"/>
  <c r="AU148" i="29"/>
  <c r="BK40" i="29"/>
  <c r="AE27" i="29"/>
  <c r="BG42" i="29"/>
  <c r="BN33" i="29"/>
  <c r="BO91" i="29"/>
  <c r="BO114" i="29" s="1"/>
  <c r="W42" i="29"/>
  <c r="AE37" i="29"/>
  <c r="BM25" i="30"/>
  <c r="BF131" i="29"/>
  <c r="AZ39" i="29"/>
  <c r="AK25" i="29"/>
  <c r="BG50" i="30"/>
  <c r="BG12" i="30" s="1"/>
  <c r="AP50" i="29"/>
  <c r="AP12" i="29" s="1"/>
  <c r="BV35" i="29"/>
  <c r="AY25" i="30"/>
  <c r="AE29" i="29"/>
  <c r="AX95" i="29"/>
  <c r="AX117" i="29" s="1"/>
  <c r="AP34" i="29"/>
  <c r="BI25" i="29"/>
  <c r="BR44" i="30"/>
  <c r="AZ148" i="30"/>
  <c r="Z36" i="29"/>
  <c r="AG32" i="29"/>
  <c r="AZ91" i="29"/>
  <c r="AZ114" i="29" s="1"/>
  <c r="AR131" i="29"/>
  <c r="AL40" i="29"/>
  <c r="AQ50" i="29"/>
  <c r="AQ12" i="29" s="1"/>
  <c r="AX34" i="29"/>
  <c r="BT44" i="29"/>
  <c r="AY91" i="29"/>
  <c r="AY114" i="29" s="1"/>
  <c r="X49" i="29"/>
  <c r="X11" i="29" s="1"/>
  <c r="BQ42" i="29"/>
  <c r="AT30" i="30"/>
  <c r="AF36" i="29"/>
  <c r="BV50" i="29"/>
  <c r="BV12" i="29" s="1"/>
  <c r="BH46" i="29"/>
  <c r="AN141" i="29"/>
  <c r="AT33" i="29"/>
  <c r="BL91" i="29"/>
  <c r="BL114" i="29" s="1"/>
  <c r="BO42" i="29"/>
  <c r="BU141" i="29"/>
  <c r="BR43" i="29"/>
  <c r="BD26" i="30"/>
  <c r="BA26" i="29"/>
  <c r="BW81" i="29"/>
  <c r="BW112" i="29" s="1"/>
  <c r="BV131" i="29"/>
  <c r="BL148" i="30"/>
  <c r="AO37" i="30"/>
  <c r="W36" i="30"/>
  <c r="BO29" i="29"/>
  <c r="BM30" i="29"/>
  <c r="Z37" i="29"/>
  <c r="BL37" i="29"/>
  <c r="BT33" i="30"/>
  <c r="AV49" i="30"/>
  <c r="AV11" i="30" s="1"/>
  <c r="BL34" i="30"/>
  <c r="BQ26" i="30"/>
  <c r="BU40" i="29"/>
  <c r="BV29" i="29"/>
  <c r="BN49" i="29"/>
  <c r="BN11" i="29" s="1"/>
  <c r="BO148" i="29"/>
  <c r="AD27" i="29"/>
  <c r="BO46" i="29"/>
  <c r="AR44" i="29"/>
  <c r="BG44" i="30"/>
  <c r="AJ95" i="29"/>
  <c r="AJ117" i="29" s="1"/>
  <c r="AH29" i="29"/>
  <c r="AQ42" i="29"/>
  <c r="AE35" i="30"/>
  <c r="AG36" i="29"/>
  <c r="AI36" i="29"/>
  <c r="AF34" i="29"/>
  <c r="AG29" i="29"/>
  <c r="AL36" i="30"/>
  <c r="AF27" i="29"/>
  <c r="BO131" i="30"/>
  <c r="AP43" i="29"/>
  <c r="AH44" i="29"/>
  <c r="AU36" i="29"/>
  <c r="BU34" i="29"/>
  <c r="BK36" i="29"/>
  <c r="AY30" i="30"/>
  <c r="AX44" i="29"/>
  <c r="BC131" i="29"/>
  <c r="BH27" i="29"/>
  <c r="BO30" i="29"/>
  <c r="BW50" i="29"/>
  <c r="BW12" i="29" s="1"/>
  <c r="BI34" i="29"/>
  <c r="AE25" i="29"/>
  <c r="AU141" i="29"/>
  <c r="AP30" i="29"/>
  <c r="AT32" i="29"/>
  <c r="AU43" i="29"/>
  <c r="AQ32" i="29"/>
  <c r="BJ49" i="29"/>
  <c r="BJ11" i="29" s="1"/>
  <c r="BD81" i="29"/>
  <c r="BD112" i="29" s="1"/>
  <c r="AQ39" i="29"/>
  <c r="AY26" i="29"/>
  <c r="AJ40" i="29"/>
  <c r="AG35" i="29"/>
  <c r="BH33" i="29"/>
  <c r="BB95" i="29"/>
  <c r="BB117" i="29" s="1"/>
  <c r="BN42" i="29"/>
  <c r="AM29" i="29"/>
  <c r="AT26" i="29"/>
  <c r="AE50" i="29"/>
  <c r="AE12" i="29" s="1"/>
  <c r="BP33" i="29"/>
  <c r="AL131" i="29"/>
  <c r="BF35" i="29"/>
  <c r="AZ37" i="29"/>
  <c r="BR145" i="29"/>
  <c r="BK32" i="29"/>
  <c r="AK33" i="29"/>
  <c r="AB29" i="29"/>
  <c r="AA37" i="29"/>
  <c r="BV42" i="29"/>
  <c r="BD43" i="29"/>
  <c r="BH29" i="29"/>
  <c r="BE43" i="30"/>
  <c r="AN23" i="29"/>
  <c r="W24" i="29"/>
  <c r="AV141" i="30"/>
  <c r="AS148" i="30"/>
  <c r="BE148" i="30"/>
  <c r="AY145" i="30"/>
  <c r="AM24" i="29"/>
  <c r="X37" i="29"/>
  <c r="X49" i="30"/>
  <c r="X11" i="30" s="1"/>
  <c r="BN30" i="29"/>
  <c r="BR33" i="29"/>
  <c r="AP35" i="30"/>
  <c r="AA44" i="29"/>
  <c r="BE35" i="30"/>
  <c r="X34" i="29"/>
  <c r="AY37" i="29"/>
  <c r="BH49" i="29"/>
  <c r="BH11" i="29" s="1"/>
  <c r="BR27" i="29"/>
  <c r="BR26" i="29"/>
  <c r="W49" i="29"/>
  <c r="W11" i="29" s="1"/>
  <c r="AV39" i="29"/>
  <c r="AA43" i="29"/>
  <c r="AM33" i="29"/>
  <c r="BW131" i="29"/>
  <c r="BA33" i="30"/>
  <c r="AW145" i="29"/>
  <c r="BB49" i="29"/>
  <c r="BB11" i="29" s="1"/>
  <c r="BE27" i="29"/>
  <c r="AO29" i="29"/>
  <c r="BJ36" i="29"/>
  <c r="BB35" i="29"/>
  <c r="BK24" i="29"/>
  <c r="Z35" i="29"/>
  <c r="BC36" i="29"/>
  <c r="AZ148" i="29"/>
  <c r="AL33" i="29"/>
  <c r="W39" i="29"/>
  <c r="AV32" i="29"/>
  <c r="BS91" i="29"/>
  <c r="BS114" i="29" s="1"/>
  <c r="BE49" i="29"/>
  <c r="BE11" i="29" s="1"/>
  <c r="BA37" i="30"/>
  <c r="BI49" i="29"/>
  <c r="BI11" i="29" s="1"/>
  <c r="BW30" i="29"/>
  <c r="AF25" i="29"/>
  <c r="BJ24" i="29"/>
  <c r="AY44" i="30"/>
  <c r="BU88" i="29"/>
  <c r="BU113" i="29" s="1"/>
  <c r="Z33" i="29"/>
  <c r="AK95" i="29"/>
  <c r="AK117" i="29" s="1"/>
  <c r="AD26" i="29"/>
  <c r="BR50" i="29"/>
  <c r="BR12" i="29" s="1"/>
  <c r="BN24" i="29"/>
  <c r="AQ49" i="29"/>
  <c r="AQ11" i="29" s="1"/>
  <c r="AQ30" i="30"/>
  <c r="BT36" i="30"/>
  <c r="BA148" i="29"/>
  <c r="BB25" i="29"/>
  <c r="BD141" i="29"/>
  <c r="BL27" i="29"/>
  <c r="AR50" i="29"/>
  <c r="AR12" i="29" s="1"/>
  <c r="BV30" i="29"/>
  <c r="AJ141" i="29"/>
  <c r="AR34" i="29"/>
  <c r="W141" i="29"/>
  <c r="AK42" i="29"/>
  <c r="AO32" i="29"/>
  <c r="BJ25" i="29"/>
  <c r="BH128" i="29"/>
  <c r="BT33" i="29"/>
  <c r="AF95" i="29"/>
  <c r="AF117" i="29" s="1"/>
  <c r="BB26" i="29"/>
  <c r="AW25" i="29"/>
  <c r="BR91" i="29"/>
  <c r="BR114" i="29" s="1"/>
  <c r="BC25" i="29"/>
  <c r="BG25" i="29"/>
  <c r="AI128" i="29"/>
  <c r="BO25" i="29"/>
  <c r="AP24" i="29"/>
  <c r="BD40" i="29"/>
  <c r="AF23" i="29"/>
  <c r="AP81" i="29"/>
  <c r="AP112" i="29" s="1"/>
  <c r="AE26" i="29"/>
  <c r="BG148" i="29"/>
  <c r="BW44" i="30"/>
  <c r="BG36" i="29"/>
  <c r="BU29" i="29"/>
  <c r="AS24" i="29"/>
  <c r="AL36" i="29"/>
  <c r="BH91" i="29"/>
  <c r="BH114" i="29" s="1"/>
  <c r="BS81" i="29"/>
  <c r="BS112" i="29" s="1"/>
  <c r="BG44" i="29"/>
  <c r="AF26" i="29"/>
  <c r="AX35" i="29"/>
  <c r="BB40" i="30"/>
  <c r="BS43" i="30"/>
  <c r="AH27" i="29"/>
  <c r="AB81" i="29"/>
  <c r="AB112" i="29" s="1"/>
  <c r="AG37" i="29"/>
  <c r="X26" i="29"/>
  <c r="BV26" i="29"/>
  <c r="BM49" i="29"/>
  <c r="BM11" i="29" s="1"/>
  <c r="BF32" i="29"/>
  <c r="BJ148" i="29"/>
  <c r="BU26" i="29"/>
  <c r="BW29" i="29"/>
  <c r="BK141" i="29"/>
  <c r="BF131" i="30"/>
  <c r="BS44" i="30"/>
  <c r="AV128" i="29"/>
  <c r="AK30" i="29"/>
  <c r="AQ24" i="29"/>
  <c r="AK26" i="29"/>
  <c r="BN27" i="30"/>
  <c r="BR24" i="30"/>
  <c r="AX40" i="30"/>
  <c r="AX33" i="29"/>
  <c r="BF36" i="30"/>
  <c r="BD34" i="30"/>
  <c r="AL44" i="29"/>
  <c r="W128" i="29"/>
  <c r="BW50" i="30"/>
  <c r="BW12" i="30" s="1"/>
  <c r="AJ34" i="30"/>
  <c r="AW30" i="29"/>
  <c r="AG40" i="30"/>
  <c r="BU91" i="29"/>
  <c r="BU114" i="29" s="1"/>
  <c r="BQ25" i="29"/>
  <c r="AN25" i="30"/>
  <c r="BI43" i="30"/>
  <c r="BL32" i="29"/>
  <c r="BO40" i="30"/>
  <c r="Z34" i="30"/>
  <c r="AA30" i="30"/>
  <c r="AP25" i="29"/>
  <c r="AR40" i="30"/>
  <c r="AN24" i="30"/>
  <c r="AN50" i="29"/>
  <c r="AN12" i="29" s="1"/>
  <c r="AO81" i="29"/>
  <c r="BT25" i="30"/>
  <c r="AW81" i="29"/>
  <c r="AW112" i="29" s="1"/>
  <c r="BB30" i="30"/>
  <c r="BD33" i="30"/>
  <c r="BO141" i="30"/>
  <c r="AP30" i="30"/>
  <c r="BO27" i="29"/>
  <c r="AK141" i="29"/>
  <c r="AV34" i="30"/>
  <c r="BI141" i="30"/>
  <c r="AR141" i="30"/>
  <c r="AK36" i="30"/>
  <c r="AG141" i="30"/>
  <c r="Y49" i="29"/>
  <c r="Y11" i="29" s="1"/>
  <c r="AQ43" i="30"/>
  <c r="BM33" i="30"/>
  <c r="Y24" i="30"/>
  <c r="AE43" i="30"/>
  <c r="BL36" i="30"/>
  <c r="BE44" i="30"/>
  <c r="AJ36" i="30"/>
  <c r="AW34" i="30"/>
  <c r="AV50" i="30"/>
  <c r="AV12" i="30" s="1"/>
  <c r="BL40" i="30"/>
  <c r="BB131" i="30"/>
  <c r="AY26" i="30"/>
  <c r="AJ40" i="30"/>
  <c r="AH26" i="30"/>
  <c r="BH33" i="30"/>
  <c r="AH34" i="30"/>
  <c r="BK37" i="30"/>
  <c r="BP36" i="30"/>
  <c r="BL141" i="30"/>
  <c r="BE36" i="30"/>
  <c r="AP148" i="29"/>
  <c r="AM25" i="30"/>
  <c r="BE37" i="30"/>
  <c r="BJ35" i="30"/>
  <c r="AS30" i="30"/>
  <c r="AU36" i="30"/>
  <c r="AN131" i="29"/>
  <c r="AX50" i="29"/>
  <c r="AX12" i="29" s="1"/>
  <c r="BC37" i="30"/>
  <c r="BK36" i="30"/>
  <c r="BK145" i="29"/>
  <c r="BH43" i="29"/>
  <c r="AN42" i="29"/>
  <c r="BQ34" i="30"/>
  <c r="BO95" i="29"/>
  <c r="BO117" i="29" s="1"/>
  <c r="BW46" i="29"/>
  <c r="BH35" i="30"/>
  <c r="BL24" i="30"/>
  <c r="BB29" i="29"/>
  <c r="BW25" i="29"/>
  <c r="AF128" i="29"/>
  <c r="AA32" i="29"/>
  <c r="AL141" i="29"/>
  <c r="AN95" i="29"/>
  <c r="AN117" i="29" s="1"/>
  <c r="BH25" i="29"/>
  <c r="BM39" i="29"/>
  <c r="AU30" i="29"/>
  <c r="BM50" i="29"/>
  <c r="BM12" i="29" s="1"/>
  <c r="BR46" i="29"/>
  <c r="AM88" i="29"/>
  <c r="AM113" i="29" s="1"/>
  <c r="BW32" i="29"/>
  <c r="AP141" i="30"/>
  <c r="AG26" i="30"/>
  <c r="BU43" i="30"/>
  <c r="BM43" i="29"/>
  <c r="AJ29" i="29"/>
  <c r="BA42" i="29"/>
  <c r="BT141" i="29"/>
  <c r="BW128" i="29"/>
  <c r="BV148" i="29"/>
  <c r="AY131" i="29"/>
  <c r="BJ33" i="29"/>
  <c r="AO91" i="29"/>
  <c r="AC29" i="29"/>
  <c r="AD34" i="29"/>
  <c r="BV88" i="29"/>
  <c r="BV113" i="29" s="1"/>
  <c r="BH24" i="29"/>
  <c r="BL39" i="29"/>
  <c r="BD95" i="29"/>
  <c r="BD117" i="29" s="1"/>
  <c r="AC138" i="29"/>
  <c r="AF30" i="29"/>
  <c r="BS24" i="29"/>
  <c r="BS27" i="30"/>
  <c r="BI37" i="29"/>
  <c r="BP46" i="29"/>
  <c r="BH42" i="29"/>
  <c r="BN91" i="29"/>
  <c r="BN114" i="29" s="1"/>
  <c r="AN49" i="29"/>
  <c r="AN11" i="29" s="1"/>
  <c r="BL50" i="29"/>
  <c r="BL12" i="29" s="1"/>
  <c r="BJ34" i="29"/>
  <c r="AX29" i="29"/>
  <c r="AN40" i="29"/>
  <c r="AV148" i="29"/>
  <c r="AL30" i="29"/>
  <c r="AP138" i="29"/>
  <c r="BR25" i="29"/>
  <c r="BL42" i="29"/>
  <c r="BT34" i="29"/>
  <c r="W145" i="29"/>
  <c r="BO88" i="29"/>
  <c r="BO113" i="29" s="1"/>
  <c r="AM35" i="29"/>
  <c r="AY49" i="29"/>
  <c r="AY11" i="29" s="1"/>
  <c r="AI40" i="29"/>
  <c r="AI141" i="29"/>
  <c r="AL39" i="29"/>
  <c r="BM36" i="29"/>
  <c r="AL81" i="29"/>
  <c r="AL112" i="29" s="1"/>
  <c r="AQ46" i="29"/>
  <c r="AE36" i="29"/>
  <c r="BS148" i="29"/>
  <c r="AS42" i="29"/>
  <c r="AN50" i="30"/>
  <c r="AN12" i="30" s="1"/>
  <c r="BK33" i="29"/>
  <c r="AY35" i="29"/>
  <c r="BD50" i="29"/>
  <c r="BD12" i="29" s="1"/>
  <c r="AY29" i="29"/>
  <c r="AB33" i="29"/>
  <c r="BB131" i="29"/>
  <c r="AD39" i="29"/>
  <c r="AG23" i="29"/>
  <c r="AR78" i="29"/>
  <c r="AR111" i="29" s="1"/>
  <c r="Z42" i="29"/>
  <c r="AG27" i="29"/>
  <c r="BF138" i="29"/>
  <c r="AT78" i="29"/>
  <c r="BR95" i="29"/>
  <c r="BR117" i="29" s="1"/>
  <c r="AN91" i="29"/>
  <c r="AN114" i="29" s="1"/>
  <c r="W26" i="29"/>
  <c r="AS46" i="29"/>
  <c r="AO95" i="29"/>
  <c r="AE24" i="29"/>
  <c r="AO42" i="29"/>
  <c r="AL35" i="29"/>
  <c r="AY27" i="29"/>
  <c r="AT40" i="30"/>
  <c r="AQ44" i="29"/>
  <c r="AX131" i="29"/>
  <c r="AS44" i="30"/>
  <c r="W141" i="30"/>
  <c r="AZ30" i="30"/>
  <c r="BA50" i="30"/>
  <c r="BA12" i="30" s="1"/>
  <c r="BQ30" i="30"/>
  <c r="AQ141" i="29"/>
  <c r="AE34" i="29"/>
  <c r="AT35" i="29"/>
  <c r="BW27" i="29"/>
  <c r="BJ37" i="30"/>
  <c r="BM131" i="30"/>
  <c r="W49" i="30"/>
  <c r="W11" i="30" s="1"/>
  <c r="BK50" i="29"/>
  <c r="BK12" i="29" s="1"/>
  <c r="Z49" i="29"/>
  <c r="Z11" i="29" s="1"/>
  <c r="Y88" i="29"/>
  <c r="Y113" i="29" s="1"/>
  <c r="BB50" i="29"/>
  <c r="BB12" i="29" s="1"/>
  <c r="BQ33" i="29"/>
  <c r="BO26" i="29"/>
  <c r="BP32" i="29"/>
  <c r="AS34" i="29"/>
  <c r="BI24" i="29"/>
  <c r="BK49" i="29"/>
  <c r="BK11" i="29" s="1"/>
  <c r="AN27" i="30"/>
  <c r="BD30" i="29"/>
  <c r="BP27" i="29"/>
  <c r="BB91" i="29"/>
  <c r="BB114" i="29" s="1"/>
  <c r="AI44" i="29"/>
  <c r="AM40" i="29"/>
  <c r="AN43" i="29"/>
  <c r="BJ25" i="30"/>
  <c r="BO27" i="30"/>
  <c r="AL27" i="29"/>
  <c r="BE91" i="29"/>
  <c r="BE114" i="29" s="1"/>
  <c r="W44" i="29"/>
  <c r="AJ50" i="29"/>
  <c r="AJ12" i="29" s="1"/>
  <c r="AH141" i="29"/>
  <c r="AX128" i="29"/>
  <c r="BQ148" i="29"/>
  <c r="BL95" i="29"/>
  <c r="BL117" i="29" s="1"/>
  <c r="BI33" i="29"/>
  <c r="BA91" i="29"/>
  <c r="BA114" i="29" s="1"/>
  <c r="AH145" i="30"/>
  <c r="AZ35" i="29"/>
  <c r="AL49" i="30"/>
  <c r="AL11" i="30" s="1"/>
  <c r="AV24" i="30"/>
  <c r="Z50" i="30"/>
  <c r="Z12" i="30" s="1"/>
  <c r="AF37" i="29"/>
  <c r="X33" i="29"/>
  <c r="BI148" i="29"/>
  <c r="AX25" i="29"/>
  <c r="AA26" i="30"/>
  <c r="BK30" i="29"/>
  <c r="AG24" i="30"/>
  <c r="BT30" i="29"/>
  <c r="BC42" i="29"/>
  <c r="BU37" i="29"/>
  <c r="BR81" i="29"/>
  <c r="BR112" i="29" s="1"/>
  <c r="BE40" i="29"/>
  <c r="BR141" i="29"/>
  <c r="AI37" i="30"/>
  <c r="AC26" i="30"/>
  <c r="BS50" i="30"/>
  <c r="BS12" i="30" s="1"/>
  <c r="BW131" i="30"/>
  <c r="BT49" i="30"/>
  <c r="BT11" i="30" s="1"/>
  <c r="AZ26" i="30"/>
  <c r="BQ24" i="30"/>
  <c r="AI33" i="29"/>
  <c r="AV43" i="29"/>
  <c r="AK26" i="30"/>
  <c r="X37" i="30"/>
  <c r="BQ44" i="30"/>
  <c r="W33" i="30"/>
  <c r="BR34" i="29"/>
  <c r="AM36" i="29"/>
  <c r="AH24" i="29"/>
  <c r="AT148" i="29"/>
  <c r="BD145" i="29"/>
  <c r="BS39" i="29"/>
  <c r="BW43" i="29"/>
  <c r="BT26" i="29"/>
  <c r="BQ46" i="29"/>
  <c r="BW30" i="30"/>
  <c r="AF25" i="30"/>
  <c r="BR148" i="29"/>
  <c r="AZ43" i="30"/>
  <c r="AS33" i="29"/>
  <c r="AG34" i="30"/>
  <c r="BR37" i="29"/>
  <c r="BB32" i="29"/>
  <c r="AO27" i="29"/>
  <c r="AH44" i="30"/>
  <c r="BI42" i="29"/>
  <c r="AW35" i="29"/>
  <c r="AN34" i="29"/>
  <c r="BA95" i="29"/>
  <c r="BA117" i="29" s="1"/>
  <c r="BT81" i="29"/>
  <c r="BT112" i="29" s="1"/>
  <c r="BG128" i="29"/>
  <c r="BK34" i="29"/>
  <c r="BP131" i="29"/>
  <c r="AQ148" i="29"/>
  <c r="AN33" i="29"/>
  <c r="AP36" i="29"/>
  <c r="X50" i="29"/>
  <c r="X12" i="29" s="1"/>
  <c r="AL33" i="30"/>
  <c r="BO35" i="29"/>
  <c r="AB131" i="29"/>
  <c r="BV33" i="29"/>
  <c r="BD148" i="29"/>
  <c r="BQ27" i="29"/>
  <c r="BH24" i="30"/>
  <c r="AU145" i="29"/>
  <c r="BP39" i="29"/>
  <c r="Z32" i="29"/>
  <c r="AC128" i="29"/>
  <c r="BE29" i="29"/>
  <c r="BN44" i="29"/>
  <c r="AZ27" i="29"/>
  <c r="AI131" i="29"/>
  <c r="AP37" i="29"/>
  <c r="AS26" i="29"/>
  <c r="BV39" i="29"/>
  <c r="BW40" i="29"/>
  <c r="BC46" i="29"/>
  <c r="AY138" i="29"/>
  <c r="BH26" i="29"/>
  <c r="AW39" i="29"/>
  <c r="AW42" i="29"/>
  <c r="AO138" i="29"/>
  <c r="AV30" i="29"/>
  <c r="AU37" i="29"/>
  <c r="AW44" i="29"/>
  <c r="AT81" i="29"/>
  <c r="AN32" i="29"/>
  <c r="Z145" i="29"/>
  <c r="AI24" i="29"/>
  <c r="AV88" i="29"/>
  <c r="AV113" i="29" s="1"/>
  <c r="AP32" i="29"/>
  <c r="AC30" i="29"/>
  <c r="AV27" i="29"/>
  <c r="AO88" i="29"/>
  <c r="AT30" i="29"/>
  <c r="AG49" i="29"/>
  <c r="AG11" i="29" s="1"/>
  <c r="AI43" i="29"/>
  <c r="AM95" i="29"/>
  <c r="AM117" i="29" s="1"/>
  <c r="BQ145" i="29"/>
  <c r="BM32" i="29"/>
  <c r="BU128" i="29"/>
  <c r="BL30" i="29"/>
  <c r="BC50" i="29"/>
  <c r="BC12" i="29" s="1"/>
  <c r="BE35" i="29"/>
  <c r="AY145" i="29"/>
  <c r="BS37" i="29"/>
  <c r="BE34" i="29"/>
  <c r="AR46" i="29"/>
  <c r="AK145" i="29"/>
  <c r="AQ29" i="29"/>
  <c r="Z128" i="29"/>
  <c r="X138" i="29"/>
  <c r="BT32" i="29"/>
  <c r="BT148" i="29"/>
  <c r="BO32" i="29"/>
  <c r="BR42" i="29"/>
  <c r="BC49" i="29"/>
  <c r="BC11" i="29" s="1"/>
  <c r="AX37" i="29"/>
  <c r="AA35" i="29"/>
  <c r="BE42" i="29"/>
  <c r="AP44" i="29"/>
  <c r="AB32" i="29"/>
  <c r="AS36" i="29"/>
  <c r="AT24" i="29"/>
  <c r="AW37" i="29"/>
  <c r="BO24" i="29"/>
  <c r="AB138" i="29"/>
  <c r="BS34" i="29"/>
  <c r="BI141" i="29"/>
  <c r="BI39" i="29"/>
  <c r="BE141" i="29"/>
  <c r="BE39" i="29"/>
  <c r="AW36" i="29"/>
  <c r="AH138" i="29"/>
  <c r="AQ25" i="29"/>
  <c r="AO49" i="29"/>
  <c r="AO11" i="29" s="1"/>
  <c r="AW95" i="29"/>
  <c r="AW117" i="29" s="1"/>
  <c r="BI138" i="29"/>
  <c r="BG131" i="29"/>
  <c r="BT29" i="29"/>
  <c r="AO39" i="29"/>
  <c r="BN145" i="29"/>
  <c r="BW148" i="29"/>
  <c r="AA23" i="29"/>
  <c r="BM78" i="29"/>
  <c r="BM111" i="29" s="1"/>
  <c r="AY78" i="29"/>
  <c r="AY111" i="29" s="1"/>
  <c r="AW78" i="29"/>
  <c r="AW111" i="29" s="1"/>
  <c r="Z24" i="29"/>
  <c r="BC81" i="29"/>
  <c r="BC112" i="29" s="1"/>
  <c r="AD81" i="29"/>
  <c r="AD112" i="29" s="1"/>
  <c r="AD29" i="29"/>
  <c r="AY39" i="29"/>
  <c r="X39" i="29"/>
  <c r="AN145" i="29"/>
  <c r="BO43" i="29"/>
  <c r="Z44" i="29"/>
  <c r="AF24" i="30"/>
  <c r="AH141" i="30"/>
  <c r="BM44" i="29"/>
  <c r="BM95" i="29"/>
  <c r="BM117" i="29" s="1"/>
  <c r="BD39" i="29"/>
  <c r="BD91" i="29"/>
  <c r="BD114" i="29" s="1"/>
  <c r="BI30" i="29"/>
  <c r="BH145" i="29"/>
  <c r="AO131" i="29"/>
  <c r="AT29" i="29"/>
  <c r="AQ131" i="29"/>
  <c r="AB39" i="29"/>
  <c r="AV81" i="29"/>
  <c r="AV112" i="29" s="1"/>
  <c r="AP88" i="29"/>
  <c r="AP113" i="29" s="1"/>
  <c r="AX91" i="29"/>
  <c r="AX114" i="29" s="1"/>
  <c r="BL78" i="29"/>
  <c r="BL111" i="29" s="1"/>
  <c r="BR78" i="29"/>
  <c r="BR111" i="29" s="1"/>
  <c r="AT44" i="29"/>
  <c r="AU50" i="29"/>
  <c r="AU12" i="29" s="1"/>
  <c r="AA50" i="29"/>
  <c r="AA12" i="29" s="1"/>
  <c r="AQ37" i="29"/>
  <c r="AF88" i="29"/>
  <c r="AF113" i="29" s="1"/>
  <c r="BP30" i="29"/>
  <c r="AY42" i="29"/>
  <c r="AV40" i="29"/>
  <c r="AF29" i="29"/>
  <c r="AQ33" i="29"/>
  <c r="AM42" i="29"/>
  <c r="BB141" i="29"/>
  <c r="AG88" i="29"/>
  <c r="AG113" i="29" s="1"/>
  <c r="AW141" i="29"/>
  <c r="BL49" i="29"/>
  <c r="BL11" i="29" s="1"/>
  <c r="BU44" i="30"/>
  <c r="BQ95" i="29"/>
  <c r="BQ117" i="29" s="1"/>
  <c r="BM141" i="30"/>
  <c r="BU33" i="30"/>
  <c r="BD32" i="29"/>
  <c r="BI128" i="29"/>
  <c r="BW24" i="29"/>
  <c r="BA138" i="29"/>
  <c r="BM141" i="29"/>
  <c r="BD49" i="29"/>
  <c r="BD11" i="29" s="1"/>
  <c r="BU138" i="29"/>
  <c r="AY46" i="29"/>
  <c r="BJ131" i="29"/>
  <c r="AE128" i="29"/>
  <c r="AU138" i="29"/>
  <c r="AV33" i="29"/>
  <c r="AR29" i="29"/>
  <c r="AS138" i="29"/>
  <c r="AB50" i="29"/>
  <c r="AB12" i="29" s="1"/>
  <c r="AR26" i="29"/>
  <c r="BE138" i="30"/>
  <c r="BI145" i="29"/>
  <c r="AO33" i="29"/>
  <c r="AU42" i="29"/>
  <c r="BW36" i="30"/>
  <c r="AH40" i="30"/>
  <c r="AA37" i="30"/>
  <c r="X33" i="30"/>
  <c r="BD46" i="29"/>
  <c r="AL50" i="29"/>
  <c r="AL12" i="29" s="1"/>
  <c r="AP27" i="29"/>
  <c r="AU88" i="29"/>
  <c r="AU113" i="29" s="1"/>
  <c r="AE49" i="29"/>
  <c r="AE11" i="29" s="1"/>
  <c r="AY95" i="29"/>
  <c r="AY117" i="29" s="1"/>
  <c r="BC43" i="29"/>
  <c r="BA44" i="29"/>
  <c r="BK46" i="29"/>
  <c r="BD27" i="29"/>
  <c r="BP24" i="29"/>
  <c r="AG33" i="29"/>
  <c r="AC145" i="29"/>
  <c r="X145" i="29"/>
  <c r="BT27" i="29"/>
  <c r="AX43" i="29"/>
  <c r="BU35" i="29"/>
  <c r="BJ27" i="29"/>
  <c r="BQ131" i="29"/>
  <c r="AQ30" i="29"/>
  <c r="BH131" i="29"/>
  <c r="AZ43" i="29"/>
  <c r="AY128" i="29"/>
  <c r="BA131" i="29"/>
  <c r="BP141" i="29"/>
  <c r="BQ49" i="29"/>
  <c r="BQ11" i="29" s="1"/>
  <c r="AE145" i="29"/>
  <c r="AW88" i="29"/>
  <c r="AW113" i="29" s="1"/>
  <c r="AQ35" i="29"/>
  <c r="AI32" i="29"/>
  <c r="AK44" i="29"/>
  <c r="AK138" i="29"/>
  <c r="AL26" i="29"/>
  <c r="AP42" i="29"/>
  <c r="AN128" i="29"/>
  <c r="BV128" i="29"/>
  <c r="BP26" i="29"/>
  <c r="BL145" i="29"/>
  <c r="AM131" i="29"/>
  <c r="Y35" i="29"/>
  <c r="AM141" i="29"/>
  <c r="W32" i="29"/>
  <c r="AB35" i="29"/>
  <c r="AV91" i="29"/>
  <c r="AV114" i="29" s="1"/>
  <c r="AL128" i="29"/>
  <c r="AK81" i="29"/>
  <c r="AK112" i="29" s="1"/>
  <c r="AM27" i="30"/>
  <c r="AH24" i="30"/>
  <c r="BM44" i="30"/>
  <c r="AQ95" i="29"/>
  <c r="AQ117" i="29" s="1"/>
  <c r="BK44" i="29"/>
  <c r="BS88" i="29"/>
  <c r="BS113" i="29" s="1"/>
  <c r="BK128" i="29"/>
  <c r="BT35" i="29"/>
  <c r="BL25" i="29"/>
  <c r="BJ44" i="30"/>
  <c r="BD35" i="30"/>
  <c r="AH88" i="29"/>
  <c r="AH113" i="29" s="1"/>
  <c r="AK29" i="29"/>
  <c r="AB49" i="29"/>
  <c r="AB11" i="29" s="1"/>
  <c r="BU27" i="29"/>
  <c r="BR37" i="30"/>
  <c r="AG145" i="29"/>
  <c r="AM49" i="29"/>
  <c r="AM11" i="29" s="1"/>
  <c r="AB24" i="29"/>
  <c r="Z43" i="29"/>
  <c r="AI49" i="29"/>
  <c r="AI11" i="29" s="1"/>
  <c r="AO36" i="29"/>
  <c r="AH91" i="29"/>
  <c r="AH114" i="29" s="1"/>
  <c r="BG33" i="30"/>
  <c r="AB26" i="29"/>
  <c r="BV27" i="29"/>
  <c r="BE138" i="29"/>
  <c r="BQ40" i="29"/>
  <c r="BV37" i="29"/>
  <c r="AY148" i="29"/>
  <c r="BD25" i="29"/>
  <c r="BC40" i="29"/>
  <c r="BA29" i="29"/>
  <c r="BF33" i="29"/>
  <c r="AU33" i="29"/>
  <c r="AR25" i="29"/>
  <c r="AS50" i="29"/>
  <c r="AS12" i="29" s="1"/>
  <c r="AV37" i="29"/>
  <c r="AW138" i="29"/>
  <c r="AI145" i="29"/>
  <c r="AW24" i="29"/>
  <c r="AO26" i="29"/>
  <c r="X36" i="29"/>
  <c r="AM91" i="29"/>
  <c r="AM114" i="29" s="1"/>
  <c r="BV91" i="29"/>
  <c r="BV114" i="29" s="1"/>
  <c r="BB44" i="29"/>
  <c r="BI32" i="29"/>
  <c r="BP128" i="29"/>
  <c r="BF44" i="29"/>
  <c r="BA25" i="29"/>
  <c r="BC33" i="29"/>
  <c r="BL81" i="29"/>
  <c r="BL112" i="29" s="1"/>
  <c r="AK50" i="29"/>
  <c r="AK12" i="29" s="1"/>
  <c r="AK35" i="29"/>
  <c r="Y37" i="29"/>
  <c r="AT145" i="29"/>
  <c r="AC131" i="29"/>
  <c r="AH95" i="29"/>
  <c r="AH117" i="29" s="1"/>
  <c r="AH32" i="29"/>
  <c r="AM50" i="29"/>
  <c r="AM12" i="29" s="1"/>
  <c r="AC50" i="29"/>
  <c r="AC12" i="29" s="1"/>
  <c r="AN138" i="29"/>
  <c r="AU24" i="29"/>
  <c r="BV32" i="29"/>
  <c r="BQ35" i="29"/>
  <c r="AT131" i="29"/>
  <c r="BU39" i="29"/>
  <c r="BT42" i="29"/>
  <c r="BA35" i="29"/>
  <c r="BC24" i="29"/>
  <c r="BM37" i="29"/>
  <c r="BC34" i="29"/>
  <c r="BG26" i="29"/>
  <c r="AZ44" i="29"/>
  <c r="AB34" i="29"/>
  <c r="AD36" i="29"/>
  <c r="AM34" i="29"/>
  <c r="AS35" i="29"/>
  <c r="AC37" i="29"/>
  <c r="AO25" i="29"/>
  <c r="AJ24" i="29"/>
  <c r="AD24" i="29"/>
  <c r="AY40" i="29"/>
  <c r="BQ39" i="29"/>
  <c r="BM24" i="29"/>
  <c r="BR29" i="29"/>
  <c r="BQ88" i="29"/>
  <c r="BQ113" i="29" s="1"/>
  <c r="AZ46" i="29"/>
  <c r="BG37" i="29"/>
  <c r="BW26" i="29"/>
  <c r="BS128" i="29"/>
  <c r="AZ33" i="29"/>
  <c r="BV34" i="29"/>
  <c r="AN34" i="30"/>
  <c r="AB44" i="29"/>
  <c r="AR128" i="29"/>
  <c r="AC81" i="29"/>
  <c r="AC112" i="29" s="1"/>
  <c r="AF42" i="29"/>
  <c r="BP25" i="29"/>
  <c r="BW141" i="29"/>
  <c r="BP34" i="30"/>
  <c r="AK141" i="30"/>
  <c r="AH145" i="29"/>
  <c r="Z50" i="29"/>
  <c r="Z12" i="29" s="1"/>
  <c r="AJ35" i="29"/>
  <c r="AV25" i="29"/>
  <c r="W138" i="29"/>
  <c r="AG42" i="29"/>
  <c r="AG24" i="29"/>
  <c r="AU49" i="29"/>
  <c r="AU11" i="29" s="1"/>
  <c r="AT39" i="29"/>
  <c r="AN37" i="29"/>
  <c r="AC42" i="29"/>
  <c r="AP39" i="29"/>
  <c r="X44" i="29"/>
  <c r="AH50" i="29"/>
  <c r="AH12" i="29" s="1"/>
  <c r="Y36" i="29"/>
  <c r="AI35" i="29"/>
  <c r="AL95" i="29"/>
  <c r="AL117" i="29" s="1"/>
  <c r="AK40" i="29"/>
  <c r="AF145" i="29"/>
  <c r="AS39" i="29"/>
  <c r="BN40" i="30"/>
  <c r="BU36" i="29"/>
  <c r="BW145" i="29"/>
  <c r="BF26" i="29"/>
  <c r="BU148" i="29"/>
  <c r="AA145" i="29"/>
  <c r="AA138" i="29"/>
  <c r="Y128" i="29"/>
  <c r="BK95" i="29"/>
  <c r="BK117" i="29" s="1"/>
  <c r="AL32" i="29"/>
  <c r="X43" i="29"/>
  <c r="AJ44" i="29"/>
  <c r="BR131" i="29"/>
  <c r="AX36" i="29"/>
  <c r="BC138" i="29"/>
  <c r="BV46" i="29"/>
  <c r="AN30" i="29"/>
  <c r="Y34" i="29"/>
  <c r="BM145" i="29"/>
  <c r="AY30" i="29"/>
  <c r="BN81" i="29"/>
  <c r="BN112" i="29" s="1"/>
  <c r="BI26" i="29"/>
  <c r="AP148" i="30"/>
  <c r="AM44" i="29"/>
  <c r="AD37" i="29"/>
  <c r="AH131" i="29"/>
  <c r="AB30" i="29"/>
  <c r="AA131" i="29"/>
  <c r="AV49" i="29"/>
  <c r="AV11" i="29" s="1"/>
  <c r="BT25" i="29"/>
  <c r="AX32" i="29"/>
  <c r="BS25" i="29"/>
  <c r="BF30" i="29"/>
  <c r="AX141" i="29"/>
  <c r="BU131" i="29"/>
  <c r="BG141" i="29"/>
  <c r="AG44" i="29"/>
  <c r="AU128" i="29"/>
  <c r="AH81" i="29"/>
  <c r="AH112" i="29" s="1"/>
  <c r="AQ88" i="29"/>
  <c r="AQ113" i="29" s="1"/>
  <c r="BM46" i="29"/>
  <c r="AP131" i="29"/>
  <c r="BK25" i="29"/>
  <c r="BO49" i="29"/>
  <c r="BO11" i="29" s="1"/>
  <c r="BG46" i="29"/>
  <c r="BK27" i="29"/>
  <c r="BH40" i="29"/>
  <c r="BP148" i="29"/>
  <c r="AS49" i="29"/>
  <c r="AS11" i="29" s="1"/>
  <c r="AQ43" i="29"/>
  <c r="AV50" i="29"/>
  <c r="AV12" i="29" s="1"/>
  <c r="AV29" i="29"/>
  <c r="AE32" i="29"/>
  <c r="AM128" i="29"/>
  <c r="AA39" i="29"/>
  <c r="AV36" i="29"/>
  <c r="AE35" i="29"/>
  <c r="BQ128" i="29"/>
  <c r="AY32" i="29"/>
  <c r="BA49" i="29"/>
  <c r="BA11" i="29" s="1"/>
  <c r="BL40" i="29"/>
  <c r="BL36" i="29"/>
  <c r="BE145" i="29"/>
  <c r="BM91" i="29"/>
  <c r="BM114" i="29" s="1"/>
  <c r="BM40" i="29"/>
  <c r="BV44" i="29"/>
  <c r="AS88" i="29"/>
  <c r="AS113" i="29" s="1"/>
  <c r="AV95" i="29"/>
  <c r="AV117" i="29" s="1"/>
  <c r="AV42" i="29"/>
  <c r="BB46" i="29"/>
  <c r="BB148" i="29"/>
  <c r="BC88" i="29"/>
  <c r="BC113" i="29" s="1"/>
  <c r="AJ33" i="29"/>
  <c r="BJ50" i="29"/>
  <c r="BJ12" i="29" s="1"/>
  <c r="BR40" i="29"/>
  <c r="BL138" i="29"/>
  <c r="BL131" i="29"/>
  <c r="BW42" i="29"/>
  <c r="BA32" i="29"/>
  <c r="BA88" i="29"/>
  <c r="BA113" i="29" s="1"/>
  <c r="AE33" i="29"/>
  <c r="AE88" i="29"/>
  <c r="AE113" i="29" s="1"/>
  <c r="AI91" i="29"/>
  <c r="AI114" i="29" s="1"/>
  <c r="AI39" i="29"/>
  <c r="AE42" i="29"/>
  <c r="AP40" i="29"/>
  <c r="AP91" i="29"/>
  <c r="AP114" i="29" s="1"/>
  <c r="BS40" i="29"/>
  <c r="BS141" i="29"/>
  <c r="BJ95" i="29"/>
  <c r="BJ117" i="29" s="1"/>
  <c r="BJ42" i="29"/>
  <c r="BH95" i="29"/>
  <c r="BH117" i="29" s="1"/>
  <c r="BH44" i="29"/>
  <c r="AB145" i="29"/>
  <c r="AB42" i="29"/>
  <c r="BO40" i="29"/>
  <c r="BO141" i="29"/>
  <c r="AG128" i="29"/>
  <c r="BS29" i="29"/>
  <c r="AA29" i="29"/>
  <c r="BM138" i="29"/>
  <c r="BL141" i="29"/>
  <c r="AX145" i="29"/>
  <c r="AL78" i="29"/>
  <c r="AL111" i="29" s="1"/>
  <c r="BS78" i="29"/>
  <c r="BS111" i="29" s="1"/>
  <c r="BU78" i="29"/>
  <c r="BU111" i="29" s="1"/>
  <c r="BP78" i="29"/>
  <c r="BP111" i="29" s="1"/>
  <c r="BT78" i="29"/>
  <c r="BT111" i="29" s="1"/>
  <c r="AY24" i="29"/>
  <c r="BR30" i="29"/>
  <c r="BL43" i="29"/>
  <c r="AG95" i="29"/>
  <c r="AG117" i="29" s="1"/>
  <c r="AF43" i="29"/>
  <c r="AN81" i="29"/>
  <c r="AN112" i="29" s="1"/>
  <c r="AR36" i="29"/>
  <c r="AI95" i="29"/>
  <c r="AI117" i="29" s="1"/>
  <c r="AK39" i="29"/>
  <c r="BO44" i="29"/>
  <c r="BO145" i="29"/>
  <c r="AZ145" i="29"/>
  <c r="BV40" i="29"/>
  <c r="BV141" i="29"/>
  <c r="BE46" i="29"/>
  <c r="BE148" i="29"/>
  <c r="BS43" i="29"/>
  <c r="BK29" i="29"/>
  <c r="BK81" i="29"/>
  <c r="BK112" i="29" s="1"/>
  <c r="BL34" i="29"/>
  <c r="BT49" i="29"/>
  <c r="BT11" i="29" s="1"/>
  <c r="BG43" i="29"/>
  <c r="BN95" i="29"/>
  <c r="BN117" i="29" s="1"/>
  <c r="BN43" i="29"/>
  <c r="BQ26" i="29"/>
  <c r="AZ25" i="30"/>
  <c r="BJ141" i="30"/>
  <c r="AR40" i="29"/>
  <c r="AC32" i="29"/>
  <c r="AS145" i="29"/>
  <c r="BM33" i="29"/>
  <c r="AZ95" i="29"/>
  <c r="AZ117" i="29" s="1"/>
  <c r="AZ42" i="29"/>
  <c r="AW27" i="29"/>
  <c r="AT27" i="29"/>
  <c r="Y95" i="29"/>
  <c r="Y117" i="29" s="1"/>
  <c r="Y42" i="29"/>
  <c r="BH30" i="29"/>
  <c r="BJ81" i="29"/>
  <c r="BJ112" i="29" s="1"/>
  <c r="BJ29" i="29"/>
  <c r="BQ36" i="30"/>
  <c r="AJ88" i="29"/>
  <c r="AJ113" i="29" s="1"/>
  <c r="AM37" i="29"/>
  <c r="BV145" i="29"/>
  <c r="AR91" i="29"/>
  <c r="AR114" i="29" s="1"/>
  <c r="BT43" i="29"/>
  <c r="BT95" i="29"/>
  <c r="BT117" i="29" s="1"/>
  <c r="BE88" i="29"/>
  <c r="BE113" i="29" s="1"/>
  <c r="BE33" i="29"/>
  <c r="AS25" i="29"/>
  <c r="AR27" i="29"/>
  <c r="BK148" i="29"/>
  <c r="AR141" i="29"/>
  <c r="AR95" i="29"/>
  <c r="AR117" i="29" s="1"/>
  <c r="AR42" i="29"/>
  <c r="BA128" i="29"/>
  <c r="BD131" i="29"/>
  <c r="BO131" i="29"/>
  <c r="BK138" i="29"/>
  <c r="AW32" i="29"/>
  <c r="AF32" i="29"/>
  <c r="AS32" i="29"/>
  <c r="BQ32" i="29"/>
  <c r="BC32" i="29"/>
  <c r="AR39" i="29"/>
  <c r="AZ141" i="29"/>
  <c r="Z39" i="29"/>
  <c r="AM39" i="29"/>
  <c r="BF141" i="29"/>
  <c r="AA42" i="29"/>
  <c r="AI42" i="29"/>
  <c r="AO145" i="29"/>
  <c r="AR148" i="29"/>
  <c r="BA46" i="29"/>
  <c r="BV24" i="29"/>
  <c r="AH30" i="29"/>
  <c r="BG95" i="29"/>
  <c r="BG117" i="29" s="1"/>
  <c r="BQ43" i="29"/>
  <c r="BN39" i="29"/>
  <c r="BN141" i="29"/>
  <c r="AJ39" i="29"/>
  <c r="AJ91" i="29"/>
  <c r="AJ114" i="29" s="1"/>
  <c r="BN138" i="29"/>
  <c r="BN32" i="29"/>
  <c r="BM131" i="29"/>
  <c r="BL29" i="29"/>
  <c r="AL138" i="29"/>
  <c r="AX148" i="29"/>
  <c r="AX46" i="29"/>
  <c r="BI50" i="30"/>
  <c r="BI12" i="30" s="1"/>
  <c r="BU95" i="29"/>
  <c r="BU117" i="29" s="1"/>
  <c r="BU44" i="29"/>
  <c r="BG88" i="29"/>
  <c r="BG113" i="29" s="1"/>
  <c r="AZ24" i="29"/>
  <c r="Y37" i="30"/>
  <c r="BF50" i="29"/>
  <c r="BF12" i="29" s="1"/>
  <c r="AN35" i="30"/>
  <c r="BF25" i="29"/>
  <c r="AD88" i="29"/>
  <c r="AD113" i="29" s="1"/>
  <c r="AE44" i="29"/>
  <c r="AS27" i="29"/>
  <c r="BA40" i="29"/>
  <c r="BA141" i="29"/>
  <c r="BT24" i="29"/>
  <c r="AW148" i="29"/>
  <c r="AU26" i="29"/>
  <c r="BJ30" i="29"/>
  <c r="BP42" i="29"/>
  <c r="BP145" i="29"/>
  <c r="BQ141" i="29"/>
  <c r="BD37" i="29"/>
  <c r="BR128" i="29"/>
  <c r="AI138" i="29"/>
  <c r="AX39" i="29"/>
  <c r="AT141" i="29"/>
  <c r="BK42" i="29"/>
  <c r="AH42" i="29"/>
  <c r="BT46" i="29"/>
  <c r="AE30" i="29"/>
  <c r="AE95" i="29"/>
  <c r="AE117" i="29" s="1"/>
  <c r="BE44" i="29"/>
  <c r="AH23" i="29"/>
  <c r="AU78" i="29"/>
  <c r="AU111" i="29" s="1"/>
  <c r="BC78" i="29"/>
  <c r="BC111" i="29" s="1"/>
  <c r="AS78" i="29"/>
  <c r="AS111" i="29" s="1"/>
  <c r="BJ78" i="29"/>
  <c r="BJ111" i="29" s="1"/>
  <c r="BF78" i="29"/>
  <c r="BF111" i="29" s="1"/>
  <c r="BK78" i="29"/>
  <c r="BK111" i="29" s="1"/>
  <c r="W34" i="29"/>
  <c r="AP46" i="29"/>
  <c r="AB35" i="30"/>
  <c r="AM30" i="30"/>
  <c r="AP78" i="29"/>
  <c r="AP111" i="29" s="1"/>
  <c r="BA78" i="29"/>
  <c r="BA111" i="29" s="1"/>
  <c r="Y50" i="29"/>
  <c r="Y12" i="29" s="1"/>
  <c r="AM30" i="29"/>
  <c r="AP33" i="29"/>
  <c r="AG43" i="29"/>
  <c r="AS44" i="29"/>
  <c r="BV95" i="29"/>
  <c r="BV117" i="29" s="1"/>
  <c r="BV43" i="29"/>
  <c r="AF50" i="29"/>
  <c r="AF12" i="29" s="1"/>
  <c r="AI30" i="29"/>
  <c r="AT138" i="29"/>
  <c r="AV138" i="29"/>
  <c r="AT40" i="29"/>
  <c r="AJ81" i="29"/>
  <c r="AJ112" i="29" s="1"/>
  <c r="Y44" i="29"/>
  <c r="AF33" i="29"/>
  <c r="AN88" i="29"/>
  <c r="AN113" i="29" s="1"/>
  <c r="AT88" i="29"/>
  <c r="AK88" i="29"/>
  <c r="AK113" i="29" s="1"/>
  <c r="BI95" i="29"/>
  <c r="BI117" i="29" s="1"/>
  <c r="BW44" i="29"/>
  <c r="BA30" i="29"/>
  <c r="AX88" i="29"/>
  <c r="AX113" i="29" s="1"/>
  <c r="BU145" i="29"/>
  <c r="BS36" i="29"/>
  <c r="BM35" i="29"/>
  <c r="BL26" i="30"/>
  <c r="BF148" i="30"/>
  <c r="BU46" i="29"/>
  <c r="AU27" i="29"/>
  <c r="AW29" i="29"/>
  <c r="AF49" i="29"/>
  <c r="AF11" i="29" s="1"/>
  <c r="AT25" i="29"/>
  <c r="AL49" i="29"/>
  <c r="AL11" i="29" s="1"/>
  <c r="AW43" i="29"/>
  <c r="AO34" i="29"/>
  <c r="AK37" i="29"/>
  <c r="AZ25" i="29"/>
  <c r="BH34" i="29"/>
  <c r="BB128" i="29"/>
  <c r="BJ141" i="29"/>
  <c r="BH37" i="29"/>
  <c r="BL46" i="29"/>
  <c r="AD30" i="29"/>
  <c r="AD50" i="29"/>
  <c r="AD12" i="29" s="1"/>
  <c r="AL91" i="29"/>
  <c r="AL114" i="29" s="1"/>
  <c r="AC33" i="29"/>
  <c r="AI50" i="29"/>
  <c r="AI12" i="29" s="1"/>
  <c r="Y26" i="29"/>
  <c r="AU95" i="29"/>
  <c r="AU117" i="29" s="1"/>
  <c r="AV26" i="30"/>
  <c r="AE24" i="30"/>
  <c r="AQ37" i="30"/>
  <c r="AB43" i="30"/>
  <c r="AZ145" i="30"/>
  <c r="AY27" i="30"/>
  <c r="BP30" i="30"/>
  <c r="BN43" i="30"/>
  <c r="AI131" i="30"/>
  <c r="AX148" i="30"/>
  <c r="AC27" i="30"/>
  <c r="BD138" i="30"/>
  <c r="BQ37" i="30"/>
  <c r="BD141" i="30"/>
  <c r="BC148" i="30"/>
  <c r="BE95" i="29"/>
  <c r="BE117" i="29" s="1"/>
  <c r="BD88" i="29"/>
  <c r="BD113" i="29" s="1"/>
  <c r="BF46" i="29"/>
  <c r="W33" i="29"/>
  <c r="W36" i="29"/>
  <c r="W37" i="29"/>
  <c r="W50" i="29"/>
  <c r="W12" i="29" s="1"/>
  <c r="AC34" i="30"/>
  <c r="AO43" i="30"/>
  <c r="BP37" i="30"/>
  <c r="BN25" i="30"/>
  <c r="BN145" i="30"/>
  <c r="BF49" i="29"/>
  <c r="BF11" i="29" s="1"/>
  <c r="AC44" i="29"/>
  <c r="AG91" i="29"/>
  <c r="AG114" i="29" s="1"/>
  <c r="Z95" i="29"/>
  <c r="AW33" i="29"/>
  <c r="AC27" i="29"/>
  <c r="AP95" i="29"/>
  <c r="AP117" i="29" s="1"/>
  <c r="BA36" i="29"/>
  <c r="AB37" i="30"/>
  <c r="BW27" i="30"/>
  <c r="BR49" i="30"/>
  <c r="BR11" i="30" s="1"/>
  <c r="AY141" i="30"/>
  <c r="BM36" i="30"/>
  <c r="AY36" i="30"/>
  <c r="AZ34" i="29"/>
  <c r="BS145" i="29"/>
  <c r="BI50" i="29"/>
  <c r="BI12" i="29" s="1"/>
  <c r="BL35" i="29"/>
  <c r="BA27" i="29"/>
  <c r="BB24" i="29"/>
  <c r="BB34" i="29"/>
  <c r="BD42" i="29"/>
  <c r="BH36" i="29"/>
  <c r="BJ35" i="29"/>
  <c r="BF145" i="29"/>
  <c r="BW37" i="29"/>
  <c r="BH39" i="29"/>
  <c r="AF44" i="29"/>
  <c r="AF131" i="29"/>
  <c r="AK33" i="30"/>
  <c r="BB27" i="29"/>
  <c r="BW35" i="29"/>
  <c r="AP36" i="30"/>
  <c r="AD42" i="29"/>
  <c r="AS91" i="29"/>
  <c r="AS114" i="29" s="1"/>
  <c r="AV141" i="29"/>
  <c r="AI27" i="29"/>
  <c r="AF39" i="29"/>
  <c r="AH128" i="29"/>
  <c r="AJ138" i="29"/>
  <c r="Z88" i="29"/>
  <c r="Z113" i="29" s="1"/>
  <c r="AA49" i="29"/>
  <c r="AA11" i="29" s="1"/>
  <c r="AJ145" i="29"/>
  <c r="AU29" i="29"/>
  <c r="AA88" i="29"/>
  <c r="AA113" i="29" s="1"/>
  <c r="AZ88" i="29"/>
  <c r="AZ113" i="29" s="1"/>
  <c r="BF88" i="29"/>
  <c r="BF113" i="29" s="1"/>
  <c r="AZ138" i="29"/>
  <c r="BP37" i="29"/>
  <c r="BG34" i="29"/>
  <c r="BA50" i="29"/>
  <c r="BA12" i="29" s="1"/>
  <c r="BJ43" i="29"/>
  <c r="BN36" i="30"/>
  <c r="BV43" i="30"/>
  <c r="AI30" i="30"/>
  <c r="AJ30" i="30"/>
  <c r="AX34" i="30"/>
  <c r="BJ26" i="29"/>
  <c r="BT145" i="29"/>
  <c r="AX49" i="29"/>
  <c r="AX11" i="29" s="1"/>
  <c r="AT49" i="29"/>
  <c r="AT11" i="29" s="1"/>
  <c r="AO24" i="29"/>
  <c r="AD131" i="29"/>
  <c r="BP40" i="29"/>
  <c r="AZ36" i="29"/>
  <c r="BR49" i="29"/>
  <c r="BR11" i="29" s="1"/>
  <c r="AY141" i="29"/>
  <c r="BC35" i="29"/>
  <c r="BC141" i="29"/>
  <c r="AY88" i="29"/>
  <c r="AY113" i="29" s="1"/>
  <c r="AU25" i="29"/>
  <c r="AI25" i="29"/>
  <c r="AL43" i="29"/>
  <c r="AT46" i="29"/>
  <c r="AQ81" i="29"/>
  <c r="AQ112" i="29" s="1"/>
  <c r="BN141" i="30"/>
  <c r="AX25" i="30"/>
  <c r="BJ40" i="30"/>
  <c r="BB141" i="30"/>
  <c r="BK30" i="30"/>
  <c r="BO26" i="30"/>
  <c r="AS34" i="30"/>
  <c r="BK49" i="30"/>
  <c r="BK11" i="30" s="1"/>
  <c r="BS24" i="30"/>
  <c r="BQ49" i="30"/>
  <c r="BQ11" i="30" s="1"/>
  <c r="AI44" i="30"/>
  <c r="AX37" i="30"/>
  <c r="BW24" i="30"/>
  <c r="BE128" i="29"/>
  <c r="BC128" i="29"/>
  <c r="AZ128" i="29"/>
  <c r="AD138" i="29"/>
  <c r="BN88" i="29"/>
  <c r="BN113" i="29" s="1"/>
  <c r="BO138" i="29"/>
  <c r="BT138" i="29"/>
  <c r="BL88" i="29"/>
  <c r="BL113" i="29" s="1"/>
  <c r="AA36" i="29"/>
  <c r="BN131" i="29"/>
  <c r="AD32" i="29"/>
  <c r="BJ138" i="29"/>
  <c r="BV78" i="29"/>
  <c r="BV111" i="29" s="1"/>
  <c r="AS40" i="30"/>
  <c r="AO44" i="30"/>
  <c r="AR35" i="29"/>
  <c r="AR88" i="29"/>
  <c r="AR113" i="29" s="1"/>
  <c r="AG30" i="29"/>
  <c r="AU91" i="29"/>
  <c r="AU114" i="29" s="1"/>
  <c r="BN128" i="29"/>
  <c r="BA145" i="29"/>
  <c r="BI46" i="29"/>
  <c r="BE25" i="29"/>
  <c r="BE30" i="29"/>
  <c r="AC88" i="29"/>
  <c r="AC113" i="29" s="1"/>
  <c r="AC34" i="29"/>
  <c r="AQ128" i="29"/>
  <c r="BS46" i="29"/>
  <c r="AZ30" i="29"/>
  <c r="BT128" i="29"/>
  <c r="BO128" i="29"/>
  <c r="AK34" i="30"/>
  <c r="BS32" i="29"/>
  <c r="AP145" i="29"/>
  <c r="BK26" i="29"/>
  <c r="AO145" i="30"/>
  <c r="AZ131" i="29"/>
  <c r="AV145" i="29"/>
  <c r="AR81" i="29"/>
  <c r="AR112" i="29" s="1"/>
  <c r="AR30" i="29"/>
  <c r="BP49" i="30"/>
  <c r="BP11" i="30" s="1"/>
  <c r="BA145" i="30"/>
  <c r="BB36" i="30"/>
  <c r="AW145" i="30"/>
  <c r="BB43" i="30"/>
  <c r="BW91" i="29"/>
  <c r="BW114" i="29" s="1"/>
  <c r="BO37" i="30"/>
  <c r="AZ49" i="30"/>
  <c r="AZ11" i="30" s="1"/>
  <c r="AH49" i="30"/>
  <c r="AH11" i="30" s="1"/>
  <c r="AT43" i="30"/>
  <c r="AF24" i="29"/>
  <c r="AK91" i="29"/>
  <c r="AK114" i="29" s="1"/>
  <c r="BS50" i="29"/>
  <c r="BS12" i="29" s="1"/>
  <c r="BS138" i="29"/>
  <c r="AS141" i="30"/>
  <c r="AK27" i="30"/>
  <c r="AQ26" i="30"/>
  <c r="BJ91" i="29"/>
  <c r="BJ114" i="29" s="1"/>
  <c r="BC27" i="29"/>
  <c r="X42" i="29"/>
  <c r="AO128" i="29"/>
  <c r="AA95" i="29"/>
  <c r="AA117" i="29" s="1"/>
  <c r="BL128" i="29"/>
  <c r="BA37" i="29"/>
  <c r="BU50" i="29"/>
  <c r="BU12" i="29" s="1"/>
  <c r="BR36" i="29"/>
  <c r="BT91" i="29"/>
  <c r="BT114" i="29" s="1"/>
  <c r="BB43" i="29"/>
  <c r="BG32" i="29"/>
  <c r="AH33" i="29"/>
  <c r="AK43" i="29"/>
  <c r="AU35" i="29"/>
  <c r="AB27" i="29"/>
  <c r="AT37" i="29"/>
  <c r="BF27" i="30"/>
  <c r="BT35" i="30"/>
  <c r="AJ131" i="29"/>
  <c r="AA26" i="29"/>
  <c r="AD95" i="29"/>
  <c r="AD117" i="29" s="1"/>
  <c r="AY148" i="30"/>
  <c r="AA44" i="30"/>
  <c r="BW26" i="30"/>
  <c r="BH27" i="30"/>
  <c r="BF81" i="29"/>
  <c r="BF112" i="29" s="1"/>
  <c r="W34" i="30"/>
  <c r="BN35" i="30"/>
  <c r="BF43" i="30"/>
  <c r="AG25" i="30"/>
  <c r="AI141" i="30"/>
  <c r="BE26" i="30"/>
  <c r="BL50" i="30"/>
  <c r="BL12" i="30" s="1"/>
  <c r="BI37" i="30"/>
  <c r="BC49" i="30"/>
  <c r="BC11" i="30" s="1"/>
  <c r="AE33" i="30"/>
  <c r="BD24" i="29"/>
  <c r="AJ37" i="30"/>
  <c r="BN50" i="30"/>
  <c r="BN12" i="30" s="1"/>
  <c r="AM131" i="30"/>
  <c r="AK50" i="30"/>
  <c r="AK12" i="30" s="1"/>
  <c r="BA40" i="30"/>
  <c r="AY40" i="30"/>
  <c r="AR44" i="30"/>
  <c r="AW36" i="30"/>
  <c r="AW49" i="30"/>
  <c r="AW11" i="30" s="1"/>
  <c r="BW148" i="30"/>
  <c r="AB50" i="30"/>
  <c r="AB12" i="30" s="1"/>
  <c r="AB33" i="30"/>
  <c r="AL138" i="30"/>
  <c r="BU37" i="30"/>
  <c r="BB148" i="30"/>
  <c r="AL27" i="30"/>
  <c r="BG35" i="30"/>
  <c r="BG27" i="30"/>
  <c r="BD148" i="30"/>
  <c r="BK43" i="29"/>
  <c r="AQ34" i="30"/>
  <c r="BP138" i="29"/>
  <c r="AX27" i="29"/>
  <c r="AK27" i="29"/>
  <c r="AB24" i="30"/>
  <c r="AB95" i="29"/>
  <c r="AB117" i="29" s="1"/>
  <c r="AB43" i="29"/>
  <c r="AS95" i="29"/>
  <c r="AS117" i="29" s="1"/>
  <c r="AT34" i="29"/>
  <c r="AL88" i="29"/>
  <c r="AL113" i="29" s="1"/>
  <c r="BW88" i="29"/>
  <c r="BW113" i="29" s="1"/>
  <c r="AI88" i="29"/>
  <c r="AI113" i="29" s="1"/>
  <c r="AU44" i="29"/>
  <c r="AS141" i="29"/>
  <c r="BJ88" i="29"/>
  <c r="BJ113" i="29" s="1"/>
  <c r="AT95" i="29"/>
  <c r="AW128" i="29"/>
  <c r="BG50" i="29"/>
  <c r="BG12" i="29" s="1"/>
  <c r="BD138" i="29"/>
  <c r="AB128" i="29"/>
  <c r="BP35" i="29"/>
  <c r="BQ29" i="29"/>
  <c r="AV44" i="30"/>
  <c r="AC138" i="30"/>
  <c r="Z43" i="30"/>
  <c r="AE30" i="30"/>
  <c r="AJ145" i="30"/>
  <c r="AQ49" i="30"/>
  <c r="AQ11" i="30" s="1"/>
  <c r="AT24" i="30"/>
  <c r="BN128" i="30"/>
  <c r="BI30" i="30"/>
  <c r="AZ24" i="30"/>
  <c r="BH34" i="30"/>
  <c r="BD40" i="30"/>
  <c r="AL50" i="30"/>
  <c r="AL12" i="30" s="1"/>
  <c r="AP37" i="30"/>
  <c r="AS26" i="30"/>
  <c r="AW27" i="30"/>
  <c r="AG131" i="30"/>
  <c r="AW141" i="30"/>
  <c r="AF34" i="30"/>
  <c r="AU37" i="30"/>
  <c r="AW44" i="30"/>
  <c r="AE49" i="30"/>
  <c r="AE11" i="30" s="1"/>
  <c r="BD36" i="30"/>
  <c r="BJ131" i="30"/>
  <c r="AB145" i="30"/>
  <c r="AE128" i="30"/>
  <c r="AV33" i="30"/>
  <c r="AK37" i="30"/>
  <c r="AS138" i="30"/>
  <c r="BS131" i="30"/>
  <c r="AT25" i="30"/>
  <c r="AI145" i="30"/>
  <c r="AE36" i="30"/>
  <c r="Y145" i="30"/>
  <c r="AO26" i="30"/>
  <c r="AS27" i="30"/>
  <c r="BA43" i="30"/>
  <c r="BS30" i="30"/>
  <c r="AH37" i="30"/>
  <c r="AU25" i="30"/>
  <c r="AP27" i="30"/>
  <c r="AQ131" i="30"/>
  <c r="AD50" i="30"/>
  <c r="AD12" i="30" s="1"/>
  <c r="AW43" i="30"/>
  <c r="BW35" i="30"/>
  <c r="BT148" i="30"/>
  <c r="BR145" i="30"/>
  <c r="BW37" i="30"/>
  <c r="BB27" i="30"/>
  <c r="BF30" i="30"/>
  <c r="AX141" i="30"/>
  <c r="BG141" i="30"/>
  <c r="AD35" i="30"/>
  <c r="BM128" i="29"/>
  <c r="AC95" i="29"/>
  <c r="AC117" i="29" s="1"/>
  <c r="Y33" i="30"/>
  <c r="BR88" i="29"/>
  <c r="BR113" i="29" s="1"/>
  <c r="AX138" i="29"/>
  <c r="BH138" i="29"/>
  <c r="BJ145" i="29"/>
  <c r="BH148" i="29"/>
  <c r="W24" i="30"/>
  <c r="BB145" i="29"/>
  <c r="BB138" i="29"/>
  <c r="BA34" i="29"/>
  <c r="BS33" i="29"/>
  <c r="AI34" i="29"/>
  <c r="Z138" i="29"/>
  <c r="AW40" i="29"/>
  <c r="AG39" i="29"/>
  <c r="AE131" i="29"/>
  <c r="AS37" i="29"/>
  <c r="BU30" i="29"/>
  <c r="AX138" i="30"/>
  <c r="BP33" i="30"/>
  <c r="AY43" i="30"/>
  <c r="AJ131" i="30"/>
  <c r="BK26" i="30"/>
  <c r="BN148" i="30"/>
  <c r="AP43" i="30"/>
  <c r="BV27" i="30"/>
  <c r="AX33" i="30"/>
  <c r="BF35" i="30"/>
  <c r="BS36" i="30"/>
  <c r="BV44" i="30"/>
  <c r="BR36" i="30"/>
  <c r="BC35" i="30"/>
  <c r="BV40" i="30"/>
  <c r="BQ138" i="30"/>
  <c r="BV145" i="30"/>
  <c r="BL33" i="30"/>
  <c r="BJ43" i="30"/>
  <c r="BF44" i="30"/>
  <c r="BA25" i="30"/>
  <c r="BC33" i="30"/>
  <c r="AY128" i="30"/>
  <c r="BI44" i="30"/>
  <c r="BO30" i="30"/>
  <c r="BM49" i="30"/>
  <c r="BM11" i="30" s="1"/>
  <c r="BO44" i="30"/>
  <c r="BU49" i="30"/>
  <c r="BU11" i="30" s="1"/>
  <c r="BV24" i="30"/>
  <c r="AX50" i="30"/>
  <c r="AX12" i="30" s="1"/>
  <c r="BV30" i="30"/>
  <c r="BL43" i="30"/>
  <c r="BR40" i="30"/>
  <c r="BC25" i="30"/>
  <c r="AP128" i="29"/>
  <c r="AJ128" i="29"/>
  <c r="AK24" i="29"/>
  <c r="BW49" i="30"/>
  <c r="BW11" i="30" s="1"/>
  <c r="AQ26" i="29"/>
  <c r="AM138" i="29"/>
  <c r="AS128" i="29"/>
  <c r="BQ30" i="29"/>
  <c r="BE131" i="29"/>
  <c r="BP95" i="29"/>
  <c r="BP117" i="29" s="1"/>
  <c r="AL25" i="29"/>
  <c r="AH40" i="29"/>
  <c r="AN26" i="29"/>
  <c r="BG91" i="29"/>
  <c r="BG114" i="29" s="1"/>
  <c r="AA128" i="30"/>
  <c r="BJ24" i="30"/>
  <c r="AN128" i="30"/>
  <c r="AT26" i="30"/>
  <c r="AB27" i="30"/>
  <c r="AE50" i="30"/>
  <c r="AE12" i="30" s="1"/>
  <c r="AO27" i="30"/>
  <c r="BJ145" i="30"/>
  <c r="BA44" i="30"/>
  <c r="BC43" i="30"/>
  <c r="BV141" i="30"/>
  <c r="BL25" i="30"/>
  <c r="BJ36" i="30"/>
  <c r="AQ35" i="30"/>
  <c r="AD26" i="30"/>
  <c r="AX145" i="30"/>
  <c r="AX49" i="30"/>
  <c r="AX11" i="30" s="1"/>
  <c r="BT26" i="30"/>
  <c r="BQ33" i="30"/>
  <c r="AQ44" i="30"/>
  <c r="AF128" i="30"/>
  <c r="AM40" i="30"/>
  <c r="AL141" i="30"/>
  <c r="AN43" i="30"/>
  <c r="X44" i="30"/>
  <c r="AI35" i="30"/>
  <c r="AJ33" i="30"/>
  <c r="AL43" i="30"/>
  <c r="BD24" i="30"/>
  <c r="BJ50" i="30"/>
  <c r="BJ12" i="30" s="1"/>
  <c r="BS34" i="30"/>
  <c r="BC50" i="30"/>
  <c r="BC12" i="30" s="1"/>
  <c r="BE145" i="30"/>
  <c r="BE24" i="30"/>
  <c r="AE37" i="30"/>
  <c r="AW50" i="30"/>
  <c r="AW12" i="30" s="1"/>
  <c r="AC50" i="30"/>
  <c r="AC12" i="30" s="1"/>
  <c r="AT49" i="30"/>
  <c r="AT11" i="30" s="1"/>
  <c r="AG43" i="30"/>
  <c r="BQ35" i="30"/>
  <c r="BJ30" i="30"/>
  <c r="BW49" i="29"/>
  <c r="BW11" i="29" s="1"/>
  <c r="BE131" i="30"/>
  <c r="BV138" i="29"/>
  <c r="BC148" i="29"/>
  <c r="BF27" i="29"/>
  <c r="BB36" i="29"/>
  <c r="BP81" i="29"/>
  <c r="BP112" i="29" s="1"/>
  <c r="AX24" i="29"/>
  <c r="AI29" i="29"/>
  <c r="Y33" i="29"/>
  <c r="AP49" i="29"/>
  <c r="AP11" i="29" s="1"/>
  <c r="AB44" i="30"/>
  <c r="BO43" i="30"/>
  <c r="AV40" i="30"/>
  <c r="AI24" i="30"/>
  <c r="BO145" i="30"/>
  <c r="BO148" i="30"/>
  <c r="BV131" i="30"/>
  <c r="BR43" i="30"/>
  <c r="AL131" i="30"/>
  <c r="BN24" i="30"/>
  <c r="AJ50" i="30"/>
  <c r="AJ12" i="30" s="1"/>
  <c r="AS33" i="30"/>
  <c r="BJ27" i="30"/>
  <c r="AQ33" i="30"/>
  <c r="BM43" i="30"/>
  <c r="BF25" i="30"/>
  <c r="BA26" i="30"/>
  <c r="AZ44" i="30"/>
  <c r="AG128" i="30"/>
  <c r="AS25" i="30"/>
  <c r="AP33" i="30"/>
  <c r="AD36" i="30"/>
  <c r="Y44" i="30"/>
  <c r="AO128" i="30"/>
  <c r="AS35" i="30"/>
  <c r="AS36" i="30"/>
  <c r="AR27" i="30"/>
  <c r="AO25" i="30"/>
  <c r="Z37" i="30"/>
  <c r="BE128" i="30"/>
  <c r="BG36" i="30"/>
  <c r="AI25" i="30"/>
  <c r="AD37" i="30"/>
  <c r="AC33" i="30"/>
  <c r="AN49" i="30"/>
  <c r="AN11" i="30" s="1"/>
  <c r="AN40" i="30"/>
  <c r="AP26" i="30"/>
  <c r="AV148" i="30"/>
  <c r="AL30" i="30"/>
  <c r="BR25" i="30"/>
  <c r="BT34" i="30"/>
  <c r="BR141" i="30"/>
  <c r="BS39" i="30"/>
  <c r="BI97" i="29"/>
  <c r="BF97" i="29"/>
  <c r="AW97" i="29"/>
  <c r="BW36" i="29"/>
  <c r="AH39" i="30"/>
  <c r="AO29" i="30"/>
  <c r="BR46" i="30"/>
  <c r="AG29" i="30"/>
  <c r="AB29" i="30"/>
  <c r="BO46" i="30"/>
  <c r="BB39" i="30"/>
  <c r="AI49" i="30"/>
  <c r="AI11" i="30" s="1"/>
  <c r="AN138" i="30"/>
  <c r="BB29" i="30"/>
  <c r="AY46" i="30"/>
  <c r="AR29" i="30"/>
  <c r="AR26" i="30"/>
  <c r="BC39" i="30"/>
  <c r="BJ46" i="30"/>
  <c r="AA32" i="30"/>
  <c r="BK24" i="30"/>
  <c r="AM32" i="30"/>
  <c r="AT32" i="30"/>
  <c r="AP32" i="30"/>
  <c r="AC42" i="30"/>
  <c r="BQ43" i="30"/>
  <c r="AT39" i="30"/>
  <c r="AM37" i="30"/>
  <c r="BA42" i="30"/>
  <c r="BI32" i="30"/>
  <c r="AY49" i="30"/>
  <c r="AY11" i="30" s="1"/>
  <c r="BF46" i="30"/>
  <c r="BW128" i="30"/>
  <c r="BR138" i="30"/>
  <c r="AB42" i="30"/>
  <c r="AH32" i="30"/>
  <c r="AP44" i="30"/>
  <c r="BN33" i="30"/>
  <c r="BU42" i="30"/>
  <c r="BD42" i="30"/>
  <c r="Z39" i="30"/>
  <c r="BT46" i="30"/>
  <c r="BA141" i="30"/>
  <c r="BU26" i="30"/>
  <c r="AR148" i="30"/>
  <c r="AB30" i="30"/>
  <c r="AO42" i="30"/>
  <c r="BR27" i="30"/>
  <c r="AX32" i="30"/>
  <c r="AS145" i="30"/>
  <c r="AG27" i="30"/>
  <c r="AY97" i="29"/>
  <c r="BH97" i="29"/>
  <c r="AZ97" i="29"/>
  <c r="BK97" i="29"/>
  <c r="BJ97" i="29"/>
  <c r="AS97" i="29"/>
  <c r="BM97" i="29"/>
  <c r="AT97" i="29"/>
  <c r="AU97" i="29"/>
  <c r="AK128" i="29"/>
  <c r="AA128" i="29"/>
  <c r="AD128" i="29"/>
  <c r="BF128" i="29"/>
  <c r="BD128" i="29"/>
  <c r="BF29" i="29"/>
  <c r="AW131" i="29"/>
  <c r="AL29" i="29"/>
  <c r="BP29" i="29"/>
  <c r="BW138" i="29"/>
  <c r="BU32" i="29"/>
  <c r="AF138" i="29"/>
  <c r="AG138" i="29"/>
  <c r="BB39" i="29"/>
  <c r="BH141" i="29"/>
  <c r="AG141" i="29"/>
  <c r="AH39" i="29"/>
  <c r="BF42" i="29"/>
  <c r="BB42" i="29"/>
  <c r="AL145" i="29"/>
  <c r="Y145" i="29"/>
  <c r="AD145" i="29"/>
  <c r="BU42" i="29"/>
  <c r="AM145" i="29"/>
  <c r="BS42" i="29"/>
  <c r="AS148" i="29"/>
  <c r="BF148" i="29"/>
  <c r="BL148" i="29"/>
  <c r="AO78" i="29"/>
  <c r="AJ23" i="29"/>
  <c r="BB78" i="29"/>
  <c r="BB111" i="29" s="1"/>
  <c r="BE78" i="29"/>
  <c r="BE111" i="29" s="1"/>
  <c r="BN78" i="29"/>
  <c r="BN111" i="29" s="1"/>
  <c r="BD78" i="29"/>
  <c r="BD111" i="29" s="1"/>
  <c r="AH25" i="29"/>
  <c r="AP26" i="29"/>
  <c r="AF81" i="29"/>
  <c r="AF112" i="29" s="1"/>
  <c r="BV81" i="29"/>
  <c r="BV112" i="29" s="1"/>
  <c r="BB88" i="29"/>
  <c r="BB113" i="29" s="1"/>
  <c r="BP88" i="29"/>
  <c r="BP113" i="29" s="1"/>
  <c r="BM88" i="29"/>
  <c r="BM113" i="29" s="1"/>
  <c r="BK88" i="29"/>
  <c r="BK113" i="29" s="1"/>
  <c r="X88" i="29"/>
  <c r="X113" i="29" s="1"/>
  <c r="BI88" i="29"/>
  <c r="BI113" i="29" s="1"/>
  <c r="AB88" i="29"/>
  <c r="AB113" i="29" s="1"/>
  <c r="AG34" i="29"/>
  <c r="BA81" i="29"/>
  <c r="BA112" i="29" s="1"/>
  <c r="BD34" i="29"/>
  <c r="BD36" i="29"/>
  <c r="AN36" i="29"/>
  <c r="AQ40" i="29"/>
  <c r="BG40" i="29"/>
  <c r="AT91" i="29"/>
  <c r="AI81" i="29"/>
  <c r="AI112" i="29" s="1"/>
  <c r="AC43" i="29"/>
  <c r="BJ44" i="29"/>
  <c r="BS95" i="29"/>
  <c r="BS117" i="29" s="1"/>
  <c r="AA34" i="29"/>
  <c r="AZ81" i="29"/>
  <c r="AZ112" i="29" s="1"/>
  <c r="W35" i="29"/>
  <c r="AV39" i="30"/>
  <c r="AR36" i="30"/>
  <c r="AI42" i="30"/>
  <c r="AA50" i="30"/>
  <c r="AA12" i="30" s="1"/>
  <c r="AL35" i="30"/>
  <c r="AR131" i="30"/>
  <c r="AF32" i="30"/>
  <c r="AK39" i="30"/>
  <c r="AY23" i="30"/>
  <c r="BG46" i="30"/>
  <c r="AZ40" i="30"/>
  <c r="AX128" i="30"/>
  <c r="BV148" i="30"/>
  <c r="BL138" i="30"/>
  <c r="BR42" i="30"/>
  <c r="BL44" i="30"/>
  <c r="BH29" i="30"/>
  <c r="BA131" i="30"/>
  <c r="BF49" i="30"/>
  <c r="BF11" i="30" s="1"/>
  <c r="AO36" i="30"/>
  <c r="AM29" i="30"/>
  <c r="AV128" i="30"/>
  <c r="AC44" i="30"/>
  <c r="AP128" i="30"/>
  <c r="AR35" i="30"/>
  <c r="AU138" i="30"/>
  <c r="AV43" i="30"/>
  <c r="AG39" i="30"/>
  <c r="Z44" i="30"/>
  <c r="AM128" i="30"/>
  <c r="AK30" i="30"/>
  <c r="AP23" i="30"/>
  <c r="AP42" i="30"/>
  <c r="BA36" i="30"/>
  <c r="BB46" i="30"/>
  <c r="BS40" i="30"/>
  <c r="BQ128" i="30"/>
  <c r="BR131" i="30"/>
  <c r="BW29" i="30"/>
  <c r="BL32" i="30"/>
  <c r="BQ23" i="30"/>
  <c r="BT50" i="30"/>
  <c r="BT12" i="30" s="1"/>
  <c r="BL30" i="30"/>
  <c r="BN42" i="30"/>
  <c r="AR50" i="30"/>
  <c r="AR12" i="30" s="1"/>
  <c r="AC49" i="30"/>
  <c r="AC11" i="30" s="1"/>
  <c r="AM24" i="30"/>
  <c r="AL42" i="30"/>
  <c r="AV46" i="30"/>
  <c r="AK128" i="30"/>
  <c r="AM33" i="30"/>
  <c r="AG23" i="30"/>
  <c r="AH29" i="30"/>
  <c r="AQ145" i="30"/>
  <c r="AO34" i="30"/>
  <c r="AV145" i="30"/>
  <c r="AD29" i="30"/>
  <c r="BS141" i="30"/>
  <c r="BN29" i="30"/>
  <c r="BQ46" i="30"/>
  <c r="BE23" i="30"/>
  <c r="BI49" i="30"/>
  <c r="BI11" i="30" s="1"/>
  <c r="BP39" i="30"/>
  <c r="BQ145" i="30"/>
  <c r="AZ35" i="30"/>
  <c r="X23" i="30"/>
  <c r="BH131" i="30"/>
  <c r="BV39" i="30"/>
  <c r="AD30" i="30"/>
  <c r="AF138" i="30"/>
  <c r="AQ42" i="30"/>
  <c r="AL40" i="30"/>
  <c r="AR25" i="30"/>
  <c r="AV27" i="30"/>
  <c r="AC39" i="30"/>
  <c r="BB44" i="30"/>
  <c r="BL145" i="30"/>
  <c r="BH128" i="30"/>
  <c r="AZ27" i="30"/>
  <c r="BP148" i="30"/>
  <c r="BK44" i="30"/>
  <c r="BH46" i="30"/>
  <c r="BS32" i="30"/>
  <c r="BV25" i="30"/>
  <c r="BI148" i="30"/>
  <c r="BI23" i="30"/>
  <c r="BQ29" i="30"/>
  <c r="BK141" i="30"/>
  <c r="BH44" i="30"/>
  <c r="BF128" i="30"/>
  <c r="BR33" i="30"/>
  <c r="BN23" i="30"/>
  <c r="AF145" i="30"/>
  <c r="AL24" i="30"/>
  <c r="AU145" i="30"/>
  <c r="AL128" i="30"/>
  <c r="AU34" i="30"/>
  <c r="AO50" i="30"/>
  <c r="AO12" i="30" s="1"/>
  <c r="AC35" i="30"/>
  <c r="AD138" i="30"/>
  <c r="BN34" i="30"/>
  <c r="AY34" i="30"/>
  <c r="BR128" i="30"/>
  <c r="BP141" i="30"/>
  <c r="BG49" i="30"/>
  <c r="BG11" i="30" s="1"/>
  <c r="BD39" i="30"/>
  <c r="BN32" i="30"/>
  <c r="Y36" i="30"/>
  <c r="W145" i="30"/>
  <c r="AC24" i="30"/>
  <c r="AO23" i="30"/>
  <c r="BR50" i="30"/>
  <c r="BR12" i="30" s="1"/>
  <c r="BS148" i="30"/>
  <c r="BB50" i="30"/>
  <c r="BB12" i="30" s="1"/>
  <c r="BL49" i="30"/>
  <c r="BL11" i="30" s="1"/>
  <c r="BU50" i="30"/>
  <c r="BU12" i="30" s="1"/>
  <c r="AX30" i="30"/>
  <c r="AP24" i="30"/>
  <c r="AS42" i="30"/>
  <c r="AW138" i="30"/>
  <c r="AI33" i="30"/>
  <c r="AE32" i="30"/>
  <c r="BO36" i="30"/>
  <c r="BB35" i="30"/>
  <c r="BO24" i="30"/>
  <c r="AY42" i="30"/>
  <c r="AX23" i="30"/>
  <c r="BP24" i="30"/>
  <c r="BP138" i="30"/>
  <c r="AD128" i="30"/>
  <c r="AG33" i="30"/>
  <c r="AC145" i="30"/>
  <c r="AP25" i="30"/>
  <c r="AD44" i="30"/>
  <c r="X145" i="30"/>
  <c r="BH50" i="30"/>
  <c r="BH12" i="30" s="1"/>
  <c r="BC23" i="30"/>
  <c r="BU35" i="30"/>
  <c r="AX43" i="30"/>
  <c r="BE29" i="30"/>
  <c r="AP46" i="30"/>
  <c r="AG81" i="29"/>
  <c r="AG112" i="29" s="1"/>
  <c r="AD43" i="29"/>
  <c r="W37" i="30"/>
  <c r="BU25" i="29"/>
  <c r="BM26" i="29"/>
  <c r="AH36" i="29"/>
  <c r="BB81" i="29"/>
  <c r="BB112" i="29" s="1"/>
  <c r="AU34" i="29"/>
  <c r="AU40" i="29"/>
  <c r="AH35" i="29"/>
  <c r="AT36" i="29"/>
  <c r="BC91" i="29"/>
  <c r="BC114" i="29" s="1"/>
  <c r="BI81" i="29"/>
  <c r="BI112" i="29" s="1"/>
  <c r="W50" i="30"/>
  <c r="W12" i="30" s="1"/>
  <c r="AY34" i="29"/>
  <c r="BC30" i="29"/>
  <c r="BP34" i="29"/>
  <c r="W26" i="30"/>
  <c r="AX26" i="29"/>
  <c r="AM26" i="29"/>
  <c r="AC35" i="29"/>
  <c r="BF24" i="29"/>
  <c r="BT40" i="29"/>
  <c r="BF43" i="29"/>
  <c r="AO50" i="29"/>
  <c r="AO12" i="29" s="1"/>
  <c r="AI26" i="29"/>
  <c r="AH49" i="29"/>
  <c r="AH11" i="29" s="1"/>
  <c r="BI91" i="29"/>
  <c r="BI114" i="29" s="1"/>
  <c r="BK37" i="29"/>
  <c r="BI40" i="29"/>
  <c r="AL34" i="29"/>
  <c r="AN35" i="29"/>
  <c r="AG26" i="29"/>
  <c r="BU24" i="29"/>
  <c r="BF95" i="29"/>
  <c r="BF117" i="29" s="1"/>
  <c r="AX81" i="29"/>
  <c r="AX112" i="29" s="1"/>
  <c r="BU43" i="29"/>
  <c r="BF91" i="29"/>
  <c r="BF114" i="29" s="1"/>
  <c r="BN34" i="29"/>
  <c r="BV36" i="29"/>
  <c r="AD49" i="29"/>
  <c r="AD11" i="29" s="1"/>
  <c r="AC24" i="29"/>
  <c r="AQ34" i="29"/>
  <c r="Y43" i="29"/>
  <c r="AA81" i="29"/>
  <c r="AA112" i="29" s="1"/>
  <c r="AZ50" i="29"/>
  <c r="AZ12" i="29" s="1"/>
  <c r="W35" i="30"/>
  <c r="BS97" i="29"/>
  <c r="BU97" i="29"/>
  <c r="BP49" i="29"/>
  <c r="BP11" i="29" s="1"/>
  <c r="BQ44" i="29"/>
  <c r="AZ26" i="29"/>
  <c r="AC32" i="30"/>
  <c r="BQ42" i="30"/>
  <c r="AP29" i="30"/>
  <c r="Y39" i="30"/>
  <c r="BT29" i="30"/>
  <c r="X32" i="30"/>
  <c r="BH145" i="30"/>
  <c r="BH39" i="30"/>
  <c r="AK29" i="30"/>
  <c r="BF29" i="30"/>
  <c r="AN33" i="30"/>
  <c r="BK128" i="30"/>
  <c r="BK42" i="30"/>
  <c r="AS32" i="30"/>
  <c r="BS29" i="30"/>
  <c r="BV46" i="30"/>
  <c r="BA46" i="30"/>
  <c r="AJ44" i="30"/>
  <c r="AS39" i="30"/>
  <c r="BM138" i="30"/>
  <c r="BI46" i="30"/>
  <c r="AZ39" i="30"/>
  <c r="BV26" i="30"/>
  <c r="AS50" i="30"/>
  <c r="AS12" i="30" s="1"/>
  <c r="AF23" i="30"/>
  <c r="BF32" i="30"/>
  <c r="AU141" i="30"/>
  <c r="X138" i="30"/>
  <c r="AC131" i="30"/>
  <c r="AD34" i="30"/>
  <c r="BL46" i="30"/>
  <c r="BC138" i="30"/>
  <c r="BI39" i="30"/>
  <c r="BD128" i="30"/>
  <c r="BK23" i="30"/>
  <c r="AB34" i="30"/>
  <c r="Z42" i="30"/>
  <c r="AJ24" i="30"/>
  <c r="AJ42" i="30"/>
  <c r="BT131" i="30"/>
  <c r="AX29" i="30"/>
  <c r="AO49" i="30"/>
  <c r="AO11" i="30" s="1"/>
  <c r="BT32" i="30"/>
  <c r="BP46" i="30"/>
  <c r="BT30" i="30"/>
  <c r="BS25" i="30"/>
  <c r="BK43" i="30"/>
  <c r="AG44" i="30"/>
  <c r="BM46" i="30"/>
  <c r="AP131" i="30"/>
  <c r="BG148" i="30"/>
  <c r="AA29" i="30"/>
  <c r="BL42" i="30"/>
  <c r="AY37" i="30"/>
  <c r="BN97" i="29"/>
  <c r="BR97" i="29"/>
  <c r="BX97" i="29"/>
  <c r="BA97" i="29"/>
  <c r="BP97" i="29"/>
  <c r="AR97" i="29"/>
  <c r="X128" i="29"/>
  <c r="BJ128" i="29"/>
  <c r="AG131" i="29"/>
  <c r="AK131" i="29"/>
  <c r="Y138" i="29"/>
  <c r="BH32" i="29"/>
  <c r="BJ32" i="29"/>
  <c r="AJ32" i="29"/>
  <c r="AR138" i="29"/>
  <c r="AM32" i="29"/>
  <c r="AQ138" i="29"/>
  <c r="BR138" i="29"/>
  <c r="BJ39" i="29"/>
  <c r="AU39" i="29"/>
  <c r="BA39" i="29"/>
  <c r="AT42" i="29"/>
  <c r="AR145" i="29"/>
  <c r="AQ145" i="29"/>
  <c r="BG145" i="29"/>
  <c r="AK78" i="29"/>
  <c r="AK111" i="29" s="1"/>
  <c r="AM78" i="29"/>
  <c r="AM111" i="29" s="1"/>
  <c r="AX78" i="29"/>
  <c r="AX111" i="29" s="1"/>
  <c r="BW78" i="29"/>
  <c r="BW111" i="29" s="1"/>
  <c r="BG78" i="29"/>
  <c r="BG111" i="29" s="1"/>
  <c r="AV78" i="29"/>
  <c r="AV111" i="29" s="1"/>
  <c r="AZ78" i="29"/>
  <c r="AZ111" i="29" s="1"/>
  <c r="AJ30" i="29"/>
  <c r="AU81" i="29"/>
  <c r="AU112" i="29" s="1"/>
  <c r="AX30" i="29"/>
  <c r="BH88" i="29"/>
  <c r="BH113" i="29" s="1"/>
  <c r="AY36" i="29"/>
  <c r="AW91" i="29"/>
  <c r="AW114" i="29" s="1"/>
  <c r="AJ43" i="29"/>
  <c r="AO43" i="29"/>
  <c r="BW95" i="29"/>
  <c r="BW117" i="29" s="1"/>
  <c r="AV44" i="29"/>
  <c r="BM25" i="29"/>
  <c r="AM81" i="29"/>
  <c r="AM112" i="29" s="1"/>
  <c r="AD35" i="29"/>
  <c r="BN25" i="29"/>
  <c r="BE43" i="29"/>
  <c r="AI37" i="29"/>
  <c r="AC26" i="29"/>
  <c r="BD44" i="29"/>
  <c r="BP91" i="29"/>
  <c r="BP114" i="29" s="1"/>
  <c r="BI43" i="29"/>
  <c r="AK34" i="29"/>
  <c r="AO44" i="29"/>
  <c r="AO35" i="29"/>
  <c r="BQ37" i="29"/>
  <c r="W42" i="30"/>
  <c r="BQ81" i="29"/>
  <c r="BQ112" i="29" s="1"/>
  <c r="BL26" i="29"/>
  <c r="BO37" i="29"/>
  <c r="W39" i="30"/>
  <c r="W43" i="30"/>
  <c r="AY25" i="29"/>
  <c r="AN32" i="30"/>
  <c r="AJ49" i="30"/>
  <c r="AJ11" i="30" s="1"/>
  <c r="AM36" i="30"/>
  <c r="AW39" i="30"/>
  <c r="AM49" i="30"/>
  <c r="AM11" i="30" s="1"/>
  <c r="AV37" i="30"/>
  <c r="AA42" i="30"/>
  <c r="AW24" i="30"/>
  <c r="AP34" i="30"/>
  <c r="AK40" i="30"/>
  <c r="AQ25" i="30"/>
  <c r="X39" i="30"/>
  <c r="BT141" i="30"/>
  <c r="BM29" i="30"/>
  <c r="BP44" i="30"/>
  <c r="BW25" i="30"/>
  <c r="BC27" i="30"/>
  <c r="BM148" i="30"/>
  <c r="BR39" i="30"/>
  <c r="BU30" i="30"/>
  <c r="BB49" i="30"/>
  <c r="BB11" i="30" s="1"/>
  <c r="BA23" i="30"/>
  <c r="BI42" i="30"/>
  <c r="AZ42" i="30"/>
  <c r="AW35" i="30"/>
  <c r="AR23" i="30"/>
  <c r="AP138" i="30"/>
  <c r="X43" i="30"/>
  <c r="AA33" i="30"/>
  <c r="AG32" i="30"/>
  <c r="AE26" i="30"/>
  <c r="AC37" i="30"/>
  <c r="AC29" i="30"/>
  <c r="AF42" i="30"/>
  <c r="BP25" i="30"/>
  <c r="BW141" i="30"/>
  <c r="BP27" i="30"/>
  <c r="BN131" i="30"/>
  <c r="BC29" i="30"/>
  <c r="BW40" i="30"/>
  <c r="BC36" i="30"/>
  <c r="BC46" i="30"/>
  <c r="BC40" i="30"/>
  <c r="BH26" i="30"/>
  <c r="BU29" i="30"/>
  <c r="BO29" i="30"/>
  <c r="AE145" i="30"/>
  <c r="AW32" i="30"/>
  <c r="AI39" i="30"/>
  <c r="AI138" i="30"/>
  <c r="AK44" i="30"/>
  <c r="AS24" i="30"/>
  <c r="AD39" i="30"/>
  <c r="AE42" i="30"/>
  <c r="AP40" i="30"/>
  <c r="AH35" i="30"/>
  <c r="AL26" i="30"/>
  <c r="AW37" i="30"/>
  <c r="AP145" i="30"/>
  <c r="AW29" i="30"/>
  <c r="BP26" i="30"/>
  <c r="BD23" i="30"/>
  <c r="BG138" i="30"/>
  <c r="BM34" i="30"/>
  <c r="BQ50" i="30"/>
  <c r="BQ12" i="30" s="1"/>
  <c r="BD25" i="30"/>
  <c r="BA138" i="30"/>
  <c r="BE25" i="30"/>
  <c r="BA148" i="30"/>
  <c r="AY29" i="30"/>
  <c r="BP50" i="30"/>
  <c r="BP12" i="30" s="1"/>
  <c r="BD49" i="30"/>
  <c r="BD11" i="30" s="1"/>
  <c r="BC30" i="30"/>
  <c r="AX42" i="30"/>
  <c r="AM50" i="30"/>
  <c r="AM12" i="30" s="1"/>
  <c r="AB39" i="30"/>
  <c r="AF36" i="30"/>
  <c r="AM43" i="30"/>
  <c r="AG145" i="30"/>
  <c r="AI128" i="30"/>
  <c r="AH25" i="30"/>
  <c r="AF43" i="30"/>
  <c r="AI27" i="30"/>
  <c r="W128" i="30"/>
  <c r="Y35" i="30"/>
  <c r="AM141" i="30"/>
  <c r="AT27" i="30"/>
  <c r="AE23" i="30"/>
  <c r="AN39" i="30"/>
  <c r="AD27" i="30"/>
  <c r="BO34" i="30"/>
  <c r="BG145" i="30"/>
  <c r="BK40" i="30"/>
  <c r="BN49" i="30"/>
  <c r="BN11" i="30" s="1"/>
  <c r="BM30" i="30"/>
  <c r="AZ37" i="30"/>
  <c r="BO39" i="30"/>
  <c r="BD43" i="30"/>
  <c r="BR23" i="30"/>
  <c r="BQ40" i="30"/>
  <c r="BO128" i="30"/>
  <c r="BB25" i="30"/>
  <c r="BH30" i="30"/>
  <c r="BV37" i="30"/>
  <c r="BJ49" i="30"/>
  <c r="BJ11" i="30" s="1"/>
  <c r="BJ29" i="30"/>
  <c r="BI145" i="30"/>
  <c r="BF50" i="30"/>
  <c r="BF12" i="30" s="1"/>
  <c r="BL37" i="30"/>
  <c r="BC42" i="30"/>
  <c r="BW145" i="30"/>
  <c r="BF26" i="30"/>
  <c r="BU148" i="30"/>
  <c r="BG43" i="30"/>
  <c r="BV36" i="30"/>
  <c r="AA145" i="30"/>
  <c r="AA138" i="30"/>
  <c r="AF49" i="30"/>
  <c r="AF11" i="30" s="1"/>
  <c r="AT37" i="30"/>
  <c r="Y128" i="30"/>
  <c r="Z33" i="30"/>
  <c r="BH25" i="30"/>
  <c r="BM39" i="30"/>
  <c r="BW43" i="30"/>
  <c r="BU128" i="30"/>
  <c r="BD30" i="30"/>
  <c r="BI33" i="30"/>
  <c r="AE34" i="30"/>
  <c r="AM35" i="30"/>
  <c r="AQ148" i="30"/>
  <c r="Y43" i="30"/>
  <c r="AS46" i="30"/>
  <c r="AQ141" i="30"/>
  <c r="AP39" i="30"/>
  <c r="AF37" i="30"/>
  <c r="AU30" i="30"/>
  <c r="BM50" i="30"/>
  <c r="BM12" i="30" s="1"/>
  <c r="BR148" i="30"/>
  <c r="BP32" i="30"/>
  <c r="BG25" i="30"/>
  <c r="BK33" i="30"/>
  <c r="AY35" i="30"/>
  <c r="AN30" i="30"/>
  <c r="Y34" i="30"/>
  <c r="AU35" i="30"/>
  <c r="AW33" i="30"/>
  <c r="AV42" i="30"/>
  <c r="AF26" i="30"/>
  <c r="Y50" i="30"/>
  <c r="Y12" i="30" s="1"/>
  <c r="AX35" i="30"/>
  <c r="BN30" i="30"/>
  <c r="BS42" i="30"/>
  <c r="BR30" i="30"/>
  <c r="BI26" i="30"/>
  <c r="BC32" i="30"/>
  <c r="AI50" i="30"/>
  <c r="AI12" i="30" s="1"/>
  <c r="AJ35" i="30"/>
  <c r="AV25" i="30"/>
  <c r="AG42" i="30"/>
  <c r="AB128" i="30"/>
  <c r="AU49" i="30"/>
  <c r="AU11" i="30" s="1"/>
  <c r="AT141" i="30"/>
  <c r="AN37" i="30"/>
  <c r="AH131" i="30"/>
  <c r="AO32" i="30"/>
  <c r="X34" i="30"/>
  <c r="AU50" i="30"/>
  <c r="AU12" i="30" s="1"/>
  <c r="AG49" i="30"/>
  <c r="AG11" i="30" s="1"/>
  <c r="AG36" i="30"/>
  <c r="AM42" i="30"/>
  <c r="BK145" i="30"/>
  <c r="BE49" i="30"/>
  <c r="BE11" i="30" s="1"/>
  <c r="BF37" i="30"/>
  <c r="BQ39" i="30"/>
  <c r="BO42" i="30"/>
  <c r="BS35" i="30"/>
  <c r="BH43" i="30"/>
  <c r="BV128" i="30"/>
  <c r="BQ27" i="30"/>
  <c r="BT138" i="30"/>
  <c r="BI34" i="30"/>
  <c r="BI40" i="30"/>
  <c r="BF24" i="30"/>
  <c r="BP131" i="30"/>
  <c r="BA29" i="30"/>
  <c r="BG34" i="30"/>
  <c r="BG128" i="30"/>
  <c r="BF33" i="30"/>
  <c r="BF138" i="30"/>
  <c r="AD32" i="30"/>
  <c r="AH128" i="30"/>
  <c r="AI26" i="30"/>
  <c r="AU33" i="30"/>
  <c r="AG138" i="30"/>
  <c r="AJ29" i="30"/>
  <c r="AJ32" i="30"/>
  <c r="AE44" i="30"/>
  <c r="Z23" i="30"/>
  <c r="AL34" i="30"/>
  <c r="AL145" i="30"/>
  <c r="AG35" i="30"/>
  <c r="AM26" i="30"/>
  <c r="AU148" i="30"/>
  <c r="AU46" i="30"/>
  <c r="AG37" i="30"/>
  <c r="AK42" i="30"/>
  <c r="AU32" i="30"/>
  <c r="AE25" i="30"/>
  <c r="AT33" i="30"/>
  <c r="AA24" i="30"/>
  <c r="X36" i="30"/>
  <c r="AM39" i="30"/>
  <c r="AD42" i="30"/>
  <c r="Z49" i="30"/>
  <c r="Z11" i="30" s="1"/>
  <c r="AX46" i="30"/>
  <c r="BO32" i="30"/>
  <c r="BV35" i="30"/>
  <c r="BD131" i="30"/>
  <c r="BT44" i="30"/>
  <c r="BV50" i="30"/>
  <c r="BV12" i="30" s="1"/>
  <c r="BI25" i="30"/>
  <c r="BL39" i="30"/>
  <c r="BB42" i="30"/>
  <c r="AX44" i="30"/>
  <c r="BD29" i="30"/>
  <c r="BU34" i="30"/>
  <c r="BM145" i="30"/>
  <c r="AY131" i="30"/>
  <c r="BL29" i="30"/>
  <c r="BJ33" i="30"/>
  <c r="AT46" i="30"/>
  <c r="AK35" i="30"/>
  <c r="AW148" i="30"/>
  <c r="AO39" i="30"/>
  <c r="AA49" i="30"/>
  <c r="AA11" i="30" s="1"/>
  <c r="AR39" i="30"/>
  <c r="AU26" i="30"/>
  <c r="AM44" i="30"/>
  <c r="AT50" i="30"/>
  <c r="AT12" i="30" s="1"/>
  <c r="AR49" i="30"/>
  <c r="AR11" i="30" s="1"/>
  <c r="X26" i="30"/>
  <c r="AH43" i="30"/>
  <c r="AQ39" i="30"/>
  <c r="BF40" i="30"/>
  <c r="BK25" i="30"/>
  <c r="BM27" i="30"/>
  <c r="AT131" i="30"/>
  <c r="BU39" i="30"/>
  <c r="BT43" i="30"/>
  <c r="BT145" i="30"/>
  <c r="BD50" i="30"/>
  <c r="BD12" i="30" s="1"/>
  <c r="BA35" i="30"/>
  <c r="BE33" i="30"/>
  <c r="BC24" i="30"/>
  <c r="BM37" i="30"/>
  <c r="BC34" i="30"/>
  <c r="BG26" i="30"/>
  <c r="BA27" i="30"/>
  <c r="BU24" i="30"/>
  <c r="BC131" i="30"/>
  <c r="BE46" i="30"/>
  <c r="AR46" i="30"/>
  <c r="AG50" i="30"/>
  <c r="AG12" i="30" s="1"/>
  <c r="AN141" i="30"/>
  <c r="AK49" i="30"/>
  <c r="AK11" i="30" s="1"/>
  <c r="AE27" i="30"/>
  <c r="AE29" i="30"/>
  <c r="AP50" i="30"/>
  <c r="AP12" i="30" s="1"/>
  <c r="AT138" i="30"/>
  <c r="AU43" i="30"/>
  <c r="AD33" i="30"/>
  <c r="AQ32" i="30"/>
  <c r="AF30" i="30"/>
  <c r="AA23" i="30"/>
  <c r="AL39" i="30"/>
  <c r="AD24" i="30"/>
  <c r="BP145" i="30"/>
  <c r="BB26" i="30"/>
  <c r="BQ141" i="30"/>
  <c r="BM24" i="30"/>
  <c r="BR29" i="30"/>
  <c r="BQ32" i="30"/>
  <c r="AZ46" i="30"/>
  <c r="BJ128" i="30"/>
  <c r="BG37" i="30"/>
  <c r="AY24" i="30"/>
  <c r="AZ33" i="30"/>
  <c r="BV34" i="30"/>
  <c r="BJ26" i="30"/>
  <c r="BE141" i="30"/>
  <c r="BS37" i="30"/>
  <c r="BK148" i="30"/>
  <c r="BE34" i="30"/>
  <c r="BD37" i="30"/>
  <c r="BE39" i="30"/>
  <c r="AL44" i="30"/>
  <c r="AD49" i="30"/>
  <c r="AD11" i="30" s="1"/>
  <c r="AW30" i="30"/>
  <c r="Y49" i="30"/>
  <c r="Y11" i="30" s="1"/>
  <c r="AJ141" i="30"/>
  <c r="AQ24" i="30"/>
  <c r="AN42" i="30"/>
  <c r="AT145" i="30"/>
  <c r="AR34" i="30"/>
  <c r="AK145" i="30"/>
  <c r="AO138" i="30"/>
  <c r="AX39" i="30"/>
  <c r="BW46" i="30"/>
  <c r="AY50" i="30"/>
  <c r="AY12" i="30" s="1"/>
  <c r="BQ25" i="30"/>
  <c r="BK138" i="30"/>
  <c r="AI40" i="30"/>
  <c r="AA39" i="30"/>
  <c r="AT35" i="30"/>
  <c r="AA131" i="30"/>
  <c r="AU27" i="30"/>
  <c r="AF44" i="30"/>
  <c r="BR34" i="30"/>
  <c r="BH42" i="30"/>
  <c r="BQ148" i="30"/>
  <c r="BN39" i="30"/>
  <c r="BE40" i="30"/>
  <c r="BS138" i="30"/>
  <c r="AU128" i="30"/>
  <c r="AH30" i="30"/>
  <c r="AU23" i="30"/>
  <c r="X50" i="30"/>
  <c r="X12" i="30" s="1"/>
  <c r="BV42" i="30"/>
  <c r="BJ34" i="30"/>
  <c r="BP128" i="30"/>
  <c r="BH32" i="30"/>
  <c r="BJ138" i="30"/>
  <c r="AX131" i="30"/>
  <c r="BS23" i="30"/>
  <c r="AS49" i="30"/>
  <c r="AS11" i="30" s="1"/>
  <c r="AV29" i="30"/>
  <c r="AE138" i="30"/>
  <c r="AV36" i="30"/>
  <c r="AY32" i="30"/>
  <c r="BA49" i="30"/>
  <c r="BA11" i="30" s="1"/>
  <c r="BL131" i="30"/>
  <c r="BW42" i="30"/>
  <c r="BH36" i="30"/>
  <c r="BU36" i="30"/>
  <c r="BL97" i="29"/>
  <c r="AV97" i="29"/>
  <c r="AS40" i="29"/>
  <c r="BQ24" i="29"/>
  <c r="AM27" i="29"/>
  <c r="AT128" i="30"/>
  <c r="BT42" i="30"/>
  <c r="AW42" i="30"/>
  <c r="AT29" i="30"/>
  <c r="BG42" i="30"/>
  <c r="BD32" i="30"/>
  <c r="BM32" i="30"/>
  <c r="AA35" i="30"/>
  <c r="Y42" i="30"/>
  <c r="BU141" i="30"/>
  <c r="BJ42" i="30"/>
  <c r="AX36" i="30"/>
  <c r="W138" i="30"/>
  <c r="AC30" i="30"/>
  <c r="BK32" i="30"/>
  <c r="Z36" i="30"/>
  <c r="AW46" i="30"/>
  <c r="BK34" i="30"/>
  <c r="BE42" i="30"/>
  <c r="BT24" i="30"/>
  <c r="AH42" i="30"/>
  <c r="AU24" i="30"/>
  <c r="BV32" i="30"/>
  <c r="BK39" i="30"/>
  <c r="Z145" i="30"/>
  <c r="AB32" i="30"/>
  <c r="AM34" i="30"/>
  <c r="BE32" i="30"/>
  <c r="BF42" i="30"/>
  <c r="BM42" i="30"/>
  <c r="BJ148" i="30"/>
  <c r="AR42" i="30"/>
  <c r="AH138" i="30"/>
  <c r="AV32" i="30"/>
  <c r="AB131" i="30"/>
  <c r="BB32" i="30"/>
  <c r="BU131" i="30"/>
  <c r="BT128" i="30"/>
  <c r="BK27" i="30"/>
  <c r="BH40" i="30"/>
  <c r="BV33" i="30"/>
  <c r="BO35" i="30"/>
  <c r="BQ97" i="29"/>
  <c r="BG97" i="29"/>
  <c r="BE97" i="29"/>
  <c r="BW97" i="29"/>
  <c r="BO97" i="29"/>
  <c r="BD97" i="29"/>
  <c r="BC97" i="29"/>
  <c r="BT97" i="29"/>
  <c r="BV97" i="29"/>
  <c r="BB97" i="29"/>
  <c r="AQ97" i="29"/>
  <c r="AT128" i="29"/>
  <c r="AS29" i="29"/>
  <c r="AE138" i="29"/>
  <c r="BG138" i="29"/>
  <c r="BQ138" i="29"/>
  <c r="BT39" i="29"/>
  <c r="BW39" i="29"/>
  <c r="AQ23" i="29"/>
  <c r="BQ78" i="29"/>
  <c r="BQ111" i="29" s="1"/>
  <c r="BI78" i="29"/>
  <c r="BI111" i="29" s="1"/>
  <c r="BO78" i="29"/>
  <c r="BO111" i="29" s="1"/>
  <c r="BT88" i="29"/>
  <c r="BT113" i="29" s="1"/>
  <c r="AZ40" i="29"/>
  <c r="AD145" i="30"/>
  <c r="AT44" i="30"/>
  <c r="AK24" i="30"/>
  <c r="AF39" i="30"/>
  <c r="AJ138" i="30"/>
  <c r="Z32" i="30"/>
  <c r="AU29" i="30"/>
  <c r="AA34" i="30"/>
  <c r="X35" i="30"/>
  <c r="AA36" i="30"/>
  <c r="BS46" i="30"/>
  <c r="AZ32" i="30"/>
  <c r="BW33" i="30"/>
  <c r="AZ138" i="30"/>
  <c r="BK29" i="30"/>
  <c r="BO50" i="30"/>
  <c r="BO12" i="30" s="1"/>
  <c r="AZ128" i="30"/>
  <c r="AZ141" i="30"/>
  <c r="BA39" i="30"/>
  <c r="AF50" i="30"/>
  <c r="AF12" i="30" s="1"/>
  <c r="AO33" i="30"/>
  <c r="AU42" i="30"/>
  <c r="AQ50" i="30"/>
  <c r="AQ12" i="30" s="1"/>
  <c r="AR30" i="30"/>
  <c r="AF33" i="30"/>
  <c r="AN36" i="30"/>
  <c r="AT34" i="30"/>
  <c r="AL32" i="30"/>
  <c r="AJ23" i="30"/>
  <c r="AF29" i="30"/>
  <c r="BU40" i="30"/>
  <c r="BM128" i="30"/>
  <c r="AX27" i="30"/>
  <c r="BJ39" i="30"/>
  <c r="BA30" i="30"/>
  <c r="BU145" i="30"/>
  <c r="BM35" i="30"/>
  <c r="BG30" i="30"/>
  <c r="BU138" i="30"/>
  <c r="BW32" i="30"/>
  <c r="BT37" i="30"/>
  <c r="BU46" i="30"/>
  <c r="AY39" i="30"/>
  <c r="AI32" i="30"/>
  <c r="AU44" i="30"/>
  <c r="AW131" i="30"/>
  <c r="AU39" i="30"/>
  <c r="AJ43" i="30"/>
  <c r="AQ40" i="30"/>
  <c r="X42" i="30"/>
  <c r="AJ25" i="30"/>
  <c r="AM138" i="30"/>
  <c r="AS128" i="30"/>
  <c r="AB26" i="30"/>
  <c r="AA43" i="30"/>
  <c r="AD131" i="30"/>
  <c r="BD44" i="30"/>
  <c r="BP40" i="30"/>
  <c r="BL128" i="30"/>
  <c r="BO49" i="30"/>
  <c r="BO11" i="30" s="1"/>
  <c r="AZ36" i="30"/>
  <c r="BP42" i="30"/>
  <c r="BV29" i="30"/>
  <c r="BP43" i="30"/>
  <c r="BE50" i="30"/>
  <c r="BE12" i="30" s="1"/>
  <c r="BN46" i="30"/>
  <c r="BJ32" i="30"/>
  <c r="BB128" i="30"/>
  <c r="BH37" i="30"/>
  <c r="BT39" i="30"/>
  <c r="BG32" i="30"/>
  <c r="BC141" i="30"/>
  <c r="AL25" i="30"/>
  <c r="AL29" i="30"/>
  <c r="AM145" i="30"/>
  <c r="AH50" i="30"/>
  <c r="AH12" i="30" s="1"/>
  <c r="AN26" i="30"/>
  <c r="AT148" i="30"/>
  <c r="AQ29" i="30"/>
  <c r="AN23" i="30"/>
  <c r="AC43" i="30"/>
  <c r="Y26" i="30"/>
  <c r="Z24" i="30"/>
  <c r="AC36" i="30"/>
  <c r="AT42" i="30"/>
  <c r="AS43" i="30"/>
  <c r="BE30" i="30"/>
  <c r="BW23" i="30"/>
  <c r="BV138" i="30"/>
  <c r="BL35" i="30"/>
  <c r="BB24" i="30"/>
  <c r="BW39" i="30"/>
  <c r="BB34" i="30"/>
  <c r="BD145" i="30"/>
  <c r="BD46" i="30"/>
  <c r="BK50" i="30"/>
  <c r="BK12" i="30" s="1"/>
  <c r="AG30" i="30"/>
  <c r="AT23" i="30"/>
  <c r="AT36" i="30"/>
  <c r="AD43" i="30"/>
  <c r="BF145" i="30"/>
  <c r="BB23" i="30"/>
  <c r="BT40" i="30"/>
  <c r="AX26" i="30"/>
  <c r="BP29" i="30"/>
  <c r="AX24" i="30"/>
  <c r="BU32" i="30"/>
  <c r="AI29" i="30"/>
  <c r="AQ46" i="30"/>
  <c r="AK43" i="30"/>
  <c r="AF27" i="30"/>
  <c r="AU40" i="30"/>
  <c r="BH138" i="30"/>
  <c r="BU25" i="30"/>
  <c r="BH141" i="30"/>
  <c r="BH148" i="30"/>
  <c r="BB145" i="30"/>
  <c r="BO25" i="30"/>
  <c r="AH33" i="30"/>
  <c r="AK131" i="30"/>
  <c r="AB49" i="30"/>
  <c r="AB11" i="30" s="1"/>
  <c r="AP49" i="30"/>
  <c r="AP11" i="30" s="1"/>
  <c r="AU131" i="30"/>
  <c r="AJ39" i="30"/>
  <c r="BA32" i="30"/>
  <c r="BU27" i="30"/>
  <c r="BK46" i="30"/>
  <c r="AZ50" i="30"/>
  <c r="AZ12" i="30" s="1"/>
  <c r="BK35" i="30"/>
  <c r="BA34" i="30"/>
  <c r="BS33" i="30"/>
  <c r="AI34" i="30"/>
  <c r="Z138" i="30"/>
  <c r="AW40" i="30"/>
  <c r="AF131" i="30"/>
  <c r="AC128" i="30"/>
  <c r="AI36" i="30"/>
  <c r="AE131" i="30"/>
  <c r="AS37" i="30"/>
  <c r="BP35" i="30"/>
  <c r="BT27" i="30"/>
  <c r="BG40" i="30"/>
  <c r="BD27" i="30"/>
  <c r="BI24" i="30"/>
  <c r="BM40" i="30"/>
  <c r="BE27" i="30"/>
  <c r="BQ131" i="30"/>
  <c r="AL24" i="29"/>
  <c r="BN50" i="29"/>
  <c r="BN12" i="29" s="1"/>
  <c r="BG33" i="29"/>
  <c r="BG49" i="29"/>
  <c r="BG11" i="29" s="1"/>
  <c r="BU81" i="29"/>
  <c r="BU112" i="29" s="1"/>
  <c r="AN27" i="29"/>
  <c r="BS49" i="29"/>
  <c r="BS11" i="29" s="1"/>
  <c r="BR35" i="29"/>
  <c r="W44" i="30"/>
  <c r="AY81" i="29"/>
  <c r="AY112" i="29" s="1"/>
  <c r="BU33" i="29"/>
  <c r="AJ37" i="29"/>
  <c r="AW49" i="29"/>
  <c r="AW11" i="29" s="1"/>
  <c r="AP35" i="29"/>
  <c r="BT36" i="29"/>
  <c r="AZ49" i="29"/>
  <c r="AZ11" i="29" s="1"/>
  <c r="BC95" i="29"/>
  <c r="BC117" i="29" s="1"/>
  <c r="BD35" i="29"/>
  <c r="AH26" i="29"/>
  <c r="W23" i="30"/>
  <c r="BN40" i="29"/>
  <c r="BN26" i="29"/>
  <c r="AY44" i="29"/>
  <c r="AK36" i="29"/>
  <c r="BP36" i="29"/>
  <c r="BJ40" i="29"/>
  <c r="AG25" i="29"/>
  <c r="AT43" i="29"/>
  <c r="AV34" i="29"/>
  <c r="AS30" i="29"/>
  <c r="BB37" i="29"/>
  <c r="BE26" i="29"/>
  <c r="BQ36" i="29"/>
  <c r="BG27" i="29"/>
  <c r="BD26" i="29"/>
  <c r="AH34" i="29"/>
  <c r="AA30" i="29"/>
  <c r="AG40" i="29"/>
  <c r="AF35" i="29"/>
  <c r="BN35" i="29"/>
  <c r="W32" i="30"/>
  <c r="BE36" i="29"/>
  <c r="BG35" i="29"/>
  <c r="BB40" i="29"/>
  <c r="AL37" i="29"/>
  <c r="BS27" i="29"/>
  <c r="Z34" i="29"/>
  <c r="AM25" i="29"/>
  <c r="BE37" i="29"/>
  <c r="W95" i="29"/>
  <c r="W117" i="29" s="1"/>
  <c r="W91" i="29"/>
  <c r="W114" i="29" s="1"/>
  <c r="W43" i="29"/>
  <c r="W88" i="29"/>
  <c r="W113" i="29" s="1"/>
  <c r="E9" i="29"/>
  <c r="W114" i="26"/>
  <c r="W113" i="26"/>
  <c r="E7" i="29"/>
  <c r="AX98" i="26"/>
  <c r="AX115" i="26" s="1"/>
  <c r="AX116" i="26" s="1"/>
  <c r="AX97" i="29"/>
  <c r="AX97" i="30" s="1"/>
  <c r="AX98" i="30" s="1"/>
  <c r="AX115" i="30" s="1"/>
  <c r="BF23" i="29"/>
  <c r="AS23" i="29"/>
  <c r="BE23" i="29"/>
  <c r="BJ23" i="29"/>
  <c r="AU23" i="29"/>
  <c r="BQ23" i="29"/>
  <c r="AL23" i="29"/>
  <c r="AD23" i="29"/>
  <c r="AY23" i="29"/>
  <c r="AM23" i="29"/>
  <c r="AZ23" i="29"/>
  <c r="BI23" i="29"/>
  <c r="BM23" i="29"/>
  <c r="Y23" i="29"/>
  <c r="AT23" i="29"/>
  <c r="BU23" i="29"/>
  <c r="BB23" i="29"/>
  <c r="BC23" i="29"/>
  <c r="BN23" i="29"/>
  <c r="BR23" i="29"/>
  <c r="BS23" i="29"/>
  <c r="BC145" i="29"/>
  <c r="X23" i="29"/>
  <c r="Z23" i="29"/>
  <c r="BL23" i="29"/>
  <c r="BD23" i="29"/>
  <c r="BK23" i="29"/>
  <c r="BP23" i="29"/>
  <c r="AW23" i="29"/>
  <c r="BG23" i="29"/>
  <c r="BA23" i="29"/>
  <c r="AC23" i="29"/>
  <c r="AP23" i="29"/>
  <c r="AV23" i="29"/>
  <c r="BV23" i="29"/>
  <c r="BT23" i="29"/>
  <c r="BH78" i="29"/>
  <c r="BH111" i="29" s="1"/>
  <c r="W23" i="29"/>
  <c r="AK23" i="29"/>
  <c r="AB23" i="29"/>
  <c r="AR23" i="29"/>
  <c r="AX23" i="29"/>
  <c r="BO23" i="29"/>
  <c r="BW23" i="29"/>
  <c r="AO23" i="29"/>
  <c r="AQ78" i="29"/>
  <c r="AQ111" i="29" s="1"/>
  <c r="AI78" i="29"/>
  <c r="AI111" i="29" s="1"/>
  <c r="AJ78" i="29"/>
  <c r="AJ111" i="29" s="1"/>
  <c r="AG78" i="29"/>
  <c r="AG111" i="29" s="1"/>
  <c r="AN78" i="29"/>
  <c r="AN111" i="29" s="1"/>
  <c r="AH78" i="29"/>
  <c r="AH111" i="29" s="1"/>
  <c r="AE78" i="29"/>
  <c r="AE111" i="29" s="1"/>
  <c r="AF78" i="29"/>
  <c r="AF111" i="29" s="1"/>
  <c r="AJ116" i="27"/>
  <c r="BI116" i="27"/>
  <c r="BZ116" i="27"/>
  <c r="BV116" i="27"/>
  <c r="CB116" i="27"/>
  <c r="AL116" i="27"/>
  <c r="CA116" i="27"/>
  <c r="BA116" i="27"/>
  <c r="CD116" i="27"/>
  <c r="BY116" i="27"/>
  <c r="BW116" i="27"/>
  <c r="BT116" i="27"/>
  <c r="AG116" i="27"/>
  <c r="BE116" i="27"/>
  <c r="BK116" i="27"/>
  <c r="AD116" i="27"/>
  <c r="BF116" i="27"/>
  <c r="AF116" i="27"/>
  <c r="AE116" i="27"/>
  <c r="AU116" i="27"/>
  <c r="BG116" i="27"/>
  <c r="AX116" i="27"/>
  <c r="BX116" i="27"/>
  <c r="BM116" i="27"/>
  <c r="BQ116" i="27"/>
  <c r="CE116" i="27"/>
  <c r="BU116" i="27"/>
  <c r="AS116" i="27"/>
  <c r="BB116" i="27"/>
  <c r="AY116" i="27"/>
  <c r="BP116" i="27"/>
  <c r="BJ116" i="27"/>
  <c r="AK116" i="27"/>
  <c r="BS116" i="27"/>
  <c r="AM116" i="27"/>
  <c r="BL116" i="27"/>
  <c r="AN116" i="27"/>
  <c r="BR116" i="27"/>
  <c r="AW41" i="27"/>
  <c r="AW8" i="27" s="1"/>
  <c r="AW116" i="27"/>
  <c r="CC117" i="22"/>
  <c r="CC113" i="22"/>
  <c r="CC115" i="22"/>
  <c r="CC112" i="22"/>
  <c r="CD111" i="22"/>
  <c r="CC114" i="22"/>
  <c r="CB116" i="22"/>
  <c r="BI41" i="26"/>
  <c r="BI8" i="26" s="1"/>
  <c r="BW31" i="26"/>
  <c r="BW6" i="26" s="1"/>
  <c r="AX31" i="27"/>
  <c r="AX6" i="27" s="1"/>
  <c r="BZ31" i="26"/>
  <c r="BZ6" i="26" s="1"/>
  <c r="BM31" i="27"/>
  <c r="BM6" i="27" s="1"/>
  <c r="AJ41" i="26"/>
  <c r="AJ8" i="26" s="1"/>
  <c r="CE31" i="26"/>
  <c r="CE6" i="26" s="1"/>
  <c r="BC45" i="26"/>
  <c r="BC9" i="26" s="1"/>
  <c r="BC45" i="27"/>
  <c r="BC9" i="27" s="1"/>
  <c r="CA31" i="27"/>
  <c r="CA6" i="27" s="1"/>
  <c r="AK45" i="26"/>
  <c r="AK9" i="26" s="1"/>
  <c r="AD31" i="26"/>
  <c r="AD6" i="26" s="1"/>
  <c r="AU31" i="26"/>
  <c r="AU6" i="26" s="1"/>
  <c r="BG41" i="27"/>
  <c r="BG8" i="27" s="1"/>
  <c r="X31" i="27"/>
  <c r="X6" i="27" s="1"/>
  <c r="AV41" i="27"/>
  <c r="AV8" i="27" s="1"/>
  <c r="AD31" i="27"/>
  <c r="AD6" i="27" s="1"/>
  <c r="BL45" i="26"/>
  <c r="BL9" i="26" s="1"/>
  <c r="BV41" i="26"/>
  <c r="BV8" i="26" s="1"/>
  <c r="CD31" i="26"/>
  <c r="CD6" i="26" s="1"/>
  <c r="BO41" i="26"/>
  <c r="BO8" i="26" s="1"/>
  <c r="AF31" i="27"/>
  <c r="AF6" i="27" s="1"/>
  <c r="AN41" i="27"/>
  <c r="AN8" i="27" s="1"/>
  <c r="BW31" i="27"/>
  <c r="BW6" i="27" s="1"/>
  <c r="BB45" i="27"/>
  <c r="BB9" i="27" s="1"/>
  <c r="CE41" i="26"/>
  <c r="CE8" i="26" s="1"/>
  <c r="AO31" i="26"/>
  <c r="AO6" i="26" s="1"/>
  <c r="AR31" i="26"/>
  <c r="AR6" i="26" s="1"/>
  <c r="BG45" i="26"/>
  <c r="BG9" i="26" s="1"/>
  <c r="CC41" i="27"/>
  <c r="CC8" i="27" s="1"/>
  <c r="BP41" i="26"/>
  <c r="BP8" i="26" s="1"/>
  <c r="BG31" i="26"/>
  <c r="BG6" i="26" s="1"/>
  <c r="BB45" i="26"/>
  <c r="BB9" i="26" s="1"/>
  <c r="AT41" i="26"/>
  <c r="AT8" i="26" s="1"/>
  <c r="CA31" i="26"/>
  <c r="CA6" i="26" s="1"/>
  <c r="BO41" i="27"/>
  <c r="BO8" i="27" s="1"/>
  <c r="BB31" i="26"/>
  <c r="BB6" i="26" s="1"/>
  <c r="CC41" i="26"/>
  <c r="CC8" i="26" s="1"/>
  <c r="BM41" i="26"/>
  <c r="BM8" i="26" s="1"/>
  <c r="BD31" i="26"/>
  <c r="BD6" i="26" s="1"/>
  <c r="BD31" i="27"/>
  <c r="BD6" i="27" s="1"/>
  <c r="AN41" i="26"/>
  <c r="AN8" i="26" s="1"/>
  <c r="AJ45" i="26"/>
  <c r="AJ9" i="26" s="1"/>
  <c r="AM45" i="27"/>
  <c r="AM9" i="27" s="1"/>
  <c r="CE31" i="27"/>
  <c r="CE6" i="27" s="1"/>
  <c r="AH45" i="27"/>
  <c r="AH9" i="27" s="1"/>
  <c r="BG45" i="27"/>
  <c r="BG9" i="27" s="1"/>
  <c r="BC41" i="26"/>
  <c r="BC8" i="26" s="1"/>
  <c r="BX41" i="26"/>
  <c r="BX8" i="26" s="1"/>
  <c r="AP31" i="27"/>
  <c r="AP6" i="27" s="1"/>
  <c r="AV31" i="27"/>
  <c r="AV6" i="27" s="1"/>
  <c r="AR31" i="27"/>
  <c r="AR6" i="27" s="1"/>
  <c r="BX31" i="27"/>
  <c r="BX6" i="27" s="1"/>
  <c r="AX41" i="26"/>
  <c r="AX8" i="26" s="1"/>
  <c r="BF31" i="26"/>
  <c r="BF6" i="26" s="1"/>
  <c r="CA41" i="26"/>
  <c r="CA8" i="26" s="1"/>
  <c r="BR31" i="26"/>
  <c r="BR6" i="26" s="1"/>
  <c r="AT31" i="27"/>
  <c r="AT6" i="27" s="1"/>
  <c r="BG41" i="26"/>
  <c r="BG8" i="26" s="1"/>
  <c r="AW41" i="26"/>
  <c r="AW8" i="26" s="1"/>
  <c r="BR31" i="27"/>
  <c r="BR6" i="27" s="1"/>
  <c r="BB31" i="27"/>
  <c r="BB6" i="27" s="1"/>
  <c r="AA45" i="27"/>
  <c r="AA9" i="27" s="1"/>
  <c r="CD31" i="27"/>
  <c r="CD6" i="27" s="1"/>
  <c r="BO28" i="26"/>
  <c r="BO5" i="26" s="1"/>
  <c r="AX31" i="26"/>
  <c r="AX6" i="26" s="1"/>
  <c r="BP41" i="27"/>
  <c r="BP8" i="27" s="1"/>
  <c r="BM41" i="27"/>
  <c r="BM8" i="27" s="1"/>
  <c r="AU31" i="27"/>
  <c r="AU6" i="27" s="1"/>
  <c r="BB38" i="26"/>
  <c r="BB7" i="26" s="1"/>
  <c r="AH31" i="26"/>
  <c r="AH6" i="26" s="1"/>
  <c r="BH41" i="26"/>
  <c r="BH8" i="26" s="1"/>
  <c r="AY45" i="26"/>
  <c r="AY9" i="26" s="1"/>
  <c r="AM45" i="26"/>
  <c r="AM9" i="26" s="1"/>
  <c r="AS38" i="26"/>
  <c r="AS7" i="26" s="1"/>
  <c r="W31" i="27"/>
  <c r="W6" i="27" s="1"/>
  <c r="BZ48" i="27"/>
  <c r="BZ10" i="27" s="1"/>
  <c r="BO45" i="26"/>
  <c r="BO9" i="26" s="1"/>
  <c r="AQ31" i="26"/>
  <c r="AQ6" i="26" s="1"/>
  <c r="BS38" i="26"/>
  <c r="BS7" i="26" s="1"/>
  <c r="BC31" i="26"/>
  <c r="BC6" i="26" s="1"/>
  <c r="BN31" i="26"/>
  <c r="BN6" i="26" s="1"/>
  <c r="BT31" i="26"/>
  <c r="BT6" i="26" s="1"/>
  <c r="BR41" i="26"/>
  <c r="BR8" i="26" s="1"/>
  <c r="BJ41" i="26"/>
  <c r="BJ8" i="26" s="1"/>
  <c r="AO45" i="26"/>
  <c r="AO9" i="26" s="1"/>
  <c r="AS41" i="26"/>
  <c r="AS8" i="26" s="1"/>
  <c r="CB45" i="26"/>
  <c r="CB9" i="26" s="1"/>
  <c r="BP45" i="26"/>
  <c r="BP9" i="26" s="1"/>
  <c r="AE31" i="26"/>
  <c r="AE6" i="26" s="1"/>
  <c r="BU31" i="26"/>
  <c r="BU6" i="26" s="1"/>
  <c r="BP31" i="26"/>
  <c r="BP6" i="26" s="1"/>
  <c r="BS31" i="26"/>
  <c r="BS6" i="26" s="1"/>
  <c r="BW28" i="26"/>
  <c r="BW5" i="26" s="1"/>
  <c r="BT41" i="26"/>
  <c r="BT8" i="26" s="1"/>
  <c r="BE41" i="26"/>
  <c r="BE8" i="26" s="1"/>
  <c r="AC31" i="26"/>
  <c r="AC6" i="26" s="1"/>
  <c r="CB31" i="26"/>
  <c r="CB6" i="26" s="1"/>
  <c r="BK28" i="26"/>
  <c r="BK5" i="26" s="1"/>
  <c r="BE28" i="26"/>
  <c r="BE5" i="26" s="1"/>
  <c r="AU48" i="27"/>
  <c r="AU10" i="27" s="1"/>
  <c r="BE31" i="26"/>
  <c r="BE6" i="26" s="1"/>
  <c r="BN45" i="26"/>
  <c r="BN9" i="26" s="1"/>
  <c r="AF31" i="26"/>
  <c r="AF6" i="26" s="1"/>
  <c r="BI48" i="27"/>
  <c r="BI10" i="27" s="1"/>
  <c r="CB38" i="26"/>
  <c r="CB7" i="26" s="1"/>
  <c r="CD45" i="26"/>
  <c r="CD9" i="26" s="1"/>
  <c r="BL41" i="26"/>
  <c r="BL8" i="26" s="1"/>
  <c r="BN41" i="26"/>
  <c r="BN8" i="26" s="1"/>
  <c r="BS45" i="26"/>
  <c r="BS9" i="26" s="1"/>
  <c r="BK31" i="26"/>
  <c r="BK6" i="26" s="1"/>
  <c r="AZ31" i="26"/>
  <c r="AZ6" i="26" s="1"/>
  <c r="BN28" i="26"/>
  <c r="BN5" i="26" s="1"/>
  <c r="BT28" i="26"/>
  <c r="BT5" i="26" s="1"/>
  <c r="AN28" i="26"/>
  <c r="AN5" i="26" s="1"/>
  <c r="BC28" i="26"/>
  <c r="BC5" i="26" s="1"/>
  <c r="BA28" i="26"/>
  <c r="BA5" i="26" s="1"/>
  <c r="W41" i="26"/>
  <c r="W8" i="26" s="1"/>
  <c r="AV31" i="26"/>
  <c r="AV6" i="26" s="1"/>
  <c r="BH45" i="26"/>
  <c r="BH9" i="26" s="1"/>
  <c r="AJ31" i="26"/>
  <c r="AJ6" i="26" s="1"/>
  <c r="BQ41" i="27"/>
  <c r="BQ8" i="27" s="1"/>
  <c r="BO45" i="27"/>
  <c r="BO9" i="27" s="1"/>
  <c r="BT45" i="26"/>
  <c r="BT9" i="26" s="1"/>
  <c r="W45" i="26"/>
  <c r="W9" i="26" s="1"/>
  <c r="AW31" i="26"/>
  <c r="AW6" i="26" s="1"/>
  <c r="BA48" i="27"/>
  <c r="BA10" i="27" s="1"/>
  <c r="AM31" i="26"/>
  <c r="AM6" i="26" s="1"/>
  <c r="BM38" i="26"/>
  <c r="BM7" i="26" s="1"/>
  <c r="BV28" i="27"/>
  <c r="BV5" i="27" s="1"/>
  <c r="AO41" i="26"/>
  <c r="AO8" i="26" s="1"/>
  <c r="AQ48" i="27"/>
  <c r="AQ10" i="27" s="1"/>
  <c r="AK31" i="26"/>
  <c r="AK6" i="26" s="1"/>
  <c r="AH31" i="27"/>
  <c r="AH6" i="27" s="1"/>
  <c r="AL116" i="26"/>
  <c r="BA41" i="26"/>
  <c r="BA8" i="26" s="1"/>
  <c r="BO31" i="26"/>
  <c r="BO6" i="26" s="1"/>
  <c r="AR41" i="26"/>
  <c r="AR8" i="26" s="1"/>
  <c r="AI153" i="26"/>
  <c r="BI28" i="26"/>
  <c r="BI5" i="26" s="1"/>
  <c r="BB41" i="26"/>
  <c r="BB8" i="26" s="1"/>
  <c r="BI31" i="26"/>
  <c r="BI6" i="26" s="1"/>
  <c r="BY28" i="26"/>
  <c r="BY5" i="26" s="1"/>
  <c r="BA45" i="26"/>
  <c r="BA9" i="26" s="1"/>
  <c r="AI45" i="26"/>
  <c r="AI9" i="26" s="1"/>
  <c r="AI41" i="26"/>
  <c r="AI8" i="26" s="1"/>
  <c r="BL48" i="27"/>
  <c r="BL10" i="27" s="1"/>
  <c r="AH28" i="27"/>
  <c r="AH5" i="27" s="1"/>
  <c r="CB31" i="27"/>
  <c r="CB6" i="27" s="1"/>
  <c r="AT38" i="26"/>
  <c r="AT7" i="26" s="1"/>
  <c r="BT31" i="27"/>
  <c r="BT6" i="27" s="1"/>
  <c r="AL38" i="26"/>
  <c r="AL7" i="26" s="1"/>
  <c r="AN31" i="27"/>
  <c r="AN6" i="27" s="1"/>
  <c r="Z45" i="26"/>
  <c r="Z9" i="26" s="1"/>
  <c r="CC48" i="27"/>
  <c r="CC10" i="27" s="1"/>
  <c r="BF41" i="26"/>
  <c r="BF8" i="26" s="1"/>
  <c r="BH28" i="26"/>
  <c r="BH5" i="26" s="1"/>
  <c r="AY31" i="26"/>
  <c r="AY6" i="26" s="1"/>
  <c r="BD41" i="26"/>
  <c r="BD8" i="26" s="1"/>
  <c r="BY31" i="26"/>
  <c r="BY6" i="26" s="1"/>
  <c r="AP31" i="26"/>
  <c r="AP6" i="26" s="1"/>
  <c r="CC28" i="26"/>
  <c r="CC5" i="26" s="1"/>
  <c r="BJ28" i="26"/>
  <c r="BJ5" i="26" s="1"/>
  <c r="BB28" i="26"/>
  <c r="BB5" i="26" s="1"/>
  <c r="BZ41" i="26"/>
  <c r="BZ8" i="26" s="1"/>
  <c r="CD41" i="26"/>
  <c r="CD8" i="26" s="1"/>
  <c r="BJ38" i="26"/>
  <c r="BJ7" i="26" s="1"/>
  <c r="AU151" i="27"/>
  <c r="BH31" i="27"/>
  <c r="BH6" i="27" s="1"/>
  <c r="AV48" i="27"/>
  <c r="AV10" i="27" s="1"/>
  <c r="AG41" i="26"/>
  <c r="AG8" i="26" s="1"/>
  <c r="BS41" i="26"/>
  <c r="BS8" i="26" s="1"/>
  <c r="AG45" i="27"/>
  <c r="AG9" i="27" s="1"/>
  <c r="BR48" i="27"/>
  <c r="BR10" i="27" s="1"/>
  <c r="AI31" i="27"/>
  <c r="AI6" i="27" s="1"/>
  <c r="BF48" i="27"/>
  <c r="BF10" i="27" s="1"/>
  <c r="BN48" i="27"/>
  <c r="BN10" i="27" s="1"/>
  <c r="AD45" i="26"/>
  <c r="AD9" i="26" s="1"/>
  <c r="BY41" i="26"/>
  <c r="BY8" i="26" s="1"/>
  <c r="BL38" i="26"/>
  <c r="BL7" i="26" s="1"/>
  <c r="BV153" i="26"/>
  <c r="CD28" i="26"/>
  <c r="CD5" i="26" s="1"/>
  <c r="BX45" i="26"/>
  <c r="BX9" i="26" s="1"/>
  <c r="CB41" i="26"/>
  <c r="CB8" i="26" s="1"/>
  <c r="BX31" i="26"/>
  <c r="BX6" i="26" s="1"/>
  <c r="AN31" i="26"/>
  <c r="AN6" i="26" s="1"/>
  <c r="AA45" i="26"/>
  <c r="AA9" i="26" s="1"/>
  <c r="BO153" i="26"/>
  <c r="AN116" i="26"/>
  <c r="BJ31" i="26"/>
  <c r="BJ6" i="26" s="1"/>
  <c r="AP41" i="26"/>
  <c r="AP8" i="26" s="1"/>
  <c r="AT45" i="26"/>
  <c r="AT9" i="26" s="1"/>
  <c r="AW38" i="26"/>
  <c r="AW7" i="26" s="1"/>
  <c r="CE45" i="26"/>
  <c r="CE9" i="26" s="1"/>
  <c r="BN38" i="26"/>
  <c r="BN7" i="26" s="1"/>
  <c r="BV31" i="26"/>
  <c r="BV6" i="26" s="1"/>
  <c r="AX38" i="26"/>
  <c r="AX7" i="26" s="1"/>
  <c r="AX41" i="27"/>
  <c r="AX8" i="27" s="1"/>
  <c r="BV31" i="27"/>
  <c r="BV6" i="27" s="1"/>
  <c r="BD45" i="26"/>
  <c r="BD9" i="26" s="1"/>
  <c r="X45" i="26"/>
  <c r="X9" i="26" s="1"/>
  <c r="BL31" i="27"/>
  <c r="BL6" i="27" s="1"/>
  <c r="CD48" i="27"/>
  <c r="CD10" i="27" s="1"/>
  <c r="BV48" i="27"/>
  <c r="BV10" i="27" s="1"/>
  <c r="BT48" i="27"/>
  <c r="BT10" i="27" s="1"/>
  <c r="AZ38" i="26"/>
  <c r="AZ7" i="26" s="1"/>
  <c r="AG31" i="26"/>
  <c r="AG6" i="26" s="1"/>
  <c r="BZ45" i="26"/>
  <c r="BZ9" i="26" s="1"/>
  <c r="AK38" i="26"/>
  <c r="AK7" i="26" s="1"/>
  <c r="AY41" i="26"/>
  <c r="AY8" i="26" s="1"/>
  <c r="AL31" i="26"/>
  <c r="AL6" i="26" s="1"/>
  <c r="BY45" i="26"/>
  <c r="BY9" i="26" s="1"/>
  <c r="AN101" i="26"/>
  <c r="BY41" i="27"/>
  <c r="BY8" i="27" s="1"/>
  <c r="AJ151" i="27"/>
  <c r="BW48" i="27"/>
  <c r="BW10" i="27" s="1"/>
  <c r="AX48" i="27"/>
  <c r="AX10" i="27" s="1"/>
  <c r="AC41" i="27"/>
  <c r="AC8" i="27" s="1"/>
  <c r="AP48" i="27"/>
  <c r="AP10" i="27" s="1"/>
  <c r="BG48" i="27"/>
  <c r="BG10" i="27" s="1"/>
  <c r="CC31" i="27"/>
  <c r="CC6" i="27" s="1"/>
  <c r="BK48" i="27"/>
  <c r="BK10" i="27" s="1"/>
  <c r="BV45" i="26"/>
  <c r="BV9" i="26" s="1"/>
  <c r="BJ153" i="26"/>
  <c r="AV153" i="26"/>
  <c r="BX153" i="26"/>
  <c r="BP38" i="26"/>
  <c r="BP7" i="26" s="1"/>
  <c r="AM41" i="26"/>
  <c r="AM8" i="26" s="1"/>
  <c r="AZ28" i="26"/>
  <c r="AZ5" i="26" s="1"/>
  <c r="BP28" i="26"/>
  <c r="BP5" i="26" s="1"/>
  <c r="AY38" i="26"/>
  <c r="AY7" i="26" s="1"/>
  <c r="CC45" i="26"/>
  <c r="CC9" i="26" s="1"/>
  <c r="AZ45" i="26"/>
  <c r="AZ9" i="26" s="1"/>
  <c r="BN153" i="26"/>
  <c r="BH153" i="26"/>
  <c r="Y45" i="26"/>
  <c r="Y9" i="26" s="1"/>
  <c r="BL28" i="26"/>
  <c r="BL5" i="26" s="1"/>
  <c r="BU38" i="26"/>
  <c r="BU7" i="26" s="1"/>
  <c r="AE28" i="26"/>
  <c r="AE5" i="26" s="1"/>
  <c r="BC38" i="26"/>
  <c r="BC7" i="26" s="1"/>
  <c r="BW38" i="26"/>
  <c r="BW7" i="26" s="1"/>
  <c r="AV45" i="26"/>
  <c r="AV9" i="26" s="1"/>
  <c r="AJ38" i="26"/>
  <c r="AJ7" i="26" s="1"/>
  <c r="BZ38" i="26"/>
  <c r="BZ7" i="26" s="1"/>
  <c r="BE38" i="26"/>
  <c r="BE7" i="26" s="1"/>
  <c r="BH31" i="26"/>
  <c r="BH6" i="26" s="1"/>
  <c r="AY153" i="26"/>
  <c r="BF153" i="26"/>
  <c r="CC31" i="26"/>
  <c r="CC6" i="26" s="1"/>
  <c r="BD38" i="26"/>
  <c r="BD7" i="26" s="1"/>
  <c r="AL41" i="26"/>
  <c r="AL8" i="26" s="1"/>
  <c r="AN38" i="26"/>
  <c r="AN7" i="26" s="1"/>
  <c r="BH38" i="26"/>
  <c r="BH7" i="26" s="1"/>
  <c r="BW41" i="26"/>
  <c r="BW8" i="26" s="1"/>
  <c r="BU28" i="26"/>
  <c r="BU5" i="26" s="1"/>
  <c r="AJ31" i="27"/>
  <c r="AJ6" i="27" s="1"/>
  <c r="AW48" i="27"/>
  <c r="AW10" i="27" s="1"/>
  <c r="BH48" i="27"/>
  <c r="BH10" i="27" s="1"/>
  <c r="CE48" i="27"/>
  <c r="CE10" i="27" s="1"/>
  <c r="AD28" i="27"/>
  <c r="AD5" i="27" s="1"/>
  <c r="BQ45" i="26"/>
  <c r="BQ9" i="26" s="1"/>
  <c r="AH28" i="26"/>
  <c r="AH5" i="26" s="1"/>
  <c r="BK38" i="26"/>
  <c r="BK7" i="26" s="1"/>
  <c r="AK41" i="26"/>
  <c r="AK8" i="26" s="1"/>
  <c r="BJ45" i="26"/>
  <c r="BJ9" i="26" s="1"/>
  <c r="AW45" i="26"/>
  <c r="AW9" i="26" s="1"/>
  <c r="BU41" i="26"/>
  <c r="BU8" i="26" s="1"/>
  <c r="BO38" i="26"/>
  <c r="BO7" i="26" s="1"/>
  <c r="BQ28" i="26"/>
  <c r="BQ5" i="26" s="1"/>
  <c r="BL31" i="26"/>
  <c r="BL6" i="26" s="1"/>
  <c r="BX38" i="26"/>
  <c r="BX7" i="26" s="1"/>
  <c r="AI45" i="27"/>
  <c r="AI9" i="27" s="1"/>
  <c r="BK41" i="27"/>
  <c r="BK8" i="27" s="1"/>
  <c r="AG45" i="26"/>
  <c r="AG9" i="26" s="1"/>
  <c r="AT153" i="26"/>
  <c r="AC167" i="26" s="1"/>
  <c r="BF28" i="26"/>
  <c r="BF5" i="26" s="1"/>
  <c r="BU153" i="26"/>
  <c r="BM153" i="26"/>
  <c r="AF28" i="26"/>
  <c r="AF5" i="26" s="1"/>
  <c r="AQ153" i="26"/>
  <c r="AC45" i="26"/>
  <c r="AC9" i="26" s="1"/>
  <c r="AG116" i="26"/>
  <c r="AA31" i="26"/>
  <c r="AA6" i="26" s="1"/>
  <c r="AH116" i="26"/>
  <c r="BW45" i="26"/>
  <c r="BW9" i="26" s="1"/>
  <c r="CE38" i="26"/>
  <c r="CE7" i="26" s="1"/>
  <c r="AK116" i="26"/>
  <c r="AQ38" i="26"/>
  <c r="AQ7" i="26" s="1"/>
  <c r="BL153" i="26"/>
  <c r="BP153" i="26"/>
  <c r="BG28" i="26"/>
  <c r="BG5" i="26" s="1"/>
  <c r="BA38" i="26"/>
  <c r="BA7" i="26" s="1"/>
  <c r="BR45" i="26"/>
  <c r="BR9" i="26" s="1"/>
  <c r="AI116" i="26"/>
  <c r="AR153" i="26"/>
  <c r="AM38" i="26"/>
  <c r="AM7" i="26" s="1"/>
  <c r="CA38" i="26"/>
  <c r="CA7" i="26" s="1"/>
  <c r="CD38" i="26"/>
  <c r="CD7" i="26" s="1"/>
  <c r="BK41" i="26"/>
  <c r="BK8" i="26" s="1"/>
  <c r="CC38" i="26"/>
  <c r="CC7" i="26" s="1"/>
  <c r="AB31" i="26"/>
  <c r="AB6" i="26" s="1"/>
  <c r="AM153" i="26"/>
  <c r="AG38" i="26"/>
  <c r="AG7" i="26" s="1"/>
  <c r="AU45" i="26"/>
  <c r="AU9" i="26" s="1"/>
  <c r="BG38" i="26"/>
  <c r="BG7" i="26" s="1"/>
  <c r="CA28" i="26"/>
  <c r="CA5" i="26" s="1"/>
  <c r="AL45" i="26"/>
  <c r="AL9" i="26" s="1"/>
  <c r="AW28" i="26"/>
  <c r="AW5" i="26" s="1"/>
  <c r="AM116" i="26"/>
  <c r="BI45" i="26"/>
  <c r="BI9" i="26" s="1"/>
  <c r="BQ38" i="26"/>
  <c r="BQ7" i="26" s="1"/>
  <c r="AO153" i="26"/>
  <c r="Y163" i="26" s="1"/>
  <c r="BD153" i="26"/>
  <c r="AN153" i="26"/>
  <c r="W38" i="26"/>
  <c r="W7" i="26" s="1"/>
  <c r="BB153" i="26"/>
  <c r="AR45" i="26"/>
  <c r="AR9" i="26" s="1"/>
  <c r="BI38" i="26"/>
  <c r="BI7" i="26" s="1"/>
  <c r="BR153" i="26"/>
  <c r="BM45" i="26"/>
  <c r="BM9" i="26" s="1"/>
  <c r="BR38" i="26"/>
  <c r="BR7" i="26" s="1"/>
  <c r="AX45" i="26"/>
  <c r="AX9" i="26" s="1"/>
  <c r="BW153" i="26"/>
  <c r="BV38" i="26"/>
  <c r="BV7" i="26" s="1"/>
  <c r="BX28" i="26"/>
  <c r="BX5" i="26" s="1"/>
  <c r="AM28" i="26"/>
  <c r="AM5" i="26" s="1"/>
  <c r="BK153" i="26"/>
  <c r="AL101" i="26"/>
  <c r="W117" i="26"/>
  <c r="BU45" i="26"/>
  <c r="BU9" i="26" s="1"/>
  <c r="AK153" i="26"/>
  <c r="AN45" i="26"/>
  <c r="AN9" i="26" s="1"/>
  <c r="BM28" i="26"/>
  <c r="BM5" i="26" s="1"/>
  <c r="AL153" i="26"/>
  <c r="BA153" i="26"/>
  <c r="BQ31" i="26"/>
  <c r="BQ6" i="26" s="1"/>
  <c r="BG153" i="26"/>
  <c r="AX153" i="26"/>
  <c r="AH38" i="26"/>
  <c r="AH7" i="26" s="1"/>
  <c r="AG28" i="26"/>
  <c r="AG5" i="26" s="1"/>
  <c r="AI38" i="26"/>
  <c r="AI7" i="26" s="1"/>
  <c r="AF45" i="26"/>
  <c r="AF9" i="26" s="1"/>
  <c r="CA45" i="26"/>
  <c r="CA9" i="26" s="1"/>
  <c r="BM31" i="26"/>
  <c r="BM6" i="26" s="1"/>
  <c r="AR28" i="26"/>
  <c r="AR5" i="26" s="1"/>
  <c r="AQ28" i="26"/>
  <c r="AQ5" i="26" s="1"/>
  <c r="AZ41" i="26"/>
  <c r="AZ8" i="26" s="1"/>
  <c r="BE45" i="26"/>
  <c r="BE9" i="26" s="1"/>
  <c r="AJ28" i="26"/>
  <c r="AJ5" i="26" s="1"/>
  <c r="AQ41" i="26"/>
  <c r="AQ8" i="26" s="1"/>
  <c r="AS45" i="26"/>
  <c r="AS9" i="26" s="1"/>
  <c r="AK28" i="26"/>
  <c r="AK5" i="26" s="1"/>
  <c r="AS153" i="26"/>
  <c r="BJ48" i="27"/>
  <c r="BJ10" i="27" s="1"/>
  <c r="X38" i="26"/>
  <c r="X7" i="26" s="1"/>
  <c r="BF38" i="26"/>
  <c r="BF7" i="26" s="1"/>
  <c r="AS28" i="26"/>
  <c r="AS5" i="26" s="1"/>
  <c r="BR28" i="26"/>
  <c r="BR5" i="26" s="1"/>
  <c r="AU153" i="26"/>
  <c r="BK45" i="26"/>
  <c r="BK9" i="26" s="1"/>
  <c r="BV28" i="26"/>
  <c r="BV5" i="26" s="1"/>
  <c r="BF45" i="26"/>
  <c r="BF9" i="26" s="1"/>
  <c r="AV28" i="26"/>
  <c r="AV5" i="26" s="1"/>
  <c r="AP153" i="26"/>
  <c r="BS153" i="26"/>
  <c r="BC153" i="26"/>
  <c r="AQ45" i="26"/>
  <c r="AQ9" i="26" s="1"/>
  <c r="AD45" i="27"/>
  <c r="AD9" i="27" s="1"/>
  <c r="BF41" i="27"/>
  <c r="BF8" i="27" s="1"/>
  <c r="AC151" i="27"/>
  <c r="X28" i="27"/>
  <c r="X5" i="27" s="1"/>
  <c r="AP151" i="27"/>
  <c r="AO38" i="26"/>
  <c r="AO7" i="26" s="1"/>
  <c r="AX28" i="26"/>
  <c r="AX5" i="26" s="1"/>
  <c r="BQ41" i="26"/>
  <c r="BQ8" i="26" s="1"/>
  <c r="AH153" i="26"/>
  <c r="BS28" i="26"/>
  <c r="BS5" i="26" s="1"/>
  <c r="AM101" i="26"/>
  <c r="AO101" i="26"/>
  <c r="AE45" i="26"/>
  <c r="AE9" i="26" s="1"/>
  <c r="CB48" i="27"/>
  <c r="CB10" i="27" s="1"/>
  <c r="AZ48" i="27"/>
  <c r="AZ10" i="27" s="1"/>
  <c r="CD41" i="27"/>
  <c r="CD8" i="27" s="1"/>
  <c r="AD38" i="26"/>
  <c r="AD7" i="26" s="1"/>
  <c r="AE38" i="26"/>
  <c r="AE7" i="26" s="1"/>
  <c r="AU41" i="26"/>
  <c r="AU8" i="26" s="1"/>
  <c r="AQ31" i="27"/>
  <c r="AQ6" i="27" s="1"/>
  <c r="CA48" i="27"/>
  <c r="CA10" i="27" s="1"/>
  <c r="W38" i="27"/>
  <c r="W7" i="27" s="1"/>
  <c r="AR45" i="27"/>
  <c r="AR9" i="27" s="1"/>
  <c r="BM48" i="27"/>
  <c r="BM10" i="27" s="1"/>
  <c r="AJ153" i="26"/>
  <c r="AT28" i="26"/>
  <c r="AT5" i="26" s="1"/>
  <c r="AZ153" i="26"/>
  <c r="BD28" i="26"/>
  <c r="BD5" i="26" s="1"/>
  <c r="BE153" i="26"/>
  <c r="AK101" i="26"/>
  <c r="BQ151" i="27"/>
  <c r="CA151" i="27"/>
  <c r="BY38" i="26"/>
  <c r="BY7" i="26" s="1"/>
  <c r="AG101" i="26"/>
  <c r="AT41" i="27"/>
  <c r="AT8" i="27" s="1"/>
  <c r="AP28" i="27"/>
  <c r="BC48" i="27"/>
  <c r="BC10" i="27" s="1"/>
  <c r="AU28" i="26"/>
  <c r="AU5" i="26" s="1"/>
  <c r="AO28" i="26"/>
  <c r="AO5" i="26" s="1"/>
  <c r="AL31" i="27"/>
  <c r="AL6" i="27" s="1"/>
  <c r="AK31" i="27"/>
  <c r="AK6" i="27" s="1"/>
  <c r="BC151" i="27"/>
  <c r="BY48" i="27"/>
  <c r="BY10" i="27" s="1"/>
  <c r="AQ151" i="27"/>
  <c r="AD151" i="27"/>
  <c r="BR151" i="27"/>
  <c r="BX45" i="27"/>
  <c r="BX9" i="27" s="1"/>
  <c r="AD41" i="27"/>
  <c r="AD8" i="27" s="1"/>
  <c r="BS151" i="27"/>
  <c r="AU38" i="26"/>
  <c r="AU7" i="26" s="1"/>
  <c r="AH41" i="26"/>
  <c r="AH8" i="26" s="1"/>
  <c r="AF151" i="27"/>
  <c r="AA38" i="27"/>
  <c r="AA7" i="27" s="1"/>
  <c r="AZ31" i="27"/>
  <c r="AZ6" i="27" s="1"/>
  <c r="AR48" i="27"/>
  <c r="AR10" i="27" s="1"/>
  <c r="AG151" i="27"/>
  <c r="BJ31" i="27"/>
  <c r="BJ6" i="27" s="1"/>
  <c r="AX151" i="27"/>
  <c r="AI151" i="27"/>
  <c r="BA151" i="27"/>
  <c r="AT48" i="27"/>
  <c r="AT10" i="27" s="1"/>
  <c r="BX48" i="27"/>
  <c r="BX10" i="27" s="1"/>
  <c r="Z38" i="26"/>
  <c r="Z7" i="26" s="1"/>
  <c r="AP38" i="26"/>
  <c r="AP7" i="26" s="1"/>
  <c r="AI31" i="26"/>
  <c r="AI6" i="26" s="1"/>
  <c r="BI153" i="26"/>
  <c r="BT38" i="26"/>
  <c r="BT7" i="26" s="1"/>
  <c r="BQ153" i="26"/>
  <c r="AY28" i="26"/>
  <c r="AY5" i="26" s="1"/>
  <c r="AL28" i="26"/>
  <c r="Y38" i="26"/>
  <c r="Y7" i="26" s="1"/>
  <c r="AZ151" i="27"/>
  <c r="BD151" i="27"/>
  <c r="AI101" i="26"/>
  <c r="BW151" i="27"/>
  <c r="BJ151" i="27"/>
  <c r="AS48" i="27"/>
  <c r="AS10" i="27" s="1"/>
  <c r="AY151" i="27"/>
  <c r="AC38" i="26"/>
  <c r="AC7" i="26" s="1"/>
  <c r="BM151" i="27"/>
  <c r="BU151" i="27"/>
  <c r="CD151" i="27"/>
  <c r="BF151" i="27"/>
  <c r="CB151" i="27"/>
  <c r="BG151" i="27"/>
  <c r="BI151" i="27"/>
  <c r="AR151" i="27"/>
  <c r="AW151" i="27"/>
  <c r="BH151" i="27"/>
  <c r="AS151" i="27"/>
  <c r="AH101" i="26"/>
  <c r="AH151" i="27"/>
  <c r="AV151" i="27"/>
  <c r="BK151" i="27"/>
  <c r="BJ45" i="27"/>
  <c r="BJ9" i="27" s="1"/>
  <c r="BZ151" i="27"/>
  <c r="AE151" i="27"/>
  <c r="BL151" i="27"/>
  <c r="BQ48" i="27"/>
  <c r="BQ10" i="27" s="1"/>
  <c r="AG153" i="26"/>
  <c r="AR38" i="26"/>
  <c r="AR7" i="26" s="1"/>
  <c r="AT151" i="27"/>
  <c r="BY151" i="27"/>
  <c r="BX151" i="27"/>
  <c r="AM151" i="27"/>
  <c r="BT151" i="27"/>
  <c r="BP151" i="27"/>
  <c r="AO151" i="27"/>
  <c r="AJ116" i="26"/>
  <c r="W151" i="27"/>
  <c r="BN45" i="27"/>
  <c r="BN9" i="27" s="1"/>
  <c r="AF41" i="27"/>
  <c r="AF8" i="27" s="1"/>
  <c r="BN151" i="27"/>
  <c r="BE151" i="27"/>
  <c r="AN151" i="27"/>
  <c r="CE151" i="27"/>
  <c r="AL151" i="27"/>
  <c r="BV151" i="27"/>
  <c r="AK151" i="27"/>
  <c r="AW153" i="26"/>
  <c r="BT153" i="26"/>
  <c r="CC151" i="27"/>
  <c r="BO151" i="27"/>
  <c r="AT31" i="26"/>
  <c r="AT6" i="26" s="1"/>
  <c r="BB151" i="27"/>
  <c r="AB45" i="26"/>
  <c r="AB9" i="26" s="1"/>
  <c r="BJ51" i="23"/>
  <c r="BJ13" i="23" s="1"/>
  <c r="BX101" i="25"/>
  <c r="BB41" i="27"/>
  <c r="BB8" i="27" s="1"/>
  <c r="BC28" i="27"/>
  <c r="BS38" i="27"/>
  <c r="BS7" i="27" s="1"/>
  <c r="CC38" i="27"/>
  <c r="CC7" i="27" s="1"/>
  <c r="BE31" i="27"/>
  <c r="BE6" i="27" s="1"/>
  <c r="AB31" i="27"/>
  <c r="AB6" i="27" s="1"/>
  <c r="BH28" i="27"/>
  <c r="AX38" i="27"/>
  <c r="AX7" i="27" s="1"/>
  <c r="CA41" i="27"/>
  <c r="CA8" i="27" s="1"/>
  <c r="BL45" i="27"/>
  <c r="BL9" i="27" s="1"/>
  <c r="AZ38" i="27"/>
  <c r="AZ7" i="27" s="1"/>
  <c r="BR45" i="27"/>
  <c r="BR9" i="27" s="1"/>
  <c r="BD48" i="27"/>
  <c r="BD10" i="27" s="1"/>
  <c r="AH45" i="26"/>
  <c r="AH9" i="26" s="1"/>
  <c r="CB41" i="27"/>
  <c r="CB8" i="27" s="1"/>
  <c r="AF28" i="27"/>
  <c r="AM41" i="27"/>
  <c r="AM8" i="27" s="1"/>
  <c r="AE28" i="27"/>
  <c r="BR41" i="27"/>
  <c r="BR8" i="27" s="1"/>
  <c r="CB45" i="27"/>
  <c r="CB9" i="27" s="1"/>
  <c r="AF38" i="26"/>
  <c r="AF7" i="26" s="1"/>
  <c r="BO48" i="27"/>
  <c r="BO10" i="27" s="1"/>
  <c r="BX41" i="27"/>
  <c r="BX8" i="27" s="1"/>
  <c r="BP28" i="27"/>
  <c r="BF38" i="27"/>
  <c r="BF7" i="27" s="1"/>
  <c r="AA38" i="26"/>
  <c r="AA7" i="26" s="1"/>
  <c r="AW45" i="27"/>
  <c r="AW9" i="27" s="1"/>
  <c r="AS45" i="27"/>
  <c r="AS9" i="27" s="1"/>
  <c r="BM28" i="27"/>
  <c r="BM5" i="27" s="1"/>
  <c r="BA38" i="27"/>
  <c r="BA7" i="27" s="1"/>
  <c r="AB38" i="26"/>
  <c r="AB7" i="26" s="1"/>
  <c r="AI28" i="26"/>
  <c r="AI5" i="26" s="1"/>
  <c r="AQ45" i="27"/>
  <c r="AQ9" i="27" s="1"/>
  <c r="BQ45" i="27"/>
  <c r="BQ9" i="27" s="1"/>
  <c r="AV38" i="26"/>
  <c r="AV7" i="26" s="1"/>
  <c r="AC31" i="27"/>
  <c r="AC6" i="27" s="1"/>
  <c r="BS48" i="27"/>
  <c r="BS10" i="27" s="1"/>
  <c r="AP28" i="26"/>
  <c r="AP5" i="26" s="1"/>
  <c r="BP48" i="27"/>
  <c r="BP10" i="27" s="1"/>
  <c r="BU48" i="27"/>
  <c r="BU10" i="27" s="1"/>
  <c r="AN38" i="27"/>
  <c r="AN7" i="27" s="1"/>
  <c r="AP38" i="27"/>
  <c r="AP7" i="27" s="1"/>
  <c r="AS38" i="27"/>
  <c r="AS7" i="27" s="1"/>
  <c r="BI41" i="27"/>
  <c r="BI8" i="27" s="1"/>
  <c r="BG28" i="27"/>
  <c r="AR28" i="27"/>
  <c r="AP45" i="26"/>
  <c r="AP9" i="26" s="1"/>
  <c r="AD38" i="27"/>
  <c r="AD7" i="27" s="1"/>
  <c r="AJ38" i="27"/>
  <c r="AJ7" i="27" s="1"/>
  <c r="BB38" i="27"/>
  <c r="BB7" i="27" s="1"/>
  <c r="BH45" i="27"/>
  <c r="BH9" i="27" s="1"/>
  <c r="AV28" i="27"/>
  <c r="AQ41" i="27"/>
  <c r="AQ8" i="27" s="1"/>
  <c r="BV38" i="27"/>
  <c r="BV7" i="27" s="1"/>
  <c r="BU41" i="27"/>
  <c r="BU8" i="27" s="1"/>
  <c r="AX45" i="27"/>
  <c r="AX9" i="27" s="1"/>
  <c r="BC41" i="27"/>
  <c r="BC8" i="27" s="1"/>
  <c r="BK28" i="27"/>
  <c r="BG38" i="27"/>
  <c r="BG7" i="27" s="1"/>
  <c r="AJ28" i="27"/>
  <c r="BK45" i="27"/>
  <c r="BK9" i="27" s="1"/>
  <c r="AM38" i="27"/>
  <c r="AM7" i="27" s="1"/>
  <c r="AI28" i="27"/>
  <c r="Y45" i="27"/>
  <c r="Y9" i="27" s="1"/>
  <c r="BX38" i="27"/>
  <c r="BX7" i="27" s="1"/>
  <c r="W45" i="27"/>
  <c r="W9" i="27" s="1"/>
  <c r="CC28" i="27"/>
  <c r="BF31" i="27"/>
  <c r="BF6" i="27" s="1"/>
  <c r="BD41" i="27"/>
  <c r="BD8" i="27" s="1"/>
  <c r="BZ31" i="27"/>
  <c r="BZ6" i="27" s="1"/>
  <c r="AZ45" i="27"/>
  <c r="AZ9" i="27" s="1"/>
  <c r="AL41" i="27"/>
  <c r="AL8" i="27" s="1"/>
  <c r="BK31" i="27"/>
  <c r="BK6" i="27" s="1"/>
  <c r="BR38" i="27"/>
  <c r="BR7" i="27" s="1"/>
  <c r="AR38" i="27"/>
  <c r="AR7" i="27" s="1"/>
  <c r="CC45" i="27"/>
  <c r="CC9" i="27" s="1"/>
  <c r="BE48" i="27"/>
  <c r="BE10" i="27" s="1"/>
  <c r="W41" i="27"/>
  <c r="W8" i="27" s="1"/>
  <c r="AB28" i="27"/>
  <c r="AB5" i="27" s="1"/>
  <c r="BM45" i="27"/>
  <c r="BM9" i="27" s="1"/>
  <c r="AL28" i="27"/>
  <c r="AM28" i="27"/>
  <c r="BO31" i="27"/>
  <c r="BO6" i="27" s="1"/>
  <c r="AN45" i="27"/>
  <c r="AN9" i="27" s="1"/>
  <c r="AM31" i="27"/>
  <c r="AM6" i="27" s="1"/>
  <c r="AU45" i="27"/>
  <c r="AU9" i="27" s="1"/>
  <c r="Z28" i="27"/>
  <c r="BB48" i="27"/>
  <c r="BB10" i="27" s="1"/>
  <c r="AY41" i="27"/>
  <c r="AY8" i="27" s="1"/>
  <c r="AC45" i="27"/>
  <c r="AC9" i="27" s="1"/>
  <c r="X38" i="27"/>
  <c r="X7" i="27" s="1"/>
  <c r="AY45" i="27"/>
  <c r="AY9" i="27" s="1"/>
  <c r="BO28" i="27"/>
  <c r="BZ41" i="27"/>
  <c r="BZ8" i="27" s="1"/>
  <c r="AY48" i="27"/>
  <c r="AY10" i="27" s="1"/>
  <c r="AP45" i="27"/>
  <c r="AP9" i="27" s="1"/>
  <c r="CD28" i="27"/>
  <c r="BL41" i="27"/>
  <c r="BL8" i="27" s="1"/>
  <c r="BL28" i="27"/>
  <c r="BL5" i="27" s="1"/>
  <c r="AE31" i="27"/>
  <c r="AE6" i="27" s="1"/>
  <c r="Z45" i="27"/>
  <c r="Z9" i="27" s="1"/>
  <c r="BR28" i="27"/>
  <c r="BR5" i="27" s="1"/>
  <c r="CE45" i="27"/>
  <c r="CE9" i="27" s="1"/>
  <c r="AY38" i="27"/>
  <c r="AY7" i="27" s="1"/>
  <c r="AK41" i="27"/>
  <c r="AK8" i="27" s="1"/>
  <c r="AS28" i="27"/>
  <c r="AI38" i="27"/>
  <c r="AI7" i="27" s="1"/>
  <c r="BV41" i="27"/>
  <c r="BV8" i="27" s="1"/>
  <c r="BS28" i="27"/>
  <c r="AH101" i="27"/>
  <c r="BY31" i="27"/>
  <c r="BY6" i="27" s="1"/>
  <c r="BI101" i="27"/>
  <c r="BW45" i="27"/>
  <c r="BW9" i="27" s="1"/>
  <c r="Z38" i="27"/>
  <c r="Z7" i="27" s="1"/>
  <c r="AB45" i="27"/>
  <c r="AB9" i="27" s="1"/>
  <c r="AW31" i="27"/>
  <c r="AW6" i="27" s="1"/>
  <c r="BD101" i="27"/>
  <c r="AJ101" i="26"/>
  <c r="AQ101" i="27"/>
  <c r="AJ101" i="27"/>
  <c r="AP101" i="27"/>
  <c r="AF45" i="27"/>
  <c r="AF9" i="27" s="1"/>
  <c r="BI38" i="27"/>
  <c r="BI7" i="27" s="1"/>
  <c r="BC31" i="27"/>
  <c r="BC6" i="27" s="1"/>
  <c r="BV101" i="27"/>
  <c r="AE101" i="27"/>
  <c r="BC101" i="27"/>
  <c r="BQ38" i="27"/>
  <c r="BQ7" i="27" s="1"/>
  <c r="W28" i="27"/>
  <c r="BS41" i="27"/>
  <c r="BS8" i="27" s="1"/>
  <c r="BB28" i="27"/>
  <c r="BP31" i="27"/>
  <c r="BP6" i="27" s="1"/>
  <c r="BN38" i="27"/>
  <c r="BN7" i="27" s="1"/>
  <c r="BA101" i="27"/>
  <c r="AK101" i="27"/>
  <c r="AU101" i="27"/>
  <c r="BD38" i="27"/>
  <c r="BD7" i="27" s="1"/>
  <c r="AX101" i="27"/>
  <c r="BX28" i="27"/>
  <c r="BQ101" i="27"/>
  <c r="BY101" i="27"/>
  <c r="BN41" i="27"/>
  <c r="BN8" i="27" s="1"/>
  <c r="BT45" i="27"/>
  <c r="BT9" i="27" s="1"/>
  <c r="Y31" i="27"/>
  <c r="Y6" i="27" s="1"/>
  <c r="AQ38" i="27"/>
  <c r="AQ7" i="27" s="1"/>
  <c r="AA28" i="27"/>
  <c r="AT45" i="27"/>
  <c r="AT9" i="27" s="1"/>
  <c r="BE38" i="27"/>
  <c r="BE7" i="27" s="1"/>
  <c r="BI28" i="27"/>
  <c r="BI31" i="27"/>
  <c r="BI6" i="27" s="1"/>
  <c r="BZ38" i="27"/>
  <c r="BZ7" i="27" s="1"/>
  <c r="BE41" i="27"/>
  <c r="BE8" i="27" s="1"/>
  <c r="AT101" i="27"/>
  <c r="AF38" i="27"/>
  <c r="AF7" i="27" s="1"/>
  <c r="AY101" i="27"/>
  <c r="AZ41" i="27"/>
  <c r="AZ8" i="27" s="1"/>
  <c r="BK38" i="27"/>
  <c r="BK7" i="27" s="1"/>
  <c r="CB38" i="27"/>
  <c r="CB7" i="27" s="1"/>
  <c r="BU28" i="27"/>
  <c r="BA31" i="27"/>
  <c r="BA6" i="27" s="1"/>
  <c r="AG41" i="27"/>
  <c r="AG8" i="27" s="1"/>
  <c r="AR41" i="27"/>
  <c r="AR8" i="27" s="1"/>
  <c r="AW101" i="27"/>
  <c r="AE41" i="27"/>
  <c r="AE8" i="27" s="1"/>
  <c r="BD28" i="27"/>
  <c r="BS31" i="27"/>
  <c r="BS6" i="27" s="1"/>
  <c r="BP38" i="27"/>
  <c r="BP7" i="27" s="1"/>
  <c r="BE101" i="27"/>
  <c r="BU45" i="27"/>
  <c r="BU9" i="27" s="1"/>
  <c r="BJ38" i="27"/>
  <c r="BJ7" i="27" s="1"/>
  <c r="BT41" i="27"/>
  <c r="BT8" i="27" s="1"/>
  <c r="BD45" i="27"/>
  <c r="BD9" i="27" s="1"/>
  <c r="AO38" i="27"/>
  <c r="AO7" i="27" s="1"/>
  <c r="BB101" i="27"/>
  <c r="BH101" i="27"/>
  <c r="AK38" i="27"/>
  <c r="AK7" i="27" s="1"/>
  <c r="BU101" i="27"/>
  <c r="AO41" i="27"/>
  <c r="AO8" i="27" s="1"/>
  <c r="AG28" i="27"/>
  <c r="AH38" i="27"/>
  <c r="AH7" i="27" s="1"/>
  <c r="AF101" i="27"/>
  <c r="AO28" i="27"/>
  <c r="BE45" i="27"/>
  <c r="BE9" i="27" s="1"/>
  <c r="BZ28" i="27"/>
  <c r="BW38" i="27"/>
  <c r="BW7" i="27" s="1"/>
  <c r="BP101" i="27"/>
  <c r="CA45" i="27"/>
  <c r="CA9" i="27" s="1"/>
  <c r="AB38" i="27"/>
  <c r="AB7" i="27" s="1"/>
  <c r="AV45" i="27"/>
  <c r="AV9" i="27" s="1"/>
  <c r="AI101" i="27"/>
  <c r="BY38" i="27"/>
  <c r="BY7" i="27" s="1"/>
  <c r="CB28" i="27"/>
  <c r="BQ31" i="27"/>
  <c r="BQ6" i="27" s="1"/>
  <c r="CC101" i="27"/>
  <c r="BJ28" i="27"/>
  <c r="BC38" i="27"/>
  <c r="BC7" i="27" s="1"/>
  <c r="CA28" i="27"/>
  <c r="BI45" i="27"/>
  <c r="BI9" i="27" s="1"/>
  <c r="AG38" i="27"/>
  <c r="AG7" i="27" s="1"/>
  <c r="AW38" i="27"/>
  <c r="AW7" i="27" s="1"/>
  <c r="BP45" i="27"/>
  <c r="BP9" i="27" s="1"/>
  <c r="AY31" i="27"/>
  <c r="AY6" i="27" s="1"/>
  <c r="BM38" i="27"/>
  <c r="BM7" i="27" s="1"/>
  <c r="BS101" i="27"/>
  <c r="Y38" i="27"/>
  <c r="Y7" i="27" s="1"/>
  <c r="AR101" i="27"/>
  <c r="AM101" i="27"/>
  <c r="BO38" i="27"/>
  <c r="BO7" i="27" s="1"/>
  <c r="BM101" i="27"/>
  <c r="CD101" i="27"/>
  <c r="BL38" i="27"/>
  <c r="BL7" i="27" s="1"/>
  <c r="BL101" i="27"/>
  <c r="BU31" i="27"/>
  <c r="BU6" i="27" s="1"/>
  <c r="AN28" i="27"/>
  <c r="AC28" i="27"/>
  <c r="AS31" i="27"/>
  <c r="AS6" i="27" s="1"/>
  <c r="AJ45" i="27"/>
  <c r="AJ9" i="27" s="1"/>
  <c r="BW28" i="27"/>
  <c r="BR101" i="27"/>
  <c r="CE41" i="27"/>
  <c r="CE8" i="27" s="1"/>
  <c r="BS45" i="27"/>
  <c r="BS9" i="27" s="1"/>
  <c r="BN28" i="27"/>
  <c r="BY45" i="27"/>
  <c r="BY9" i="27" s="1"/>
  <c r="AZ28" i="27"/>
  <c r="BZ45" i="27"/>
  <c r="BZ9" i="27" s="1"/>
  <c r="AT38" i="27"/>
  <c r="AT7" i="27" s="1"/>
  <c r="AC38" i="27"/>
  <c r="AC7" i="27" s="1"/>
  <c r="CE28" i="27"/>
  <c r="BT28" i="27"/>
  <c r="BF28" i="27"/>
  <c r="BA41" i="27"/>
  <c r="BA8" i="27" s="1"/>
  <c r="CD45" i="27"/>
  <c r="CD9" i="27" s="1"/>
  <c r="AS101" i="27"/>
  <c r="AK45" i="27"/>
  <c r="AK9" i="27" s="1"/>
  <c r="AL38" i="27"/>
  <c r="AL7" i="27" s="1"/>
  <c r="AG101" i="27"/>
  <c r="X45" i="27"/>
  <c r="X9" i="27" s="1"/>
  <c r="BH41" i="27"/>
  <c r="BH8" i="27" s="1"/>
  <c r="BV45" i="27"/>
  <c r="BV9" i="27" s="1"/>
  <c r="BK101" i="27"/>
  <c r="BG31" i="27"/>
  <c r="BG6" i="27" s="1"/>
  <c r="W101" i="27"/>
  <c r="W116" i="27"/>
  <c r="BX101" i="27"/>
  <c r="AQ28" i="27"/>
  <c r="AO101" i="27"/>
  <c r="BZ101" i="27"/>
  <c r="AA31" i="27"/>
  <c r="AA6" i="27" s="1"/>
  <c r="BF45" i="27"/>
  <c r="BF9" i="27" s="1"/>
  <c r="CB101" i="27"/>
  <c r="BW41" i="27"/>
  <c r="BW8" i="27" s="1"/>
  <c r="BJ101" i="27"/>
  <c r="AL101" i="27"/>
  <c r="AV101" i="27"/>
  <c r="BT38" i="27"/>
  <c r="BT7" i="27" s="1"/>
  <c r="CD38" i="27"/>
  <c r="CD7" i="27" s="1"/>
  <c r="CA101" i="27"/>
  <c r="BA28" i="27"/>
  <c r="BU38" i="27"/>
  <c r="BU7" i="27" s="1"/>
  <c r="Y28" i="27"/>
  <c r="AV38" i="27"/>
  <c r="AV7" i="27" s="1"/>
  <c r="AK28" i="27"/>
  <c r="AI41" i="27"/>
  <c r="AI8" i="27" s="1"/>
  <c r="AU28" i="27"/>
  <c r="AE45" i="27"/>
  <c r="AE9" i="27" s="1"/>
  <c r="BN31" i="27"/>
  <c r="BN6" i="27" s="1"/>
  <c r="BG101" i="27"/>
  <c r="BH38" i="27"/>
  <c r="BH7" i="27" s="1"/>
  <c r="AX28" i="27"/>
  <c r="BO101" i="27"/>
  <c r="AG31" i="27"/>
  <c r="AG6" i="27" s="1"/>
  <c r="AD101" i="27"/>
  <c r="Z31" i="27"/>
  <c r="Z6" i="27" s="1"/>
  <c r="AO45" i="27"/>
  <c r="AO9" i="27" s="1"/>
  <c r="BJ41" i="27"/>
  <c r="BJ8" i="27" s="1"/>
  <c r="BA45" i="27"/>
  <c r="BA9" i="27" s="1"/>
  <c r="BQ28" i="27"/>
  <c r="CA38" i="27"/>
  <c r="CA7" i="27" s="1"/>
  <c r="BY28" i="27"/>
  <c r="AN101" i="27"/>
  <c r="AC101" i="27"/>
  <c r="BW101" i="27"/>
  <c r="BN101" i="27"/>
  <c r="AZ101" i="27"/>
  <c r="AT28" i="27"/>
  <c r="AH41" i="27"/>
  <c r="AH8" i="27" s="1"/>
  <c r="AS41" i="27"/>
  <c r="AS8" i="27" s="1"/>
  <c r="AY28" i="27"/>
  <c r="CE101" i="27"/>
  <c r="BT101" i="27"/>
  <c r="BF101" i="27"/>
  <c r="AU38" i="27"/>
  <c r="AU7" i="27" s="1"/>
  <c r="AU41" i="27"/>
  <c r="AU8" i="27" s="1"/>
  <c r="AL45" i="27"/>
  <c r="AL9" i="27" s="1"/>
  <c r="AW28" i="27"/>
  <c r="AE38" i="27"/>
  <c r="AE7" i="27" s="1"/>
  <c r="AJ41" i="27"/>
  <c r="AJ8" i="27" s="1"/>
  <c r="CE38" i="27"/>
  <c r="CE7" i="27" s="1"/>
  <c r="BE28" i="27"/>
  <c r="BY115" i="25"/>
  <c r="BY116" i="25" s="1"/>
  <c r="AZ115" i="25"/>
  <c r="AZ116" i="25" s="1"/>
  <c r="BU115" i="25"/>
  <c r="BU116" i="25" s="1"/>
  <c r="BP115" i="25"/>
  <c r="BP116" i="25" s="1"/>
  <c r="BK115" i="25"/>
  <c r="BK116" i="25" s="1"/>
  <c r="BJ115" i="25"/>
  <c r="BJ116" i="25" s="1"/>
  <c r="AY115" i="25"/>
  <c r="AY116" i="25" s="1"/>
  <c r="BZ115" i="25"/>
  <c r="BZ116" i="25" s="1"/>
  <c r="BH115" i="25"/>
  <c r="BH116" i="25" s="1"/>
  <c r="BL115" i="25"/>
  <c r="BL116" i="25" s="1"/>
  <c r="CC115" i="25"/>
  <c r="CC116" i="25" s="1"/>
  <c r="BS115" i="25"/>
  <c r="BS116" i="25" s="1"/>
  <c r="BF101" i="25"/>
  <c r="BW101" i="25"/>
  <c r="BI101" i="25"/>
  <c r="BT115" i="25"/>
  <c r="BT116" i="25" s="1"/>
  <c r="BG115" i="25"/>
  <c r="BG116" i="25" s="1"/>
  <c r="CA115" i="25"/>
  <c r="CA116" i="25" s="1"/>
  <c r="BV115" i="25"/>
  <c r="BV116" i="25" s="1"/>
  <c r="AP101" i="25"/>
  <c r="BM101" i="25"/>
  <c r="CE115" i="25"/>
  <c r="CE116" i="25" s="1"/>
  <c r="AP116" i="25"/>
  <c r="BQ115" i="25"/>
  <c r="BQ116" i="25" s="1"/>
  <c r="BC115" i="25"/>
  <c r="BC116" i="25" s="1"/>
  <c r="AX47" i="26"/>
  <c r="AX48" i="26" s="1"/>
  <c r="AX10" i="26" s="1"/>
  <c r="BD101" i="25"/>
  <c r="BO115" i="25"/>
  <c r="BO116" i="25" s="1"/>
  <c r="BE101" i="25"/>
  <c r="CD115" i="25"/>
  <c r="CD116" i="25" s="1"/>
  <c r="BN115" i="25"/>
  <c r="BN116" i="25" s="1"/>
  <c r="BR115" i="25"/>
  <c r="BR116" i="25" s="1"/>
  <c r="AX101" i="25"/>
  <c r="BB101" i="25"/>
  <c r="AX116" i="25"/>
  <c r="BA115" i="25"/>
  <c r="BA116" i="25" s="1"/>
  <c r="CB115" i="25"/>
  <c r="CB116" i="25" s="1"/>
  <c r="BI47" i="26"/>
  <c r="BI48" i="26" s="1"/>
  <c r="BI10" i="26" s="1"/>
  <c r="BI98" i="26"/>
  <c r="BI115" i="26" s="1"/>
  <c r="BI116" i="26" s="1"/>
  <c r="BS47" i="26"/>
  <c r="BS48" i="26" s="1"/>
  <c r="BS10" i="26" s="1"/>
  <c r="BS98" i="26"/>
  <c r="BS115" i="26" s="1"/>
  <c r="BS116" i="26" s="1"/>
  <c r="BU47" i="26"/>
  <c r="BU48" i="26" s="1"/>
  <c r="BU10" i="26" s="1"/>
  <c r="BU98" i="26"/>
  <c r="BU115" i="26" s="1"/>
  <c r="BU116" i="26" s="1"/>
  <c r="BL98" i="26"/>
  <c r="BL115" i="26" s="1"/>
  <c r="BL116" i="26" s="1"/>
  <c r="BL47" i="26"/>
  <c r="BL48" i="26" s="1"/>
  <c r="BL10" i="26" s="1"/>
  <c r="BF47" i="26"/>
  <c r="BF48" i="26" s="1"/>
  <c r="BF10" i="26" s="1"/>
  <c r="BF98" i="26"/>
  <c r="BF115" i="26" s="1"/>
  <c r="BF116" i="26" s="1"/>
  <c r="AP47" i="26"/>
  <c r="AP48" i="26" s="1"/>
  <c r="AP98" i="26"/>
  <c r="AR47" i="26"/>
  <c r="AR48" i="26" s="1"/>
  <c r="AR98" i="26"/>
  <c r="AR115" i="26" s="1"/>
  <c r="AR116" i="26" s="1"/>
  <c r="AY98" i="26"/>
  <c r="AY115" i="26" s="1"/>
  <c r="AY116" i="26" s="1"/>
  <c r="AY47" i="26"/>
  <c r="AY48" i="26" s="1"/>
  <c r="AY10" i="26" s="1"/>
  <c r="BH98" i="26"/>
  <c r="BH115" i="26" s="1"/>
  <c r="BH116" i="26" s="1"/>
  <c r="BH47" i="26"/>
  <c r="BH48" i="26" s="1"/>
  <c r="BH10" i="26" s="1"/>
  <c r="AZ98" i="26"/>
  <c r="AZ47" i="26"/>
  <c r="AZ48" i="26" s="1"/>
  <c r="AZ10" i="26" s="1"/>
  <c r="BK98" i="26"/>
  <c r="BK115" i="26" s="1"/>
  <c r="BK116" i="26" s="1"/>
  <c r="BK47" i="26"/>
  <c r="BK48" i="26" s="1"/>
  <c r="BK10" i="26" s="1"/>
  <c r="BJ98" i="26"/>
  <c r="BJ115" i="26" s="1"/>
  <c r="BJ116" i="26" s="1"/>
  <c r="BJ47" i="26"/>
  <c r="BJ48" i="26" s="1"/>
  <c r="BJ10" i="26" s="1"/>
  <c r="AS98" i="26"/>
  <c r="AS115" i="26" s="1"/>
  <c r="AS116" i="26" s="1"/>
  <c r="AS47" i="26"/>
  <c r="AS48" i="26" s="1"/>
  <c r="BV98" i="26"/>
  <c r="BV115" i="26" s="1"/>
  <c r="BV116" i="26" s="1"/>
  <c r="BV47" i="26"/>
  <c r="BV48" i="26" s="1"/>
  <c r="BV10" i="26" s="1"/>
  <c r="BB47" i="26"/>
  <c r="BB48" i="26" s="1"/>
  <c r="BB10" i="26" s="1"/>
  <c r="BB98" i="26"/>
  <c r="BB115" i="26" s="1"/>
  <c r="BB116" i="26" s="1"/>
  <c r="AQ47" i="26"/>
  <c r="AQ48" i="26" s="1"/>
  <c r="AQ10" i="26" s="1"/>
  <c r="AQ98" i="26"/>
  <c r="AQ115" i="26" s="1"/>
  <c r="AQ116" i="26" s="1"/>
  <c r="BN98" i="26"/>
  <c r="BN115" i="26" s="1"/>
  <c r="BN116" i="26" s="1"/>
  <c r="BN47" i="26"/>
  <c r="BN48" i="26" s="1"/>
  <c r="BN10" i="26" s="1"/>
  <c r="BR47" i="26"/>
  <c r="BR48" i="26" s="1"/>
  <c r="BR10" i="26" s="1"/>
  <c r="BR98" i="26"/>
  <c r="BR115" i="26" s="1"/>
  <c r="BR116" i="26" s="1"/>
  <c r="BX98" i="26"/>
  <c r="BX115" i="26" s="1"/>
  <c r="BX116" i="26" s="1"/>
  <c r="BX47" i="26"/>
  <c r="BA98" i="26"/>
  <c r="BA115" i="26" s="1"/>
  <c r="BA116" i="26" s="1"/>
  <c r="BA47" i="26"/>
  <c r="BA48" i="26" s="1"/>
  <c r="BA10" i="26" s="1"/>
  <c r="BP47" i="26"/>
  <c r="BP48" i="26" s="1"/>
  <c r="BP10" i="26" s="1"/>
  <c r="BP98" i="26"/>
  <c r="BP115" i="26" s="1"/>
  <c r="BP116" i="26" s="1"/>
  <c r="AW47" i="26"/>
  <c r="AW48" i="26" s="1"/>
  <c r="AW98" i="26"/>
  <c r="AW115" i="26" s="1"/>
  <c r="AW116" i="26" s="1"/>
  <c r="AV98" i="26"/>
  <c r="AV115" i="26" s="1"/>
  <c r="AV116" i="26" s="1"/>
  <c r="AV47" i="26"/>
  <c r="AV48" i="26" s="1"/>
  <c r="BQ98" i="26"/>
  <c r="BQ115" i="26" s="1"/>
  <c r="BQ116" i="26" s="1"/>
  <c r="BQ47" i="26"/>
  <c r="BQ48" i="26" s="1"/>
  <c r="BQ10" i="26" s="1"/>
  <c r="BG98" i="26"/>
  <c r="BG115" i="26" s="1"/>
  <c r="BG116" i="26" s="1"/>
  <c r="BG47" i="26"/>
  <c r="BG48" i="26" s="1"/>
  <c r="BG10" i="26" s="1"/>
  <c r="BE98" i="26"/>
  <c r="BE115" i="26" s="1"/>
  <c r="BE116" i="26" s="1"/>
  <c r="BE47" i="26"/>
  <c r="BE48" i="26" s="1"/>
  <c r="BE10" i="26" s="1"/>
  <c r="BW98" i="26"/>
  <c r="BW115" i="26" s="1"/>
  <c r="BW116" i="26" s="1"/>
  <c r="BW47" i="26"/>
  <c r="BW48" i="26" s="1"/>
  <c r="BW10" i="26" s="1"/>
  <c r="BO98" i="26"/>
  <c r="BO115" i="26" s="1"/>
  <c r="BO116" i="26" s="1"/>
  <c r="BO47" i="26"/>
  <c r="BO48" i="26" s="1"/>
  <c r="BO10" i="26" s="1"/>
  <c r="BD98" i="26"/>
  <c r="BD115" i="26" s="1"/>
  <c r="BD116" i="26" s="1"/>
  <c r="BD47" i="26"/>
  <c r="BD48" i="26" s="1"/>
  <c r="BD10" i="26" s="1"/>
  <c r="BC98" i="26"/>
  <c r="BC115" i="26" s="1"/>
  <c r="BC116" i="26" s="1"/>
  <c r="BC47" i="26"/>
  <c r="BC48" i="26" s="1"/>
  <c r="BC10" i="26" s="1"/>
  <c r="BT98" i="26"/>
  <c r="BT115" i="26" s="1"/>
  <c r="BT116" i="26" s="1"/>
  <c r="BT47" i="26"/>
  <c r="BT48" i="26" s="1"/>
  <c r="BT10" i="26" s="1"/>
  <c r="BM47" i="26"/>
  <c r="BM48" i="26" s="1"/>
  <c r="BM10" i="26" s="1"/>
  <c r="BM98" i="26"/>
  <c r="BM115" i="26" s="1"/>
  <c r="BM116" i="26" s="1"/>
  <c r="AT98" i="26"/>
  <c r="AT47" i="26"/>
  <c r="AT48" i="26" s="1"/>
  <c r="AU98" i="26"/>
  <c r="AU115" i="26" s="1"/>
  <c r="AU116" i="26" s="1"/>
  <c r="AU47" i="26"/>
  <c r="AU48" i="26" s="1"/>
  <c r="CE101" i="24"/>
  <c r="BH101" i="24"/>
  <c r="AY101" i="24"/>
  <c r="BO101" i="24"/>
  <c r="AQ101" i="25"/>
  <c r="AU101" i="24"/>
  <c r="BQ101" i="24"/>
  <c r="BB101" i="24"/>
  <c r="E10" i="24"/>
  <c r="AW101" i="25"/>
  <c r="AR101" i="24"/>
  <c r="BY101" i="24"/>
  <c r="CA51" i="24"/>
  <c r="AI51" i="24"/>
  <c r="BF101" i="24"/>
  <c r="AT101" i="24"/>
  <c r="AB161" i="24" s="1"/>
  <c r="BA101" i="24"/>
  <c r="BG51" i="24"/>
  <c r="BM101" i="24"/>
  <c r="BZ101" i="24"/>
  <c r="AQ116" i="25"/>
  <c r="AT51" i="24"/>
  <c r="BG5" i="24"/>
  <c r="BV51" i="24"/>
  <c r="BP101" i="24"/>
  <c r="AS101" i="24"/>
  <c r="BY51" i="24"/>
  <c r="BD101" i="24"/>
  <c r="AS51" i="24"/>
  <c r="AT101" i="25"/>
  <c r="AP51" i="24"/>
  <c r="AJ51" i="24"/>
  <c r="AM51" i="24"/>
  <c r="BN51" i="24"/>
  <c r="BW51" i="24"/>
  <c r="BL101" i="24"/>
  <c r="BF51" i="24"/>
  <c r="AZ101" i="24"/>
  <c r="BM51" i="24"/>
  <c r="BZ51" i="24"/>
  <c r="AV116" i="25"/>
  <c r="BB51" i="24"/>
  <c r="BA51" i="24"/>
  <c r="AG51" i="24"/>
  <c r="BB116" i="25"/>
  <c r="AM5" i="24"/>
  <c r="BN5" i="24"/>
  <c r="AQ101" i="24"/>
  <c r="BX51" i="24"/>
  <c r="AJ5" i="24"/>
  <c r="BE116" i="25"/>
  <c r="AR51" i="24"/>
  <c r="BI101" i="24"/>
  <c r="AP5" i="24"/>
  <c r="AY51" i="24"/>
  <c r="AQ51" i="24"/>
  <c r="BT51" i="24"/>
  <c r="BC51" i="24"/>
  <c r="AO51" i="24"/>
  <c r="BL51" i="24"/>
  <c r="AS5" i="24"/>
  <c r="BP51" i="24"/>
  <c r="BK51" i="24"/>
  <c r="AL51" i="24"/>
  <c r="BU101" i="24"/>
  <c r="BQ51" i="24"/>
  <c r="AH51" i="24"/>
  <c r="BR51" i="24"/>
  <c r="BJ51" i="24"/>
  <c r="BS101" i="24"/>
  <c r="BM116" i="25"/>
  <c r="CE51" i="24"/>
  <c r="AV51" i="24"/>
  <c r="AU51" i="24"/>
  <c r="AW51" i="24"/>
  <c r="BV101" i="24"/>
  <c r="BI51" i="25"/>
  <c r="BU51" i="24"/>
  <c r="BE51" i="24"/>
  <c r="CD51" i="24"/>
  <c r="AW116" i="25"/>
  <c r="AR5" i="24"/>
  <c r="AX51" i="25"/>
  <c r="CE5" i="24"/>
  <c r="AK51" i="24"/>
  <c r="BD51" i="24"/>
  <c r="AZ51" i="24"/>
  <c r="BD51" i="25"/>
  <c r="BX101" i="24"/>
  <c r="BF116" i="25"/>
  <c r="AK51" i="25"/>
  <c r="AV101" i="25"/>
  <c r="AH51" i="25"/>
  <c r="CB101" i="24"/>
  <c r="BZ51" i="25"/>
  <c r="BU5" i="24"/>
  <c r="BO51" i="24"/>
  <c r="CC51" i="24"/>
  <c r="AH5" i="25"/>
  <c r="BH51" i="24"/>
  <c r="BS51" i="24"/>
  <c r="AU116" i="25"/>
  <c r="BW116" i="25"/>
  <c r="BA51" i="25"/>
  <c r="BH51" i="25"/>
  <c r="AU101" i="25"/>
  <c r="BM51" i="25"/>
  <c r="BM5" i="25"/>
  <c r="BW51" i="25"/>
  <c r="BW5" i="25"/>
  <c r="BT51" i="25"/>
  <c r="BT5" i="25"/>
  <c r="BG51" i="25"/>
  <c r="BG5" i="25"/>
  <c r="BL51" i="25"/>
  <c r="BL5" i="25"/>
  <c r="AQ5" i="25"/>
  <c r="AQ51" i="25"/>
  <c r="BU51" i="25"/>
  <c r="AP51" i="25"/>
  <c r="AP5" i="25"/>
  <c r="BR51" i="25"/>
  <c r="BV51" i="25"/>
  <c r="BV5" i="25"/>
  <c r="CA51" i="25"/>
  <c r="CA5" i="25"/>
  <c r="AG51" i="25"/>
  <c r="AG5" i="25"/>
  <c r="BD116" i="25"/>
  <c r="CC51" i="25"/>
  <c r="CC5" i="25"/>
  <c r="AJ51" i="25"/>
  <c r="AJ5" i="25"/>
  <c r="AT51" i="25"/>
  <c r="AZ51" i="25"/>
  <c r="AZ5" i="25"/>
  <c r="BF51" i="25"/>
  <c r="BF5" i="25"/>
  <c r="BQ51" i="25"/>
  <c r="BQ5" i="25"/>
  <c r="AL51" i="25"/>
  <c r="AL5" i="25"/>
  <c r="BC51" i="25"/>
  <c r="BC5" i="25"/>
  <c r="AR101" i="25"/>
  <c r="BI116" i="25"/>
  <c r="BN51" i="25"/>
  <c r="BN5" i="25"/>
  <c r="AO51" i="25"/>
  <c r="AO5" i="25"/>
  <c r="BO51" i="25"/>
  <c r="BO5" i="25"/>
  <c r="AR51" i="25"/>
  <c r="CB51" i="25"/>
  <c r="BX51" i="25"/>
  <c r="AI51" i="25"/>
  <c r="AI5" i="25"/>
  <c r="BE51" i="25"/>
  <c r="BE5" i="25"/>
  <c r="CD51" i="25"/>
  <c r="CD5" i="25"/>
  <c r="BB51" i="25"/>
  <c r="BB5" i="25"/>
  <c r="AR116" i="25"/>
  <c r="BS51" i="25"/>
  <c r="BS5" i="25"/>
  <c r="E10" i="25"/>
  <c r="AS101" i="25"/>
  <c r="AN51" i="25"/>
  <c r="AN5" i="25"/>
  <c r="BX116" i="25"/>
  <c r="AS51" i="25"/>
  <c r="BP51" i="25"/>
  <c r="BP5" i="25"/>
  <c r="CE51" i="25"/>
  <c r="CE5" i="25"/>
  <c r="AU51" i="25"/>
  <c r="AU5" i="25"/>
  <c r="BY51" i="25"/>
  <c r="BY5" i="25"/>
  <c r="AE5" i="25"/>
  <c r="AV51" i="25"/>
  <c r="AV5" i="25"/>
  <c r="AM51" i="25"/>
  <c r="BJ51" i="25"/>
  <c r="AY51" i="25"/>
  <c r="AY5" i="25"/>
  <c r="AW51" i="25"/>
  <c r="AW5" i="25"/>
  <c r="BK51" i="25"/>
  <c r="AS116" i="25"/>
  <c r="AX51" i="24"/>
  <c r="W115" i="24"/>
  <c r="AX101" i="24"/>
  <c r="BI51" i="24"/>
  <c r="BZ157" i="26"/>
  <c r="BZ146" i="26" s="1"/>
  <c r="BZ105" i="26"/>
  <c r="BZ158" i="26"/>
  <c r="BZ147" i="26" s="1"/>
  <c r="BZ106" i="26"/>
  <c r="AN51" i="24"/>
  <c r="AB9" i="22"/>
  <c r="AB51" i="22"/>
  <c r="AB14" i="22" s="1"/>
  <c r="I90" i="22"/>
  <c r="I91" i="22" s="1"/>
  <c r="J40" i="22"/>
  <c r="I77" i="22"/>
  <c r="J27" i="22"/>
  <c r="AA90" i="22"/>
  <c r="AC90" i="23" s="1"/>
  <c r="AC90" i="31" s="1"/>
  <c r="AA140" i="22"/>
  <c r="AC140" i="23" s="1"/>
  <c r="M51" i="22"/>
  <c r="M14" i="22" s="1"/>
  <c r="M6" i="22"/>
  <c r="L131" i="22"/>
  <c r="L29" i="22"/>
  <c r="L31" i="22" s="1"/>
  <c r="L7" i="22" s="1"/>
  <c r="J143" i="22"/>
  <c r="K43" i="22"/>
  <c r="J24" i="22"/>
  <c r="J78" i="22"/>
  <c r="J101" i="22" s="1"/>
  <c r="I74" i="22"/>
  <c r="K42" i="22"/>
  <c r="J142" i="22"/>
  <c r="K145" i="22"/>
  <c r="K45" i="22" s="1"/>
  <c r="K10" i="22" s="1"/>
  <c r="J144" i="22"/>
  <c r="K44" i="22"/>
  <c r="I75" i="22"/>
  <c r="J25" i="22"/>
  <c r="L39" i="22"/>
  <c r="L41" i="22" s="1"/>
  <c r="L9" i="22" s="1"/>
  <c r="K139" i="22"/>
  <c r="L141" i="22"/>
  <c r="L123" i="22"/>
  <c r="L23" i="22" s="1"/>
  <c r="L28" i="22" s="1"/>
  <c r="K128" i="22"/>
  <c r="H89" i="22"/>
  <c r="AA41" i="22"/>
  <c r="Z40" i="22"/>
  <c r="BX96" i="30" l="1"/>
  <c r="BY70" i="29"/>
  <c r="BX105" i="29"/>
  <c r="BX99" i="29"/>
  <c r="BX74" i="29"/>
  <c r="BX93" i="29"/>
  <c r="BX76" i="29"/>
  <c r="BX90" i="29"/>
  <c r="BX77" i="29"/>
  <c r="BX100" i="29"/>
  <c r="BX80" i="29"/>
  <c r="BX82" i="29"/>
  <c r="BX94" i="29"/>
  <c r="BX75" i="29"/>
  <c r="BX86" i="29"/>
  <c r="BX85" i="29"/>
  <c r="BX92" i="29"/>
  <c r="BX84" i="29"/>
  <c r="BX83" i="29"/>
  <c r="BX89" i="29"/>
  <c r="BX73" i="29"/>
  <c r="BX87" i="29"/>
  <c r="BX79" i="29"/>
  <c r="BY120" i="29"/>
  <c r="BX155" i="29"/>
  <c r="BX144" i="29"/>
  <c r="BX144" i="30" s="1"/>
  <c r="BX146" i="29"/>
  <c r="BX46" i="29" s="1"/>
  <c r="BX140" i="29"/>
  <c r="BX140" i="30" s="1"/>
  <c r="BX126" i="29"/>
  <c r="BX126" i="30" s="1"/>
  <c r="BX136" i="29"/>
  <c r="BX136" i="30" s="1"/>
  <c r="BX143" i="29"/>
  <c r="BX143" i="30" s="1"/>
  <c r="BX130" i="29"/>
  <c r="BX130" i="30" s="1"/>
  <c r="BX124" i="29"/>
  <c r="BX124" i="30" s="1"/>
  <c r="BX123" i="29"/>
  <c r="BX132" i="29"/>
  <c r="BX127" i="29"/>
  <c r="BX127" i="30" s="1"/>
  <c r="BX129" i="29"/>
  <c r="BX125" i="29"/>
  <c r="BX125" i="30" s="1"/>
  <c r="BX142" i="29"/>
  <c r="BX133" i="29"/>
  <c r="BX133" i="30" s="1"/>
  <c r="BX150" i="29"/>
  <c r="BX150" i="30" s="1"/>
  <c r="BX134" i="29"/>
  <c r="BX134" i="30" s="1"/>
  <c r="BX137" i="29"/>
  <c r="BX137" i="30" s="1"/>
  <c r="BX135" i="29"/>
  <c r="BX135" i="30" s="1"/>
  <c r="BX149" i="29"/>
  <c r="BX149" i="30" s="1"/>
  <c r="BX147" i="29"/>
  <c r="BX147" i="30" s="1"/>
  <c r="BX139" i="29"/>
  <c r="AO116" i="27"/>
  <c r="X165" i="27"/>
  <c r="Y165" i="27"/>
  <c r="AC165" i="31"/>
  <c r="E81" i="31"/>
  <c r="AX13" i="31"/>
  <c r="AB164" i="31"/>
  <c r="AB163" i="31"/>
  <c r="AB162" i="31"/>
  <c r="AB161" i="31"/>
  <c r="AB160" i="31"/>
  <c r="W131" i="31"/>
  <c r="E29" i="31"/>
  <c r="X165" i="31"/>
  <c r="AF51" i="31"/>
  <c r="AF13" i="31" s="1"/>
  <c r="AE40" i="31"/>
  <c r="AE41" i="31" s="1"/>
  <c r="AE8" i="31" s="1"/>
  <c r="AC140" i="31"/>
  <c r="AC141" i="31" s="1"/>
  <c r="AC151" i="31" s="1"/>
  <c r="AD140" i="31"/>
  <c r="AD141" i="31" s="1"/>
  <c r="AD151" i="31" s="1"/>
  <c r="W29" i="31"/>
  <c r="AD101" i="31"/>
  <c r="Y165" i="31"/>
  <c r="AC91" i="31"/>
  <c r="AC114" i="31" s="1"/>
  <c r="AC116" i="31" s="1"/>
  <c r="AB25" i="31"/>
  <c r="AB28" i="31" s="1"/>
  <c r="AB78" i="31"/>
  <c r="AB111" i="31" s="1"/>
  <c r="AE101" i="31"/>
  <c r="AA165" i="31"/>
  <c r="X129" i="25"/>
  <c r="X29" i="25" s="1"/>
  <c r="X31" i="25" s="1"/>
  <c r="X6" i="25" s="1"/>
  <c r="W165" i="31"/>
  <c r="BZ51" i="31"/>
  <c r="BZ13" i="31" s="1"/>
  <c r="BZ5" i="31"/>
  <c r="AC5" i="31"/>
  <c r="AT113" i="30"/>
  <c r="AO111" i="30"/>
  <c r="AT114" i="30"/>
  <c r="AO117" i="30"/>
  <c r="AT112" i="30"/>
  <c r="AO112" i="30"/>
  <c r="AT111" i="30"/>
  <c r="AO113" i="30"/>
  <c r="AO114" i="30"/>
  <c r="AT117" i="30"/>
  <c r="AT114" i="29"/>
  <c r="AO111" i="29"/>
  <c r="AT113" i="29"/>
  <c r="AO114" i="29"/>
  <c r="AO117" i="29"/>
  <c r="AO112" i="29"/>
  <c r="AT117" i="29"/>
  <c r="AO113" i="29"/>
  <c r="AT112" i="29"/>
  <c r="AT111" i="29"/>
  <c r="AC166" i="26"/>
  <c r="AC168" i="26"/>
  <c r="AC164" i="26"/>
  <c r="AC165" i="26"/>
  <c r="AC163" i="26"/>
  <c r="Y168" i="26"/>
  <c r="Y167" i="26"/>
  <c r="Y166" i="26"/>
  <c r="Y165" i="26"/>
  <c r="Y164" i="26"/>
  <c r="AO116" i="26"/>
  <c r="AT115" i="26"/>
  <c r="AT116" i="26" s="1"/>
  <c r="AZ115" i="26"/>
  <c r="AZ116" i="26" s="1"/>
  <c r="X163" i="26"/>
  <c r="X168" i="26"/>
  <c r="X167" i="26"/>
  <c r="X166" i="26"/>
  <c r="X165" i="26"/>
  <c r="X164" i="26"/>
  <c r="AB164" i="25"/>
  <c r="AB161" i="25"/>
  <c r="W161" i="25"/>
  <c r="W159" i="25"/>
  <c r="AA165" i="25"/>
  <c r="W163" i="25"/>
  <c r="Y165" i="25"/>
  <c r="X165" i="25"/>
  <c r="W162" i="25"/>
  <c r="AC165" i="25"/>
  <c r="W164" i="25"/>
  <c r="AB160" i="25"/>
  <c r="AB162" i="25"/>
  <c r="AB159" i="25"/>
  <c r="AB163" i="25"/>
  <c r="W160" i="25"/>
  <c r="AC165" i="24"/>
  <c r="AB163" i="24"/>
  <c r="AB160" i="24"/>
  <c r="AB162" i="24"/>
  <c r="AB159" i="24"/>
  <c r="AA165" i="24"/>
  <c r="X165" i="24"/>
  <c r="W165" i="24"/>
  <c r="Y165" i="24"/>
  <c r="AB164" i="24"/>
  <c r="AB165" i="27"/>
  <c r="AC165" i="27"/>
  <c r="AB165" i="23"/>
  <c r="X165" i="23"/>
  <c r="W165" i="23"/>
  <c r="X29" i="23"/>
  <c r="X31" i="23" s="1"/>
  <c r="X6" i="23" s="1"/>
  <c r="E29" i="23"/>
  <c r="X131" i="23"/>
  <c r="L151" i="22"/>
  <c r="AF51" i="25"/>
  <c r="X129" i="24"/>
  <c r="X131" i="24" s="1"/>
  <c r="AF51" i="24"/>
  <c r="Z31" i="24"/>
  <c r="Z6" i="24" s="1"/>
  <c r="Z31" i="25"/>
  <c r="Z6" i="25" s="1"/>
  <c r="AE114" i="23"/>
  <c r="AE116" i="23" s="1"/>
  <c r="AE101" i="23"/>
  <c r="AD90" i="26"/>
  <c r="AD91" i="25"/>
  <c r="AD114" i="25" s="1"/>
  <c r="AD116" i="25" s="1"/>
  <c r="AC90" i="24"/>
  <c r="AC91" i="23"/>
  <c r="AC114" i="23" s="1"/>
  <c r="AC116" i="23" s="1"/>
  <c r="AC40" i="23"/>
  <c r="AC41" i="23" s="1"/>
  <c r="AC8" i="23" s="1"/>
  <c r="AC90" i="25"/>
  <c r="AC140" i="25"/>
  <c r="AC140" i="24"/>
  <c r="AC141" i="24" s="1"/>
  <c r="AC151" i="24" s="1"/>
  <c r="AC141" i="23"/>
  <c r="AC151" i="23" s="1"/>
  <c r="AE140" i="26"/>
  <c r="AE141" i="25"/>
  <c r="AE151" i="25" s="1"/>
  <c r="AA141" i="22"/>
  <c r="AA151" i="22" s="1"/>
  <c r="AA140" i="27"/>
  <c r="CC116" i="22"/>
  <c r="AF140" i="29"/>
  <c r="AF141" i="26"/>
  <c r="AF153" i="26" s="1"/>
  <c r="AE91" i="25"/>
  <c r="AE40" i="25"/>
  <c r="AE41" i="25" s="1"/>
  <c r="AE90" i="26"/>
  <c r="AD101" i="23"/>
  <c r="AB90" i="28"/>
  <c r="AB40" i="27"/>
  <c r="AB41" i="27" s="1"/>
  <c r="AB8" i="27" s="1"/>
  <c r="AB91" i="27"/>
  <c r="AB140" i="28"/>
  <c r="AB141" i="28" s="1"/>
  <c r="AB151" i="28" s="1"/>
  <c r="AB141" i="27"/>
  <c r="AB151" i="27" s="1"/>
  <c r="AD13" i="28"/>
  <c r="AD14" i="28" s="1"/>
  <c r="Y29" i="24"/>
  <c r="Y31" i="24" s="1"/>
  <c r="Y6" i="24" s="1"/>
  <c r="Y131" i="24"/>
  <c r="AD91" i="24"/>
  <c r="AD114" i="24" s="1"/>
  <c r="AD116" i="24" s="1"/>
  <c r="AC8" i="28"/>
  <c r="AC51" i="28"/>
  <c r="Y131" i="25"/>
  <c r="Y29" i="25"/>
  <c r="Y31" i="25" s="1"/>
  <c r="Y6" i="25" s="1"/>
  <c r="Y129" i="26"/>
  <c r="X79" i="29"/>
  <c r="X81" i="26"/>
  <c r="X112" i="26" s="1"/>
  <c r="W131" i="24"/>
  <c r="W151" i="24" s="1"/>
  <c r="W29" i="24"/>
  <c r="AF114" i="24"/>
  <c r="AF116" i="24" s="1"/>
  <c r="AF101" i="24"/>
  <c r="AE8" i="23"/>
  <c r="AE51" i="23"/>
  <c r="AE13" i="23" s="1"/>
  <c r="AD141" i="23"/>
  <c r="AD151" i="23" s="1"/>
  <c r="AD140" i="24"/>
  <c r="AD141" i="24" s="1"/>
  <c r="AD151" i="24" s="1"/>
  <c r="AD140" i="25"/>
  <c r="AD40" i="25" s="1"/>
  <c r="AD41" i="25" s="1"/>
  <c r="Z80" i="29"/>
  <c r="Z81" i="26"/>
  <c r="Z112" i="26" s="1"/>
  <c r="Z30" i="26"/>
  <c r="X80" i="29"/>
  <c r="X30" i="26"/>
  <c r="Y80" i="29"/>
  <c r="Y81" i="26"/>
  <c r="Y112" i="26" s="1"/>
  <c r="Y30" i="26"/>
  <c r="AF90" i="29"/>
  <c r="AF91" i="26"/>
  <c r="AF40" i="26"/>
  <c r="AF41" i="26" s="1"/>
  <c r="AF8" i="26" s="1"/>
  <c r="AA91" i="22"/>
  <c r="AA90" i="27"/>
  <c r="AD116" i="23"/>
  <c r="AE40" i="24"/>
  <c r="AE41" i="24" s="1"/>
  <c r="AE91" i="24"/>
  <c r="AB101" i="22"/>
  <c r="AB60" i="22" s="1"/>
  <c r="AB57" i="22"/>
  <c r="AB114" i="22"/>
  <c r="AB116" i="22" s="1"/>
  <c r="W80" i="29"/>
  <c r="W81" i="26"/>
  <c r="E30" i="29"/>
  <c r="W30" i="26"/>
  <c r="Z129" i="29"/>
  <c r="Z131" i="26"/>
  <c r="Z29" i="26"/>
  <c r="AF114" i="25"/>
  <c r="AF116" i="25" s="1"/>
  <c r="AF101" i="25"/>
  <c r="W129" i="26"/>
  <c r="W29" i="25"/>
  <c r="W131" i="25"/>
  <c r="W151" i="25" s="1"/>
  <c r="AD40" i="23"/>
  <c r="AD41" i="23" s="1"/>
  <c r="CB51" i="24"/>
  <c r="CB13" i="24" s="1"/>
  <c r="BX48" i="26"/>
  <c r="BX10" i="26" s="1"/>
  <c r="AC75" i="26"/>
  <c r="AC75" i="29" s="1"/>
  <c r="AC25" i="25"/>
  <c r="AC28" i="25" s="1"/>
  <c r="AC78" i="25"/>
  <c r="AC111" i="25" s="1"/>
  <c r="AD25" i="26"/>
  <c r="AD28" i="26" s="1"/>
  <c r="AD5" i="26" s="1"/>
  <c r="AD78" i="26"/>
  <c r="AD111" i="26" s="1"/>
  <c r="Z27" i="25"/>
  <c r="Z77" i="26"/>
  <c r="Z77" i="29" s="1"/>
  <c r="AC5" i="23"/>
  <c r="Y77" i="26"/>
  <c r="Y77" i="29" s="1"/>
  <c r="Y27" i="25"/>
  <c r="X77" i="23"/>
  <c r="AB75" i="25"/>
  <c r="AB78" i="23"/>
  <c r="AB111" i="23" s="1"/>
  <c r="AB25" i="23"/>
  <c r="AB28" i="23" s="1"/>
  <c r="AB75" i="24"/>
  <c r="AA27" i="26"/>
  <c r="AC25" i="24"/>
  <c r="AC28" i="24" s="1"/>
  <c r="AC78" i="24"/>
  <c r="AC111" i="24" s="1"/>
  <c r="AA75" i="23"/>
  <c r="AA75" i="31" s="1"/>
  <c r="BY97" i="29"/>
  <c r="BY98" i="26"/>
  <c r="BY115" i="26" s="1"/>
  <c r="BY116" i="26" s="1"/>
  <c r="X128" i="30"/>
  <c r="BY96" i="29"/>
  <c r="BY46" i="26"/>
  <c r="BY48" i="26" s="1"/>
  <c r="BZ148" i="26"/>
  <c r="BZ153" i="26" s="1"/>
  <c r="BZ97" i="26"/>
  <c r="BZ96" i="26"/>
  <c r="E9" i="26"/>
  <c r="E7" i="26"/>
  <c r="BK13" i="25"/>
  <c r="AY13" i="25"/>
  <c r="AU13" i="25"/>
  <c r="BP13" i="25"/>
  <c r="AN13" i="25"/>
  <c r="BS13" i="25"/>
  <c r="BX13" i="25"/>
  <c r="AR13" i="25"/>
  <c r="AO13" i="25"/>
  <c r="AL13" i="25"/>
  <c r="BF13" i="25"/>
  <c r="AG13" i="25"/>
  <c r="BV13" i="25"/>
  <c r="BU13" i="25"/>
  <c r="BL13" i="25"/>
  <c r="BT13" i="25"/>
  <c r="BH13" i="25"/>
  <c r="AK13" i="25"/>
  <c r="BI13" i="25"/>
  <c r="BJ13" i="25"/>
  <c r="AS13" i="25"/>
  <c r="BB13" i="25"/>
  <c r="BE13" i="25"/>
  <c r="AJ13" i="25"/>
  <c r="BR13" i="25"/>
  <c r="AQ13" i="25"/>
  <c r="BA13" i="25"/>
  <c r="AX13" i="25"/>
  <c r="AW13" i="25"/>
  <c r="BO13" i="25"/>
  <c r="BN13" i="25"/>
  <c r="BC13" i="25"/>
  <c r="BQ13" i="25"/>
  <c r="AZ13" i="25"/>
  <c r="CA13" i="25"/>
  <c r="BG13" i="25"/>
  <c r="BW13" i="25"/>
  <c r="BM13" i="25"/>
  <c r="AH13" i="25"/>
  <c r="AM13" i="25"/>
  <c r="AV13" i="25"/>
  <c r="BY13" i="25"/>
  <c r="CE13" i="25"/>
  <c r="CD13" i="25"/>
  <c r="AI13" i="25"/>
  <c r="CB13" i="25"/>
  <c r="AT13" i="25"/>
  <c r="CC13" i="25"/>
  <c r="AP13" i="25"/>
  <c r="BZ13" i="25"/>
  <c r="BD13" i="25"/>
  <c r="AN13" i="24"/>
  <c r="CC13" i="24"/>
  <c r="AZ13" i="24"/>
  <c r="AV13" i="24"/>
  <c r="BJ13" i="24"/>
  <c r="BQ13" i="24"/>
  <c r="BP13" i="24"/>
  <c r="AY13" i="24"/>
  <c r="AG13" i="24"/>
  <c r="BZ13" i="24"/>
  <c r="AM13" i="24"/>
  <c r="AS13" i="24"/>
  <c r="BY13" i="24"/>
  <c r="BS13" i="24"/>
  <c r="BO13" i="24"/>
  <c r="BD13" i="24"/>
  <c r="CD13" i="24"/>
  <c r="CE13" i="24"/>
  <c r="BR13" i="24"/>
  <c r="BC13" i="24"/>
  <c r="BA13" i="24"/>
  <c r="BM13" i="24"/>
  <c r="AJ13" i="24"/>
  <c r="AT13" i="24"/>
  <c r="BH13" i="24"/>
  <c r="BE13" i="24"/>
  <c r="AW13" i="24"/>
  <c r="AL13" i="24"/>
  <c r="BL13" i="24"/>
  <c r="BT13" i="24"/>
  <c r="BX13" i="24"/>
  <c r="BB13" i="24"/>
  <c r="BW13" i="24"/>
  <c r="AP13" i="24"/>
  <c r="BG13" i="24"/>
  <c r="AI13" i="24"/>
  <c r="BI13" i="24"/>
  <c r="AK13" i="24"/>
  <c r="BU13" i="24"/>
  <c r="AU13" i="24"/>
  <c r="AH13" i="24"/>
  <c r="BK13" i="24"/>
  <c r="AO13" i="24"/>
  <c r="AQ13" i="24"/>
  <c r="AR13" i="24"/>
  <c r="BF13" i="24"/>
  <c r="BN13" i="24"/>
  <c r="BV13" i="24"/>
  <c r="CA13" i="24"/>
  <c r="BF41" i="29"/>
  <c r="BF8" i="29" s="1"/>
  <c r="AR41" i="29"/>
  <c r="AR8" i="29" s="1"/>
  <c r="BV114" i="30"/>
  <c r="W41" i="29"/>
  <c r="W8" i="29" s="1"/>
  <c r="BG41" i="29"/>
  <c r="BG8" i="29" s="1"/>
  <c r="BG39" i="30"/>
  <c r="BG41" i="30" s="1"/>
  <c r="BG8" i="30" s="1"/>
  <c r="BG117" i="30"/>
  <c r="AG101" i="30"/>
  <c r="BN37" i="30"/>
  <c r="BN38" i="30" s="1"/>
  <c r="BN7" i="30" s="1"/>
  <c r="AB36" i="30"/>
  <c r="AB38" i="30" s="1"/>
  <c r="AB7" i="30" s="1"/>
  <c r="AO30" i="30"/>
  <c r="AO31" i="30" s="1"/>
  <c r="AO6" i="30" s="1"/>
  <c r="AU31" i="29"/>
  <c r="AU6" i="29" s="1"/>
  <c r="AN101" i="30"/>
  <c r="BG24" i="30"/>
  <c r="BG28" i="30" s="1"/>
  <c r="BG5" i="30" s="1"/>
  <c r="W114" i="30"/>
  <c r="BI36" i="30"/>
  <c r="BI38" i="30" s="1"/>
  <c r="BI7" i="30" s="1"/>
  <c r="AO40" i="30"/>
  <c r="AO41" i="30" s="1"/>
  <c r="AO8" i="30" s="1"/>
  <c r="W40" i="30"/>
  <c r="W41" i="30" s="1"/>
  <c r="W8" i="30" s="1"/>
  <c r="AK101" i="30"/>
  <c r="AN112" i="30"/>
  <c r="AN116" i="30" s="1"/>
  <c r="AM101" i="30"/>
  <c r="AH101" i="30"/>
  <c r="AL101" i="30"/>
  <c r="BI113" i="30"/>
  <c r="AX101" i="30"/>
  <c r="BL47" i="29"/>
  <c r="BL48" i="29" s="1"/>
  <c r="BL10" i="29" s="1"/>
  <c r="BL97" i="30"/>
  <c r="BP47" i="29"/>
  <c r="BP48" i="29" s="1"/>
  <c r="BP10" i="29" s="1"/>
  <c r="BP97" i="30"/>
  <c r="AJ101" i="30"/>
  <c r="AL113" i="30"/>
  <c r="AL116" i="30" s="1"/>
  <c r="AQ47" i="29"/>
  <c r="AQ48" i="29" s="1"/>
  <c r="AQ10" i="29" s="1"/>
  <c r="AQ97" i="30"/>
  <c r="BV98" i="29"/>
  <c r="BV115" i="29" s="1"/>
  <c r="BV116" i="29" s="1"/>
  <c r="BV97" i="30"/>
  <c r="BC98" i="29"/>
  <c r="BC115" i="29" s="1"/>
  <c r="BC116" i="29" s="1"/>
  <c r="BC97" i="30"/>
  <c r="BO98" i="29"/>
  <c r="BO115" i="29" s="1"/>
  <c r="BO116" i="29" s="1"/>
  <c r="BO97" i="30"/>
  <c r="BE47" i="29"/>
  <c r="BE48" i="29" s="1"/>
  <c r="BE10" i="29" s="1"/>
  <c r="BE97" i="30"/>
  <c r="BQ98" i="29"/>
  <c r="BQ115" i="29" s="1"/>
  <c r="BQ116" i="29" s="1"/>
  <c r="BQ97" i="30"/>
  <c r="AY113" i="30"/>
  <c r="BL112" i="30"/>
  <c r="BS98" i="29"/>
  <c r="BS115" i="29" s="1"/>
  <c r="BS116" i="29" s="1"/>
  <c r="BS97" i="30"/>
  <c r="AE113" i="30"/>
  <c r="BR117" i="30"/>
  <c r="AT98" i="29"/>
  <c r="AT97" i="30"/>
  <c r="BM47" i="29"/>
  <c r="BM48" i="29" s="1"/>
  <c r="BM10" i="29" s="1"/>
  <c r="BM97" i="30"/>
  <c r="BJ98" i="29"/>
  <c r="BJ115" i="29" s="1"/>
  <c r="BJ116" i="29" s="1"/>
  <c r="BJ97" i="30"/>
  <c r="AZ98" i="29"/>
  <c r="AZ115" i="29" s="1"/>
  <c r="AZ116" i="29" s="1"/>
  <c r="AZ97" i="30"/>
  <c r="AI101" i="30"/>
  <c r="AO101" i="30"/>
  <c r="Z164" i="30" s="1"/>
  <c r="AV98" i="29"/>
  <c r="AV115" i="29" s="1"/>
  <c r="AV116" i="29" s="1"/>
  <c r="AV97" i="30"/>
  <c r="AX114" i="30"/>
  <c r="AX116" i="30" s="1"/>
  <c r="BA98" i="29"/>
  <c r="BA115" i="29" s="1"/>
  <c r="BA116" i="29" s="1"/>
  <c r="BA97" i="30"/>
  <c r="BR47" i="29"/>
  <c r="BR48" i="29" s="1"/>
  <c r="BR10" i="29" s="1"/>
  <c r="BR97" i="30"/>
  <c r="BN47" i="29"/>
  <c r="BN48" i="29" s="1"/>
  <c r="BN10" i="29" s="1"/>
  <c r="BN97" i="30"/>
  <c r="AH113" i="30"/>
  <c r="BF47" i="29"/>
  <c r="BF48" i="29" s="1"/>
  <c r="BF10" i="29" s="1"/>
  <c r="BF97" i="30"/>
  <c r="BI47" i="29"/>
  <c r="BI48" i="29" s="1"/>
  <c r="BI10" i="29" s="1"/>
  <c r="BI97" i="30"/>
  <c r="AP98" i="29"/>
  <c r="AP115" i="29" s="1"/>
  <c r="AP116" i="29" s="1"/>
  <c r="AP97" i="30"/>
  <c r="BX47" i="29"/>
  <c r="BX97" i="30"/>
  <c r="AW98" i="29"/>
  <c r="AW115" i="29" s="1"/>
  <c r="AW116" i="29" s="1"/>
  <c r="AW97" i="30"/>
  <c r="BB98" i="29"/>
  <c r="BB115" i="29" s="1"/>
  <c r="BB116" i="29" s="1"/>
  <c r="BB97" i="30"/>
  <c r="BT98" i="29"/>
  <c r="BT115" i="29" s="1"/>
  <c r="BT116" i="29" s="1"/>
  <c r="BT97" i="30"/>
  <c r="BD47" i="29"/>
  <c r="BD48" i="29" s="1"/>
  <c r="BD10" i="29" s="1"/>
  <c r="BD97" i="30"/>
  <c r="BW47" i="29"/>
  <c r="BW48" i="29" s="1"/>
  <c r="BW10" i="29" s="1"/>
  <c r="BW97" i="30"/>
  <c r="BG98" i="29"/>
  <c r="BG115" i="29" s="1"/>
  <c r="BG116" i="29" s="1"/>
  <c r="BG97" i="30"/>
  <c r="BR32" i="30"/>
  <c r="BR38" i="30" s="1"/>
  <c r="BR7" i="30" s="1"/>
  <c r="AR47" i="29"/>
  <c r="AR48" i="29" s="1"/>
  <c r="AR10" i="29" s="1"/>
  <c r="AR97" i="30"/>
  <c r="BU98" i="29"/>
  <c r="BU115" i="29" s="1"/>
  <c r="BU116" i="29" s="1"/>
  <c r="BU97" i="30"/>
  <c r="AU47" i="29"/>
  <c r="AU48" i="29" s="1"/>
  <c r="AU10" i="29" s="1"/>
  <c r="AU97" i="30"/>
  <c r="AS98" i="29"/>
  <c r="AS115" i="29" s="1"/>
  <c r="AS116" i="29" s="1"/>
  <c r="AS97" i="30"/>
  <c r="BK98" i="29"/>
  <c r="BK115" i="29" s="1"/>
  <c r="BK116" i="29" s="1"/>
  <c r="BK97" i="30"/>
  <c r="BH47" i="29"/>
  <c r="BH48" i="29" s="1"/>
  <c r="BH10" i="29" s="1"/>
  <c r="BH97" i="30"/>
  <c r="AY47" i="29"/>
  <c r="AY48" i="29" s="1"/>
  <c r="AY10" i="29" s="1"/>
  <c r="AY97" i="30"/>
  <c r="AX47" i="30"/>
  <c r="AX48" i="30" s="1"/>
  <c r="AX10" i="30" s="1"/>
  <c r="AY31" i="30"/>
  <c r="AY6" i="30" s="1"/>
  <c r="AG41" i="29"/>
  <c r="AG8" i="29" s="1"/>
  <c r="AR145" i="30"/>
  <c r="AN145" i="30"/>
  <c r="AN151" i="30" s="1"/>
  <c r="BI138" i="30"/>
  <c r="BI151" i="30" s="1"/>
  <c r="BC145" i="30"/>
  <c r="BQ31" i="30"/>
  <c r="BQ6" i="30" s="1"/>
  <c r="BB31" i="29"/>
  <c r="BB6" i="29" s="1"/>
  <c r="BN31" i="29"/>
  <c r="BN6" i="29" s="1"/>
  <c r="AQ36" i="30"/>
  <c r="AQ38" i="30" s="1"/>
  <c r="AQ7" i="30" s="1"/>
  <c r="BF39" i="30"/>
  <c r="BF41" i="30" s="1"/>
  <c r="BF8" i="30" s="1"/>
  <c r="BW138" i="30"/>
  <c r="BW151" i="30" s="1"/>
  <c r="AO41" i="29"/>
  <c r="AO8" i="29" s="1"/>
  <c r="AR24" i="30"/>
  <c r="AR28" i="30" s="1"/>
  <c r="AQ128" i="30"/>
  <c r="AQ151" i="30" s="1"/>
  <c r="AJ128" i="30"/>
  <c r="AJ151" i="30" s="1"/>
  <c r="BI29" i="30"/>
  <c r="BI31" i="30" s="1"/>
  <c r="BI6" i="30" s="1"/>
  <c r="BO41" i="29"/>
  <c r="BO8" i="29" s="1"/>
  <c r="AT41" i="29"/>
  <c r="AT8" i="29" s="1"/>
  <c r="AY138" i="30"/>
  <c r="AY151" i="30" s="1"/>
  <c r="AE39" i="30"/>
  <c r="BB138" i="30"/>
  <c r="BB151" i="30" s="1"/>
  <c r="X24" i="30"/>
  <c r="BO31" i="29"/>
  <c r="BO6" i="29" s="1"/>
  <c r="BK41" i="29"/>
  <c r="BK8" i="29" s="1"/>
  <c r="BP45" i="29"/>
  <c r="BP9" i="29" s="1"/>
  <c r="AZ131" i="30"/>
  <c r="AZ151" i="30" s="1"/>
  <c r="AN41" i="29"/>
  <c r="AN8" i="29" s="1"/>
  <c r="Y138" i="30"/>
  <c r="BA41" i="29"/>
  <c r="BA8" i="29" s="1"/>
  <c r="AW26" i="30"/>
  <c r="AW28" i="30" s="1"/>
  <c r="AW5" i="30" s="1"/>
  <c r="BC128" i="30"/>
  <c r="AV138" i="30"/>
  <c r="BC41" i="29"/>
  <c r="BC8" i="29" s="1"/>
  <c r="AP31" i="29"/>
  <c r="AP6" i="29" s="1"/>
  <c r="BN41" i="30"/>
  <c r="BN8" i="30" s="1"/>
  <c r="BC31" i="29"/>
  <c r="BC6" i="29" s="1"/>
  <c r="BM31" i="29"/>
  <c r="BM6" i="29" s="1"/>
  <c r="AZ41" i="29"/>
  <c r="AZ8" i="29" s="1"/>
  <c r="AZ31" i="29"/>
  <c r="AZ6" i="29" s="1"/>
  <c r="BI31" i="29"/>
  <c r="BI6" i="29" s="1"/>
  <c r="AS29" i="30"/>
  <c r="AS31" i="30" s="1"/>
  <c r="AS6" i="30" s="1"/>
  <c r="AN29" i="30"/>
  <c r="AN31" i="30" s="1"/>
  <c r="AN6" i="30" s="1"/>
  <c r="AK32" i="30"/>
  <c r="AK38" i="30" s="1"/>
  <c r="AK7" i="30" s="1"/>
  <c r="Z128" i="30"/>
  <c r="BO33" i="30"/>
  <c r="BO38" i="30" s="1"/>
  <c r="BO7" i="30" s="1"/>
  <c r="AR138" i="30"/>
  <c r="BB31" i="30"/>
  <c r="BB6" i="30" s="1"/>
  <c r="AO31" i="29"/>
  <c r="AO6" i="29" s="1"/>
  <c r="BS45" i="29"/>
  <c r="BS9" i="29" s="1"/>
  <c r="BF38" i="29"/>
  <c r="BF7" i="29" s="1"/>
  <c r="AX45" i="29"/>
  <c r="AX9" i="29" s="1"/>
  <c r="BA45" i="29"/>
  <c r="BA9" i="29" s="1"/>
  <c r="BR45" i="29"/>
  <c r="BR9" i="29" s="1"/>
  <c r="AN45" i="29"/>
  <c r="AN9" i="29" s="1"/>
  <c r="AV131" i="30"/>
  <c r="AE31" i="29"/>
  <c r="AE6" i="29" s="1"/>
  <c r="BS31" i="29"/>
  <c r="BS6" i="29" s="1"/>
  <c r="AN31" i="29"/>
  <c r="AN6" i="29" s="1"/>
  <c r="AQ41" i="29"/>
  <c r="AQ8" i="29" s="1"/>
  <c r="BE31" i="29"/>
  <c r="BE6" i="29" s="1"/>
  <c r="AM31" i="29"/>
  <c r="AM6" i="29" s="1"/>
  <c r="BG45" i="29"/>
  <c r="BG9" i="29" s="1"/>
  <c r="BD31" i="29"/>
  <c r="BD6" i="29" s="1"/>
  <c r="BS26" i="30"/>
  <c r="BS28" i="30" s="1"/>
  <c r="AT31" i="30"/>
  <c r="AT6" i="30" s="1"/>
  <c r="AH28" i="30"/>
  <c r="AH5" i="30" s="1"/>
  <c r="AH45" i="29"/>
  <c r="AH9" i="29" s="1"/>
  <c r="AM41" i="29"/>
  <c r="AM8" i="29" s="1"/>
  <c r="AV41" i="29"/>
  <c r="AV8" i="29" s="1"/>
  <c r="AE28" i="29"/>
  <c r="AE5" i="29" s="1"/>
  <c r="BV31" i="29"/>
  <c r="BV6" i="29" s="1"/>
  <c r="BG31" i="29"/>
  <c r="BG6" i="29" s="1"/>
  <c r="BG131" i="30"/>
  <c r="BG151" i="30" s="1"/>
  <c r="BI27" i="30"/>
  <c r="BI28" i="30" s="1"/>
  <c r="BA24" i="30"/>
  <c r="BA28" i="30" s="1"/>
  <c r="AV31" i="29"/>
  <c r="AV6" i="29" s="1"/>
  <c r="AB31" i="29"/>
  <c r="AB6" i="29" s="1"/>
  <c r="AL41" i="29"/>
  <c r="AL8" i="29" s="1"/>
  <c r="AQ31" i="30"/>
  <c r="AQ6" i="30" s="1"/>
  <c r="BQ45" i="29"/>
  <c r="BQ9" i="29" s="1"/>
  <c r="BU31" i="29"/>
  <c r="BU6" i="29" s="1"/>
  <c r="BH31" i="29"/>
  <c r="BH6" i="29" s="1"/>
  <c r="BD41" i="29"/>
  <c r="BD8" i="29" s="1"/>
  <c r="BH98" i="29"/>
  <c r="BH115" i="29" s="1"/>
  <c r="BH116" i="29" s="1"/>
  <c r="AZ31" i="30"/>
  <c r="AZ6" i="30" s="1"/>
  <c r="AX31" i="29"/>
  <c r="AX6" i="29" s="1"/>
  <c r="AL31" i="29"/>
  <c r="AL6" i="29" s="1"/>
  <c r="AH31" i="29"/>
  <c r="AH6" i="29" s="1"/>
  <c r="AI41" i="29"/>
  <c r="AI8" i="29" s="1"/>
  <c r="AW31" i="29"/>
  <c r="AW6" i="29" s="1"/>
  <c r="AX41" i="29"/>
  <c r="AX8" i="29" s="1"/>
  <c r="AQ45" i="29"/>
  <c r="AQ9" i="29" s="1"/>
  <c r="BM45" i="29"/>
  <c r="BM9" i="29" s="1"/>
  <c r="AY98" i="29"/>
  <c r="AY115" i="29" s="1"/>
  <c r="AY116" i="29" s="1"/>
  <c r="AS47" i="29"/>
  <c r="AS48" i="29" s="1"/>
  <c r="AS10" i="29" s="1"/>
  <c r="BL31" i="29"/>
  <c r="BL6" i="29" s="1"/>
  <c r="BR41" i="29"/>
  <c r="BR8" i="29" s="1"/>
  <c r="BK47" i="29"/>
  <c r="BK48" i="29" s="1"/>
  <c r="BK10" i="29" s="1"/>
  <c r="AR45" i="29"/>
  <c r="AR9" i="29" s="1"/>
  <c r="BH28" i="29"/>
  <c r="BH5" i="29" s="1"/>
  <c r="AJ41" i="29"/>
  <c r="AJ8" i="29" s="1"/>
  <c r="BO45" i="29"/>
  <c r="BO9" i="29" s="1"/>
  <c r="BE45" i="30"/>
  <c r="BE9" i="30" s="1"/>
  <c r="AG31" i="29"/>
  <c r="AG6" i="29" s="1"/>
  <c r="BU41" i="29"/>
  <c r="BU8" i="29" s="1"/>
  <c r="BO41" i="30"/>
  <c r="BO8" i="30" s="1"/>
  <c r="BW31" i="29"/>
  <c r="BW6" i="29" s="1"/>
  <c r="AF28" i="29"/>
  <c r="AF5" i="29" s="1"/>
  <c r="BU47" i="29"/>
  <c r="BU48" i="29" s="1"/>
  <c r="BU10" i="29" s="1"/>
  <c r="AL38" i="29"/>
  <c r="AL7" i="29" s="1"/>
  <c r="X38" i="29"/>
  <c r="X7" i="29" s="1"/>
  <c r="AV31" i="30"/>
  <c r="AV6" i="30" s="1"/>
  <c r="BI41" i="29"/>
  <c r="BI8" i="29" s="1"/>
  <c r="BO28" i="29"/>
  <c r="BO5" i="29" s="1"/>
  <c r="BO28" i="30"/>
  <c r="BO5" i="30" s="1"/>
  <c r="BR45" i="30"/>
  <c r="BR9" i="30" s="1"/>
  <c r="AA45" i="29"/>
  <c r="AA9" i="29" s="1"/>
  <c r="AY41" i="29"/>
  <c r="AY8" i="29" s="1"/>
  <c r="AQ31" i="29"/>
  <c r="AQ6" i="29" s="1"/>
  <c r="AW47" i="29"/>
  <c r="AW48" i="29" s="1"/>
  <c r="AW10" i="29" s="1"/>
  <c r="BJ31" i="29"/>
  <c r="BJ6" i="29" s="1"/>
  <c r="AB45" i="29"/>
  <c r="AB9" i="29" s="1"/>
  <c r="BH45" i="29"/>
  <c r="BH9" i="29" s="1"/>
  <c r="AE45" i="29"/>
  <c r="AE9" i="29" s="1"/>
  <c r="BA31" i="29"/>
  <c r="BA6" i="29" s="1"/>
  <c r="BC45" i="29"/>
  <c r="BC9" i="29" s="1"/>
  <c r="AR31" i="29"/>
  <c r="AR6" i="29" s="1"/>
  <c r="BQ47" i="29"/>
  <c r="BQ48" i="29" s="1"/>
  <c r="BQ10" i="29" s="1"/>
  <c r="BK38" i="29"/>
  <c r="BK7" i="29" s="1"/>
  <c r="AG41" i="30"/>
  <c r="AG8" i="30" s="1"/>
  <c r="AW45" i="29"/>
  <c r="AW9" i="29" s="1"/>
  <c r="BK31" i="29"/>
  <c r="BK6" i="29" s="1"/>
  <c r="AY31" i="29"/>
  <c r="AY6" i="29" s="1"/>
  <c r="BW41" i="29"/>
  <c r="BW8" i="29" s="1"/>
  <c r="AZ45" i="30"/>
  <c r="AZ9" i="30" s="1"/>
  <c r="BP41" i="29"/>
  <c r="BP8" i="29" s="1"/>
  <c r="BS41" i="29"/>
  <c r="BS8" i="29" s="1"/>
  <c r="BF31" i="29"/>
  <c r="BF6" i="29" s="1"/>
  <c r="X45" i="29"/>
  <c r="X9" i="29" s="1"/>
  <c r="AQ38" i="29"/>
  <c r="AQ7" i="29" s="1"/>
  <c r="AU151" i="29"/>
  <c r="BW31" i="30"/>
  <c r="BW6" i="30" s="1"/>
  <c r="AT31" i="29"/>
  <c r="AT6" i="29" s="1"/>
  <c r="AO45" i="29"/>
  <c r="AO9" i="29" s="1"/>
  <c r="BN45" i="29"/>
  <c r="BN9" i="29" s="1"/>
  <c r="AF45" i="29"/>
  <c r="AF9" i="29" s="1"/>
  <c r="AX38" i="29"/>
  <c r="AX7" i="29" s="1"/>
  <c r="BR31" i="29"/>
  <c r="BR6" i="29" s="1"/>
  <c r="AM45" i="29"/>
  <c r="AM9" i="29" s="1"/>
  <c r="AR28" i="29"/>
  <c r="AR5" i="29" s="1"/>
  <c r="AV45" i="29"/>
  <c r="AV9" i="29" s="1"/>
  <c r="BJ38" i="29"/>
  <c r="BJ7" i="29" s="1"/>
  <c r="AA31" i="30"/>
  <c r="AA6" i="30" s="1"/>
  <c r="AX41" i="30"/>
  <c r="AX8" i="30" s="1"/>
  <c r="BC45" i="30"/>
  <c r="BC9" i="30" s="1"/>
  <c r="BV45" i="29"/>
  <c r="BV9" i="29" s="1"/>
  <c r="AE38" i="29"/>
  <c r="AE7" i="29" s="1"/>
  <c r="BV38" i="29"/>
  <c r="BV7" i="29" s="1"/>
  <c r="AB38" i="29"/>
  <c r="AB7" i="29" s="1"/>
  <c r="AI45" i="29"/>
  <c r="AI9" i="29" s="1"/>
  <c r="BL45" i="29"/>
  <c r="BL9" i="29" s="1"/>
  <c r="BM41" i="29"/>
  <c r="BM8" i="29" s="1"/>
  <c r="AU98" i="29"/>
  <c r="AU115" i="29" s="1"/>
  <c r="AU116" i="29" s="1"/>
  <c r="BN98" i="29"/>
  <c r="BN115" i="29" s="1"/>
  <c r="BN116" i="29" s="1"/>
  <c r="AY45" i="29"/>
  <c r="AY9" i="29" s="1"/>
  <c r="AA38" i="29"/>
  <c r="AA7" i="29" s="1"/>
  <c r="AO45" i="30"/>
  <c r="AO9" i="30" s="1"/>
  <c r="AT41" i="30"/>
  <c r="AT8" i="30" s="1"/>
  <c r="AU45" i="29"/>
  <c r="AU9" i="29" s="1"/>
  <c r="AR38" i="29"/>
  <c r="AR7" i="29" s="1"/>
  <c r="BT45" i="29"/>
  <c r="BT9" i="29" s="1"/>
  <c r="BT28" i="29"/>
  <c r="BT5" i="29" s="1"/>
  <c r="W45" i="29"/>
  <c r="W9" i="29" s="1"/>
  <c r="AN28" i="30"/>
  <c r="AN5" i="30" s="1"/>
  <c r="AU31" i="30"/>
  <c r="AU6" i="30" s="1"/>
  <c r="AK28" i="30"/>
  <c r="AK5" i="30" s="1"/>
  <c r="AR41" i="30"/>
  <c r="AR8" i="30" s="1"/>
  <c r="BI45" i="30"/>
  <c r="BI9" i="30" s="1"/>
  <c r="BR41" i="30"/>
  <c r="BR8" i="30" s="1"/>
  <c r="BJ151" i="29"/>
  <c r="BN45" i="30"/>
  <c r="BN9" i="30" s="1"/>
  <c r="AK31" i="29"/>
  <c r="AK6" i="29" s="1"/>
  <c r="AZ45" i="29"/>
  <c r="AZ9" i="29" s="1"/>
  <c r="AK101" i="29"/>
  <c r="AR98" i="29"/>
  <c r="AR115" i="29" s="1"/>
  <c r="AR116" i="29" s="1"/>
  <c r="AF38" i="29"/>
  <c r="AF7" i="29" s="1"/>
  <c r="BT38" i="29"/>
  <c r="BT7" i="29" s="1"/>
  <c r="AM41" i="30"/>
  <c r="AM8" i="30" s="1"/>
  <c r="AN41" i="30"/>
  <c r="AN8" i="30" s="1"/>
  <c r="AJ31" i="29"/>
  <c r="AJ6" i="29" s="1"/>
  <c r="Z45" i="29"/>
  <c r="Z9" i="29" s="1"/>
  <c r="BI151" i="29"/>
  <c r="AS45" i="29"/>
  <c r="AS9" i="29" s="1"/>
  <c r="BI38" i="29"/>
  <c r="BI7" i="29" s="1"/>
  <c r="AF31" i="29"/>
  <c r="AF6" i="29" s="1"/>
  <c r="BL41" i="29"/>
  <c r="BL8" i="29" s="1"/>
  <c r="AC31" i="29"/>
  <c r="AC6" i="29" s="1"/>
  <c r="AL45" i="29"/>
  <c r="AL9" i="29" s="1"/>
  <c r="AP38" i="29"/>
  <c r="AP7" i="29" s="1"/>
  <c r="BO151" i="30"/>
  <c r="BI45" i="29"/>
  <c r="BI9" i="29" s="1"/>
  <c r="AL151" i="29"/>
  <c r="BB41" i="30"/>
  <c r="BB8" i="30" s="1"/>
  <c r="BT31" i="29"/>
  <c r="BT6" i="29" s="1"/>
  <c r="BE41" i="29"/>
  <c r="BE8" i="29" s="1"/>
  <c r="BO47" i="29"/>
  <c r="BO48" i="29" s="1"/>
  <c r="BO10" i="29" s="1"/>
  <c r="AQ98" i="29"/>
  <c r="AQ115" i="29" s="1"/>
  <c r="AQ116" i="29" s="1"/>
  <c r="BE98" i="29"/>
  <c r="BE115" i="29" s="1"/>
  <c r="BE116" i="29" s="1"/>
  <c r="AA31" i="29"/>
  <c r="AA6" i="29" s="1"/>
  <c r="AH45" i="30"/>
  <c r="AH9" i="30" s="1"/>
  <c r="AJ45" i="29"/>
  <c r="AJ9" i="29" s="1"/>
  <c r="Z45" i="30"/>
  <c r="Z9" i="30" s="1"/>
  <c r="AG38" i="29"/>
  <c r="AG7" i="29" s="1"/>
  <c r="BB45" i="29"/>
  <c r="BB9" i="29" s="1"/>
  <c r="BU45" i="30"/>
  <c r="BU9" i="30" s="1"/>
  <c r="AK45" i="29"/>
  <c r="AK9" i="29" s="1"/>
  <c r="AC45" i="29"/>
  <c r="AC9" i="29" s="1"/>
  <c r="BW28" i="29"/>
  <c r="BW5" i="29" s="1"/>
  <c r="AW28" i="29"/>
  <c r="AW5" i="29" s="1"/>
  <c r="BR28" i="29"/>
  <c r="BR5" i="29" s="1"/>
  <c r="BC47" i="29"/>
  <c r="BC48" i="29" s="1"/>
  <c r="BC10" i="29" s="1"/>
  <c r="AV38" i="29"/>
  <c r="AV7" i="29" s="1"/>
  <c r="AJ41" i="30"/>
  <c r="AJ8" i="30" s="1"/>
  <c r="AQ28" i="29"/>
  <c r="AQ5" i="29" s="1"/>
  <c r="AT151" i="29"/>
  <c r="AC162" i="29" s="1"/>
  <c r="BS45" i="30"/>
  <c r="BS9" i="30" s="1"/>
  <c r="BH28" i="30"/>
  <c r="BH5" i="30" s="1"/>
  <c r="AX31" i="30"/>
  <c r="AX6" i="30" s="1"/>
  <c r="AZ151" i="29"/>
  <c r="BW45" i="29"/>
  <c r="BW9" i="29" s="1"/>
  <c r="BV47" i="29"/>
  <c r="BV48" i="29" s="1"/>
  <c r="BV10" i="29" s="1"/>
  <c r="BN38" i="29"/>
  <c r="BN7" i="29" s="1"/>
  <c r="AJ38" i="29"/>
  <c r="AJ7" i="29" s="1"/>
  <c r="AE31" i="30"/>
  <c r="AE6" i="30" s="1"/>
  <c r="BL41" i="30"/>
  <c r="BL8" i="30" s="1"/>
  <c r="AP31" i="30"/>
  <c r="AP6" i="30" s="1"/>
  <c r="AX151" i="29"/>
  <c r="AO151" i="29"/>
  <c r="Y164" i="29" s="1"/>
  <c r="BE45" i="29"/>
  <c r="BE9" i="29" s="1"/>
  <c r="BQ45" i="30"/>
  <c r="BQ9" i="30" s="1"/>
  <c r="AD45" i="29"/>
  <c r="AD9" i="29" s="1"/>
  <c r="BL151" i="29"/>
  <c r="AH151" i="29"/>
  <c r="AZ38" i="29"/>
  <c r="AZ7" i="29" s="1"/>
  <c r="BU151" i="29"/>
  <c r="AG45" i="29"/>
  <c r="AG9" i="29" s="1"/>
  <c r="AI151" i="29"/>
  <c r="BV41" i="29"/>
  <c r="BV8" i="29" s="1"/>
  <c r="AK41" i="29"/>
  <c r="AK8" i="29" s="1"/>
  <c r="BQ41" i="29"/>
  <c r="BQ8" i="29" s="1"/>
  <c r="BL98" i="29"/>
  <c r="BL115" i="29" s="1"/>
  <c r="BL116" i="29" s="1"/>
  <c r="BO38" i="29"/>
  <c r="BO7" i="29" s="1"/>
  <c r="AZ28" i="30"/>
  <c r="AZ5" i="30" s="1"/>
  <c r="AV151" i="29"/>
  <c r="BF45" i="30"/>
  <c r="BF9" i="30" s="1"/>
  <c r="BR151" i="29"/>
  <c r="Y45" i="29"/>
  <c r="Y9" i="29" s="1"/>
  <c r="AW151" i="29"/>
  <c r="BA45" i="30"/>
  <c r="BA9" i="30" s="1"/>
  <c r="AN38" i="29"/>
  <c r="AN7" i="29" s="1"/>
  <c r="BU38" i="29"/>
  <c r="BU7" i="29" s="1"/>
  <c r="BK45" i="29"/>
  <c r="BK9" i="29" s="1"/>
  <c r="BA151" i="29"/>
  <c r="AM38" i="29"/>
  <c r="AM7" i="29" s="1"/>
  <c r="BM151" i="29"/>
  <c r="BO151" i="29"/>
  <c r="Y38" i="29"/>
  <c r="Y7" i="29" s="1"/>
  <c r="AP41" i="29"/>
  <c r="AP8" i="29" s="1"/>
  <c r="AJ28" i="29"/>
  <c r="AJ5" i="29" s="1"/>
  <c r="AS38" i="29"/>
  <c r="AS7" i="29" s="1"/>
  <c r="BK151" i="29"/>
  <c r="BV151" i="29"/>
  <c r="AO38" i="29"/>
  <c r="AO7" i="29" s="1"/>
  <c r="AN151" i="29"/>
  <c r="AW38" i="29"/>
  <c r="AW7" i="29" s="1"/>
  <c r="AP45" i="29"/>
  <c r="AP9" i="29" s="1"/>
  <c r="Z38" i="29"/>
  <c r="Z7" i="29" s="1"/>
  <c r="BJ45" i="29"/>
  <c r="BJ9" i="29" s="1"/>
  <c r="BH41" i="29"/>
  <c r="BH8" i="29" s="1"/>
  <c r="BC38" i="29"/>
  <c r="BC7" i="29" s="1"/>
  <c r="BE151" i="29"/>
  <c r="BA28" i="29"/>
  <c r="BA5" i="29" s="1"/>
  <c r="BL28" i="29"/>
  <c r="BL5" i="29" s="1"/>
  <c r="BC151" i="29"/>
  <c r="AS41" i="29"/>
  <c r="AS8" i="29" s="1"/>
  <c r="AJ31" i="30"/>
  <c r="AJ6" i="30" s="1"/>
  <c r="BH38" i="29"/>
  <c r="BH7" i="29" s="1"/>
  <c r="AI28" i="29"/>
  <c r="AI5" i="29" s="1"/>
  <c r="AM31" i="30"/>
  <c r="AM6" i="30" s="1"/>
  <c r="AB45" i="30"/>
  <c r="AB9" i="30" s="1"/>
  <c r="Z117" i="29"/>
  <c r="AJ151" i="29"/>
  <c r="BQ38" i="29"/>
  <c r="BQ7" i="29" s="1"/>
  <c r="AD31" i="29"/>
  <c r="AD6" i="29" s="1"/>
  <c r="AO101" i="29"/>
  <c r="X164" i="29" s="1"/>
  <c r="AV28" i="29"/>
  <c r="AV5" i="29" s="1"/>
  <c r="AS28" i="29"/>
  <c r="AS5" i="29" s="1"/>
  <c r="BF98" i="29"/>
  <c r="BF115" i="29" s="1"/>
  <c r="BF116" i="29" s="1"/>
  <c r="BV41" i="30"/>
  <c r="BV8" i="30" s="1"/>
  <c r="AP45" i="30"/>
  <c r="AP9" i="30" s="1"/>
  <c r="BL28" i="30"/>
  <c r="BL5" i="30" s="1"/>
  <c r="AW41" i="29"/>
  <c r="AW8" i="29" s="1"/>
  <c r="AS28" i="30"/>
  <c r="AS5" i="30" s="1"/>
  <c r="BS151" i="29"/>
  <c r="BW38" i="29"/>
  <c r="BW7" i="29" s="1"/>
  <c r="AI31" i="29"/>
  <c r="AI6" i="29" s="1"/>
  <c r="AY151" i="29"/>
  <c r="BF28" i="29"/>
  <c r="BF5" i="29" s="1"/>
  <c r="BI98" i="29"/>
  <c r="BI115" i="29" s="1"/>
  <c r="BI116" i="29" s="1"/>
  <c r="BF28" i="30"/>
  <c r="BF5" i="30" s="1"/>
  <c r="BP28" i="29"/>
  <c r="BP5" i="29" s="1"/>
  <c r="BS28" i="29"/>
  <c r="BS5" i="29" s="1"/>
  <c r="AM28" i="29"/>
  <c r="AM5" i="29" s="1"/>
  <c r="BT47" i="29"/>
  <c r="BT48" i="29" s="1"/>
  <c r="BT10" i="29" s="1"/>
  <c r="BR31" i="30"/>
  <c r="BR6" i="30" s="1"/>
  <c r="BW151" i="29"/>
  <c r="W38" i="29"/>
  <c r="W7" i="29" s="1"/>
  <c r="AR151" i="29"/>
  <c r="BM38" i="29"/>
  <c r="BM7" i="29" s="1"/>
  <c r="BL38" i="29"/>
  <c r="BL7" i="29" s="1"/>
  <c r="BA38" i="29"/>
  <c r="BA7" i="29" s="1"/>
  <c r="AL28" i="30"/>
  <c r="AL5" i="30" s="1"/>
  <c r="BW45" i="30"/>
  <c r="BW9" i="30" s="1"/>
  <c r="BQ41" i="30"/>
  <c r="BQ8" i="30" s="1"/>
  <c r="BD45" i="29"/>
  <c r="BD9" i="29" s="1"/>
  <c r="BP31" i="29"/>
  <c r="BP6" i="29" s="1"/>
  <c r="BP151" i="29"/>
  <c r="AH116" i="29"/>
  <c r="BV28" i="29"/>
  <c r="BV5" i="29" s="1"/>
  <c r="BU28" i="29"/>
  <c r="BU5" i="29" s="1"/>
  <c r="BI28" i="29"/>
  <c r="BI5" i="29" s="1"/>
  <c r="AU28" i="29"/>
  <c r="AU5" i="29" s="1"/>
  <c r="BP31" i="30"/>
  <c r="BP6" i="30" s="1"/>
  <c r="AW151" i="30"/>
  <c r="BJ38" i="30"/>
  <c r="BJ7" i="30" s="1"/>
  <c r="BJ41" i="30"/>
  <c r="BJ8" i="30" s="1"/>
  <c r="BU45" i="29"/>
  <c r="BU9" i="29" s="1"/>
  <c r="AI45" i="30"/>
  <c r="AI9" i="30" s="1"/>
  <c r="AM151" i="29"/>
  <c r="BH151" i="29"/>
  <c r="BD151" i="29"/>
  <c r="AH41" i="30"/>
  <c r="AH8" i="30" s="1"/>
  <c r="AP151" i="29"/>
  <c r="AN116" i="29"/>
  <c r="AL101" i="29"/>
  <c r="AK28" i="29"/>
  <c r="AK5" i="29" s="1"/>
  <c r="AT28" i="29"/>
  <c r="AT5" i="29" s="1"/>
  <c r="BQ28" i="29"/>
  <c r="BQ5" i="29" s="1"/>
  <c r="BJ28" i="29"/>
  <c r="BJ5" i="29" s="1"/>
  <c r="AL31" i="30"/>
  <c r="AL6" i="30" s="1"/>
  <c r="BK31" i="30"/>
  <c r="BK6" i="30" s="1"/>
  <c r="BJ45" i="30"/>
  <c r="BJ9" i="30" s="1"/>
  <c r="AJ38" i="30"/>
  <c r="AJ7" i="30" s="1"/>
  <c r="AG151" i="30"/>
  <c r="BJ31" i="30"/>
  <c r="BJ6" i="30" s="1"/>
  <c r="AD38" i="29"/>
  <c r="AD7" i="29" s="1"/>
  <c r="AY45" i="30"/>
  <c r="AY9" i="30" s="1"/>
  <c r="AI116" i="29"/>
  <c r="AG116" i="29"/>
  <c r="AO28" i="29"/>
  <c r="AO5" i="29" s="1"/>
  <c r="BW98" i="29"/>
  <c r="BW115" i="29" s="1"/>
  <c r="BW116" i="29" s="1"/>
  <c r="AI31" i="30"/>
  <c r="AI6" i="30" s="1"/>
  <c r="BV31" i="30"/>
  <c r="BV6" i="30" s="1"/>
  <c r="BT41" i="29"/>
  <c r="BT8" i="29" s="1"/>
  <c r="AR45" i="30"/>
  <c r="AR9" i="30" s="1"/>
  <c r="AL116" i="29"/>
  <c r="AH41" i="29"/>
  <c r="AH8" i="29" s="1"/>
  <c r="BT151" i="29"/>
  <c r="AJ116" i="29"/>
  <c r="BB28" i="29"/>
  <c r="BB5" i="29" s="1"/>
  <c r="BX98" i="29"/>
  <c r="BX115" i="29" s="1"/>
  <c r="BN41" i="29"/>
  <c r="BN8" i="29" s="1"/>
  <c r="AS151" i="30"/>
  <c r="BA41" i="30"/>
  <c r="BA8" i="30" s="1"/>
  <c r="BQ151" i="29"/>
  <c r="BT45" i="30"/>
  <c r="BT9" i="30" s="1"/>
  <c r="BQ38" i="30"/>
  <c r="BQ7" i="30" s="1"/>
  <c r="AL41" i="30"/>
  <c r="AL8" i="30" s="1"/>
  <c r="AU38" i="29"/>
  <c r="AU7" i="29" s="1"/>
  <c r="AO28" i="30"/>
  <c r="AO5" i="30" s="1"/>
  <c r="AV41" i="30"/>
  <c r="AV8" i="30" s="1"/>
  <c r="BN151" i="29"/>
  <c r="AG28" i="29"/>
  <c r="AH38" i="29"/>
  <c r="AH7" i="29" s="1"/>
  <c r="BB38" i="29"/>
  <c r="BB7" i="29" s="1"/>
  <c r="AS151" i="29"/>
  <c r="BB151" i="29"/>
  <c r="BS38" i="29"/>
  <c r="BS7" i="29" s="1"/>
  <c r="AN28" i="29"/>
  <c r="AN5" i="29" s="1"/>
  <c r="BR38" i="29"/>
  <c r="BR7" i="29" s="1"/>
  <c r="AK116" i="29"/>
  <c r="BF45" i="29"/>
  <c r="BF9" i="29" s="1"/>
  <c r="BG151" i="29"/>
  <c r="AT45" i="29"/>
  <c r="AT9" i="29" s="1"/>
  <c r="AP28" i="29"/>
  <c r="AP5" i="29" s="1"/>
  <c r="BM98" i="29"/>
  <c r="BM115" i="29" s="1"/>
  <c r="BM116" i="29" s="1"/>
  <c r="AQ28" i="30"/>
  <c r="AQ5" i="30" s="1"/>
  <c r="BO45" i="30"/>
  <c r="BO9" i="30" s="1"/>
  <c r="AG45" i="30"/>
  <c r="AG9" i="30" s="1"/>
  <c r="BK28" i="29"/>
  <c r="BC28" i="29"/>
  <c r="BC5" i="29" s="1"/>
  <c r="BE28" i="29"/>
  <c r="BE5" i="29" s="1"/>
  <c r="BS47" i="29"/>
  <c r="BS48" i="29" s="1"/>
  <c r="BS10" i="29" s="1"/>
  <c r="BP98" i="29"/>
  <c r="BP115" i="29" s="1"/>
  <c r="BP116" i="29" s="1"/>
  <c r="BT151" i="30"/>
  <c r="BM45" i="30"/>
  <c r="BM9" i="30" s="1"/>
  <c r="Y45" i="30"/>
  <c r="Y9" i="30" s="1"/>
  <c r="BV45" i="30"/>
  <c r="BV9" i="30" s="1"/>
  <c r="BE151" i="30"/>
  <c r="BM28" i="30"/>
  <c r="BM5" i="30" s="1"/>
  <c r="AI28" i="30"/>
  <c r="AI5" i="30" s="1"/>
  <c r="BO31" i="30"/>
  <c r="BO6" i="30" s="1"/>
  <c r="BU31" i="30"/>
  <c r="BU6" i="30" s="1"/>
  <c r="AY38" i="29"/>
  <c r="AY7" i="29" s="1"/>
  <c r="AQ151" i="29"/>
  <c r="AU41" i="29"/>
  <c r="AU8" i="29" s="1"/>
  <c r="BF31" i="30"/>
  <c r="BF6" i="30" s="1"/>
  <c r="AT38" i="29"/>
  <c r="AT7" i="29" s="1"/>
  <c r="BN28" i="30"/>
  <c r="BN5" i="30" s="1"/>
  <c r="BW28" i="30"/>
  <c r="BW5" i="30" s="1"/>
  <c r="BM151" i="30"/>
  <c r="AI38" i="29"/>
  <c r="AI7" i="29" s="1"/>
  <c r="BS31" i="30"/>
  <c r="BS6" i="30" s="1"/>
  <c r="BD28" i="29"/>
  <c r="BM28" i="29"/>
  <c r="AZ28" i="29"/>
  <c r="AY28" i="29"/>
  <c r="AY5" i="29" s="1"/>
  <c r="AV47" i="29"/>
  <c r="AV48" i="29" s="1"/>
  <c r="AV10" i="29" s="1"/>
  <c r="BD98" i="29"/>
  <c r="BD115" i="29" s="1"/>
  <c r="BD116" i="29" s="1"/>
  <c r="AZ47" i="29"/>
  <c r="AZ48" i="29" s="1"/>
  <c r="AZ10" i="29" s="1"/>
  <c r="BW41" i="30"/>
  <c r="BW8" i="30" s="1"/>
  <c r="X45" i="30"/>
  <c r="X9" i="30" s="1"/>
  <c r="AY41" i="30"/>
  <c r="AY8" i="30" s="1"/>
  <c r="AV38" i="30"/>
  <c r="AV7" i="30" s="1"/>
  <c r="BK41" i="30"/>
  <c r="BK8" i="30" s="1"/>
  <c r="AW45" i="30"/>
  <c r="AW9" i="30" s="1"/>
  <c r="BH45" i="30"/>
  <c r="BH9" i="30" s="1"/>
  <c r="AN45" i="30"/>
  <c r="AN9" i="30" s="1"/>
  <c r="BJ28" i="30"/>
  <c r="BJ5" i="30" s="1"/>
  <c r="BB45" i="30"/>
  <c r="BB9" i="30" s="1"/>
  <c r="AV28" i="30"/>
  <c r="AV5" i="30" s="1"/>
  <c r="AG151" i="29"/>
  <c r="AS41" i="30"/>
  <c r="AS8" i="30" s="1"/>
  <c r="AC38" i="29"/>
  <c r="AC7" i="29" s="1"/>
  <c r="BD41" i="30"/>
  <c r="BD8" i="30" s="1"/>
  <c r="AQ45" i="30"/>
  <c r="AQ9" i="30" s="1"/>
  <c r="BV38" i="30"/>
  <c r="BV7" i="30" s="1"/>
  <c r="BG38" i="29"/>
  <c r="BG7" i="29" s="1"/>
  <c r="AJ28" i="30"/>
  <c r="AJ5" i="30" s="1"/>
  <c r="AM28" i="30"/>
  <c r="AM5" i="30" s="1"/>
  <c r="BP151" i="30"/>
  <c r="BU28" i="30"/>
  <c r="BU5" i="30" s="1"/>
  <c r="AH151" i="30"/>
  <c r="AM45" i="30"/>
  <c r="AM9" i="30" s="1"/>
  <c r="AX45" i="30"/>
  <c r="AX9" i="30" s="1"/>
  <c r="BT38" i="30"/>
  <c r="BT7" i="30" s="1"/>
  <c r="AF28" i="30"/>
  <c r="AF5" i="30" s="1"/>
  <c r="AK151" i="30"/>
  <c r="AK116" i="30"/>
  <c r="BE38" i="29"/>
  <c r="BE7" i="29" s="1"/>
  <c r="BD38" i="30"/>
  <c r="BD7" i="30" s="1"/>
  <c r="BJ151" i="30"/>
  <c r="BD28" i="30"/>
  <c r="BP38" i="29"/>
  <c r="BP7" i="29" s="1"/>
  <c r="BP28" i="30"/>
  <c r="BP5" i="30" s="1"/>
  <c r="BQ31" i="29"/>
  <c r="BQ6" i="29" s="1"/>
  <c r="BG28" i="29"/>
  <c r="BG5" i="29" s="1"/>
  <c r="BT28" i="30"/>
  <c r="BT5" i="30" s="1"/>
  <c r="BS151" i="30"/>
  <c r="BN151" i="30"/>
  <c r="AK38" i="29"/>
  <c r="AK7" i="29" s="1"/>
  <c r="BF38" i="30"/>
  <c r="BF7" i="30" s="1"/>
  <c r="AC38" i="30"/>
  <c r="AC7" i="30" s="1"/>
  <c r="BV28" i="30"/>
  <c r="BV5" i="30" s="1"/>
  <c r="BE28" i="30"/>
  <c r="BE5" i="30" s="1"/>
  <c r="BB41" i="29"/>
  <c r="BB8" i="29" s="1"/>
  <c r="AK151" i="29"/>
  <c r="AU41" i="30"/>
  <c r="AU8" i="30" s="1"/>
  <c r="AO151" i="30"/>
  <c r="AA164" i="30" s="1"/>
  <c r="AU38" i="30"/>
  <c r="AU7" i="30" s="1"/>
  <c r="BV151" i="30"/>
  <c r="BP38" i="30"/>
  <c r="BP7" i="30" s="1"/>
  <c r="AA45" i="30"/>
  <c r="AA9" i="30" s="1"/>
  <c r="AM116" i="29"/>
  <c r="BK28" i="30"/>
  <c r="BK5" i="30" s="1"/>
  <c r="BD151" i="30"/>
  <c r="BE31" i="30"/>
  <c r="BE6" i="30" s="1"/>
  <c r="BD38" i="29"/>
  <c r="BD7" i="29" s="1"/>
  <c r="AH28" i="29"/>
  <c r="AH5" i="29" s="1"/>
  <c r="BF151" i="29"/>
  <c r="BD45" i="30"/>
  <c r="BD9" i="30" s="1"/>
  <c r="AP38" i="30"/>
  <c r="AP7" i="30" s="1"/>
  <c r="BC41" i="30"/>
  <c r="BC8" i="30" s="1"/>
  <c r="AD45" i="30"/>
  <c r="AD9" i="30" s="1"/>
  <c r="AK45" i="30"/>
  <c r="AK9" i="30" s="1"/>
  <c r="BC31" i="30"/>
  <c r="BC6" i="30" s="1"/>
  <c r="BM31" i="30"/>
  <c r="BM6" i="30" s="1"/>
  <c r="W45" i="30"/>
  <c r="W9" i="30" s="1"/>
  <c r="X38" i="30"/>
  <c r="X7" i="30" s="1"/>
  <c r="BC28" i="30"/>
  <c r="AX28" i="30"/>
  <c r="AM101" i="29"/>
  <c r="BU38" i="30"/>
  <c r="BU7" i="30" s="1"/>
  <c r="BT41" i="30"/>
  <c r="BT8" i="30" s="1"/>
  <c r="AZ38" i="30"/>
  <c r="AZ7" i="30" s="1"/>
  <c r="BB38" i="30"/>
  <c r="BB7" i="30" s="1"/>
  <c r="BM38" i="30"/>
  <c r="BM7" i="30" s="1"/>
  <c r="AU151" i="30"/>
  <c r="BD31" i="30"/>
  <c r="BD6" i="30" s="1"/>
  <c r="AD38" i="30"/>
  <c r="AD7" i="30" s="1"/>
  <c r="AI151" i="30"/>
  <c r="AI41" i="30"/>
  <c r="AI8" i="30" s="1"/>
  <c r="AW41" i="30"/>
  <c r="AW8" i="30" s="1"/>
  <c r="AN38" i="30"/>
  <c r="AN7" i="30" s="1"/>
  <c r="BI41" i="30"/>
  <c r="BI8" i="30" s="1"/>
  <c r="BK45" i="30"/>
  <c r="BK9" i="30" s="1"/>
  <c r="AK31" i="30"/>
  <c r="AK6" i="30" s="1"/>
  <c r="BH41" i="30"/>
  <c r="BH8" i="30" s="1"/>
  <c r="BF151" i="30"/>
  <c r="BH151" i="30"/>
  <c r="BP41" i="30"/>
  <c r="BP8" i="30" s="1"/>
  <c r="AG28" i="30"/>
  <c r="AL45" i="30"/>
  <c r="AL9" i="30" s="1"/>
  <c r="AM151" i="30"/>
  <c r="AR38" i="30"/>
  <c r="AR7" i="30" s="1"/>
  <c r="BM41" i="30"/>
  <c r="BM8" i="30" s="1"/>
  <c r="AF45" i="30"/>
  <c r="AF9" i="30" s="1"/>
  <c r="AM116" i="30"/>
  <c r="BR151" i="30"/>
  <c r="AF38" i="30"/>
  <c r="AF7" i="30" s="1"/>
  <c r="AB31" i="30"/>
  <c r="AB6" i="30" s="1"/>
  <c r="BB28" i="30"/>
  <c r="BN28" i="29"/>
  <c r="BN5" i="29" s="1"/>
  <c r="AL28" i="29"/>
  <c r="AL5" i="29" s="1"/>
  <c r="BR98" i="29"/>
  <c r="BR115" i="29" s="1"/>
  <c r="BR116" i="29" s="1"/>
  <c r="BA38" i="30"/>
  <c r="BA7" i="30" s="1"/>
  <c r="AT28" i="30"/>
  <c r="AT45" i="30"/>
  <c r="AT9" i="30" s="1"/>
  <c r="BG38" i="30"/>
  <c r="BG7" i="30" s="1"/>
  <c r="BW38" i="30"/>
  <c r="BW7" i="30" s="1"/>
  <c r="AF31" i="30"/>
  <c r="AF6" i="30" s="1"/>
  <c r="AJ116" i="30"/>
  <c r="AY38" i="30"/>
  <c r="AY7" i="30" s="1"/>
  <c r="BE41" i="30"/>
  <c r="BE8" i="30" s="1"/>
  <c r="BG31" i="30"/>
  <c r="BG6" i="30" s="1"/>
  <c r="BU41" i="30"/>
  <c r="BU8" i="30" s="1"/>
  <c r="AQ41" i="30"/>
  <c r="AQ8" i="30" s="1"/>
  <c r="AP41" i="30"/>
  <c r="AP8" i="30" s="1"/>
  <c r="BU151" i="30"/>
  <c r="BR28" i="30"/>
  <c r="AW31" i="30"/>
  <c r="AW6" i="30" s="1"/>
  <c r="AE45" i="30"/>
  <c r="AE9" i="30" s="1"/>
  <c r="AC31" i="30"/>
  <c r="AC6" i="30" s="1"/>
  <c r="AG116" i="30"/>
  <c r="BL45" i="30"/>
  <c r="BL9" i="30" s="1"/>
  <c r="AS38" i="30"/>
  <c r="AS7" i="30" s="1"/>
  <c r="Y38" i="30"/>
  <c r="Y7" i="30" s="1"/>
  <c r="BS38" i="30"/>
  <c r="BS7" i="30" s="1"/>
  <c r="AD31" i="30"/>
  <c r="AD6" i="30" s="1"/>
  <c r="BQ28" i="30"/>
  <c r="BQ151" i="30"/>
  <c r="AK41" i="30"/>
  <c r="AK8" i="30" s="1"/>
  <c r="AX38" i="30"/>
  <c r="AX7" i="30" s="1"/>
  <c r="AH38" i="30"/>
  <c r="AH7" i="30" s="1"/>
  <c r="AC45" i="30"/>
  <c r="AC9" i="30" s="1"/>
  <c r="AM38" i="30"/>
  <c r="AM7" i="30" s="1"/>
  <c r="BA151" i="30"/>
  <c r="AG31" i="30"/>
  <c r="AG6" i="30" s="1"/>
  <c r="BS41" i="30"/>
  <c r="BS8" i="30" s="1"/>
  <c r="BH38" i="30"/>
  <c r="BH7" i="30" s="1"/>
  <c r="BA31" i="30"/>
  <c r="BA6" i="30" s="1"/>
  <c r="BC38" i="30"/>
  <c r="BC7" i="30" s="1"/>
  <c r="AE28" i="30"/>
  <c r="AJ45" i="30"/>
  <c r="AJ9" i="30" s="1"/>
  <c r="AS45" i="30"/>
  <c r="AS9" i="30" s="1"/>
  <c r="AP151" i="30"/>
  <c r="BH31" i="30"/>
  <c r="BH6" i="30" s="1"/>
  <c r="AR31" i="30"/>
  <c r="AR6" i="30" s="1"/>
  <c r="W38" i="30"/>
  <c r="W7" i="30" s="1"/>
  <c r="AI38" i="30"/>
  <c r="AI7" i="30" s="1"/>
  <c r="AL38" i="30"/>
  <c r="AL7" i="30" s="1"/>
  <c r="AX28" i="29"/>
  <c r="AX5" i="29" s="1"/>
  <c r="BJ47" i="29"/>
  <c r="BJ48" i="29" s="1"/>
  <c r="BJ10" i="29" s="1"/>
  <c r="AT47" i="29"/>
  <c r="AT48" i="29" s="1"/>
  <c r="AT10" i="29" s="1"/>
  <c r="BA47" i="29"/>
  <c r="BA48" i="29" s="1"/>
  <c r="BA10" i="29" s="1"/>
  <c r="BG47" i="29"/>
  <c r="BG48" i="29" s="1"/>
  <c r="BG10" i="29" s="1"/>
  <c r="BB47" i="29"/>
  <c r="BB48" i="29" s="1"/>
  <c r="BB10" i="29" s="1"/>
  <c r="BP45" i="30"/>
  <c r="BP9" i="30" s="1"/>
  <c r="BL151" i="30"/>
  <c r="AU45" i="30"/>
  <c r="AU9" i="30" s="1"/>
  <c r="Z38" i="30"/>
  <c r="Z7" i="30" s="1"/>
  <c r="AS31" i="29"/>
  <c r="AS6" i="29" s="1"/>
  <c r="BE38" i="30"/>
  <c r="BE7" i="30" s="1"/>
  <c r="BK38" i="30"/>
  <c r="BK7" i="30" s="1"/>
  <c r="BG45" i="30"/>
  <c r="BG9" i="30" s="1"/>
  <c r="AT151" i="30"/>
  <c r="AE164" i="30" s="1"/>
  <c r="AU28" i="30"/>
  <c r="BL31" i="30"/>
  <c r="BL6" i="30" s="1"/>
  <c r="AO38" i="30"/>
  <c r="AO7" i="30" s="1"/>
  <c r="AV45" i="30"/>
  <c r="AV9" i="30" s="1"/>
  <c r="AW38" i="30"/>
  <c r="AW7" i="30" s="1"/>
  <c r="AG38" i="30"/>
  <c r="AG7" i="30" s="1"/>
  <c r="AI116" i="30"/>
  <c r="BJ41" i="29"/>
  <c r="BJ8" i="29" s="1"/>
  <c r="AZ41" i="30"/>
  <c r="AZ8" i="30" s="1"/>
  <c r="BK151" i="30"/>
  <c r="BT31" i="30"/>
  <c r="BT6" i="30" s="1"/>
  <c r="AE38" i="30"/>
  <c r="AE7" i="30" s="1"/>
  <c r="AL151" i="30"/>
  <c r="BN31" i="30"/>
  <c r="BN6" i="30" s="1"/>
  <c r="AH31" i="30"/>
  <c r="AH6" i="30" s="1"/>
  <c r="BL38" i="30"/>
  <c r="BL7" i="30" s="1"/>
  <c r="AP28" i="30"/>
  <c r="AX151" i="30"/>
  <c r="AY28" i="30"/>
  <c r="AT38" i="30"/>
  <c r="AT7" i="30" s="1"/>
  <c r="AA38" i="30"/>
  <c r="AA7" i="30" s="1"/>
  <c r="AP47" i="29"/>
  <c r="AP48" i="29" s="1"/>
  <c r="AP10" i="29" s="1"/>
  <c r="AP115" i="26"/>
  <c r="AP116" i="26" s="1"/>
  <c r="AX101" i="26"/>
  <c r="AX98" i="29"/>
  <c r="AX115" i="29" s="1"/>
  <c r="AX116" i="29" s="1"/>
  <c r="AX47" i="29"/>
  <c r="AX48" i="29" s="1"/>
  <c r="AX10" i="29" s="1"/>
  <c r="AN101" i="29"/>
  <c r="AG101" i="29"/>
  <c r="AH101" i="29"/>
  <c r="AJ101" i="29"/>
  <c r="AI101" i="29"/>
  <c r="CD112" i="22"/>
  <c r="CD114" i="22"/>
  <c r="CD117" i="22"/>
  <c r="CD115" i="22"/>
  <c r="CE111" i="22"/>
  <c r="CD113" i="22"/>
  <c r="AJ53" i="26"/>
  <c r="CB51" i="27"/>
  <c r="BE51" i="27"/>
  <c r="AW51" i="27"/>
  <c r="AL53" i="26"/>
  <c r="AW53" i="26"/>
  <c r="AS53" i="26"/>
  <c r="BY51" i="27"/>
  <c r="AX51" i="27"/>
  <c r="AK51" i="27"/>
  <c r="AN53" i="26"/>
  <c r="BB51" i="27"/>
  <c r="AY51" i="27"/>
  <c r="BQ51" i="27"/>
  <c r="AQ51" i="27"/>
  <c r="AN51" i="27"/>
  <c r="AK53" i="26"/>
  <c r="AG53" i="26"/>
  <c r="AL5" i="26"/>
  <c r="AT51" i="27"/>
  <c r="BR51" i="27"/>
  <c r="AZ51" i="27"/>
  <c r="BX51" i="27"/>
  <c r="BT51" i="27"/>
  <c r="BW51" i="27"/>
  <c r="CA51" i="27"/>
  <c r="BZ51" i="27"/>
  <c r="BU51" i="27"/>
  <c r="BI51" i="27"/>
  <c r="BS51" i="27"/>
  <c r="AM5" i="27"/>
  <c r="AM51" i="27"/>
  <c r="CC5" i="27"/>
  <c r="CC51" i="27"/>
  <c r="AI5" i="27"/>
  <c r="AI51" i="27"/>
  <c r="BK5" i="27"/>
  <c r="BK51" i="27"/>
  <c r="BM51" i="27"/>
  <c r="AE5" i="27"/>
  <c r="AE51" i="27"/>
  <c r="BH5" i="27"/>
  <c r="BH51" i="27"/>
  <c r="AH51" i="27"/>
  <c r="BA51" i="27"/>
  <c r="CE51" i="27"/>
  <c r="BD51" i="27"/>
  <c r="CD5" i="27"/>
  <c r="CD51" i="27"/>
  <c r="BO5" i="27"/>
  <c r="BO51" i="27"/>
  <c r="AL5" i="27"/>
  <c r="AL51" i="27"/>
  <c r="AR5" i="27"/>
  <c r="AR51" i="27"/>
  <c r="BP5" i="27"/>
  <c r="BP51" i="27"/>
  <c r="BC5" i="27"/>
  <c r="BC51" i="27"/>
  <c r="BJ51" i="27"/>
  <c r="AO51" i="27"/>
  <c r="AG51" i="27"/>
  <c r="AV5" i="27"/>
  <c r="AV51" i="27"/>
  <c r="BG5" i="27"/>
  <c r="BG51" i="27"/>
  <c r="AF5" i="27"/>
  <c r="AF51" i="27"/>
  <c r="AU51" i="27"/>
  <c r="BF51" i="27"/>
  <c r="BN51" i="27"/>
  <c r="AC51" i="27"/>
  <c r="AS5" i="27"/>
  <c r="AS51" i="27"/>
  <c r="BL51" i="27"/>
  <c r="Z5" i="27"/>
  <c r="AB51" i="27"/>
  <c r="AJ5" i="27"/>
  <c r="AJ51" i="27"/>
  <c r="AP5" i="27"/>
  <c r="AP51" i="27"/>
  <c r="AD51" i="27"/>
  <c r="BV51" i="27"/>
  <c r="AO53" i="26"/>
  <c r="AM53" i="26"/>
  <c r="W51" i="27"/>
  <c r="AU53" i="26"/>
  <c r="AR53" i="26"/>
  <c r="AV53" i="26"/>
  <c r="CC13" i="27"/>
  <c r="AH53" i="26"/>
  <c r="AT53" i="26"/>
  <c r="AP53" i="26"/>
  <c r="AI53" i="26"/>
  <c r="BQ5" i="27"/>
  <c r="AU5" i="27"/>
  <c r="Y5" i="27"/>
  <c r="AQ5" i="27"/>
  <c r="CE5" i="27"/>
  <c r="CA5" i="27"/>
  <c r="BD5" i="27"/>
  <c r="BU5" i="27"/>
  <c r="BI5" i="27"/>
  <c r="BX5" i="27"/>
  <c r="BE5" i="27"/>
  <c r="BY5" i="27"/>
  <c r="AX5" i="27"/>
  <c r="BN5" i="27"/>
  <c r="AC5" i="27"/>
  <c r="AO5" i="27"/>
  <c r="BB5" i="27"/>
  <c r="AY5" i="27"/>
  <c r="AT5" i="27"/>
  <c r="AA164" i="27" s="1"/>
  <c r="AK5" i="27"/>
  <c r="BA5" i="27"/>
  <c r="BF5" i="27"/>
  <c r="BW5" i="27"/>
  <c r="AN5" i="27"/>
  <c r="BZ5" i="27"/>
  <c r="W5" i="27"/>
  <c r="AW5" i="27"/>
  <c r="BT5" i="27"/>
  <c r="AZ5" i="27"/>
  <c r="BJ5" i="27"/>
  <c r="CB5" i="27"/>
  <c r="AG5" i="27"/>
  <c r="AA5" i="27"/>
  <c r="BS5" i="27"/>
  <c r="BF53" i="26"/>
  <c r="BU53" i="26"/>
  <c r="BI53" i="26"/>
  <c r="BS53" i="26"/>
  <c r="BH53" i="26"/>
  <c r="BB53" i="26"/>
  <c r="BA53" i="26"/>
  <c r="BP53" i="26"/>
  <c r="BQ53" i="26"/>
  <c r="BL53" i="26"/>
  <c r="BD53" i="26"/>
  <c r="BT53" i="26"/>
  <c r="BJ53" i="26"/>
  <c r="BO53" i="26"/>
  <c r="AY53" i="26"/>
  <c r="BW53" i="26"/>
  <c r="BE53" i="26"/>
  <c r="BN53" i="26"/>
  <c r="AZ53" i="26"/>
  <c r="BV53" i="26"/>
  <c r="BM53" i="26"/>
  <c r="AX53" i="26"/>
  <c r="BR53" i="26"/>
  <c r="BC53" i="26"/>
  <c r="BG53" i="26"/>
  <c r="AQ53" i="26"/>
  <c r="BK53" i="26"/>
  <c r="AP10" i="26"/>
  <c r="AU101" i="26"/>
  <c r="BT101" i="26"/>
  <c r="BD101" i="26"/>
  <c r="BW101" i="26"/>
  <c r="BG101" i="26"/>
  <c r="AV101" i="26"/>
  <c r="BA101" i="26"/>
  <c r="BN101" i="26"/>
  <c r="BB101" i="26"/>
  <c r="AS10" i="26"/>
  <c r="AR101" i="26"/>
  <c r="BI101" i="26"/>
  <c r="AT10" i="26"/>
  <c r="BM101" i="26"/>
  <c r="AW101" i="26"/>
  <c r="BP101" i="26"/>
  <c r="AS101" i="26"/>
  <c r="BK101" i="26"/>
  <c r="BH101" i="26"/>
  <c r="AY101" i="26"/>
  <c r="AR10" i="26"/>
  <c r="BL101" i="26"/>
  <c r="AT101" i="26"/>
  <c r="AB165" i="26" s="1"/>
  <c r="BC101" i="26"/>
  <c r="BO101" i="26"/>
  <c r="BE101" i="26"/>
  <c r="BQ101" i="26"/>
  <c r="AW10" i="26"/>
  <c r="BX101" i="26"/>
  <c r="AQ101" i="26"/>
  <c r="AP101" i="26"/>
  <c r="BF101" i="26"/>
  <c r="BU101" i="26"/>
  <c r="BS101" i="26"/>
  <c r="AU10" i="26"/>
  <c r="AV10" i="26"/>
  <c r="BR101" i="26"/>
  <c r="BV101" i="26"/>
  <c r="BJ101" i="26"/>
  <c r="AZ101" i="26"/>
  <c r="AX13" i="24"/>
  <c r="CA157" i="26"/>
  <c r="CA146" i="26" s="1"/>
  <c r="CA105" i="26"/>
  <c r="CA158" i="26"/>
  <c r="CA147" i="26" s="1"/>
  <c r="CA106" i="26"/>
  <c r="Z90" i="22"/>
  <c r="Z140" i="22"/>
  <c r="AA9" i="22"/>
  <c r="AA51" i="22"/>
  <c r="AA14" i="22" s="1"/>
  <c r="H75" i="22"/>
  <c r="Z75" i="23" s="1"/>
  <c r="Z75" i="31" s="1"/>
  <c r="I25" i="22"/>
  <c r="J42" i="22"/>
  <c r="I142" i="22"/>
  <c r="J145" i="22"/>
  <c r="J45" i="22" s="1"/>
  <c r="J10" i="22" s="1"/>
  <c r="H90" i="22"/>
  <c r="I40" i="22"/>
  <c r="K39" i="22"/>
  <c r="K41" i="22" s="1"/>
  <c r="K9" i="22" s="1"/>
  <c r="J139" i="22"/>
  <c r="K141" i="22"/>
  <c r="L51" i="22"/>
  <c r="L14" i="22" s="1"/>
  <c r="L6" i="22"/>
  <c r="I144" i="22"/>
  <c r="J44" i="22"/>
  <c r="I24" i="22"/>
  <c r="I78" i="22"/>
  <c r="I101" i="22" s="1"/>
  <c r="H74" i="22"/>
  <c r="I143" i="22"/>
  <c r="J43" i="22"/>
  <c r="H77" i="22"/>
  <c r="W77" i="23" s="1"/>
  <c r="W77" i="31" s="1"/>
  <c r="I27" i="22"/>
  <c r="K151" i="22"/>
  <c r="K123" i="22"/>
  <c r="K23" i="22" s="1"/>
  <c r="K28" i="22" s="1"/>
  <c r="J128" i="22"/>
  <c r="G89" i="22"/>
  <c r="Z41" i="22"/>
  <c r="Y40" i="22"/>
  <c r="BX123" i="30" l="1"/>
  <c r="BX128" i="30" s="1"/>
  <c r="BX128" i="29"/>
  <c r="BX87" i="30"/>
  <c r="BX37" i="30" s="1"/>
  <c r="BX37" i="29"/>
  <c r="BX84" i="30"/>
  <c r="BX34" i="30" s="1"/>
  <c r="BX34" i="29"/>
  <c r="BX75" i="30"/>
  <c r="BX25" i="30" s="1"/>
  <c r="BX25" i="29"/>
  <c r="BX100" i="30"/>
  <c r="BX50" i="30" s="1"/>
  <c r="BX12" i="30" s="1"/>
  <c r="BX50" i="29"/>
  <c r="BX12" i="29" s="1"/>
  <c r="BX93" i="30"/>
  <c r="BX43" i="30" s="1"/>
  <c r="BX43" i="29"/>
  <c r="BZ70" i="29"/>
  <c r="BY105" i="29"/>
  <c r="BY74" i="29"/>
  <c r="BY79" i="29"/>
  <c r="BY86" i="29"/>
  <c r="BY82" i="29"/>
  <c r="BY76" i="29"/>
  <c r="BY77" i="29"/>
  <c r="BY89" i="29"/>
  <c r="BY100" i="29"/>
  <c r="BY99" i="29"/>
  <c r="BY84" i="29"/>
  <c r="BY83" i="29"/>
  <c r="BY94" i="29"/>
  <c r="BY75" i="29"/>
  <c r="BY93" i="29"/>
  <c r="BY80" i="29"/>
  <c r="BY85" i="29"/>
  <c r="BY92" i="29"/>
  <c r="BY73" i="29"/>
  <c r="BY90" i="29"/>
  <c r="BY87" i="29"/>
  <c r="BX129" i="30"/>
  <c r="BX131" i="30" s="1"/>
  <c r="BX131" i="29"/>
  <c r="BX73" i="30"/>
  <c r="BX78" i="29"/>
  <c r="BX111" i="29" s="1"/>
  <c r="BX23" i="29"/>
  <c r="BX92" i="30"/>
  <c r="BX95" i="29"/>
  <c r="BX117" i="29" s="1"/>
  <c r="BX42" i="29"/>
  <c r="BX94" i="30"/>
  <c r="BX44" i="30" s="1"/>
  <c r="BX44" i="29"/>
  <c r="BX77" i="30"/>
  <c r="BX27" i="30" s="1"/>
  <c r="BX27" i="29"/>
  <c r="BX74" i="30"/>
  <c r="BX24" i="30" s="1"/>
  <c r="BX24" i="29"/>
  <c r="BX48" i="29"/>
  <c r="BX10" i="29" s="1"/>
  <c r="BZ120" i="29"/>
  <c r="BY155" i="29"/>
  <c r="BY125" i="29"/>
  <c r="BY125" i="30" s="1"/>
  <c r="BY139" i="29"/>
  <c r="BY150" i="29"/>
  <c r="BY150" i="30" s="1"/>
  <c r="BY132" i="29"/>
  <c r="BY140" i="29"/>
  <c r="BY140" i="30" s="1"/>
  <c r="BY149" i="29"/>
  <c r="BY149" i="30" s="1"/>
  <c r="BY129" i="29"/>
  <c r="BY142" i="29"/>
  <c r="BY144" i="29"/>
  <c r="BY144" i="30" s="1"/>
  <c r="BY126" i="29"/>
  <c r="BY126" i="30" s="1"/>
  <c r="BY130" i="29"/>
  <c r="BY130" i="30" s="1"/>
  <c r="BY123" i="29"/>
  <c r="BY136" i="29"/>
  <c r="BY136" i="30" s="1"/>
  <c r="BY135" i="29"/>
  <c r="BY135" i="30" s="1"/>
  <c r="BY124" i="29"/>
  <c r="BY124" i="30" s="1"/>
  <c r="BY127" i="29"/>
  <c r="BY127" i="30" s="1"/>
  <c r="BY133" i="29"/>
  <c r="BY133" i="30" s="1"/>
  <c r="BY143" i="29"/>
  <c r="BY143" i="30" s="1"/>
  <c r="BY134" i="29"/>
  <c r="BY134" i="30" s="1"/>
  <c r="BY137" i="29"/>
  <c r="BY137" i="30" s="1"/>
  <c r="BY147" i="29"/>
  <c r="BY147" i="30" s="1"/>
  <c r="BY146" i="29"/>
  <c r="BX89" i="30"/>
  <c r="BX91" i="29"/>
  <c r="BX114" i="29" s="1"/>
  <c r="BX39" i="29"/>
  <c r="BX85" i="30"/>
  <c r="BX35" i="30" s="1"/>
  <c r="BX35" i="29"/>
  <c r="BX82" i="30"/>
  <c r="BX32" i="29"/>
  <c r="BX88" i="29"/>
  <c r="BX113" i="29" s="1"/>
  <c r="BX90" i="30"/>
  <c r="BX40" i="30" s="1"/>
  <c r="BX40" i="29"/>
  <c r="BX99" i="30"/>
  <c r="BX49" i="30" s="1"/>
  <c r="BX11" i="30" s="1"/>
  <c r="BX49" i="29"/>
  <c r="BX11" i="29" s="1"/>
  <c r="BX139" i="30"/>
  <c r="BX141" i="30" s="1"/>
  <c r="BX141" i="29"/>
  <c r="BX142" i="30"/>
  <c r="BX145" i="30" s="1"/>
  <c r="BX145" i="29"/>
  <c r="BX132" i="30"/>
  <c r="BX138" i="30" s="1"/>
  <c r="BX138" i="29"/>
  <c r="BX146" i="30"/>
  <c r="BX148" i="30" s="1"/>
  <c r="BX148" i="29"/>
  <c r="BX79" i="30"/>
  <c r="BX81" i="29"/>
  <c r="BX112" i="29" s="1"/>
  <c r="BX29" i="29"/>
  <c r="BX83" i="30"/>
  <c r="BX33" i="30" s="1"/>
  <c r="BX33" i="29"/>
  <c r="BX86" i="30"/>
  <c r="BX36" i="30" s="1"/>
  <c r="BX36" i="29"/>
  <c r="BX80" i="30"/>
  <c r="BX30" i="30" s="1"/>
  <c r="BX30" i="29"/>
  <c r="BX76" i="30"/>
  <c r="BX26" i="30" s="1"/>
  <c r="BX26" i="29"/>
  <c r="W164" i="27"/>
  <c r="W159" i="27"/>
  <c r="W160" i="27"/>
  <c r="AA163" i="27"/>
  <c r="W163" i="27"/>
  <c r="AA160" i="27"/>
  <c r="AA159" i="27"/>
  <c r="AA162" i="27"/>
  <c r="AA161" i="27"/>
  <c r="W162" i="27"/>
  <c r="W161" i="27"/>
  <c r="AB165" i="31"/>
  <c r="W31" i="31"/>
  <c r="W6" i="31" s="1"/>
  <c r="W151" i="31"/>
  <c r="AE51" i="31"/>
  <c r="AE13" i="31" s="1"/>
  <c r="X77" i="31"/>
  <c r="X27" i="31" s="1"/>
  <c r="AD40" i="31"/>
  <c r="AD41" i="31" s="1"/>
  <c r="AD8" i="31" s="1"/>
  <c r="AC40" i="31"/>
  <c r="AC41" i="31" s="1"/>
  <c r="AC8" i="31" s="1"/>
  <c r="AC101" i="23"/>
  <c r="AF13" i="25"/>
  <c r="AC101" i="31"/>
  <c r="Y161" i="30"/>
  <c r="AC51" i="23"/>
  <c r="AC13" i="23" s="1"/>
  <c r="X131" i="25"/>
  <c r="E29" i="25"/>
  <c r="X129" i="26"/>
  <c r="X131" i="26" s="1"/>
  <c r="W27" i="31"/>
  <c r="Z25" i="31"/>
  <c r="Z28" i="31" s="1"/>
  <c r="Z78" i="31"/>
  <c r="Z111" i="31" s="1"/>
  <c r="AB5" i="31"/>
  <c r="X131" i="31"/>
  <c r="E31" i="31" s="1"/>
  <c r="X29" i="31"/>
  <c r="E6" i="31" s="1"/>
  <c r="AA25" i="31"/>
  <c r="AA28" i="31" s="1"/>
  <c r="AA78" i="31"/>
  <c r="AA111" i="31" s="1"/>
  <c r="AO116" i="30"/>
  <c r="Y159" i="30"/>
  <c r="AA159" i="30"/>
  <c r="AA163" i="30"/>
  <c r="AE163" i="30"/>
  <c r="Y164" i="30"/>
  <c r="Y163" i="30"/>
  <c r="Y160" i="30"/>
  <c r="Z159" i="30"/>
  <c r="AA162" i="30"/>
  <c r="Z162" i="30"/>
  <c r="AE162" i="30"/>
  <c r="Z160" i="30"/>
  <c r="Z163" i="30"/>
  <c r="AA160" i="30"/>
  <c r="Y162" i="30"/>
  <c r="AE160" i="30"/>
  <c r="AE161" i="30"/>
  <c r="AE159" i="30"/>
  <c r="Z161" i="30"/>
  <c r="AA161" i="30"/>
  <c r="W159" i="29"/>
  <c r="AC163" i="29"/>
  <c r="AO116" i="29"/>
  <c r="Y159" i="29"/>
  <c r="AA164" i="29"/>
  <c r="X161" i="29"/>
  <c r="X162" i="29"/>
  <c r="AA161" i="29"/>
  <c r="W161" i="29"/>
  <c r="AA160" i="29"/>
  <c r="AC159" i="29"/>
  <c r="AC160" i="29"/>
  <c r="X159" i="29"/>
  <c r="AA163" i="29"/>
  <c r="AA159" i="29"/>
  <c r="W162" i="29"/>
  <c r="Y162" i="29"/>
  <c r="X163" i="29"/>
  <c r="Y163" i="29"/>
  <c r="W164" i="29"/>
  <c r="W163" i="29"/>
  <c r="W160" i="29"/>
  <c r="AA162" i="29"/>
  <c r="AT115" i="29"/>
  <c r="AT116" i="29" s="1"/>
  <c r="AC161" i="29"/>
  <c r="AC164" i="29"/>
  <c r="Y161" i="29"/>
  <c r="X160" i="29"/>
  <c r="Y160" i="29"/>
  <c r="AC169" i="26"/>
  <c r="Y169" i="26"/>
  <c r="AB167" i="26"/>
  <c r="AB163" i="26"/>
  <c r="AB166" i="26"/>
  <c r="AB164" i="26"/>
  <c r="AB168" i="26"/>
  <c r="X169" i="26"/>
  <c r="W165" i="25"/>
  <c r="AB165" i="25"/>
  <c r="AB165" i="24"/>
  <c r="X29" i="24"/>
  <c r="X31" i="24" s="1"/>
  <c r="X6" i="24" s="1"/>
  <c r="AF13" i="24"/>
  <c r="E6" i="23"/>
  <c r="E29" i="24"/>
  <c r="AD101" i="24"/>
  <c r="AD101" i="25"/>
  <c r="Z31" i="26"/>
  <c r="Z6" i="26" s="1"/>
  <c r="AD8" i="25"/>
  <c r="AD51" i="25"/>
  <c r="AD8" i="23"/>
  <c r="AD51" i="23"/>
  <c r="AD13" i="23" s="1"/>
  <c r="W31" i="25"/>
  <c r="W6" i="25" s="1"/>
  <c r="E6" i="25"/>
  <c r="AE90" i="29"/>
  <c r="AE91" i="26"/>
  <c r="AE40" i="26"/>
  <c r="AE41" i="26" s="1"/>
  <c r="AA140" i="28"/>
  <c r="AA141" i="28" s="1"/>
  <c r="AA151" i="28" s="1"/>
  <c r="AA141" i="27"/>
  <c r="AA151" i="27" s="1"/>
  <c r="X79" i="30"/>
  <c r="X81" i="29"/>
  <c r="X112" i="29" s="1"/>
  <c r="Z91" i="22"/>
  <c r="Z90" i="27"/>
  <c r="AF53" i="26"/>
  <c r="AF15" i="26" s="1"/>
  <c r="W112" i="26"/>
  <c r="AB90" i="23"/>
  <c r="AB90" i="31" s="1"/>
  <c r="AF114" i="26"/>
  <c r="AF116" i="26" s="1"/>
  <c r="AF101" i="26"/>
  <c r="Y80" i="30"/>
  <c r="Y30" i="29"/>
  <c r="Y81" i="29"/>
  <c r="Y112" i="29" s="1"/>
  <c r="Y129" i="29"/>
  <c r="Y131" i="26"/>
  <c r="Y29" i="26"/>
  <c r="Y31" i="26" s="1"/>
  <c r="Y6" i="26" s="1"/>
  <c r="AB40" i="28"/>
  <c r="AB41" i="28" s="1"/>
  <c r="AB91" i="28"/>
  <c r="AB101" i="28" s="1"/>
  <c r="AE114" i="25"/>
  <c r="AE116" i="25" s="1"/>
  <c r="AE101" i="25"/>
  <c r="AC140" i="26"/>
  <c r="AC141" i="25"/>
  <c r="AC151" i="25" s="1"/>
  <c r="AC91" i="24"/>
  <c r="AC114" i="24" s="1"/>
  <c r="AC116" i="24" s="1"/>
  <c r="AC40" i="24"/>
  <c r="AC41" i="24" s="1"/>
  <c r="AC8" i="24" s="1"/>
  <c r="AE8" i="24"/>
  <c r="AE51" i="24"/>
  <c r="AA101" i="22"/>
  <c r="AA60" i="22" s="1"/>
  <c r="AA57" i="22"/>
  <c r="AA114" i="22"/>
  <c r="AA116" i="22" s="1"/>
  <c r="X80" i="30"/>
  <c r="X30" i="30" s="1"/>
  <c r="X30" i="29"/>
  <c r="AD140" i="26"/>
  <c r="AD40" i="26" s="1"/>
  <c r="AD41" i="26" s="1"/>
  <c r="AD141" i="25"/>
  <c r="AD151" i="25" s="1"/>
  <c r="W31" i="24"/>
  <c r="W6" i="24" s="1"/>
  <c r="Z141" i="22"/>
  <c r="Z151" i="22" s="1"/>
  <c r="Z140" i="27"/>
  <c r="W129" i="29"/>
  <c r="W131" i="26"/>
  <c r="W153" i="26" s="1"/>
  <c r="W29" i="26"/>
  <c r="W31" i="26" s="1"/>
  <c r="W6" i="26" s="1"/>
  <c r="AC13" i="28"/>
  <c r="AC14" i="28" s="1"/>
  <c r="AD40" i="24"/>
  <c r="AD41" i="24" s="1"/>
  <c r="AE8" i="25"/>
  <c r="AE51" i="25"/>
  <c r="AF140" i="30"/>
  <c r="AF141" i="30" s="1"/>
  <c r="AF151" i="30" s="1"/>
  <c r="AF141" i="29"/>
  <c r="AF151" i="29" s="1"/>
  <c r="AD90" i="29"/>
  <c r="AD91" i="26"/>
  <c r="AD114" i="26" s="1"/>
  <c r="AD116" i="26" s="1"/>
  <c r="Z129" i="30"/>
  <c r="Z29" i="29"/>
  <c r="Z131" i="29"/>
  <c r="W80" i="30"/>
  <c r="W81" i="29"/>
  <c r="W112" i="29" s="1"/>
  <c r="W30" i="29"/>
  <c r="AE114" i="24"/>
  <c r="AE116" i="24" s="1"/>
  <c r="AE101" i="24"/>
  <c r="AA90" i="28"/>
  <c r="AA91" i="27"/>
  <c r="AA40" i="27"/>
  <c r="AA41" i="27" s="1"/>
  <c r="AF90" i="30"/>
  <c r="AF40" i="29"/>
  <c r="AF41" i="29" s="1"/>
  <c r="AF8" i="29" s="1"/>
  <c r="AF91" i="29"/>
  <c r="Z80" i="30"/>
  <c r="Z81" i="29"/>
  <c r="Z112" i="29" s="1"/>
  <c r="Z30" i="29"/>
  <c r="AB114" i="27"/>
  <c r="AB116" i="27" s="1"/>
  <c r="AB101" i="27"/>
  <c r="AB140" i="23"/>
  <c r="AE140" i="29"/>
  <c r="AE141" i="26"/>
  <c r="AE153" i="26" s="1"/>
  <c r="AC40" i="25"/>
  <c r="AC41" i="25" s="1"/>
  <c r="AC8" i="25" s="1"/>
  <c r="AC90" i="26"/>
  <c r="AC91" i="25"/>
  <c r="AC114" i="25" s="1"/>
  <c r="AC116" i="25" s="1"/>
  <c r="BX53" i="26"/>
  <c r="BX15" i="26" s="1"/>
  <c r="W77" i="25"/>
  <c r="E27" i="23"/>
  <c r="W77" i="24"/>
  <c r="W27" i="23"/>
  <c r="AA75" i="25"/>
  <c r="AA25" i="23"/>
  <c r="AA28" i="23" s="1"/>
  <c r="AA78" i="23"/>
  <c r="AA111" i="23" s="1"/>
  <c r="AA75" i="24"/>
  <c r="AB5" i="23"/>
  <c r="Z75" i="24"/>
  <c r="Z25" i="23"/>
  <c r="Z28" i="23" s="1"/>
  <c r="Z75" i="25"/>
  <c r="Z78" i="23"/>
  <c r="Z111" i="23" s="1"/>
  <c r="AC5" i="25"/>
  <c r="AB25" i="24"/>
  <c r="AB28" i="24" s="1"/>
  <c r="AB78" i="24"/>
  <c r="AB111" i="24" s="1"/>
  <c r="Y27" i="26"/>
  <c r="AC5" i="24"/>
  <c r="AA77" i="30"/>
  <c r="AA27" i="30" s="1"/>
  <c r="AA27" i="29"/>
  <c r="AB75" i="26"/>
  <c r="AB75" i="29" s="1"/>
  <c r="AB25" i="25"/>
  <c r="AB28" i="25" s="1"/>
  <c r="AB78" i="25"/>
  <c r="AB111" i="25" s="1"/>
  <c r="X77" i="25"/>
  <c r="X77" i="24"/>
  <c r="X27" i="24" s="1"/>
  <c r="X27" i="23"/>
  <c r="Z27" i="26"/>
  <c r="AD75" i="30"/>
  <c r="AD78" i="29"/>
  <c r="AD111" i="29" s="1"/>
  <c r="AD25" i="29"/>
  <c r="AD28" i="29" s="1"/>
  <c r="AD5" i="29" s="1"/>
  <c r="AC78" i="26"/>
  <c r="AC111" i="26" s="1"/>
  <c r="AC25" i="26"/>
  <c r="AC28" i="26" s="1"/>
  <c r="BY101" i="26"/>
  <c r="BY97" i="30"/>
  <c r="BY98" i="29"/>
  <c r="BY115" i="29" s="1"/>
  <c r="CB13" i="27"/>
  <c r="BY10" i="26"/>
  <c r="BY53" i="26"/>
  <c r="BY15" i="26" s="1"/>
  <c r="CA148" i="26"/>
  <c r="CA153" i="26" s="1"/>
  <c r="CA96" i="26"/>
  <c r="BZ96" i="29"/>
  <c r="BZ46" i="26"/>
  <c r="BZ98" i="26"/>
  <c r="BZ117" i="26"/>
  <c r="BY96" i="30"/>
  <c r="BY46" i="29"/>
  <c r="CA97" i="26"/>
  <c r="BL13" i="27"/>
  <c r="BZ47" i="26"/>
  <c r="BZ97" i="29"/>
  <c r="BF13" i="27"/>
  <c r="BC13" i="27"/>
  <c r="AR13" i="27"/>
  <c r="AR15" i="30" s="1"/>
  <c r="BO13" i="27"/>
  <c r="BD13" i="27"/>
  <c r="BH13" i="27"/>
  <c r="BM13" i="27"/>
  <c r="BZ13" i="27"/>
  <c r="BX13" i="27"/>
  <c r="AT13" i="27"/>
  <c r="AT15" i="30" s="1"/>
  <c r="AN13" i="27"/>
  <c r="AN15" i="30" s="1"/>
  <c r="AY13" i="27"/>
  <c r="AK13" i="27"/>
  <c r="AK15" i="30" s="1"/>
  <c r="AW13" i="27"/>
  <c r="BV13" i="27"/>
  <c r="AU13" i="27"/>
  <c r="BK13" i="27"/>
  <c r="CA13" i="27"/>
  <c r="AX13" i="27"/>
  <c r="AG13" i="27"/>
  <c r="AG15" i="30" s="1"/>
  <c r="AZ13" i="27"/>
  <c r="W13" i="27"/>
  <c r="W15" i="30" s="1"/>
  <c r="AD13" i="27"/>
  <c r="AD15" i="30" s="1"/>
  <c r="AC13" i="27"/>
  <c r="AC15" i="30" s="1"/>
  <c r="AO13" i="27"/>
  <c r="AO15" i="30" s="1"/>
  <c r="BP13" i="27"/>
  <c r="AL13" i="27"/>
  <c r="AL15" i="30" s="1"/>
  <c r="CD13" i="27"/>
  <c r="BA13" i="27"/>
  <c r="AE13" i="27"/>
  <c r="AE15" i="30" s="1"/>
  <c r="BI13" i="27"/>
  <c r="BW13" i="27"/>
  <c r="BB13" i="27"/>
  <c r="BY13" i="27"/>
  <c r="AJ13" i="27"/>
  <c r="AJ15" i="30" s="1"/>
  <c r="BG13" i="27"/>
  <c r="CE13" i="27"/>
  <c r="BS13" i="27"/>
  <c r="AQ13" i="27"/>
  <c r="AQ15" i="30" s="1"/>
  <c r="BE13" i="27"/>
  <c r="AP13" i="27"/>
  <c r="AP15" i="30" s="1"/>
  <c r="AB13" i="27"/>
  <c r="AB15" i="30" s="1"/>
  <c r="AS13" i="27"/>
  <c r="AS15" i="30" s="1"/>
  <c r="BN13" i="27"/>
  <c r="AF13" i="27"/>
  <c r="AF15" i="30" s="1"/>
  <c r="AV13" i="27"/>
  <c r="BJ13" i="27"/>
  <c r="AH13" i="27"/>
  <c r="AH15" i="30" s="1"/>
  <c r="AI13" i="27"/>
  <c r="AI15" i="30" s="1"/>
  <c r="AM13" i="27"/>
  <c r="AM15" i="30" s="1"/>
  <c r="BU13" i="27"/>
  <c r="BT13" i="27"/>
  <c r="BR13" i="27"/>
  <c r="BQ13" i="27"/>
  <c r="AZ15" i="26"/>
  <c r="AI15" i="26"/>
  <c r="AS15" i="26"/>
  <c r="BR15" i="26"/>
  <c r="BW15" i="26"/>
  <c r="BL15" i="26"/>
  <c r="BB15" i="26"/>
  <c r="AO15" i="26"/>
  <c r="AQ15" i="26"/>
  <c r="AX15" i="26"/>
  <c r="AY15" i="26"/>
  <c r="BJ15" i="26"/>
  <c r="BQ15" i="26"/>
  <c r="BH15" i="26"/>
  <c r="BI15" i="26"/>
  <c r="AP15" i="26"/>
  <c r="AU15" i="26"/>
  <c r="BN15" i="26"/>
  <c r="BT15" i="26"/>
  <c r="BU15" i="26"/>
  <c r="AW15" i="26"/>
  <c r="BG15" i="26"/>
  <c r="BM15" i="26"/>
  <c r="BP15" i="26"/>
  <c r="AT15" i="26"/>
  <c r="AA165" i="26" s="1"/>
  <c r="AR15" i="26"/>
  <c r="AG15" i="26"/>
  <c r="BK15" i="26"/>
  <c r="BC15" i="26"/>
  <c r="BV15" i="26"/>
  <c r="BE15" i="26"/>
  <c r="BO15" i="26"/>
  <c r="BD15" i="26"/>
  <c r="BA15" i="26"/>
  <c r="BS15" i="26"/>
  <c r="BF15" i="26"/>
  <c r="AH15" i="26"/>
  <c r="AV15" i="26"/>
  <c r="AM15" i="26"/>
  <c r="AK15" i="26"/>
  <c r="AN15" i="26"/>
  <c r="AL15" i="26"/>
  <c r="AJ15" i="26"/>
  <c r="BT101" i="29"/>
  <c r="BV101" i="29"/>
  <c r="BG101" i="29"/>
  <c r="AW101" i="29"/>
  <c r="BC151" i="30"/>
  <c r="AP101" i="29"/>
  <c r="BA101" i="29"/>
  <c r="AT101" i="29"/>
  <c r="AB161" i="29" s="1"/>
  <c r="AH116" i="30"/>
  <c r="BC101" i="29"/>
  <c r="BQ101" i="29"/>
  <c r="BO101" i="29"/>
  <c r="BS101" i="29"/>
  <c r="AS101" i="29"/>
  <c r="BJ101" i="29"/>
  <c r="AV101" i="29"/>
  <c r="AZ101" i="29"/>
  <c r="BK101" i="29"/>
  <c r="BU101" i="29"/>
  <c r="AR151" i="30"/>
  <c r="AR98" i="30"/>
  <c r="AR47" i="30"/>
  <c r="AR48" i="30" s="1"/>
  <c r="AR10" i="30" s="1"/>
  <c r="BW47" i="30"/>
  <c r="BW48" i="30" s="1"/>
  <c r="BW10" i="30" s="1"/>
  <c r="BW98" i="30"/>
  <c r="BT98" i="30"/>
  <c r="BT47" i="30"/>
  <c r="BT48" i="30" s="1"/>
  <c r="BT10" i="30" s="1"/>
  <c r="AW98" i="30"/>
  <c r="AW47" i="30"/>
  <c r="AW48" i="30" s="1"/>
  <c r="AW10" i="30" s="1"/>
  <c r="AP98" i="30"/>
  <c r="AP47" i="30"/>
  <c r="AP48" i="30" s="1"/>
  <c r="AP10" i="30" s="1"/>
  <c r="BF98" i="30"/>
  <c r="BF101" i="30" s="1"/>
  <c r="BF47" i="30"/>
  <c r="BF48" i="30" s="1"/>
  <c r="BF10" i="30" s="1"/>
  <c r="BN98" i="30"/>
  <c r="BN47" i="30"/>
  <c r="BN48" i="30" s="1"/>
  <c r="BN10" i="30" s="1"/>
  <c r="BA98" i="30"/>
  <c r="BA47" i="30"/>
  <c r="BA48" i="30" s="1"/>
  <c r="BA10" i="30" s="1"/>
  <c r="BP98" i="30"/>
  <c r="BP47" i="30"/>
  <c r="BP48" i="30" s="1"/>
  <c r="BP10" i="30" s="1"/>
  <c r="BH47" i="30"/>
  <c r="BH48" i="30" s="1"/>
  <c r="BH10" i="30" s="1"/>
  <c r="BH98" i="30"/>
  <c r="AU47" i="30"/>
  <c r="AU48" i="30" s="1"/>
  <c r="AU10" i="30" s="1"/>
  <c r="AU98" i="30"/>
  <c r="AZ47" i="30"/>
  <c r="AZ48" i="30" s="1"/>
  <c r="AZ10" i="30" s="1"/>
  <c r="AZ98" i="30"/>
  <c r="BQ47" i="30"/>
  <c r="BQ48" i="30" s="1"/>
  <c r="BQ10" i="30" s="1"/>
  <c r="BQ98" i="30"/>
  <c r="BV98" i="30"/>
  <c r="BV47" i="30"/>
  <c r="BV48" i="30" s="1"/>
  <c r="BV10" i="30" s="1"/>
  <c r="AY47" i="30"/>
  <c r="AY48" i="30" s="1"/>
  <c r="AY10" i="30" s="1"/>
  <c r="AY98" i="30"/>
  <c r="BK98" i="30"/>
  <c r="BK47" i="30"/>
  <c r="BK48" i="30" s="1"/>
  <c r="BK10" i="30" s="1"/>
  <c r="BU98" i="30"/>
  <c r="BU47" i="30"/>
  <c r="BU48" i="30" s="1"/>
  <c r="BU10" i="30" s="1"/>
  <c r="AV98" i="30"/>
  <c r="AV47" i="30"/>
  <c r="AV48" i="30" s="1"/>
  <c r="AV10" i="30" s="1"/>
  <c r="BJ98" i="30"/>
  <c r="BJ47" i="30"/>
  <c r="BJ48" i="30" s="1"/>
  <c r="BJ10" i="30" s="1"/>
  <c r="AT47" i="30"/>
  <c r="AT48" i="30" s="1"/>
  <c r="AT10" i="30" s="1"/>
  <c r="AT98" i="30"/>
  <c r="BS98" i="30"/>
  <c r="BS47" i="30"/>
  <c r="BS48" i="30" s="1"/>
  <c r="BS10" i="30" s="1"/>
  <c r="BE47" i="30"/>
  <c r="BE48" i="30" s="1"/>
  <c r="BE10" i="30" s="1"/>
  <c r="BE98" i="30"/>
  <c r="BC47" i="30"/>
  <c r="BC48" i="30" s="1"/>
  <c r="BC10" i="30" s="1"/>
  <c r="BC98" i="30"/>
  <c r="AQ47" i="30"/>
  <c r="AQ48" i="30" s="1"/>
  <c r="AQ10" i="30" s="1"/>
  <c r="AQ98" i="30"/>
  <c r="AS47" i="30"/>
  <c r="AS48" i="30" s="1"/>
  <c r="AS10" i="30" s="1"/>
  <c r="AS98" i="30"/>
  <c r="BM98" i="30"/>
  <c r="BM47" i="30"/>
  <c r="BM48" i="30" s="1"/>
  <c r="BM10" i="30" s="1"/>
  <c r="BO98" i="30"/>
  <c r="BO47" i="30"/>
  <c r="BO48" i="30" s="1"/>
  <c r="BO10" i="30" s="1"/>
  <c r="BB101" i="29"/>
  <c r="BG98" i="30"/>
  <c r="BG47" i="30"/>
  <c r="BG48" i="30" s="1"/>
  <c r="BG10" i="30" s="1"/>
  <c r="BD98" i="30"/>
  <c r="BD47" i="30"/>
  <c r="BD48" i="30" s="1"/>
  <c r="BD10" i="30" s="1"/>
  <c r="BB47" i="30"/>
  <c r="BB48" i="30" s="1"/>
  <c r="BB10" i="30" s="1"/>
  <c r="BB98" i="30"/>
  <c r="BX98" i="30"/>
  <c r="BX47" i="30"/>
  <c r="BI47" i="30"/>
  <c r="BI48" i="30" s="1"/>
  <c r="BI10" i="30" s="1"/>
  <c r="BI98" i="30"/>
  <c r="BR98" i="30"/>
  <c r="BR47" i="30"/>
  <c r="BR48" i="30" s="1"/>
  <c r="BR10" i="30" s="1"/>
  <c r="BL98" i="30"/>
  <c r="BL47" i="30"/>
  <c r="BL48" i="30" s="1"/>
  <c r="BL10" i="30" s="1"/>
  <c r="AV151" i="30"/>
  <c r="BH101" i="29"/>
  <c r="AY101" i="29"/>
  <c r="AU101" i="29"/>
  <c r="AQ101" i="29"/>
  <c r="AR51" i="29"/>
  <c r="BR101" i="29"/>
  <c r="AR101" i="29"/>
  <c r="BW51" i="29"/>
  <c r="BH51" i="29"/>
  <c r="AW51" i="29"/>
  <c r="BP101" i="29"/>
  <c r="AO51" i="29"/>
  <c r="BN101" i="29"/>
  <c r="BM51" i="29"/>
  <c r="BL101" i="29"/>
  <c r="BF101" i="29"/>
  <c r="BE101" i="29"/>
  <c r="AG51" i="29"/>
  <c r="BO51" i="29"/>
  <c r="BT51" i="29"/>
  <c r="AV51" i="29"/>
  <c r="AJ51" i="29"/>
  <c r="AQ51" i="29"/>
  <c r="BV51" i="29"/>
  <c r="BN51" i="29"/>
  <c r="BI101" i="29"/>
  <c r="AZ51" i="29"/>
  <c r="BL51" i="29"/>
  <c r="BU51" i="29"/>
  <c r="BK51" i="29"/>
  <c r="AZ5" i="29"/>
  <c r="BI51" i="29"/>
  <c r="AN51" i="29"/>
  <c r="BM101" i="29"/>
  <c r="BD101" i="29"/>
  <c r="BC51" i="29"/>
  <c r="BP51" i="29"/>
  <c r="AN51" i="30"/>
  <c r="AG5" i="29"/>
  <c r="AM51" i="29"/>
  <c r="AU51" i="29"/>
  <c r="BR51" i="29"/>
  <c r="BM5" i="29"/>
  <c r="BA51" i="29"/>
  <c r="BF51" i="29"/>
  <c r="AY51" i="29"/>
  <c r="BK5" i="29"/>
  <c r="BW101" i="29"/>
  <c r="BB51" i="29"/>
  <c r="BS51" i="29"/>
  <c r="AI51" i="29"/>
  <c r="BD51" i="29"/>
  <c r="BD5" i="29"/>
  <c r="BE51" i="29"/>
  <c r="AL51" i="29"/>
  <c r="BQ51" i="29"/>
  <c r="BG51" i="29"/>
  <c r="AI51" i="30"/>
  <c r="AS51" i="29"/>
  <c r="AH51" i="29"/>
  <c r="BJ51" i="29"/>
  <c r="AK51" i="29"/>
  <c r="BD5" i="30"/>
  <c r="BR5" i="30"/>
  <c r="AO51" i="30"/>
  <c r="AP5" i="30"/>
  <c r="BI5" i="30"/>
  <c r="AJ51" i="30"/>
  <c r="AM51" i="30"/>
  <c r="AX51" i="30"/>
  <c r="AX5" i="30"/>
  <c r="AK51" i="30"/>
  <c r="AH51" i="30"/>
  <c r="AE5" i="30"/>
  <c r="AG51" i="30"/>
  <c r="AG5" i="30"/>
  <c r="AT51" i="29"/>
  <c r="AY5" i="30"/>
  <c r="BA5" i="30"/>
  <c r="AU5" i="30"/>
  <c r="BQ5" i="30"/>
  <c r="BB5" i="30"/>
  <c r="BC5" i="30"/>
  <c r="AR5" i="30"/>
  <c r="AT5" i="30"/>
  <c r="BS5" i="30"/>
  <c r="AL51" i="30"/>
  <c r="AP51" i="29"/>
  <c r="AX51" i="29"/>
  <c r="AX101" i="29"/>
  <c r="CE115" i="22"/>
  <c r="CE114" i="22"/>
  <c r="CE117" i="22"/>
  <c r="CE113" i="22"/>
  <c r="CE112" i="22"/>
  <c r="CD116" i="22"/>
  <c r="CB157" i="26"/>
  <c r="CB146" i="26" s="1"/>
  <c r="CB105" i="26"/>
  <c r="CB158" i="26"/>
  <c r="CB147" i="26" s="1"/>
  <c r="CB106" i="26"/>
  <c r="Y90" i="22"/>
  <c r="AA90" i="23" s="1"/>
  <c r="AA90" i="31" s="1"/>
  <c r="Y140" i="22"/>
  <c r="Z9" i="22"/>
  <c r="Z51" i="22"/>
  <c r="Z14" i="22" s="1"/>
  <c r="K51" i="22"/>
  <c r="K14" i="22" s="1"/>
  <c r="K6" i="22"/>
  <c r="H143" i="22"/>
  <c r="I43" i="22"/>
  <c r="G90" i="22"/>
  <c r="G40" i="22" s="1"/>
  <c r="H40" i="22"/>
  <c r="G77" i="22"/>
  <c r="G27" i="22" s="1"/>
  <c r="H27" i="22"/>
  <c r="I42" i="22"/>
  <c r="I145" i="22"/>
  <c r="I45" i="22" s="1"/>
  <c r="I10" i="22" s="1"/>
  <c r="H142" i="22"/>
  <c r="H91" i="22"/>
  <c r="H24" i="22"/>
  <c r="H78" i="22"/>
  <c r="G74" i="22"/>
  <c r="H144" i="22"/>
  <c r="I44" i="22"/>
  <c r="J39" i="22"/>
  <c r="J41" i="22" s="1"/>
  <c r="J9" i="22" s="1"/>
  <c r="J141" i="22"/>
  <c r="J151" i="22" s="1"/>
  <c r="I139" i="22"/>
  <c r="G75" i="22"/>
  <c r="H25" i="22"/>
  <c r="I128" i="22"/>
  <c r="J123" i="22"/>
  <c r="J23" i="22" s="1"/>
  <c r="J28" i="22" s="1"/>
  <c r="X40" i="22"/>
  <c r="Y41" i="22"/>
  <c r="BY47" i="30" l="1"/>
  <c r="BX41" i="29"/>
  <c r="BX8" i="29" s="1"/>
  <c r="BX46" i="30"/>
  <c r="BX28" i="29"/>
  <c r="BX5" i="29" s="1"/>
  <c r="BX45" i="29"/>
  <c r="BX9" i="29" s="1"/>
  <c r="BX116" i="29"/>
  <c r="BY92" i="30"/>
  <c r="BY95" i="29"/>
  <c r="BY117" i="29" s="1"/>
  <c r="BY42" i="29"/>
  <c r="BY76" i="30"/>
  <c r="BY26" i="30" s="1"/>
  <c r="BY26" i="29"/>
  <c r="BY74" i="30"/>
  <c r="BY24" i="30" s="1"/>
  <c r="BY24" i="29"/>
  <c r="BX101" i="29"/>
  <c r="BX48" i="30"/>
  <c r="BX10" i="30" s="1"/>
  <c r="BX81" i="30"/>
  <c r="BX112" i="30" s="1"/>
  <c r="BX29" i="30"/>
  <c r="BX31" i="30" s="1"/>
  <c r="BX6" i="30" s="1"/>
  <c r="BY146" i="30"/>
  <c r="BY148" i="30" s="1"/>
  <c r="BY148" i="29"/>
  <c r="BY139" i="30"/>
  <c r="BY141" i="30" s="1"/>
  <c r="BY141" i="29"/>
  <c r="BY87" i="30"/>
  <c r="BY37" i="30" s="1"/>
  <c r="BY37" i="29"/>
  <c r="BY85" i="30"/>
  <c r="BY35" i="30" s="1"/>
  <c r="BY35" i="29"/>
  <c r="BY94" i="30"/>
  <c r="BY44" i="30" s="1"/>
  <c r="BY44" i="29"/>
  <c r="BY100" i="30"/>
  <c r="BY50" i="30" s="1"/>
  <c r="BY12" i="30" s="1"/>
  <c r="BY50" i="29"/>
  <c r="BY12" i="29" s="1"/>
  <c r="BY82" i="30"/>
  <c r="BY32" i="29"/>
  <c r="BY88" i="29"/>
  <c r="BY113" i="29" s="1"/>
  <c r="BX151" i="29"/>
  <c r="BX91" i="30"/>
  <c r="BX114" i="30" s="1"/>
  <c r="BX39" i="30"/>
  <c r="BX41" i="30" s="1"/>
  <c r="BX8" i="30" s="1"/>
  <c r="BY75" i="30"/>
  <c r="BY25" i="30" s="1"/>
  <c r="BY25" i="29"/>
  <c r="BX38" i="29"/>
  <c r="BX7" i="29" s="1"/>
  <c r="BX78" i="30"/>
  <c r="BX111" i="30" s="1"/>
  <c r="BX23" i="30"/>
  <c r="BX28" i="30" s="1"/>
  <c r="BX5" i="30" s="1"/>
  <c r="BY90" i="30"/>
  <c r="BY40" i="30" s="1"/>
  <c r="BY40" i="29"/>
  <c r="BY80" i="30"/>
  <c r="BY30" i="30" s="1"/>
  <c r="BY30" i="29"/>
  <c r="BY83" i="30"/>
  <c r="BY33" i="30" s="1"/>
  <c r="BY33" i="29"/>
  <c r="BY89" i="30"/>
  <c r="BY39" i="29"/>
  <c r="BY91" i="29"/>
  <c r="BY114" i="29" s="1"/>
  <c r="BY86" i="30"/>
  <c r="BY36" i="30" s="1"/>
  <c r="BY36" i="29"/>
  <c r="CA70" i="29"/>
  <c r="BZ105" i="29"/>
  <c r="BZ90" i="29"/>
  <c r="BZ89" i="29"/>
  <c r="BZ74" i="29"/>
  <c r="BZ79" i="29"/>
  <c r="BZ82" i="29"/>
  <c r="BZ100" i="29"/>
  <c r="BZ80" i="29"/>
  <c r="BZ87" i="29"/>
  <c r="BZ76" i="29"/>
  <c r="BZ86" i="29"/>
  <c r="BZ93" i="29"/>
  <c r="BZ84" i="29"/>
  <c r="BZ77" i="29"/>
  <c r="BZ99" i="29"/>
  <c r="BZ85" i="29"/>
  <c r="BZ94" i="29"/>
  <c r="BZ83" i="29"/>
  <c r="BZ92" i="29"/>
  <c r="BZ73" i="29"/>
  <c r="BZ75" i="29"/>
  <c r="BX151" i="30"/>
  <c r="BY129" i="30"/>
  <c r="BY131" i="30" s="1"/>
  <c r="BY131" i="29"/>
  <c r="CA120" i="29"/>
  <c r="BZ155" i="29"/>
  <c r="BZ124" i="29"/>
  <c r="BZ124" i="30" s="1"/>
  <c r="BZ144" i="29"/>
  <c r="BZ144" i="30" s="1"/>
  <c r="BZ135" i="29"/>
  <c r="BZ135" i="30" s="1"/>
  <c r="BZ143" i="29"/>
  <c r="BZ143" i="30" s="1"/>
  <c r="BZ129" i="29"/>
  <c r="BZ127" i="29"/>
  <c r="BZ127" i="30" s="1"/>
  <c r="BZ136" i="29"/>
  <c r="BZ136" i="30" s="1"/>
  <c r="BZ123" i="29"/>
  <c r="BZ150" i="29"/>
  <c r="BZ150" i="30" s="1"/>
  <c r="BZ130" i="29"/>
  <c r="BZ130" i="30" s="1"/>
  <c r="BZ139" i="29"/>
  <c r="BZ149" i="29"/>
  <c r="BZ149" i="30" s="1"/>
  <c r="BZ132" i="29"/>
  <c r="BZ133" i="29"/>
  <c r="BZ133" i="30" s="1"/>
  <c r="BZ142" i="29"/>
  <c r="BZ126" i="29"/>
  <c r="BZ126" i="30" s="1"/>
  <c r="BZ134" i="29"/>
  <c r="BZ134" i="30" s="1"/>
  <c r="BZ140" i="29"/>
  <c r="BZ140" i="30" s="1"/>
  <c r="BZ137" i="29"/>
  <c r="BZ137" i="30" s="1"/>
  <c r="BZ125" i="29"/>
  <c r="BZ125" i="30" s="1"/>
  <c r="BZ147" i="29"/>
  <c r="BZ147" i="30" s="1"/>
  <c r="BZ146" i="29"/>
  <c r="BZ46" i="29" s="1"/>
  <c r="BY99" i="30"/>
  <c r="BY49" i="30" s="1"/>
  <c r="BY11" i="30" s="1"/>
  <c r="BY49" i="29"/>
  <c r="BY11" i="29" s="1"/>
  <c r="BX31" i="29"/>
  <c r="BX6" i="29" s="1"/>
  <c r="BY47" i="29"/>
  <c r="BY48" i="29" s="1"/>
  <c r="BY10" i="29" s="1"/>
  <c r="BX88" i="30"/>
  <c r="BX113" i="30" s="1"/>
  <c r="BX32" i="30"/>
  <c r="BX38" i="30" s="1"/>
  <c r="BX7" i="30" s="1"/>
  <c r="BY123" i="30"/>
  <c r="BY128" i="30" s="1"/>
  <c r="BY128" i="29"/>
  <c r="BY142" i="30"/>
  <c r="BY145" i="30" s="1"/>
  <c r="BY145" i="29"/>
  <c r="BY138" i="29"/>
  <c r="BY132" i="30"/>
  <c r="BY138" i="30" s="1"/>
  <c r="BX95" i="30"/>
  <c r="BX117" i="30" s="1"/>
  <c r="BX42" i="30"/>
  <c r="BX45" i="30" s="1"/>
  <c r="BX9" i="30" s="1"/>
  <c r="BY73" i="30"/>
  <c r="BY78" i="29"/>
  <c r="BY111" i="29" s="1"/>
  <c r="BY23" i="29"/>
  <c r="BY93" i="30"/>
  <c r="BY43" i="30" s="1"/>
  <c r="BY43" i="29"/>
  <c r="BY84" i="30"/>
  <c r="BY34" i="30" s="1"/>
  <c r="BY34" i="29"/>
  <c r="BY77" i="30"/>
  <c r="BY27" i="30" s="1"/>
  <c r="BY27" i="29"/>
  <c r="BY79" i="30"/>
  <c r="BY81" i="29"/>
  <c r="BY112" i="29" s="1"/>
  <c r="BY29" i="29"/>
  <c r="AA165" i="27"/>
  <c r="W165" i="27"/>
  <c r="E131" i="31"/>
  <c r="AD51" i="31"/>
  <c r="AD13" i="31" s="1"/>
  <c r="E27" i="31"/>
  <c r="AC51" i="31"/>
  <c r="AC13" i="31" s="1"/>
  <c r="AB140" i="31"/>
  <c r="AB141" i="31" s="1"/>
  <c r="AB151" i="31" s="1"/>
  <c r="X129" i="29"/>
  <c r="X29" i="29" s="1"/>
  <c r="X31" i="29" s="1"/>
  <c r="X6" i="29" s="1"/>
  <c r="E29" i="29"/>
  <c r="X29" i="26"/>
  <c r="X31" i="26" s="1"/>
  <c r="X6" i="26" s="1"/>
  <c r="E6" i="26" s="1"/>
  <c r="AA91" i="31"/>
  <c r="AA114" i="31" s="1"/>
  <c r="AA116" i="31" s="1"/>
  <c r="X31" i="31"/>
  <c r="X6" i="31" s="1"/>
  <c r="AB91" i="31"/>
  <c r="AB114" i="31" s="1"/>
  <c r="AB116" i="31" s="1"/>
  <c r="AA5" i="31"/>
  <c r="Z5" i="31"/>
  <c r="AC159" i="30"/>
  <c r="AC161" i="30"/>
  <c r="AE165" i="30"/>
  <c r="AC160" i="30"/>
  <c r="AC163" i="30"/>
  <c r="AC164" i="30"/>
  <c r="Z165" i="30"/>
  <c r="Y165" i="30"/>
  <c r="AC162" i="30"/>
  <c r="AA165" i="30"/>
  <c r="Y165" i="29"/>
  <c r="W165" i="29"/>
  <c r="AB162" i="29"/>
  <c r="AB163" i="29"/>
  <c r="AB159" i="29"/>
  <c r="AB160" i="29"/>
  <c r="X165" i="29"/>
  <c r="AC165" i="29"/>
  <c r="AB164" i="29"/>
  <c r="AA165" i="29"/>
  <c r="AB169" i="26"/>
  <c r="AA164" i="26"/>
  <c r="AA167" i="26"/>
  <c r="AA166" i="26"/>
  <c r="AA163" i="26"/>
  <c r="AA168" i="26"/>
  <c r="W167" i="26"/>
  <c r="W168" i="26"/>
  <c r="W165" i="26"/>
  <c r="W166" i="26"/>
  <c r="W163" i="26"/>
  <c r="W164" i="26"/>
  <c r="E6" i="24"/>
  <c r="AC51" i="25"/>
  <c r="AF51" i="29"/>
  <c r="AF13" i="29" s="1"/>
  <c r="AF16" i="30" s="1"/>
  <c r="AD13" i="25"/>
  <c r="AC101" i="25"/>
  <c r="AC101" i="24"/>
  <c r="AC51" i="24"/>
  <c r="AD8" i="26"/>
  <c r="AD53" i="26"/>
  <c r="AD15" i="26" s="1"/>
  <c r="AA90" i="24"/>
  <c r="AA90" i="25"/>
  <c r="AA91" i="23"/>
  <c r="AA114" i="23" s="1"/>
  <c r="AA116" i="23" s="1"/>
  <c r="AF91" i="30"/>
  <c r="AF40" i="30"/>
  <c r="AF41" i="30" s="1"/>
  <c r="E6" i="29"/>
  <c r="Z101" i="22"/>
  <c r="Z60" i="22" s="1"/>
  <c r="Z57" i="22"/>
  <c r="Z114" i="22"/>
  <c r="Z116" i="22" s="1"/>
  <c r="AA8" i="27"/>
  <c r="AA51" i="27"/>
  <c r="W81" i="30"/>
  <c r="W112" i="30" s="1"/>
  <c r="W30" i="30"/>
  <c r="W129" i="30"/>
  <c r="W29" i="29"/>
  <c r="W31" i="29" s="1"/>
  <c r="W6" i="29" s="1"/>
  <c r="W131" i="29"/>
  <c r="W151" i="29" s="1"/>
  <c r="AB8" i="28"/>
  <c r="AB51" i="28"/>
  <c r="AE8" i="26"/>
  <c r="AE53" i="26"/>
  <c r="Y141" i="22"/>
  <c r="Y151" i="22" s="1"/>
  <c r="Y140" i="27"/>
  <c r="AE140" i="30"/>
  <c r="AE141" i="30" s="1"/>
  <c r="AE151" i="30" s="1"/>
  <c r="AE141" i="29"/>
  <c r="AE151" i="29" s="1"/>
  <c r="AF114" i="29"/>
  <c r="AF116" i="29" s="1"/>
  <c r="AF101" i="29"/>
  <c r="AA114" i="27"/>
  <c r="AA116" i="27" s="1"/>
  <c r="AA101" i="27"/>
  <c r="AE13" i="25"/>
  <c r="AD140" i="29"/>
  <c r="AD141" i="26"/>
  <c r="AD153" i="26" s="1"/>
  <c r="AB90" i="24"/>
  <c r="AB40" i="23"/>
  <c r="AB41" i="23" s="1"/>
  <c r="AB90" i="25"/>
  <c r="AB91" i="23"/>
  <c r="AE114" i="26"/>
  <c r="AE116" i="26" s="1"/>
  <c r="AE101" i="26"/>
  <c r="AA40" i="28"/>
  <c r="AA41" i="28" s="1"/>
  <c r="AA91" i="28"/>
  <c r="AA101" i="28" s="1"/>
  <c r="Z131" i="30"/>
  <c r="Z29" i="30"/>
  <c r="AD8" i="24"/>
  <c r="AD51" i="24"/>
  <c r="Z140" i="28"/>
  <c r="Z141" i="28" s="1"/>
  <c r="Z151" i="28" s="1"/>
  <c r="Z141" i="27"/>
  <c r="Z151" i="27" s="1"/>
  <c r="AE13" i="24"/>
  <c r="Y129" i="30"/>
  <c r="Y29" i="29"/>
  <c r="Y31" i="29" s="1"/>
  <c r="Y6" i="29" s="1"/>
  <c r="Y131" i="29"/>
  <c r="Z30" i="30"/>
  <c r="Z81" i="30"/>
  <c r="Z112" i="30" s="1"/>
  <c r="AC140" i="29"/>
  <c r="AC141" i="26"/>
  <c r="AC153" i="26" s="1"/>
  <c r="Y91" i="22"/>
  <c r="Y90" i="27"/>
  <c r="AD101" i="26"/>
  <c r="AC90" i="29"/>
  <c r="AC40" i="26"/>
  <c r="AC41" i="26" s="1"/>
  <c r="AC8" i="26" s="1"/>
  <c r="AC91" i="26"/>
  <c r="AC114" i="26" s="1"/>
  <c r="AC116" i="26" s="1"/>
  <c r="AB141" i="23"/>
  <c r="AB151" i="23" s="1"/>
  <c r="AB140" i="24"/>
  <c r="AB141" i="24" s="1"/>
  <c r="AB151" i="24" s="1"/>
  <c r="AB140" i="25"/>
  <c r="Z31" i="29"/>
  <c r="Z6" i="29" s="1"/>
  <c r="AD90" i="30"/>
  <c r="AD91" i="29"/>
  <c r="AD114" i="29" s="1"/>
  <c r="AD116" i="29" s="1"/>
  <c r="AA140" i="23"/>
  <c r="Y30" i="30"/>
  <c r="Y81" i="30"/>
  <c r="Y112" i="30" s="1"/>
  <c r="Z90" i="28"/>
  <c r="Z91" i="27"/>
  <c r="Z40" i="27"/>
  <c r="Z41" i="27" s="1"/>
  <c r="X81" i="30"/>
  <c r="X112" i="30" s="1"/>
  <c r="AE90" i="30"/>
  <c r="AE40" i="29"/>
  <c r="AE41" i="29" s="1"/>
  <c r="AE91" i="29"/>
  <c r="BY98" i="30"/>
  <c r="BY115" i="30" s="1"/>
  <c r="G25" i="22"/>
  <c r="W75" i="23"/>
  <c r="W75" i="31" s="1"/>
  <c r="X75" i="23"/>
  <c r="X75" i="31" s="1"/>
  <c r="AC5" i="26"/>
  <c r="AD25" i="30"/>
  <c r="AD28" i="30" s="1"/>
  <c r="AD78" i="30"/>
  <c r="AD111" i="30" s="1"/>
  <c r="AB78" i="26"/>
  <c r="AB111" i="26" s="1"/>
  <c r="AB25" i="26"/>
  <c r="AB28" i="26" s="1"/>
  <c r="Z5" i="23"/>
  <c r="AA78" i="24"/>
  <c r="AA111" i="24" s="1"/>
  <c r="AA25" i="24"/>
  <c r="AA28" i="24" s="1"/>
  <c r="Z77" i="30"/>
  <c r="Z27" i="30" s="1"/>
  <c r="Z27" i="29"/>
  <c r="X77" i="26"/>
  <c r="X77" i="29" s="1"/>
  <c r="X27" i="25"/>
  <c r="AB5" i="24"/>
  <c r="Y75" i="23"/>
  <c r="Y75" i="31" s="1"/>
  <c r="Z78" i="24"/>
  <c r="Z111" i="24" s="1"/>
  <c r="Z25" i="24"/>
  <c r="Z28" i="24" s="1"/>
  <c r="W27" i="24"/>
  <c r="E27" i="24"/>
  <c r="Y77" i="30"/>
  <c r="Y27" i="30" s="1"/>
  <c r="Y27" i="29"/>
  <c r="AA5" i="23"/>
  <c r="AC75" i="30"/>
  <c r="AC25" i="29"/>
  <c r="AC28" i="29" s="1"/>
  <c r="AC78" i="29"/>
  <c r="AC111" i="29" s="1"/>
  <c r="AB5" i="25"/>
  <c r="Z75" i="26"/>
  <c r="Z75" i="29" s="1"/>
  <c r="Z25" i="25"/>
  <c r="Z28" i="25" s="1"/>
  <c r="Z78" i="25"/>
  <c r="Z111" i="25" s="1"/>
  <c r="AA75" i="26"/>
  <c r="AA75" i="29" s="1"/>
  <c r="AA78" i="25"/>
  <c r="AA111" i="25" s="1"/>
  <c r="AA25" i="25"/>
  <c r="AA28" i="25" s="1"/>
  <c r="W77" i="26"/>
  <c r="W77" i="29" s="1"/>
  <c r="E27" i="25"/>
  <c r="W27" i="25"/>
  <c r="BY101" i="29"/>
  <c r="BZ48" i="26"/>
  <c r="BZ10" i="26" s="1"/>
  <c r="CB148" i="26"/>
  <c r="CB153" i="26" s="1"/>
  <c r="CB97" i="26"/>
  <c r="CB96" i="26"/>
  <c r="BZ96" i="30"/>
  <c r="BZ98" i="29"/>
  <c r="CA46" i="26"/>
  <c r="CA96" i="29"/>
  <c r="CA98" i="26"/>
  <c r="CA117" i="26"/>
  <c r="BZ97" i="30"/>
  <c r="CA97" i="29"/>
  <c r="CA47" i="26"/>
  <c r="BY46" i="30"/>
  <c r="BZ115" i="26"/>
  <c r="BZ116" i="26" s="1"/>
  <c r="BZ101" i="26"/>
  <c r="AH13" i="30"/>
  <c r="AO13" i="30"/>
  <c r="AN13" i="30"/>
  <c r="AG13" i="30"/>
  <c r="AX13" i="30"/>
  <c r="AM13" i="30"/>
  <c r="AK13" i="30"/>
  <c r="AL13" i="30"/>
  <c r="AJ13" i="30"/>
  <c r="AI13" i="30"/>
  <c r="AP13" i="29"/>
  <c r="AP16" i="30" s="1"/>
  <c r="BJ13" i="29"/>
  <c r="BS13" i="29"/>
  <c r="BA13" i="29"/>
  <c r="AU13" i="29"/>
  <c r="AJ13" i="29"/>
  <c r="AJ16" i="30" s="1"/>
  <c r="BO13" i="29"/>
  <c r="BM13" i="29"/>
  <c r="AW13" i="29"/>
  <c r="AH13" i="29"/>
  <c r="AH16" i="30" s="1"/>
  <c r="BG13" i="29"/>
  <c r="AL13" i="29"/>
  <c r="AL16" i="30" s="1"/>
  <c r="BB13" i="29"/>
  <c r="AM13" i="29"/>
  <c r="AM16" i="30" s="1"/>
  <c r="BP13" i="29"/>
  <c r="AN13" i="29"/>
  <c r="AN16" i="30" s="1"/>
  <c r="BU13" i="29"/>
  <c r="BN13" i="29"/>
  <c r="AV13" i="29"/>
  <c r="BH13" i="29"/>
  <c r="AR13" i="29"/>
  <c r="AR16" i="30" s="1"/>
  <c r="AX13" i="29"/>
  <c r="BQ13" i="29"/>
  <c r="BI13" i="29"/>
  <c r="BV13" i="29"/>
  <c r="AG13" i="29"/>
  <c r="AG16" i="30" s="1"/>
  <c r="AO13" i="29"/>
  <c r="AO16" i="30" s="1"/>
  <c r="BW13" i="29"/>
  <c r="AT13" i="29"/>
  <c r="AT16" i="30" s="1"/>
  <c r="AS13" i="29"/>
  <c r="AS16" i="30" s="1"/>
  <c r="BD13" i="29"/>
  <c r="AY13" i="29"/>
  <c r="BC13" i="29"/>
  <c r="BL13" i="29"/>
  <c r="AK13" i="29"/>
  <c r="AK16" i="30" s="1"/>
  <c r="BE13" i="29"/>
  <c r="AI13" i="29"/>
  <c r="AI16" i="30" s="1"/>
  <c r="BF13" i="29"/>
  <c r="BR13" i="29"/>
  <c r="BK13" i="29"/>
  <c r="AZ13" i="29"/>
  <c r="AQ13" i="29"/>
  <c r="AQ16" i="30" s="1"/>
  <c r="BT13" i="29"/>
  <c r="AS51" i="30"/>
  <c r="AP51" i="30"/>
  <c r="BD51" i="30"/>
  <c r="BP51" i="30"/>
  <c r="BN51" i="30"/>
  <c r="BV51" i="30"/>
  <c r="AR51" i="30"/>
  <c r="BF51" i="30"/>
  <c r="BI51" i="30"/>
  <c r="BO51" i="30"/>
  <c r="AU51" i="30"/>
  <c r="BL51" i="30"/>
  <c r="AZ51" i="30"/>
  <c r="AV51" i="30"/>
  <c r="BS51" i="30"/>
  <c r="AY51" i="30"/>
  <c r="BM51" i="30"/>
  <c r="BG51" i="30"/>
  <c r="BJ51" i="30"/>
  <c r="BC51" i="30"/>
  <c r="BB51" i="30"/>
  <c r="BA51" i="30"/>
  <c r="AW51" i="30"/>
  <c r="AQ51" i="30"/>
  <c r="AT51" i="30"/>
  <c r="BE51" i="30"/>
  <c r="BT51" i="30"/>
  <c r="BU51" i="30"/>
  <c r="BF115" i="30"/>
  <c r="BF116" i="30" s="1"/>
  <c r="BQ51" i="30"/>
  <c r="BE101" i="30"/>
  <c r="BE115" i="30"/>
  <c r="BE116" i="30" s="1"/>
  <c r="AT101" i="30"/>
  <c r="AT115" i="30"/>
  <c r="AT116" i="30" s="1"/>
  <c r="AW101" i="30"/>
  <c r="AW115" i="30"/>
  <c r="AW116" i="30" s="1"/>
  <c r="BH51" i="30"/>
  <c r="BK51" i="30"/>
  <c r="BR101" i="30"/>
  <c r="BR115" i="30"/>
  <c r="BR116" i="30" s="1"/>
  <c r="BX115" i="30"/>
  <c r="BD101" i="30"/>
  <c r="BD115" i="30"/>
  <c r="BD116" i="30" s="1"/>
  <c r="BU101" i="30"/>
  <c r="BU115" i="30"/>
  <c r="BU116" i="30" s="1"/>
  <c r="BK101" i="30"/>
  <c r="BK115" i="30"/>
  <c r="BK116" i="30" s="1"/>
  <c r="AZ101" i="30"/>
  <c r="AZ115" i="30"/>
  <c r="AZ116" i="30" s="1"/>
  <c r="AU101" i="30"/>
  <c r="AU115" i="30"/>
  <c r="AU116" i="30" s="1"/>
  <c r="BA115" i="30"/>
  <c r="BA116" i="30" s="1"/>
  <c r="BA101" i="30"/>
  <c r="BI115" i="30"/>
  <c r="BI116" i="30" s="1"/>
  <c r="BI101" i="30"/>
  <c r="BB101" i="30"/>
  <c r="BB115" i="30"/>
  <c r="BB116" i="30" s="1"/>
  <c r="AS101" i="30"/>
  <c r="AS115" i="30"/>
  <c r="AS116" i="30" s="1"/>
  <c r="BC101" i="30"/>
  <c r="BC115" i="30"/>
  <c r="BC116" i="30" s="1"/>
  <c r="AY101" i="30"/>
  <c r="AY115" i="30"/>
  <c r="AY116" i="30" s="1"/>
  <c r="BV101" i="30"/>
  <c r="BV115" i="30"/>
  <c r="BV116" i="30" s="1"/>
  <c r="BP115" i="30"/>
  <c r="BP116" i="30" s="1"/>
  <c r="BP101" i="30"/>
  <c r="BN115" i="30"/>
  <c r="BN116" i="30" s="1"/>
  <c r="BN101" i="30"/>
  <c r="AP101" i="30"/>
  <c r="AP115" i="30"/>
  <c r="AP116" i="30" s="1"/>
  <c r="BT115" i="30"/>
  <c r="BT116" i="30" s="1"/>
  <c r="BT101" i="30"/>
  <c r="AQ101" i="30"/>
  <c r="AQ115" i="30"/>
  <c r="AQ116" i="30" s="1"/>
  <c r="BR51" i="30"/>
  <c r="BW51" i="30"/>
  <c r="BL101" i="30"/>
  <c r="BL115" i="30"/>
  <c r="BL116" i="30" s="1"/>
  <c r="BG115" i="30"/>
  <c r="BG116" i="30" s="1"/>
  <c r="BG101" i="30"/>
  <c r="BO101" i="30"/>
  <c r="BO115" i="30"/>
  <c r="BO116" i="30" s="1"/>
  <c r="BM101" i="30"/>
  <c r="BM115" i="30"/>
  <c r="BM116" i="30" s="1"/>
  <c r="BS101" i="30"/>
  <c r="BS115" i="30"/>
  <c r="BS116" i="30" s="1"/>
  <c r="BJ101" i="30"/>
  <c r="BJ115" i="30"/>
  <c r="BJ116" i="30" s="1"/>
  <c r="AV115" i="30"/>
  <c r="AV116" i="30" s="1"/>
  <c r="AV101" i="30"/>
  <c r="BQ101" i="30"/>
  <c r="BQ115" i="30"/>
  <c r="BQ116" i="30" s="1"/>
  <c r="BH101" i="30"/>
  <c r="BH115" i="30"/>
  <c r="BH116" i="30" s="1"/>
  <c r="BW101" i="30"/>
  <c r="BW115" i="30"/>
  <c r="BW116" i="30" s="1"/>
  <c r="AR101" i="30"/>
  <c r="AR115" i="30"/>
  <c r="AR116" i="30" s="1"/>
  <c r="CE116" i="22"/>
  <c r="CC157" i="26"/>
  <c r="CC146" i="26" s="1"/>
  <c r="CC105" i="26"/>
  <c r="CC106" i="26"/>
  <c r="CC158" i="26"/>
  <c r="CC147" i="26" s="1"/>
  <c r="G143" i="22"/>
  <c r="G43" i="22" s="1"/>
  <c r="H43" i="22"/>
  <c r="X41" i="22"/>
  <c r="X140" i="22"/>
  <c r="Z140" i="23" s="1"/>
  <c r="X90" i="22"/>
  <c r="H101" i="22"/>
  <c r="G91" i="22"/>
  <c r="J51" i="22"/>
  <c r="J14" i="22" s="1"/>
  <c r="J6" i="22"/>
  <c r="G78" i="22"/>
  <c r="G24" i="22"/>
  <c r="H42" i="22"/>
  <c r="G142" i="22"/>
  <c r="H145" i="22"/>
  <c r="H45" i="22" s="1"/>
  <c r="H10" i="22" s="1"/>
  <c r="Y9" i="22"/>
  <c r="Y51" i="22"/>
  <c r="Y14" i="22" s="1"/>
  <c r="I39" i="22"/>
  <c r="I41" i="22" s="1"/>
  <c r="I9" i="22" s="1"/>
  <c r="I141" i="22"/>
  <c r="I151" i="22" s="1"/>
  <c r="H139" i="22"/>
  <c r="G144" i="22"/>
  <c r="G44" i="22" s="1"/>
  <c r="H44" i="22"/>
  <c r="I123" i="22"/>
  <c r="I23" i="22" s="1"/>
  <c r="I28" i="22" s="1"/>
  <c r="H128" i="22"/>
  <c r="BY41" i="29" l="1"/>
  <c r="BY8" i="29" s="1"/>
  <c r="BY116" i="29"/>
  <c r="BY48" i="30"/>
  <c r="BY31" i="29"/>
  <c r="BY6" i="29" s="1"/>
  <c r="BZ47" i="29"/>
  <c r="BZ92" i="30"/>
  <c r="BZ95" i="29"/>
  <c r="BZ117" i="29" s="1"/>
  <c r="BZ42" i="29"/>
  <c r="BZ100" i="30"/>
  <c r="BZ50" i="30" s="1"/>
  <c r="BZ12" i="30" s="1"/>
  <c r="BZ50" i="29"/>
  <c r="BZ12" i="29" s="1"/>
  <c r="BY91" i="30"/>
  <c r="BY114" i="30" s="1"/>
  <c r="BY39" i="30"/>
  <c r="BY41" i="30" s="1"/>
  <c r="BY8" i="30" s="1"/>
  <c r="BY38" i="29"/>
  <c r="BY7" i="29" s="1"/>
  <c r="BY45" i="29"/>
  <c r="BY9" i="29" s="1"/>
  <c r="BX101" i="30"/>
  <c r="BX51" i="30"/>
  <c r="BX13" i="30" s="1"/>
  <c r="BZ47" i="30"/>
  <c r="BY28" i="29"/>
  <c r="BZ123" i="30"/>
  <c r="BZ128" i="30" s="1"/>
  <c r="BZ128" i="29"/>
  <c r="BZ83" i="30"/>
  <c r="BZ33" i="30" s="1"/>
  <c r="BZ33" i="29"/>
  <c r="BZ77" i="30"/>
  <c r="BZ27" i="30" s="1"/>
  <c r="BZ27" i="29"/>
  <c r="BZ76" i="30"/>
  <c r="BZ26" i="30" s="1"/>
  <c r="BZ26" i="29"/>
  <c r="BZ82" i="30"/>
  <c r="BZ88" i="29"/>
  <c r="BZ113" i="29" s="1"/>
  <c r="BZ32" i="29"/>
  <c r="BZ90" i="30"/>
  <c r="BZ40" i="30" s="1"/>
  <c r="BZ40" i="29"/>
  <c r="BY88" i="30"/>
  <c r="BY113" i="30" s="1"/>
  <c r="BY32" i="30"/>
  <c r="BY38" i="30" s="1"/>
  <c r="BY7" i="30" s="1"/>
  <c r="BZ132" i="30"/>
  <c r="BZ138" i="30" s="1"/>
  <c r="BZ138" i="29"/>
  <c r="BZ129" i="30"/>
  <c r="BZ131" i="30" s="1"/>
  <c r="BZ131" i="29"/>
  <c r="BZ99" i="30"/>
  <c r="BZ49" i="30" s="1"/>
  <c r="BZ11" i="30" s="1"/>
  <c r="BZ49" i="29"/>
  <c r="BZ11" i="29" s="1"/>
  <c r="BZ89" i="30"/>
  <c r="BZ91" i="29"/>
  <c r="BZ114" i="29" s="1"/>
  <c r="BZ39" i="29"/>
  <c r="BX116" i="30"/>
  <c r="BY81" i="30"/>
  <c r="BY112" i="30" s="1"/>
  <c r="BY29" i="30"/>
  <c r="BY31" i="30" s="1"/>
  <c r="BY6" i="30" s="1"/>
  <c r="BY151" i="29"/>
  <c r="BZ142" i="30"/>
  <c r="BZ145" i="30" s="1"/>
  <c r="BZ145" i="29"/>
  <c r="BZ139" i="30"/>
  <c r="BZ141" i="30" s="1"/>
  <c r="BZ141" i="29"/>
  <c r="CB120" i="29"/>
  <c r="CA155" i="29"/>
  <c r="CA134" i="29"/>
  <c r="CA134" i="30" s="1"/>
  <c r="CA127" i="29"/>
  <c r="CA127" i="30" s="1"/>
  <c r="CA125" i="29"/>
  <c r="CA125" i="30" s="1"/>
  <c r="CA133" i="29"/>
  <c r="CA133" i="30" s="1"/>
  <c r="CA142" i="29"/>
  <c r="CA126" i="29"/>
  <c r="CA126" i="30" s="1"/>
  <c r="CA123" i="29"/>
  <c r="CA136" i="29"/>
  <c r="CA136" i="30" s="1"/>
  <c r="CA132" i="29"/>
  <c r="CA143" i="29"/>
  <c r="CA143" i="30" s="1"/>
  <c r="CA130" i="29"/>
  <c r="CA130" i="30" s="1"/>
  <c r="CA129" i="29"/>
  <c r="CA144" i="29"/>
  <c r="CA144" i="30" s="1"/>
  <c r="CA149" i="29"/>
  <c r="CA149" i="30" s="1"/>
  <c r="CA124" i="29"/>
  <c r="CA124" i="30" s="1"/>
  <c r="CA137" i="29"/>
  <c r="CA137" i="30" s="1"/>
  <c r="CA139" i="29"/>
  <c r="CA150" i="29"/>
  <c r="CA150" i="30" s="1"/>
  <c r="CA140" i="29"/>
  <c r="CA140" i="30" s="1"/>
  <c r="CA135" i="29"/>
  <c r="CA135" i="30" s="1"/>
  <c r="CA147" i="29"/>
  <c r="CA147" i="30" s="1"/>
  <c r="CA146" i="29"/>
  <c r="CA46" i="29" s="1"/>
  <c r="BZ75" i="30"/>
  <c r="BZ25" i="30" s="1"/>
  <c r="BZ25" i="29"/>
  <c r="BZ94" i="30"/>
  <c r="BZ44" i="30" s="1"/>
  <c r="BZ44" i="29"/>
  <c r="BZ84" i="30"/>
  <c r="BZ34" i="30" s="1"/>
  <c r="BZ34" i="29"/>
  <c r="BZ87" i="30"/>
  <c r="BZ37" i="30" s="1"/>
  <c r="BZ37" i="29"/>
  <c r="BZ79" i="30"/>
  <c r="BZ29" i="29"/>
  <c r="BZ81" i="29"/>
  <c r="BZ112" i="29" s="1"/>
  <c r="BY95" i="30"/>
  <c r="BY117" i="30" s="1"/>
  <c r="BY42" i="30"/>
  <c r="BY45" i="30" s="1"/>
  <c r="BY9" i="30" s="1"/>
  <c r="BZ86" i="30"/>
  <c r="BZ36" i="30" s="1"/>
  <c r="BZ36" i="29"/>
  <c r="BY78" i="30"/>
  <c r="BY111" i="30" s="1"/>
  <c r="BY23" i="30"/>
  <c r="BY28" i="30" s="1"/>
  <c r="BY5" i="30" s="1"/>
  <c r="BY151" i="30"/>
  <c r="BZ148" i="29"/>
  <c r="BZ146" i="30"/>
  <c r="BZ148" i="30" s="1"/>
  <c r="BZ73" i="30"/>
  <c r="BZ23" i="29"/>
  <c r="BZ78" i="29"/>
  <c r="BZ111" i="29" s="1"/>
  <c r="BZ85" i="30"/>
  <c r="BZ35" i="30" s="1"/>
  <c r="BZ35" i="29"/>
  <c r="BZ93" i="30"/>
  <c r="BZ43" i="30" s="1"/>
  <c r="BZ43" i="29"/>
  <c r="BZ80" i="30"/>
  <c r="BZ30" i="30" s="1"/>
  <c r="BZ30" i="29"/>
  <c r="BZ74" i="30"/>
  <c r="BZ24" i="30" s="1"/>
  <c r="BZ24" i="29"/>
  <c r="CB70" i="29"/>
  <c r="CB96" i="29" s="1"/>
  <c r="CA105" i="29"/>
  <c r="CA84" i="29"/>
  <c r="CA94" i="29"/>
  <c r="CA93" i="29"/>
  <c r="CA90" i="29"/>
  <c r="CA99" i="29"/>
  <c r="CA79" i="29"/>
  <c r="CA89" i="29"/>
  <c r="CA87" i="29"/>
  <c r="CA86" i="29"/>
  <c r="CA80" i="29"/>
  <c r="CA82" i="29"/>
  <c r="CA92" i="29"/>
  <c r="CA85" i="29"/>
  <c r="CA76" i="29"/>
  <c r="CA100" i="29"/>
  <c r="CA75" i="29"/>
  <c r="CA77" i="29"/>
  <c r="CA83" i="29"/>
  <c r="CA74" i="29"/>
  <c r="CA73" i="29"/>
  <c r="BX51" i="29"/>
  <c r="BX13" i="29" s="1"/>
  <c r="G101" i="22"/>
  <c r="X131" i="29"/>
  <c r="X129" i="30"/>
  <c r="X131" i="30" s="1"/>
  <c r="E25" i="31"/>
  <c r="BZ48" i="29"/>
  <c r="BZ10" i="29" s="1"/>
  <c r="AB40" i="31"/>
  <c r="AB41" i="31" s="1"/>
  <c r="AB8" i="31" s="1"/>
  <c r="AC13" i="25"/>
  <c r="Z140" i="31"/>
  <c r="Z141" i="31" s="1"/>
  <c r="Z151" i="31" s="1"/>
  <c r="AA140" i="31"/>
  <c r="AA141" i="31" s="1"/>
  <c r="AA151" i="31" s="1"/>
  <c r="AA101" i="31"/>
  <c r="X25" i="31"/>
  <c r="X28" i="31" s="1"/>
  <c r="X78" i="31"/>
  <c r="X111" i="31" s="1"/>
  <c r="W25" i="31"/>
  <c r="W78" i="31"/>
  <c r="AB101" i="31"/>
  <c r="Y25" i="31"/>
  <c r="Y28" i="31" s="1"/>
  <c r="Y78" i="31"/>
  <c r="Y111" i="31" s="1"/>
  <c r="AC165" i="30"/>
  <c r="AD162" i="30"/>
  <c r="AD160" i="30"/>
  <c r="AD159" i="30"/>
  <c r="AD161" i="30"/>
  <c r="AD163" i="30"/>
  <c r="AD164" i="30"/>
  <c r="AB165" i="29"/>
  <c r="AA169" i="26"/>
  <c r="W169" i="26"/>
  <c r="AC13" i="24"/>
  <c r="AD101" i="29"/>
  <c r="AA101" i="23"/>
  <c r="Z31" i="30"/>
  <c r="Z6" i="30" s="1"/>
  <c r="AA140" i="25"/>
  <c r="AA40" i="25" s="1"/>
  <c r="AA41" i="25" s="1"/>
  <c r="AA8" i="25" s="1"/>
  <c r="AA141" i="23"/>
  <c r="AA151" i="23" s="1"/>
  <c r="AA140" i="24"/>
  <c r="AA141" i="24" s="1"/>
  <c r="AA151" i="24" s="1"/>
  <c r="AC140" i="30"/>
  <c r="AC141" i="30" s="1"/>
  <c r="AC151" i="30" s="1"/>
  <c r="AC141" i="29"/>
  <c r="AC151" i="29" s="1"/>
  <c r="Z140" i="24"/>
  <c r="Z141" i="24" s="1"/>
  <c r="Z151" i="24" s="1"/>
  <c r="Z140" i="25"/>
  <c r="Z141" i="23"/>
  <c r="Z151" i="23" s="1"/>
  <c r="AA13" i="27"/>
  <c r="AA15" i="30" s="1"/>
  <c r="Y90" i="28"/>
  <c r="Y91" i="28" s="1"/>
  <c r="Y101" i="28" s="1"/>
  <c r="Y91" i="27"/>
  <c r="Y40" i="27"/>
  <c r="Y41" i="27" s="1"/>
  <c r="Y29" i="30"/>
  <c r="Y31" i="30" s="1"/>
  <c r="Y6" i="30" s="1"/>
  <c r="Y131" i="30"/>
  <c r="AB90" i="26"/>
  <c r="AB91" i="25"/>
  <c r="AB40" i="25"/>
  <c r="AB41" i="25" s="1"/>
  <c r="AD140" i="30"/>
  <c r="AD141" i="30" s="1"/>
  <c r="AD151" i="30" s="1"/>
  <c r="AD141" i="29"/>
  <c r="AD151" i="29" s="1"/>
  <c r="Y140" i="28"/>
  <c r="Y141" i="27"/>
  <c r="Y151" i="27" s="1"/>
  <c r="AB13" i="28"/>
  <c r="AB14" i="28" s="1"/>
  <c r="W131" i="30"/>
  <c r="W151" i="30" s="1"/>
  <c r="W29" i="30"/>
  <c r="W31" i="30" s="1"/>
  <c r="W6" i="30" s="1"/>
  <c r="AA90" i="26"/>
  <c r="AA91" i="25"/>
  <c r="AA114" i="25" s="1"/>
  <c r="AA116" i="25" s="1"/>
  <c r="AE114" i="29"/>
  <c r="AE116" i="29" s="1"/>
  <c r="AE101" i="29"/>
  <c r="Z40" i="28"/>
  <c r="Z41" i="28" s="1"/>
  <c r="Z91" i="28"/>
  <c r="Z101" i="28" s="1"/>
  <c r="AD40" i="29"/>
  <c r="AD41" i="29" s="1"/>
  <c r="AC90" i="30"/>
  <c r="AC40" i="29"/>
  <c r="AC41" i="29" s="1"/>
  <c r="AC8" i="29" s="1"/>
  <c r="AC91" i="29"/>
  <c r="AC114" i="29" s="1"/>
  <c r="AC116" i="29" s="1"/>
  <c r="Y101" i="22"/>
  <c r="Y60" i="22" s="1"/>
  <c r="Y57" i="22"/>
  <c r="Y114" i="22"/>
  <c r="Y116" i="22" s="1"/>
  <c r="AB8" i="23"/>
  <c r="AB51" i="23"/>
  <c r="AB13" i="23" s="1"/>
  <c r="AF8" i="30"/>
  <c r="AF51" i="30"/>
  <c r="AA40" i="23"/>
  <c r="AA41" i="23" s="1"/>
  <c r="X91" i="22"/>
  <c r="X90" i="27"/>
  <c r="Y90" i="23"/>
  <c r="Y90" i="31" s="1"/>
  <c r="X90" i="23"/>
  <c r="X90" i="31" s="1"/>
  <c r="AE91" i="30"/>
  <c r="AE40" i="30"/>
  <c r="AE41" i="30" s="1"/>
  <c r="Z114" i="27"/>
  <c r="Z116" i="27" s="1"/>
  <c r="Z101" i="27"/>
  <c r="Z90" i="23"/>
  <c r="Z90" i="31" s="1"/>
  <c r="AA8" i="28"/>
  <c r="AA51" i="28"/>
  <c r="AB114" i="23"/>
  <c r="AB116" i="23" s="1"/>
  <c r="AB101" i="23"/>
  <c r="X141" i="22"/>
  <c r="X151" i="22" s="1"/>
  <c r="X140" i="27"/>
  <c r="X140" i="23"/>
  <c r="Y140" i="23"/>
  <c r="X29" i="30"/>
  <c r="X31" i="30" s="1"/>
  <c r="X6" i="30" s="1"/>
  <c r="AB140" i="26"/>
  <c r="AB141" i="25"/>
  <c r="AB151" i="25" s="1"/>
  <c r="AC101" i="26"/>
  <c r="AC53" i="26"/>
  <c r="AC15" i="26" s="1"/>
  <c r="AE8" i="29"/>
  <c r="AE51" i="29"/>
  <c r="Z8" i="27"/>
  <c r="Z51" i="27"/>
  <c r="AD91" i="30"/>
  <c r="AD114" i="30" s="1"/>
  <c r="AD116" i="30" s="1"/>
  <c r="AD13" i="24"/>
  <c r="AB40" i="24"/>
  <c r="AB41" i="24" s="1"/>
  <c r="AB91" i="24"/>
  <c r="AE15" i="26"/>
  <c r="AF114" i="30"/>
  <c r="AF116" i="30" s="1"/>
  <c r="AF101" i="30"/>
  <c r="AA91" i="24"/>
  <c r="AA114" i="24" s="1"/>
  <c r="AA116" i="24" s="1"/>
  <c r="AA5" i="25"/>
  <c r="Z5" i="25"/>
  <c r="AC25" i="30"/>
  <c r="AC28" i="30" s="1"/>
  <c r="AC78" i="30"/>
  <c r="AC111" i="30" s="1"/>
  <c r="AA5" i="24"/>
  <c r="Z25" i="26"/>
  <c r="Z28" i="26" s="1"/>
  <c r="Z78" i="26"/>
  <c r="Z111" i="26" s="1"/>
  <c r="Z5" i="24"/>
  <c r="X75" i="24"/>
  <c r="X75" i="25"/>
  <c r="X25" i="23"/>
  <c r="X28" i="23" s="1"/>
  <c r="X78" i="23"/>
  <c r="X111" i="23" s="1"/>
  <c r="AA25" i="26"/>
  <c r="AA28" i="26" s="1"/>
  <c r="AA78" i="26"/>
  <c r="AA111" i="26" s="1"/>
  <c r="AB5" i="26"/>
  <c r="AD5" i="30"/>
  <c r="W75" i="25"/>
  <c r="W75" i="24"/>
  <c r="W25" i="23"/>
  <c r="W28" i="23" s="1"/>
  <c r="E25" i="23"/>
  <c r="W78" i="23"/>
  <c r="W111" i="23" s="1"/>
  <c r="E27" i="29"/>
  <c r="W27" i="26"/>
  <c r="AC5" i="29"/>
  <c r="Y25" i="23"/>
  <c r="Y28" i="23" s="1"/>
  <c r="Y78" i="23"/>
  <c r="Y111" i="23" s="1"/>
  <c r="Y75" i="24"/>
  <c r="Y75" i="25"/>
  <c r="X27" i="26"/>
  <c r="AB75" i="30"/>
  <c r="AB25" i="29"/>
  <c r="AB28" i="29" s="1"/>
  <c r="AB78" i="29"/>
  <c r="AB111" i="29" s="1"/>
  <c r="BZ53" i="26"/>
  <c r="BZ15" i="26" s="1"/>
  <c r="CA48" i="26"/>
  <c r="CA10" i="26" s="1"/>
  <c r="BY10" i="30"/>
  <c r="CA96" i="30"/>
  <c r="CA98" i="29"/>
  <c r="CB47" i="26"/>
  <c r="CB97" i="29"/>
  <c r="BZ98" i="30"/>
  <c r="CC97" i="26"/>
  <c r="CC96" i="26"/>
  <c r="CA97" i="30"/>
  <c r="BZ115" i="29"/>
  <c r="CB46" i="26"/>
  <c r="CB117" i="26"/>
  <c r="CB98" i="26"/>
  <c r="CC148" i="26"/>
  <c r="CC153" i="26" s="1"/>
  <c r="CA115" i="26"/>
  <c r="CA116" i="26" s="1"/>
  <c r="CA101" i="26"/>
  <c r="AT13" i="30"/>
  <c r="BB13" i="30"/>
  <c r="AZ13" i="30"/>
  <c r="BV13" i="30"/>
  <c r="AP13" i="30"/>
  <c r="BW13" i="30"/>
  <c r="BH13" i="30"/>
  <c r="BM13" i="30"/>
  <c r="BI13" i="30"/>
  <c r="BR13" i="30"/>
  <c r="BU13" i="30"/>
  <c r="AQ13" i="30"/>
  <c r="BC13" i="30"/>
  <c r="AY13" i="30"/>
  <c r="BL13" i="30"/>
  <c r="BF13" i="30"/>
  <c r="BN13" i="30"/>
  <c r="AS13" i="30"/>
  <c r="BJ13" i="30"/>
  <c r="AU13" i="30"/>
  <c r="BP13" i="30"/>
  <c r="BT13" i="30"/>
  <c r="AW13" i="30"/>
  <c r="BS13" i="30"/>
  <c r="BK13" i="30"/>
  <c r="BQ13" i="30"/>
  <c r="BE13" i="30"/>
  <c r="BA13" i="30"/>
  <c r="BG13" i="30"/>
  <c r="AV13" i="30"/>
  <c r="BO13" i="30"/>
  <c r="AR13" i="30"/>
  <c r="BD13" i="30"/>
  <c r="CD157" i="26"/>
  <c r="CD146" i="26" s="1"/>
  <c r="CD105" i="26"/>
  <c r="CD158" i="26"/>
  <c r="CD147" i="26" s="1"/>
  <c r="CD106" i="26"/>
  <c r="I51" i="22"/>
  <c r="I14" i="22" s="1"/>
  <c r="I6" i="22"/>
  <c r="H39" i="22"/>
  <c r="H41" i="22" s="1"/>
  <c r="H9" i="22" s="1"/>
  <c r="H141" i="22"/>
  <c r="H151" i="22" s="1"/>
  <c r="G139" i="22"/>
  <c r="X9" i="22"/>
  <c r="X51" i="22"/>
  <c r="X14" i="22" s="1"/>
  <c r="G145" i="22"/>
  <c r="G45" i="22" s="1"/>
  <c r="G10" i="22" s="1"/>
  <c r="G42" i="22"/>
  <c r="H123" i="22"/>
  <c r="H23" i="22" s="1"/>
  <c r="H28" i="22" s="1"/>
  <c r="G128" i="22"/>
  <c r="BZ46" i="30" l="1"/>
  <c r="BZ48" i="30" s="1"/>
  <c r="BZ10" i="30" s="1"/>
  <c r="CA47" i="30"/>
  <c r="CA47" i="29"/>
  <c r="CA48" i="29" s="1"/>
  <c r="CA10" i="29" s="1"/>
  <c r="BY116" i="30"/>
  <c r="BY101" i="30"/>
  <c r="BZ101" i="29"/>
  <c r="BZ116" i="29"/>
  <c r="BZ31" i="29"/>
  <c r="BZ6" i="29" s="1"/>
  <c r="BZ45" i="29"/>
  <c r="BZ9" i="29" s="1"/>
  <c r="CA82" i="30"/>
  <c r="CA88" i="29"/>
  <c r="CA113" i="29" s="1"/>
  <c r="CA32" i="29"/>
  <c r="BZ88" i="30"/>
  <c r="BZ113" i="30" s="1"/>
  <c r="BZ32" i="30"/>
  <c r="BZ38" i="30" s="1"/>
  <c r="BZ7" i="30" s="1"/>
  <c r="CA83" i="30"/>
  <c r="CA33" i="30" s="1"/>
  <c r="CA33" i="29"/>
  <c r="CA76" i="30"/>
  <c r="CA26" i="30" s="1"/>
  <c r="CA26" i="29"/>
  <c r="CA80" i="30"/>
  <c r="CA30" i="30" s="1"/>
  <c r="CA30" i="29"/>
  <c r="CA79" i="30"/>
  <c r="CA81" i="29"/>
  <c r="CA112" i="29" s="1"/>
  <c r="CA29" i="29"/>
  <c r="CA94" i="30"/>
  <c r="CA44" i="30" s="1"/>
  <c r="CA44" i="29"/>
  <c r="BZ151" i="30"/>
  <c r="BZ81" i="30"/>
  <c r="BZ112" i="30" s="1"/>
  <c r="BZ29" i="30"/>
  <c r="BZ31" i="30" s="1"/>
  <c r="BZ6" i="30" s="1"/>
  <c r="CA123" i="30"/>
  <c r="CA128" i="30" s="1"/>
  <c r="CA128" i="29"/>
  <c r="CC120" i="29"/>
  <c r="CB155" i="29"/>
  <c r="CB129" i="29"/>
  <c r="CB130" i="29"/>
  <c r="CB130" i="30" s="1"/>
  <c r="CB139" i="29"/>
  <c r="CB149" i="29"/>
  <c r="CB149" i="30" s="1"/>
  <c r="CB132" i="29"/>
  <c r="CB136" i="29"/>
  <c r="CB136" i="30" s="1"/>
  <c r="CB126" i="29"/>
  <c r="CB126" i="30" s="1"/>
  <c r="CB137" i="29"/>
  <c r="CB137" i="30" s="1"/>
  <c r="CB140" i="29"/>
  <c r="CB140" i="30" s="1"/>
  <c r="CB135" i="29"/>
  <c r="CB135" i="30" s="1"/>
  <c r="CB125" i="29"/>
  <c r="CB125" i="30" s="1"/>
  <c r="CB150" i="29"/>
  <c r="CB150" i="30" s="1"/>
  <c r="CB127" i="29"/>
  <c r="CB127" i="30" s="1"/>
  <c r="CB144" i="29"/>
  <c r="CB144" i="30" s="1"/>
  <c r="CB142" i="29"/>
  <c r="CB124" i="29"/>
  <c r="CB124" i="30" s="1"/>
  <c r="CB143" i="29"/>
  <c r="CB143" i="30" s="1"/>
  <c r="CB133" i="29"/>
  <c r="CB133" i="30" s="1"/>
  <c r="CB134" i="29"/>
  <c r="CB134" i="30" s="1"/>
  <c r="CB123" i="29"/>
  <c r="CB147" i="29"/>
  <c r="CB147" i="30" s="1"/>
  <c r="CB146" i="29"/>
  <c r="CB46" i="29" s="1"/>
  <c r="BZ41" i="29"/>
  <c r="BZ8" i="29" s="1"/>
  <c r="BY5" i="29"/>
  <c r="BY51" i="29"/>
  <c r="BY13" i="29" s="1"/>
  <c r="CA74" i="30"/>
  <c r="CA24" i="30" s="1"/>
  <c r="CA24" i="29"/>
  <c r="CA89" i="30"/>
  <c r="CA39" i="29"/>
  <c r="CA91" i="29"/>
  <c r="CA114" i="29" s="1"/>
  <c r="CC70" i="29"/>
  <c r="CB105" i="29"/>
  <c r="CB85" i="29"/>
  <c r="CB86" i="29"/>
  <c r="CB74" i="29"/>
  <c r="CB79" i="29"/>
  <c r="CB83" i="29"/>
  <c r="CB77" i="29"/>
  <c r="CB90" i="29"/>
  <c r="CB76" i="29"/>
  <c r="CB80" i="29"/>
  <c r="CB89" i="29"/>
  <c r="CB84" i="29"/>
  <c r="CB100" i="29"/>
  <c r="CB99" i="29"/>
  <c r="CB87" i="29"/>
  <c r="CB93" i="29"/>
  <c r="CB94" i="29"/>
  <c r="CB92" i="29"/>
  <c r="CB82" i="29"/>
  <c r="CB73" i="29"/>
  <c r="CB75" i="29"/>
  <c r="CA129" i="30"/>
  <c r="CA131" i="30" s="1"/>
  <c r="CA131" i="29"/>
  <c r="BY51" i="30"/>
  <c r="BY13" i="30" s="1"/>
  <c r="CA77" i="30"/>
  <c r="CA27" i="30" s="1"/>
  <c r="CA27" i="29"/>
  <c r="CA85" i="30"/>
  <c r="CA35" i="30" s="1"/>
  <c r="CA35" i="29"/>
  <c r="CA86" i="30"/>
  <c r="CA36" i="30" s="1"/>
  <c r="CA36" i="29"/>
  <c r="CA99" i="30"/>
  <c r="CA49" i="30" s="1"/>
  <c r="CA11" i="30" s="1"/>
  <c r="CA49" i="29"/>
  <c r="CA11" i="29" s="1"/>
  <c r="CA84" i="30"/>
  <c r="CA34" i="30" s="1"/>
  <c r="CA34" i="29"/>
  <c r="BZ28" i="29"/>
  <c r="BZ5" i="29" s="1"/>
  <c r="BZ151" i="29"/>
  <c r="CA148" i="29"/>
  <c r="CA146" i="30"/>
  <c r="CA148" i="30" s="1"/>
  <c r="BZ38" i="29"/>
  <c r="BZ7" i="29" s="1"/>
  <c r="BZ95" i="30"/>
  <c r="BZ117" i="30" s="1"/>
  <c r="BZ42" i="30"/>
  <c r="BZ45" i="30" s="1"/>
  <c r="BZ9" i="30" s="1"/>
  <c r="CA100" i="30"/>
  <c r="CA50" i="30" s="1"/>
  <c r="CA12" i="30" s="1"/>
  <c r="CA50" i="29"/>
  <c r="CA12" i="29" s="1"/>
  <c r="CA93" i="30"/>
  <c r="CA43" i="30" s="1"/>
  <c r="CA43" i="29"/>
  <c r="CA73" i="30"/>
  <c r="CA78" i="29"/>
  <c r="CA111" i="29" s="1"/>
  <c r="CA23" i="29"/>
  <c r="CA75" i="30"/>
  <c r="CA25" i="30" s="1"/>
  <c r="CA25" i="29"/>
  <c r="CA92" i="30"/>
  <c r="CA42" i="29"/>
  <c r="CA95" i="29"/>
  <c r="CA117" i="29" s="1"/>
  <c r="CA87" i="30"/>
  <c r="CA37" i="30" s="1"/>
  <c r="CA37" i="29"/>
  <c r="CA90" i="30"/>
  <c r="CA40" i="30" s="1"/>
  <c r="CA40" i="29"/>
  <c r="BZ78" i="30"/>
  <c r="BZ111" i="30" s="1"/>
  <c r="BZ23" i="30"/>
  <c r="BZ28" i="30" s="1"/>
  <c r="BZ5" i="30" s="1"/>
  <c r="CA139" i="30"/>
  <c r="CA141" i="30" s="1"/>
  <c r="CA141" i="29"/>
  <c r="CA132" i="30"/>
  <c r="CA138" i="30" s="1"/>
  <c r="CA138" i="29"/>
  <c r="CA142" i="30"/>
  <c r="CA145" i="30" s="1"/>
  <c r="CA145" i="29"/>
  <c r="BZ91" i="30"/>
  <c r="BZ114" i="30" s="1"/>
  <c r="BZ39" i="30"/>
  <c r="BZ41" i="30" s="1"/>
  <c r="BZ8" i="30" s="1"/>
  <c r="E5" i="23"/>
  <c r="E78" i="31"/>
  <c r="E28" i="31"/>
  <c r="E5" i="31"/>
  <c r="W111" i="31"/>
  <c r="W116" i="31" s="1"/>
  <c r="AB51" i="31"/>
  <c r="AB13" i="31" s="1"/>
  <c r="AA40" i="31"/>
  <c r="AA41" i="31" s="1"/>
  <c r="AA8" i="31" s="1"/>
  <c r="X140" i="31"/>
  <c r="X141" i="31" s="1"/>
  <c r="Y140" i="31"/>
  <c r="Y40" i="31" s="1"/>
  <c r="Y41" i="31" s="1"/>
  <c r="Y8" i="31" s="1"/>
  <c r="Y91" i="31"/>
  <c r="Y114" i="31" s="1"/>
  <c r="Y116" i="31" s="1"/>
  <c r="W28" i="31"/>
  <c r="Z40" i="31"/>
  <c r="Z41" i="31" s="1"/>
  <c r="Z91" i="31"/>
  <c r="Z114" i="31" s="1"/>
  <c r="Z116" i="31" s="1"/>
  <c r="W101" i="31"/>
  <c r="X91" i="31"/>
  <c r="Y5" i="31"/>
  <c r="X5" i="31"/>
  <c r="AD165" i="30"/>
  <c r="AA101" i="25"/>
  <c r="AD101" i="30"/>
  <c r="AA40" i="24"/>
  <c r="AA41" i="24" s="1"/>
  <c r="AA8" i="24" s="1"/>
  <c r="AC101" i="29"/>
  <c r="AC51" i="29"/>
  <c r="AC13" i="29" s="1"/>
  <c r="AC16" i="30" s="1"/>
  <c r="AA101" i="24"/>
  <c r="AA51" i="25"/>
  <c r="AB140" i="29"/>
  <c r="AB141" i="26"/>
  <c r="AB153" i="26" s="1"/>
  <c r="X140" i="28"/>
  <c r="X141" i="28" s="1"/>
  <c r="X151" i="28" s="1"/>
  <c r="X141" i="27"/>
  <c r="X151" i="27" s="1"/>
  <c r="AA13" i="28"/>
  <c r="AA14" i="28" s="1"/>
  <c r="Y114" i="27"/>
  <c r="Y116" i="27" s="1"/>
  <c r="Y101" i="27"/>
  <c r="AB114" i="24"/>
  <c r="AB116" i="24" s="1"/>
  <c r="AB101" i="24"/>
  <c r="AF13" i="30"/>
  <c r="AB8" i="25"/>
  <c r="AB51" i="25"/>
  <c r="Z140" i="26"/>
  <c r="Z141" i="25"/>
  <c r="Z151" i="25" s="1"/>
  <c r="AB8" i="24"/>
  <c r="AB51" i="24"/>
  <c r="Y140" i="25"/>
  <c r="Y140" i="24"/>
  <c r="Y141" i="24" s="1"/>
  <c r="Y151" i="24" s="1"/>
  <c r="Y141" i="23"/>
  <c r="Y151" i="23" s="1"/>
  <c r="Z90" i="25"/>
  <c r="Z40" i="23"/>
  <c r="Z41" i="23" s="1"/>
  <c r="Z90" i="24"/>
  <c r="Z91" i="23"/>
  <c r="AE8" i="30"/>
  <c r="AE51" i="30"/>
  <c r="X90" i="28"/>
  <c r="X40" i="27"/>
  <c r="X41" i="27" s="1"/>
  <c r="X91" i="27"/>
  <c r="Z8" i="28"/>
  <c r="Z51" i="28"/>
  <c r="Y40" i="28"/>
  <c r="Y41" i="28" s="1"/>
  <c r="Y141" i="28"/>
  <c r="Y151" i="28" s="1"/>
  <c r="AB114" i="25"/>
  <c r="AB116" i="25" s="1"/>
  <c r="AB101" i="25"/>
  <c r="Y8" i="27"/>
  <c r="Y51" i="27"/>
  <c r="X90" i="24"/>
  <c r="E40" i="23"/>
  <c r="X90" i="25"/>
  <c r="X40" i="23"/>
  <c r="X41" i="23" s="1"/>
  <c r="X8" i="23" s="1"/>
  <c r="X91" i="23"/>
  <c r="X114" i="23" s="1"/>
  <c r="X116" i="23" s="1"/>
  <c r="AA8" i="23"/>
  <c r="AA51" i="23"/>
  <c r="AA13" i="23" s="1"/>
  <c r="AD8" i="29"/>
  <c r="AD51" i="29"/>
  <c r="Z13" i="27"/>
  <c r="Z15" i="30" s="1"/>
  <c r="Y40" i="23"/>
  <c r="Y41" i="23" s="1"/>
  <c r="Y8" i="23" s="1"/>
  <c r="Y90" i="24"/>
  <c r="Y90" i="25"/>
  <c r="Y91" i="23"/>
  <c r="Y114" i="23" s="1"/>
  <c r="Y116" i="23" s="1"/>
  <c r="AD40" i="30"/>
  <c r="AD41" i="30" s="1"/>
  <c r="AE13" i="29"/>
  <c r="AE16" i="30" s="1"/>
  <c r="X140" i="24"/>
  <c r="X141" i="24" s="1"/>
  <c r="X151" i="24" s="1"/>
  <c r="X140" i="25"/>
  <c r="X141" i="23"/>
  <c r="X151" i="23" s="1"/>
  <c r="AE114" i="30"/>
  <c r="AE116" i="30" s="1"/>
  <c r="AE101" i="30"/>
  <c r="X101" i="22"/>
  <c r="X60" i="22" s="1"/>
  <c r="X57" i="22"/>
  <c r="X114" i="22"/>
  <c r="X116" i="22" s="1"/>
  <c r="AC40" i="30"/>
  <c r="AC41" i="30" s="1"/>
  <c r="AC8" i="30" s="1"/>
  <c r="AC91" i="30"/>
  <c r="AC114" i="30" s="1"/>
  <c r="AC116" i="30" s="1"/>
  <c r="AA90" i="29"/>
  <c r="AA91" i="26"/>
  <c r="AA114" i="26" s="1"/>
  <c r="AA116" i="26" s="1"/>
  <c r="AB90" i="29"/>
  <c r="AB40" i="26"/>
  <c r="AB41" i="26" s="1"/>
  <c r="AB91" i="26"/>
  <c r="AA140" i="26"/>
  <c r="AA141" i="25"/>
  <c r="AA151" i="25" s="1"/>
  <c r="AB5" i="29"/>
  <c r="AA5" i="26"/>
  <c r="X78" i="24"/>
  <c r="X111" i="24" s="1"/>
  <c r="X25" i="24"/>
  <c r="X28" i="24" s="1"/>
  <c r="Z75" i="30"/>
  <c r="Z78" i="29"/>
  <c r="Z111" i="29" s="1"/>
  <c r="Z25" i="29"/>
  <c r="Z28" i="29" s="1"/>
  <c r="Y25" i="25"/>
  <c r="Y28" i="25" s="1"/>
  <c r="Y78" i="25"/>
  <c r="Y111" i="25" s="1"/>
  <c r="Y75" i="26"/>
  <c r="Y75" i="29" s="1"/>
  <c r="AB78" i="30"/>
  <c r="AB111" i="30" s="1"/>
  <c r="AB25" i="30"/>
  <c r="AB28" i="30" s="1"/>
  <c r="Y25" i="24"/>
  <c r="Y28" i="24" s="1"/>
  <c r="Y78" i="24"/>
  <c r="Y111" i="24" s="1"/>
  <c r="W77" i="30"/>
  <c r="W27" i="30" s="1"/>
  <c r="W27" i="29"/>
  <c r="W5" i="23"/>
  <c r="W51" i="23"/>
  <c r="W13" i="23" s="1"/>
  <c r="Z5" i="26"/>
  <c r="E25" i="24"/>
  <c r="W78" i="24"/>
  <c r="W111" i="24" s="1"/>
  <c r="W25" i="24"/>
  <c r="AA75" i="30"/>
  <c r="AA78" i="29"/>
  <c r="AA111" i="29" s="1"/>
  <c r="AA25" i="29"/>
  <c r="AA28" i="29" s="1"/>
  <c r="X5" i="23"/>
  <c r="X77" i="30"/>
  <c r="X27" i="30" s="1"/>
  <c r="X27" i="29"/>
  <c r="Y5" i="23"/>
  <c r="W116" i="23"/>
  <c r="W101" i="23"/>
  <c r="W78" i="25"/>
  <c r="W111" i="25" s="1"/>
  <c r="W75" i="26"/>
  <c r="W75" i="29" s="1"/>
  <c r="W25" i="25"/>
  <c r="E25" i="25"/>
  <c r="X75" i="26"/>
  <c r="X75" i="29" s="1"/>
  <c r="X25" i="25"/>
  <c r="X28" i="25" s="1"/>
  <c r="X78" i="25"/>
  <c r="X111" i="25" s="1"/>
  <c r="AC5" i="30"/>
  <c r="CA53" i="26"/>
  <c r="CD148" i="26"/>
  <c r="CD153" i="26" s="1"/>
  <c r="CB115" i="26"/>
  <c r="CB116" i="26" s="1"/>
  <c r="CB101" i="26"/>
  <c r="CC46" i="26"/>
  <c r="CC98" i="26"/>
  <c r="CC117" i="26"/>
  <c r="BZ115" i="30"/>
  <c r="CB48" i="26"/>
  <c r="CA98" i="30"/>
  <c r="CD97" i="26"/>
  <c r="CA115" i="29"/>
  <c r="CB96" i="30"/>
  <c r="CB98" i="29"/>
  <c r="CC47" i="26"/>
  <c r="CD96" i="26"/>
  <c r="CB97" i="30"/>
  <c r="CE157" i="26"/>
  <c r="CE146" i="26" s="1"/>
  <c r="CE105" i="26"/>
  <c r="CE158" i="26"/>
  <c r="CE147" i="26" s="1"/>
  <c r="CE106" i="26"/>
  <c r="H51" i="22"/>
  <c r="H14" i="22" s="1"/>
  <c r="H6" i="22"/>
  <c r="G39" i="22"/>
  <c r="G41" i="22" s="1"/>
  <c r="G9" i="22" s="1"/>
  <c r="G141" i="22"/>
  <c r="G151" i="22" s="1"/>
  <c r="G123" i="22"/>
  <c r="G23" i="22" s="1"/>
  <c r="G28" i="22" s="1"/>
  <c r="CB47" i="29" l="1"/>
  <c r="CB47" i="30"/>
  <c r="CA46" i="30"/>
  <c r="CA48" i="30" s="1"/>
  <c r="CA116" i="29"/>
  <c r="CA45" i="29"/>
  <c r="CA9" i="29" s="1"/>
  <c r="CB73" i="30"/>
  <c r="CB23" i="29"/>
  <c r="CB78" i="29"/>
  <c r="CB111" i="29" s="1"/>
  <c r="CB84" i="30"/>
  <c r="CB34" i="30" s="1"/>
  <c r="CB34" i="29"/>
  <c r="CB74" i="30"/>
  <c r="CB24" i="30" s="1"/>
  <c r="CB24" i="29"/>
  <c r="CD70" i="29"/>
  <c r="CC105" i="29"/>
  <c r="CC83" i="29"/>
  <c r="CC99" i="29"/>
  <c r="CC100" i="29"/>
  <c r="CC90" i="29"/>
  <c r="CC93" i="29"/>
  <c r="CC92" i="29"/>
  <c r="CC82" i="29"/>
  <c r="CC79" i="29"/>
  <c r="CC94" i="29"/>
  <c r="CC84" i="29"/>
  <c r="CC87" i="29"/>
  <c r="CC77" i="29"/>
  <c r="CC80" i="29"/>
  <c r="CC74" i="29"/>
  <c r="CC75" i="29"/>
  <c r="CC89" i="29"/>
  <c r="CC76" i="29"/>
  <c r="CC85" i="29"/>
  <c r="CC73" i="29"/>
  <c r="CC86" i="29"/>
  <c r="CC97" i="29"/>
  <c r="CC97" i="30" s="1"/>
  <c r="BZ101" i="30"/>
  <c r="BZ51" i="30"/>
  <c r="BZ13" i="30" s="1"/>
  <c r="BZ51" i="29"/>
  <c r="BZ13" i="29" s="1"/>
  <c r="CA151" i="30"/>
  <c r="CB82" i="30"/>
  <c r="CB88" i="29"/>
  <c r="CB113" i="29" s="1"/>
  <c r="CB32" i="29"/>
  <c r="CB87" i="30"/>
  <c r="CB37" i="30" s="1"/>
  <c r="CB37" i="29"/>
  <c r="CB89" i="30"/>
  <c r="CB39" i="29"/>
  <c r="CB91" i="29"/>
  <c r="CB114" i="29" s="1"/>
  <c r="CB77" i="30"/>
  <c r="CB27" i="30" s="1"/>
  <c r="CB27" i="29"/>
  <c r="CB86" i="30"/>
  <c r="CB36" i="30" s="1"/>
  <c r="CB36" i="29"/>
  <c r="CB142" i="30"/>
  <c r="CB145" i="30" s="1"/>
  <c r="CB145" i="29"/>
  <c r="CB139" i="30"/>
  <c r="CB141" i="30" s="1"/>
  <c r="CB141" i="29"/>
  <c r="CD120" i="29"/>
  <c r="CC155" i="29"/>
  <c r="CC135" i="29"/>
  <c r="CC135" i="30" s="1"/>
  <c r="CC137" i="29"/>
  <c r="CC137" i="30" s="1"/>
  <c r="CC144" i="29"/>
  <c r="CC144" i="30" s="1"/>
  <c r="CC126" i="29"/>
  <c r="CC126" i="30" s="1"/>
  <c r="CC125" i="29"/>
  <c r="CC125" i="30" s="1"/>
  <c r="CC130" i="29"/>
  <c r="CC130" i="30" s="1"/>
  <c r="CC142" i="29"/>
  <c r="CC132" i="29"/>
  <c r="CC123" i="29"/>
  <c r="CC129" i="29"/>
  <c r="CC136" i="29"/>
  <c r="CC136" i="30" s="1"/>
  <c r="CC133" i="29"/>
  <c r="CC133" i="30" s="1"/>
  <c r="CC150" i="29"/>
  <c r="CC150" i="30" s="1"/>
  <c r="CC149" i="29"/>
  <c r="CC149" i="30" s="1"/>
  <c r="CC124" i="29"/>
  <c r="CC124" i="30" s="1"/>
  <c r="CC143" i="29"/>
  <c r="CC143" i="30" s="1"/>
  <c r="CC134" i="29"/>
  <c r="CC134" i="30" s="1"/>
  <c r="CC127" i="29"/>
  <c r="CC127" i="30" s="1"/>
  <c r="CC139" i="29"/>
  <c r="CC140" i="29"/>
  <c r="CC140" i="30" s="1"/>
  <c r="CC146" i="29"/>
  <c r="CC147" i="29"/>
  <c r="CC147" i="30" s="1"/>
  <c r="CA31" i="29"/>
  <c r="CA6" i="29" s="1"/>
  <c r="CA38" i="29"/>
  <c r="CA7" i="29" s="1"/>
  <c r="CA23" i="30"/>
  <c r="CA28" i="30" s="1"/>
  <c r="CA5" i="30" s="1"/>
  <c r="CA78" i="30"/>
  <c r="CA111" i="30" s="1"/>
  <c r="CB93" i="30"/>
  <c r="CB43" i="30" s="1"/>
  <c r="CB43" i="29"/>
  <c r="CB90" i="30"/>
  <c r="CB40" i="30" s="1"/>
  <c r="CB40" i="29"/>
  <c r="CB123" i="30"/>
  <c r="CB128" i="30" s="1"/>
  <c r="CB128" i="29"/>
  <c r="CA101" i="29"/>
  <c r="BZ116" i="30"/>
  <c r="CC96" i="29"/>
  <c r="CC96" i="30" s="1"/>
  <c r="CA28" i="29"/>
  <c r="CA5" i="29" s="1"/>
  <c r="CA151" i="29"/>
  <c r="CB92" i="30"/>
  <c r="CB42" i="29"/>
  <c r="CB95" i="29"/>
  <c r="CB117" i="29" s="1"/>
  <c r="CB99" i="30"/>
  <c r="CB49" i="30" s="1"/>
  <c r="CB11" i="30" s="1"/>
  <c r="CB49" i="29"/>
  <c r="CB11" i="29" s="1"/>
  <c r="CB80" i="30"/>
  <c r="CB30" i="30" s="1"/>
  <c r="CB30" i="29"/>
  <c r="CB83" i="30"/>
  <c r="CB33" i="30" s="1"/>
  <c r="CB33" i="29"/>
  <c r="CB85" i="30"/>
  <c r="CB35" i="30" s="1"/>
  <c r="CB35" i="29"/>
  <c r="CA41" i="29"/>
  <c r="CA8" i="29" s="1"/>
  <c r="CB148" i="29"/>
  <c r="CB146" i="30"/>
  <c r="CB148" i="30" s="1"/>
  <c r="CA95" i="30"/>
  <c r="CA117" i="30" s="1"/>
  <c r="CA42" i="30"/>
  <c r="CA45" i="30" s="1"/>
  <c r="CA9" i="30" s="1"/>
  <c r="CB75" i="30"/>
  <c r="CB25" i="30" s="1"/>
  <c r="CB25" i="29"/>
  <c r="CB94" i="30"/>
  <c r="CB44" i="30" s="1"/>
  <c r="CB44" i="29"/>
  <c r="CB100" i="30"/>
  <c r="CB50" i="30" s="1"/>
  <c r="CB12" i="30" s="1"/>
  <c r="CB50" i="29"/>
  <c r="CB12" i="29" s="1"/>
  <c r="CB76" i="30"/>
  <c r="CB26" i="30" s="1"/>
  <c r="CB26" i="29"/>
  <c r="CB79" i="30"/>
  <c r="CB29" i="29"/>
  <c r="CB81" i="29"/>
  <c r="CB112" i="29" s="1"/>
  <c r="CA91" i="30"/>
  <c r="CA114" i="30" s="1"/>
  <c r="CA39" i="30"/>
  <c r="CA41" i="30" s="1"/>
  <c r="CA8" i="30" s="1"/>
  <c r="CB132" i="30"/>
  <c r="CB138" i="30" s="1"/>
  <c r="CB138" i="29"/>
  <c r="CB129" i="30"/>
  <c r="CB131" i="30" s="1"/>
  <c r="CB131" i="29"/>
  <c r="CA81" i="30"/>
  <c r="CA112" i="30" s="1"/>
  <c r="CA29" i="30"/>
  <c r="CA31" i="30" s="1"/>
  <c r="CA6" i="30" s="1"/>
  <c r="CA88" i="30"/>
  <c r="CA113" i="30" s="1"/>
  <c r="CA32" i="30"/>
  <c r="CA38" i="30" s="1"/>
  <c r="CA7" i="30" s="1"/>
  <c r="E91" i="31"/>
  <c r="X151" i="31"/>
  <c r="CA15" i="26"/>
  <c r="X114" i="31"/>
  <c r="X116" i="31" s="1"/>
  <c r="E40" i="31"/>
  <c r="AA51" i="31"/>
  <c r="AA13" i="31" s="1"/>
  <c r="X40" i="31"/>
  <c r="Y141" i="31"/>
  <c r="Y151" i="31" s="1"/>
  <c r="Y101" i="31"/>
  <c r="X101" i="31"/>
  <c r="W51" i="31"/>
  <c r="W5" i="31"/>
  <c r="Y51" i="31"/>
  <c r="Y13" i="31" s="1"/>
  <c r="Z101" i="31"/>
  <c r="Z8" i="31"/>
  <c r="Z51" i="31"/>
  <c r="Z13" i="31" s="1"/>
  <c r="AA51" i="24"/>
  <c r="AC101" i="30"/>
  <c r="X101" i="23"/>
  <c r="Y101" i="23"/>
  <c r="AA13" i="25"/>
  <c r="Y13" i="27"/>
  <c r="Y15" i="30" s="1"/>
  <c r="AB114" i="26"/>
  <c r="AB116" i="26" s="1"/>
  <c r="AB101" i="26"/>
  <c r="X40" i="25"/>
  <c r="X91" i="25"/>
  <c r="X114" i="25" s="1"/>
  <c r="X116" i="25" s="1"/>
  <c r="X90" i="26"/>
  <c r="E40" i="25"/>
  <c r="Y8" i="28"/>
  <c r="Y51" i="28"/>
  <c r="X114" i="27"/>
  <c r="X116" i="27" s="1"/>
  <c r="X101" i="27"/>
  <c r="Z90" i="26"/>
  <c r="Z91" i="25"/>
  <c r="Z40" i="25"/>
  <c r="Z41" i="25" s="1"/>
  <c r="AB13" i="24"/>
  <c r="X51" i="23"/>
  <c r="X13" i="23" s="1"/>
  <c r="AB8" i="26"/>
  <c r="AB53" i="26"/>
  <c r="AA91" i="29"/>
  <c r="AA114" i="29" s="1"/>
  <c r="AA116" i="29" s="1"/>
  <c r="AA90" i="30"/>
  <c r="Y90" i="26"/>
  <c r="Y91" i="25"/>
  <c r="Y114" i="25" s="1"/>
  <c r="Y116" i="25" s="1"/>
  <c r="Y40" i="25"/>
  <c r="Y41" i="25" s="1"/>
  <c r="Y8" i="25" s="1"/>
  <c r="E8" i="23"/>
  <c r="Z13" i="28"/>
  <c r="Z14" i="28" s="1"/>
  <c r="X8" i="27"/>
  <c r="X51" i="27"/>
  <c r="Z114" i="23"/>
  <c r="Z116" i="23" s="1"/>
  <c r="Z101" i="23"/>
  <c r="AA140" i="29"/>
  <c r="AA141" i="26"/>
  <c r="AA153" i="26" s="1"/>
  <c r="AA40" i="26"/>
  <c r="AA41" i="26" s="1"/>
  <c r="AE13" i="30"/>
  <c r="Z8" i="23"/>
  <c r="Z51" i="23"/>
  <c r="Z13" i="23" s="1"/>
  <c r="Y140" i="26"/>
  <c r="Y141" i="25"/>
  <c r="Y151" i="25" s="1"/>
  <c r="AB13" i="25"/>
  <c r="AA101" i="26"/>
  <c r="Y51" i="23"/>
  <c r="Y13" i="23" s="1"/>
  <c r="AC51" i="30"/>
  <c r="AC13" i="30" s="1"/>
  <c r="AB91" i="29"/>
  <c r="AB40" i="29"/>
  <c r="AB41" i="29" s="1"/>
  <c r="AB90" i="30"/>
  <c r="X141" i="25"/>
  <c r="X151" i="25" s="1"/>
  <c r="X140" i="26"/>
  <c r="AD8" i="30"/>
  <c r="AD51" i="30"/>
  <c r="Y40" i="24"/>
  <c r="Y41" i="24" s="1"/>
  <c r="Y8" i="24" s="1"/>
  <c r="Y91" i="24"/>
  <c r="Y114" i="24" s="1"/>
  <c r="Y116" i="24" s="1"/>
  <c r="AD13" i="29"/>
  <c r="AD16" i="30" s="1"/>
  <c r="X40" i="24"/>
  <c r="X91" i="24"/>
  <c r="X114" i="24" s="1"/>
  <c r="X116" i="24" s="1"/>
  <c r="E40" i="24"/>
  <c r="X40" i="28"/>
  <c r="X41" i="28" s="1"/>
  <c r="X91" i="28"/>
  <c r="X101" i="28" s="1"/>
  <c r="Z91" i="24"/>
  <c r="Z40" i="24"/>
  <c r="Z41" i="24" s="1"/>
  <c r="Z140" i="29"/>
  <c r="Z141" i="26"/>
  <c r="Z153" i="26" s="1"/>
  <c r="AB141" i="29"/>
  <c r="AB151" i="29" s="1"/>
  <c r="AB140" i="30"/>
  <c r="AB141" i="30" s="1"/>
  <c r="AB151" i="30" s="1"/>
  <c r="W116" i="25"/>
  <c r="W101" i="25"/>
  <c r="Z5" i="29"/>
  <c r="X5" i="25"/>
  <c r="AA5" i="29"/>
  <c r="Y5" i="25"/>
  <c r="X25" i="26"/>
  <c r="X28" i="26" s="1"/>
  <c r="X78" i="26"/>
  <c r="X111" i="26" s="1"/>
  <c r="W28" i="25"/>
  <c r="E5" i="25"/>
  <c r="E5" i="24"/>
  <c r="W28" i="24"/>
  <c r="Y5" i="24"/>
  <c r="Z78" i="30"/>
  <c r="Z111" i="30" s="1"/>
  <c r="Z25" i="30"/>
  <c r="Z28" i="30" s="1"/>
  <c r="E25" i="29"/>
  <c r="W25" i="26"/>
  <c r="W28" i="26" s="1"/>
  <c r="W53" i="26" s="1"/>
  <c r="W78" i="26"/>
  <c r="W111" i="26" s="1"/>
  <c r="AA78" i="30"/>
  <c r="AA111" i="30" s="1"/>
  <c r="AA25" i="30"/>
  <c r="AA28" i="30" s="1"/>
  <c r="W116" i="24"/>
  <c r="W101" i="24"/>
  <c r="AB5" i="30"/>
  <c r="Y25" i="26"/>
  <c r="Y28" i="26" s="1"/>
  <c r="Y78" i="26"/>
  <c r="Y111" i="26" s="1"/>
  <c r="X5" i="24"/>
  <c r="CB48" i="29"/>
  <c r="CB10" i="29" s="1"/>
  <c r="CC48" i="26"/>
  <c r="CC10" i="26" s="1"/>
  <c r="CA10" i="30"/>
  <c r="CE96" i="26"/>
  <c r="E46" i="29" s="1"/>
  <c r="CD96" i="29"/>
  <c r="CD46" i="26"/>
  <c r="CD98" i="26"/>
  <c r="CD117" i="26"/>
  <c r="CA115" i="30"/>
  <c r="CE148" i="26"/>
  <c r="CE153" i="26" s="1"/>
  <c r="CB98" i="30"/>
  <c r="CE97" i="26"/>
  <c r="CB115" i="29"/>
  <c r="CD47" i="26"/>
  <c r="CB10" i="26"/>
  <c r="CB53" i="26"/>
  <c r="CC115" i="26"/>
  <c r="CC116" i="26" s="1"/>
  <c r="CC101" i="26"/>
  <c r="G51" i="22"/>
  <c r="G14" i="22" s="1"/>
  <c r="G6" i="22"/>
  <c r="CC47" i="30" l="1"/>
  <c r="CC47" i="29"/>
  <c r="CA116" i="30"/>
  <c r="CB116" i="29"/>
  <c r="CC98" i="29"/>
  <c r="CA101" i="30"/>
  <c r="CC46" i="29"/>
  <c r="CB46" i="30"/>
  <c r="CB48" i="30" s="1"/>
  <c r="CB10" i="30" s="1"/>
  <c r="CB31" i="29"/>
  <c r="CB6" i="29" s="1"/>
  <c r="CC132" i="30"/>
  <c r="CC138" i="30" s="1"/>
  <c r="CC138" i="29"/>
  <c r="CC73" i="30"/>
  <c r="CC78" i="29"/>
  <c r="CC111" i="29" s="1"/>
  <c r="CC23" i="29"/>
  <c r="CC82" i="30"/>
  <c r="CC32" i="29"/>
  <c r="CC88" i="29"/>
  <c r="CC113" i="29" s="1"/>
  <c r="CC139" i="30"/>
  <c r="CC141" i="30" s="1"/>
  <c r="CC141" i="29"/>
  <c r="CC142" i="30"/>
  <c r="CC145" i="30" s="1"/>
  <c r="CC145" i="29"/>
  <c r="CE120" i="29"/>
  <c r="CD155" i="29"/>
  <c r="CD137" i="29"/>
  <c r="CD137" i="30" s="1"/>
  <c r="CD132" i="29"/>
  <c r="CD135" i="29"/>
  <c r="CD135" i="30" s="1"/>
  <c r="CD133" i="29"/>
  <c r="CD133" i="30" s="1"/>
  <c r="CD150" i="29"/>
  <c r="CD150" i="30" s="1"/>
  <c r="CD144" i="29"/>
  <c r="CD144" i="30" s="1"/>
  <c r="CD127" i="29"/>
  <c r="CD127" i="30" s="1"/>
  <c r="CD136" i="29"/>
  <c r="CD136" i="30" s="1"/>
  <c r="CD123" i="29"/>
  <c r="CD126" i="29"/>
  <c r="CD126" i="30" s="1"/>
  <c r="CD125" i="29"/>
  <c r="CD125" i="30" s="1"/>
  <c r="CD140" i="29"/>
  <c r="CD140" i="30" s="1"/>
  <c r="CD139" i="29"/>
  <c r="CD124" i="29"/>
  <c r="CD124" i="30" s="1"/>
  <c r="CD134" i="29"/>
  <c r="CD134" i="30" s="1"/>
  <c r="CD142" i="29"/>
  <c r="CD129" i="29"/>
  <c r="CD143" i="29"/>
  <c r="CD143" i="30" s="1"/>
  <c r="CD149" i="29"/>
  <c r="CD149" i="30" s="1"/>
  <c r="CD130" i="29"/>
  <c r="CD130" i="30" s="1"/>
  <c r="CD147" i="29"/>
  <c r="CD147" i="30" s="1"/>
  <c r="CD146" i="29"/>
  <c r="CB88" i="30"/>
  <c r="CB113" i="30" s="1"/>
  <c r="CB32" i="30"/>
  <c r="CB38" i="30" s="1"/>
  <c r="CB7" i="30" s="1"/>
  <c r="CC85" i="30"/>
  <c r="CC35" i="30" s="1"/>
  <c r="CC35" i="29"/>
  <c r="CC74" i="30"/>
  <c r="CC24" i="30" s="1"/>
  <c r="CC24" i="29"/>
  <c r="CC84" i="30"/>
  <c r="CC34" i="30" s="1"/>
  <c r="CC34" i="29"/>
  <c r="CC92" i="30"/>
  <c r="CC42" i="29"/>
  <c r="CC95" i="29"/>
  <c r="CC117" i="29" s="1"/>
  <c r="CC99" i="30"/>
  <c r="CC49" i="30" s="1"/>
  <c r="CC11" i="30" s="1"/>
  <c r="CC49" i="29"/>
  <c r="CC11" i="29" s="1"/>
  <c r="CB91" i="30"/>
  <c r="CB114" i="30" s="1"/>
  <c r="CB39" i="30"/>
  <c r="CB41" i="30" s="1"/>
  <c r="CB8" i="30" s="1"/>
  <c r="CC87" i="30"/>
  <c r="CC37" i="30" s="1"/>
  <c r="CC37" i="29"/>
  <c r="CE70" i="29"/>
  <c r="CD105" i="29"/>
  <c r="CD89" i="29"/>
  <c r="CD84" i="29"/>
  <c r="CD80" i="29"/>
  <c r="CD82" i="29"/>
  <c r="CD76" i="29"/>
  <c r="CD75" i="29"/>
  <c r="CD85" i="29"/>
  <c r="CD93" i="29"/>
  <c r="CD86" i="29"/>
  <c r="CD87" i="29"/>
  <c r="CD77" i="29"/>
  <c r="CD100" i="29"/>
  <c r="CD79" i="29"/>
  <c r="CD74" i="29"/>
  <c r="CD99" i="29"/>
  <c r="CD90" i="29"/>
  <c r="CD94" i="29"/>
  <c r="CD92" i="29"/>
  <c r="CD73" i="29"/>
  <c r="CD83" i="29"/>
  <c r="CD97" i="29"/>
  <c r="CD97" i="30" s="1"/>
  <c r="CA51" i="30"/>
  <c r="CA51" i="29"/>
  <c r="CA13" i="29" s="1"/>
  <c r="CC131" i="29"/>
  <c r="CC129" i="30"/>
  <c r="CC131" i="30" s="1"/>
  <c r="CC76" i="30"/>
  <c r="CC26" i="30" s="1"/>
  <c r="CC26" i="29"/>
  <c r="CC80" i="30"/>
  <c r="CC30" i="30" s="1"/>
  <c r="CC30" i="29"/>
  <c r="CC94" i="30"/>
  <c r="CC44" i="30" s="1"/>
  <c r="CC44" i="29"/>
  <c r="CC93" i="30"/>
  <c r="CC43" i="30" s="1"/>
  <c r="CC43" i="29"/>
  <c r="CC83" i="30"/>
  <c r="CC33" i="30" s="1"/>
  <c r="CC33" i="29"/>
  <c r="CB28" i="29"/>
  <c r="CB5" i="29" s="1"/>
  <c r="CB81" i="30"/>
  <c r="CB112" i="30" s="1"/>
  <c r="CB29" i="30"/>
  <c r="CB31" i="30" s="1"/>
  <c r="CB6" i="30" s="1"/>
  <c r="CB151" i="29"/>
  <c r="CB95" i="30"/>
  <c r="CB117" i="30" s="1"/>
  <c r="CB42" i="30"/>
  <c r="CB45" i="30" s="1"/>
  <c r="CB9" i="30" s="1"/>
  <c r="CC75" i="30"/>
  <c r="CC25" i="30" s="1"/>
  <c r="CC25" i="29"/>
  <c r="CC100" i="30"/>
  <c r="CC50" i="30" s="1"/>
  <c r="CC12" i="30" s="1"/>
  <c r="CC50" i="29"/>
  <c r="CC12" i="29" s="1"/>
  <c r="CB101" i="29"/>
  <c r="CB151" i="30"/>
  <c r="CB45" i="29"/>
  <c r="CB9" i="29" s="1"/>
  <c r="CC146" i="30"/>
  <c r="CC148" i="30" s="1"/>
  <c r="CC148" i="29"/>
  <c r="CC123" i="30"/>
  <c r="CC128" i="30" s="1"/>
  <c r="CC128" i="29"/>
  <c r="CB41" i="29"/>
  <c r="CB8" i="29" s="1"/>
  <c r="CB38" i="29"/>
  <c r="CB7" i="29" s="1"/>
  <c r="CC86" i="30"/>
  <c r="CC36" i="30" s="1"/>
  <c r="CC36" i="29"/>
  <c r="CC89" i="30"/>
  <c r="CC39" i="29"/>
  <c r="CC91" i="29"/>
  <c r="CC114" i="29" s="1"/>
  <c r="CC77" i="30"/>
  <c r="CC27" i="30" s="1"/>
  <c r="CC27" i="29"/>
  <c r="CC79" i="30"/>
  <c r="CC81" i="29"/>
  <c r="CC112" i="29" s="1"/>
  <c r="CC29" i="29"/>
  <c r="CC90" i="30"/>
  <c r="CC40" i="30" s="1"/>
  <c r="CC40" i="29"/>
  <c r="CB78" i="30"/>
  <c r="CB111" i="30" s="1"/>
  <c r="CB23" i="30"/>
  <c r="CB28" i="30" s="1"/>
  <c r="CB5" i="30" s="1"/>
  <c r="E101" i="31"/>
  <c r="E151" i="31"/>
  <c r="E141" i="31"/>
  <c r="X41" i="31"/>
  <c r="X8" i="31" s="1"/>
  <c r="E8" i="31"/>
  <c r="E51" i="31"/>
  <c r="E41" i="31"/>
  <c r="W13" i="31"/>
  <c r="AA13" i="24"/>
  <c r="X101" i="25"/>
  <c r="Y51" i="25"/>
  <c r="Y13" i="25" s="1"/>
  <c r="AA101" i="29"/>
  <c r="Y101" i="25"/>
  <c r="Y101" i="24"/>
  <c r="E13" i="23"/>
  <c r="Y51" i="24"/>
  <c r="Y13" i="24" s="1"/>
  <c r="Z114" i="24"/>
  <c r="Z116" i="24" s="1"/>
  <c r="Z101" i="24"/>
  <c r="X140" i="29"/>
  <c r="X141" i="26"/>
  <c r="X153" i="26" s="1"/>
  <c r="AB114" i="29"/>
  <c r="AB116" i="29" s="1"/>
  <c r="AB101" i="29"/>
  <c r="AA91" i="30"/>
  <c r="AA114" i="30" s="1"/>
  <c r="AA116" i="30" s="1"/>
  <c r="X90" i="29"/>
  <c r="E40" i="29"/>
  <c r="X40" i="26"/>
  <c r="X41" i="26" s="1"/>
  <c r="X8" i="26" s="1"/>
  <c r="X91" i="26"/>
  <c r="X101" i="26" s="1"/>
  <c r="X101" i="24"/>
  <c r="Z141" i="29"/>
  <c r="Z151" i="29" s="1"/>
  <c r="Z140" i="30"/>
  <c r="Z141" i="30" s="1"/>
  <c r="Z151" i="30" s="1"/>
  <c r="X8" i="28"/>
  <c r="X51" i="28"/>
  <c r="AD13" i="30"/>
  <c r="AB91" i="30"/>
  <c r="AB40" i="30"/>
  <c r="AB41" i="30" s="1"/>
  <c r="AA141" i="29"/>
  <c r="AA151" i="29" s="1"/>
  <c r="AA140" i="30"/>
  <c r="AA141" i="30" s="1"/>
  <c r="AA151" i="30" s="1"/>
  <c r="AA40" i="29"/>
  <c r="AA41" i="29" s="1"/>
  <c r="Z114" i="25"/>
  <c r="Z116" i="25" s="1"/>
  <c r="Z101" i="25"/>
  <c r="Y13" i="28"/>
  <c r="Y14" i="28" s="1"/>
  <c r="AA8" i="26"/>
  <c r="AA53" i="26"/>
  <c r="Y90" i="29"/>
  <c r="Y40" i="26"/>
  <c r="Y41" i="26" s="1"/>
  <c r="Y8" i="26" s="1"/>
  <c r="Y91" i="26"/>
  <c r="Y114" i="26" s="1"/>
  <c r="Y116" i="26" s="1"/>
  <c r="AB15" i="26"/>
  <c r="E8" i="24"/>
  <c r="X41" i="24"/>
  <c r="X13" i="27"/>
  <c r="X15" i="30" s="1"/>
  <c r="Z8" i="25"/>
  <c r="Z51" i="25"/>
  <c r="Z8" i="24"/>
  <c r="Z51" i="24"/>
  <c r="AB8" i="29"/>
  <c r="AB51" i="29"/>
  <c r="Y140" i="29"/>
  <c r="Y141" i="26"/>
  <c r="Y153" i="26" s="1"/>
  <c r="Z90" i="29"/>
  <c r="Z40" i="26"/>
  <c r="Z41" i="26" s="1"/>
  <c r="Z91" i="26"/>
  <c r="E8" i="25"/>
  <c r="X41" i="25"/>
  <c r="W116" i="26"/>
  <c r="W101" i="26"/>
  <c r="E5" i="29"/>
  <c r="Y75" i="30"/>
  <c r="Y78" i="29"/>
  <c r="Y111" i="29" s="1"/>
  <c r="Y25" i="29"/>
  <c r="Y28" i="29" s="1"/>
  <c r="AA5" i="30"/>
  <c r="W15" i="26"/>
  <c r="W5" i="26"/>
  <c r="Z5" i="30"/>
  <c r="W5" i="24"/>
  <c r="W51" i="24"/>
  <c r="X5" i="26"/>
  <c r="W51" i="25"/>
  <c r="W5" i="25"/>
  <c r="Y5" i="26"/>
  <c r="W75" i="30"/>
  <c r="W78" i="29"/>
  <c r="W111" i="29" s="1"/>
  <c r="W25" i="29"/>
  <c r="W28" i="29" s="1"/>
  <c r="X75" i="30"/>
  <c r="X25" i="29"/>
  <c r="X28" i="29" s="1"/>
  <c r="X78" i="29"/>
  <c r="X111" i="29" s="1"/>
  <c r="CD48" i="26"/>
  <c r="CD10" i="26" s="1"/>
  <c r="CC53" i="26"/>
  <c r="CC15" i="26" s="1"/>
  <c r="CE97" i="29"/>
  <c r="CE47" i="26"/>
  <c r="E47" i="29"/>
  <c r="CD96" i="30"/>
  <c r="CB115" i="30"/>
  <c r="CC46" i="30"/>
  <c r="CC48" i="30" s="1"/>
  <c r="CC98" i="30"/>
  <c r="CE96" i="29"/>
  <c r="CE46" i="26"/>
  <c r="CE98" i="26"/>
  <c r="E10" i="29" s="1"/>
  <c r="CE117" i="26"/>
  <c r="CA13" i="30"/>
  <c r="CB15" i="26"/>
  <c r="CC115" i="29"/>
  <c r="CC48" i="29"/>
  <c r="CD115" i="26"/>
  <c r="CD116" i="26" s="1"/>
  <c r="CD101" i="26"/>
  <c r="CB116" i="30" l="1"/>
  <c r="CD47" i="29"/>
  <c r="CD47" i="30"/>
  <c r="CC31" i="29"/>
  <c r="CC6" i="29" s="1"/>
  <c r="CD89" i="30"/>
  <c r="CD39" i="29"/>
  <c r="CD91" i="29"/>
  <c r="CD114" i="29" s="1"/>
  <c r="CD83" i="30"/>
  <c r="CD33" i="30" s="1"/>
  <c r="CD33" i="29"/>
  <c r="CD90" i="30"/>
  <c r="CD40" i="30" s="1"/>
  <c r="CD40" i="29"/>
  <c r="CD100" i="30"/>
  <c r="CD50" i="30" s="1"/>
  <c r="CD12" i="30" s="1"/>
  <c r="CD50" i="29"/>
  <c r="CD12" i="29" s="1"/>
  <c r="CD93" i="30"/>
  <c r="CD43" i="30" s="1"/>
  <c r="CD43" i="29"/>
  <c r="CD82" i="30"/>
  <c r="CD32" i="29"/>
  <c r="CD88" i="29"/>
  <c r="CD113" i="29" s="1"/>
  <c r="CD129" i="30"/>
  <c r="CD131" i="30" s="1"/>
  <c r="CD131" i="29"/>
  <c r="CD139" i="30"/>
  <c r="CD141" i="30" s="1"/>
  <c r="CD141" i="29"/>
  <c r="CD123" i="30"/>
  <c r="CD128" i="30" s="1"/>
  <c r="CD128" i="29"/>
  <c r="CC38" i="29"/>
  <c r="CC7" i="29" s="1"/>
  <c r="CC78" i="30"/>
  <c r="CC111" i="30" s="1"/>
  <c r="CC23" i="30"/>
  <c r="CC28" i="30" s="1"/>
  <c r="CC5" i="30" s="1"/>
  <c r="CD79" i="30"/>
  <c r="CD81" i="29"/>
  <c r="CD112" i="29" s="1"/>
  <c r="CD29" i="29"/>
  <c r="CD76" i="30"/>
  <c r="CD26" i="30" s="1"/>
  <c r="CD26" i="29"/>
  <c r="CD148" i="29"/>
  <c r="CD146" i="30"/>
  <c r="CD148" i="30" s="1"/>
  <c r="CD132" i="30"/>
  <c r="CD138" i="30" s="1"/>
  <c r="CD138" i="29"/>
  <c r="CD98" i="29"/>
  <c r="CD115" i="29" s="1"/>
  <c r="CC101" i="29"/>
  <c r="CB51" i="30"/>
  <c r="CB13" i="30" s="1"/>
  <c r="CB51" i="29"/>
  <c r="CB13" i="29" s="1"/>
  <c r="CC81" i="30"/>
  <c r="CC112" i="30" s="1"/>
  <c r="CC29" i="30"/>
  <c r="CC31" i="30" s="1"/>
  <c r="CC6" i="30" s="1"/>
  <c r="CC41" i="29"/>
  <c r="CC8" i="29" s="1"/>
  <c r="CC151" i="29"/>
  <c r="CD73" i="30"/>
  <c r="CD23" i="29"/>
  <c r="CD78" i="29"/>
  <c r="CD111" i="29" s="1"/>
  <c r="CD99" i="30"/>
  <c r="CD49" i="30" s="1"/>
  <c r="CD11" i="30" s="1"/>
  <c r="CD49" i="29"/>
  <c r="CD11" i="29" s="1"/>
  <c r="CD77" i="30"/>
  <c r="CD27" i="30" s="1"/>
  <c r="CD27" i="29"/>
  <c r="CD85" i="30"/>
  <c r="CD35" i="30" s="1"/>
  <c r="CD35" i="29"/>
  <c r="CD80" i="30"/>
  <c r="CD30" i="30" s="1"/>
  <c r="CD30" i="29"/>
  <c r="CE105" i="29"/>
  <c r="CE89" i="29"/>
  <c r="CE82" i="29"/>
  <c r="CE100" i="29"/>
  <c r="CE77" i="29"/>
  <c r="CE87" i="29"/>
  <c r="CE80" i="29"/>
  <c r="CE86" i="29"/>
  <c r="CE92" i="29"/>
  <c r="CE90" i="29"/>
  <c r="CE74" i="29"/>
  <c r="CE83" i="29"/>
  <c r="CE99" i="29"/>
  <c r="CE85" i="29"/>
  <c r="CE94" i="29"/>
  <c r="CE76" i="29"/>
  <c r="CE84" i="29"/>
  <c r="CE93" i="29"/>
  <c r="CE73" i="29"/>
  <c r="CE79" i="29"/>
  <c r="CE75" i="29"/>
  <c r="CC45" i="29"/>
  <c r="CC9" i="29" s="1"/>
  <c r="CD142" i="30"/>
  <c r="CD145" i="30" s="1"/>
  <c r="CD145" i="29"/>
  <c r="CC88" i="30"/>
  <c r="CC113" i="30" s="1"/>
  <c r="CC32" i="30"/>
  <c r="CC38" i="30" s="1"/>
  <c r="CC7" i="30" s="1"/>
  <c r="CD94" i="30"/>
  <c r="CD44" i="30" s="1"/>
  <c r="CD44" i="29"/>
  <c r="CD86" i="30"/>
  <c r="CD36" i="30" s="1"/>
  <c r="CD36" i="29"/>
  <c r="CC116" i="29"/>
  <c r="CB101" i="30"/>
  <c r="CD46" i="29"/>
  <c r="CD48" i="29" s="1"/>
  <c r="CD10" i="29" s="1"/>
  <c r="CC91" i="30"/>
  <c r="CC114" i="30" s="1"/>
  <c r="CC39" i="30"/>
  <c r="CC41" i="30" s="1"/>
  <c r="CC8" i="30" s="1"/>
  <c r="CC151" i="30"/>
  <c r="CD92" i="30"/>
  <c r="CD42" i="29"/>
  <c r="CD95" i="29"/>
  <c r="CD117" i="29" s="1"/>
  <c r="CD74" i="30"/>
  <c r="CD24" i="30" s="1"/>
  <c r="CD24" i="29"/>
  <c r="CD87" i="30"/>
  <c r="CD37" i="30" s="1"/>
  <c r="CD37" i="29"/>
  <c r="CD75" i="30"/>
  <c r="CD25" i="30" s="1"/>
  <c r="CD25" i="29"/>
  <c r="CD84" i="30"/>
  <c r="CD34" i="30" s="1"/>
  <c r="CD34" i="29"/>
  <c r="CC95" i="30"/>
  <c r="CC117" i="30" s="1"/>
  <c r="CC42" i="30"/>
  <c r="CC45" i="30" s="1"/>
  <c r="CC9" i="30" s="1"/>
  <c r="CE155" i="29"/>
  <c r="CE135" i="29"/>
  <c r="CE135" i="30" s="1"/>
  <c r="CE134" i="29"/>
  <c r="CE134" i="30" s="1"/>
  <c r="CE142" i="29"/>
  <c r="CE150" i="29"/>
  <c r="CE150" i="30" s="1"/>
  <c r="CE124" i="29"/>
  <c r="CE124" i="30" s="1"/>
  <c r="CE129" i="29"/>
  <c r="CE123" i="29"/>
  <c r="CE130" i="29"/>
  <c r="CE130" i="30" s="1"/>
  <c r="CE143" i="29"/>
  <c r="CE143" i="30" s="1"/>
  <c r="CE132" i="29"/>
  <c r="CE133" i="29"/>
  <c r="CE133" i="30" s="1"/>
  <c r="CE127" i="29"/>
  <c r="CE127" i="30" s="1"/>
  <c r="CE139" i="29"/>
  <c r="CE136" i="29"/>
  <c r="CE136" i="30" s="1"/>
  <c r="CE144" i="29"/>
  <c r="CE144" i="30" s="1"/>
  <c r="CE137" i="29"/>
  <c r="CE137" i="30" s="1"/>
  <c r="CE126" i="29"/>
  <c r="CE126" i="30" s="1"/>
  <c r="CE140" i="29"/>
  <c r="CE140" i="30" s="1"/>
  <c r="CE125" i="29"/>
  <c r="CE125" i="30" s="1"/>
  <c r="CE149" i="29"/>
  <c r="CE149" i="30" s="1"/>
  <c r="CE147" i="29"/>
  <c r="CE147" i="30" s="1"/>
  <c r="CE146" i="29"/>
  <c r="CC28" i="29"/>
  <c r="CC5" i="29" s="1"/>
  <c r="X51" i="31"/>
  <c r="X13" i="31" s="1"/>
  <c r="Y53" i="26"/>
  <c r="Y15" i="26" s="1"/>
  <c r="Y101" i="26"/>
  <c r="AB13" i="29"/>
  <c r="AB16" i="30" s="1"/>
  <c r="X8" i="24"/>
  <c r="X51" i="24"/>
  <c r="E13" i="24" s="1"/>
  <c r="X13" i="28"/>
  <c r="X14" i="28" s="1"/>
  <c r="X141" i="29"/>
  <c r="X151" i="29" s="1"/>
  <c r="X140" i="30"/>
  <c r="X141" i="30" s="1"/>
  <c r="X151" i="30" s="1"/>
  <c r="X53" i="26"/>
  <c r="X15" i="26" s="1"/>
  <c r="X8" i="25"/>
  <c r="X51" i="25"/>
  <c r="E13" i="25" s="1"/>
  <c r="Z91" i="29"/>
  <c r="Z40" i="29"/>
  <c r="Z41" i="29" s="1"/>
  <c r="Z90" i="30"/>
  <c r="AA8" i="29"/>
  <c r="AA51" i="29"/>
  <c r="AB114" i="30"/>
  <c r="AB116" i="30" s="1"/>
  <c r="AB101" i="30"/>
  <c r="X40" i="29"/>
  <c r="X41" i="29" s="1"/>
  <c r="X8" i="29" s="1"/>
  <c r="X91" i="29"/>
  <c r="X114" i="29" s="1"/>
  <c r="X116" i="29" s="1"/>
  <c r="X90" i="30"/>
  <c r="Z114" i="26"/>
  <c r="Z116" i="26" s="1"/>
  <c r="Z101" i="26"/>
  <c r="Y141" i="29"/>
  <c r="Y151" i="29" s="1"/>
  <c r="Y140" i="30"/>
  <c r="Y141" i="30" s="1"/>
  <c r="Y151" i="30" s="1"/>
  <c r="AA15" i="26"/>
  <c r="Z8" i="26"/>
  <c r="E8" i="26" s="1"/>
  <c r="Z53" i="26"/>
  <c r="Z13" i="25"/>
  <c r="AB8" i="30"/>
  <c r="AB51" i="30"/>
  <c r="AA101" i="30"/>
  <c r="Z13" i="24"/>
  <c r="Y91" i="29"/>
  <c r="Y114" i="29" s="1"/>
  <c r="Y116" i="29" s="1"/>
  <c r="Y40" i="29"/>
  <c r="Y41" i="29" s="1"/>
  <c r="Y8" i="29" s="1"/>
  <c r="Y90" i="30"/>
  <c r="X114" i="26"/>
  <c r="X116" i="26" s="1"/>
  <c r="E8" i="29"/>
  <c r="AA40" i="30"/>
  <c r="AA41" i="30" s="1"/>
  <c r="E5" i="26"/>
  <c r="X5" i="29"/>
  <c r="W5" i="29"/>
  <c r="W51" i="29"/>
  <c r="W13" i="25"/>
  <c r="X78" i="30"/>
  <c r="X111" i="30" s="1"/>
  <c r="X25" i="30"/>
  <c r="X28" i="30" s="1"/>
  <c r="W116" i="29"/>
  <c r="W101" i="29"/>
  <c r="W13" i="24"/>
  <c r="Y5" i="29"/>
  <c r="W78" i="30"/>
  <c r="W111" i="30" s="1"/>
  <c r="W25" i="30"/>
  <c r="W28" i="30" s="1"/>
  <c r="Y78" i="30"/>
  <c r="Y111" i="30" s="1"/>
  <c r="Y25" i="30"/>
  <c r="Y28" i="30" s="1"/>
  <c r="CD53" i="26"/>
  <c r="CD15" i="26" s="1"/>
  <c r="CC10" i="30"/>
  <c r="CE115" i="26"/>
  <c r="CE116" i="26" s="1"/>
  <c r="CE101" i="26"/>
  <c r="CE96" i="30"/>
  <c r="CE46" i="29"/>
  <c r="CE98" i="29"/>
  <c r="CE48" i="26"/>
  <c r="CC10" i="29"/>
  <c r="CC115" i="30"/>
  <c r="CD46" i="30"/>
  <c r="CD48" i="30" s="1"/>
  <c r="CD98" i="30"/>
  <c r="CE97" i="30"/>
  <c r="CE47" i="29"/>
  <c r="CC101" i="30" l="1"/>
  <c r="CE141" i="29"/>
  <c r="CE139" i="30"/>
  <c r="CE141" i="30" s="1"/>
  <c r="CE79" i="30"/>
  <c r="CE29" i="29"/>
  <c r="CE81" i="29"/>
  <c r="CE112" i="29" s="1"/>
  <c r="CE86" i="30"/>
  <c r="CE36" i="30" s="1"/>
  <c r="CE36" i="29"/>
  <c r="CD88" i="30"/>
  <c r="CD113" i="30" s="1"/>
  <c r="CD32" i="30"/>
  <c r="CD38" i="30" s="1"/>
  <c r="CD7" i="30" s="1"/>
  <c r="CE47" i="30"/>
  <c r="CE83" i="30"/>
  <c r="CE33" i="30" s="1"/>
  <c r="CE33" i="29"/>
  <c r="CD81" i="30"/>
  <c r="CD112" i="30" s="1"/>
  <c r="CD29" i="30"/>
  <c r="CD31" i="30" s="1"/>
  <c r="CD6" i="30" s="1"/>
  <c r="CE94" i="30"/>
  <c r="CE44" i="30" s="1"/>
  <c r="CE44" i="29"/>
  <c r="CE80" i="30"/>
  <c r="CE30" i="30" s="1"/>
  <c r="CE30" i="29"/>
  <c r="CC116" i="30"/>
  <c r="CD101" i="29"/>
  <c r="CE123" i="30"/>
  <c r="CE128" i="30" s="1"/>
  <c r="CE128" i="29"/>
  <c r="CE142" i="30"/>
  <c r="CE145" i="30" s="1"/>
  <c r="CE145" i="29"/>
  <c r="CD95" i="30"/>
  <c r="CD42" i="30"/>
  <c r="CD45" i="30" s="1"/>
  <c r="CD9" i="30" s="1"/>
  <c r="CE93" i="30"/>
  <c r="CE43" i="30" s="1"/>
  <c r="CE43" i="29"/>
  <c r="CE85" i="30"/>
  <c r="CE35" i="30" s="1"/>
  <c r="CE35" i="29"/>
  <c r="CE90" i="30"/>
  <c r="CE40" i="30" s="1"/>
  <c r="CE40" i="29"/>
  <c r="CE87" i="30"/>
  <c r="CE37" i="30" s="1"/>
  <c r="CE37" i="29"/>
  <c r="CE89" i="30"/>
  <c r="CE91" i="29"/>
  <c r="CE114" i="29" s="1"/>
  <c r="CE39" i="29"/>
  <c r="CD78" i="30"/>
  <c r="CD111" i="30" s="1"/>
  <c r="CD23" i="30"/>
  <c r="CD28" i="30" s="1"/>
  <c r="CD5" i="30" s="1"/>
  <c r="CD151" i="30"/>
  <c r="CD31" i="29"/>
  <c r="CD6" i="29" s="1"/>
  <c r="CD41" i="29"/>
  <c r="CD8" i="29" s="1"/>
  <c r="CE76" i="30"/>
  <c r="CE26" i="30" s="1"/>
  <c r="CE26" i="29"/>
  <c r="CE100" i="30"/>
  <c r="CE50" i="30" s="1"/>
  <c r="CE12" i="30" s="1"/>
  <c r="CE50" i="29"/>
  <c r="CE12" i="29" s="1"/>
  <c r="CD45" i="29"/>
  <c r="CD9" i="29" s="1"/>
  <c r="CE73" i="30"/>
  <c r="CE23" i="29"/>
  <c r="CE78" i="29"/>
  <c r="CE111" i="29" s="1"/>
  <c r="CE74" i="30"/>
  <c r="CE24" i="30" s="1"/>
  <c r="CE24" i="29"/>
  <c r="CE82" i="30"/>
  <c r="CE32" i="29"/>
  <c r="CE88" i="29"/>
  <c r="CE113" i="29" s="1"/>
  <c r="CD28" i="29"/>
  <c r="CD5" i="29" s="1"/>
  <c r="CD117" i="30"/>
  <c r="CC51" i="29"/>
  <c r="CD116" i="29"/>
  <c r="CC51" i="30"/>
  <c r="CE148" i="29"/>
  <c r="CE146" i="30"/>
  <c r="CE148" i="30" s="1"/>
  <c r="CE132" i="30"/>
  <c r="CE138" i="30" s="1"/>
  <c r="CE138" i="29"/>
  <c r="CE129" i="30"/>
  <c r="CE131" i="30" s="1"/>
  <c r="CE131" i="29"/>
  <c r="CE75" i="30"/>
  <c r="CE25" i="30" s="1"/>
  <c r="CE25" i="29"/>
  <c r="CE84" i="30"/>
  <c r="CE34" i="30" s="1"/>
  <c r="CE34" i="29"/>
  <c r="CE99" i="30"/>
  <c r="CE49" i="30" s="1"/>
  <c r="CE11" i="30" s="1"/>
  <c r="CE49" i="29"/>
  <c r="CE11" i="29" s="1"/>
  <c r="CE92" i="30"/>
  <c r="CE42" i="29"/>
  <c r="CE45" i="29" s="1"/>
  <c r="CE9" i="29" s="1"/>
  <c r="CE95" i="29"/>
  <c r="CE117" i="29" s="1"/>
  <c r="CE77" i="30"/>
  <c r="CE27" i="30" s="1"/>
  <c r="CE27" i="29"/>
  <c r="CD151" i="29"/>
  <c r="CD38" i="29"/>
  <c r="CD7" i="29" s="1"/>
  <c r="CD91" i="30"/>
  <c r="CD114" i="30" s="1"/>
  <c r="CD39" i="30"/>
  <c r="CD41" i="30" s="1"/>
  <c r="CD8" i="30" s="1"/>
  <c r="E13" i="31"/>
  <c r="Y51" i="29"/>
  <c r="E13" i="29"/>
  <c r="X51" i="29"/>
  <c r="X13" i="29" s="1"/>
  <c r="X16" i="30" s="1"/>
  <c r="X101" i="29"/>
  <c r="Z91" i="30"/>
  <c r="Z40" i="30"/>
  <c r="Z41" i="30" s="1"/>
  <c r="AB13" i="30"/>
  <c r="X40" i="30"/>
  <c r="X41" i="30" s="1"/>
  <c r="X8" i="30" s="1"/>
  <c r="X91" i="30"/>
  <c r="X114" i="30" s="1"/>
  <c r="X116" i="30" s="1"/>
  <c r="Z8" i="29"/>
  <c r="Z51" i="29"/>
  <c r="Y101" i="29"/>
  <c r="AA13" i="29"/>
  <c r="AA16" i="30" s="1"/>
  <c r="Z114" i="29"/>
  <c r="Z116" i="29" s="1"/>
  <c r="Z101" i="29"/>
  <c r="X13" i="24"/>
  <c r="Z15" i="26"/>
  <c r="AA8" i="30"/>
  <c r="AA51" i="30"/>
  <c r="Y91" i="30"/>
  <c r="Y114" i="30" s="1"/>
  <c r="Y116" i="30" s="1"/>
  <c r="Y40" i="30"/>
  <c r="Y41" i="30" s="1"/>
  <c r="Y8" i="30" s="1"/>
  <c r="X13" i="25"/>
  <c r="W5" i="30"/>
  <c r="W51" i="30"/>
  <c r="W13" i="29"/>
  <c r="W16" i="30" s="1"/>
  <c r="W116" i="30"/>
  <c r="W101" i="30"/>
  <c r="Y5" i="30"/>
  <c r="X5" i="30"/>
  <c r="CD101" i="30"/>
  <c r="CD115" i="30"/>
  <c r="CD116" i="30" s="1"/>
  <c r="CE10" i="26"/>
  <c r="E10" i="26" s="1"/>
  <c r="CE53" i="26"/>
  <c r="CE48" i="29"/>
  <c r="CC13" i="29"/>
  <c r="CE115" i="29"/>
  <c r="CC13" i="30"/>
  <c r="CE46" i="30"/>
  <c r="CE48" i="30" s="1"/>
  <c r="CE98" i="30"/>
  <c r="CD10" i="30"/>
  <c r="CE41" i="29" l="1"/>
  <c r="CE8" i="29" s="1"/>
  <c r="CE116" i="29"/>
  <c r="CE151" i="30"/>
  <c r="CE38" i="29"/>
  <c r="CE7" i="29" s="1"/>
  <c r="CE91" i="30"/>
  <c r="CE114" i="30" s="1"/>
  <c r="CE39" i="30"/>
  <c r="CE41" i="30" s="1"/>
  <c r="CE8" i="30" s="1"/>
  <c r="CE81" i="30"/>
  <c r="CE112" i="30" s="1"/>
  <c r="CE29" i="30"/>
  <c r="CE31" i="30" s="1"/>
  <c r="CE6" i="30" s="1"/>
  <c r="CD51" i="30"/>
  <c r="CD13" i="30" s="1"/>
  <c r="CE95" i="30"/>
  <c r="CE117" i="30" s="1"/>
  <c r="CE42" i="30"/>
  <c r="CE45" i="30" s="1"/>
  <c r="CE9" i="30" s="1"/>
  <c r="CE151" i="29"/>
  <c r="CE88" i="30"/>
  <c r="CE113" i="30" s="1"/>
  <c r="CE32" i="30"/>
  <c r="CE38" i="30" s="1"/>
  <c r="CE7" i="30" s="1"/>
  <c r="CE101" i="29"/>
  <c r="CD51" i="29"/>
  <c r="CD13" i="29" s="1"/>
  <c r="CE28" i="29"/>
  <c r="CE5" i="29" s="1"/>
  <c r="CE23" i="30"/>
  <c r="CE28" i="30" s="1"/>
  <c r="CE5" i="30" s="1"/>
  <c r="CE78" i="30"/>
  <c r="CE111" i="30" s="1"/>
  <c r="CE31" i="29"/>
  <c r="CE6" i="29" s="1"/>
  <c r="Y13" i="29"/>
  <c r="Y16" i="30" s="1"/>
  <c r="X51" i="30"/>
  <c r="Y101" i="30"/>
  <c r="X101" i="30"/>
  <c r="AA13" i="30"/>
  <c r="Z13" i="29"/>
  <c r="Z16" i="30" s="1"/>
  <c r="Z8" i="30"/>
  <c r="Z51" i="30"/>
  <c r="Y51" i="30"/>
  <c r="Y13" i="30" s="1"/>
  <c r="Z114" i="30"/>
  <c r="Z116" i="30" s="1"/>
  <c r="Z101" i="30"/>
  <c r="W13" i="30"/>
  <c r="CE10" i="30"/>
  <c r="CE15" i="26"/>
  <c r="CE115" i="30"/>
  <c r="CE10" i="29"/>
  <c r="CE51" i="30" l="1"/>
  <c r="CE13" i="30" s="1"/>
  <c r="CE51" i="29"/>
  <c r="CE13" i="29" s="1"/>
  <c r="CE116" i="30"/>
  <c r="CE101" i="30"/>
  <c r="X13" i="30"/>
  <c r="Z13" i="30"/>
  <c r="W98" i="22" l="1"/>
  <c r="W101" i="22" l="1"/>
  <c r="W60" i="22" s="1"/>
  <c r="W115" i="22"/>
  <c r="W116" i="22" s="1"/>
</calcChain>
</file>

<file path=xl/comments1.xml><?xml version="1.0" encoding="utf-8"?>
<comments xmlns="http://schemas.openxmlformats.org/spreadsheetml/2006/main">
  <authors>
    <author>Leo Wierda</author>
  </authors>
  <commentList>
    <comment ref="G2" authorId="0" shapeId="0">
      <text>
        <r>
          <rPr>
            <sz val="9"/>
            <color indexed="81"/>
            <rFont val="Tahoma"/>
            <family val="2"/>
          </rPr>
          <t xml:space="preserve">Sales data before 1989 are provided only to get better Stock estimates for the first years after 1990
</t>
        </r>
      </text>
    </comment>
    <comment ref="B20" authorId="0" shapeId="0">
      <text>
        <r>
          <rPr>
            <b/>
            <sz val="9"/>
            <color indexed="81"/>
            <rFont val="Tahoma"/>
            <family val="2"/>
          </rPr>
          <t>For years 1974-1989 and for LEDs the values are computed as sum of Residential and Non-Residential.
Other values are direct input numbers !</t>
        </r>
        <r>
          <rPr>
            <sz val="9"/>
            <color indexed="81"/>
            <rFont val="Tahoma"/>
            <family val="2"/>
          </rPr>
          <t xml:space="preserve">
</t>
        </r>
      </text>
    </comment>
    <comment ref="G20" authorId="0" shapeId="0">
      <text>
        <r>
          <rPr>
            <sz val="9"/>
            <color indexed="81"/>
            <rFont val="Tahoma"/>
            <family val="2"/>
          </rPr>
          <t xml:space="preserve">Sales data before 1989 are provided only to get better Stock estimates for the first years after 1990
</t>
        </r>
      </text>
    </comment>
    <comment ref="AP51" authorId="0" shapeId="0">
      <text>
        <r>
          <rPr>
            <b/>
            <sz val="8"/>
            <color indexed="81"/>
            <rFont val="Tahoma"/>
            <family val="2"/>
          </rPr>
          <t>GLS Stock and Tungsten Stock are NOT counted in Total Sales, but they are considered in the Total column on other sheets.</t>
        </r>
      </text>
    </comment>
    <comment ref="B70" authorId="0" shapeId="0">
      <text>
        <r>
          <rPr>
            <b/>
            <sz val="9"/>
            <color indexed="81"/>
            <rFont val="Tahoma"/>
            <family val="2"/>
          </rPr>
          <t>except for years 1974-1989 and LEDs these values are computed as
 FRAC* Total Sales</t>
        </r>
        <r>
          <rPr>
            <sz val="9"/>
            <color indexed="81"/>
            <rFont val="Tahoma"/>
            <family val="2"/>
          </rPr>
          <t xml:space="preserve">
</t>
        </r>
      </text>
    </comment>
    <comment ref="G70" authorId="0" shapeId="0">
      <text>
        <r>
          <rPr>
            <sz val="9"/>
            <color indexed="81"/>
            <rFont val="Tahoma"/>
            <family val="2"/>
          </rPr>
          <t xml:space="preserve">Sales data before 1989 are provided only to get better Stock estimates for the first years after 1990
</t>
        </r>
      </text>
    </comment>
    <comment ref="AO97" authorId="0" shapeId="0">
      <text>
        <r>
          <rPr>
            <b/>
            <sz val="8"/>
            <color indexed="81"/>
            <rFont val="Tahoma"/>
            <family val="2"/>
          </rPr>
          <t>Different from other lamp-types where sales are calculated as Frac of Total, for LEDs residential sales are defined directly as numbers !</t>
        </r>
        <r>
          <rPr>
            <sz val="8"/>
            <color indexed="81"/>
            <rFont val="Tahoma"/>
            <family val="2"/>
          </rPr>
          <t xml:space="preserve">
</t>
        </r>
      </text>
    </comment>
    <comment ref="AP101" authorId="0" shapeId="0">
      <text>
        <r>
          <rPr>
            <b/>
            <sz val="8"/>
            <color indexed="81"/>
            <rFont val="Tahoma"/>
            <family val="2"/>
          </rPr>
          <t>GLS Stock and Tungsten Stock are NOT counted in Total Sales, but they are considered in the Total column on other sheets.</t>
        </r>
      </text>
    </comment>
    <comment ref="C110" authorId="0" shapeId="0">
      <text>
        <r>
          <rPr>
            <b/>
            <sz val="9"/>
            <color indexed="81"/>
            <rFont val="Tahoma"/>
            <family val="2"/>
          </rPr>
          <t>note that the lamp replacement cycles, operating hours etc. for second homes are completely different, so use households!</t>
        </r>
        <r>
          <rPr>
            <sz val="9"/>
            <color indexed="81"/>
            <rFont val="Tahoma"/>
            <family val="2"/>
          </rPr>
          <t xml:space="preserve">
</t>
        </r>
      </text>
    </comment>
    <comment ref="B120" authorId="0" shapeId="0">
      <text>
        <r>
          <rPr>
            <b/>
            <sz val="9"/>
            <color indexed="81"/>
            <rFont val="Tahoma"/>
            <family val="2"/>
          </rPr>
          <t xml:space="preserve">except for years 1974-1989 and LEDs these values are computed as
 FRAC* Total Sales
</t>
        </r>
        <r>
          <rPr>
            <sz val="9"/>
            <color indexed="81"/>
            <rFont val="Tahoma"/>
            <family val="2"/>
          </rPr>
          <t xml:space="preserve">
</t>
        </r>
      </text>
    </comment>
    <comment ref="E120" authorId="0" shapeId="0">
      <text>
        <r>
          <rPr>
            <b/>
            <sz val="9"/>
            <color indexed="81"/>
            <rFont val="Tahoma"/>
            <family val="2"/>
          </rPr>
          <t>computed as 
1-ResidentialFraction</t>
        </r>
        <r>
          <rPr>
            <sz val="9"/>
            <color indexed="81"/>
            <rFont val="Tahoma"/>
            <family val="2"/>
          </rPr>
          <t xml:space="preserve">
</t>
        </r>
      </text>
    </comment>
    <comment ref="G120" authorId="0" shapeId="0">
      <text>
        <r>
          <rPr>
            <sz val="9"/>
            <color indexed="81"/>
            <rFont val="Tahoma"/>
            <family val="2"/>
          </rPr>
          <t xml:space="preserve">Sales data before 1989 are provided only to get better Stock estimates for the first years after 1990
</t>
        </r>
      </text>
    </comment>
    <comment ref="AR147" authorId="0" shapeId="0">
      <text>
        <r>
          <rPr>
            <b/>
            <sz val="8"/>
            <color indexed="81"/>
            <rFont val="Tahoma"/>
            <family val="2"/>
          </rPr>
          <t>Different from other lamp-types where sales are calculated as Total - Residential, for LEDs non-residential sales are defined directly as numbers !</t>
        </r>
        <r>
          <rPr>
            <sz val="8"/>
            <color indexed="81"/>
            <rFont val="Tahoma"/>
            <family val="2"/>
          </rPr>
          <t xml:space="preserve">
</t>
        </r>
      </text>
    </comment>
    <comment ref="AP151" authorId="0" shapeId="0">
      <text>
        <r>
          <rPr>
            <b/>
            <sz val="8"/>
            <color indexed="81"/>
            <rFont val="Tahoma"/>
            <family val="2"/>
          </rPr>
          <t>GLS Stock and Tungsten Stock are NOT counted in Total Sales, but they are considered in the Total column on other sheets.</t>
        </r>
      </text>
    </comment>
  </commentList>
</comments>
</file>

<file path=xl/comments10.xml><?xml version="1.0" encoding="utf-8"?>
<comments xmlns="http://schemas.openxmlformats.org/spreadsheetml/2006/main">
  <authors>
    <author>Leo Wierda</author>
  </authors>
  <commentList>
    <comment ref="E2" authorId="0" shapeId="0">
      <text>
        <r>
          <rPr>
            <b/>
            <sz val="9"/>
            <color indexed="81"/>
            <rFont val="Tahoma"/>
            <family val="2"/>
          </rPr>
          <t>Weighted Average over Residential and Non-Residential, using Sum of Energy over all years as the weighting factor</t>
        </r>
        <r>
          <rPr>
            <sz val="9"/>
            <color indexed="81"/>
            <rFont val="Tahoma"/>
            <family val="2"/>
          </rPr>
          <t xml:space="preserve">
</t>
        </r>
      </text>
    </comment>
    <comment ref="B20" authorId="0" shapeId="0">
      <text>
        <r>
          <rPr>
            <b/>
            <sz val="9"/>
            <color indexed="81"/>
            <rFont val="Tahoma"/>
            <family val="2"/>
          </rPr>
          <t>Total Energy Costs are calculated as sum of Residential and Non-Residential (see further down).
Residential and Non-Residential Sales are computed from Energy (TWh) times Electricity Price (Euro/kWh).
Electricity Prices are input on sheet Life&amp;Use and also reported next to the Residential and Non-Residential tables.
Prices are on 2010-level. After year 2010 a RelInc2 price increase per year is applied (escalation rate).</t>
        </r>
        <r>
          <rPr>
            <sz val="9"/>
            <color indexed="81"/>
            <rFont val="Tahoma"/>
            <family val="2"/>
          </rPr>
          <t xml:space="preserve">
</t>
        </r>
      </text>
    </comment>
    <comment ref="E20" authorId="0" shapeId="0">
      <text>
        <r>
          <rPr>
            <b/>
            <sz val="9"/>
            <color indexed="81"/>
            <rFont val="Tahoma"/>
            <family val="2"/>
          </rPr>
          <t>Weighted Average over Residential and Non-Residential, using Sum of Energy over all years as the weighting factor</t>
        </r>
        <r>
          <rPr>
            <sz val="9"/>
            <color indexed="81"/>
            <rFont val="Tahoma"/>
            <family val="2"/>
          </rPr>
          <t xml:space="preserve">
</t>
        </r>
      </text>
    </comment>
    <comment ref="E70" authorId="0" shapeId="0">
      <text>
        <r>
          <rPr>
            <b/>
            <sz val="9"/>
            <color indexed="81"/>
            <rFont val="Tahoma"/>
            <family val="2"/>
          </rPr>
          <t>These values are taken from sheet Life&amp;Use, do not change here</t>
        </r>
        <r>
          <rPr>
            <sz val="9"/>
            <color indexed="81"/>
            <rFont val="Tahoma"/>
            <family val="2"/>
          </rPr>
          <t xml:space="preserve">
</t>
        </r>
      </text>
    </comment>
    <comment ref="F70" authorId="0" shapeId="0">
      <text>
        <r>
          <rPr>
            <b/>
            <sz val="9"/>
            <color indexed="81"/>
            <rFont val="Tahoma"/>
            <family val="2"/>
          </rPr>
          <t>These values are taken from sheet Life&amp;Use, do not change here</t>
        </r>
        <r>
          <rPr>
            <sz val="9"/>
            <color indexed="81"/>
            <rFont val="Tahoma"/>
            <family val="2"/>
          </rPr>
          <t xml:space="preserve">
</t>
        </r>
      </text>
    </comment>
    <comment ref="C110" authorId="0" shapeId="0">
      <text>
        <r>
          <rPr>
            <b/>
            <sz val="9"/>
            <color indexed="81"/>
            <rFont val="Tahoma"/>
            <family val="2"/>
          </rPr>
          <t>note that the lamp replacement cycles, operating hours etc. for second homes are completely different, so use households!</t>
        </r>
        <r>
          <rPr>
            <sz val="9"/>
            <color indexed="81"/>
            <rFont val="Tahoma"/>
            <family val="2"/>
          </rPr>
          <t xml:space="preserve">
</t>
        </r>
      </text>
    </comment>
    <comment ref="E120" authorId="0" shapeId="0">
      <text>
        <r>
          <rPr>
            <b/>
            <sz val="9"/>
            <color indexed="81"/>
            <rFont val="Tahoma"/>
            <family val="2"/>
          </rPr>
          <t>These values are taken from sheet Life&amp;Use, do not change here</t>
        </r>
        <r>
          <rPr>
            <sz val="9"/>
            <color indexed="81"/>
            <rFont val="Tahoma"/>
            <family val="2"/>
          </rPr>
          <t xml:space="preserve">
</t>
        </r>
      </text>
    </comment>
    <comment ref="F120" authorId="0" shapeId="0">
      <text>
        <r>
          <rPr>
            <b/>
            <sz val="9"/>
            <color indexed="81"/>
            <rFont val="Tahoma"/>
            <family val="2"/>
          </rPr>
          <t>These values are taken from sheet Life&amp;Use, do not change here</t>
        </r>
        <r>
          <rPr>
            <sz val="9"/>
            <color indexed="81"/>
            <rFont val="Tahoma"/>
            <family val="2"/>
          </rPr>
          <t xml:space="preserve">
</t>
        </r>
      </text>
    </comment>
  </commentList>
</comments>
</file>

<file path=xl/comments11.xml><?xml version="1.0" encoding="utf-8"?>
<comments xmlns="http://schemas.openxmlformats.org/spreadsheetml/2006/main">
  <authors>
    <author>Leo Wierda</author>
  </authors>
  <commentList>
    <comment ref="B2" authorId="0" shapeId="0">
      <text>
        <r>
          <rPr>
            <b/>
            <sz val="9"/>
            <color indexed="81"/>
            <rFont val="Tahoma"/>
            <family val="2"/>
          </rPr>
          <t>end-user expenditure (acquisition+running costs)</t>
        </r>
        <r>
          <rPr>
            <sz val="9"/>
            <color indexed="81"/>
            <rFont val="Tahoma"/>
            <family val="2"/>
          </rPr>
          <t xml:space="preserve">
</t>
        </r>
      </text>
    </comment>
    <comment ref="B20" authorId="0" shapeId="0">
      <text>
        <r>
          <rPr>
            <b/>
            <sz val="9"/>
            <color indexed="81"/>
            <rFont val="Tahoma"/>
            <family val="2"/>
          </rPr>
          <t>Total Consumer Expenses are calculated as sum of Residential and Non-Residential (see further down).
Residential and Non-Residential Expenses are computed summing Acquisition Cost and Energy Cost.
For price level and escalation rate see sheets EnergyCost and ConsMarket</t>
        </r>
        <r>
          <rPr>
            <sz val="9"/>
            <color indexed="81"/>
            <rFont val="Tahoma"/>
            <family val="2"/>
          </rPr>
          <t xml:space="preserve">
</t>
        </r>
      </text>
    </comment>
    <comment ref="C110" authorId="0" shapeId="0">
      <text>
        <r>
          <rPr>
            <b/>
            <sz val="9"/>
            <color indexed="81"/>
            <rFont val="Tahoma"/>
            <family val="2"/>
          </rPr>
          <t>note that the lamp replacement cycles, operating hours etc. for second homes are completely different, so use households!</t>
        </r>
        <r>
          <rPr>
            <sz val="9"/>
            <color indexed="81"/>
            <rFont val="Tahoma"/>
            <family val="2"/>
          </rPr>
          <t xml:space="preserve">
</t>
        </r>
      </text>
    </comment>
  </commentList>
</comments>
</file>

<file path=xl/comments2.xml><?xml version="1.0" encoding="utf-8"?>
<comments xmlns="http://schemas.openxmlformats.org/spreadsheetml/2006/main">
  <authors>
    <author>Rene</author>
    <author>Leo Wierda</author>
  </authors>
  <commentList>
    <comment ref="D5" authorId="0" shapeId="0">
      <text>
        <r>
          <rPr>
            <b/>
            <sz val="8"/>
            <color indexed="81"/>
            <rFont val="Tahoma"/>
            <family val="2"/>
          </rPr>
          <t xml:space="preserve">Assumed identical to T8 Halophosphor, see comment there
</t>
        </r>
      </text>
    </comment>
    <comment ref="E5" authorId="0" shapeId="0">
      <text>
        <r>
          <rPr>
            <b/>
            <sz val="8"/>
            <color indexed="81"/>
            <rFont val="Tahoma"/>
            <family val="2"/>
          </rPr>
          <t xml:space="preserve">ZVEI, Lebensdauerverhalten von Entladungslampen für die Beleuchtung Grundlagen, ZVEI Fachverband Elektrische Lampen, November 2005.
12-Stunden-Schaltrhythmus (11 Std. "Ein", 1 Std. "Aus") und die Ausfallrate B10 (Lebensdauer 12B10)
Grp.01, T8, VVG, 18–58 W, Standard-Leuchtstoff : 8000 h
  (50% induktiv, 50% kapazitiv)
</t>
        </r>
      </text>
    </comment>
    <comment ref="F5" authorId="0" shapeId="0">
      <text>
        <r>
          <rPr>
            <b/>
            <sz val="8"/>
            <color indexed="81"/>
            <rFont val="Tahoma"/>
            <family val="2"/>
          </rPr>
          <t>ZVEI, Lebensdauerverhalten von Entladungslampen für die Beleuchtung Grundlagen, ZVEI Fachverband Elektrische Lampen, November 2005.
12-Stunden-Schaltrhythmus (11 Std. "Ein", 1 Std. "Aus") und die Ausfallrate B10 (Lebensdauer 12B10)
Grp.01, T8, EVG, 18–58 W, 3-Banden-Leuchtstoff : 16000 h
Grp.01, T8, VVG, 18–58 W, 3-Banden-Leuchtstoff : 11000 h
  (50% induktiv, 50% kapazitiv)
Value of 13000 h approx. for 50% electronic, 25% inductive, 25% capacitive.</t>
        </r>
      </text>
    </comment>
    <comment ref="G5" authorId="1" shapeId="0">
      <text>
        <r>
          <rPr>
            <b/>
            <sz val="8"/>
            <color indexed="81"/>
            <rFont val="Tahoma"/>
            <family val="2"/>
          </rPr>
          <t>ZVEI, Lebensdauerverhalten von Entladungslampen für die Beleuchtung Grundlagen, ZVEI Fachverband Elektrische Lampen, November 2005.
12-Stunden-Schaltrhythmus (11 Std. "Ein", 1 Std. "Aus") und die Ausfallrate B10 (Lebensdauer 12B10)
Grp.01, T5, EVG, 14–80 W, 3-Banden-Leuchtstoff</t>
        </r>
        <r>
          <rPr>
            <sz val="8"/>
            <color indexed="81"/>
            <rFont val="Tahoma"/>
            <family val="2"/>
          </rPr>
          <t xml:space="preserve">
</t>
        </r>
      </text>
    </comment>
    <comment ref="H5" authorId="0" shapeId="0">
      <text>
        <r>
          <rPr>
            <b/>
            <sz val="9"/>
            <color indexed="81"/>
            <rFont val="Tahoma"/>
            <family val="2"/>
          </rPr>
          <t>guess</t>
        </r>
      </text>
    </comment>
    <comment ref="J5" authorId="1" shapeId="0">
      <text>
        <r>
          <rPr>
            <b/>
            <sz val="8"/>
            <color indexed="81"/>
            <rFont val="Tahoma"/>
            <family val="2"/>
          </rPr>
          <t>CLASP, Estimating potential additional energy savings from upcoming revisions to existing regulations under the ecodesign and energy labelling directives, feb. 2013, appendix F, table 2.3, CFLi</t>
        </r>
        <r>
          <rPr>
            <sz val="8"/>
            <color indexed="81"/>
            <rFont val="Tahoma"/>
            <family val="2"/>
          </rPr>
          <t xml:space="preserve">
</t>
        </r>
      </text>
    </comment>
    <comment ref="K5" authorId="1" shapeId="0">
      <text>
        <r>
          <rPr>
            <b/>
            <sz val="8"/>
            <color indexed="81"/>
            <rFont val="Tahoma"/>
            <family val="2"/>
          </rPr>
          <t>ZVEI, Lebensdauerverhalten von Entladungslampen für die Beleuchtung Grundlagen, ZVEI Fachverband Elektrische Lampen, November 2005.
12-Stunden-Schaltrhythmus (11 Std. "Ein", 1 Std. "Aus") und die Ausfallrate B10 (Lebensdauer 12B10)
Grp.02, Kompaktleuchtstofflampen (KLL), externes VG
Depending on type of lamp and type of control, values range from 7000 h to 16000 h. Value of 10000 h used as reasonable average is for PL-type, 2 tubes</t>
        </r>
        <r>
          <rPr>
            <sz val="8"/>
            <color indexed="81"/>
            <rFont val="Tahoma"/>
            <family val="2"/>
          </rPr>
          <t xml:space="preserve">
</t>
        </r>
      </text>
    </comment>
    <comment ref="M5" authorId="1" shapeId="0">
      <text>
        <r>
          <rPr>
            <b/>
            <sz val="8"/>
            <color indexed="81"/>
            <rFont val="Tahoma"/>
            <family val="2"/>
          </rPr>
          <t>CLASP, Estimating potential additional energy savings from upcoming revisions to existing regulations under the ecodesign and energy labelling directives, feb. 2013, appendix F, table 2.3:
HL-MV-LW     2000 h
HL-MV-HW     2000 h
HL-LV             3000 h</t>
        </r>
        <r>
          <rPr>
            <sz val="8"/>
            <color indexed="81"/>
            <rFont val="Tahoma"/>
            <family val="2"/>
          </rPr>
          <t xml:space="preserve">
Simplify: all LV 2000 h</t>
        </r>
      </text>
    </comment>
    <comment ref="N5" authorId="1" shapeId="0">
      <text>
        <r>
          <rPr>
            <b/>
            <sz val="8"/>
            <color indexed="81"/>
            <rFont val="Tahoma"/>
            <family val="2"/>
          </rPr>
          <t>CLASP, Estimating potential additional energy savings from upcoming revisions to existing regulations under the ecodesign and energy labelling directives, feb. 2013, appendix F, table 2.3:
HL-MV-LW     2000 h
HL-MV-HW     2000 h
HL-LV             3000 h</t>
        </r>
        <r>
          <rPr>
            <sz val="8"/>
            <color indexed="81"/>
            <rFont val="Tahoma"/>
            <family val="2"/>
          </rPr>
          <t xml:space="preserve">
Estimate 1000 h because of high risk of bumps</t>
        </r>
      </text>
    </comment>
    <comment ref="O5" authorId="1" shapeId="0">
      <text>
        <r>
          <rPr>
            <b/>
            <sz val="8"/>
            <color indexed="81"/>
            <rFont val="Tahoma"/>
            <family val="2"/>
          </rPr>
          <t>CLASP, Estimating potential additional energy savings from upcoming revisions to existing regulations under the ecodesign and energy labelling directives, feb. 2013, appendix F, table 2.3:
HL-MV-LW     2000 h
HL-MV-HW     2000 h
HL-LV             3000 h</t>
        </r>
        <r>
          <rPr>
            <sz val="8"/>
            <color indexed="81"/>
            <rFont val="Tahoma"/>
            <family val="2"/>
          </rPr>
          <t xml:space="preserve">
Simplify: all LV 2000 h</t>
        </r>
      </text>
    </comment>
    <comment ref="T5" authorId="1" shapeId="0">
      <text>
        <r>
          <rPr>
            <b/>
            <sz val="8"/>
            <color indexed="81"/>
            <rFont val="Tahoma"/>
            <family val="2"/>
          </rPr>
          <t>CLASP, Estimating potential additional energy savings from upcoming revisions to existing regulations under the ecodesign and energy labelling directives, feb. 2013, appendix F, table 2.3, Incandescent</t>
        </r>
        <r>
          <rPr>
            <sz val="8"/>
            <color indexed="81"/>
            <rFont val="Tahoma"/>
            <family val="2"/>
          </rPr>
          <t xml:space="preserve">
</t>
        </r>
      </text>
    </comment>
    <comment ref="U5" authorId="1" shapeId="0">
      <text>
        <r>
          <rPr>
            <b/>
            <sz val="8"/>
            <color indexed="81"/>
            <rFont val="Tahoma"/>
            <family val="2"/>
          </rPr>
          <t>CLASP, Estimating potential additional energy savings from upcoming revisions to existing regulations under the ecodesign and energy labelling directives, feb. 2013, appendix F, table 2.3, Incandescent</t>
        </r>
        <r>
          <rPr>
            <sz val="8"/>
            <color indexed="81"/>
            <rFont val="Tahoma"/>
            <family val="2"/>
          </rPr>
          <t xml:space="preserve">
</t>
        </r>
      </text>
    </comment>
    <comment ref="W5" authorId="1" shapeId="0">
      <text>
        <r>
          <rPr>
            <b/>
            <sz val="8"/>
            <color indexed="81"/>
            <rFont val="Tahoma"/>
            <family val="2"/>
          </rPr>
          <t xml:space="preserve">ZVEI, Lebensdauerverhalten von Entladungslampen für die Beleuchtung Grundlagen, ZVEI Fachverband Elektrische Lampen, November 2005.
12-Stunden-Schaltrhythmus (11 Std. "Ein", 1 Std. "Aus") und die Ausfallrate B10 (Lebensdauer 12B10)
Grp.06, Quecksilberdampf -Hochdrucklampen, KVG
</t>
        </r>
        <r>
          <rPr>
            <sz val="8"/>
            <color indexed="81"/>
            <rFont val="Tahoma"/>
            <family val="2"/>
          </rPr>
          <t xml:space="preserve">
</t>
        </r>
      </text>
    </comment>
    <comment ref="X5" authorId="1" shapeId="0">
      <text>
        <r>
          <rPr>
            <b/>
            <sz val="8"/>
            <color indexed="81"/>
            <rFont val="Tahoma"/>
            <family val="2"/>
          </rPr>
          <t xml:space="preserve">ZVEI, Lebensdauerverhalten von Entladungslampen für die Beleuchtung Grundlagen, ZVEI Fachverband Elektrische Lampen, November 2005.
12-Stunden-Schaltrhythmus (11 Std. "Ein", 1 Std. "Aus") und die Ausfallrate B10 (Lebensdauer 12B10)
Grp.04, Natriumdampf -Hochdrucklampen, KVG
Different types range from 12000 to 18000 h. Worst case assumption of 12000 h used.
</t>
        </r>
        <r>
          <rPr>
            <sz val="8"/>
            <color indexed="81"/>
            <rFont val="Tahoma"/>
            <family val="2"/>
          </rPr>
          <t xml:space="preserve">
</t>
        </r>
      </text>
    </comment>
    <comment ref="Y5" authorId="1" shapeId="0">
      <text>
        <r>
          <rPr>
            <b/>
            <sz val="8"/>
            <color indexed="81"/>
            <rFont val="Tahoma"/>
            <family val="2"/>
          </rPr>
          <t>Assumed similar to mercury lamps</t>
        </r>
        <r>
          <rPr>
            <sz val="8"/>
            <color indexed="81"/>
            <rFont val="Tahoma"/>
            <family val="2"/>
          </rPr>
          <t xml:space="preserve">
</t>
        </r>
      </text>
    </comment>
    <comment ref="AB5" authorId="1" shapeId="0">
      <text>
        <r>
          <rPr>
            <b/>
            <sz val="8"/>
            <color indexed="81"/>
            <rFont val="Tahoma"/>
            <family val="2"/>
          </rPr>
          <t>CLASP, Estimating potential additional energy savings from upcoming revisions to existing regulations under the ecodesign and energy labelling directives, feb. 2013, appendix F, table 2.3, LED</t>
        </r>
        <r>
          <rPr>
            <sz val="8"/>
            <color indexed="81"/>
            <rFont val="Tahoma"/>
            <family val="2"/>
          </rPr>
          <t xml:space="preserve">
</t>
        </r>
      </text>
    </comment>
    <comment ref="W7" authorId="1" shapeId="0">
      <text>
        <r>
          <rPr>
            <b/>
            <sz val="8"/>
            <color indexed="81"/>
            <rFont val="Tahoma"/>
            <family val="2"/>
          </rPr>
          <t>fictitious, in reality not used because HID sales for residential are zero</t>
        </r>
        <r>
          <rPr>
            <sz val="9"/>
            <color indexed="81"/>
            <rFont val="Tahoma"/>
            <family val="2"/>
          </rPr>
          <t xml:space="preserve">
</t>
        </r>
      </text>
    </comment>
    <comment ref="X7" authorId="1" shapeId="0">
      <text>
        <r>
          <rPr>
            <b/>
            <sz val="8"/>
            <color indexed="81"/>
            <rFont val="Tahoma"/>
            <family val="2"/>
          </rPr>
          <t>fictitious, in reality not used because HID sales for residential are zero</t>
        </r>
        <r>
          <rPr>
            <sz val="9"/>
            <color indexed="81"/>
            <rFont val="Tahoma"/>
            <family val="2"/>
          </rPr>
          <t xml:space="preserve">
</t>
        </r>
      </text>
    </comment>
    <comment ref="Y7" authorId="1" shapeId="0">
      <text>
        <r>
          <rPr>
            <b/>
            <sz val="8"/>
            <color indexed="81"/>
            <rFont val="Tahoma"/>
            <family val="2"/>
          </rPr>
          <t>fictitious, in reality not used because HID sales for residential are zero</t>
        </r>
        <r>
          <rPr>
            <sz val="9"/>
            <color indexed="81"/>
            <rFont val="Tahoma"/>
            <family val="2"/>
          </rPr>
          <t xml:space="preserve">
</t>
        </r>
      </text>
    </comment>
    <comment ref="W8" authorId="1" shapeId="0">
      <text>
        <r>
          <rPr>
            <b/>
            <sz val="8"/>
            <color indexed="81"/>
            <rFont val="Tahoma"/>
            <family val="2"/>
          </rPr>
          <t>CLASP, Estimating potential additional energy savings from upcoming revisions to existing regulations under the ecodesign and energy labelling directives, feb. 2013, appendix E, table 2.2, Mercury</t>
        </r>
        <r>
          <rPr>
            <sz val="8"/>
            <color indexed="81"/>
            <rFont val="Tahoma"/>
            <family val="2"/>
          </rPr>
          <t xml:space="preserve">
</t>
        </r>
      </text>
    </comment>
    <comment ref="X8" authorId="1" shapeId="0">
      <text>
        <r>
          <rPr>
            <b/>
            <sz val="8"/>
            <color indexed="81"/>
            <rFont val="Tahoma"/>
            <family val="2"/>
          </rPr>
          <t>CLASP, Estimating potential additional energy savings from upcoming revisions to existing regulations under the ecodesign and energy labelling directives, feb. 2013, appendix E, table 2.2, Sodium</t>
        </r>
        <r>
          <rPr>
            <sz val="8"/>
            <color indexed="81"/>
            <rFont val="Tahoma"/>
            <family val="2"/>
          </rPr>
          <t xml:space="preserve">
</t>
        </r>
      </text>
    </comment>
    <comment ref="Y8" authorId="1" shapeId="0">
      <text>
        <r>
          <rPr>
            <b/>
            <sz val="8"/>
            <color indexed="81"/>
            <rFont val="Tahoma"/>
            <family val="2"/>
          </rPr>
          <t>CLASP, Estimating potential additional energy savings from upcoming revisions to existing regulations under the ecodesign and energy labelling directives, feb. 2013, appendix E, table 2.2, Metal Halide</t>
        </r>
        <r>
          <rPr>
            <sz val="8"/>
            <color indexed="81"/>
            <rFont val="Tahoma"/>
            <family val="2"/>
          </rPr>
          <t xml:space="preserve">
</t>
        </r>
      </text>
    </comment>
    <comment ref="D13" authorId="1" shapeId="0">
      <text>
        <r>
          <rPr>
            <b/>
            <sz val="8"/>
            <color indexed="81"/>
            <rFont val="Tahoma"/>
            <family val="2"/>
          </rPr>
          <t>CLASP, Estimating potential additional energy savings from upcoming revisions to existing regulations under the ecodesign and energy labelling directives, feb. 2013, appendix E, table 2.2, for T12</t>
        </r>
        <r>
          <rPr>
            <sz val="8"/>
            <color indexed="81"/>
            <rFont val="Tahoma"/>
            <family val="2"/>
          </rPr>
          <t xml:space="preserve">
</t>
        </r>
      </text>
    </comment>
    <comment ref="E13" authorId="1" shapeId="0">
      <text>
        <r>
          <rPr>
            <b/>
            <sz val="8"/>
            <color indexed="81"/>
            <rFont val="Tahoma"/>
            <family val="2"/>
          </rPr>
          <t>CLASP, Estimating potential additional energy savings from upcoming revisions to existing regulations under the ecodesign and energy labelling directives, feb. 2013, appendix E, table 2.2, for T8 Halophosphor</t>
        </r>
        <r>
          <rPr>
            <sz val="8"/>
            <color indexed="81"/>
            <rFont val="Tahoma"/>
            <family val="2"/>
          </rPr>
          <t xml:space="preserve">
</t>
        </r>
      </text>
    </comment>
    <comment ref="F13" authorId="1" shapeId="0">
      <text>
        <r>
          <rPr>
            <b/>
            <sz val="8"/>
            <color indexed="81"/>
            <rFont val="Tahoma"/>
            <family val="2"/>
          </rPr>
          <t>CLASP, Estimating potential additional energy savings from upcoming revisions to existing regulations under the ecodesign and energy labelling directives, feb. 2013, appendix E, table 2.2, for T8-700RE triphosphor</t>
        </r>
        <r>
          <rPr>
            <sz val="8"/>
            <color indexed="81"/>
            <rFont val="Tahoma"/>
            <family val="2"/>
          </rPr>
          <t xml:space="preserve">
</t>
        </r>
      </text>
    </comment>
    <comment ref="G13" authorId="1" shapeId="0">
      <text>
        <r>
          <rPr>
            <b/>
            <sz val="8"/>
            <color indexed="81"/>
            <rFont val="Tahoma"/>
            <family val="2"/>
          </rPr>
          <t>CLASP, Estimating potential additional energy savings from upcoming revisions to existing regulations under the ecodesign and energy labelling directives, feb. 2013, appendix E, table 2.2, for T5 new lamps</t>
        </r>
        <r>
          <rPr>
            <sz val="8"/>
            <color indexed="81"/>
            <rFont val="Tahoma"/>
            <family val="2"/>
          </rPr>
          <t xml:space="preserve">
</t>
        </r>
      </text>
    </comment>
    <comment ref="H13" authorId="1" shapeId="0">
      <text>
        <r>
          <rPr>
            <b/>
            <sz val="8"/>
            <color indexed="81"/>
            <rFont val="Tahoma"/>
            <family val="2"/>
          </rPr>
          <t>CLASP, Estimating potential additional energy savings from upcoming revisions to existing regulations under the ecodesign and energy labelling directives, feb. 2013, appendix E, table 2.2, for T5 other</t>
        </r>
        <r>
          <rPr>
            <sz val="8"/>
            <color indexed="81"/>
            <rFont val="Tahoma"/>
            <family val="2"/>
          </rPr>
          <t xml:space="preserve">
</t>
        </r>
      </text>
    </comment>
    <comment ref="K13" authorId="1" shapeId="0">
      <text>
        <r>
          <rPr>
            <b/>
            <sz val="8"/>
            <color indexed="81"/>
            <rFont val="Tahoma"/>
            <family val="2"/>
          </rPr>
          <t>CLASP, Estimating potential additional energy savings from upcoming revisions to existing regulations under the ecodesign and energy labelling directives, feb. 2013, appendix E, table 2.2, for CFLni non-compliant</t>
        </r>
        <r>
          <rPr>
            <sz val="8"/>
            <color indexed="81"/>
            <rFont val="Tahoma"/>
            <family val="2"/>
          </rPr>
          <t xml:space="preserve">
</t>
        </r>
      </text>
    </comment>
    <comment ref="M13" authorId="1" shapeId="0">
      <text>
        <r>
          <rPr>
            <b/>
            <sz val="8"/>
            <color indexed="81"/>
            <rFont val="Tahoma"/>
            <family val="2"/>
          </rPr>
          <t>CLASP, Estimating potential additional energy savings from upcoming revisions to existing regulations under the ecodesign and energy labelling directives, feb. 2013, appendix F, table 2.6, for HL-LV : 35 W non-directional</t>
        </r>
        <r>
          <rPr>
            <sz val="8"/>
            <color indexed="81"/>
            <rFont val="Tahoma"/>
            <family val="2"/>
          </rPr>
          <t xml:space="preserve">
</t>
        </r>
      </text>
    </comment>
    <comment ref="O13" authorId="1" shapeId="0">
      <text>
        <r>
          <rPr>
            <b/>
            <sz val="8"/>
            <color indexed="81"/>
            <rFont val="Tahoma"/>
            <family val="2"/>
          </rPr>
          <t>CLASP, Estimating potential additional energy savings from upcoming revisions to existing regulations under the ecodesign and energy labelling directives, feb. 2013, appendix F, table 2.6, for HL-LV : 35 W non-directional</t>
        </r>
        <r>
          <rPr>
            <sz val="8"/>
            <color indexed="81"/>
            <rFont val="Tahoma"/>
            <family val="2"/>
          </rPr>
          <t xml:space="preserve">
</t>
        </r>
      </text>
    </comment>
    <comment ref="W13" authorId="1" shapeId="0">
      <text>
        <r>
          <rPr>
            <b/>
            <sz val="8"/>
            <color indexed="81"/>
            <rFont val="Tahoma"/>
            <family val="2"/>
          </rPr>
          <t>CLASP, Estimating potential additional energy savings from upcoming revisions to existing regulations under the ecodesign and energy labelling directives, feb. 2013, appendix E, table 2.2, for HighPressure Mercury</t>
        </r>
        <r>
          <rPr>
            <sz val="8"/>
            <color indexed="81"/>
            <rFont val="Tahoma"/>
            <family val="2"/>
          </rPr>
          <t xml:space="preserve">
</t>
        </r>
      </text>
    </comment>
    <comment ref="X13" authorId="1" shapeId="0">
      <text>
        <r>
          <rPr>
            <b/>
            <sz val="8"/>
            <color indexed="81"/>
            <rFont val="Tahoma"/>
            <family val="2"/>
          </rPr>
          <t>CLASP, Estimating potential additional energy savings from upcoming revisions to existing regulations under the ecodesign and energy labelling directives, feb. 2013, appendix E, table 2.2, for HPS non-compliant</t>
        </r>
        <r>
          <rPr>
            <sz val="8"/>
            <color indexed="81"/>
            <rFont val="Tahoma"/>
            <family val="2"/>
          </rPr>
          <t xml:space="preserve">
</t>
        </r>
      </text>
    </comment>
    <comment ref="Y13" authorId="1" shapeId="0">
      <text>
        <r>
          <rPr>
            <b/>
            <sz val="8"/>
            <color indexed="81"/>
            <rFont val="Tahoma"/>
            <family val="2"/>
          </rPr>
          <t>CLASP, Estimating potential additional energy savings from upcoming revisions to existing regulations under the ecodesign and energy labelling directives, feb. 2013, appendix E, table 2.2, approx. weighted average for MH compliant and non-compliant</t>
        </r>
        <r>
          <rPr>
            <sz val="8"/>
            <color indexed="81"/>
            <rFont val="Tahoma"/>
            <family val="2"/>
          </rPr>
          <t xml:space="preserve">
</t>
        </r>
      </text>
    </comment>
    <comment ref="D16" authorId="1" shapeId="0">
      <text>
        <r>
          <rPr>
            <b/>
            <sz val="8"/>
            <color indexed="81"/>
            <rFont val="Tahoma"/>
            <family val="2"/>
          </rPr>
          <t>CLASP, Estimating potential additional energy savings from upcoming revisions to existing regulations under the ecodesign and energy labelling directives, feb. 2013, appendix E, table 2.4, for T12</t>
        </r>
        <r>
          <rPr>
            <sz val="8"/>
            <color indexed="81"/>
            <rFont val="Tahoma"/>
            <family val="2"/>
          </rPr>
          <t xml:space="preserve">
</t>
        </r>
      </text>
    </comment>
    <comment ref="E16" authorId="1" shapeId="0">
      <text>
        <r>
          <rPr>
            <b/>
            <sz val="8"/>
            <color indexed="81"/>
            <rFont val="Tahoma"/>
            <family val="2"/>
          </rPr>
          <t>CLASP, Estimating potential additional energy savings from upcoming revisions to existing regulations under the ecodesign and energy labelling directives, feb. 2013, appendix E, table 2.4, for T8 Halophosphor</t>
        </r>
        <r>
          <rPr>
            <sz val="8"/>
            <color indexed="81"/>
            <rFont val="Tahoma"/>
            <family val="2"/>
          </rPr>
          <t xml:space="preserve">
</t>
        </r>
      </text>
    </comment>
    <comment ref="F16" authorId="1" shapeId="0">
      <text>
        <r>
          <rPr>
            <b/>
            <sz val="8"/>
            <color indexed="81"/>
            <rFont val="Tahoma"/>
            <family val="2"/>
          </rPr>
          <t>CLASP, Estimating potential additional energy savings from upcoming revisions to existing regulations under the ecodesign and energy labelling directives, feb. 2013, appendix E, table 2.4, for T8 700RE triphosphor</t>
        </r>
        <r>
          <rPr>
            <sz val="8"/>
            <color indexed="81"/>
            <rFont val="Tahoma"/>
            <family val="2"/>
          </rPr>
          <t xml:space="preserve">
</t>
        </r>
      </text>
    </comment>
    <comment ref="G16" authorId="1" shapeId="0">
      <text>
        <r>
          <rPr>
            <b/>
            <sz val="8"/>
            <color indexed="81"/>
            <rFont val="Tahoma"/>
            <family val="2"/>
          </rPr>
          <t>CLASP, Estimating potential additional energy savings from upcoming revisions to existing regulations under the ecodesign and energy labelling directives, feb. 2013, appendix E, table 2.4, for T5 new lamps
Table 4.1 gives 2012 best catalogue values between 91 and 103 lm/W</t>
        </r>
        <r>
          <rPr>
            <sz val="8"/>
            <color indexed="81"/>
            <rFont val="Tahoma"/>
            <family val="2"/>
          </rPr>
          <t xml:space="preserve">
</t>
        </r>
      </text>
    </comment>
    <comment ref="H16" authorId="1" shapeId="0">
      <text>
        <r>
          <rPr>
            <b/>
            <sz val="8"/>
            <color indexed="81"/>
            <rFont val="Tahoma"/>
            <family val="2"/>
          </rPr>
          <t>CLASP, Estimating potential additional energy savings from upcoming revisions to existing regulations under the ecodesign and energy labelling directives, feb. 2013, appendix E, table 2.4, for T5 and other</t>
        </r>
        <r>
          <rPr>
            <sz val="8"/>
            <color indexed="81"/>
            <rFont val="Tahoma"/>
            <family val="2"/>
          </rPr>
          <t xml:space="preserve">
</t>
        </r>
      </text>
    </comment>
    <comment ref="J16" authorId="1" shapeId="0">
      <text>
        <r>
          <rPr>
            <b/>
            <sz val="8"/>
            <color indexed="81"/>
            <rFont val="Tahoma"/>
            <family val="2"/>
          </rPr>
          <t>CLASP EU-27 NDLS Market Model for VHK v1.1 uses 55 lm/W for CLFi</t>
        </r>
        <r>
          <rPr>
            <sz val="8"/>
            <color indexed="81"/>
            <rFont val="Tahoma"/>
            <family val="2"/>
          </rPr>
          <t xml:space="preserve">
</t>
        </r>
      </text>
    </comment>
    <comment ref="K16" authorId="1" shapeId="0">
      <text>
        <r>
          <rPr>
            <b/>
            <sz val="8"/>
            <color indexed="81"/>
            <rFont val="Tahoma"/>
            <family val="2"/>
          </rPr>
          <t>CLASP, Estimating potential additional energy savings from upcoming revisions to existing regulations under the ecodesign and energy labelling directives, feb. 2013, appendix E, table 2.4, for CFLni non-compliant</t>
        </r>
        <r>
          <rPr>
            <sz val="8"/>
            <color indexed="81"/>
            <rFont val="Tahoma"/>
            <family val="2"/>
          </rPr>
          <t xml:space="preserve">
</t>
        </r>
      </text>
    </comment>
    <comment ref="W16" authorId="1" shapeId="0">
      <text>
        <r>
          <rPr>
            <b/>
            <sz val="8"/>
            <color indexed="81"/>
            <rFont val="Tahoma"/>
            <family val="2"/>
          </rPr>
          <t>CLASP, Estimating potential additional energy savings from upcoming revisions to existing regulations under the ecodesign and energy labelling directives, feb. 2013, appendix E, table 2.4, for HighPressure Mercury</t>
        </r>
        <r>
          <rPr>
            <sz val="8"/>
            <color indexed="81"/>
            <rFont val="Tahoma"/>
            <family val="2"/>
          </rPr>
          <t xml:space="preserve">
</t>
        </r>
        <r>
          <rPr>
            <b/>
            <sz val="8"/>
            <color indexed="81"/>
            <rFont val="Tahoma"/>
            <family val="2"/>
          </rPr>
          <t>40 lm/W, but figure 3.1 says 60 lm/W (?)</t>
        </r>
      </text>
    </comment>
    <comment ref="X16" authorId="1" shapeId="0">
      <text>
        <r>
          <rPr>
            <b/>
            <sz val="8"/>
            <color indexed="81"/>
            <rFont val="Tahoma"/>
            <family val="2"/>
          </rPr>
          <t>CLASP, Estimating potential additional energy savings from upcoming revisions to existing regulations under the ecodesign and energy labelling directives, feb. 2013, appendix E, table 2.4, for HPS non-compliant</t>
        </r>
        <r>
          <rPr>
            <sz val="8"/>
            <color indexed="81"/>
            <rFont val="Tahoma"/>
            <family val="2"/>
          </rPr>
          <t xml:space="preserve">
</t>
        </r>
        <r>
          <rPr>
            <b/>
            <sz val="8"/>
            <color indexed="81"/>
            <rFont val="Tahoma"/>
            <family val="2"/>
          </rPr>
          <t>95 lm/W, but figure 3.1 says 140 lm/W (?)</t>
        </r>
      </text>
    </comment>
    <comment ref="Y16" authorId="1" shapeId="0">
      <text>
        <r>
          <rPr>
            <b/>
            <sz val="8"/>
            <color indexed="81"/>
            <rFont val="Tahoma"/>
            <family val="2"/>
          </rPr>
          <t>CLASP, Estimating potential additional energy savings from upcoming revisions to existing regulations under the ecodesign and energy labelling directives, feb. 2013, appendix E, table 2.4, for MH non-compliant (stage 2: 65 lm/W; stage 3: 82 lm/W) but figure 3.1 gives 120 lm/W in 2010</t>
        </r>
        <r>
          <rPr>
            <sz val="8"/>
            <color indexed="81"/>
            <rFont val="Tahoma"/>
            <family val="2"/>
          </rPr>
          <t xml:space="preserve">
</t>
        </r>
      </text>
    </comment>
    <comment ref="C26" authorId="1" shapeId="0">
      <text>
        <r>
          <rPr>
            <b/>
            <sz val="8"/>
            <color indexed="81"/>
            <rFont val="Tahoma"/>
            <family val="2"/>
          </rPr>
          <t>in € inclusive VAT</t>
        </r>
        <r>
          <rPr>
            <sz val="8"/>
            <color indexed="81"/>
            <rFont val="Tahoma"/>
            <family val="2"/>
          </rPr>
          <t xml:space="preserve">
</t>
        </r>
      </text>
    </comment>
    <comment ref="C27" authorId="1" shapeId="0">
      <text>
        <r>
          <rPr>
            <b/>
            <sz val="8"/>
            <color indexed="81"/>
            <rFont val="Tahoma"/>
            <family val="2"/>
          </rPr>
          <t xml:space="preserve">in </t>
        </r>
        <r>
          <rPr>
            <sz val="8"/>
            <color indexed="81"/>
            <rFont val="Arial"/>
            <family val="2"/>
          </rPr>
          <t>€</t>
        </r>
        <r>
          <rPr>
            <b/>
            <sz val="10"/>
            <color indexed="81"/>
            <rFont val="Tahoma"/>
            <family val="2"/>
          </rPr>
          <t xml:space="preserve"> </t>
        </r>
        <r>
          <rPr>
            <b/>
            <sz val="8"/>
            <color indexed="81"/>
            <rFont val="Tahoma"/>
            <family val="2"/>
          </rPr>
          <t>exclusive VAT</t>
        </r>
        <r>
          <rPr>
            <sz val="8"/>
            <color indexed="81"/>
            <rFont val="Tahoma"/>
            <family val="2"/>
          </rPr>
          <t xml:space="preserve">
</t>
        </r>
      </text>
    </comment>
    <comment ref="C36" authorId="1" shapeId="0">
      <text>
        <r>
          <rPr>
            <b/>
            <sz val="8"/>
            <color indexed="81"/>
            <rFont val="Tahoma"/>
            <family val="2"/>
          </rPr>
          <t>This is the % of End-User Sales in Euro (inclusive VAT) assumed to be Industry Revenue</t>
        </r>
        <r>
          <rPr>
            <sz val="8"/>
            <color indexed="81"/>
            <rFont val="Tahoma"/>
            <family val="2"/>
          </rPr>
          <t xml:space="preserve">
</t>
        </r>
      </text>
    </comment>
    <comment ref="C37" authorId="1" shapeId="0">
      <text>
        <r>
          <rPr>
            <b/>
            <sz val="8"/>
            <color indexed="81"/>
            <rFont val="Tahoma"/>
            <family val="2"/>
          </rPr>
          <t>This is the % of End-User Sales in Euro (exclusive VAT) assumed to be Industry Revenue</t>
        </r>
        <r>
          <rPr>
            <sz val="8"/>
            <color indexed="81"/>
            <rFont val="Tahoma"/>
            <family val="2"/>
          </rPr>
          <t xml:space="preserve">
</t>
        </r>
      </text>
    </comment>
    <comment ref="C42" authorId="1" shapeId="0">
      <text>
        <r>
          <rPr>
            <b/>
            <sz val="9"/>
            <color indexed="81"/>
            <rFont val="Tahoma"/>
            <family val="2"/>
          </rPr>
          <t>price level 2010</t>
        </r>
        <r>
          <rPr>
            <sz val="9"/>
            <color indexed="81"/>
            <rFont val="Tahoma"/>
            <family val="2"/>
          </rPr>
          <t xml:space="preserve">
</t>
        </r>
      </text>
    </comment>
    <comment ref="C56" authorId="1" shapeId="0">
      <text>
        <r>
          <rPr>
            <b/>
            <sz val="9"/>
            <color indexed="81"/>
            <rFont val="Tahoma"/>
            <family val="2"/>
          </rPr>
          <t>These prices have been assumed to be exclusive VAT</t>
        </r>
        <r>
          <rPr>
            <sz val="9"/>
            <color indexed="81"/>
            <rFont val="Tahoma"/>
            <family val="2"/>
          </rPr>
          <t xml:space="preserve">
</t>
        </r>
      </text>
    </comment>
    <comment ref="D59" authorId="1" shapeId="0">
      <text>
        <r>
          <rPr>
            <b/>
            <sz val="8"/>
            <color indexed="81"/>
            <rFont val="Tahoma"/>
            <family val="2"/>
          </rPr>
          <t>Life in years on which average lm/W calculation for stock is based. Now manual input !</t>
        </r>
        <r>
          <rPr>
            <sz val="9"/>
            <color indexed="81"/>
            <rFont val="Tahoma"/>
            <family val="2"/>
          </rPr>
          <t xml:space="preserve">
</t>
        </r>
      </text>
    </comment>
    <comment ref="C62" authorId="1" shapeId="0">
      <text>
        <r>
          <rPr>
            <b/>
            <sz val="9"/>
            <color indexed="81"/>
            <rFont val="Tahoma"/>
            <family val="2"/>
          </rPr>
          <t>Multiplication Factor 1.2 to add VAT</t>
        </r>
        <r>
          <rPr>
            <sz val="9"/>
            <color indexed="81"/>
            <rFont val="Tahoma"/>
            <family val="2"/>
          </rPr>
          <t xml:space="preserve">
</t>
        </r>
      </text>
    </comment>
    <comment ref="D65" authorId="1" shapeId="0">
      <text>
        <r>
          <rPr>
            <b/>
            <sz val="8"/>
            <color indexed="81"/>
            <rFont val="Tahoma"/>
            <family val="2"/>
          </rPr>
          <t>Life in years on which average lm/W calculation for stock is based. Now manual input !</t>
        </r>
        <r>
          <rPr>
            <sz val="9"/>
            <color indexed="81"/>
            <rFont val="Tahoma"/>
            <family val="2"/>
          </rPr>
          <t xml:space="preserve">
</t>
        </r>
      </text>
    </comment>
    <comment ref="E65" authorId="1" shapeId="0">
      <text>
        <r>
          <rPr>
            <b/>
            <sz val="8"/>
            <color indexed="81"/>
            <rFont val="Tahoma"/>
            <family val="2"/>
          </rPr>
          <t>sum of sales is zero for this year</t>
        </r>
        <r>
          <rPr>
            <sz val="9"/>
            <color indexed="81"/>
            <rFont val="Tahoma"/>
            <family val="2"/>
          </rPr>
          <t xml:space="preserve">
</t>
        </r>
      </text>
    </comment>
    <comment ref="F65" authorId="1" shapeId="0">
      <text>
        <r>
          <rPr>
            <b/>
            <sz val="8"/>
            <color indexed="81"/>
            <rFont val="Tahoma"/>
            <family val="2"/>
          </rPr>
          <t>sum of sales is zero for this year</t>
        </r>
        <r>
          <rPr>
            <sz val="9"/>
            <color indexed="81"/>
            <rFont val="Tahoma"/>
            <family val="2"/>
          </rPr>
          <t xml:space="preserve">
</t>
        </r>
      </text>
    </comment>
    <comment ref="D71" authorId="1" shapeId="0">
      <text>
        <r>
          <rPr>
            <b/>
            <sz val="8"/>
            <color indexed="81"/>
            <rFont val="Tahoma"/>
            <family val="2"/>
          </rPr>
          <t>Life in years on which average lm/W calculation for stock is based. Now manual input !</t>
        </r>
        <r>
          <rPr>
            <sz val="9"/>
            <color indexed="81"/>
            <rFont val="Tahoma"/>
            <family val="2"/>
          </rPr>
          <t xml:space="preserve">
</t>
        </r>
      </text>
    </comment>
    <comment ref="C74" authorId="1" shapeId="0">
      <text>
        <r>
          <rPr>
            <b/>
            <sz val="9"/>
            <color indexed="81"/>
            <rFont val="Tahoma"/>
            <family val="2"/>
          </rPr>
          <t>Multiplication Factor 1.2 to add VAT</t>
        </r>
        <r>
          <rPr>
            <sz val="9"/>
            <color indexed="81"/>
            <rFont val="Tahoma"/>
            <family val="2"/>
          </rPr>
          <t xml:space="preserve">
</t>
        </r>
      </text>
    </comment>
    <comment ref="D77" authorId="1" shapeId="0">
      <text>
        <r>
          <rPr>
            <b/>
            <sz val="8"/>
            <color indexed="81"/>
            <rFont val="Tahoma"/>
            <family val="2"/>
          </rPr>
          <t>Life in years on which average lm/W calculation for stock is based. Now manual input !</t>
        </r>
        <r>
          <rPr>
            <sz val="9"/>
            <color indexed="81"/>
            <rFont val="Tahoma"/>
            <family val="2"/>
          </rPr>
          <t xml:space="preserve">
</t>
        </r>
      </text>
    </comment>
    <comment ref="E77" authorId="1" shapeId="0">
      <text>
        <r>
          <rPr>
            <b/>
            <sz val="8"/>
            <color indexed="81"/>
            <rFont val="Tahoma"/>
            <family val="2"/>
          </rPr>
          <t>sum of sales is zero for this year</t>
        </r>
        <r>
          <rPr>
            <sz val="9"/>
            <color indexed="81"/>
            <rFont val="Tahoma"/>
            <family val="2"/>
          </rPr>
          <t xml:space="preserve">
</t>
        </r>
      </text>
    </comment>
    <comment ref="F77" authorId="1" shapeId="0">
      <text>
        <r>
          <rPr>
            <b/>
            <sz val="8"/>
            <color indexed="81"/>
            <rFont val="Tahoma"/>
            <family val="2"/>
          </rPr>
          <t>sum of sales is zero for this year</t>
        </r>
        <r>
          <rPr>
            <sz val="9"/>
            <color indexed="81"/>
            <rFont val="Tahoma"/>
            <family val="2"/>
          </rPr>
          <t xml:space="preserve">
</t>
        </r>
      </text>
    </comment>
  </commentList>
</comments>
</file>

<file path=xl/comments3.xml><?xml version="1.0" encoding="utf-8"?>
<comments xmlns="http://schemas.openxmlformats.org/spreadsheetml/2006/main">
  <authors>
    <author>Leo Wierda</author>
  </authors>
  <commentList>
    <comment ref="E2" authorId="0" shapeId="0">
      <text>
        <r>
          <rPr>
            <b/>
            <sz val="9"/>
            <color indexed="81"/>
            <rFont val="Tahoma"/>
            <family val="2"/>
          </rPr>
          <t>These values are weighted averages over the weighted averages per subtype, using the sum of stock over all years as weighting factor</t>
        </r>
        <r>
          <rPr>
            <sz val="9"/>
            <color indexed="81"/>
            <rFont val="Tahoma"/>
            <family val="2"/>
          </rPr>
          <t xml:space="preserve">
</t>
        </r>
      </text>
    </comment>
    <comment ref="B20" authorId="0" shapeId="0">
      <text>
        <r>
          <rPr>
            <b/>
            <sz val="9"/>
            <color indexed="81"/>
            <rFont val="Tahoma"/>
            <family val="2"/>
          </rPr>
          <t>Total Stock values are calculated as sum of Residential and Non-Residential (see further down).
Residential and Non-Residential Stocks are computed from Sales and estimated LifeYears.
LifeYears are computed on sheet Life&amp;Use and also reported next to the Residential and Non-Residential Stock tables.</t>
        </r>
        <r>
          <rPr>
            <sz val="9"/>
            <color indexed="81"/>
            <rFont val="Tahoma"/>
            <family val="2"/>
          </rPr>
          <t xml:space="preserve">
</t>
        </r>
      </text>
    </comment>
    <comment ref="E20" authorId="0" shapeId="0">
      <text>
        <r>
          <rPr>
            <b/>
            <sz val="9"/>
            <color indexed="81"/>
            <rFont val="Tahoma"/>
            <family val="2"/>
          </rPr>
          <t>These values are calculated as weighted averages over Residential and Non-Residential, using sum of stock over all years as weighting factor</t>
        </r>
        <r>
          <rPr>
            <sz val="9"/>
            <color indexed="81"/>
            <rFont val="Tahoma"/>
            <family val="2"/>
          </rPr>
          <t xml:space="preserve">
</t>
        </r>
      </text>
    </comment>
    <comment ref="E70" authorId="0" shapeId="0">
      <text>
        <r>
          <rPr>
            <b/>
            <sz val="9"/>
            <color indexed="81"/>
            <rFont val="Tahoma"/>
            <family val="2"/>
          </rPr>
          <t>These values are computed on sheet Life&amp;Use, do not change here</t>
        </r>
        <r>
          <rPr>
            <sz val="9"/>
            <color indexed="81"/>
            <rFont val="Tahoma"/>
            <family val="2"/>
          </rPr>
          <t xml:space="preserve">
</t>
        </r>
      </text>
    </comment>
    <comment ref="AP101" authorId="0" shapeId="0">
      <text>
        <r>
          <rPr>
            <b/>
            <sz val="8"/>
            <color indexed="81"/>
            <rFont val="Tahoma"/>
            <family val="2"/>
          </rPr>
          <t>GLS Stock and Tungsten Stock are NOT counted in Total Sales, but they are considered in the Total column on other sheets.</t>
        </r>
      </text>
    </comment>
    <comment ref="C110" authorId="0" shapeId="0">
      <text>
        <r>
          <rPr>
            <b/>
            <sz val="9"/>
            <color indexed="81"/>
            <rFont val="Tahoma"/>
            <family val="2"/>
          </rPr>
          <t>note that the lamp replacement cycles, operating hours etc. for second homes are completely different, so use households!</t>
        </r>
        <r>
          <rPr>
            <sz val="9"/>
            <color indexed="81"/>
            <rFont val="Tahoma"/>
            <family val="2"/>
          </rPr>
          <t xml:space="preserve">
</t>
        </r>
      </text>
    </comment>
    <comment ref="E120" authorId="0" shapeId="0">
      <text>
        <r>
          <rPr>
            <b/>
            <sz val="9"/>
            <color indexed="81"/>
            <rFont val="Tahoma"/>
            <family val="2"/>
          </rPr>
          <t>These values are computed on sheet Life&amp;Use, do not change here</t>
        </r>
        <r>
          <rPr>
            <sz val="9"/>
            <color indexed="81"/>
            <rFont val="Tahoma"/>
            <family val="2"/>
          </rPr>
          <t xml:space="preserve">
</t>
        </r>
      </text>
    </comment>
  </commentList>
</comments>
</file>

<file path=xl/comments4.xml><?xml version="1.0" encoding="utf-8"?>
<comments xmlns="http://schemas.openxmlformats.org/spreadsheetml/2006/main">
  <authors>
    <author>Leo Wierda</author>
  </authors>
  <commentList>
    <comment ref="E2" authorId="0" shapeId="0">
      <text>
        <r>
          <rPr>
            <b/>
            <sz val="9"/>
            <color indexed="81"/>
            <rFont val="Tahoma"/>
            <family val="2"/>
          </rPr>
          <t>These values are calculated as sum of Residential and Non-Residential lumens, divided by sum of Residential and Non-Residential stock, over applicable years and applicable lamp types</t>
        </r>
        <r>
          <rPr>
            <sz val="9"/>
            <color indexed="81"/>
            <rFont val="Tahoma"/>
            <family val="2"/>
          </rPr>
          <t xml:space="preserve">
</t>
        </r>
      </text>
    </comment>
    <comment ref="B20" authorId="0" shapeId="0">
      <text>
        <r>
          <rPr>
            <b/>
            <sz val="9"/>
            <color indexed="81"/>
            <rFont val="Tahoma"/>
            <family val="2"/>
          </rPr>
          <t>Total Lumen values are calculated as sum of Residential and Non-Residential (see further down).
Residential and Non-Residential Lumens are computed from Stock and Lumens/unit.
Lumens/unit are input on sheet Life&amp;Use and also reported next to the Residential and Non-Residential Lumen tables.
See special treatment for LEDs below Residential and Non-Residential tables</t>
        </r>
        <r>
          <rPr>
            <sz val="9"/>
            <color indexed="81"/>
            <rFont val="Tahoma"/>
            <family val="2"/>
          </rPr>
          <t xml:space="preserve">
</t>
        </r>
      </text>
    </comment>
    <comment ref="E20" authorId="0" shapeId="0">
      <text>
        <r>
          <rPr>
            <b/>
            <sz val="9"/>
            <color indexed="81"/>
            <rFont val="Tahoma"/>
            <family val="2"/>
          </rPr>
          <t>These values are calculated as sum of Residential and Non-Residential lumens, divided by sum of Residential and Non-Residential stock, over applicable years</t>
        </r>
        <r>
          <rPr>
            <sz val="9"/>
            <color indexed="81"/>
            <rFont val="Tahoma"/>
            <family val="2"/>
          </rPr>
          <t xml:space="preserve">
</t>
        </r>
      </text>
    </comment>
    <comment ref="E70" authorId="0" shapeId="0">
      <text>
        <r>
          <rPr>
            <b/>
            <sz val="9"/>
            <color indexed="81"/>
            <rFont val="Tahoma"/>
            <family val="2"/>
          </rPr>
          <t>These values are computed on sheet Life&amp;Use, do not change here</t>
        </r>
        <r>
          <rPr>
            <sz val="9"/>
            <color indexed="81"/>
            <rFont val="Tahoma"/>
            <family val="2"/>
          </rPr>
          <t xml:space="preserve">
</t>
        </r>
      </text>
    </comment>
    <comment ref="AP101" authorId="0" shapeId="0">
      <text>
        <r>
          <rPr>
            <b/>
            <sz val="8"/>
            <color indexed="81"/>
            <rFont val="Tahoma"/>
            <family val="2"/>
          </rPr>
          <t>GLS Stock and Tungsten Stock are NOT counted in Total Sales, but they are considered in the Total column on other sheets.</t>
        </r>
      </text>
    </comment>
    <comment ref="C110" authorId="0" shapeId="0">
      <text>
        <r>
          <rPr>
            <b/>
            <sz val="9"/>
            <color indexed="81"/>
            <rFont val="Tahoma"/>
            <family val="2"/>
          </rPr>
          <t>note that the lamp replacement cycles, operating hours etc. for second homes are completely different, so use households!</t>
        </r>
        <r>
          <rPr>
            <sz val="9"/>
            <color indexed="81"/>
            <rFont val="Tahoma"/>
            <family val="2"/>
          </rPr>
          <t xml:space="preserve">
</t>
        </r>
      </text>
    </comment>
    <comment ref="E120" authorId="0" shapeId="0">
      <text>
        <r>
          <rPr>
            <b/>
            <sz val="9"/>
            <color indexed="81"/>
            <rFont val="Tahoma"/>
            <family val="2"/>
          </rPr>
          <t>These values are computed on sheet Life&amp;Use, do not change here</t>
        </r>
        <r>
          <rPr>
            <sz val="9"/>
            <color indexed="81"/>
            <rFont val="Tahoma"/>
            <family val="2"/>
          </rPr>
          <t xml:space="preserve">
</t>
        </r>
      </text>
    </comment>
  </commentList>
</comments>
</file>

<file path=xl/comments5.xml><?xml version="1.0" encoding="utf-8"?>
<comments xmlns="http://schemas.openxmlformats.org/spreadsheetml/2006/main">
  <authors>
    <author>Leo Wierda</author>
  </authors>
  <commentList>
    <comment ref="E2" authorId="0" shapeId="0">
      <text>
        <r>
          <rPr>
            <b/>
            <sz val="9"/>
            <color indexed="81"/>
            <rFont val="Tahoma"/>
            <family val="2"/>
          </rPr>
          <t>These values are calculated as sum of Residential and Non-Residential powers, divided by sum of Residential and Non-Residential stock, over applicable years</t>
        </r>
        <r>
          <rPr>
            <sz val="9"/>
            <color indexed="81"/>
            <rFont val="Tahoma"/>
            <family val="2"/>
          </rPr>
          <t xml:space="preserve">
</t>
        </r>
      </text>
    </comment>
    <comment ref="B20" authorId="0" shapeId="0">
      <text>
        <r>
          <rPr>
            <b/>
            <sz val="9"/>
            <color indexed="81"/>
            <rFont val="Tahoma"/>
            <family val="2"/>
          </rPr>
          <t>Total Power values are calculated as sum of Residential and Non-Residential (see further down).
Residential and Non-Residential Powers are computed from Stock and Watt/unit.
Watt/unit are input on sheet Life&amp;Use and also reported next to the Residential and Non-Residential Power tables.
See special treatment for LEDs below Residential and Non-Residential tables</t>
        </r>
        <r>
          <rPr>
            <sz val="9"/>
            <color indexed="81"/>
            <rFont val="Tahoma"/>
            <family val="2"/>
          </rPr>
          <t xml:space="preserve">
</t>
        </r>
      </text>
    </comment>
    <comment ref="E20" authorId="0" shapeId="0">
      <text>
        <r>
          <rPr>
            <b/>
            <sz val="9"/>
            <color indexed="81"/>
            <rFont val="Tahoma"/>
            <family val="2"/>
          </rPr>
          <t>These values are calculated as sum of Residential and Non-Residential powers, divided by sum of Residential and Non-Residential stock, over applicable years</t>
        </r>
        <r>
          <rPr>
            <sz val="9"/>
            <color indexed="81"/>
            <rFont val="Tahoma"/>
            <family val="2"/>
          </rPr>
          <t xml:space="preserve">
</t>
        </r>
      </text>
    </comment>
    <comment ref="E70" authorId="0" shapeId="0">
      <text>
        <r>
          <rPr>
            <b/>
            <sz val="9"/>
            <color indexed="81"/>
            <rFont val="Tahoma"/>
            <family val="2"/>
          </rPr>
          <t>These values are taken from sheet Life&amp;Use, do not change here</t>
        </r>
        <r>
          <rPr>
            <sz val="9"/>
            <color indexed="81"/>
            <rFont val="Tahoma"/>
            <family val="2"/>
          </rPr>
          <t xml:space="preserve">
</t>
        </r>
      </text>
    </comment>
    <comment ref="AP101" authorId="0" shapeId="0">
      <text>
        <r>
          <rPr>
            <b/>
            <sz val="8"/>
            <color indexed="81"/>
            <rFont val="Tahoma"/>
            <family val="2"/>
          </rPr>
          <t>GLS Stock and Tungsten Stock are NOT counted in Total Sales, but they are considered in the Total column on other sheets.</t>
        </r>
      </text>
    </comment>
    <comment ref="C110" authorId="0" shapeId="0">
      <text>
        <r>
          <rPr>
            <b/>
            <sz val="9"/>
            <color indexed="81"/>
            <rFont val="Tahoma"/>
            <family val="2"/>
          </rPr>
          <t>note that the lamp replacement cycles, operating hours etc. for second homes are completely different, so use households!</t>
        </r>
        <r>
          <rPr>
            <sz val="9"/>
            <color indexed="81"/>
            <rFont val="Tahoma"/>
            <family val="2"/>
          </rPr>
          <t xml:space="preserve">
</t>
        </r>
      </text>
    </comment>
    <comment ref="E120" authorId="0" shapeId="0">
      <text>
        <r>
          <rPr>
            <b/>
            <sz val="9"/>
            <color indexed="81"/>
            <rFont val="Tahoma"/>
            <family val="2"/>
          </rPr>
          <t>These values are taken from sheet Life&amp;Use, do not change here</t>
        </r>
        <r>
          <rPr>
            <sz val="9"/>
            <color indexed="81"/>
            <rFont val="Tahoma"/>
            <family val="2"/>
          </rPr>
          <t xml:space="preserve">
</t>
        </r>
      </text>
    </comment>
  </commentList>
</comments>
</file>

<file path=xl/comments6.xml><?xml version="1.0" encoding="utf-8"?>
<comments xmlns="http://schemas.openxmlformats.org/spreadsheetml/2006/main">
  <authors>
    <author>Leo Wierda</author>
  </authors>
  <commentList>
    <comment ref="E2" authorId="0" shapeId="0">
      <text>
        <r>
          <rPr>
            <b/>
            <sz val="9"/>
            <color indexed="81"/>
            <rFont val="Tahoma"/>
            <family val="2"/>
          </rPr>
          <t>These values are calculated as sum of Residential and Non-Residential hours, divided by sum of Residential and Non-Residential stock, over applicable years and applicable lamp types</t>
        </r>
        <r>
          <rPr>
            <sz val="9"/>
            <color indexed="81"/>
            <rFont val="Tahoma"/>
            <family val="2"/>
          </rPr>
          <t xml:space="preserve">
</t>
        </r>
      </text>
    </comment>
    <comment ref="B20" authorId="0" shapeId="0">
      <text>
        <r>
          <rPr>
            <b/>
            <sz val="9"/>
            <color indexed="81"/>
            <rFont val="Tahoma"/>
            <family val="2"/>
          </rPr>
          <t>Total Hours values are calculated as sum of Residential and Non-Residential (see further down).
Residential and Non-Residential Operating Hours are computed from Stock and Hours/unit.
Hours/unit are input on sheet Life&amp;Use and also reported next to the Residential and Non-Residential Hours tables.
See special treatment for LEDs below Residential and Non-Residential tables</t>
        </r>
        <r>
          <rPr>
            <sz val="9"/>
            <color indexed="81"/>
            <rFont val="Tahoma"/>
            <family val="2"/>
          </rPr>
          <t xml:space="preserve">
</t>
        </r>
      </text>
    </comment>
    <comment ref="E20" authorId="0" shapeId="0">
      <text>
        <r>
          <rPr>
            <b/>
            <sz val="9"/>
            <color indexed="81"/>
            <rFont val="Tahoma"/>
            <family val="2"/>
          </rPr>
          <t>These values are calculated as sum of Residential and Non-Residential hours, divided by sum of Residential and Non-Residential stock, over applicable years</t>
        </r>
        <r>
          <rPr>
            <sz val="9"/>
            <color indexed="81"/>
            <rFont val="Tahoma"/>
            <family val="2"/>
          </rPr>
          <t xml:space="preserve">
</t>
        </r>
      </text>
    </comment>
    <comment ref="E70" authorId="0" shapeId="0">
      <text>
        <r>
          <rPr>
            <b/>
            <sz val="9"/>
            <color indexed="81"/>
            <rFont val="Tahoma"/>
            <family val="2"/>
          </rPr>
          <t>These values are computed on sheet Life&amp;Use, do not change here</t>
        </r>
        <r>
          <rPr>
            <sz val="9"/>
            <color indexed="81"/>
            <rFont val="Tahoma"/>
            <family val="2"/>
          </rPr>
          <t xml:space="preserve">
</t>
        </r>
      </text>
    </comment>
    <comment ref="AP101" authorId="0" shapeId="0">
      <text>
        <r>
          <rPr>
            <b/>
            <sz val="8"/>
            <color indexed="81"/>
            <rFont val="Tahoma"/>
            <family val="2"/>
          </rPr>
          <t>GLS Stock and Tungsten Stock are NOT counted in Total Sales, but they are considered in the Total column on other sheets.</t>
        </r>
      </text>
    </comment>
    <comment ref="C110" authorId="0" shapeId="0">
      <text>
        <r>
          <rPr>
            <b/>
            <sz val="9"/>
            <color indexed="81"/>
            <rFont val="Tahoma"/>
            <family val="2"/>
          </rPr>
          <t>note that the lamp replacement cycles, operating hours etc. for second homes are completely different, so use households!</t>
        </r>
        <r>
          <rPr>
            <sz val="9"/>
            <color indexed="81"/>
            <rFont val="Tahoma"/>
            <family val="2"/>
          </rPr>
          <t xml:space="preserve">
</t>
        </r>
      </text>
    </comment>
    <comment ref="E120" authorId="0" shapeId="0">
      <text>
        <r>
          <rPr>
            <b/>
            <sz val="9"/>
            <color indexed="81"/>
            <rFont val="Tahoma"/>
            <family val="2"/>
          </rPr>
          <t>These values are computed on sheet Life&amp;Use, do not change here</t>
        </r>
        <r>
          <rPr>
            <sz val="9"/>
            <color indexed="81"/>
            <rFont val="Tahoma"/>
            <family val="2"/>
          </rPr>
          <t xml:space="preserve">
</t>
        </r>
      </text>
    </comment>
  </commentList>
</comments>
</file>

<file path=xl/comments7.xml><?xml version="1.0" encoding="utf-8"?>
<comments xmlns="http://schemas.openxmlformats.org/spreadsheetml/2006/main">
  <authors>
    <author>Leo Wierda</author>
  </authors>
  <commentList>
    <comment ref="E2" authorId="0" shapeId="0">
      <text>
        <r>
          <rPr>
            <b/>
            <sz val="9"/>
            <color indexed="81"/>
            <rFont val="Tahoma"/>
            <family val="2"/>
          </rPr>
          <t>This is the part of total energy consumption by the lamp type that is used residentially.
Calculated as sum of energy over all years, residential / total</t>
        </r>
        <r>
          <rPr>
            <sz val="9"/>
            <color indexed="81"/>
            <rFont val="Tahoma"/>
            <family val="2"/>
          </rPr>
          <t xml:space="preserve">
</t>
        </r>
      </text>
    </comment>
    <comment ref="B20" authorId="0" shapeId="0">
      <text>
        <r>
          <rPr>
            <b/>
            <sz val="9"/>
            <color indexed="81"/>
            <rFont val="Tahoma"/>
            <family val="2"/>
          </rPr>
          <t>Total Energy values are calculated as sum of Residential and Non-Residential (see further down).
Residential and Non-Residential Energies are computed from Stock-Operating-Hours and Watts/unit.
A correction factor LWF is applied to account for losses in gears/ballasts/drivers.
Watts/unit and LWF are input on sheet Life&amp;Use and also reported next to the Residential and Non-Residential Energy tables.
See special treatment for LEDs below Residential and Non-Residential tables</t>
        </r>
        <r>
          <rPr>
            <sz val="9"/>
            <color indexed="81"/>
            <rFont val="Tahoma"/>
            <family val="2"/>
          </rPr>
          <t xml:space="preserve">
</t>
        </r>
      </text>
    </comment>
    <comment ref="E70" authorId="0" shapeId="0">
      <text>
        <r>
          <rPr>
            <b/>
            <sz val="9"/>
            <color indexed="81"/>
            <rFont val="Tahoma"/>
            <family val="2"/>
          </rPr>
          <t>These values are computed on sheet Life&amp;Use, do not change here</t>
        </r>
        <r>
          <rPr>
            <sz val="9"/>
            <color indexed="81"/>
            <rFont val="Tahoma"/>
            <family val="2"/>
          </rPr>
          <t xml:space="preserve">
</t>
        </r>
      </text>
    </comment>
    <comment ref="G70" authorId="0" shapeId="0">
      <text>
        <r>
          <rPr>
            <b/>
            <sz val="9"/>
            <color indexed="81"/>
            <rFont val="Tahoma"/>
            <family val="2"/>
          </rPr>
          <t>Gear/Ballast/Driver Losses
These values are taken from
 sheet Life&amp;Use, do not change here</t>
        </r>
        <r>
          <rPr>
            <sz val="9"/>
            <color indexed="81"/>
            <rFont val="Tahoma"/>
            <family val="2"/>
          </rPr>
          <t xml:space="preserve">
</t>
        </r>
      </text>
    </comment>
    <comment ref="C110" authorId="0" shapeId="0">
      <text>
        <r>
          <rPr>
            <b/>
            <sz val="9"/>
            <color indexed="81"/>
            <rFont val="Tahoma"/>
            <family val="2"/>
          </rPr>
          <t>note that the lamp replacement cycles, operating hours etc. for second homes are completely different, so use households!</t>
        </r>
        <r>
          <rPr>
            <sz val="9"/>
            <color indexed="81"/>
            <rFont val="Tahoma"/>
            <family val="2"/>
          </rPr>
          <t xml:space="preserve">
</t>
        </r>
      </text>
    </comment>
    <comment ref="E120" authorId="0" shapeId="0">
      <text>
        <r>
          <rPr>
            <b/>
            <sz val="9"/>
            <color indexed="81"/>
            <rFont val="Tahoma"/>
            <family val="2"/>
          </rPr>
          <t>These values are computed on sheet Life&amp;Use, do not change here</t>
        </r>
        <r>
          <rPr>
            <sz val="9"/>
            <color indexed="81"/>
            <rFont val="Tahoma"/>
            <family val="2"/>
          </rPr>
          <t xml:space="preserve">
</t>
        </r>
      </text>
    </comment>
    <comment ref="G120" authorId="0" shapeId="0">
      <text>
        <r>
          <rPr>
            <b/>
            <sz val="9"/>
            <color indexed="81"/>
            <rFont val="Tahoma"/>
            <family val="2"/>
          </rPr>
          <t>Gear/Ballast/Driver Losses
These values are taken from
 sheet Life&amp;Use, do not change here</t>
        </r>
        <r>
          <rPr>
            <sz val="9"/>
            <color indexed="81"/>
            <rFont val="Tahoma"/>
            <family val="2"/>
          </rPr>
          <t xml:space="preserve">
</t>
        </r>
      </text>
    </comment>
  </commentList>
</comments>
</file>

<file path=xl/comments8.xml><?xml version="1.0" encoding="utf-8"?>
<comments xmlns="http://schemas.openxmlformats.org/spreadsheetml/2006/main">
  <authors>
    <author>Leo Wierda</author>
  </authors>
  <commentList>
    <comment ref="B20" authorId="0" shapeId="0">
      <text>
        <r>
          <rPr>
            <b/>
            <sz val="9"/>
            <color indexed="81"/>
            <rFont val="Tahoma"/>
            <family val="2"/>
          </rPr>
          <t>Total Sales values are calculated as sum of Residential and Non-Residential (see further down).
Residential and Non-Residential Sales are computed from Unit Sales and Euro/unit.
Euro/unit are input on sheet Life&amp;Use and also reported next to the Residential and Non-Residential Sales tables.
See special treatment for LEDs below Residential and Non-Residential tables</t>
        </r>
        <r>
          <rPr>
            <sz val="9"/>
            <color indexed="81"/>
            <rFont val="Tahoma"/>
            <family val="2"/>
          </rPr>
          <t xml:space="preserve">
</t>
        </r>
      </text>
    </comment>
    <comment ref="E70" authorId="0" shapeId="0">
      <text>
        <r>
          <rPr>
            <b/>
            <sz val="9"/>
            <color indexed="81"/>
            <rFont val="Tahoma"/>
            <family val="2"/>
          </rPr>
          <t>These values are taken from sheet Life&amp;Use, do not change here</t>
        </r>
        <r>
          <rPr>
            <sz val="9"/>
            <color indexed="81"/>
            <rFont val="Tahoma"/>
            <family val="2"/>
          </rPr>
          <t xml:space="preserve">
</t>
        </r>
      </text>
    </comment>
    <comment ref="C110" authorId="0" shapeId="0">
      <text>
        <r>
          <rPr>
            <b/>
            <sz val="9"/>
            <color indexed="81"/>
            <rFont val="Tahoma"/>
            <family val="2"/>
          </rPr>
          <t>note that the lamp replacement cycles, operating hours etc. for second homes are completely different, so use households!</t>
        </r>
        <r>
          <rPr>
            <sz val="9"/>
            <color indexed="81"/>
            <rFont val="Tahoma"/>
            <family val="2"/>
          </rPr>
          <t xml:space="preserve">
</t>
        </r>
      </text>
    </comment>
    <comment ref="E120" authorId="0" shapeId="0">
      <text>
        <r>
          <rPr>
            <b/>
            <sz val="9"/>
            <color indexed="81"/>
            <rFont val="Tahoma"/>
            <family val="2"/>
          </rPr>
          <t>These values are taken from sheet Life&amp;Use, do not change here</t>
        </r>
        <r>
          <rPr>
            <sz val="9"/>
            <color indexed="81"/>
            <rFont val="Tahoma"/>
            <family val="2"/>
          </rPr>
          <t xml:space="preserve">
</t>
        </r>
      </text>
    </comment>
  </commentList>
</comments>
</file>

<file path=xl/comments9.xml><?xml version="1.0" encoding="utf-8"?>
<comments xmlns="http://schemas.openxmlformats.org/spreadsheetml/2006/main">
  <authors>
    <author>Leo Wierda</author>
  </authors>
  <commentList>
    <comment ref="B20" authorId="0" shapeId="0">
      <text>
        <r>
          <rPr>
            <b/>
            <sz val="9"/>
            <color indexed="81"/>
            <rFont val="Tahoma"/>
            <family val="2"/>
          </rPr>
          <t>Total Revenue values are calculated as sum of Residential and Non-Residential (see further down).
Residential and Non-Residential Sales are computed from End-User Sales in Euro times a ManufacturingFraction.
The  ManuFrac is input on sheet Life&amp;Use and also reported next to the Residential and Non-Residential Revenue tables.</t>
        </r>
        <r>
          <rPr>
            <sz val="9"/>
            <color indexed="81"/>
            <rFont val="Tahoma"/>
            <family val="2"/>
          </rPr>
          <t xml:space="preserve">
</t>
        </r>
      </text>
    </comment>
    <comment ref="E70" authorId="0" shapeId="0">
      <text>
        <r>
          <rPr>
            <b/>
            <sz val="9"/>
            <color indexed="81"/>
            <rFont val="Tahoma"/>
            <family val="2"/>
          </rPr>
          <t>These values are taken from sheet Life&amp;Use, do not change here</t>
        </r>
        <r>
          <rPr>
            <sz val="9"/>
            <color indexed="81"/>
            <rFont val="Tahoma"/>
            <family val="2"/>
          </rPr>
          <t xml:space="preserve">
</t>
        </r>
      </text>
    </comment>
    <comment ref="E120" authorId="0" shapeId="0">
      <text>
        <r>
          <rPr>
            <b/>
            <sz val="9"/>
            <color indexed="81"/>
            <rFont val="Tahoma"/>
            <family val="2"/>
          </rPr>
          <t>These values are taken from sheet Life&amp;Use, do not change here</t>
        </r>
        <r>
          <rPr>
            <sz val="9"/>
            <color indexed="81"/>
            <rFont val="Tahoma"/>
            <family val="2"/>
          </rPr>
          <t xml:space="preserve">
</t>
        </r>
      </text>
    </comment>
  </commentList>
</comments>
</file>

<file path=xl/sharedStrings.xml><?xml version="1.0" encoding="utf-8"?>
<sst xmlns="http://schemas.openxmlformats.org/spreadsheetml/2006/main" count="1897" uniqueCount="344">
  <si>
    <t>LFL</t>
  </si>
  <si>
    <t>CFL</t>
  </si>
  <si>
    <t>TUNGSTEN</t>
  </si>
  <si>
    <t>GLS</t>
  </si>
  <si>
    <t>HID</t>
  </si>
  <si>
    <t>LED</t>
  </si>
  <si>
    <t xml:space="preserve"> T12</t>
  </si>
  <si>
    <t xml:space="preserve"> T8 Halophosphor</t>
  </si>
  <si>
    <t xml:space="preserve"> T8 tri-phosphor</t>
  </si>
  <si>
    <t xml:space="preserve"> T5 new (14 - 80w) including Circular</t>
  </si>
  <si>
    <t xml:space="preserve"> All others (including T5 old types 4 - 13w and Special Fl.)</t>
  </si>
  <si>
    <t xml:space="preserve"> Retrofit - CFLi</t>
  </si>
  <si>
    <t xml:space="preserve"> Non-Retrofit - CFLni</t>
  </si>
  <si>
    <t xml:space="preserve"> Single Ended, Mirrored (Low voltage) [M16,M25etc]</t>
  </si>
  <si>
    <t xml:space="preserve"> Linear (High voltage) [R7s]</t>
  </si>
  <si>
    <t xml:space="preserve"> LV Halogen Capsule [G4, GY6.35]</t>
  </si>
  <si>
    <t xml:space="preserve"> HV Halogen Capsule [G9]</t>
  </si>
  <si>
    <t xml:space="preserve"> Mains Halogen (Substitute for GLS and Reflector)[E14, E27]</t>
  </si>
  <si>
    <t>Other Mains Halogen - PAR 16/20/25/30 Hard glass reflectors, GU10 etc.</t>
  </si>
  <si>
    <t xml:space="preserve"> Reflector</t>
  </si>
  <si>
    <t xml:space="preserve"> GLS (Including clear/pearl, candles, coloured &amp; decorative)</t>
  </si>
  <si>
    <t xml:space="preserve"> All Mercury Lamps (including mixed)</t>
  </si>
  <si>
    <t xml:space="preserve"> All Sodium Lamps</t>
  </si>
  <si>
    <t xml:space="preserve"> Metal Halide Lamps</t>
  </si>
  <si>
    <t xml:space="preserve"> Directional</t>
  </si>
  <si>
    <t xml:space="preserve"> Non Directional</t>
  </si>
  <si>
    <t>Tungsten</t>
  </si>
  <si>
    <t>TOTAL</t>
  </si>
  <si>
    <t>Watt after 2016</t>
  </si>
  <si>
    <t>Watt &lt;=2016</t>
  </si>
  <si>
    <t>lm/W &lt;=2016</t>
  </si>
  <si>
    <t>lm/W &gt;2016</t>
  </si>
  <si>
    <t>lm &lt;=2016</t>
  </si>
  <si>
    <t>lm &gt;2016</t>
  </si>
  <si>
    <t>lm to fit</t>
  </si>
  <si>
    <t>W to fit</t>
  </si>
  <si>
    <t>GLS stock</t>
  </si>
  <si>
    <t>Tungsten stock</t>
  </si>
  <si>
    <t>gear/ballast/driver losses</t>
  </si>
  <si>
    <t>LWF &lt;=2016 (LWF_1)</t>
  </si>
  <si>
    <t>LWF &gt;=2016 (LWF_2)</t>
  </si>
  <si>
    <t>year</t>
  </si>
  <si>
    <t>ManuFrac</t>
  </si>
  <si>
    <t>LFL per hh</t>
  </si>
  <si>
    <t>CFL per hh</t>
  </si>
  <si>
    <t>Tungsten per hh</t>
  </si>
  <si>
    <t>GLS per hh</t>
  </si>
  <si>
    <t>TOTAL lamps/hh</t>
  </si>
  <si>
    <t xml:space="preserve"> </t>
  </si>
  <si>
    <t>Life &amp; Use Basic Data</t>
  </si>
  <si>
    <t>Life (hours)</t>
  </si>
  <si>
    <t>Lamp Type Reference Index</t>
  </si>
  <si>
    <t>Operating (h/a) Non-Residential</t>
  </si>
  <si>
    <t>Life (years) Residential</t>
  </si>
  <si>
    <t>Life (years) Non-Residential</t>
  </si>
  <si>
    <t>Year</t>
  </si>
  <si>
    <t>Watt @ 500 Lm</t>
  </si>
  <si>
    <t>Lumen to Fit (NDLS)</t>
  </si>
  <si>
    <t>Operation Hours to Fit (NDLS)</t>
  </si>
  <si>
    <t>LED General</t>
  </si>
  <si>
    <t>Lumen to Fit (DLS)</t>
  </si>
  <si>
    <t>Operation Hours to Fit (DLS)</t>
  </si>
  <si>
    <t>Additional Data for LEDs</t>
  </si>
  <si>
    <t>Residential</t>
  </si>
  <si>
    <t>Price/unit (2006-'10) Residential</t>
  </si>
  <si>
    <t>Price/unit (2006-'10) Non-Resid.</t>
  </si>
  <si>
    <t>Euro for Lumen to fit (NDLS)</t>
  </si>
  <si>
    <t>Euro for Lumen to fit (DLS)</t>
  </si>
  <si>
    <t>NDLS</t>
  </si>
  <si>
    <t>Stock</t>
  </si>
  <si>
    <t>Lumen</t>
  </si>
  <si>
    <t>Hours</t>
  </si>
  <si>
    <t>Energy</t>
  </si>
  <si>
    <t>TUNGSTEN (HL)</t>
  </si>
  <si>
    <t>Other Mains Halogen - PAR 16/20/25/ 30 Hard glass reflectors, GU10 etc.</t>
  </si>
  <si>
    <t>LFL (total)</t>
  </si>
  <si>
    <t>CFL (total)</t>
  </si>
  <si>
    <t>Tungsten-HL (total)</t>
  </si>
  <si>
    <t>GLS (total)</t>
  </si>
  <si>
    <t>HID (total)</t>
  </si>
  <si>
    <t>LED (total)</t>
  </si>
  <si>
    <t>Mln (10^6) units</t>
  </si>
  <si>
    <t>TOTAL, All Sectors</t>
  </si>
  <si>
    <t>RESIDENTIAL</t>
  </si>
  <si>
    <t>NON-RESIDENTIAL</t>
  </si>
  <si>
    <t>Fraction Residential</t>
  </si>
  <si>
    <t>SUMMARY, All Sectors</t>
  </si>
  <si>
    <t>Life (years)</t>
  </si>
  <si>
    <t xml:space="preserve">                        of which DLS</t>
  </si>
  <si>
    <t>Number of Households (mln)</t>
  </si>
  <si>
    <t>Number of dwellings (mln)</t>
  </si>
  <si>
    <t>per Household</t>
  </si>
  <si>
    <t>Tera (10^12) Lumens</t>
  </si>
  <si>
    <t>The data below are linked copies from sheet Life&amp;Use. Do NOT change here !</t>
  </si>
  <si>
    <t>DLS</t>
  </si>
  <si>
    <t>Non-Resident</t>
  </si>
  <si>
    <t>LFL lumens per hh</t>
  </si>
  <si>
    <t>CFL lumens per hh</t>
  </si>
  <si>
    <t>Tungsten lumens per hh</t>
  </si>
  <si>
    <t>GLS lumens per hh</t>
  </si>
  <si>
    <t>TOTAL lumens/hh</t>
  </si>
  <si>
    <t xml:space="preserve">                        of which DLS lumens</t>
  </si>
  <si>
    <t>Tera (10^12) Hours</t>
  </si>
  <si>
    <t>Operating Hours / yr</t>
  </si>
  <si>
    <t>hr to fit</t>
  </si>
  <si>
    <t>LFL hours per hh</t>
  </si>
  <si>
    <t>CFL hours per hh</t>
  </si>
  <si>
    <t>Tungsten hours per hh</t>
  </si>
  <si>
    <t>GLS hours per hh</t>
  </si>
  <si>
    <t>TOTAL hours/hh</t>
  </si>
  <si>
    <t xml:space="preserve">                        of which DLS hours</t>
  </si>
  <si>
    <t>LED per hh</t>
  </si>
  <si>
    <t>LED lumens per hh</t>
  </si>
  <si>
    <t>LED hours per hh</t>
  </si>
  <si>
    <t>TWh (10^12) / year</t>
  </si>
  <si>
    <t>LFL energy per hh</t>
  </si>
  <si>
    <t>CFL energy per hh</t>
  </si>
  <si>
    <t>Tungsten energy per hh</t>
  </si>
  <si>
    <t>GLS energy per hh</t>
  </si>
  <si>
    <t>LED energy per hh</t>
  </si>
  <si>
    <t>TOTAL energy/hh</t>
  </si>
  <si>
    <t xml:space="preserve">                        of which DLS energy</t>
  </si>
  <si>
    <t>(Special Purpose Lamps, SPL)</t>
  </si>
  <si>
    <t>(Controls and Standby)</t>
  </si>
  <si>
    <t>All Sectors</t>
  </si>
  <si>
    <t>Weighted Averages over Residential and Non-Residential.</t>
  </si>
  <si>
    <t>All</t>
  </si>
  <si>
    <t>LFL sales (euro) per hh</t>
  </si>
  <si>
    <t>CFL sales (euro) per hh</t>
  </si>
  <si>
    <t>Tungsten sales (euro) per hh</t>
  </si>
  <si>
    <t>GLS sales (euro) per hh</t>
  </si>
  <si>
    <t>LED sales (euro) per hh</t>
  </si>
  <si>
    <t>TOTAL sales (euro)/hh</t>
  </si>
  <si>
    <t xml:space="preserve">                        of which DLS sales (euro)</t>
  </si>
  <si>
    <t>VAT excluded</t>
  </si>
  <si>
    <t>VAT included</t>
  </si>
  <si>
    <t>VAT excluded for non-resident</t>
  </si>
  <si>
    <t>€ to fit</t>
  </si>
  <si>
    <t>Check on Sales</t>
  </si>
  <si>
    <t>Manufacturer Selling Prices</t>
  </si>
  <si>
    <t>ManuFrac Residential</t>
  </si>
  <si>
    <t>ManuFrac Non-Residential</t>
  </si>
  <si>
    <t>% LED of Total</t>
  </si>
  <si>
    <t>Escalation Rate (%/yr after 2010)</t>
  </si>
  <si>
    <t>Elec.Price (2010)</t>
  </si>
  <si>
    <t>Escal.Rate after 2010</t>
  </si>
  <si>
    <t>LFL costs (euro) per hh</t>
  </si>
  <si>
    <t>CFL costs (euro) per hh</t>
  </si>
  <si>
    <t>Tungsten costs (euro) per hh</t>
  </si>
  <si>
    <t>GLS costs (euro) per hh</t>
  </si>
  <si>
    <t>LED costs (euro) per hh</t>
  </si>
  <si>
    <t>TOTAL costs (euro)/hh</t>
  </si>
  <si>
    <t xml:space="preserve"> LED Directional</t>
  </si>
  <si>
    <t xml:space="preserve"> LED Non Directional</t>
  </si>
  <si>
    <t>General</t>
  </si>
  <si>
    <t>lm / W (for sales in year)</t>
  </si>
  <si>
    <t>lm / W (average for stock)</t>
  </si>
  <si>
    <t>Watt to Fit (avg. NDLS stock)</t>
  </si>
  <si>
    <t>lm / W (avg. NDLS stock)</t>
  </si>
  <si>
    <t>Watt to Fit (avg. DLS stock)</t>
  </si>
  <si>
    <t>Life&amp;Use</t>
  </si>
  <si>
    <t>% of Sales that is Residential</t>
  </si>
  <si>
    <t>Operating (h/a) Residential</t>
  </si>
  <si>
    <t>see table below</t>
  </si>
  <si>
    <t>(see below for year &lt; 2010)</t>
  </si>
  <si>
    <t>€ /kWh</t>
  </si>
  <si>
    <t>Non-Residential</t>
  </si>
  <si>
    <t>year 2008</t>
  </si>
  <si>
    <t>year 2013</t>
  </si>
  <si>
    <t xml:space="preserve">EU-28 END-USER SALES </t>
  </si>
  <si>
    <t>EU-28 END-USER SALES</t>
  </si>
  <si>
    <t>EU-28 INDUSTRY REVENUE</t>
  </si>
  <si>
    <t>EU-28 STOCK</t>
  </si>
  <si>
    <t>Includes GLS stock</t>
  </si>
  <si>
    <t>Includes Tungsten stock</t>
  </si>
  <si>
    <t>EU-28 LUMEN</t>
  </si>
  <si>
    <t>Lumens per Household</t>
  </si>
  <si>
    <t>EU-28 ENERGY</t>
  </si>
  <si>
    <t>EU-28 POWER</t>
  </si>
  <si>
    <t>Giga (10^9) Watt</t>
  </si>
  <si>
    <t>LFL power per hh</t>
  </si>
  <si>
    <t>CFL power per hh</t>
  </si>
  <si>
    <t>Tungsten power per hh</t>
  </si>
  <si>
    <t>GLS power per hh</t>
  </si>
  <si>
    <t>LED power per hh</t>
  </si>
  <si>
    <t>TOTAL power/hh</t>
  </si>
  <si>
    <t xml:space="preserve">                        of which DLS power</t>
  </si>
  <si>
    <t>Giga (10^12) Watt</t>
  </si>
  <si>
    <t>LWF</t>
  </si>
  <si>
    <t xml:space="preserve">                    of which DLS costs (euro)</t>
  </si>
  <si>
    <t>Model for European Light Sources Analysis (MELISA)</t>
  </si>
  <si>
    <t>As presented during the 1st stakeholder meeting light sources, 5 February 2015, Brussels.</t>
  </si>
  <si>
    <t>The Excel file consists of the following sheets:</t>
  </si>
  <si>
    <t xml:space="preserve">Sales </t>
  </si>
  <si>
    <t>annual sales per lamp type (quantity in units; mainly input-data)</t>
  </si>
  <si>
    <t xml:space="preserve">collects and centralizes other non-sales input data and directly derived data (life-times, operating hours, efficiencies, watts, lumens, prices, per unit). </t>
  </si>
  <si>
    <t>Copies of these data are usually provided on other sheets where these input-data are used.</t>
  </si>
  <si>
    <t>installed lighting points in number of units in the EU-28</t>
  </si>
  <si>
    <t>installed lighting capacity in the EU-28 expressed in lumens</t>
  </si>
  <si>
    <t>total number of operating hours per lamp type in the EU-28</t>
  </si>
  <si>
    <t>total electric energy consumption by light sources in the EU-28</t>
  </si>
  <si>
    <t>ConsMarket</t>
  </si>
  <si>
    <t>total end-user acquisition costs for lamps, in Euro</t>
  </si>
  <si>
    <t>IndustryRevenue</t>
  </si>
  <si>
    <t>total industry revenue from lamp sales, in Euro</t>
  </si>
  <si>
    <t>EnergyCost</t>
  </si>
  <si>
    <t>total cost in Euro of electric energy consumed for lighting purposes</t>
  </si>
  <si>
    <t>ConsExpense</t>
  </si>
  <si>
    <t>total consumer expense in Euro for lighting (acquisition costs + running costs)</t>
  </si>
  <si>
    <t>File Structure</t>
  </si>
  <si>
    <t>Light green fields are input fields</t>
  </si>
  <si>
    <t>All input is on sheets Sales and Life&amp;Use</t>
  </si>
  <si>
    <r>
      <rPr>
        <b/>
        <sz val="11"/>
        <color indexed="8"/>
        <rFont val="Calibri"/>
        <family val="2"/>
      </rPr>
      <t>Sheet Structure</t>
    </r>
    <r>
      <rPr>
        <sz val="11"/>
        <color indexed="8"/>
        <rFont val="Calibri"/>
        <family val="2"/>
      </rPr>
      <t xml:space="preserve"> (except for sheet Life&amp;Use)</t>
    </r>
  </si>
  <si>
    <t>Lamp-types are organised in rows</t>
  </si>
  <si>
    <t>Tables are to the left; graphs to the right</t>
  </si>
  <si>
    <t>Top table: summary for major lamp-types over All Sectors</t>
  </si>
  <si>
    <t>Second table: data for all considered lamp-subtypes over All Sectors</t>
  </si>
  <si>
    <t>Third Table: data for the Residential Sector</t>
  </si>
  <si>
    <t>Fourth Table: data for the Non-Residential Sector</t>
  </si>
  <si>
    <t>Below the Residential table there is often a table with Data per Household (hh)</t>
  </si>
  <si>
    <t>The Summary Table contains the same data as the Main Table for All Sectors but it is a condensed copy, reporting only the totals-lines for main lamp-types.</t>
  </si>
  <si>
    <t>On most sheets the values in the Residential and Non-Residential tables are computed from the input-data .</t>
  </si>
  <si>
    <t>In addition many sheets contain a graph with the data per household</t>
  </si>
  <si>
    <t>On the Sales sheet this is slightly different: the green fields are input; other fields are calculated.</t>
  </si>
  <si>
    <t>The values in the Main Table for All Sectors are then the sum of the Residential and Non-Residential contributions.</t>
  </si>
  <si>
    <t>Task 2 report</t>
  </si>
  <si>
    <t>par. 2.2</t>
  </si>
  <si>
    <t>par. 2.7</t>
  </si>
  <si>
    <t>Unit prices</t>
  </si>
  <si>
    <t>par. 2.3</t>
  </si>
  <si>
    <t>par. 2.4</t>
  </si>
  <si>
    <t>par. 2.5</t>
  </si>
  <si>
    <t>Lifetimes</t>
  </si>
  <si>
    <t>par. 2.6</t>
  </si>
  <si>
    <t>par. 2.1</t>
  </si>
  <si>
    <t>Operating Hours</t>
  </si>
  <si>
    <t>average power</t>
  </si>
  <si>
    <t>Task 3 report</t>
  </si>
  <si>
    <t>average lumen</t>
  </si>
  <si>
    <t>average efficacy</t>
  </si>
  <si>
    <t>par.3.2</t>
  </si>
  <si>
    <t>&amp;</t>
  </si>
  <si>
    <t>par.3.3</t>
  </si>
  <si>
    <t>For additional information, see:</t>
  </si>
  <si>
    <t>Power</t>
  </si>
  <si>
    <t>installed lighting power in the EU-28 expressed in Watt</t>
  </si>
  <si>
    <t>par.3.4.2</t>
  </si>
  <si>
    <t>par.3.5.2</t>
  </si>
  <si>
    <t>par.3.6.2</t>
  </si>
  <si>
    <t>par.3.5.3 and 3.5.4</t>
  </si>
  <si>
    <t>par.3.4.3 and 3.4.4</t>
  </si>
  <si>
    <t>par.3.2.3 and 3.2.4</t>
  </si>
  <si>
    <t>par.3.7</t>
  </si>
  <si>
    <t>par. 2.8</t>
  </si>
  <si>
    <t>par. 2.9</t>
  </si>
  <si>
    <t>Each sheet contains graphs for All Sectors, Residential and Non-Residential (totals per main lamp-type). There are always two graphs, a cumulative area graph and a line-graph.</t>
  </si>
  <si>
    <t>Years are organised in columns (current coverage is 1990-2013)</t>
  </si>
  <si>
    <t>Almost all sheets contain hidden columns. These are simply blank or reserved for future projections, which are now all zero. Hence: no need to unhide these columns.</t>
  </si>
  <si>
    <t>The only exception is the sheet Sales: there are sales data also before 1990, to improve the stock calculations for years 1990 and following.</t>
  </si>
  <si>
    <t xml:space="preserve">Legal disclaimer: </t>
  </si>
  <si>
    <t xml:space="preserve">This file has been prepared by the authors to the best of their ability and knowledge. </t>
  </si>
  <si>
    <t>The authors do not assume liability for any damage, material or immaterial, that may arise from the use of the file or the information contained therein.</t>
  </si>
  <si>
    <t>Comments:</t>
  </si>
  <si>
    <t xml:space="preserve">If a version is disseminated with changed input/output data, this should be clearly mentioned and the author(s) of the changes should be clearly identified. </t>
  </si>
  <si>
    <t xml:space="preserve">The source should be cited as "VHK, Model for European Light Source Analysis (MELISA) version 0, prepared for the European Commission, Brussels, 31 January 2015." </t>
  </si>
  <si>
    <t>Copyright and use of the file:</t>
  </si>
  <si>
    <t>Version 0, 31 January 2015 [Work in Progress]</t>
  </si>
  <si>
    <t xml:space="preserve">This file and its content have been prepared by Van Holsteijn en Kemna B.V. (VHK) for the European Commission under contract ENER/C3/2012-418 LOT1/07/SI2.668526 between the European Commission and VITO NV, VHK, Viegand &amp; Magoe, Wuppertal Institute for Climate, Environment and Energy GmbH and ARMINES. </t>
  </si>
  <si>
    <t>EU-28 SALES</t>
  </si>
  <si>
    <t>EU-28 SALES    ECO</t>
  </si>
  <si>
    <r>
      <t xml:space="preserve">LED-NDLS (incl. LFL replacement)                                  </t>
    </r>
    <r>
      <rPr>
        <b/>
        <sz val="9"/>
        <color indexed="8"/>
        <rFont val="Calibri"/>
        <family val="2"/>
      </rPr>
      <t>Residential Use</t>
    </r>
  </si>
  <si>
    <r>
      <t xml:space="preserve">LED-NDLS (incl. LFL replacement)                                                   </t>
    </r>
    <r>
      <rPr>
        <b/>
        <sz val="9"/>
        <color indexed="8"/>
        <rFont val="Calibri"/>
        <family val="2"/>
      </rPr>
      <t>NON-Resid. Use</t>
    </r>
  </si>
  <si>
    <r>
      <t xml:space="preserve">LED- DLS                                                         </t>
    </r>
    <r>
      <rPr>
        <b/>
        <sz val="9"/>
        <color indexed="8"/>
        <rFont val="Calibri"/>
        <family val="2"/>
      </rPr>
      <t>Residential Use</t>
    </r>
  </si>
  <si>
    <r>
      <t xml:space="preserve">LED- DLS                                                                      </t>
    </r>
    <r>
      <rPr>
        <b/>
        <sz val="9"/>
        <color indexed="8"/>
        <rFont val="Calibri"/>
        <family val="2"/>
      </rPr>
      <t>NON-Resid. Use</t>
    </r>
  </si>
  <si>
    <t>EU-28 HOURS</t>
  </si>
  <si>
    <t xml:space="preserve">EU-28 HOURS </t>
  </si>
  <si>
    <t>EU-28 ENERGY COST</t>
  </si>
  <si>
    <t xml:space="preserve">EU-28 ENERGY COST  </t>
  </si>
  <si>
    <t>EU-28 CONSUMER EXPENSE</t>
  </si>
  <si>
    <t xml:space="preserve">EU-28 CONSUMER EXPENSE  </t>
  </si>
  <si>
    <r>
      <t xml:space="preserve">Please send any comments to: VHK, Leo Wierda, e-mail: </t>
    </r>
    <r>
      <rPr>
        <b/>
        <sz val="11"/>
        <color theme="4"/>
        <rFont val="Calibri"/>
        <family val="2"/>
      </rPr>
      <t>l.wierda@vhk.nl</t>
    </r>
  </si>
  <si>
    <t>Report ref. 1</t>
  </si>
  <si>
    <t>Report ref. 2</t>
  </si>
  <si>
    <t>Reporting of MELISA data</t>
  </si>
  <si>
    <t xml:space="preserve">Task 3 report </t>
  </si>
  <si>
    <t xml:space="preserve">par.2.x </t>
  </si>
  <si>
    <t>par.3.x</t>
  </si>
  <si>
    <t>Near the bottom of the sheet there is usually a table that gives the % share per lamptype for years 2008 and 2013.</t>
  </si>
  <si>
    <t>Comparison of data with others</t>
  </si>
  <si>
    <r>
      <t xml:space="preserve">The Task reports are available on the website: </t>
    </r>
    <r>
      <rPr>
        <b/>
        <sz val="9"/>
        <color theme="4"/>
        <rFont val="Calibri"/>
        <family val="2"/>
      </rPr>
      <t xml:space="preserve">http://ecodesign-lightsources.eu/documents </t>
    </r>
  </si>
  <si>
    <t>For non-LED lamps, copies of input-data (taken from sheet Life&amp;Use) or weighted average derived data are to the left of each table (data per lamp-type); for LED-lamps these data are below the table (data per year)</t>
  </si>
  <si>
    <t>Life&amp;Use (unit prices)</t>
  </si>
  <si>
    <t>Life&amp;Use (lifetimes)</t>
  </si>
  <si>
    <t>Life&amp;Use (operating hours)</t>
  </si>
  <si>
    <t>Life&amp;Use (power)</t>
  </si>
  <si>
    <t>Life&amp;Use (lumen)</t>
  </si>
  <si>
    <t>Life&amp;Use (efficacy)</t>
  </si>
  <si>
    <t>Other Mains Halogen - PAR 16/20/ 25/30 Hard glass reflectors, GU10 etc.</t>
  </si>
  <si>
    <t>Other Mains Halogen - PAR 16/20/ 25/30 Hard glass reflectors,GU10 etc.</t>
  </si>
  <si>
    <t xml:space="preserve"> All Mercury Lamps (incl. mixed)</t>
  </si>
  <si>
    <t>Check on Stock per Household</t>
  </si>
  <si>
    <t>Lm/Unit</t>
  </si>
  <si>
    <t>W/Unit</t>
  </si>
  <si>
    <t>Installed Power per Household (W)</t>
  </si>
  <si>
    <t>Hours per Household</t>
  </si>
  <si>
    <t>HL</t>
  </si>
  <si>
    <t>Division of EU-28 lamp sales (quantities) over the technology types</t>
  </si>
  <si>
    <t>Fraction    Non-Residential</t>
  </si>
  <si>
    <t>Division of EU-28 installed stock over the technology types</t>
  </si>
  <si>
    <t>Division of EU-28 lighting capacity over the technology types</t>
  </si>
  <si>
    <t>Division of EU-28 lighting power over the technology types</t>
  </si>
  <si>
    <t>Division of EU-28 operating hours over the technology types</t>
  </si>
  <si>
    <t>EU-28 ENERGY, TWh (10^12) / year</t>
  </si>
  <si>
    <t>% resid.</t>
  </si>
  <si>
    <t>Energy per Household in kWh/year</t>
  </si>
  <si>
    <t>Division of EU-28 lighting energy over the technology types</t>
  </si>
  <si>
    <t>exclusive SPL , Controls, Standby</t>
  </si>
  <si>
    <t>Fixed euros 2010</t>
  </si>
  <si>
    <t>(inflation corrected)</t>
  </si>
  <si>
    <t>mln Euro (10^6)/year   (fixed 2010 euros)</t>
  </si>
  <si>
    <t>Price/Unit (2010)</t>
  </si>
  <si>
    <t>VAT included for residential part</t>
  </si>
  <si>
    <t>Sales per Household in Euro (incl. VAT)</t>
  </si>
  <si>
    <t>Division of EU-28 consumer acquisition costs for lamps over the technology types</t>
  </si>
  <si>
    <t>Division of EU-28 industry revenue from lamps over the technology types</t>
  </si>
  <si>
    <t>Residential prices of electricity (fixed 2010 euros)           (up to year 2010 taken from sheet Life&amp;Use, do not change here)</t>
  </si>
  <si>
    <t>bn Euro (10^9)/year   (fixed 2010 euros)</t>
  </si>
  <si>
    <t>Energy Cost in Euro per Household</t>
  </si>
  <si>
    <t>Division of EU-28 energy costs for lighting over the technology types</t>
  </si>
  <si>
    <t>Non-Residential prices of electricity (fixed 2010 euros)      (for years up to 2010 taken from sheet Life&amp;Use, do not change here)</t>
  </si>
  <si>
    <t>Division of EU-28 consumer expense for lighting over the technology types</t>
  </si>
  <si>
    <t>o/w acquisition cost</t>
  </si>
  <si>
    <t>o/w energy cost</t>
  </si>
  <si>
    <t>Expense per Household (euros)</t>
  </si>
  <si>
    <t>Prices and Costs:</t>
  </si>
  <si>
    <t>All monetary information is in fixed 2010 euros (inflation corrected for years preceding 2010).</t>
  </si>
  <si>
    <t>For years after 2010 a 4% escalation rate has been applied to electricity prices.</t>
  </si>
  <si>
    <t>electricity prices 2010 (euros/kWh)</t>
  </si>
  <si>
    <t>Residential (euros/kWh)</t>
  </si>
  <si>
    <t>Non-Residential (euros/kWh)</t>
  </si>
  <si>
    <t>electricity prices &lt; 2010 (euros/kWh)</t>
  </si>
  <si>
    <t>Euro / Lumen                                (source: Lighting Europe 2013)</t>
  </si>
  <si>
    <t>The information and views set out in this document are those of the author(s) and do not necessarily reflect the official opinion of the Commission. The Commission does not guarantee the accuracy of the data included in this study. Neither the Commission nor any person acting on the Commission’s behalf may be held responsible for the use which may be made of the information contained therein.</t>
  </si>
  <si>
    <t>VHK currently holds the copyright on this file and grants its use and dissemination for all non-restricted and non-commercial use, provided the source is mentioned.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</si>
</sst>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0.0%"/>
  </numFmts>
  <fonts count="35" x14ac:knownFonts="1">
    <font>
      <sz val="11"/>
      <color indexed="8"/>
      <name val="Calibri"/>
      <family val="2"/>
    </font>
    <font>
      <sz val="11"/>
      <color indexed="8"/>
      <name val="Calibri"/>
      <family val="2"/>
    </font>
    <font>
      <sz val="8"/>
      <color indexed="8"/>
      <name val="Calibri"/>
      <family val="2"/>
    </font>
    <font>
      <sz val="9"/>
      <color indexed="81"/>
      <name val="Tahoma"/>
      <family val="2"/>
    </font>
    <font>
      <b/>
      <sz val="9"/>
      <color indexed="81"/>
      <name val="Tahoma"/>
      <family val="2"/>
    </font>
    <font>
      <sz val="9"/>
      <color indexed="8"/>
      <name val="Calibri"/>
      <family val="2"/>
    </font>
    <font>
      <b/>
      <sz val="9"/>
      <color indexed="8"/>
      <name val="Calibri"/>
      <family val="2"/>
    </font>
    <font>
      <sz val="9"/>
      <color indexed="23"/>
      <name val="Calibri"/>
      <family val="2"/>
    </font>
    <font>
      <b/>
      <sz val="11"/>
      <color indexed="8"/>
      <name val="Calibri"/>
      <family val="2"/>
    </font>
    <font>
      <sz val="8"/>
      <name val="Calibri"/>
      <family val="2"/>
    </font>
    <font>
      <sz val="8"/>
      <color indexed="81"/>
      <name val="Tahoma"/>
      <family val="2"/>
    </font>
    <font>
      <b/>
      <sz val="8"/>
      <color indexed="81"/>
      <name val="Tahoma"/>
      <family val="2"/>
    </font>
    <font>
      <b/>
      <sz val="10"/>
      <color indexed="81"/>
      <name val="Tahoma"/>
      <family val="2"/>
    </font>
    <font>
      <sz val="8"/>
      <color indexed="81"/>
      <name val="Arial"/>
      <family val="2"/>
    </font>
    <font>
      <b/>
      <sz val="9"/>
      <color rgb="FF0070C0"/>
      <name val="Calibri"/>
      <family val="2"/>
    </font>
    <font>
      <sz val="9"/>
      <color rgb="FFFF0000"/>
      <name val="Calibri"/>
      <family val="2"/>
    </font>
    <font>
      <b/>
      <sz val="9"/>
      <color rgb="FFFF0000"/>
      <name val="Calibri"/>
      <family val="2"/>
    </font>
    <font>
      <b/>
      <sz val="9"/>
      <color rgb="FFC00000"/>
      <name val="Calibri"/>
      <family val="2"/>
    </font>
    <font>
      <i/>
      <sz val="9"/>
      <color rgb="FFFF0000"/>
      <name val="Calibri"/>
      <family val="2"/>
    </font>
    <font>
      <sz val="9"/>
      <color theme="0" tint="-0.499984740745262"/>
      <name val="Calibri"/>
      <family val="2"/>
    </font>
    <font>
      <sz val="10"/>
      <color indexed="8"/>
      <name val="Calibri"/>
      <family val="2"/>
    </font>
    <font>
      <sz val="9"/>
      <name val="Calibri"/>
      <family val="2"/>
    </font>
    <font>
      <b/>
      <sz val="14"/>
      <color indexed="8"/>
      <name val="Calibri"/>
      <family val="2"/>
    </font>
    <font>
      <sz val="9"/>
      <color rgb="FFC00000"/>
      <name val="Calibri"/>
      <family val="2"/>
    </font>
    <font>
      <b/>
      <sz val="9"/>
      <name val="Calibri"/>
      <family val="2"/>
    </font>
    <font>
      <b/>
      <sz val="9"/>
      <color indexed="55"/>
      <name val="Calibri"/>
      <family val="2"/>
    </font>
    <font>
      <sz val="9"/>
      <color indexed="55"/>
      <name val="Calibri"/>
      <family val="2"/>
    </font>
    <font>
      <b/>
      <sz val="9"/>
      <color indexed="53"/>
      <name val="Calibri"/>
      <family val="2"/>
    </font>
    <font>
      <sz val="9"/>
      <color indexed="17"/>
      <name val="Calibri"/>
      <family val="2"/>
    </font>
    <font>
      <b/>
      <sz val="9"/>
      <color theme="0" tint="-0.499984740745262"/>
      <name val="Calibri"/>
      <family val="2"/>
    </font>
    <font>
      <b/>
      <sz val="9"/>
      <color indexed="36"/>
      <name val="Calibri"/>
      <family val="2"/>
    </font>
    <font>
      <b/>
      <sz val="11"/>
      <color theme="4"/>
      <name val="Calibri"/>
      <family val="2"/>
    </font>
    <font>
      <b/>
      <u/>
      <sz val="9"/>
      <color indexed="8"/>
      <name val="Calibri"/>
      <family val="2"/>
    </font>
    <font>
      <i/>
      <sz val="9"/>
      <color indexed="8"/>
      <name val="Calibri"/>
      <family val="2"/>
    </font>
    <font>
      <b/>
      <sz val="9"/>
      <color theme="4"/>
      <name val="Calibri"/>
      <family val="2"/>
    </font>
  </fonts>
  <fills count="11">
    <fill>
      <patternFill patternType="none"/>
    </fill>
    <fill>
      <patternFill patternType="gray125"/>
    </fill>
    <fill>
      <patternFill patternType="solid">
        <fgColor indexed="43"/>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99"/>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5" tint="0.7999816888943144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s>
  <cellStyleXfs count="2">
    <xf numFmtId="0" fontId="0" fillId="0" borderId="0"/>
    <xf numFmtId="9" fontId="1" fillId="0" borderId="0" applyFont="0" applyFill="0" applyBorder="0" applyAlignment="0" applyProtection="0"/>
  </cellStyleXfs>
  <cellXfs count="353">
    <xf numFmtId="0" fontId="0" fillId="0" borderId="0" xfId="0"/>
    <xf numFmtId="164" fontId="7" fillId="0" borderId="0" xfId="0" applyNumberFormat="1" applyFont="1" applyFill="1" applyBorder="1" applyAlignment="1"/>
    <xf numFmtId="164" fontId="14" fillId="0" borderId="1" xfId="0" applyNumberFormat="1" applyFont="1" applyBorder="1" applyAlignment="1"/>
    <xf numFmtId="0" fontId="6" fillId="0" borderId="1" xfId="0" applyFont="1" applyBorder="1" applyAlignment="1">
      <alignment wrapText="1"/>
    </xf>
    <xf numFmtId="0" fontId="5" fillId="0" borderId="0" xfId="0" applyFont="1"/>
    <xf numFmtId="0" fontId="6" fillId="0" borderId="1" xfId="0" applyFont="1" applyBorder="1" applyAlignment="1">
      <alignment vertical="center" textRotation="90"/>
    </xf>
    <xf numFmtId="1" fontId="6" fillId="0" borderId="1" xfId="0" applyNumberFormat="1" applyFont="1" applyBorder="1"/>
    <xf numFmtId="1" fontId="6" fillId="0" borderId="1" xfId="0" applyNumberFormat="1" applyFont="1" applyFill="1" applyBorder="1"/>
    <xf numFmtId="1" fontId="15" fillId="0" borderId="1" xfId="0" applyNumberFormat="1" applyFont="1" applyBorder="1"/>
    <xf numFmtId="1" fontId="16" fillId="0" borderId="1" xfId="0" applyNumberFormat="1" applyFont="1" applyBorder="1"/>
    <xf numFmtId="1" fontId="17" fillId="0" borderId="1" xfId="0" applyNumberFormat="1" applyFont="1" applyFill="1" applyBorder="1"/>
    <xf numFmtId="1" fontId="17" fillId="0" borderId="1" xfId="0" applyNumberFormat="1" applyFont="1" applyBorder="1"/>
    <xf numFmtId="1" fontId="16" fillId="0" borderId="1" xfId="0" applyNumberFormat="1" applyFont="1" applyFill="1" applyBorder="1"/>
    <xf numFmtId="0" fontId="5" fillId="0" borderId="1" xfId="0" applyFont="1" applyBorder="1"/>
    <xf numFmtId="1" fontId="18" fillId="0" borderId="1" xfId="0" applyNumberFormat="1" applyFont="1" applyBorder="1"/>
    <xf numFmtId="0" fontId="18" fillId="0" borderId="1" xfId="0" applyFont="1" applyBorder="1"/>
    <xf numFmtId="1" fontId="15" fillId="0" borderId="0" xfId="0" applyNumberFormat="1" applyFont="1" applyFill="1" applyBorder="1"/>
    <xf numFmtId="1" fontId="16" fillId="0" borderId="0" xfId="0" applyNumberFormat="1" applyFont="1" applyFill="1" applyBorder="1"/>
    <xf numFmtId="0" fontId="5" fillId="0" borderId="0" xfId="0" applyFont="1" applyFill="1" applyBorder="1"/>
    <xf numFmtId="1" fontId="6" fillId="0" borderId="0" xfId="0" applyNumberFormat="1" applyFont="1" applyFill="1" applyBorder="1"/>
    <xf numFmtId="1" fontId="17" fillId="0" borderId="0" xfId="0" applyNumberFormat="1" applyFont="1" applyFill="1" applyBorder="1"/>
    <xf numFmtId="164" fontId="7" fillId="0" borderId="1" xfId="0" applyNumberFormat="1" applyFont="1" applyFill="1" applyBorder="1" applyAlignment="1"/>
    <xf numFmtId="0" fontId="14" fillId="0" borderId="1" xfId="0" applyFont="1" applyBorder="1"/>
    <xf numFmtId="0" fontId="19" fillId="0" borderId="1" xfId="0" applyFont="1" applyBorder="1"/>
    <xf numFmtId="49" fontId="5" fillId="0" borderId="1" xfId="0" applyNumberFormat="1" applyFont="1" applyFill="1" applyBorder="1" applyAlignment="1">
      <alignment wrapText="1"/>
    </xf>
    <xf numFmtId="49" fontId="6" fillId="0" borderId="1" xfId="0" applyNumberFormat="1" applyFont="1" applyFill="1" applyBorder="1" applyAlignment="1">
      <alignment wrapText="1"/>
    </xf>
    <xf numFmtId="164" fontId="6" fillId="0" borderId="1" xfId="0" applyNumberFormat="1" applyFont="1" applyBorder="1"/>
    <xf numFmtId="0" fontId="21" fillId="0" borderId="1" xfId="0" applyFont="1" applyBorder="1"/>
    <xf numFmtId="1" fontId="21" fillId="0" borderId="0" xfId="0" applyNumberFormat="1" applyFont="1" applyFill="1" applyBorder="1"/>
    <xf numFmtId="1" fontId="21" fillId="0" borderId="1" xfId="0" applyNumberFormat="1" applyFont="1" applyBorder="1"/>
    <xf numFmtId="2" fontId="6" fillId="0" borderId="1" xfId="0" applyNumberFormat="1" applyFont="1" applyBorder="1"/>
    <xf numFmtId="164" fontId="6" fillId="0" borderId="1" xfId="0" applyNumberFormat="1" applyFont="1" applyFill="1" applyBorder="1"/>
    <xf numFmtId="2" fontId="6" fillId="0" borderId="1" xfId="0" applyNumberFormat="1" applyFont="1" applyFill="1" applyBorder="1"/>
    <xf numFmtId="164" fontId="21" fillId="0" borderId="1" xfId="0" applyNumberFormat="1" applyFont="1" applyBorder="1"/>
    <xf numFmtId="1" fontId="5" fillId="0" borderId="1" xfId="0" applyNumberFormat="1" applyFont="1" applyFill="1" applyBorder="1" applyAlignment="1">
      <alignment horizontal="center"/>
    </xf>
    <xf numFmtId="1" fontId="21" fillId="0" borderId="1" xfId="0" applyNumberFormat="1" applyFont="1" applyFill="1" applyBorder="1" applyAlignment="1">
      <alignment horizontal="center"/>
    </xf>
    <xf numFmtId="164" fontId="5" fillId="6" borderId="1" xfId="0" applyNumberFormat="1" applyFont="1" applyFill="1" applyBorder="1" applyAlignment="1">
      <alignment horizontal="right"/>
    </xf>
    <xf numFmtId="0" fontId="14" fillId="0" borderId="0" xfId="0" applyFont="1" applyBorder="1"/>
    <xf numFmtId="164" fontId="14" fillId="0" borderId="0" xfId="0" applyNumberFormat="1" applyFont="1" applyBorder="1" applyAlignment="1"/>
    <xf numFmtId="164" fontId="14" fillId="0" borderId="0" xfId="0" applyNumberFormat="1" applyFont="1" applyFill="1" applyBorder="1" applyAlignment="1"/>
    <xf numFmtId="164" fontId="14" fillId="0" borderId="0" xfId="0" applyNumberFormat="1" applyFont="1" applyFill="1" applyBorder="1"/>
    <xf numFmtId="0" fontId="19" fillId="0" borderId="0" xfId="0" applyFont="1" applyBorder="1"/>
    <xf numFmtId="49" fontId="5" fillId="0" borderId="0" xfId="0" applyNumberFormat="1" applyFont="1" applyFill="1" applyBorder="1" applyAlignment="1">
      <alignment wrapText="1"/>
    </xf>
    <xf numFmtId="49" fontId="6" fillId="0" borderId="0" xfId="0" applyNumberFormat="1" applyFont="1" applyFill="1" applyBorder="1" applyAlignment="1">
      <alignment wrapText="1"/>
    </xf>
    <xf numFmtId="164" fontId="6" fillId="0" borderId="0" xfId="0" applyNumberFormat="1" applyFont="1" applyBorder="1"/>
    <xf numFmtId="165" fontId="5" fillId="0" borderId="1" xfId="0" applyNumberFormat="1" applyFont="1" applyFill="1" applyBorder="1" applyAlignment="1">
      <alignment horizontal="center"/>
    </xf>
    <xf numFmtId="0" fontId="5" fillId="0" borderId="1" xfId="0" applyFont="1" applyFill="1" applyBorder="1" applyAlignment="1">
      <alignment horizontal="center"/>
    </xf>
    <xf numFmtId="165" fontId="21" fillId="0" borderId="1" xfId="0" applyNumberFormat="1" applyFont="1" applyFill="1" applyBorder="1" applyAlignment="1">
      <alignment horizontal="center"/>
    </xf>
    <xf numFmtId="165" fontId="6" fillId="0" borderId="1" xfId="0" applyNumberFormat="1" applyFont="1" applyFill="1" applyBorder="1" applyAlignment="1">
      <alignment horizontal="center"/>
    </xf>
    <xf numFmtId="165" fontId="5" fillId="5" borderId="1" xfId="0" applyNumberFormat="1" applyFont="1" applyFill="1" applyBorder="1" applyAlignment="1">
      <alignment horizontal="center"/>
    </xf>
    <xf numFmtId="0" fontId="6" fillId="0" borderId="0" xfId="0" applyFont="1" applyAlignment="1">
      <alignment vertical="center" textRotation="90"/>
    </xf>
    <xf numFmtId="166" fontId="5" fillId="0" borderId="1" xfId="0" applyNumberFormat="1" applyFont="1" applyBorder="1"/>
    <xf numFmtId="1" fontId="5" fillId="0" borderId="1" xfId="0" applyNumberFormat="1" applyFont="1" applyBorder="1"/>
    <xf numFmtId="0" fontId="5" fillId="0" borderId="4" xfId="0" applyFont="1" applyBorder="1" applyAlignment="1">
      <alignment wrapText="1"/>
    </xf>
    <xf numFmtId="0" fontId="5" fillId="0" borderId="1" xfId="0" applyFont="1" applyBorder="1" applyAlignment="1">
      <alignment wrapText="1"/>
    </xf>
    <xf numFmtId="0" fontId="15" fillId="0" borderId="1" xfId="0" applyFont="1" applyBorder="1" applyAlignment="1">
      <alignment wrapText="1"/>
    </xf>
    <xf numFmtId="0" fontId="5" fillId="0" borderId="0" xfId="0" applyFont="1" applyAlignment="1">
      <alignment horizontal="center"/>
    </xf>
    <xf numFmtId="1" fontId="5" fillId="7" borderId="1" xfId="0" applyNumberFormat="1" applyFont="1" applyFill="1" applyBorder="1"/>
    <xf numFmtId="164" fontId="14" fillId="7" borderId="1" xfId="0" applyNumberFormat="1" applyFont="1" applyFill="1" applyBorder="1" applyAlignment="1"/>
    <xf numFmtId="164" fontId="14" fillId="7" borderId="1" xfId="0" applyNumberFormat="1" applyFont="1" applyFill="1" applyBorder="1"/>
    <xf numFmtId="164" fontId="7" fillId="7" borderId="1" xfId="0" applyNumberFormat="1" applyFont="1" applyFill="1" applyBorder="1" applyAlignment="1"/>
    <xf numFmtId="164" fontId="21" fillId="0" borderId="1" xfId="0" applyNumberFormat="1" applyFont="1" applyFill="1" applyBorder="1" applyAlignment="1">
      <alignment horizontal="center"/>
    </xf>
    <xf numFmtId="1" fontId="6" fillId="0" borderId="1" xfId="0" applyNumberFormat="1" applyFont="1" applyFill="1" applyBorder="1" applyAlignment="1">
      <alignment horizontal="center"/>
    </xf>
    <xf numFmtId="1" fontId="5" fillId="0" borderId="0" xfId="0" applyNumberFormat="1" applyFont="1" applyFill="1" applyBorder="1" applyAlignment="1">
      <alignment horizontal="center"/>
    </xf>
    <xf numFmtId="1" fontId="21" fillId="0" borderId="0" xfId="0" applyNumberFormat="1" applyFont="1" applyFill="1" applyBorder="1" applyAlignment="1">
      <alignment horizontal="center"/>
    </xf>
    <xf numFmtId="1" fontId="6" fillId="0" borderId="0" xfId="0" applyNumberFormat="1" applyFont="1" applyFill="1" applyBorder="1" applyAlignment="1">
      <alignment horizontal="center"/>
    </xf>
    <xf numFmtId="164" fontId="14" fillId="0" borderId="13" xfId="0" applyNumberFormat="1" applyFont="1" applyBorder="1" applyAlignment="1"/>
    <xf numFmtId="164" fontId="7" fillId="0" borderId="13" xfId="0" applyNumberFormat="1" applyFont="1" applyFill="1" applyBorder="1" applyAlignment="1"/>
    <xf numFmtId="164" fontId="5" fillId="0" borderId="1" xfId="0" applyNumberFormat="1" applyFont="1" applyFill="1" applyBorder="1" applyAlignment="1">
      <alignment horizontal="center"/>
    </xf>
    <xf numFmtId="0" fontId="5" fillId="5" borderId="1" xfId="0" applyFont="1" applyFill="1" applyBorder="1"/>
    <xf numFmtId="0" fontId="5" fillId="0" borderId="0" xfId="0" applyFont="1" applyBorder="1"/>
    <xf numFmtId="166" fontId="5" fillId="5" borderId="1" xfId="0" applyNumberFormat="1" applyFont="1" applyFill="1" applyBorder="1"/>
    <xf numFmtId="165" fontId="5" fillId="8" borderId="1" xfId="0" applyNumberFormat="1" applyFont="1" applyFill="1" applyBorder="1" applyAlignment="1">
      <alignment horizontal="center"/>
    </xf>
    <xf numFmtId="49" fontId="8" fillId="0" borderId="0" xfId="0" applyNumberFormat="1" applyFont="1"/>
    <xf numFmtId="49" fontId="0" fillId="0" borderId="0" xfId="0" applyNumberFormat="1"/>
    <xf numFmtId="49" fontId="0" fillId="0" borderId="0" xfId="0" applyNumberFormat="1" applyFont="1"/>
    <xf numFmtId="49" fontId="22" fillId="0" borderId="0" xfId="0" applyNumberFormat="1" applyFont="1"/>
    <xf numFmtId="2" fontId="5" fillId="0" borderId="1" xfId="0" applyNumberFormat="1" applyFont="1" applyFill="1" applyBorder="1" applyAlignment="1">
      <alignment horizontal="center"/>
    </xf>
    <xf numFmtId="49" fontId="5" fillId="0" borderId="0" xfId="0" applyNumberFormat="1" applyFont="1"/>
    <xf numFmtId="0" fontId="17" fillId="5" borderId="1" xfId="0" applyFont="1" applyFill="1" applyBorder="1" applyAlignment="1">
      <alignment horizontal="center"/>
    </xf>
    <xf numFmtId="0" fontId="6" fillId="5" borderId="1" xfId="0" applyFont="1" applyFill="1" applyBorder="1" applyAlignment="1">
      <alignment horizontal="center"/>
    </xf>
    <xf numFmtId="0" fontId="15" fillId="0" borderId="0" xfId="0" applyFont="1"/>
    <xf numFmtId="0" fontId="6" fillId="0" borderId="1" xfId="0" applyFont="1" applyBorder="1"/>
    <xf numFmtId="0" fontId="6" fillId="0" borderId="0" xfId="0" applyFont="1"/>
    <xf numFmtId="1" fontId="15" fillId="0" borderId="1" xfId="0" applyNumberFormat="1" applyFont="1" applyFill="1" applyBorder="1"/>
    <xf numFmtId="165" fontId="21" fillId="7" borderId="1" xfId="0" applyNumberFormat="1" applyFont="1" applyFill="1" applyBorder="1"/>
    <xf numFmtId="1" fontId="23" fillId="0" borderId="1" xfId="0" applyNumberFormat="1" applyFont="1" applyBorder="1"/>
    <xf numFmtId="1" fontId="23" fillId="0" borderId="1" xfId="0" applyNumberFormat="1" applyFont="1" applyFill="1" applyBorder="1"/>
    <xf numFmtId="2" fontId="21" fillId="7" borderId="1" xfId="0" applyNumberFormat="1" applyFont="1" applyFill="1" applyBorder="1"/>
    <xf numFmtId="1" fontId="5" fillId="0" borderId="1" xfId="0" applyNumberFormat="1" applyFont="1" applyFill="1" applyBorder="1"/>
    <xf numFmtId="165" fontId="24" fillId="7" borderId="1" xfId="0" applyNumberFormat="1" applyFont="1" applyFill="1" applyBorder="1"/>
    <xf numFmtId="0" fontId="15" fillId="0" borderId="1" xfId="0" applyFont="1" applyBorder="1"/>
    <xf numFmtId="1" fontId="15" fillId="7" borderId="1" xfId="0" applyNumberFormat="1" applyFont="1" applyFill="1" applyBorder="1"/>
    <xf numFmtId="1" fontId="17" fillId="7" borderId="1" xfId="0" applyNumberFormat="1" applyFont="1" applyFill="1" applyBorder="1"/>
    <xf numFmtId="0" fontId="17" fillId="7" borderId="1" xfId="0" applyFont="1" applyFill="1" applyBorder="1"/>
    <xf numFmtId="1" fontId="16" fillId="7" borderId="1" xfId="0" applyNumberFormat="1" applyFont="1" applyFill="1" applyBorder="1"/>
    <xf numFmtId="0" fontId="5" fillId="5" borderId="2" xfId="0" applyFont="1" applyFill="1" applyBorder="1"/>
    <xf numFmtId="0" fontId="5" fillId="5" borderId="4" xfId="0" applyFont="1" applyFill="1" applyBorder="1"/>
    <xf numFmtId="0" fontId="7" fillId="7" borderId="1" xfId="0" applyFont="1" applyFill="1" applyBorder="1"/>
    <xf numFmtId="164" fontId="7" fillId="7" borderId="1" xfId="0" applyNumberFormat="1" applyFont="1" applyFill="1" applyBorder="1"/>
    <xf numFmtId="164" fontId="5" fillId="0" borderId="1" xfId="0" applyNumberFormat="1" applyFont="1" applyBorder="1"/>
    <xf numFmtId="49" fontId="5" fillId="0" borderId="1" xfId="0" applyNumberFormat="1" applyFont="1" applyFill="1" applyBorder="1" applyAlignment="1">
      <alignment horizontal="left" wrapText="1"/>
    </xf>
    <xf numFmtId="2" fontId="5" fillId="0" borderId="0" xfId="0" applyNumberFormat="1" applyFont="1" applyAlignment="1">
      <alignment horizontal="center"/>
    </xf>
    <xf numFmtId="165" fontId="21" fillId="0" borderId="1" xfId="0" applyNumberFormat="1" applyFont="1" applyFill="1" applyBorder="1"/>
    <xf numFmtId="0" fontId="21" fillId="0" borderId="1" xfId="0" applyFont="1" applyFill="1" applyBorder="1"/>
    <xf numFmtId="9" fontId="5" fillId="0" borderId="16" xfId="1" applyFont="1" applyBorder="1"/>
    <xf numFmtId="0" fontId="5" fillId="0" borderId="4" xfId="0" applyFont="1" applyBorder="1"/>
    <xf numFmtId="9" fontId="5" fillId="0" borderId="4" xfId="1" applyFont="1" applyBorder="1"/>
    <xf numFmtId="0" fontId="6" fillId="0" borderId="1"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0" xfId="0" applyFont="1" applyAlignment="1">
      <alignment horizontal="center" vertical="center"/>
    </xf>
    <xf numFmtId="0" fontId="5" fillId="0" borderId="0" xfId="0" applyFont="1" applyAlignment="1">
      <alignment horizontal="center" vertical="center"/>
    </xf>
    <xf numFmtId="49" fontId="6" fillId="2" borderId="1" xfId="0" applyNumberFormat="1" applyFont="1" applyFill="1" applyBorder="1" applyAlignment="1">
      <alignment vertical="center" wrapText="1"/>
    </xf>
    <xf numFmtId="0" fontId="5" fillId="0" borderId="1" xfId="0" applyFont="1" applyBorder="1" applyAlignment="1">
      <alignment textRotation="90" wrapText="1"/>
    </xf>
    <xf numFmtId="0" fontId="6" fillId="0" borderId="1" xfId="0" applyFont="1" applyBorder="1" applyAlignment="1">
      <alignment textRotation="90" wrapText="1"/>
    </xf>
    <xf numFmtId="0" fontId="6" fillId="0" borderId="0" xfId="0" applyFont="1" applyBorder="1" applyAlignment="1">
      <alignment textRotation="90" wrapText="1"/>
    </xf>
    <xf numFmtId="0" fontId="5" fillId="0" borderId="0" xfId="0" applyFont="1" applyAlignment="1">
      <alignment wrapText="1"/>
    </xf>
    <xf numFmtId="0" fontId="6" fillId="0" borderId="1" xfId="0" applyFont="1" applyFill="1" applyBorder="1" applyAlignment="1">
      <alignment horizontal="left"/>
    </xf>
    <xf numFmtId="0" fontId="5" fillId="0" borderId="0" xfId="0" applyFont="1" applyFill="1" applyBorder="1" applyAlignment="1"/>
    <xf numFmtId="0" fontId="5" fillId="0" borderId="0" xfId="0" applyFont="1" applyFill="1" applyBorder="1" applyAlignment="1">
      <alignment horizontal="left"/>
    </xf>
    <xf numFmtId="0" fontId="6" fillId="0" borderId="0" xfId="0" applyFont="1" applyFill="1" applyBorder="1"/>
    <xf numFmtId="1" fontId="5" fillId="0" borderId="0" xfId="0" applyNumberFormat="1" applyFont="1" applyFill="1" applyBorder="1"/>
    <xf numFmtId="0" fontId="7" fillId="0" borderId="0" xfId="0" applyFont="1" applyFill="1" applyBorder="1"/>
    <xf numFmtId="0" fontId="25" fillId="0" borderId="1" xfId="0" applyFont="1" applyFill="1" applyBorder="1" applyAlignment="1">
      <alignment horizontal="left"/>
    </xf>
    <xf numFmtId="1" fontId="26" fillId="0" borderId="1" xfId="0" applyNumberFormat="1" applyFont="1" applyFill="1" applyBorder="1"/>
    <xf numFmtId="1" fontId="26" fillId="0" borderId="0" xfId="0" applyNumberFormat="1" applyFont="1" applyFill="1" applyBorder="1"/>
    <xf numFmtId="0" fontId="26" fillId="0" borderId="0" xfId="0" applyFont="1"/>
    <xf numFmtId="2" fontId="5" fillId="0" borderId="0" xfId="0" applyNumberFormat="1" applyFont="1" applyFill="1" applyBorder="1" applyAlignment="1">
      <alignment horizontal="center"/>
    </xf>
    <xf numFmtId="165" fontId="5" fillId="0" borderId="0" xfId="0" applyNumberFormat="1" applyFont="1" applyFill="1" applyBorder="1" applyAlignment="1">
      <alignment horizontal="center"/>
    </xf>
    <xf numFmtId="1" fontId="16" fillId="0" borderId="0" xfId="0" applyNumberFormat="1" applyFont="1" applyFill="1" applyBorder="1" applyAlignment="1">
      <alignment horizontal="center"/>
    </xf>
    <xf numFmtId="0" fontId="5" fillId="0" borderId="0" xfId="0" applyFont="1" applyFill="1" applyBorder="1" applyAlignment="1">
      <alignment horizontal="center"/>
    </xf>
    <xf numFmtId="49" fontId="6" fillId="0" borderId="1" xfId="0" applyNumberFormat="1" applyFont="1" applyFill="1" applyBorder="1" applyAlignment="1">
      <alignment vertical="center" wrapText="1"/>
    </xf>
    <xf numFmtId="1" fontId="5" fillId="7" borderId="1" xfId="0" applyNumberFormat="1" applyFont="1" applyFill="1" applyBorder="1" applyAlignment="1">
      <alignment vertical="center"/>
    </xf>
    <xf numFmtId="1" fontId="6" fillId="0" borderId="1" xfId="0" applyNumberFormat="1" applyFont="1" applyFill="1" applyBorder="1" applyAlignment="1">
      <alignment vertical="center"/>
    </xf>
    <xf numFmtId="1" fontId="5" fillId="0" borderId="1" xfId="0" applyNumberFormat="1" applyFont="1" applyFill="1" applyBorder="1" applyAlignment="1">
      <alignment vertical="center"/>
    </xf>
    <xf numFmtId="164" fontId="5" fillId="0" borderId="1" xfId="0" applyNumberFormat="1" applyFont="1" applyFill="1" applyBorder="1" applyAlignment="1">
      <alignment horizontal="right" vertical="center"/>
    </xf>
    <xf numFmtId="1" fontId="6" fillId="0" borderId="1" xfId="0" applyNumberFormat="1" applyFont="1" applyFill="1" applyBorder="1" applyAlignment="1">
      <alignment horizontal="right"/>
    </xf>
    <xf numFmtId="0" fontId="6" fillId="0" borderId="1" xfId="0" applyFont="1" applyFill="1" applyBorder="1"/>
    <xf numFmtId="164" fontId="5" fillId="7" borderId="1" xfId="0" applyNumberFormat="1" applyFont="1" applyFill="1" applyBorder="1"/>
    <xf numFmtId="2" fontId="5" fillId="7" borderId="1" xfId="0" applyNumberFormat="1" applyFont="1" applyFill="1" applyBorder="1"/>
    <xf numFmtId="1" fontId="5" fillId="0" borderId="0" xfId="0" applyNumberFormat="1" applyFont="1"/>
    <xf numFmtId="2" fontId="5" fillId="0" borderId="1" xfId="0" applyNumberFormat="1" applyFont="1" applyFill="1" applyBorder="1"/>
    <xf numFmtId="1" fontId="5" fillId="0" borderId="0" xfId="0" applyNumberFormat="1" applyFont="1" applyBorder="1"/>
    <xf numFmtId="0" fontId="27" fillId="0" borderId="1" xfId="0" applyFont="1" applyFill="1" applyBorder="1" applyAlignment="1"/>
    <xf numFmtId="0" fontId="28" fillId="0" borderId="1" xfId="0" applyFont="1" applyFill="1" applyBorder="1" applyAlignment="1"/>
    <xf numFmtId="0" fontId="29" fillId="0" borderId="1" xfId="0" applyFont="1" applyBorder="1" applyAlignment="1">
      <alignment horizontal="left"/>
    </xf>
    <xf numFmtId="9" fontId="6" fillId="0" borderId="1" xfId="0" applyNumberFormat="1" applyFont="1" applyFill="1" applyBorder="1"/>
    <xf numFmtId="0" fontId="6" fillId="0" borderId="1" xfId="0" applyFont="1" applyBorder="1" applyAlignment="1">
      <alignment horizontal="left"/>
    </xf>
    <xf numFmtId="9" fontId="5" fillId="7" borderId="1" xfId="0" applyNumberFormat="1" applyFont="1" applyFill="1" applyBorder="1"/>
    <xf numFmtId="9" fontId="6" fillId="0" borderId="1" xfId="0" applyNumberFormat="1" applyFont="1" applyBorder="1"/>
    <xf numFmtId="0" fontId="6" fillId="0" borderId="2" xfId="0" applyFont="1" applyFill="1" applyBorder="1"/>
    <xf numFmtId="0" fontId="6" fillId="0" borderId="6" xfId="0" applyFont="1" applyFill="1" applyBorder="1" applyAlignment="1">
      <alignment horizontal="left"/>
    </xf>
    <xf numFmtId="0" fontId="5" fillId="0" borderId="6" xfId="0" applyFont="1" applyBorder="1"/>
    <xf numFmtId="0" fontId="6" fillId="0" borderId="6" xfId="0" applyFont="1" applyBorder="1"/>
    <xf numFmtId="1" fontId="6" fillId="0" borderId="6" xfId="0" applyNumberFormat="1" applyFont="1" applyFill="1" applyBorder="1"/>
    <xf numFmtId="1" fontId="5" fillId="0" borderId="6" xfId="0" applyNumberFormat="1" applyFont="1" applyFill="1" applyBorder="1"/>
    <xf numFmtId="0" fontId="6" fillId="0" borderId="0" xfId="0" applyFont="1" applyFill="1" applyBorder="1" applyAlignment="1">
      <alignment horizontal="left"/>
    </xf>
    <xf numFmtId="0" fontId="6" fillId="0" borderId="0" xfId="0" applyFont="1" applyBorder="1"/>
    <xf numFmtId="0" fontId="6" fillId="0" borderId="11" xfId="0" applyFont="1" applyFill="1" applyBorder="1" applyAlignment="1">
      <alignment horizontal="left"/>
    </xf>
    <xf numFmtId="0" fontId="5" fillId="0" borderId="11" xfId="0" applyFont="1" applyBorder="1"/>
    <xf numFmtId="0" fontId="6" fillId="0" borderId="11" xfId="0" applyFont="1" applyBorder="1"/>
    <xf numFmtId="1" fontId="6" fillId="0" borderId="11" xfId="0" applyNumberFormat="1" applyFont="1" applyFill="1" applyBorder="1"/>
    <xf numFmtId="1" fontId="5" fillId="0" borderId="11" xfId="0" applyNumberFormat="1" applyFont="1" applyFill="1" applyBorder="1"/>
    <xf numFmtId="0" fontId="6" fillId="0" borderId="4" xfId="0" applyFont="1" applyFill="1" applyBorder="1" applyAlignment="1">
      <alignment horizontal="left"/>
    </xf>
    <xf numFmtId="0" fontId="6" fillId="0" borderId="4" xfId="0" applyFont="1" applyBorder="1"/>
    <xf numFmtId="1" fontId="6" fillId="0" borderId="4" xfId="0" applyNumberFormat="1" applyFont="1" applyFill="1" applyBorder="1"/>
    <xf numFmtId="1" fontId="5" fillId="0" borderId="4" xfId="0" applyNumberFormat="1" applyFont="1" applyFill="1" applyBorder="1"/>
    <xf numFmtId="0" fontId="5" fillId="5" borderId="1" xfId="0" applyFont="1" applyFill="1" applyBorder="1" applyAlignment="1">
      <alignment horizontal="center"/>
    </xf>
    <xf numFmtId="165" fontId="5" fillId="7" borderId="1" xfId="0" applyNumberFormat="1" applyFont="1" applyFill="1" applyBorder="1" applyAlignment="1">
      <alignment horizontal="center"/>
    </xf>
    <xf numFmtId="0" fontId="6" fillId="0" borderId="2" xfId="0" applyFont="1" applyFill="1" applyBorder="1" applyAlignment="1">
      <alignment horizontal="left"/>
    </xf>
    <xf numFmtId="165" fontId="5" fillId="7" borderId="2" xfId="0" applyNumberFormat="1" applyFont="1" applyFill="1" applyBorder="1" applyAlignment="1">
      <alignment horizontal="center"/>
    </xf>
    <xf numFmtId="0" fontId="5" fillId="0" borderId="0" xfId="0" applyFont="1" applyAlignment="1">
      <alignment horizontal="left"/>
    </xf>
    <xf numFmtId="0" fontId="6" fillId="0" borderId="0" xfId="0" applyFont="1" applyBorder="1" applyAlignment="1">
      <alignment horizontal="left"/>
    </xf>
    <xf numFmtId="0" fontId="5" fillId="0" borderId="0" xfId="0" applyFont="1" applyFill="1"/>
    <xf numFmtId="1" fontId="30" fillId="0" borderId="0" xfId="0" applyNumberFormat="1" applyFont="1" applyFill="1" applyBorder="1"/>
    <xf numFmtId="0" fontId="6" fillId="0" borderId="11" xfId="0" applyFont="1" applyBorder="1" applyAlignment="1">
      <alignment horizontal="left"/>
    </xf>
    <xf numFmtId="0" fontId="6" fillId="2" borderId="4" xfId="0" applyFont="1" applyFill="1" applyBorder="1" applyAlignment="1">
      <alignment horizontal="center" vertical="center" wrapText="1"/>
    </xf>
    <xf numFmtId="0" fontId="5" fillId="0" borderId="9" xfId="0" applyFont="1" applyBorder="1" applyAlignment="1"/>
    <xf numFmtId="2" fontId="5" fillId="0" borderId="0" xfId="0" applyNumberFormat="1" applyFont="1" applyFill="1" applyBorder="1"/>
    <xf numFmtId="49" fontId="6" fillId="0" borderId="1" xfId="0" applyNumberFormat="1" applyFont="1" applyBorder="1" applyAlignment="1">
      <alignment horizontal="center" wrapText="1"/>
    </xf>
    <xf numFmtId="1" fontId="5" fillId="0" borderId="3" xfId="0" applyNumberFormat="1" applyFont="1" applyFill="1" applyBorder="1" applyAlignment="1">
      <alignment horizontal="center"/>
    </xf>
    <xf numFmtId="0" fontId="5" fillId="0" borderId="1" xfId="0" applyFont="1" applyBorder="1" applyAlignment="1">
      <alignment horizontal="center"/>
    </xf>
    <xf numFmtId="1" fontId="5" fillId="7" borderId="4" xfId="0" applyNumberFormat="1" applyFont="1" applyFill="1" applyBorder="1" applyAlignment="1">
      <alignment horizontal="center"/>
    </xf>
    <xf numFmtId="1" fontId="5" fillId="7" borderId="1" xfId="0" applyNumberFormat="1" applyFont="1" applyFill="1" applyBorder="1" applyAlignment="1">
      <alignment horizontal="center"/>
    </xf>
    <xf numFmtId="2" fontId="5" fillId="0" borderId="4" xfId="0" applyNumberFormat="1" applyFont="1" applyFill="1" applyBorder="1" applyAlignment="1">
      <alignment horizontal="center"/>
    </xf>
    <xf numFmtId="165" fontId="5" fillId="7" borderId="4" xfId="0" applyNumberFormat="1" applyFont="1" applyFill="1" applyBorder="1" applyAlignment="1">
      <alignment horizontal="center"/>
    </xf>
    <xf numFmtId="49" fontId="5" fillId="0" borderId="0" xfId="0" applyNumberFormat="1" applyFont="1" applyAlignment="1"/>
    <xf numFmtId="0" fontId="5" fillId="0" borderId="1" xfId="0" applyFont="1" applyBorder="1" applyAlignment="1">
      <alignment horizontal="center" vertical="center"/>
    </xf>
    <xf numFmtId="1" fontId="5" fillId="0" borderId="4" xfId="0" applyNumberFormat="1" applyFont="1" applyFill="1" applyBorder="1" applyAlignment="1">
      <alignment horizontal="center"/>
    </xf>
    <xf numFmtId="1" fontId="21" fillId="7" borderId="4" xfId="0" applyNumberFormat="1" applyFont="1" applyFill="1" applyBorder="1" applyAlignment="1">
      <alignment horizontal="center"/>
    </xf>
    <xf numFmtId="0" fontId="5" fillId="0" borderId="1" xfId="0" applyFont="1" applyBorder="1" applyAlignment="1">
      <alignment horizontal="center" vertical="center" wrapText="1"/>
    </xf>
    <xf numFmtId="0" fontId="5" fillId="0" borderId="4" xfId="0" applyFont="1" applyBorder="1" applyAlignment="1">
      <alignment horizontal="center"/>
    </xf>
    <xf numFmtId="164" fontId="5" fillId="0" borderId="4" xfId="0" applyNumberFormat="1" applyFont="1" applyFill="1" applyBorder="1" applyAlignment="1">
      <alignment horizontal="center"/>
    </xf>
    <xf numFmtId="49" fontId="6" fillId="0" borderId="4" xfId="0" applyNumberFormat="1" applyFont="1" applyBorder="1" applyAlignment="1">
      <alignment horizontal="center" wrapText="1"/>
    </xf>
    <xf numFmtId="1" fontId="21" fillId="7" borderId="1" xfId="0" applyNumberFormat="1" applyFont="1" applyFill="1" applyBorder="1" applyAlignment="1">
      <alignment horizontal="center"/>
    </xf>
    <xf numFmtId="0" fontId="6" fillId="0" borderId="0" xfId="0" applyFont="1" applyAlignment="1">
      <alignment horizontal="left"/>
    </xf>
    <xf numFmtId="0" fontId="5" fillId="0" borderId="14" xfId="0" applyFont="1" applyBorder="1"/>
    <xf numFmtId="0" fontId="5" fillId="0" borderId="14" xfId="0" applyFont="1" applyBorder="1" applyAlignment="1">
      <alignment horizontal="left"/>
    </xf>
    <xf numFmtId="1" fontId="5" fillId="7" borderId="10" xfId="0" applyNumberFormat="1" applyFont="1" applyFill="1" applyBorder="1" applyAlignment="1">
      <alignment horizontal="center"/>
    </xf>
    <xf numFmtId="0" fontId="6" fillId="0" borderId="14" xfId="0" applyFont="1" applyFill="1" applyBorder="1"/>
    <xf numFmtId="1" fontId="5" fillId="0" borderId="14" xfId="0" applyNumberFormat="1" applyFont="1" applyFill="1" applyBorder="1"/>
    <xf numFmtId="1" fontId="5" fillId="0" borderId="9" xfId="0" applyNumberFormat="1" applyFont="1" applyBorder="1"/>
    <xf numFmtId="0" fontId="5" fillId="0" borderId="8" xfId="0" applyFont="1" applyBorder="1"/>
    <xf numFmtId="0" fontId="6" fillId="0" borderId="9" xfId="0" applyFont="1" applyBorder="1"/>
    <xf numFmtId="0" fontId="17" fillId="0" borderId="0" xfId="0" applyFont="1" applyFill="1" applyBorder="1" applyAlignment="1">
      <alignment horizontal="center"/>
    </xf>
    <xf numFmtId="0" fontId="24" fillId="0" borderId="0" xfId="0" applyFont="1" applyAlignment="1">
      <alignment vertical="center" textRotation="90"/>
    </xf>
    <xf numFmtId="0" fontId="21" fillId="0" borderId="0" xfId="0" applyFont="1"/>
    <xf numFmtId="0" fontId="6" fillId="0" borderId="1" xfId="0" applyFont="1" applyFill="1" applyBorder="1" applyAlignment="1">
      <alignment horizontal="center"/>
    </xf>
    <xf numFmtId="0" fontId="21" fillId="0" borderId="1" xfId="0" applyFont="1" applyBorder="1" applyAlignment="1">
      <alignment wrapText="1"/>
    </xf>
    <xf numFmtId="0" fontId="21" fillId="0" borderId="0" xfId="0" applyFont="1" applyFill="1" applyBorder="1"/>
    <xf numFmtId="1" fontId="23" fillId="0" borderId="0" xfId="0" applyNumberFormat="1" applyFont="1" applyFill="1" applyBorder="1"/>
    <xf numFmtId="164" fontId="24" fillId="0" borderId="1" xfId="0" applyNumberFormat="1" applyFont="1" applyFill="1" applyBorder="1" applyAlignment="1">
      <alignment horizontal="center"/>
    </xf>
    <xf numFmtId="0" fontId="15" fillId="0" borderId="0" xfId="0" applyFont="1" applyFill="1" applyBorder="1"/>
    <xf numFmtId="2" fontId="5" fillId="0" borderId="1" xfId="0" applyNumberFormat="1" applyFont="1" applyBorder="1"/>
    <xf numFmtId="2" fontId="21" fillId="0" borderId="1" xfId="0" applyNumberFormat="1" applyFont="1" applyBorder="1"/>
    <xf numFmtId="0" fontId="5" fillId="3" borderId="0" xfId="0" applyFont="1" applyFill="1"/>
    <xf numFmtId="0" fontId="6" fillId="5" borderId="3" xfId="0" applyFont="1" applyFill="1" applyBorder="1" applyAlignment="1">
      <alignment horizontal="center"/>
    </xf>
    <xf numFmtId="2" fontId="5" fillId="4" borderId="1" xfId="0" applyNumberFormat="1" applyFont="1" applyFill="1" applyBorder="1"/>
    <xf numFmtId="2" fontId="5" fillId="8" borderId="1" xfId="0" applyNumberFormat="1" applyFont="1" applyFill="1" applyBorder="1"/>
    <xf numFmtId="164" fontId="21" fillId="0" borderId="0" xfId="0" applyNumberFormat="1" applyFont="1" applyFill="1" applyBorder="1" applyAlignment="1">
      <alignment horizontal="center"/>
    </xf>
    <xf numFmtId="164" fontId="5" fillId="0" borderId="0" xfId="0" applyNumberFormat="1" applyFont="1" applyFill="1" applyBorder="1" applyAlignment="1">
      <alignment horizontal="center"/>
    </xf>
    <xf numFmtId="0" fontId="21" fillId="0" borderId="0" xfId="0" applyFont="1" applyAlignment="1">
      <alignment horizontal="center"/>
    </xf>
    <xf numFmtId="164" fontId="6" fillId="0" borderId="0" xfId="0" applyNumberFormat="1" applyFont="1" applyFill="1" applyBorder="1" applyAlignment="1">
      <alignment horizontal="center"/>
    </xf>
    <xf numFmtId="0" fontId="6" fillId="0" borderId="0" xfId="0" applyFont="1" applyAlignment="1">
      <alignment horizontal="center"/>
    </xf>
    <xf numFmtId="164" fontId="5" fillId="8" borderId="1" xfId="0" applyNumberFormat="1" applyFont="1" applyFill="1" applyBorder="1"/>
    <xf numFmtId="0" fontId="6" fillId="0" borderId="0" xfId="0" applyFont="1" applyFill="1" applyBorder="1" applyAlignment="1">
      <alignment horizontal="center"/>
    </xf>
    <xf numFmtId="0" fontId="21" fillId="6" borderId="1" xfId="0" applyFont="1" applyFill="1" applyBorder="1" applyAlignment="1">
      <alignment wrapText="1"/>
    </xf>
    <xf numFmtId="2" fontId="21" fillId="0" borderId="1" xfId="0" applyNumberFormat="1" applyFont="1" applyFill="1" applyBorder="1" applyAlignment="1">
      <alignment horizontal="center"/>
    </xf>
    <xf numFmtId="2" fontId="21" fillId="0" borderId="0" xfId="0" applyNumberFormat="1" applyFont="1" applyFill="1" applyBorder="1" applyAlignment="1">
      <alignment horizontal="center"/>
    </xf>
    <xf numFmtId="164" fontId="5" fillId="4" borderId="1" xfId="0" applyNumberFormat="1" applyFont="1" applyFill="1" applyBorder="1"/>
    <xf numFmtId="0" fontId="5" fillId="3" borderId="1" xfId="0" applyFont="1" applyFill="1" applyBorder="1"/>
    <xf numFmtId="1" fontId="5" fillId="8" borderId="1" xfId="0" applyNumberFormat="1" applyFont="1" applyFill="1" applyBorder="1"/>
    <xf numFmtId="9" fontId="21" fillId="0" borderId="1" xfId="0" applyNumberFormat="1" applyFont="1" applyFill="1" applyBorder="1" applyAlignment="1">
      <alignment horizontal="center"/>
    </xf>
    <xf numFmtId="0" fontId="6" fillId="0" borderId="0" xfId="0" applyFont="1" applyBorder="1" applyAlignment="1">
      <alignment vertical="center" textRotation="90"/>
    </xf>
    <xf numFmtId="164" fontId="7" fillId="0" borderId="0" xfId="0" applyNumberFormat="1" applyFont="1" applyFill="1" applyBorder="1"/>
    <xf numFmtId="164" fontId="5" fillId="0" borderId="0" xfId="0" applyNumberFormat="1" applyFont="1" applyBorder="1"/>
    <xf numFmtId="49" fontId="5" fillId="0" borderId="0" xfId="0" applyNumberFormat="1" applyFont="1" applyFill="1" applyBorder="1" applyAlignment="1">
      <alignment horizontal="left" wrapText="1"/>
    </xf>
    <xf numFmtId="164" fontId="5" fillId="5" borderId="1" xfId="0" applyNumberFormat="1" applyFont="1" applyFill="1" applyBorder="1"/>
    <xf numFmtId="0" fontId="5" fillId="0" borderId="1" xfId="0" applyFont="1" applyFill="1" applyBorder="1"/>
    <xf numFmtId="2" fontId="21" fillId="0" borderId="1" xfId="0" applyNumberFormat="1" applyFont="1" applyFill="1" applyBorder="1" applyAlignment="1">
      <alignment vertical="center"/>
    </xf>
    <xf numFmtId="166" fontId="21" fillId="0" borderId="1" xfId="0" applyNumberFormat="1" applyFont="1" applyFill="1" applyBorder="1" applyAlignment="1">
      <alignment vertical="center"/>
    </xf>
    <xf numFmtId="49" fontId="5" fillId="0" borderId="0" xfId="0" applyNumberFormat="1" applyFont="1" applyAlignment="1">
      <alignment horizontal="center"/>
    </xf>
    <xf numFmtId="49" fontId="5" fillId="0" borderId="0" xfId="0" applyNumberFormat="1" applyFont="1" applyBorder="1"/>
    <xf numFmtId="49" fontId="32" fillId="0" borderId="0" xfId="0" applyNumberFormat="1" applyFont="1"/>
    <xf numFmtId="49" fontId="5" fillId="0" borderId="0" xfId="0" applyNumberFormat="1" applyFont="1" applyAlignment="1">
      <alignment horizontal="left"/>
    </xf>
    <xf numFmtId="49" fontId="5" fillId="0" borderId="0" xfId="0" applyNumberFormat="1" applyFont="1" applyFill="1" applyBorder="1"/>
    <xf numFmtId="49" fontId="0" fillId="0" borderId="0" xfId="0" applyNumberFormat="1" applyFill="1" applyBorder="1"/>
    <xf numFmtId="0" fontId="5" fillId="0" borderId="1" xfId="0" applyFont="1" applyBorder="1" applyAlignment="1"/>
    <xf numFmtId="0" fontId="6" fillId="5" borderId="13" xfId="0" applyFont="1" applyFill="1" applyBorder="1" applyAlignment="1">
      <alignment horizontal="center"/>
    </xf>
    <xf numFmtId="2" fontId="5" fillId="0" borderId="13" xfId="0" applyNumberFormat="1" applyFont="1" applyBorder="1"/>
    <xf numFmtId="2" fontId="6" fillId="0" borderId="13" xfId="0" applyNumberFormat="1" applyFont="1" applyBorder="1"/>
    <xf numFmtId="2" fontId="5" fillId="8" borderId="13" xfId="0" applyNumberFormat="1" applyFont="1" applyFill="1" applyBorder="1"/>
    <xf numFmtId="164" fontId="6" fillId="0" borderId="13" xfId="0" applyNumberFormat="1" applyFont="1" applyBorder="1"/>
    <xf numFmtId="2" fontId="6" fillId="0" borderId="13" xfId="0" applyNumberFormat="1" applyFont="1" applyFill="1" applyBorder="1"/>
    <xf numFmtId="0" fontId="5" fillId="0" borderId="0" xfId="0" applyFont="1" applyBorder="1" applyAlignment="1">
      <alignment horizontal="center"/>
    </xf>
    <xf numFmtId="1" fontId="5" fillId="0" borderId="0" xfId="0" applyNumberFormat="1" applyFont="1" applyBorder="1" applyAlignment="1">
      <alignment horizontal="right"/>
    </xf>
    <xf numFmtId="1" fontId="6" fillId="0" borderId="0" xfId="0" applyNumberFormat="1" applyFont="1" applyBorder="1"/>
    <xf numFmtId="164" fontId="5" fillId="0" borderId="0" xfId="0" applyNumberFormat="1" applyFont="1" applyBorder="1" applyAlignment="1">
      <alignment horizontal="right"/>
    </xf>
    <xf numFmtId="0" fontId="5" fillId="0" borderId="0" xfId="0" applyFont="1" applyBorder="1" applyAlignment="1">
      <alignment vertical="center" wrapText="1"/>
    </xf>
    <xf numFmtId="0" fontId="5" fillId="0" borderId="0" xfId="0" applyFont="1" applyBorder="1" applyAlignment="1">
      <alignment wrapText="1"/>
    </xf>
    <xf numFmtId="0" fontId="5" fillId="0" borderId="13" xfId="0" applyFont="1" applyBorder="1"/>
    <xf numFmtId="9" fontId="5" fillId="9" borderId="1" xfId="1" applyFont="1" applyFill="1" applyBorder="1"/>
    <xf numFmtId="9" fontId="5" fillId="9" borderId="16" xfId="1" applyFont="1" applyFill="1" applyBorder="1"/>
    <xf numFmtId="9" fontId="5" fillId="4" borderId="1" xfId="1" applyFont="1" applyFill="1" applyBorder="1"/>
    <xf numFmtId="9" fontId="5" fillId="4" borderId="16" xfId="1" applyFont="1" applyFill="1" applyBorder="1"/>
    <xf numFmtId="9" fontId="5" fillId="10" borderId="1" xfId="1" applyFont="1" applyFill="1" applyBorder="1"/>
    <xf numFmtId="9" fontId="5" fillId="10" borderId="16" xfId="1" applyFont="1" applyFill="1" applyBorder="1"/>
    <xf numFmtId="0" fontId="5" fillId="9" borderId="1" xfId="0" applyFont="1" applyFill="1" applyBorder="1" applyAlignment="1">
      <alignment horizontal="center" textRotation="90"/>
    </xf>
    <xf numFmtId="0" fontId="5" fillId="9" borderId="4" xfId="0" applyFont="1" applyFill="1" applyBorder="1" applyAlignment="1">
      <alignment horizontal="center" textRotation="90"/>
    </xf>
    <xf numFmtId="0" fontId="5" fillId="4" borderId="4" xfId="0" applyFont="1" applyFill="1" applyBorder="1" applyAlignment="1">
      <alignment horizontal="center" textRotation="90"/>
    </xf>
    <xf numFmtId="0" fontId="5" fillId="4" borderId="1" xfId="0" applyFont="1" applyFill="1" applyBorder="1" applyAlignment="1">
      <alignment horizontal="center" textRotation="90"/>
    </xf>
    <xf numFmtId="0" fontId="5" fillId="10" borderId="1" xfId="0" applyFont="1" applyFill="1" applyBorder="1" applyAlignment="1">
      <alignment horizontal="center" textRotation="90" wrapText="1"/>
    </xf>
    <xf numFmtId="0" fontId="5" fillId="10" borderId="4" xfId="0" applyFont="1" applyFill="1" applyBorder="1" applyAlignment="1">
      <alignment horizontal="center" textRotation="90" wrapText="1"/>
    </xf>
    <xf numFmtId="9" fontId="5" fillId="0" borderId="1" xfId="0" applyNumberFormat="1" applyFont="1" applyFill="1" applyBorder="1" applyAlignment="1">
      <alignment horizontal="center"/>
    </xf>
    <xf numFmtId="0" fontId="5" fillId="10" borderId="4" xfId="0" applyFont="1" applyFill="1" applyBorder="1" applyAlignment="1">
      <alignment horizontal="center" textRotation="90"/>
    </xf>
    <xf numFmtId="0" fontId="33" fillId="0" borderId="1" xfId="0" applyFont="1" applyBorder="1" applyAlignment="1">
      <alignment horizontal="right" vertical="center"/>
    </xf>
    <xf numFmtId="0" fontId="33" fillId="0" borderId="1" xfId="0" applyFont="1" applyBorder="1"/>
    <xf numFmtId="0" fontId="33" fillId="0" borderId="1" xfId="0" applyFont="1" applyFill="1" applyBorder="1"/>
    <xf numFmtId="164" fontId="33" fillId="0" borderId="1" xfId="0" applyNumberFormat="1" applyFont="1" applyBorder="1"/>
    <xf numFmtId="49" fontId="33" fillId="0" borderId="1" xfId="0" applyNumberFormat="1" applyFont="1" applyFill="1" applyBorder="1" applyAlignment="1">
      <alignment horizontal="left" wrapText="1"/>
    </xf>
    <xf numFmtId="0" fontId="33" fillId="0" borderId="0" xfId="0" applyFont="1"/>
    <xf numFmtId="0" fontId="33" fillId="0" borderId="0" xfId="0" applyFont="1" applyFill="1" applyBorder="1"/>
    <xf numFmtId="49" fontId="20" fillId="0" borderId="5" xfId="0" applyNumberFormat="1" applyFont="1" applyBorder="1" applyAlignment="1">
      <alignment horizontal="left" wrapText="1"/>
    </xf>
    <xf numFmtId="49" fontId="20" fillId="0" borderId="6" xfId="0" applyNumberFormat="1" applyFont="1" applyBorder="1" applyAlignment="1">
      <alignment horizontal="left" wrapText="1"/>
    </xf>
    <xf numFmtId="49" fontId="20" fillId="0" borderId="7" xfId="0" applyNumberFormat="1" applyFont="1" applyBorder="1" applyAlignment="1">
      <alignment horizontal="left" wrapText="1"/>
    </xf>
    <xf numFmtId="49" fontId="20" fillId="0" borderId="8" xfId="0" applyNumberFormat="1" applyFont="1" applyBorder="1" applyAlignment="1">
      <alignment horizontal="left" wrapText="1"/>
    </xf>
    <xf numFmtId="49" fontId="20" fillId="0" borderId="0" xfId="0" applyNumberFormat="1" applyFont="1" applyBorder="1" applyAlignment="1">
      <alignment horizontal="left" wrapText="1"/>
    </xf>
    <xf numFmtId="49" fontId="20" fillId="0" borderId="9" xfId="0" applyNumberFormat="1" applyFont="1" applyBorder="1" applyAlignment="1">
      <alignment horizontal="left" wrapText="1"/>
    </xf>
    <xf numFmtId="49" fontId="20" fillId="0" borderId="10" xfId="0" applyNumberFormat="1" applyFont="1" applyBorder="1" applyAlignment="1">
      <alignment horizontal="left" vertical="top" wrapText="1"/>
    </xf>
    <xf numFmtId="49" fontId="20" fillId="0" borderId="11" xfId="0" applyNumberFormat="1" applyFont="1" applyBorder="1" applyAlignment="1">
      <alignment horizontal="left" vertical="top" wrapText="1"/>
    </xf>
    <xf numFmtId="49" fontId="20" fillId="0" borderId="12" xfId="0" applyNumberFormat="1" applyFont="1" applyBorder="1" applyAlignment="1">
      <alignment horizontal="left" vertical="top" wrapText="1"/>
    </xf>
    <xf numFmtId="49" fontId="34" fillId="0" borderId="0" xfId="0" applyNumberFormat="1" applyFont="1" applyAlignment="1">
      <alignment horizontal="left"/>
    </xf>
    <xf numFmtId="49" fontId="34" fillId="0" borderId="0" xfId="0" applyNumberFormat="1" applyFont="1" applyAlignment="1">
      <alignment horizontal="left" vertical="top" wrapText="1"/>
    </xf>
    <xf numFmtId="49" fontId="0" fillId="0" borderId="0" xfId="0" applyNumberFormat="1" applyAlignment="1">
      <alignment horizontal="left"/>
    </xf>
    <xf numFmtId="49" fontId="5" fillId="0" borderId="0" xfId="0" applyNumberFormat="1" applyFont="1" applyAlignment="1">
      <alignment horizontal="left"/>
    </xf>
    <xf numFmtId="49" fontId="5" fillId="0" borderId="0" xfId="0" applyNumberFormat="1" applyFont="1" applyAlignment="1">
      <alignment horizontal="left" vertical="top" wrapText="1"/>
    </xf>
    <xf numFmtId="49" fontId="5" fillId="0" borderId="0" xfId="0" applyNumberFormat="1" applyFont="1" applyAlignment="1">
      <alignment horizontal="left" wrapText="1"/>
    </xf>
    <xf numFmtId="49" fontId="33" fillId="0" borderId="0" xfId="0" applyNumberFormat="1" applyFont="1" applyAlignment="1">
      <alignment horizontal="left" wrapText="1"/>
    </xf>
    <xf numFmtId="49" fontId="31" fillId="0" borderId="11" xfId="0" applyNumberFormat="1" applyFont="1" applyBorder="1" applyAlignment="1">
      <alignment horizontal="left"/>
    </xf>
    <xf numFmtId="49" fontId="31" fillId="0" borderId="14" xfId="0" applyNumberFormat="1" applyFont="1" applyBorder="1" applyAlignment="1">
      <alignment horizontal="left"/>
    </xf>
    <xf numFmtId="49" fontId="5" fillId="7" borderId="0" xfId="0" applyNumberFormat="1" applyFont="1" applyFill="1" applyBorder="1" applyAlignment="1">
      <alignment horizontal="left"/>
    </xf>
    <xf numFmtId="0" fontId="5" fillId="5" borderId="2"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5" borderId="1" xfId="0" applyFont="1" applyFill="1" applyBorder="1" applyAlignment="1">
      <alignment horizontal="center"/>
    </xf>
    <xf numFmtId="0" fontId="6" fillId="0" borderId="4" xfId="0" applyFont="1" applyBorder="1" applyAlignment="1">
      <alignment horizontal="center" vertical="center" textRotation="90"/>
    </xf>
    <xf numFmtId="0" fontId="6" fillId="0" borderId="1" xfId="0" applyFont="1" applyBorder="1" applyAlignment="1">
      <alignment horizontal="center" vertical="center" textRotation="90"/>
    </xf>
    <xf numFmtId="0" fontId="6" fillId="5" borderId="8" xfId="0" applyFont="1" applyFill="1" applyBorder="1" applyAlignment="1">
      <alignment horizontal="center"/>
    </xf>
    <xf numFmtId="0" fontId="6" fillId="5" borderId="9" xfId="0" applyFont="1" applyFill="1" applyBorder="1" applyAlignment="1">
      <alignment horizontal="center"/>
    </xf>
    <xf numFmtId="0" fontId="6" fillId="5" borderId="10" xfId="0" applyFont="1" applyFill="1" applyBorder="1" applyAlignment="1">
      <alignment horizontal="center"/>
    </xf>
    <xf numFmtId="0" fontId="6" fillId="5" borderId="12" xfId="0" applyFont="1" applyFill="1" applyBorder="1" applyAlignment="1">
      <alignment horizontal="center"/>
    </xf>
    <xf numFmtId="49" fontId="2" fillId="0" borderId="1" xfId="0" applyNumberFormat="1" applyFont="1" applyBorder="1" applyAlignment="1">
      <alignment horizontal="center" vertical="center" textRotation="90" wrapText="1"/>
    </xf>
    <xf numFmtId="0" fontId="6" fillId="5" borderId="5" xfId="0" applyFont="1" applyFill="1" applyBorder="1" applyAlignment="1">
      <alignment horizontal="center" wrapText="1"/>
    </xf>
    <xf numFmtId="0" fontId="6" fillId="5" borderId="7" xfId="0" applyFont="1" applyFill="1" applyBorder="1" applyAlignment="1">
      <alignment horizontal="center" wrapText="1"/>
    </xf>
    <xf numFmtId="0" fontId="5" fillId="5" borderId="13" xfId="0" applyFont="1" applyFill="1" applyBorder="1" applyAlignment="1">
      <alignment horizontal="center"/>
    </xf>
    <xf numFmtId="0" fontId="5" fillId="5" borderId="14" xfId="0" applyFont="1" applyFill="1" applyBorder="1" applyAlignment="1">
      <alignment horizontal="center"/>
    </xf>
    <xf numFmtId="0" fontId="5" fillId="5" borderId="3" xfId="0" applyFont="1" applyFill="1" applyBorder="1" applyAlignment="1">
      <alignment horizontal="center"/>
    </xf>
    <xf numFmtId="0" fontId="5" fillId="0" borderId="1" xfId="0" applyFont="1" applyBorder="1" applyAlignment="1">
      <alignment horizontal="center"/>
    </xf>
    <xf numFmtId="165" fontId="5" fillId="7" borderId="13" xfId="0" applyNumberFormat="1" applyFont="1" applyFill="1" applyBorder="1" applyAlignment="1">
      <alignment horizontal="center"/>
    </xf>
    <xf numFmtId="165" fontId="5" fillId="7" borderId="14" xfId="0" applyNumberFormat="1" applyFont="1" applyFill="1" applyBorder="1" applyAlignment="1">
      <alignment horizontal="center"/>
    </xf>
    <xf numFmtId="165" fontId="5" fillId="7" borderId="3" xfId="0" applyNumberFormat="1" applyFont="1" applyFill="1" applyBorder="1" applyAlignment="1">
      <alignment horizontal="center"/>
    </xf>
    <xf numFmtId="166" fontId="5" fillId="7" borderId="13" xfId="0" applyNumberFormat="1" applyFont="1" applyFill="1" applyBorder="1" applyAlignment="1">
      <alignment horizontal="center"/>
    </xf>
    <xf numFmtId="166" fontId="5" fillId="7" borderId="14" xfId="0" applyNumberFormat="1" applyFont="1" applyFill="1" applyBorder="1" applyAlignment="1">
      <alignment horizontal="center"/>
    </xf>
    <xf numFmtId="166" fontId="5" fillId="7" borderId="3" xfId="0" applyNumberFormat="1" applyFont="1" applyFill="1" applyBorder="1" applyAlignment="1">
      <alignment horizontal="center"/>
    </xf>
    <xf numFmtId="0" fontId="6" fillId="0" borderId="1" xfId="0" applyFont="1" applyBorder="1" applyAlignment="1">
      <alignment horizontal="center" vertical="center"/>
    </xf>
    <xf numFmtId="49" fontId="6" fillId="0" borderId="1" xfId="0" applyNumberFormat="1" applyFont="1" applyBorder="1" applyAlignment="1">
      <alignment horizontal="center" vertical="center"/>
    </xf>
    <xf numFmtId="49" fontId="5" fillId="0" borderId="1" xfId="0" applyNumberFormat="1" applyFont="1" applyBorder="1" applyAlignment="1">
      <alignment horizontal="center" vertical="center" wrapText="1"/>
    </xf>
    <xf numFmtId="49" fontId="5" fillId="0" borderId="1" xfId="0" applyNumberFormat="1" applyFont="1" applyFill="1" applyBorder="1" applyAlignment="1">
      <alignment horizontal="center" vertical="center" wrapText="1"/>
    </xf>
    <xf numFmtId="0" fontId="24" fillId="0" borderId="1" xfId="0" applyFont="1" applyBorder="1" applyAlignment="1">
      <alignment horizontal="center" vertical="center" textRotation="90"/>
    </xf>
    <xf numFmtId="49" fontId="5" fillId="5" borderId="1" xfId="0" applyNumberFormat="1" applyFont="1" applyFill="1" applyBorder="1" applyAlignment="1">
      <alignment horizontal="center" vertical="center" textRotation="90" wrapText="1"/>
    </xf>
    <xf numFmtId="0" fontId="5" fillId="5" borderId="1" xfId="0" applyFont="1" applyFill="1" applyBorder="1" applyAlignment="1">
      <alignment horizontal="center" vertical="center" wrapText="1"/>
    </xf>
    <xf numFmtId="49" fontId="2" fillId="0" borderId="2" xfId="0" applyNumberFormat="1" applyFont="1" applyFill="1" applyBorder="1" applyAlignment="1">
      <alignment horizontal="center" vertical="center" textRotation="90" wrapText="1"/>
    </xf>
    <xf numFmtId="49" fontId="2" fillId="0" borderId="15" xfId="0" applyNumberFormat="1" applyFont="1" applyFill="1" applyBorder="1" applyAlignment="1">
      <alignment horizontal="center" vertical="center" textRotation="90" wrapText="1"/>
    </xf>
    <xf numFmtId="49" fontId="2" fillId="0" borderId="4" xfId="0" applyNumberFormat="1" applyFont="1" applyFill="1" applyBorder="1" applyAlignment="1">
      <alignment horizontal="center" vertical="center" textRotation="90" wrapText="1"/>
    </xf>
    <xf numFmtId="49" fontId="2" fillId="0" borderId="1" xfId="0" applyNumberFormat="1" applyFont="1" applyFill="1" applyBorder="1" applyAlignment="1">
      <alignment horizontal="center" vertical="center" textRotation="90" wrapText="1"/>
    </xf>
    <xf numFmtId="49" fontId="5" fillId="0" borderId="0" xfId="0" applyNumberFormat="1" applyFont="1" applyFill="1" applyBorder="1" applyAlignment="1">
      <alignment horizontal="center" vertical="center" textRotation="90" wrapText="1"/>
    </xf>
    <xf numFmtId="0" fontId="5" fillId="3" borderId="1" xfId="0" applyFont="1" applyFill="1" applyBorder="1" applyAlignment="1">
      <alignment horizontal="left"/>
    </xf>
    <xf numFmtId="49" fontId="5" fillId="0" borderId="2" xfId="0" applyNumberFormat="1" applyFont="1" applyFill="1" applyBorder="1" applyAlignment="1">
      <alignment horizontal="center" vertical="center" textRotation="90" wrapText="1"/>
    </xf>
    <xf numFmtId="49" fontId="5" fillId="0" borderId="15" xfId="0" applyNumberFormat="1" applyFont="1" applyFill="1" applyBorder="1" applyAlignment="1">
      <alignment horizontal="center" vertical="center" textRotation="90" wrapText="1"/>
    </xf>
    <xf numFmtId="49" fontId="5" fillId="0" borderId="4" xfId="0" applyNumberFormat="1" applyFont="1" applyFill="1" applyBorder="1" applyAlignment="1">
      <alignment horizontal="center" vertical="center" textRotation="90" wrapText="1"/>
    </xf>
    <xf numFmtId="49" fontId="5" fillId="0" borderId="1" xfId="0" applyNumberFormat="1" applyFont="1" applyFill="1" applyBorder="1" applyAlignment="1">
      <alignment horizontal="center" vertical="center" textRotation="90" wrapText="1"/>
    </xf>
    <xf numFmtId="0" fontId="24" fillId="0" borderId="2" xfId="0" applyFont="1" applyBorder="1" applyAlignment="1">
      <alignment horizontal="center" vertical="center" textRotation="90"/>
    </xf>
    <xf numFmtId="0" fontId="24" fillId="0" borderId="4" xfId="0" applyFont="1" applyBorder="1" applyAlignment="1">
      <alignment horizontal="center" vertical="center" textRotation="90"/>
    </xf>
    <xf numFmtId="49" fontId="6" fillId="3" borderId="13" xfId="0" applyNumberFormat="1" applyFont="1" applyFill="1" applyBorder="1" applyAlignment="1">
      <alignment horizontal="center" vertical="center"/>
    </xf>
    <xf numFmtId="49" fontId="6" fillId="3" borderId="3" xfId="0" applyNumberFormat="1" applyFont="1" applyFill="1" applyBorder="1" applyAlignment="1">
      <alignment horizontal="center" vertical="center"/>
    </xf>
    <xf numFmtId="2" fontId="21" fillId="0" borderId="2" xfId="0" applyNumberFormat="1" applyFont="1" applyFill="1" applyBorder="1" applyAlignment="1">
      <alignment horizontal="center" vertical="center"/>
    </xf>
    <xf numFmtId="2" fontId="21" fillId="0" borderId="15" xfId="0" applyNumberFormat="1" applyFont="1" applyFill="1" applyBorder="1" applyAlignment="1">
      <alignment horizontal="center" vertical="center"/>
    </xf>
    <xf numFmtId="2" fontId="21" fillId="0" borderId="4" xfId="0" applyNumberFormat="1" applyFont="1" applyFill="1" applyBorder="1" applyAlignment="1">
      <alignment horizontal="center" vertical="center"/>
    </xf>
    <xf numFmtId="166" fontId="21" fillId="0" borderId="2" xfId="0" applyNumberFormat="1" applyFont="1" applyFill="1" applyBorder="1" applyAlignment="1">
      <alignment horizontal="center" vertical="center"/>
    </xf>
    <xf numFmtId="166" fontId="21" fillId="0" borderId="15" xfId="0" applyNumberFormat="1" applyFont="1" applyFill="1" applyBorder="1" applyAlignment="1">
      <alignment horizontal="center" vertical="center"/>
    </xf>
    <xf numFmtId="166" fontId="21" fillId="0" borderId="4" xfId="0" applyNumberFormat="1" applyFont="1" applyFill="1" applyBorder="1" applyAlignment="1">
      <alignment horizontal="center" vertical="center"/>
    </xf>
    <xf numFmtId="49" fontId="2" fillId="0" borderId="1" xfId="0" applyNumberFormat="1" applyFont="1" applyFill="1" applyBorder="1" applyAlignment="1">
      <alignment horizontal="center" textRotation="90" wrapText="1"/>
    </xf>
  </cellXfs>
  <cellStyles count="2">
    <cellStyle name="Normal" xfId="0" builtinId="0"/>
    <cellStyle name="Percent" xfId="1" builtinId="5"/>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All Sectors, Unit sales 1990-2013 </a:t>
            </a:r>
            <a:r>
              <a:rPr lang="en-GB" sz="1080" b="0" i="0" u="none" strike="noStrike" baseline="0">
                <a:solidFill>
                  <a:srgbClr val="000000"/>
                </a:solidFill>
                <a:latin typeface="Calibri"/>
              </a:rPr>
              <a:t>(in mln units)</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Sales!$C$28</c:f>
              <c:strCache>
                <c:ptCount val="1"/>
                <c:pt idx="0">
                  <c:v>LFL (total)</c:v>
                </c:pt>
              </c:strCache>
            </c:strRef>
          </c:tx>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Sales!$W$28:$CE$28</c:f>
              <c:numCache>
                <c:formatCode>0</c:formatCode>
                <c:ptCount val="24"/>
                <c:pt idx="0">
                  <c:v>269.2027875</c:v>
                </c:pt>
                <c:pt idx="1">
                  <c:v>266.18705</c:v>
                </c:pt>
                <c:pt idx="2">
                  <c:v>267.405575</c:v>
                </c:pt>
                <c:pt idx="3">
                  <c:v>268.6241</c:v>
                </c:pt>
                <c:pt idx="4">
                  <c:v>271.64660833333335</c:v>
                </c:pt>
                <c:pt idx="5">
                  <c:v>276.47309999999999</c:v>
                </c:pt>
                <c:pt idx="6">
                  <c:v>283.10357499999998</c:v>
                </c:pt>
                <c:pt idx="7">
                  <c:v>289.73405000000002</c:v>
                </c:pt>
                <c:pt idx="8">
                  <c:v>296.36452500000001</c:v>
                </c:pt>
                <c:pt idx="9">
                  <c:v>308.66275833333333</c:v>
                </c:pt>
                <c:pt idx="10">
                  <c:v>317.94291666666669</c:v>
                </c:pt>
                <c:pt idx="11">
                  <c:v>325.16833333333329</c:v>
                </c:pt>
                <c:pt idx="12">
                  <c:v>329.32333333333332</c:v>
                </c:pt>
                <c:pt idx="13">
                  <c:v>345.27124999999995</c:v>
                </c:pt>
                <c:pt idx="14">
                  <c:v>362.4472640383334</c:v>
                </c:pt>
                <c:pt idx="15">
                  <c:v>376.19929211500005</c:v>
                </c:pt>
                <c:pt idx="16">
                  <c:v>380.34983422999994</c:v>
                </c:pt>
                <c:pt idx="17">
                  <c:v>384.50037634500001</c:v>
                </c:pt>
                <c:pt idx="18">
                  <c:v>388.6509184599999</c:v>
                </c:pt>
                <c:pt idx="19">
                  <c:v>387.34893759499994</c:v>
                </c:pt>
                <c:pt idx="20">
                  <c:v>390.42707685833329</c:v>
                </c:pt>
                <c:pt idx="21">
                  <c:v>387.24396166666662</c:v>
                </c:pt>
                <c:pt idx="22">
                  <c:v>371.56831708333334</c:v>
                </c:pt>
                <c:pt idx="23">
                  <c:v>343.62283203279429</c:v>
                </c:pt>
              </c:numCache>
            </c:numRef>
          </c:val>
        </c:ser>
        <c:ser>
          <c:idx val="4"/>
          <c:order val="1"/>
          <c:tx>
            <c:strRef>
              <c:f>Sales!$C$45</c:f>
              <c:strCache>
                <c:ptCount val="1"/>
                <c:pt idx="0">
                  <c:v>HID (total)</c:v>
                </c:pt>
              </c:strCache>
            </c:strRef>
          </c:tx>
          <c:spPr>
            <a:ln w="25400">
              <a:noFill/>
            </a:ln>
          </c:spP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Sales!$W$45:$CE$45</c:f>
              <c:numCache>
                <c:formatCode>0</c:formatCode>
                <c:ptCount val="24"/>
                <c:pt idx="0">
                  <c:v>16.5</c:v>
                </c:pt>
                <c:pt idx="1">
                  <c:v>17</c:v>
                </c:pt>
                <c:pt idx="2">
                  <c:v>18</c:v>
                </c:pt>
                <c:pt idx="3">
                  <c:v>19</c:v>
                </c:pt>
                <c:pt idx="4">
                  <c:v>19.877400000000002</c:v>
                </c:pt>
                <c:pt idx="5">
                  <c:v>20.632199999999997</c:v>
                </c:pt>
                <c:pt idx="6">
                  <c:v>21.264399999999998</c:v>
                </c:pt>
                <c:pt idx="7">
                  <c:v>21.896600000000003</c:v>
                </c:pt>
                <c:pt idx="8">
                  <c:v>22.5288</c:v>
                </c:pt>
                <c:pt idx="9">
                  <c:v>23.702933333333334</c:v>
                </c:pt>
                <c:pt idx="10">
                  <c:v>24.959</c:v>
                </c:pt>
                <c:pt idx="11">
                  <c:v>26.158333333333331</c:v>
                </c:pt>
                <c:pt idx="12">
                  <c:v>26.873999999999995</c:v>
                </c:pt>
                <c:pt idx="13">
                  <c:v>27.986333333333334</c:v>
                </c:pt>
                <c:pt idx="14">
                  <c:v>29.650972400000001</c:v>
                </c:pt>
                <c:pt idx="15">
                  <c:v>31.752917199999999</c:v>
                </c:pt>
                <c:pt idx="16">
                  <c:v>33.871834399999997</c:v>
                </c:pt>
                <c:pt idx="17">
                  <c:v>35.990751599999996</c:v>
                </c:pt>
                <c:pt idx="18">
                  <c:v>38.109668799999994</c:v>
                </c:pt>
                <c:pt idx="19">
                  <c:v>40.412935020000006</c:v>
                </c:pt>
                <c:pt idx="20">
                  <c:v>41.719524753333332</c:v>
                </c:pt>
                <c:pt idx="21">
                  <c:v>41.316811419999993</c:v>
                </c:pt>
                <c:pt idx="22">
                  <c:v>37.449961333333334</c:v>
                </c:pt>
                <c:pt idx="23">
                  <c:v>32.506815333333336</c:v>
                </c:pt>
              </c:numCache>
            </c:numRef>
          </c:val>
        </c:ser>
        <c:ser>
          <c:idx val="1"/>
          <c:order val="2"/>
          <c:tx>
            <c:strRef>
              <c:f>Sales!$C$31</c:f>
              <c:strCache>
                <c:ptCount val="1"/>
                <c:pt idx="0">
                  <c:v>CFL (total)</c:v>
                </c:pt>
              </c:strCache>
            </c:strRef>
          </c:tx>
          <c:spPr>
            <a:ln w="25400">
              <a:noFill/>
            </a:ln>
          </c:spP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Sales!$W$31:$CE$31</c:f>
              <c:numCache>
                <c:formatCode>0</c:formatCode>
                <c:ptCount val="24"/>
                <c:pt idx="0">
                  <c:v>50.63</c:v>
                </c:pt>
                <c:pt idx="1">
                  <c:v>53.94</c:v>
                </c:pt>
                <c:pt idx="2">
                  <c:v>60.56</c:v>
                </c:pt>
                <c:pt idx="3">
                  <c:v>71.513333333333335</c:v>
                </c:pt>
                <c:pt idx="4">
                  <c:v>84.030333333333331</c:v>
                </c:pt>
                <c:pt idx="5">
                  <c:v>99.111000000000004</c:v>
                </c:pt>
                <c:pt idx="6">
                  <c:v>112.422</c:v>
                </c:pt>
                <c:pt idx="7">
                  <c:v>126.733</c:v>
                </c:pt>
                <c:pt idx="8">
                  <c:v>138.04399999999998</c:v>
                </c:pt>
                <c:pt idx="9">
                  <c:v>147.71633333333332</c:v>
                </c:pt>
                <c:pt idx="10">
                  <c:v>153.82366666666667</c:v>
                </c:pt>
                <c:pt idx="11">
                  <c:v>159.90933333333334</c:v>
                </c:pt>
                <c:pt idx="12">
                  <c:v>164.703</c:v>
                </c:pt>
                <c:pt idx="13">
                  <c:v>170.80141833333334</c:v>
                </c:pt>
                <c:pt idx="14">
                  <c:v>196.60021233333333</c:v>
                </c:pt>
                <c:pt idx="15">
                  <c:v>282.07242666666662</c:v>
                </c:pt>
                <c:pt idx="16">
                  <c:v>380.54697506666662</c:v>
                </c:pt>
                <c:pt idx="17">
                  <c:v>492.79869226666665</c:v>
                </c:pt>
                <c:pt idx="18">
                  <c:v>545.4302002666667</c:v>
                </c:pt>
                <c:pt idx="19">
                  <c:v>589.46856686666672</c:v>
                </c:pt>
                <c:pt idx="20">
                  <c:v>566.64738899999998</c:v>
                </c:pt>
                <c:pt idx="21">
                  <c:v>514.20000000000005</c:v>
                </c:pt>
                <c:pt idx="22">
                  <c:v>422.46666666666664</c:v>
                </c:pt>
                <c:pt idx="23">
                  <c:v>342.36666666666667</c:v>
                </c:pt>
              </c:numCache>
            </c:numRef>
          </c:val>
        </c:ser>
        <c:ser>
          <c:idx val="2"/>
          <c:order val="3"/>
          <c:tx>
            <c:strRef>
              <c:f>Sales!$C$38</c:f>
              <c:strCache>
                <c:ptCount val="1"/>
                <c:pt idx="0">
                  <c:v>Tungsten-HL (total)</c:v>
                </c:pt>
              </c:strCache>
            </c:strRef>
          </c:tx>
          <c:spPr>
            <a:ln w="25400">
              <a:noFill/>
            </a:ln>
          </c:spP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Sales!$W$38:$CE$38</c:f>
              <c:numCache>
                <c:formatCode>0</c:formatCode>
                <c:ptCount val="24"/>
                <c:pt idx="0">
                  <c:v>87.784382451215691</c:v>
                </c:pt>
                <c:pt idx="1">
                  <c:v>109.74325001121133</c:v>
                </c:pt>
                <c:pt idx="2">
                  <c:v>137.10540633838323</c:v>
                </c:pt>
                <c:pt idx="3">
                  <c:v>168.32280318104102</c:v>
                </c:pt>
                <c:pt idx="4">
                  <c:v>183.88608335777565</c:v>
                </c:pt>
                <c:pt idx="5">
                  <c:v>200.92623079937223</c:v>
                </c:pt>
                <c:pt idx="6">
                  <c:v>212.74823160497061</c:v>
                </c:pt>
                <c:pt idx="7">
                  <c:v>225.67101363599599</c:v>
                </c:pt>
                <c:pt idx="8">
                  <c:v>239.32069030336592</c:v>
                </c:pt>
                <c:pt idx="9">
                  <c:v>253.4501229255408</c:v>
                </c:pt>
                <c:pt idx="10">
                  <c:v>267.87396750543263</c:v>
                </c:pt>
                <c:pt idx="11">
                  <c:v>282.42701909161514</c:v>
                </c:pt>
                <c:pt idx="12">
                  <c:v>296.9772204348692</c:v>
                </c:pt>
                <c:pt idx="13">
                  <c:v>311.41679963046067</c:v>
                </c:pt>
                <c:pt idx="14">
                  <c:v>325.9450200975607</c:v>
                </c:pt>
                <c:pt idx="15">
                  <c:v>351.74020296411487</c:v>
                </c:pt>
                <c:pt idx="16">
                  <c:v>377.08678012956017</c:v>
                </c:pt>
                <c:pt idx="17">
                  <c:v>433.32610261700819</c:v>
                </c:pt>
                <c:pt idx="18">
                  <c:v>513.77037083052687</c:v>
                </c:pt>
                <c:pt idx="19">
                  <c:v>602.95169178147103</c:v>
                </c:pt>
                <c:pt idx="20">
                  <c:v>649.58558641443835</c:v>
                </c:pt>
                <c:pt idx="21">
                  <c:v>678.13343086094403</c:v>
                </c:pt>
                <c:pt idx="22">
                  <c:v>726.48962844504786</c:v>
                </c:pt>
                <c:pt idx="23">
                  <c:v>771.57069582850067</c:v>
                </c:pt>
              </c:numCache>
            </c:numRef>
          </c:val>
        </c:ser>
        <c:ser>
          <c:idx val="7"/>
          <c:order val="4"/>
          <c:tx>
            <c:strRef>
              <c:f>Sales!$C$50</c:f>
              <c:strCache>
                <c:ptCount val="1"/>
                <c:pt idx="0">
                  <c:v>Tungsten stock</c:v>
                </c:pt>
              </c:strCache>
            </c:strRef>
          </c:tx>
          <c:spPr>
            <a:solidFill>
              <a:schemeClr val="accent3">
                <a:lumMod val="60000"/>
                <a:lumOff val="40000"/>
              </a:schemeClr>
            </a:solidFill>
            <a:ln w="25400">
              <a:noFill/>
            </a:ln>
          </c:spP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Sales!$W$50:$CE$50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90</c:v>
                </c:pt>
                <c:pt idx="21">
                  <c:v>140</c:v>
                </c:pt>
                <c:pt idx="22">
                  <c:v>140</c:v>
                </c:pt>
                <c:pt idx="23">
                  <c:v>130</c:v>
                </c:pt>
              </c:numCache>
            </c:numRef>
          </c:val>
        </c:ser>
        <c:ser>
          <c:idx val="3"/>
          <c:order val="5"/>
          <c:tx>
            <c:strRef>
              <c:f>Sales!$C$41</c:f>
              <c:strCache>
                <c:ptCount val="1"/>
                <c:pt idx="0">
                  <c:v>GLS (total)</c:v>
                </c:pt>
              </c:strCache>
            </c:strRef>
          </c:tx>
          <c:spPr>
            <a:ln w="25400">
              <a:noFill/>
            </a:ln>
          </c:spP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Sales!$W$41:$CE$41</c:f>
              <c:numCache>
                <c:formatCode>0</c:formatCode>
                <c:ptCount val="24"/>
                <c:pt idx="0">
                  <c:v>1687.5500225855005</c:v>
                </c:pt>
                <c:pt idx="1">
                  <c:v>1677.51685998724</c:v>
                </c:pt>
                <c:pt idx="2">
                  <c:v>1666.4039082419695</c:v>
                </c:pt>
                <c:pt idx="3">
                  <c:v>1654.6844759850119</c:v>
                </c:pt>
                <c:pt idx="4">
                  <c:v>1642.5878554780027</c:v>
                </c:pt>
                <c:pt idx="5">
                  <c:v>1630.8469030438609</c:v>
                </c:pt>
                <c:pt idx="6">
                  <c:v>1619.8012740332003</c:v>
                </c:pt>
                <c:pt idx="7">
                  <c:v>1609.0879636305431</c:v>
                </c:pt>
                <c:pt idx="8">
                  <c:v>1598.3253027912779</c:v>
                </c:pt>
                <c:pt idx="9">
                  <c:v>1587.416433240084</c:v>
                </c:pt>
                <c:pt idx="10">
                  <c:v>1576.2679598382304</c:v>
                </c:pt>
                <c:pt idx="11">
                  <c:v>1564.8934568178806</c:v>
                </c:pt>
                <c:pt idx="12">
                  <c:v>1553.396937695245</c:v>
                </c:pt>
                <c:pt idx="13">
                  <c:v>1541.8789528499424</c:v>
                </c:pt>
                <c:pt idx="14">
                  <c:v>1530.3395022819732</c:v>
                </c:pt>
                <c:pt idx="15">
                  <c:v>1518.6876880964255</c:v>
                </c:pt>
                <c:pt idx="16">
                  <c:v>1505.5468730281113</c:v>
                </c:pt>
                <c:pt idx="17">
                  <c:v>1489.5151304837991</c:v>
                </c:pt>
                <c:pt idx="18">
                  <c:v>1289.800395373278</c:v>
                </c:pt>
                <c:pt idx="19">
                  <c:v>968.24713126730137</c:v>
                </c:pt>
                <c:pt idx="20">
                  <c:v>696.88230700000008</c:v>
                </c:pt>
                <c:pt idx="21">
                  <c:v>461.08098866699999</c:v>
                </c:pt>
                <c:pt idx="22">
                  <c:v>299.297685667</c:v>
                </c:pt>
                <c:pt idx="23">
                  <c:v>159.29541233366666</c:v>
                </c:pt>
              </c:numCache>
            </c:numRef>
          </c:val>
        </c:ser>
        <c:ser>
          <c:idx val="6"/>
          <c:order val="6"/>
          <c:tx>
            <c:strRef>
              <c:f>Sales!$C$49</c:f>
              <c:strCache>
                <c:ptCount val="1"/>
                <c:pt idx="0">
                  <c:v>GLS stock</c:v>
                </c:pt>
              </c:strCache>
            </c:strRef>
          </c:tx>
          <c:spPr>
            <a:solidFill>
              <a:schemeClr val="accent4">
                <a:lumMod val="60000"/>
                <a:lumOff val="40000"/>
              </a:schemeClr>
            </a:solidFill>
            <a:ln w="25400">
              <a:noFill/>
            </a:ln>
          </c:spP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Sales!$W$49:$CE$49</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75</c:v>
                </c:pt>
                <c:pt idx="20">
                  <c:v>111.66666666666667</c:v>
                </c:pt>
                <c:pt idx="21">
                  <c:v>168.33333333333334</c:v>
                </c:pt>
                <c:pt idx="22">
                  <c:v>228.33333333333334</c:v>
                </c:pt>
                <c:pt idx="23">
                  <c:v>266.66666666666669</c:v>
                </c:pt>
              </c:numCache>
            </c:numRef>
          </c:val>
        </c:ser>
        <c:ser>
          <c:idx val="5"/>
          <c:order val="7"/>
          <c:tx>
            <c:strRef>
              <c:f>Sales!$C$48</c:f>
              <c:strCache>
                <c:ptCount val="1"/>
                <c:pt idx="0">
                  <c:v>LED (total)</c:v>
                </c:pt>
              </c:strCache>
            </c:strRef>
          </c:tx>
          <c:spPr>
            <a:ln w="25400">
              <a:noFill/>
            </a:ln>
          </c:spP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Sales!$W$48:$CE$48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1.6864159060000001</c:v>
                </c:pt>
                <c:pt idx="19">
                  <c:v>4.0471100089999998</c:v>
                </c:pt>
                <c:pt idx="20">
                  <c:v>8.4607745059999999</c:v>
                </c:pt>
                <c:pt idx="21">
                  <c:v>16.666278825555558</c:v>
                </c:pt>
                <c:pt idx="22">
                  <c:v>31.499953965666663</c:v>
                </c:pt>
                <c:pt idx="23">
                  <c:v>81.668497833333333</c:v>
                </c:pt>
              </c:numCache>
            </c:numRef>
          </c:val>
        </c:ser>
        <c:dLbls>
          <c:showLegendKey val="0"/>
          <c:showVal val="0"/>
          <c:showCatName val="0"/>
          <c:showSerName val="0"/>
          <c:showPercent val="0"/>
          <c:showBubbleSize val="0"/>
        </c:dLbls>
        <c:axId val="272220664"/>
        <c:axId val="272217136"/>
      </c:areaChart>
      <c:catAx>
        <c:axId val="272220664"/>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272217136"/>
        <c:crosses val="autoZero"/>
        <c:auto val="1"/>
        <c:lblAlgn val="ctr"/>
        <c:lblOffset val="100"/>
        <c:noMultiLvlLbl val="0"/>
      </c:catAx>
      <c:valAx>
        <c:axId val="272217136"/>
        <c:scaling>
          <c:orientation val="minMax"/>
          <c:max val="300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m units</a:t>
                </a:r>
              </a:p>
            </c:rich>
          </c:tx>
          <c:layout/>
          <c:overlay val="0"/>
          <c:spPr>
            <a:noFill/>
            <a:ln w="25400">
              <a:noFill/>
            </a:ln>
          </c:spPr>
        </c:title>
        <c:numFmt formatCode="0" sourceLinked="1"/>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272220664"/>
        <c:crosses val="autoZero"/>
        <c:crossBetween val="midCat"/>
      </c:valAx>
    </c:plotArea>
    <c:legend>
      <c:legendPos val="r"/>
      <c:layout>
        <c:manualLayout>
          <c:xMode val="edge"/>
          <c:yMode val="edge"/>
          <c:x val="0.84090464033792656"/>
          <c:y val="0.21160137795275588"/>
          <c:w val="0.15727436536253281"/>
          <c:h val="0.618785761154855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Residential, Stock 1990-2013 </a:t>
            </a:r>
            <a:r>
              <a:rPr lang="en-GB" sz="1080" b="0" i="0" u="none" strike="noStrike" baseline="0">
                <a:solidFill>
                  <a:srgbClr val="000000"/>
                </a:solidFill>
                <a:latin typeface="Calibri"/>
              </a:rPr>
              <a:t>(in mln units)</a:t>
            </a:r>
          </a:p>
        </c:rich>
      </c:tx>
      <c:layout>
        <c:manualLayout>
          <c:xMode val="edge"/>
          <c:yMode val="edge"/>
          <c:x val="0.1575746191414486"/>
          <c:y val="3.9828431372549017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Stock!$C$78</c:f>
              <c:strCache>
                <c:ptCount val="1"/>
                <c:pt idx="0">
                  <c:v>LFL (total)</c:v>
                </c:pt>
              </c:strCache>
            </c:strRef>
          </c:tx>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Stock!$W$78:$CE$78</c:f>
              <c:numCache>
                <c:formatCode>0</c:formatCode>
                <c:ptCount val="24"/>
                <c:pt idx="0">
                  <c:v>202.51043560202808</c:v>
                </c:pt>
                <c:pt idx="1">
                  <c:v>206.25521184889288</c:v>
                </c:pt>
                <c:pt idx="2">
                  <c:v>209.91232253115408</c:v>
                </c:pt>
                <c:pt idx="3">
                  <c:v>213.43954240560805</c:v>
                </c:pt>
                <c:pt idx="4">
                  <c:v>216.89642788992481</c:v>
                </c:pt>
                <c:pt idx="5">
                  <c:v>220.39027593011397</c:v>
                </c:pt>
                <c:pt idx="6">
                  <c:v>224.02813116329864</c:v>
                </c:pt>
                <c:pt idx="7">
                  <c:v>227.80132318101482</c:v>
                </c:pt>
                <c:pt idx="8">
                  <c:v>231.70091341783561</c:v>
                </c:pt>
                <c:pt idx="9">
                  <c:v>236.08042339119038</c:v>
                </c:pt>
                <c:pt idx="10">
                  <c:v>240.73719628468325</c:v>
                </c:pt>
                <c:pt idx="11">
                  <c:v>245.52993480031168</c:v>
                </c:pt>
                <c:pt idx="12">
                  <c:v>250.53320195928052</c:v>
                </c:pt>
                <c:pt idx="13">
                  <c:v>256.61410493121707</c:v>
                </c:pt>
                <c:pt idx="14">
                  <c:v>263.77785807761666</c:v>
                </c:pt>
                <c:pt idx="15">
                  <c:v>271.74376768347611</c:v>
                </c:pt>
                <c:pt idx="16">
                  <c:v>279.79690171437716</c:v>
                </c:pt>
                <c:pt idx="17">
                  <c:v>287.83350479327999</c:v>
                </c:pt>
                <c:pt idx="18">
                  <c:v>295.78424080443426</c:v>
                </c:pt>
                <c:pt idx="19">
                  <c:v>303.31998187718091</c:v>
                </c:pt>
                <c:pt idx="20">
                  <c:v>310.56427471992379</c:v>
                </c:pt>
                <c:pt idx="21">
                  <c:v>317.07983478087624</c:v>
                </c:pt>
                <c:pt idx="22">
                  <c:v>322.19599625516196</c:v>
                </c:pt>
                <c:pt idx="23">
                  <c:v>325.23356813383214</c:v>
                </c:pt>
              </c:numCache>
            </c:numRef>
          </c:val>
        </c:ser>
        <c:ser>
          <c:idx val="4"/>
          <c:order val="1"/>
          <c:tx>
            <c:strRef>
              <c:f>Stock!$C$95</c:f>
              <c:strCache>
                <c:ptCount val="1"/>
                <c:pt idx="0">
                  <c:v>HID (total)</c:v>
                </c:pt>
              </c:strCache>
            </c:strRef>
          </c:tx>
          <c:spPr>
            <a:ln w="25400">
              <a:noFill/>
            </a:ln>
          </c:spP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Stock!$W$95:$CE$95</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1"/>
          <c:order val="2"/>
          <c:tx>
            <c:strRef>
              <c:f>Stock!$C$81</c:f>
              <c:strCache>
                <c:ptCount val="1"/>
                <c:pt idx="0">
                  <c:v>CFL (total)</c:v>
                </c:pt>
              </c:strCache>
            </c:strRef>
          </c:tx>
          <c:spPr>
            <a:ln w="25400">
              <a:noFill/>
            </a:ln>
          </c:spP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Stock!$W$81:$CE$81</c:f>
              <c:numCache>
                <c:formatCode>0</c:formatCode>
                <c:ptCount val="24"/>
                <c:pt idx="0">
                  <c:v>168.19134094421844</c:v>
                </c:pt>
                <c:pt idx="1">
                  <c:v>188.19546610873343</c:v>
                </c:pt>
                <c:pt idx="2">
                  <c:v>211.11027184708342</c:v>
                </c:pt>
                <c:pt idx="3">
                  <c:v>237.91645397410588</c:v>
                </c:pt>
                <c:pt idx="4">
                  <c:v>270.17249330456212</c:v>
                </c:pt>
                <c:pt idx="5">
                  <c:v>309.80239256062464</c:v>
                </c:pt>
                <c:pt idx="6">
                  <c:v>355.55854728958286</c:v>
                </c:pt>
                <c:pt idx="7">
                  <c:v>407.9112858773143</c:v>
                </c:pt>
                <c:pt idx="8">
                  <c:v>464.91652875257142</c:v>
                </c:pt>
                <c:pt idx="9">
                  <c:v>525.12258750285719</c:v>
                </c:pt>
                <c:pt idx="10">
                  <c:v>586.28208611428568</c:v>
                </c:pt>
                <c:pt idx="11">
                  <c:v>648.29088457142848</c:v>
                </c:pt>
                <c:pt idx="12">
                  <c:v>710.44178285714281</c:v>
                </c:pt>
                <c:pt idx="13">
                  <c:v>773.27676528571419</c:v>
                </c:pt>
                <c:pt idx="14">
                  <c:v>846.60538648857141</c:v>
                </c:pt>
                <c:pt idx="15">
                  <c:v>963.61798103999979</c:v>
                </c:pt>
                <c:pt idx="16">
                  <c:v>1131.1951431828568</c:v>
                </c:pt>
                <c:pt idx="17">
                  <c:v>1356.1337456257143</c:v>
                </c:pt>
                <c:pt idx="18">
                  <c:v>1603.8123057057142</c:v>
                </c:pt>
                <c:pt idx="19">
                  <c:v>1868.6761349228573</c:v>
                </c:pt>
                <c:pt idx="20">
                  <c:v>2112.843549337143</c:v>
                </c:pt>
                <c:pt idx="21">
                  <c:v>2322.0800040514287</c:v>
                </c:pt>
                <c:pt idx="22">
                  <c:v>2475.4249424657141</c:v>
                </c:pt>
                <c:pt idx="23">
                  <c:v>2579.6027994657143</c:v>
                </c:pt>
              </c:numCache>
            </c:numRef>
          </c:val>
        </c:ser>
        <c:ser>
          <c:idx val="2"/>
          <c:order val="3"/>
          <c:tx>
            <c:strRef>
              <c:f>Stock!$C$88</c:f>
              <c:strCache>
                <c:ptCount val="1"/>
                <c:pt idx="0">
                  <c:v>Tungsten-HL (total)</c:v>
                </c:pt>
              </c:strCache>
            </c:strRef>
          </c:tx>
          <c:spPr>
            <a:ln w="25400">
              <a:noFill/>
            </a:ln>
          </c:spP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Stock!$W$88:$CE$88</c:f>
              <c:numCache>
                <c:formatCode>0</c:formatCode>
                <c:ptCount val="24"/>
                <c:pt idx="0">
                  <c:v>239.12760287708181</c:v>
                </c:pt>
                <c:pt idx="1">
                  <c:v>280.41611855410565</c:v>
                </c:pt>
                <c:pt idx="2">
                  <c:v>334.40526405432513</c:v>
                </c:pt>
                <c:pt idx="3">
                  <c:v>394.05788390641948</c:v>
                </c:pt>
                <c:pt idx="4">
                  <c:v>445.27307399708718</c:v>
                </c:pt>
                <c:pt idx="5">
                  <c:v>488.95252073185736</c:v>
                </c:pt>
                <c:pt idx="6">
                  <c:v>528.99664097514039</c:v>
                </c:pt>
                <c:pt idx="7">
                  <c:v>567.30400183161328</c:v>
                </c:pt>
                <c:pt idx="8">
                  <c:v>607.53673626379077</c:v>
                </c:pt>
                <c:pt idx="9">
                  <c:v>650.09035196990067</c:v>
                </c:pt>
                <c:pt idx="10">
                  <c:v>694.21182571742725</c:v>
                </c:pt>
                <c:pt idx="11">
                  <c:v>739.30149000338974</c:v>
                </c:pt>
                <c:pt idx="12">
                  <c:v>784.88324382340238</c:v>
                </c:pt>
                <c:pt idx="13">
                  <c:v>830.56631568724958</c:v>
                </c:pt>
                <c:pt idx="14">
                  <c:v>876.27627381212505</c:v>
                </c:pt>
                <c:pt idx="15">
                  <c:v>930.96400074142946</c:v>
                </c:pt>
                <c:pt idx="16">
                  <c:v>994.20589284193852</c:v>
                </c:pt>
                <c:pt idx="17">
                  <c:v>1090.5257125941332</c:v>
                </c:pt>
                <c:pt idx="18">
                  <c:v>1239.2486481947833</c:v>
                </c:pt>
                <c:pt idx="19">
                  <c:v>1442.9209263068183</c:v>
                </c:pt>
                <c:pt idx="20">
                  <c:v>1646.8466823750559</c:v>
                </c:pt>
                <c:pt idx="21">
                  <c:v>1811.0635110234125</c:v>
                </c:pt>
                <c:pt idx="22">
                  <c:v>1940.509131903048</c:v>
                </c:pt>
                <c:pt idx="23">
                  <c:v>2055.4794876592832</c:v>
                </c:pt>
              </c:numCache>
            </c:numRef>
          </c:val>
        </c:ser>
        <c:ser>
          <c:idx val="7"/>
          <c:order val="4"/>
          <c:tx>
            <c:strRef>
              <c:f>Stock!$C$100</c:f>
              <c:strCache>
                <c:ptCount val="1"/>
                <c:pt idx="0">
                  <c:v>Tungsten stock</c:v>
                </c:pt>
              </c:strCache>
            </c:strRef>
          </c:tx>
          <c:spPr>
            <a:solidFill>
              <a:schemeClr val="accent3">
                <a:lumMod val="60000"/>
                <a:lumOff val="40000"/>
              </a:schemeClr>
            </a:solidFill>
            <a:ln w="25400">
              <a:noFill/>
            </a:ln>
          </c:spP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Stock!$W$100:$CE$100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90</c:v>
                </c:pt>
                <c:pt idx="21">
                  <c:v>230</c:v>
                </c:pt>
                <c:pt idx="22">
                  <c:v>370</c:v>
                </c:pt>
                <c:pt idx="23">
                  <c:v>440</c:v>
                </c:pt>
              </c:numCache>
            </c:numRef>
          </c:val>
        </c:ser>
        <c:ser>
          <c:idx val="3"/>
          <c:order val="5"/>
          <c:tx>
            <c:strRef>
              <c:f>Stock!$C$91</c:f>
              <c:strCache>
                <c:ptCount val="1"/>
                <c:pt idx="0">
                  <c:v>GLS (total)</c:v>
                </c:pt>
              </c:strCache>
            </c:strRef>
          </c:tx>
          <c:spPr>
            <a:ln w="25400">
              <a:noFill/>
            </a:ln>
          </c:spP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Stock!$W$91:$CE$91</c:f>
              <c:numCache>
                <c:formatCode>0</c:formatCode>
                <c:ptCount val="24"/>
                <c:pt idx="0">
                  <c:v>2980.6183518914145</c:v>
                </c:pt>
                <c:pt idx="1">
                  <c:v>2989.0623100332409</c:v>
                </c:pt>
                <c:pt idx="2">
                  <c:v>2975.1455074874566</c:v>
                </c:pt>
                <c:pt idx="3">
                  <c:v>2955.0959269348718</c:v>
                </c:pt>
                <c:pt idx="4">
                  <c:v>2934.0674488578729</c:v>
                </c:pt>
                <c:pt idx="5">
                  <c:v>2912.9139358814932</c:v>
                </c:pt>
                <c:pt idx="6">
                  <c:v>2892.5341604132941</c:v>
                </c:pt>
                <c:pt idx="7">
                  <c:v>2873.039728449904</c:v>
                </c:pt>
                <c:pt idx="8">
                  <c:v>2853.8952840766924</c:v>
                </c:pt>
                <c:pt idx="9">
                  <c:v>2834.6534712482976</c:v>
                </c:pt>
                <c:pt idx="10">
                  <c:v>2815.094234958879</c:v>
                </c:pt>
                <c:pt idx="11">
                  <c:v>2795.1364992342374</c:v>
                </c:pt>
                <c:pt idx="12">
                  <c:v>2774.8577306928528</c:v>
                </c:pt>
                <c:pt idx="13">
                  <c:v>2754.4239936482172</c:v>
                </c:pt>
                <c:pt idx="14">
                  <c:v>2733.9342196957982</c:v>
                </c:pt>
                <c:pt idx="15">
                  <c:v>2713.3335661427091</c:v>
                </c:pt>
                <c:pt idx="16">
                  <c:v>2691.4480048608693</c:v>
                </c:pt>
                <c:pt idx="17">
                  <c:v>2666.0385251377825</c:v>
                </c:pt>
                <c:pt idx="18">
                  <c:v>2491.1051981128817</c:v>
                </c:pt>
                <c:pt idx="19">
                  <c:v>2071.24071117625</c:v>
                </c:pt>
                <c:pt idx="20">
                  <c:v>1561.401398680202</c:v>
                </c:pt>
                <c:pt idx="21">
                  <c:v>1098.5034598700092</c:v>
                </c:pt>
                <c:pt idx="22">
                  <c:v>732.19312737831115</c:v>
                </c:pt>
                <c:pt idx="23">
                  <c:v>448.84443194133337</c:v>
                </c:pt>
              </c:numCache>
            </c:numRef>
          </c:val>
        </c:ser>
        <c:ser>
          <c:idx val="6"/>
          <c:order val="6"/>
          <c:tx>
            <c:strRef>
              <c:f>Stock!$C$99</c:f>
              <c:strCache>
                <c:ptCount val="1"/>
                <c:pt idx="0">
                  <c:v>GLS stock</c:v>
                </c:pt>
              </c:strCache>
            </c:strRef>
          </c:tx>
          <c:spPr>
            <a:solidFill>
              <a:schemeClr val="accent4">
                <a:lumMod val="60000"/>
                <a:lumOff val="40000"/>
              </a:schemeClr>
            </a:solidFill>
            <a:ln w="25400">
              <a:noFill/>
            </a:ln>
          </c:spP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Stock!$W$99:$CE$99</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75</c:v>
                </c:pt>
                <c:pt idx="20">
                  <c:v>186.66666666666669</c:v>
                </c:pt>
                <c:pt idx="21">
                  <c:v>296.66666666666669</c:v>
                </c:pt>
                <c:pt idx="22">
                  <c:v>421.48148148148152</c:v>
                </c:pt>
                <c:pt idx="23">
                  <c:v>532.40740740740739</c:v>
                </c:pt>
              </c:numCache>
            </c:numRef>
          </c:val>
        </c:ser>
        <c:ser>
          <c:idx val="5"/>
          <c:order val="7"/>
          <c:tx>
            <c:strRef>
              <c:f>Stock!$C$98</c:f>
              <c:strCache>
                <c:ptCount val="1"/>
                <c:pt idx="0">
                  <c:v>LED (total)</c:v>
                </c:pt>
              </c:strCache>
            </c:strRef>
          </c:tx>
          <c:spPr>
            <a:ln w="25400">
              <a:noFill/>
            </a:ln>
          </c:spP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Stock!$W$98:$CE$98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1.6864159060000001</c:v>
                </c:pt>
                <c:pt idx="19">
                  <c:v>5.7335259149999995</c:v>
                </c:pt>
                <c:pt idx="20">
                  <c:v>14.194300421000001</c:v>
                </c:pt>
                <c:pt idx="21">
                  <c:v>29.679726424000002</c:v>
                </c:pt>
                <c:pt idx="22">
                  <c:v>59.449338124000001</c:v>
                </c:pt>
                <c:pt idx="23">
                  <c:v>127.059330624</c:v>
                </c:pt>
              </c:numCache>
            </c:numRef>
          </c:val>
        </c:ser>
        <c:dLbls>
          <c:showLegendKey val="0"/>
          <c:showVal val="0"/>
          <c:showCatName val="0"/>
          <c:showSerName val="0"/>
          <c:showPercent val="0"/>
          <c:showBubbleSize val="0"/>
        </c:dLbls>
        <c:axId val="312979776"/>
        <c:axId val="312973504"/>
      </c:areaChart>
      <c:catAx>
        <c:axId val="312979776"/>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2973504"/>
        <c:crosses val="autoZero"/>
        <c:auto val="1"/>
        <c:lblAlgn val="ctr"/>
        <c:lblOffset val="100"/>
        <c:noMultiLvlLbl val="0"/>
      </c:catAx>
      <c:valAx>
        <c:axId val="312973504"/>
        <c:scaling>
          <c:orientation val="minMax"/>
          <c:max val="700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m units</a:t>
                </a:r>
              </a:p>
            </c:rich>
          </c:tx>
          <c:layout/>
          <c:overlay val="0"/>
          <c:spPr>
            <a:noFill/>
            <a:ln w="25400">
              <a:noFill/>
            </a:ln>
          </c:spPr>
        </c:title>
        <c:numFmt formatCode="0" sourceLinked="1"/>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2979776"/>
        <c:crosses val="autoZero"/>
        <c:crossBetween val="midCat"/>
        <c:majorUnit val="500"/>
      </c:valAx>
    </c:plotArea>
    <c:legend>
      <c:legendPos val="r"/>
      <c:layout>
        <c:manualLayout>
          <c:xMode val="edge"/>
          <c:yMode val="edge"/>
          <c:x val="0.84090464033792656"/>
          <c:y val="0.21160137795275588"/>
          <c:w val="0.15727436536253281"/>
          <c:h val="0.618785761154855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Residential, Stock 1990-2013 </a:t>
            </a:r>
            <a:r>
              <a:rPr lang="en-GB" sz="1080" b="0" i="0" u="none" strike="noStrike" baseline="0">
                <a:solidFill>
                  <a:srgbClr val="000000"/>
                </a:solidFill>
                <a:latin typeface="Calibri"/>
              </a:rPr>
              <a:t>(in mln units)</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Stock!$C$78</c:f>
              <c:strCache>
                <c:ptCount val="1"/>
                <c:pt idx="0">
                  <c:v>LFL (total)</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Stock!$W$78:$CE$78</c:f>
              <c:numCache>
                <c:formatCode>0</c:formatCode>
                <c:ptCount val="24"/>
                <c:pt idx="0">
                  <c:v>202.51043560202808</c:v>
                </c:pt>
                <c:pt idx="1">
                  <c:v>206.25521184889288</c:v>
                </c:pt>
                <c:pt idx="2">
                  <c:v>209.91232253115408</c:v>
                </c:pt>
                <c:pt idx="3">
                  <c:v>213.43954240560805</c:v>
                </c:pt>
                <c:pt idx="4">
                  <c:v>216.89642788992481</c:v>
                </c:pt>
                <c:pt idx="5">
                  <c:v>220.39027593011397</c:v>
                </c:pt>
                <c:pt idx="6">
                  <c:v>224.02813116329864</c:v>
                </c:pt>
                <c:pt idx="7">
                  <c:v>227.80132318101482</c:v>
                </c:pt>
                <c:pt idx="8">
                  <c:v>231.70091341783561</c:v>
                </c:pt>
                <c:pt idx="9">
                  <c:v>236.08042339119038</c:v>
                </c:pt>
                <c:pt idx="10">
                  <c:v>240.73719628468325</c:v>
                </c:pt>
                <c:pt idx="11">
                  <c:v>245.52993480031168</c:v>
                </c:pt>
                <c:pt idx="12">
                  <c:v>250.53320195928052</c:v>
                </c:pt>
                <c:pt idx="13">
                  <c:v>256.61410493121707</c:v>
                </c:pt>
                <c:pt idx="14">
                  <c:v>263.77785807761666</c:v>
                </c:pt>
                <c:pt idx="15">
                  <c:v>271.74376768347611</c:v>
                </c:pt>
                <c:pt idx="16">
                  <c:v>279.79690171437716</c:v>
                </c:pt>
                <c:pt idx="17">
                  <c:v>287.83350479327999</c:v>
                </c:pt>
                <c:pt idx="18">
                  <c:v>295.78424080443426</c:v>
                </c:pt>
                <c:pt idx="19">
                  <c:v>303.31998187718091</c:v>
                </c:pt>
                <c:pt idx="20">
                  <c:v>310.56427471992379</c:v>
                </c:pt>
                <c:pt idx="21">
                  <c:v>317.07983478087624</c:v>
                </c:pt>
                <c:pt idx="22">
                  <c:v>322.19599625516196</c:v>
                </c:pt>
                <c:pt idx="23">
                  <c:v>325.23356813383214</c:v>
                </c:pt>
              </c:numCache>
            </c:numRef>
          </c:val>
          <c:smooth val="0"/>
        </c:ser>
        <c:ser>
          <c:idx val="4"/>
          <c:order val="1"/>
          <c:tx>
            <c:strRef>
              <c:f>Stock!$C$95</c:f>
              <c:strCache>
                <c:ptCount val="1"/>
                <c:pt idx="0">
                  <c:v>HID (total)</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Stock!$W$95:$CE$95</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1"/>
          <c:order val="2"/>
          <c:tx>
            <c:strRef>
              <c:f>Stock!$C$81</c:f>
              <c:strCache>
                <c:ptCount val="1"/>
                <c:pt idx="0">
                  <c:v>CFL (total)</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Stock!$W$81:$CE$81</c:f>
              <c:numCache>
                <c:formatCode>0</c:formatCode>
                <c:ptCount val="24"/>
                <c:pt idx="0">
                  <c:v>168.19134094421844</c:v>
                </c:pt>
                <c:pt idx="1">
                  <c:v>188.19546610873343</c:v>
                </c:pt>
                <c:pt idx="2">
                  <c:v>211.11027184708342</c:v>
                </c:pt>
                <c:pt idx="3">
                  <c:v>237.91645397410588</c:v>
                </c:pt>
                <c:pt idx="4">
                  <c:v>270.17249330456212</c:v>
                </c:pt>
                <c:pt idx="5">
                  <c:v>309.80239256062464</c:v>
                </c:pt>
                <c:pt idx="6">
                  <c:v>355.55854728958286</c:v>
                </c:pt>
                <c:pt idx="7">
                  <c:v>407.9112858773143</c:v>
                </c:pt>
                <c:pt idx="8">
                  <c:v>464.91652875257142</c:v>
                </c:pt>
                <c:pt idx="9">
                  <c:v>525.12258750285719</c:v>
                </c:pt>
                <c:pt idx="10">
                  <c:v>586.28208611428568</c:v>
                </c:pt>
                <c:pt idx="11">
                  <c:v>648.29088457142848</c:v>
                </c:pt>
                <c:pt idx="12">
                  <c:v>710.44178285714281</c:v>
                </c:pt>
                <c:pt idx="13">
                  <c:v>773.27676528571419</c:v>
                </c:pt>
                <c:pt idx="14">
                  <c:v>846.60538648857141</c:v>
                </c:pt>
                <c:pt idx="15">
                  <c:v>963.61798103999979</c:v>
                </c:pt>
                <c:pt idx="16">
                  <c:v>1131.1951431828568</c:v>
                </c:pt>
                <c:pt idx="17">
                  <c:v>1356.1337456257143</c:v>
                </c:pt>
                <c:pt idx="18">
                  <c:v>1603.8123057057142</c:v>
                </c:pt>
                <c:pt idx="19">
                  <c:v>1868.6761349228573</c:v>
                </c:pt>
                <c:pt idx="20">
                  <c:v>2112.843549337143</c:v>
                </c:pt>
                <c:pt idx="21">
                  <c:v>2322.0800040514287</c:v>
                </c:pt>
                <c:pt idx="22">
                  <c:v>2475.4249424657141</c:v>
                </c:pt>
                <c:pt idx="23">
                  <c:v>2579.6027994657143</c:v>
                </c:pt>
              </c:numCache>
            </c:numRef>
          </c:val>
          <c:smooth val="0"/>
        </c:ser>
        <c:ser>
          <c:idx val="2"/>
          <c:order val="3"/>
          <c:tx>
            <c:strRef>
              <c:f>Stock!$C$88</c:f>
              <c:strCache>
                <c:ptCount val="1"/>
                <c:pt idx="0">
                  <c:v>Tungsten-HL (total)</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Stock!$W$88:$CE$88</c:f>
              <c:numCache>
                <c:formatCode>0</c:formatCode>
                <c:ptCount val="24"/>
                <c:pt idx="0">
                  <c:v>239.12760287708181</c:v>
                </c:pt>
                <c:pt idx="1">
                  <c:v>280.41611855410565</c:v>
                </c:pt>
                <c:pt idx="2">
                  <c:v>334.40526405432513</c:v>
                </c:pt>
                <c:pt idx="3">
                  <c:v>394.05788390641948</c:v>
                </c:pt>
                <c:pt idx="4">
                  <c:v>445.27307399708718</c:v>
                </c:pt>
                <c:pt idx="5">
                  <c:v>488.95252073185736</c:v>
                </c:pt>
                <c:pt idx="6">
                  <c:v>528.99664097514039</c:v>
                </c:pt>
                <c:pt idx="7">
                  <c:v>567.30400183161328</c:v>
                </c:pt>
                <c:pt idx="8">
                  <c:v>607.53673626379077</c:v>
                </c:pt>
                <c:pt idx="9">
                  <c:v>650.09035196990067</c:v>
                </c:pt>
                <c:pt idx="10">
                  <c:v>694.21182571742725</c:v>
                </c:pt>
                <c:pt idx="11">
                  <c:v>739.30149000338974</c:v>
                </c:pt>
                <c:pt idx="12">
                  <c:v>784.88324382340238</c:v>
                </c:pt>
                <c:pt idx="13">
                  <c:v>830.56631568724958</c:v>
                </c:pt>
                <c:pt idx="14">
                  <c:v>876.27627381212505</c:v>
                </c:pt>
                <c:pt idx="15">
                  <c:v>930.96400074142946</c:v>
                </c:pt>
                <c:pt idx="16">
                  <c:v>994.20589284193852</c:v>
                </c:pt>
                <c:pt idx="17">
                  <c:v>1090.5257125941332</c:v>
                </c:pt>
                <c:pt idx="18">
                  <c:v>1239.2486481947833</c:v>
                </c:pt>
                <c:pt idx="19">
                  <c:v>1442.9209263068183</c:v>
                </c:pt>
                <c:pt idx="20">
                  <c:v>1646.8466823750559</c:v>
                </c:pt>
                <c:pt idx="21">
                  <c:v>1811.0635110234125</c:v>
                </c:pt>
                <c:pt idx="22">
                  <c:v>1940.509131903048</c:v>
                </c:pt>
                <c:pt idx="23">
                  <c:v>2055.4794876592832</c:v>
                </c:pt>
              </c:numCache>
            </c:numRef>
          </c:val>
          <c:smooth val="0"/>
        </c:ser>
        <c:ser>
          <c:idx val="7"/>
          <c:order val="4"/>
          <c:tx>
            <c:strRef>
              <c:f>Stock!$C$100</c:f>
              <c:strCache>
                <c:ptCount val="1"/>
                <c:pt idx="0">
                  <c:v>Tungsten stock</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Stock!$W$100:$CE$100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90</c:v>
                </c:pt>
                <c:pt idx="21">
                  <c:v>230</c:v>
                </c:pt>
                <c:pt idx="22">
                  <c:v>370</c:v>
                </c:pt>
                <c:pt idx="23">
                  <c:v>440</c:v>
                </c:pt>
              </c:numCache>
            </c:numRef>
          </c:val>
          <c:smooth val="0"/>
        </c:ser>
        <c:ser>
          <c:idx val="3"/>
          <c:order val="5"/>
          <c:tx>
            <c:strRef>
              <c:f>Stock!$C$91</c:f>
              <c:strCache>
                <c:ptCount val="1"/>
                <c:pt idx="0">
                  <c:v>GLS (total)</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Stock!$W$91:$CE$91</c:f>
              <c:numCache>
                <c:formatCode>0</c:formatCode>
                <c:ptCount val="24"/>
                <c:pt idx="0">
                  <c:v>2980.6183518914145</c:v>
                </c:pt>
                <c:pt idx="1">
                  <c:v>2989.0623100332409</c:v>
                </c:pt>
                <c:pt idx="2">
                  <c:v>2975.1455074874566</c:v>
                </c:pt>
                <c:pt idx="3">
                  <c:v>2955.0959269348718</c:v>
                </c:pt>
                <c:pt idx="4">
                  <c:v>2934.0674488578729</c:v>
                </c:pt>
                <c:pt idx="5">
                  <c:v>2912.9139358814932</c:v>
                </c:pt>
                <c:pt idx="6">
                  <c:v>2892.5341604132941</c:v>
                </c:pt>
                <c:pt idx="7">
                  <c:v>2873.039728449904</c:v>
                </c:pt>
                <c:pt idx="8">
                  <c:v>2853.8952840766924</c:v>
                </c:pt>
                <c:pt idx="9">
                  <c:v>2834.6534712482976</c:v>
                </c:pt>
                <c:pt idx="10">
                  <c:v>2815.094234958879</c:v>
                </c:pt>
                <c:pt idx="11">
                  <c:v>2795.1364992342374</c:v>
                </c:pt>
                <c:pt idx="12">
                  <c:v>2774.8577306928528</c:v>
                </c:pt>
                <c:pt idx="13">
                  <c:v>2754.4239936482172</c:v>
                </c:pt>
                <c:pt idx="14">
                  <c:v>2733.9342196957982</c:v>
                </c:pt>
                <c:pt idx="15">
                  <c:v>2713.3335661427091</c:v>
                </c:pt>
                <c:pt idx="16">
                  <c:v>2691.4480048608693</c:v>
                </c:pt>
                <c:pt idx="17">
                  <c:v>2666.0385251377825</c:v>
                </c:pt>
                <c:pt idx="18">
                  <c:v>2491.1051981128817</c:v>
                </c:pt>
                <c:pt idx="19">
                  <c:v>2071.24071117625</c:v>
                </c:pt>
                <c:pt idx="20">
                  <c:v>1561.401398680202</c:v>
                </c:pt>
                <c:pt idx="21">
                  <c:v>1098.5034598700092</c:v>
                </c:pt>
                <c:pt idx="22">
                  <c:v>732.19312737831115</c:v>
                </c:pt>
                <c:pt idx="23">
                  <c:v>448.84443194133337</c:v>
                </c:pt>
              </c:numCache>
            </c:numRef>
          </c:val>
          <c:smooth val="0"/>
        </c:ser>
        <c:ser>
          <c:idx val="6"/>
          <c:order val="6"/>
          <c:tx>
            <c:strRef>
              <c:f>Stock!$C$99</c:f>
              <c:strCache>
                <c:ptCount val="1"/>
                <c:pt idx="0">
                  <c:v>GLS stock</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Stock!$W$99:$CE$99</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75</c:v>
                </c:pt>
                <c:pt idx="20">
                  <c:v>186.66666666666669</c:v>
                </c:pt>
                <c:pt idx="21">
                  <c:v>296.66666666666669</c:v>
                </c:pt>
                <c:pt idx="22">
                  <c:v>421.48148148148152</c:v>
                </c:pt>
                <c:pt idx="23">
                  <c:v>532.40740740740739</c:v>
                </c:pt>
              </c:numCache>
            </c:numRef>
          </c:val>
          <c:smooth val="0"/>
        </c:ser>
        <c:ser>
          <c:idx val="5"/>
          <c:order val="7"/>
          <c:tx>
            <c:strRef>
              <c:f>Stock!$C$98</c:f>
              <c:strCache>
                <c:ptCount val="1"/>
                <c:pt idx="0">
                  <c:v>LED (total)</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Stock!$W$98:$CE$98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1.6864159060000001</c:v>
                </c:pt>
                <c:pt idx="19">
                  <c:v>5.7335259149999995</c:v>
                </c:pt>
                <c:pt idx="20">
                  <c:v>14.194300421000001</c:v>
                </c:pt>
                <c:pt idx="21">
                  <c:v>29.679726424000002</c:v>
                </c:pt>
                <c:pt idx="22">
                  <c:v>59.449338124000001</c:v>
                </c:pt>
                <c:pt idx="23">
                  <c:v>127.059330624</c:v>
                </c:pt>
              </c:numCache>
            </c:numRef>
          </c:val>
          <c:smooth val="0"/>
        </c:ser>
        <c:dLbls>
          <c:showLegendKey val="0"/>
          <c:showVal val="0"/>
          <c:showCatName val="0"/>
          <c:showSerName val="0"/>
          <c:showPercent val="0"/>
          <c:showBubbleSize val="0"/>
        </c:dLbls>
        <c:smooth val="0"/>
        <c:axId val="314928664"/>
        <c:axId val="314934152"/>
      </c:lineChart>
      <c:catAx>
        <c:axId val="314928664"/>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4934152"/>
        <c:crosses val="autoZero"/>
        <c:auto val="1"/>
        <c:lblAlgn val="ctr"/>
        <c:lblOffset val="100"/>
        <c:noMultiLvlLbl val="0"/>
      </c:catAx>
      <c:valAx>
        <c:axId val="314934152"/>
        <c:scaling>
          <c:orientation val="minMax"/>
          <c:max val="400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m units</a:t>
                </a:r>
              </a:p>
            </c:rich>
          </c:tx>
          <c:layout/>
          <c:overlay val="0"/>
          <c:spPr>
            <a:noFill/>
            <a:ln w="25400">
              <a:noFill/>
            </a:ln>
          </c:spPr>
        </c:title>
        <c:numFmt formatCode="0" sourceLinked="1"/>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4928664"/>
        <c:crosses val="autoZero"/>
        <c:crossBetween val="between"/>
      </c:valAx>
    </c:plotArea>
    <c:legend>
      <c:legendPos val="r"/>
      <c:layout>
        <c:manualLayout>
          <c:xMode val="edge"/>
          <c:yMode val="edge"/>
          <c:x val="0.84252747982938347"/>
          <c:y val="0.43525334838659874"/>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Non-Residential, Stock 1990-2013 </a:t>
            </a:r>
            <a:r>
              <a:rPr lang="en-GB" sz="1080" b="0" i="0" u="none" strike="noStrike" baseline="0">
                <a:solidFill>
                  <a:srgbClr val="000000"/>
                </a:solidFill>
                <a:latin typeface="Calibri"/>
              </a:rPr>
              <a:t>(in mln units)</a:t>
            </a:r>
          </a:p>
        </c:rich>
      </c:tx>
      <c:layout>
        <c:manualLayout>
          <c:xMode val="edge"/>
          <c:yMode val="edge"/>
          <c:x val="0.12023284698954985"/>
          <c:y val="3.6764705882352942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Stock!$C$128</c:f>
              <c:strCache>
                <c:ptCount val="1"/>
                <c:pt idx="0">
                  <c:v>LFL (total)</c:v>
                </c:pt>
              </c:strCache>
            </c:strRef>
          </c:tx>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Stock!$W$128:$CE$128</c:f>
              <c:numCache>
                <c:formatCode>0</c:formatCode>
                <c:ptCount val="24"/>
                <c:pt idx="0">
                  <c:v>1038.8811546106228</c:v>
                </c:pt>
                <c:pt idx="1">
                  <c:v>1060.3957648934256</c:v>
                </c:pt>
                <c:pt idx="2">
                  <c:v>1076.0106114262119</c:v>
                </c:pt>
                <c:pt idx="3">
                  <c:v>1085.5079528744452</c:v>
                </c:pt>
                <c:pt idx="4">
                  <c:v>1093.8133753063637</c:v>
                </c:pt>
                <c:pt idx="5">
                  <c:v>1107.6478189636364</c:v>
                </c:pt>
                <c:pt idx="6">
                  <c:v>1127.4037497272725</c:v>
                </c:pt>
                <c:pt idx="7">
                  <c:v>1152.7487697818181</c:v>
                </c:pt>
                <c:pt idx="8">
                  <c:v>1181.1840959454546</c:v>
                </c:pt>
                <c:pt idx="9">
                  <c:v>1216.4253383454547</c:v>
                </c:pt>
                <c:pt idx="10">
                  <c:v>1254.4857914727272</c:v>
                </c:pt>
                <c:pt idx="11">
                  <c:v>1293.2022267272728</c:v>
                </c:pt>
                <c:pt idx="12">
                  <c:v>1328.2339511999999</c:v>
                </c:pt>
                <c:pt idx="13">
                  <c:v>1369.4146092545454</c:v>
                </c:pt>
                <c:pt idx="14">
                  <c:v>1419.9828371398801</c:v>
                </c:pt>
                <c:pt idx="15">
                  <c:v>1476.6351274686108</c:v>
                </c:pt>
                <c:pt idx="16">
                  <c:v>1529.6178550351635</c:v>
                </c:pt>
                <c:pt idx="17">
                  <c:v>1576.1359869152184</c:v>
                </c:pt>
                <c:pt idx="18">
                  <c:v>1624.7714493396215</c:v>
                </c:pt>
                <c:pt idx="19">
                  <c:v>1675.5123070361235</c:v>
                </c:pt>
                <c:pt idx="20">
                  <c:v>1736.4198651861925</c:v>
                </c:pt>
                <c:pt idx="21">
                  <c:v>1794.3706757515852</c:v>
                </c:pt>
                <c:pt idx="22">
                  <c:v>1842.7802025876215</c:v>
                </c:pt>
                <c:pt idx="23">
                  <c:v>1883.9224947194041</c:v>
                </c:pt>
              </c:numCache>
            </c:numRef>
          </c:val>
        </c:ser>
        <c:ser>
          <c:idx val="4"/>
          <c:order val="1"/>
          <c:tx>
            <c:strRef>
              <c:f>Stock!$C$145</c:f>
              <c:strCache>
                <c:ptCount val="1"/>
                <c:pt idx="0">
                  <c:v>HID (total)</c:v>
                </c:pt>
              </c:strCache>
            </c:strRef>
          </c:tx>
          <c:spPr>
            <a:ln w="25400">
              <a:noFill/>
            </a:ln>
          </c:spP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Stock!$W$145:$CE$145</c:f>
              <c:numCache>
                <c:formatCode>0</c:formatCode>
                <c:ptCount val="24"/>
                <c:pt idx="0">
                  <c:v>40.300000000000004</c:v>
                </c:pt>
                <c:pt idx="1">
                  <c:v>40.800000000000004</c:v>
                </c:pt>
                <c:pt idx="2">
                  <c:v>42.300000000000004</c:v>
                </c:pt>
                <c:pt idx="3">
                  <c:v>44.4</c:v>
                </c:pt>
                <c:pt idx="4">
                  <c:v>46.477400000000003</c:v>
                </c:pt>
                <c:pt idx="5">
                  <c:v>48.309600000000003</c:v>
                </c:pt>
                <c:pt idx="6">
                  <c:v>49.883333333333326</c:v>
                </c:pt>
                <c:pt idx="7">
                  <c:v>51.321199999999997</c:v>
                </c:pt>
                <c:pt idx="8">
                  <c:v>52.745800000000003</c:v>
                </c:pt>
                <c:pt idx="9">
                  <c:v>54.712333333333333</c:v>
                </c:pt>
                <c:pt idx="10">
                  <c:v>57.302733333333336</c:v>
                </c:pt>
                <c:pt idx="11">
                  <c:v>59.9816</c:v>
                </c:pt>
                <c:pt idx="12">
                  <c:v>62.437999999999995</c:v>
                </c:pt>
                <c:pt idx="13">
                  <c:v>64.734333333333339</c:v>
                </c:pt>
                <c:pt idx="14">
                  <c:v>67.946639066666677</c:v>
                </c:pt>
                <c:pt idx="15">
                  <c:v>71.952222933333331</c:v>
                </c:pt>
                <c:pt idx="16">
                  <c:v>76.80831653333334</c:v>
                </c:pt>
                <c:pt idx="17">
                  <c:v>81.974280800000003</c:v>
                </c:pt>
                <c:pt idx="18">
                  <c:v>87.341809999999995</c:v>
                </c:pt>
                <c:pt idx="19">
                  <c:v>92.893688220000001</c:v>
                </c:pt>
                <c:pt idx="20">
                  <c:v>97.633238973333334</c:v>
                </c:pt>
                <c:pt idx="21">
                  <c:v>98.801736993333321</c:v>
                </c:pt>
                <c:pt idx="22">
                  <c:v>94.166120839999991</c:v>
                </c:pt>
                <c:pt idx="23">
                  <c:v>84.262507086666659</c:v>
                </c:pt>
              </c:numCache>
            </c:numRef>
          </c:val>
        </c:ser>
        <c:ser>
          <c:idx val="1"/>
          <c:order val="2"/>
          <c:tx>
            <c:strRef>
              <c:f>Stock!$C$131</c:f>
              <c:strCache>
                <c:ptCount val="1"/>
                <c:pt idx="0">
                  <c:v>CFL (total)</c:v>
                </c:pt>
              </c:strCache>
            </c:strRef>
          </c:tx>
          <c:spPr>
            <a:ln w="25400">
              <a:noFill/>
            </a:ln>
          </c:spP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Stock!$W$131:$CE$131</c:f>
              <c:numCache>
                <c:formatCode>0</c:formatCode>
                <c:ptCount val="24"/>
                <c:pt idx="0">
                  <c:v>156.94827898484004</c:v>
                </c:pt>
                <c:pt idx="1">
                  <c:v>172.9327544276</c:v>
                </c:pt>
                <c:pt idx="2">
                  <c:v>190.63194936400001</c:v>
                </c:pt>
                <c:pt idx="3">
                  <c:v>211.62149929333333</c:v>
                </c:pt>
                <c:pt idx="4">
                  <c:v>236.4207510666667</c:v>
                </c:pt>
                <c:pt idx="5">
                  <c:v>265.92958266666665</c:v>
                </c:pt>
                <c:pt idx="6">
                  <c:v>299.29290666666668</c:v>
                </c:pt>
                <c:pt idx="7">
                  <c:v>337.59436666666664</c:v>
                </c:pt>
                <c:pt idx="8">
                  <c:v>379.39956666666666</c:v>
                </c:pt>
                <c:pt idx="9">
                  <c:v>424.13949999999994</c:v>
                </c:pt>
                <c:pt idx="10">
                  <c:v>470.1086416666667</c:v>
                </c:pt>
                <c:pt idx="11">
                  <c:v>516.93159166666669</c:v>
                </c:pt>
                <c:pt idx="12">
                  <c:v>563.5327166666666</c:v>
                </c:pt>
                <c:pt idx="13">
                  <c:v>610.82380899999998</c:v>
                </c:pt>
                <c:pt idx="14">
                  <c:v>666.1282822733333</c:v>
                </c:pt>
                <c:pt idx="15">
                  <c:v>751.35843462666662</c:v>
                </c:pt>
                <c:pt idx="16">
                  <c:v>871.19965469333329</c:v>
                </c:pt>
                <c:pt idx="17">
                  <c:v>1030.4563933266666</c:v>
                </c:pt>
                <c:pt idx="18">
                  <c:v>1206.6459918466667</c:v>
                </c:pt>
                <c:pt idx="19">
                  <c:v>1395.2508140200002</c:v>
                </c:pt>
                <c:pt idx="20">
                  <c:v>1569.2555718083333</c:v>
                </c:pt>
                <c:pt idx="21">
                  <c:v>1715.1040166583334</c:v>
                </c:pt>
                <c:pt idx="22">
                  <c:v>1817.4866713766669</c:v>
                </c:pt>
                <c:pt idx="23">
                  <c:v>1880.7144450816668</c:v>
                </c:pt>
              </c:numCache>
            </c:numRef>
          </c:val>
        </c:ser>
        <c:ser>
          <c:idx val="2"/>
          <c:order val="3"/>
          <c:tx>
            <c:strRef>
              <c:f>Stock!$C$138</c:f>
              <c:strCache>
                <c:ptCount val="1"/>
                <c:pt idx="0">
                  <c:v>Tungsten-HL (total)</c:v>
                </c:pt>
              </c:strCache>
            </c:strRef>
          </c:tx>
          <c:spPr>
            <a:ln w="25400">
              <a:noFill/>
            </a:ln>
          </c:spP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Stock!$W$138:$CE$138</c:f>
              <c:numCache>
                <c:formatCode>0</c:formatCode>
                <c:ptCount val="24"/>
                <c:pt idx="0">
                  <c:v>57.708210907888223</c:v>
                </c:pt>
                <c:pt idx="1">
                  <c:v>68.158354828348621</c:v>
                </c:pt>
                <c:pt idx="2">
                  <c:v>82.221499444247925</c:v>
                </c:pt>
                <c:pt idx="3">
                  <c:v>98.048116247715953</c:v>
                </c:pt>
                <c:pt idx="4">
                  <c:v>111.31826849927177</c:v>
                </c:pt>
                <c:pt idx="5">
                  <c:v>122.23813018296428</c:v>
                </c:pt>
                <c:pt idx="6">
                  <c:v>132.24916024378504</c:v>
                </c:pt>
                <c:pt idx="7">
                  <c:v>141.82600045790329</c:v>
                </c:pt>
                <c:pt idx="8">
                  <c:v>151.88418406594764</c:v>
                </c:pt>
                <c:pt idx="9">
                  <c:v>162.52258799247514</c:v>
                </c:pt>
                <c:pt idx="10">
                  <c:v>173.55295642935675</c:v>
                </c:pt>
                <c:pt idx="11">
                  <c:v>184.82537250084741</c:v>
                </c:pt>
                <c:pt idx="12">
                  <c:v>196.22081095585057</c:v>
                </c:pt>
                <c:pt idx="13">
                  <c:v>207.64157892181234</c:v>
                </c:pt>
                <c:pt idx="14">
                  <c:v>219.06906845303115</c:v>
                </c:pt>
                <c:pt idx="15">
                  <c:v>232.74100018535731</c:v>
                </c:pt>
                <c:pt idx="16">
                  <c:v>248.55147321048455</c:v>
                </c:pt>
                <c:pt idx="17">
                  <c:v>272.63142814853319</c:v>
                </c:pt>
                <c:pt idx="18">
                  <c:v>309.81216204869577</c:v>
                </c:pt>
                <c:pt idx="19">
                  <c:v>360.73023157670445</c:v>
                </c:pt>
                <c:pt idx="20">
                  <c:v>411.71167059376393</c:v>
                </c:pt>
                <c:pt idx="21">
                  <c:v>452.76587775585296</c:v>
                </c:pt>
                <c:pt idx="22">
                  <c:v>485.127282975762</c:v>
                </c:pt>
                <c:pt idx="23">
                  <c:v>513.86987191482069</c:v>
                </c:pt>
              </c:numCache>
            </c:numRef>
          </c:val>
        </c:ser>
        <c:ser>
          <c:idx val="7"/>
          <c:order val="4"/>
          <c:tx>
            <c:strRef>
              <c:f>Stock!$C$150</c:f>
              <c:strCache>
                <c:ptCount val="1"/>
                <c:pt idx="0">
                  <c:v>Tungsten stock</c:v>
                </c:pt>
              </c:strCache>
            </c:strRef>
          </c:tx>
          <c:spPr>
            <a:solidFill>
              <a:schemeClr val="accent3">
                <a:lumMod val="60000"/>
                <a:lumOff val="40000"/>
              </a:schemeClr>
            </a:solidFill>
            <a:ln w="25400">
              <a:noFill/>
            </a:ln>
          </c:spP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Stock!$W$150:$CE$150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3"/>
          <c:order val="5"/>
          <c:tx>
            <c:strRef>
              <c:f>Stock!$C$141</c:f>
              <c:strCache>
                <c:ptCount val="1"/>
                <c:pt idx="0">
                  <c:v>GLS (total)</c:v>
                </c:pt>
              </c:strCache>
            </c:strRef>
          </c:tx>
          <c:spPr>
            <a:ln w="25400">
              <a:noFill/>
            </a:ln>
          </c:spP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Stock!$W$141:$CE$141</c:f>
              <c:numCache>
                <c:formatCode>0</c:formatCode>
                <c:ptCount val="24"/>
                <c:pt idx="0">
                  <c:v>750.02223226022238</c:v>
                </c:pt>
                <c:pt idx="1">
                  <c:v>748.01559974057022</c:v>
                </c:pt>
                <c:pt idx="2">
                  <c:v>743.78637687186392</c:v>
                </c:pt>
                <c:pt idx="3">
                  <c:v>738.77398173371796</c:v>
                </c:pt>
                <c:pt idx="4">
                  <c:v>733.51686221446801</c:v>
                </c:pt>
                <c:pt idx="5">
                  <c:v>728.22848397037319</c:v>
                </c:pt>
                <c:pt idx="6">
                  <c:v>723.13354010332318</c:v>
                </c:pt>
                <c:pt idx="7">
                  <c:v>718.25993211247567</c:v>
                </c:pt>
                <c:pt idx="8">
                  <c:v>713.47382101917299</c:v>
                </c:pt>
                <c:pt idx="9">
                  <c:v>708.66336781207417</c:v>
                </c:pt>
                <c:pt idx="10">
                  <c:v>703.77355873971953</c:v>
                </c:pt>
                <c:pt idx="11">
                  <c:v>698.784124808559</c:v>
                </c:pt>
                <c:pt idx="12">
                  <c:v>693.71443267321297</c:v>
                </c:pt>
                <c:pt idx="13">
                  <c:v>688.6059984120543</c:v>
                </c:pt>
                <c:pt idx="14">
                  <c:v>683.48355492394933</c:v>
                </c:pt>
                <c:pt idx="15">
                  <c:v>678.33339153567704</c:v>
                </c:pt>
                <c:pt idx="16">
                  <c:v>672.86200121521722</c:v>
                </c:pt>
                <c:pt idx="17">
                  <c:v>666.50963128444539</c:v>
                </c:pt>
                <c:pt idx="18">
                  <c:v>622.77629952822019</c:v>
                </c:pt>
                <c:pt idx="19">
                  <c:v>517.81017779406238</c:v>
                </c:pt>
                <c:pt idx="20">
                  <c:v>390.35034967005038</c:v>
                </c:pt>
                <c:pt idx="21">
                  <c:v>274.62586496750225</c:v>
                </c:pt>
                <c:pt idx="22">
                  <c:v>183.04828184457776</c:v>
                </c:pt>
                <c:pt idx="23">
                  <c:v>112.21110798533331</c:v>
                </c:pt>
              </c:numCache>
            </c:numRef>
          </c:val>
        </c:ser>
        <c:ser>
          <c:idx val="6"/>
          <c:order val="6"/>
          <c:tx>
            <c:strRef>
              <c:f>Stock!$C$149</c:f>
              <c:strCache>
                <c:ptCount val="1"/>
                <c:pt idx="0">
                  <c:v>GLS stock</c:v>
                </c:pt>
              </c:strCache>
            </c:strRef>
          </c:tx>
          <c:spPr>
            <a:solidFill>
              <a:schemeClr val="accent4">
                <a:lumMod val="60000"/>
                <a:lumOff val="40000"/>
              </a:schemeClr>
            </a:solidFill>
            <a:ln w="25400">
              <a:noFill/>
            </a:ln>
          </c:spP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Stock!$W$149:$CE$149</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5"/>
          <c:order val="7"/>
          <c:tx>
            <c:strRef>
              <c:f>Stock!$C$148</c:f>
              <c:strCache>
                <c:ptCount val="1"/>
                <c:pt idx="0">
                  <c:v>LED (total)</c:v>
                </c:pt>
              </c:strCache>
            </c:strRef>
          </c:tx>
          <c:spPr>
            <a:ln w="25400">
              <a:noFill/>
            </a:ln>
          </c:spP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Stock!$W$148:$CE$148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1.180852822555555</c:v>
                </c:pt>
                <c:pt idx="22">
                  <c:v>2.91119508822222</c:v>
                </c:pt>
                <c:pt idx="23">
                  <c:v>16.969700421555551</c:v>
                </c:pt>
              </c:numCache>
            </c:numRef>
          </c:val>
        </c:ser>
        <c:dLbls>
          <c:showLegendKey val="0"/>
          <c:showVal val="0"/>
          <c:showCatName val="0"/>
          <c:showSerName val="0"/>
          <c:showPercent val="0"/>
          <c:showBubbleSize val="0"/>
        </c:dLbls>
        <c:axId val="312980168"/>
        <c:axId val="312975464"/>
      </c:areaChart>
      <c:catAx>
        <c:axId val="312980168"/>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2975464"/>
        <c:crosses val="autoZero"/>
        <c:auto val="1"/>
        <c:lblAlgn val="ctr"/>
        <c:lblOffset val="100"/>
        <c:noMultiLvlLbl val="0"/>
      </c:catAx>
      <c:valAx>
        <c:axId val="312975464"/>
        <c:scaling>
          <c:orientation val="minMax"/>
          <c:max val="700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m units</a:t>
                </a:r>
              </a:p>
            </c:rich>
          </c:tx>
          <c:layout/>
          <c:overlay val="0"/>
          <c:spPr>
            <a:noFill/>
            <a:ln w="25400">
              <a:noFill/>
            </a:ln>
          </c:spPr>
        </c:title>
        <c:numFmt formatCode="0" sourceLinked="1"/>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2980168"/>
        <c:crosses val="autoZero"/>
        <c:crossBetween val="midCat"/>
        <c:majorUnit val="500"/>
      </c:valAx>
    </c:plotArea>
    <c:legend>
      <c:legendPos val="r"/>
      <c:layout>
        <c:manualLayout>
          <c:xMode val="edge"/>
          <c:yMode val="edge"/>
          <c:x val="0.84090464033792656"/>
          <c:y val="0.21160137795275588"/>
          <c:w val="0.15727436536253281"/>
          <c:h val="0.618785761154855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Non-Residential, Stock 1990-2013 </a:t>
            </a:r>
            <a:r>
              <a:rPr lang="en-GB" sz="1080" b="0" i="0" u="none" strike="noStrike" baseline="0">
                <a:solidFill>
                  <a:srgbClr val="000000"/>
                </a:solidFill>
                <a:latin typeface="Calibri"/>
              </a:rPr>
              <a:t>(in mln units)</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Stock!$C$128</c:f>
              <c:strCache>
                <c:ptCount val="1"/>
                <c:pt idx="0">
                  <c:v>LFL (total)</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Stock!$W$128:$CE$128</c:f>
              <c:numCache>
                <c:formatCode>0</c:formatCode>
                <c:ptCount val="24"/>
                <c:pt idx="0">
                  <c:v>1038.8811546106228</c:v>
                </c:pt>
                <c:pt idx="1">
                  <c:v>1060.3957648934256</c:v>
                </c:pt>
                <c:pt idx="2">
                  <c:v>1076.0106114262119</c:v>
                </c:pt>
                <c:pt idx="3">
                  <c:v>1085.5079528744452</c:v>
                </c:pt>
                <c:pt idx="4">
                  <c:v>1093.8133753063637</c:v>
                </c:pt>
                <c:pt idx="5">
                  <c:v>1107.6478189636364</c:v>
                </c:pt>
                <c:pt idx="6">
                  <c:v>1127.4037497272725</c:v>
                </c:pt>
                <c:pt idx="7">
                  <c:v>1152.7487697818181</c:v>
                </c:pt>
                <c:pt idx="8">
                  <c:v>1181.1840959454546</c:v>
                </c:pt>
                <c:pt idx="9">
                  <c:v>1216.4253383454547</c:v>
                </c:pt>
                <c:pt idx="10">
                  <c:v>1254.4857914727272</c:v>
                </c:pt>
                <c:pt idx="11">
                  <c:v>1293.2022267272728</c:v>
                </c:pt>
                <c:pt idx="12">
                  <c:v>1328.2339511999999</c:v>
                </c:pt>
                <c:pt idx="13">
                  <c:v>1369.4146092545454</c:v>
                </c:pt>
                <c:pt idx="14">
                  <c:v>1419.9828371398801</c:v>
                </c:pt>
                <c:pt idx="15">
                  <c:v>1476.6351274686108</c:v>
                </c:pt>
                <c:pt idx="16">
                  <c:v>1529.6178550351635</c:v>
                </c:pt>
                <c:pt idx="17">
                  <c:v>1576.1359869152184</c:v>
                </c:pt>
                <c:pt idx="18">
                  <c:v>1624.7714493396215</c:v>
                </c:pt>
                <c:pt idx="19">
                  <c:v>1675.5123070361235</c:v>
                </c:pt>
                <c:pt idx="20">
                  <c:v>1736.4198651861925</c:v>
                </c:pt>
                <c:pt idx="21">
                  <c:v>1794.3706757515852</c:v>
                </c:pt>
                <c:pt idx="22">
                  <c:v>1842.7802025876215</c:v>
                </c:pt>
                <c:pt idx="23">
                  <c:v>1883.9224947194041</c:v>
                </c:pt>
              </c:numCache>
            </c:numRef>
          </c:val>
          <c:smooth val="0"/>
        </c:ser>
        <c:ser>
          <c:idx val="4"/>
          <c:order val="1"/>
          <c:tx>
            <c:strRef>
              <c:f>Stock!$C$145</c:f>
              <c:strCache>
                <c:ptCount val="1"/>
                <c:pt idx="0">
                  <c:v>HID (total)</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Stock!$W$145:$CE$145</c:f>
              <c:numCache>
                <c:formatCode>0</c:formatCode>
                <c:ptCount val="24"/>
                <c:pt idx="0">
                  <c:v>40.300000000000004</c:v>
                </c:pt>
                <c:pt idx="1">
                  <c:v>40.800000000000004</c:v>
                </c:pt>
                <c:pt idx="2">
                  <c:v>42.300000000000004</c:v>
                </c:pt>
                <c:pt idx="3">
                  <c:v>44.4</c:v>
                </c:pt>
                <c:pt idx="4">
                  <c:v>46.477400000000003</c:v>
                </c:pt>
                <c:pt idx="5">
                  <c:v>48.309600000000003</c:v>
                </c:pt>
                <c:pt idx="6">
                  <c:v>49.883333333333326</c:v>
                </c:pt>
                <c:pt idx="7">
                  <c:v>51.321199999999997</c:v>
                </c:pt>
                <c:pt idx="8">
                  <c:v>52.745800000000003</c:v>
                </c:pt>
                <c:pt idx="9">
                  <c:v>54.712333333333333</c:v>
                </c:pt>
                <c:pt idx="10">
                  <c:v>57.302733333333336</c:v>
                </c:pt>
                <c:pt idx="11">
                  <c:v>59.9816</c:v>
                </c:pt>
                <c:pt idx="12">
                  <c:v>62.437999999999995</c:v>
                </c:pt>
                <c:pt idx="13">
                  <c:v>64.734333333333339</c:v>
                </c:pt>
                <c:pt idx="14">
                  <c:v>67.946639066666677</c:v>
                </c:pt>
                <c:pt idx="15">
                  <c:v>71.952222933333331</c:v>
                </c:pt>
                <c:pt idx="16">
                  <c:v>76.80831653333334</c:v>
                </c:pt>
                <c:pt idx="17">
                  <c:v>81.974280800000003</c:v>
                </c:pt>
                <c:pt idx="18">
                  <c:v>87.341809999999995</c:v>
                </c:pt>
                <c:pt idx="19">
                  <c:v>92.893688220000001</c:v>
                </c:pt>
                <c:pt idx="20">
                  <c:v>97.633238973333334</c:v>
                </c:pt>
                <c:pt idx="21">
                  <c:v>98.801736993333321</c:v>
                </c:pt>
                <c:pt idx="22">
                  <c:v>94.166120839999991</c:v>
                </c:pt>
                <c:pt idx="23">
                  <c:v>84.262507086666659</c:v>
                </c:pt>
              </c:numCache>
            </c:numRef>
          </c:val>
          <c:smooth val="0"/>
        </c:ser>
        <c:ser>
          <c:idx val="1"/>
          <c:order val="2"/>
          <c:tx>
            <c:strRef>
              <c:f>Stock!$C$131</c:f>
              <c:strCache>
                <c:ptCount val="1"/>
                <c:pt idx="0">
                  <c:v>CFL (total)</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Stock!$W$131:$CE$131</c:f>
              <c:numCache>
                <c:formatCode>0</c:formatCode>
                <c:ptCount val="24"/>
                <c:pt idx="0">
                  <c:v>156.94827898484004</c:v>
                </c:pt>
                <c:pt idx="1">
                  <c:v>172.9327544276</c:v>
                </c:pt>
                <c:pt idx="2">
                  <c:v>190.63194936400001</c:v>
                </c:pt>
                <c:pt idx="3">
                  <c:v>211.62149929333333</c:v>
                </c:pt>
                <c:pt idx="4">
                  <c:v>236.4207510666667</c:v>
                </c:pt>
                <c:pt idx="5">
                  <c:v>265.92958266666665</c:v>
                </c:pt>
                <c:pt idx="6">
                  <c:v>299.29290666666668</c:v>
                </c:pt>
                <c:pt idx="7">
                  <c:v>337.59436666666664</c:v>
                </c:pt>
                <c:pt idx="8">
                  <c:v>379.39956666666666</c:v>
                </c:pt>
                <c:pt idx="9">
                  <c:v>424.13949999999994</c:v>
                </c:pt>
                <c:pt idx="10">
                  <c:v>470.1086416666667</c:v>
                </c:pt>
                <c:pt idx="11">
                  <c:v>516.93159166666669</c:v>
                </c:pt>
                <c:pt idx="12">
                  <c:v>563.5327166666666</c:v>
                </c:pt>
                <c:pt idx="13">
                  <c:v>610.82380899999998</c:v>
                </c:pt>
                <c:pt idx="14">
                  <c:v>666.1282822733333</c:v>
                </c:pt>
                <c:pt idx="15">
                  <c:v>751.35843462666662</c:v>
                </c:pt>
                <c:pt idx="16">
                  <c:v>871.19965469333329</c:v>
                </c:pt>
                <c:pt idx="17">
                  <c:v>1030.4563933266666</c:v>
                </c:pt>
                <c:pt idx="18">
                  <c:v>1206.6459918466667</c:v>
                </c:pt>
                <c:pt idx="19">
                  <c:v>1395.2508140200002</c:v>
                </c:pt>
                <c:pt idx="20">
                  <c:v>1569.2555718083333</c:v>
                </c:pt>
                <c:pt idx="21">
                  <c:v>1715.1040166583334</c:v>
                </c:pt>
                <c:pt idx="22">
                  <c:v>1817.4866713766669</c:v>
                </c:pt>
                <c:pt idx="23">
                  <c:v>1880.7144450816668</c:v>
                </c:pt>
              </c:numCache>
            </c:numRef>
          </c:val>
          <c:smooth val="0"/>
        </c:ser>
        <c:ser>
          <c:idx val="2"/>
          <c:order val="3"/>
          <c:tx>
            <c:strRef>
              <c:f>Stock!$C$138</c:f>
              <c:strCache>
                <c:ptCount val="1"/>
                <c:pt idx="0">
                  <c:v>Tungsten-HL (total)</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Stock!$W$138:$CE$138</c:f>
              <c:numCache>
                <c:formatCode>0</c:formatCode>
                <c:ptCount val="24"/>
                <c:pt idx="0">
                  <c:v>57.708210907888223</c:v>
                </c:pt>
                <c:pt idx="1">
                  <c:v>68.158354828348621</c:v>
                </c:pt>
                <c:pt idx="2">
                  <c:v>82.221499444247925</c:v>
                </c:pt>
                <c:pt idx="3">
                  <c:v>98.048116247715953</c:v>
                </c:pt>
                <c:pt idx="4">
                  <c:v>111.31826849927177</c:v>
                </c:pt>
                <c:pt idx="5">
                  <c:v>122.23813018296428</c:v>
                </c:pt>
                <c:pt idx="6">
                  <c:v>132.24916024378504</c:v>
                </c:pt>
                <c:pt idx="7">
                  <c:v>141.82600045790329</c:v>
                </c:pt>
                <c:pt idx="8">
                  <c:v>151.88418406594764</c:v>
                </c:pt>
                <c:pt idx="9">
                  <c:v>162.52258799247514</c:v>
                </c:pt>
                <c:pt idx="10">
                  <c:v>173.55295642935675</c:v>
                </c:pt>
                <c:pt idx="11">
                  <c:v>184.82537250084741</c:v>
                </c:pt>
                <c:pt idx="12">
                  <c:v>196.22081095585057</c:v>
                </c:pt>
                <c:pt idx="13">
                  <c:v>207.64157892181234</c:v>
                </c:pt>
                <c:pt idx="14">
                  <c:v>219.06906845303115</c:v>
                </c:pt>
                <c:pt idx="15">
                  <c:v>232.74100018535731</c:v>
                </c:pt>
                <c:pt idx="16">
                  <c:v>248.55147321048455</c:v>
                </c:pt>
                <c:pt idx="17">
                  <c:v>272.63142814853319</c:v>
                </c:pt>
                <c:pt idx="18">
                  <c:v>309.81216204869577</c:v>
                </c:pt>
                <c:pt idx="19">
                  <c:v>360.73023157670445</c:v>
                </c:pt>
                <c:pt idx="20">
                  <c:v>411.71167059376393</c:v>
                </c:pt>
                <c:pt idx="21">
                  <c:v>452.76587775585296</c:v>
                </c:pt>
                <c:pt idx="22">
                  <c:v>485.127282975762</c:v>
                </c:pt>
                <c:pt idx="23">
                  <c:v>513.86987191482069</c:v>
                </c:pt>
              </c:numCache>
            </c:numRef>
          </c:val>
          <c:smooth val="0"/>
        </c:ser>
        <c:ser>
          <c:idx val="7"/>
          <c:order val="4"/>
          <c:tx>
            <c:strRef>
              <c:f>Stock!$C$150</c:f>
              <c:strCache>
                <c:ptCount val="1"/>
                <c:pt idx="0">
                  <c:v>Tungsten stock</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Stock!$W$150:$CE$150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3"/>
          <c:order val="5"/>
          <c:tx>
            <c:strRef>
              <c:f>Stock!$C$141</c:f>
              <c:strCache>
                <c:ptCount val="1"/>
                <c:pt idx="0">
                  <c:v>GLS (total)</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Stock!$W$141:$CE$141</c:f>
              <c:numCache>
                <c:formatCode>0</c:formatCode>
                <c:ptCount val="24"/>
                <c:pt idx="0">
                  <c:v>750.02223226022238</c:v>
                </c:pt>
                <c:pt idx="1">
                  <c:v>748.01559974057022</c:v>
                </c:pt>
                <c:pt idx="2">
                  <c:v>743.78637687186392</c:v>
                </c:pt>
                <c:pt idx="3">
                  <c:v>738.77398173371796</c:v>
                </c:pt>
                <c:pt idx="4">
                  <c:v>733.51686221446801</c:v>
                </c:pt>
                <c:pt idx="5">
                  <c:v>728.22848397037319</c:v>
                </c:pt>
                <c:pt idx="6">
                  <c:v>723.13354010332318</c:v>
                </c:pt>
                <c:pt idx="7">
                  <c:v>718.25993211247567</c:v>
                </c:pt>
                <c:pt idx="8">
                  <c:v>713.47382101917299</c:v>
                </c:pt>
                <c:pt idx="9">
                  <c:v>708.66336781207417</c:v>
                </c:pt>
                <c:pt idx="10">
                  <c:v>703.77355873971953</c:v>
                </c:pt>
                <c:pt idx="11">
                  <c:v>698.784124808559</c:v>
                </c:pt>
                <c:pt idx="12">
                  <c:v>693.71443267321297</c:v>
                </c:pt>
                <c:pt idx="13">
                  <c:v>688.6059984120543</c:v>
                </c:pt>
                <c:pt idx="14">
                  <c:v>683.48355492394933</c:v>
                </c:pt>
                <c:pt idx="15">
                  <c:v>678.33339153567704</c:v>
                </c:pt>
                <c:pt idx="16">
                  <c:v>672.86200121521722</c:v>
                </c:pt>
                <c:pt idx="17">
                  <c:v>666.50963128444539</c:v>
                </c:pt>
                <c:pt idx="18">
                  <c:v>622.77629952822019</c:v>
                </c:pt>
                <c:pt idx="19">
                  <c:v>517.81017779406238</c:v>
                </c:pt>
                <c:pt idx="20">
                  <c:v>390.35034967005038</c:v>
                </c:pt>
                <c:pt idx="21">
                  <c:v>274.62586496750225</c:v>
                </c:pt>
                <c:pt idx="22">
                  <c:v>183.04828184457776</c:v>
                </c:pt>
                <c:pt idx="23">
                  <c:v>112.21110798533331</c:v>
                </c:pt>
              </c:numCache>
            </c:numRef>
          </c:val>
          <c:smooth val="0"/>
        </c:ser>
        <c:ser>
          <c:idx val="6"/>
          <c:order val="6"/>
          <c:tx>
            <c:strRef>
              <c:f>Stock!$C$149</c:f>
              <c:strCache>
                <c:ptCount val="1"/>
                <c:pt idx="0">
                  <c:v>GLS stock</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Stock!$W$149:$CE$149</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5"/>
          <c:order val="7"/>
          <c:tx>
            <c:strRef>
              <c:f>Stock!$C$148</c:f>
              <c:strCache>
                <c:ptCount val="1"/>
                <c:pt idx="0">
                  <c:v>LED (total)</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Stock!$W$148:$CE$148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1.180852822555555</c:v>
                </c:pt>
                <c:pt idx="22">
                  <c:v>2.91119508822222</c:v>
                </c:pt>
                <c:pt idx="23">
                  <c:v>16.969700421555551</c:v>
                </c:pt>
              </c:numCache>
            </c:numRef>
          </c:val>
          <c:smooth val="0"/>
        </c:ser>
        <c:dLbls>
          <c:showLegendKey val="0"/>
          <c:showVal val="0"/>
          <c:showCatName val="0"/>
          <c:showSerName val="0"/>
          <c:showPercent val="0"/>
          <c:showBubbleSize val="0"/>
        </c:dLbls>
        <c:smooth val="0"/>
        <c:axId val="314932976"/>
        <c:axId val="314934544"/>
      </c:lineChart>
      <c:catAx>
        <c:axId val="314932976"/>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4934544"/>
        <c:crosses val="autoZero"/>
        <c:auto val="1"/>
        <c:lblAlgn val="ctr"/>
        <c:lblOffset val="100"/>
        <c:noMultiLvlLbl val="0"/>
      </c:catAx>
      <c:valAx>
        <c:axId val="314934544"/>
        <c:scaling>
          <c:orientation val="minMax"/>
          <c:max val="300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m units</a:t>
                </a:r>
              </a:p>
            </c:rich>
          </c:tx>
          <c:layout/>
          <c:overlay val="0"/>
          <c:spPr>
            <a:noFill/>
            <a:ln w="25400">
              <a:noFill/>
            </a:ln>
          </c:spPr>
        </c:title>
        <c:numFmt formatCode="0" sourceLinked="1"/>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4932976"/>
        <c:crosses val="autoZero"/>
        <c:crossBetween val="between"/>
      </c:valAx>
    </c:plotArea>
    <c:legend>
      <c:legendPos val="r"/>
      <c:layout>
        <c:manualLayout>
          <c:xMode val="edge"/>
          <c:yMode val="edge"/>
          <c:x val="0.84252747982938347"/>
          <c:y val="0.4291258974062066"/>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solidFill>
                  <a:schemeClr val="dk1"/>
                </a:solidFill>
                <a:latin typeface="Arial" panose="020B0604020202020204" pitchFamily="34" charset="0"/>
                <a:ea typeface="+mn-ea"/>
                <a:cs typeface="+mn-cs"/>
              </a:defRPr>
            </a:pPr>
            <a:r>
              <a:rPr lang="en-US"/>
              <a:t>lamps (units) / hh</a:t>
            </a:r>
          </a:p>
        </c:rich>
      </c:tx>
      <c:overlay val="0"/>
      <c:spPr>
        <a:solidFill>
          <a:schemeClr val="lt1"/>
        </a:solidFill>
        <a:ln w="25400" cap="flat" cmpd="sng" algn="ctr">
          <a:noFill/>
          <a:prstDash val="solid"/>
        </a:ln>
        <a:effectLst/>
      </c:spPr>
    </c:title>
    <c:autoTitleDeleted val="0"/>
    <c:plotArea>
      <c:layout/>
      <c:lineChart>
        <c:grouping val="standard"/>
        <c:varyColors val="0"/>
        <c:ser>
          <c:idx val="0"/>
          <c:order val="0"/>
          <c:tx>
            <c:strRef>
              <c:f>Stock!$C$116</c:f>
              <c:strCache>
                <c:ptCount val="1"/>
                <c:pt idx="0">
                  <c:v>TOTAL lamps/hh</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Stock!$W$116:$CE$116</c:f>
              <c:numCache>
                <c:formatCode>0.0</c:formatCode>
                <c:ptCount val="24"/>
                <c:pt idx="0">
                  <c:v>20.92335507759174</c:v>
                </c:pt>
                <c:pt idx="1">
                  <c:v>21.10801420984545</c:v>
                </c:pt>
                <c:pt idx="2">
                  <c:v>21.249563487810548</c:v>
                </c:pt>
                <c:pt idx="3">
                  <c:v>21.406498857840521</c:v>
                </c:pt>
                <c:pt idx="4">
                  <c:v>21.537485762307533</c:v>
                </c:pt>
                <c:pt idx="5">
                  <c:v>21.664237603879279</c:v>
                </c:pt>
                <c:pt idx="6">
                  <c:v>21.866419717134747</c:v>
                </c:pt>
                <c:pt idx="7">
                  <c:v>22.097237012576421</c:v>
                </c:pt>
                <c:pt idx="8">
                  <c:v>22.362318288216041</c:v>
                </c:pt>
                <c:pt idx="9">
                  <c:v>22.65471579400409</c:v>
                </c:pt>
                <c:pt idx="10">
                  <c:v>22.955666188857997</c:v>
                </c:pt>
                <c:pt idx="11">
                  <c:v>23.350869060374222</c:v>
                </c:pt>
                <c:pt idx="12">
                  <c:v>23.745750390443732</c:v>
                </c:pt>
                <c:pt idx="13">
                  <c:v>24.146510985519033</c:v>
                </c:pt>
                <c:pt idx="14">
                  <c:v>24.604366402971493</c:v>
                </c:pt>
                <c:pt idx="15">
                  <c:v>25.335718149572244</c:v>
                </c:pt>
                <c:pt idx="16">
                  <c:v>26.361052770249518</c:v>
                </c:pt>
                <c:pt idx="17">
                  <c:v>27.826316406383498</c:v>
                </c:pt>
                <c:pt idx="18">
                  <c:v>28.906872029174686</c:v>
                </c:pt>
                <c:pt idx="19">
                  <c:v>29.489114748405118</c:v>
                </c:pt>
                <c:pt idx="20">
                  <c:v>30.170743108507342</c:v>
                </c:pt>
                <c:pt idx="21">
                  <c:v>30.980783532002402</c:v>
                </c:pt>
                <c:pt idx="22">
                  <c:v>31.954574955048617</c:v>
                </c:pt>
                <c:pt idx="23">
                  <c:v>32.775843615830247</c:v>
                </c:pt>
              </c:numCache>
            </c:numRef>
          </c:val>
          <c:smooth val="0"/>
        </c:ser>
        <c:dLbls>
          <c:showLegendKey val="0"/>
          <c:showVal val="0"/>
          <c:showCatName val="0"/>
          <c:showSerName val="0"/>
          <c:showPercent val="0"/>
          <c:showBubbleSize val="0"/>
        </c:dLbls>
        <c:smooth val="0"/>
        <c:axId val="314929056"/>
        <c:axId val="314933760"/>
      </c:lineChart>
      <c:dateAx>
        <c:axId val="314929056"/>
        <c:scaling>
          <c:orientation val="minMax"/>
        </c:scaling>
        <c:delete val="0"/>
        <c:axPos val="b"/>
        <c:numFmt formatCode="General" sourceLinked="1"/>
        <c:majorTickMark val="out"/>
        <c:minorTickMark val="none"/>
        <c:tickLblPos val="nextTo"/>
        <c:crossAx val="314933760"/>
        <c:crosses val="autoZero"/>
        <c:auto val="0"/>
        <c:lblOffset val="100"/>
        <c:baseTimeUnit val="days"/>
        <c:majorUnit val="5"/>
      </c:dateAx>
      <c:valAx>
        <c:axId val="314933760"/>
        <c:scaling>
          <c:orientation val="minMax"/>
        </c:scaling>
        <c:delete val="0"/>
        <c:axPos val="l"/>
        <c:majorGridlines/>
        <c:numFmt formatCode="0" sourceLinked="0"/>
        <c:majorTickMark val="out"/>
        <c:minorTickMark val="none"/>
        <c:tickLblPos val="nextTo"/>
        <c:crossAx val="314929056"/>
        <c:crosses val="autoZero"/>
        <c:crossBetween val="between"/>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All Sectors, Lighting Capacity 1990-2013 </a:t>
            </a:r>
            <a:r>
              <a:rPr lang="en-GB" sz="1080" b="0" i="0" u="none" strike="noStrike" baseline="0">
                <a:solidFill>
                  <a:srgbClr val="000000"/>
                </a:solidFill>
                <a:latin typeface="Calibri"/>
              </a:rPr>
              <a:t>(in Tera (10^12) Lumen)</a:t>
            </a:r>
          </a:p>
        </c:rich>
      </c:tx>
      <c:layout>
        <c:manualLayout>
          <c:xMode val="edge"/>
          <c:yMode val="edge"/>
          <c:x val="0.12172995780590716"/>
          <c:y val="3.6764705882352942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Lumen!$C$28</c:f>
              <c:strCache>
                <c:ptCount val="1"/>
                <c:pt idx="0">
                  <c:v>LFL (total)</c:v>
                </c:pt>
              </c:strCache>
            </c:strRef>
          </c:tx>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Lumen!$W$28:$CE$28</c:f>
              <c:numCache>
                <c:formatCode>0.00</c:formatCode>
                <c:ptCount val="24"/>
                <c:pt idx="0">
                  <c:v>2.8329675428279204</c:v>
                </c:pt>
                <c:pt idx="1">
                  <c:v>2.8887722045973092</c:v>
                </c:pt>
                <c:pt idx="2">
                  <c:v>2.9292062762414504</c:v>
                </c:pt>
                <c:pt idx="3">
                  <c:v>2.9536684072592272</c:v>
                </c:pt>
                <c:pt idx="4">
                  <c:v>2.9741711669984228</c:v>
                </c:pt>
                <c:pt idx="5">
                  <c:v>3.007276793224241</c:v>
                </c:pt>
                <c:pt idx="6">
                  <c:v>3.0538111028613164</c:v>
                </c:pt>
                <c:pt idx="7">
                  <c:v>3.1135798589892669</c:v>
                </c:pt>
                <c:pt idx="8">
                  <c:v>3.1805184486893294</c:v>
                </c:pt>
                <c:pt idx="9">
                  <c:v>3.2642313880357396</c:v>
                </c:pt>
                <c:pt idx="10">
                  <c:v>3.3541833998027379</c:v>
                </c:pt>
                <c:pt idx="11">
                  <c:v>3.4461140568439474</c:v>
                </c:pt>
                <c:pt idx="12">
                  <c:v>3.5295128142675605</c:v>
                </c:pt>
                <c:pt idx="13">
                  <c:v>3.6301607880608859</c:v>
                </c:pt>
                <c:pt idx="14">
                  <c:v>3.7560296915043674</c:v>
                </c:pt>
                <c:pt idx="15">
                  <c:v>3.9004831772009174</c:v>
                </c:pt>
                <c:pt idx="16">
                  <c:v>4.0387804626842545</c:v>
                </c:pt>
                <c:pt idx="17">
                  <c:v>4.1636006261357812</c:v>
                </c:pt>
                <c:pt idx="18">
                  <c:v>4.2952420524969446</c:v>
                </c:pt>
                <c:pt idx="19">
                  <c:v>4.4344333868060817</c:v>
                </c:pt>
                <c:pt idx="20">
                  <c:v>4.5996452308265958</c:v>
                </c:pt>
                <c:pt idx="21">
                  <c:v>4.7611257188643101</c:v>
                </c:pt>
                <c:pt idx="22">
                  <c:v>4.9001875728012392</c:v>
                </c:pt>
                <c:pt idx="23">
                  <c:v>5.0216125240978258</c:v>
                </c:pt>
              </c:numCache>
            </c:numRef>
          </c:val>
        </c:ser>
        <c:ser>
          <c:idx val="4"/>
          <c:order val="1"/>
          <c:tx>
            <c:strRef>
              <c:f>Lumen!$C$45</c:f>
              <c:strCache>
                <c:ptCount val="1"/>
                <c:pt idx="0">
                  <c:v>HID (total)</c:v>
                </c:pt>
              </c:strCache>
            </c:strRef>
          </c:tx>
          <c:spPr>
            <a:ln w="25400">
              <a:noFill/>
            </a:ln>
          </c:spP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Lumen!$W$45:$CE$45</c:f>
              <c:numCache>
                <c:formatCode>0.00</c:formatCode>
                <c:ptCount val="24"/>
                <c:pt idx="0">
                  <c:v>0.48525400000000007</c:v>
                </c:pt>
                <c:pt idx="1">
                  <c:v>0.49120799999999998</c:v>
                </c:pt>
                <c:pt idx="2">
                  <c:v>0.50907000000000002</c:v>
                </c:pt>
                <c:pt idx="3">
                  <c:v>0.53421599999999991</c:v>
                </c:pt>
                <c:pt idx="4">
                  <c:v>0.55955721199999997</c:v>
                </c:pt>
                <c:pt idx="5">
                  <c:v>0.58262884799999992</c:v>
                </c:pt>
                <c:pt idx="6">
                  <c:v>0.60325446133333327</c:v>
                </c:pt>
                <c:pt idx="7">
                  <c:v>0.62256884000000001</c:v>
                </c:pt>
                <c:pt idx="8">
                  <c:v>0.64170677200000004</c:v>
                </c:pt>
                <c:pt idx="9">
                  <c:v>0.66725926533333335</c:v>
                </c:pt>
                <c:pt idx="10">
                  <c:v>0.70116368133333329</c:v>
                </c:pt>
                <c:pt idx="11">
                  <c:v>0.73698666000000013</c:v>
                </c:pt>
                <c:pt idx="12">
                  <c:v>0.7708797799999999</c:v>
                </c:pt>
                <c:pt idx="13">
                  <c:v>0.80302815333333333</c:v>
                </c:pt>
                <c:pt idx="14">
                  <c:v>0.84718717982666669</c:v>
                </c:pt>
                <c:pt idx="15">
                  <c:v>0.90260706597333329</c:v>
                </c:pt>
                <c:pt idx="16">
                  <c:v>0.96984615205333335</c:v>
                </c:pt>
                <c:pt idx="17">
                  <c:v>1.0415823982399999</c:v>
                </c:pt>
                <c:pt idx="18">
                  <c:v>1.1159994580399999</c:v>
                </c:pt>
                <c:pt idx="19">
                  <c:v>1.1924958012660001</c:v>
                </c:pt>
                <c:pt idx="20">
                  <c:v>1.2579247109653333</c:v>
                </c:pt>
                <c:pt idx="21">
                  <c:v>1.2762872485913332</c:v>
                </c:pt>
                <c:pt idx="22">
                  <c:v>1.2197123623119999</c:v>
                </c:pt>
                <c:pt idx="23">
                  <c:v>1.0957869530326665</c:v>
                </c:pt>
              </c:numCache>
            </c:numRef>
          </c:val>
        </c:ser>
        <c:ser>
          <c:idx val="1"/>
          <c:order val="2"/>
          <c:tx>
            <c:strRef>
              <c:f>Lumen!$C$31</c:f>
              <c:strCache>
                <c:ptCount val="1"/>
                <c:pt idx="0">
                  <c:v>CFL (total)</c:v>
                </c:pt>
              </c:strCache>
            </c:strRef>
          </c:tx>
          <c:spPr>
            <a:ln w="25400">
              <a:noFill/>
            </a:ln>
          </c:spP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Lumen!$W$31:$CE$31</c:f>
              <c:numCache>
                <c:formatCode>0.00</c:formatCode>
                <c:ptCount val="24"/>
                <c:pt idx="0">
                  <c:v>0.18394430308367971</c:v>
                </c:pt>
                <c:pt idx="1">
                  <c:v>0.20435637002095339</c:v>
                </c:pt>
                <c:pt idx="2">
                  <c:v>0.22724947772903525</c:v>
                </c:pt>
                <c:pt idx="3">
                  <c:v>0.25377555856723866</c:v>
                </c:pt>
                <c:pt idx="4">
                  <c:v>0.28511519350063552</c:v>
                </c:pt>
                <c:pt idx="5">
                  <c:v>0.32281228888959507</c:v>
                </c:pt>
                <c:pt idx="6">
                  <c:v>0.36577296821066119</c:v>
                </c:pt>
                <c:pt idx="7">
                  <c:v>0.41488798106740127</c:v>
                </c:pt>
                <c:pt idx="8">
                  <c:v>0.46837028868600145</c:v>
                </c:pt>
                <c:pt idx="9">
                  <c:v>0.52525718701222379</c:v>
                </c:pt>
                <c:pt idx="10">
                  <c:v>0.58343963532145238</c:v>
                </c:pt>
                <c:pt idx="11">
                  <c:v>0.64260488288726192</c:v>
                </c:pt>
                <c:pt idx="12">
                  <c:v>0.70169220428214274</c:v>
                </c:pt>
                <c:pt idx="13">
                  <c:v>0.76157116388571411</c:v>
                </c:pt>
                <c:pt idx="14">
                  <c:v>0.83134885267657133</c:v>
                </c:pt>
                <c:pt idx="15">
                  <c:v>0.93990612950116648</c:v>
                </c:pt>
                <c:pt idx="16">
                  <c:v>1.093302778339357</c:v>
                </c:pt>
                <c:pt idx="17">
                  <c:v>1.2976178144427142</c:v>
                </c:pt>
                <c:pt idx="18">
                  <c:v>1.523071091423881</c:v>
                </c:pt>
                <c:pt idx="19">
                  <c:v>1.7642480007850239</c:v>
                </c:pt>
                <c:pt idx="20">
                  <c:v>1.9869412719698469</c:v>
                </c:pt>
                <c:pt idx="21">
                  <c:v>2.1758197723109243</c:v>
                </c:pt>
                <c:pt idx="22">
                  <c:v>2.3116734556439726</c:v>
                </c:pt>
                <c:pt idx="23">
                  <c:v>2.4001787794982183</c:v>
                </c:pt>
              </c:numCache>
            </c:numRef>
          </c:val>
        </c:ser>
        <c:ser>
          <c:idx val="2"/>
          <c:order val="3"/>
          <c:tx>
            <c:strRef>
              <c:f>Lumen!$C$38</c:f>
              <c:strCache>
                <c:ptCount val="1"/>
                <c:pt idx="0">
                  <c:v>Tungsten-HL (total)</c:v>
                </c:pt>
              </c:strCache>
            </c:strRef>
          </c:tx>
          <c:spPr>
            <a:ln w="25400">
              <a:noFill/>
            </a:ln>
          </c:spP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Lumen!$W$38:$CE$38</c:f>
              <c:numCache>
                <c:formatCode>0.00</c:formatCode>
                <c:ptCount val="24"/>
                <c:pt idx="0">
                  <c:v>0.21857421542130198</c:v>
                </c:pt>
                <c:pt idx="1">
                  <c:v>0.29881149195740259</c:v>
                </c:pt>
                <c:pt idx="2">
                  <c:v>0.43004219247379383</c:v>
                </c:pt>
                <c:pt idx="3">
                  <c:v>0.58598214175889185</c:v>
                </c:pt>
                <c:pt idx="4">
                  <c:v>0.70390254470754354</c:v>
                </c:pt>
                <c:pt idx="5">
                  <c:v>0.77681640281153164</c:v>
                </c:pt>
                <c:pt idx="6">
                  <c:v>0.82121112055525958</c:v>
                </c:pt>
                <c:pt idx="7">
                  <c:v>0.84752511237693229</c:v>
                </c:pt>
                <c:pt idx="8">
                  <c:v>0.87105377826434494</c:v>
                </c:pt>
                <c:pt idx="9">
                  <c:v>0.89582078349815142</c:v>
                </c:pt>
                <c:pt idx="10">
                  <c:v>0.92142421294517884</c:v>
                </c:pt>
                <c:pt idx="11">
                  <c:v>0.9475447113246257</c:v>
                </c:pt>
                <c:pt idx="12">
                  <c:v>0.97392500252706549</c:v>
                </c:pt>
                <c:pt idx="13">
                  <c:v>1.0003411636081883</c:v>
                </c:pt>
                <c:pt idx="14">
                  <c:v>1.0267229879477098</c:v>
                </c:pt>
                <c:pt idx="15">
                  <c:v>1.0577176940378701</c:v>
                </c:pt>
                <c:pt idx="16">
                  <c:v>1.0672810408791751</c:v>
                </c:pt>
                <c:pt idx="17">
                  <c:v>1.0598789747385775</c:v>
                </c:pt>
                <c:pt idx="18">
                  <c:v>1.06778327856902</c:v>
                </c:pt>
                <c:pt idx="19">
                  <c:v>1.1203117395117637</c:v>
                </c:pt>
                <c:pt idx="20">
                  <c:v>1.1989597552968392</c:v>
                </c:pt>
                <c:pt idx="21">
                  <c:v>1.2663829147708561</c:v>
                </c:pt>
                <c:pt idx="22">
                  <c:v>1.3225051445227456</c:v>
                </c:pt>
                <c:pt idx="23">
                  <c:v>1.3758885695124137</c:v>
                </c:pt>
              </c:numCache>
            </c:numRef>
          </c:val>
        </c:ser>
        <c:ser>
          <c:idx val="7"/>
          <c:order val="4"/>
          <c:tx>
            <c:strRef>
              <c:f>Lumen!$C$50</c:f>
              <c:strCache>
                <c:ptCount val="1"/>
                <c:pt idx="0">
                  <c:v>Tungsten stock</c:v>
                </c:pt>
              </c:strCache>
            </c:strRef>
          </c:tx>
          <c:spPr>
            <a:solidFill>
              <a:schemeClr val="accent3">
                <a:lumMod val="60000"/>
                <a:lumOff val="40000"/>
              </a:schemeClr>
            </a:solidFill>
            <a:ln w="25400">
              <a:noFill/>
            </a:ln>
          </c:spP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Lumen!$W$50:$CE$50</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4.5359999999999998E-2</c:v>
                </c:pt>
                <c:pt idx="21">
                  <c:v>0.11592</c:v>
                </c:pt>
                <c:pt idx="22">
                  <c:v>0.18648000000000001</c:v>
                </c:pt>
                <c:pt idx="23">
                  <c:v>0.22175999999999998</c:v>
                </c:pt>
              </c:numCache>
            </c:numRef>
          </c:val>
        </c:ser>
        <c:ser>
          <c:idx val="3"/>
          <c:order val="5"/>
          <c:tx>
            <c:strRef>
              <c:f>Lumen!$C$41</c:f>
              <c:strCache>
                <c:ptCount val="1"/>
                <c:pt idx="0">
                  <c:v>GLS (total)</c:v>
                </c:pt>
              </c:strCache>
            </c:strRef>
          </c:tx>
          <c:spPr>
            <a:ln w="25400">
              <a:noFill/>
            </a:ln>
          </c:spP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Lumen!$W$41:$CE$41</c:f>
              <c:numCache>
                <c:formatCode>0.00</c:formatCode>
                <c:ptCount val="24"/>
                <c:pt idx="0">
                  <c:v>1.9138186196697897</c:v>
                </c:pt>
                <c:pt idx="1">
                  <c:v>1.9171209677139651</c:v>
                </c:pt>
                <c:pt idx="2">
                  <c:v>1.9078120566763315</c:v>
                </c:pt>
                <c:pt idx="3">
                  <c:v>1.8949552631469864</c:v>
                </c:pt>
                <c:pt idx="4">
                  <c:v>1.8814707515801106</c:v>
                </c:pt>
                <c:pt idx="5">
                  <c:v>1.8679060613840075</c:v>
                </c:pt>
                <c:pt idx="6">
                  <c:v>1.8548375303650246</c:v>
                </c:pt>
                <c:pt idx="7">
                  <c:v>1.8423367258685006</c:v>
                </c:pt>
                <c:pt idx="8">
                  <c:v>1.8300603509141788</c:v>
                </c:pt>
                <c:pt idx="9">
                  <c:v>1.8177215384379706</c:v>
                </c:pt>
                <c:pt idx="10">
                  <c:v>1.8051791781673807</c:v>
                </c:pt>
                <c:pt idx="11">
                  <c:v>1.7923812801339545</c:v>
                </c:pt>
                <c:pt idx="12">
                  <c:v>1.7793775198067918</c:v>
                </c:pt>
                <c:pt idx="13">
                  <c:v>1.7662743859269194</c:v>
                </c:pt>
                <c:pt idx="14">
                  <c:v>1.7531353183799305</c:v>
                </c:pt>
                <c:pt idx="15">
                  <c:v>1.739925149289012</c:v>
                </c:pt>
                <c:pt idx="16">
                  <c:v>1.7258910331170323</c:v>
                </c:pt>
                <c:pt idx="17">
                  <c:v>1.7095972042446028</c:v>
                </c:pt>
                <c:pt idx="18">
                  <c:v>1.5974212082898849</c:v>
                </c:pt>
                <c:pt idx="19">
                  <c:v>1.3281831060417701</c:v>
                </c:pt>
                <c:pt idx="20">
                  <c:v>1.0012486469036794</c:v>
                </c:pt>
                <c:pt idx="21">
                  <c:v>0.70441534364164338</c:v>
                </c:pt>
                <c:pt idx="22">
                  <c:v>0.46951884293134194</c:v>
                </c:pt>
                <c:pt idx="23">
                  <c:v>0.28782149198238</c:v>
                </c:pt>
              </c:numCache>
            </c:numRef>
          </c:val>
        </c:ser>
        <c:ser>
          <c:idx val="6"/>
          <c:order val="6"/>
          <c:tx>
            <c:strRef>
              <c:f>Lumen!$C$49</c:f>
              <c:strCache>
                <c:ptCount val="1"/>
                <c:pt idx="0">
                  <c:v>GLS stock</c:v>
                </c:pt>
              </c:strCache>
            </c:strRef>
          </c:tx>
          <c:spPr>
            <a:solidFill>
              <a:schemeClr val="accent4">
                <a:lumMod val="60000"/>
                <a:lumOff val="40000"/>
              </a:schemeClr>
            </a:solidFill>
            <a:ln w="25400">
              <a:noFill/>
            </a:ln>
          </c:spP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Lumen!$W$49:$CE$49</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3.8474999999999995E-2</c:v>
                </c:pt>
                <c:pt idx="20">
                  <c:v>9.5760000000000012E-2</c:v>
                </c:pt>
                <c:pt idx="21">
                  <c:v>0.15218999999999999</c:v>
                </c:pt>
                <c:pt idx="22">
                  <c:v>0.21622000000000002</c:v>
                </c:pt>
                <c:pt idx="23">
                  <c:v>0.27312499999999995</c:v>
                </c:pt>
              </c:numCache>
            </c:numRef>
          </c:val>
        </c:ser>
        <c:ser>
          <c:idx val="5"/>
          <c:order val="7"/>
          <c:tx>
            <c:strRef>
              <c:f>Lumen!$C$48</c:f>
              <c:strCache>
                <c:ptCount val="1"/>
                <c:pt idx="0">
                  <c:v>LED (total)</c:v>
                </c:pt>
              </c:strCache>
            </c:strRef>
          </c:tx>
          <c:spPr>
            <a:ln w="25400">
              <a:noFill/>
            </a:ln>
          </c:spP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Lumen!$W$48:$CE$48</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3.2635223174999994E-3</c:v>
                </c:pt>
                <c:pt idx="20">
                  <c:v>8.29558891155E-3</c:v>
                </c:pt>
                <c:pt idx="21">
                  <c:v>1.9082968028333331E-2</c:v>
                </c:pt>
                <c:pt idx="22">
                  <c:v>3.8493898526533329E-2</c:v>
                </c:pt>
                <c:pt idx="23">
                  <c:v>9.5417812146533332E-2</c:v>
                </c:pt>
              </c:numCache>
            </c:numRef>
          </c:val>
        </c:ser>
        <c:dLbls>
          <c:showLegendKey val="0"/>
          <c:showVal val="0"/>
          <c:showCatName val="0"/>
          <c:showSerName val="0"/>
          <c:showPercent val="0"/>
          <c:showBubbleSize val="0"/>
        </c:dLbls>
        <c:axId val="272223800"/>
        <c:axId val="315570960"/>
      </c:areaChart>
      <c:catAx>
        <c:axId val="272223800"/>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5570960"/>
        <c:crosses val="autoZero"/>
        <c:auto val="1"/>
        <c:lblAlgn val="ctr"/>
        <c:lblOffset val="100"/>
        <c:noMultiLvlLbl val="0"/>
      </c:catAx>
      <c:valAx>
        <c:axId val="315570960"/>
        <c:scaling>
          <c:orientation val="minMax"/>
          <c:max val="12"/>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Tera Lumen</a:t>
                </a:r>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272223800"/>
        <c:crosses val="autoZero"/>
        <c:crossBetween val="midCat"/>
        <c:majorUnit val="1"/>
      </c:valAx>
    </c:plotArea>
    <c:legend>
      <c:legendPos val="r"/>
      <c:layout>
        <c:manualLayout>
          <c:xMode val="edge"/>
          <c:yMode val="edge"/>
          <c:x val="0.84090464033792656"/>
          <c:y val="0.21160137795275588"/>
          <c:w val="0.15727436536253281"/>
          <c:h val="0.618785761154855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All Sectors, Lighting Capacity 1990-2013 </a:t>
            </a:r>
            <a:r>
              <a:rPr lang="en-GB" sz="1080" b="0" i="0" u="none" strike="noStrike" baseline="0">
                <a:solidFill>
                  <a:srgbClr val="000000"/>
                </a:solidFill>
                <a:latin typeface="Calibri"/>
              </a:rPr>
              <a:t>(in Tera (10^12) Lumen)</a:t>
            </a:r>
          </a:p>
        </c:rich>
      </c:tx>
      <c:layout>
        <c:manualLayout>
          <c:xMode val="edge"/>
          <c:yMode val="edge"/>
          <c:x val="8.4404414151249579E-2"/>
          <c:y val="3.6764705882352942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Lumen!$C$28</c:f>
              <c:strCache>
                <c:ptCount val="1"/>
                <c:pt idx="0">
                  <c:v>LFL (total)</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Lumen!$W$28:$CE$28</c:f>
              <c:numCache>
                <c:formatCode>0.00</c:formatCode>
                <c:ptCount val="24"/>
                <c:pt idx="0">
                  <c:v>2.8329675428279204</c:v>
                </c:pt>
                <c:pt idx="1">
                  <c:v>2.8887722045973092</c:v>
                </c:pt>
                <c:pt idx="2">
                  <c:v>2.9292062762414504</c:v>
                </c:pt>
                <c:pt idx="3">
                  <c:v>2.9536684072592272</c:v>
                </c:pt>
                <c:pt idx="4">
                  <c:v>2.9741711669984228</c:v>
                </c:pt>
                <c:pt idx="5">
                  <c:v>3.007276793224241</c:v>
                </c:pt>
                <c:pt idx="6">
                  <c:v>3.0538111028613164</c:v>
                </c:pt>
                <c:pt idx="7">
                  <c:v>3.1135798589892669</c:v>
                </c:pt>
                <c:pt idx="8">
                  <c:v>3.1805184486893294</c:v>
                </c:pt>
                <c:pt idx="9">
                  <c:v>3.2642313880357396</c:v>
                </c:pt>
                <c:pt idx="10">
                  <c:v>3.3541833998027379</c:v>
                </c:pt>
                <c:pt idx="11">
                  <c:v>3.4461140568439474</c:v>
                </c:pt>
                <c:pt idx="12">
                  <c:v>3.5295128142675605</c:v>
                </c:pt>
                <c:pt idx="13">
                  <c:v>3.6301607880608859</c:v>
                </c:pt>
                <c:pt idx="14">
                  <c:v>3.7560296915043674</c:v>
                </c:pt>
                <c:pt idx="15">
                  <c:v>3.9004831772009174</c:v>
                </c:pt>
                <c:pt idx="16">
                  <c:v>4.0387804626842545</c:v>
                </c:pt>
                <c:pt idx="17">
                  <c:v>4.1636006261357812</c:v>
                </c:pt>
                <c:pt idx="18">
                  <c:v>4.2952420524969446</c:v>
                </c:pt>
                <c:pt idx="19">
                  <c:v>4.4344333868060817</c:v>
                </c:pt>
                <c:pt idx="20">
                  <c:v>4.5996452308265958</c:v>
                </c:pt>
                <c:pt idx="21">
                  <c:v>4.7611257188643101</c:v>
                </c:pt>
                <c:pt idx="22">
                  <c:v>4.9001875728012392</c:v>
                </c:pt>
                <c:pt idx="23">
                  <c:v>5.0216125240978258</c:v>
                </c:pt>
              </c:numCache>
            </c:numRef>
          </c:val>
          <c:smooth val="0"/>
        </c:ser>
        <c:ser>
          <c:idx val="4"/>
          <c:order val="1"/>
          <c:tx>
            <c:strRef>
              <c:f>Lumen!$C$45</c:f>
              <c:strCache>
                <c:ptCount val="1"/>
                <c:pt idx="0">
                  <c:v>HID (total)</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Lumen!$W$45:$CE$45</c:f>
              <c:numCache>
                <c:formatCode>0.00</c:formatCode>
                <c:ptCount val="24"/>
                <c:pt idx="0">
                  <c:v>0.48525400000000007</c:v>
                </c:pt>
                <c:pt idx="1">
                  <c:v>0.49120799999999998</c:v>
                </c:pt>
                <c:pt idx="2">
                  <c:v>0.50907000000000002</c:v>
                </c:pt>
                <c:pt idx="3">
                  <c:v>0.53421599999999991</c:v>
                </c:pt>
                <c:pt idx="4">
                  <c:v>0.55955721199999997</c:v>
                </c:pt>
                <c:pt idx="5">
                  <c:v>0.58262884799999992</c:v>
                </c:pt>
                <c:pt idx="6">
                  <c:v>0.60325446133333327</c:v>
                </c:pt>
                <c:pt idx="7">
                  <c:v>0.62256884000000001</c:v>
                </c:pt>
                <c:pt idx="8">
                  <c:v>0.64170677200000004</c:v>
                </c:pt>
                <c:pt idx="9">
                  <c:v>0.66725926533333335</c:v>
                </c:pt>
                <c:pt idx="10">
                  <c:v>0.70116368133333329</c:v>
                </c:pt>
                <c:pt idx="11">
                  <c:v>0.73698666000000013</c:v>
                </c:pt>
                <c:pt idx="12">
                  <c:v>0.7708797799999999</c:v>
                </c:pt>
                <c:pt idx="13">
                  <c:v>0.80302815333333333</c:v>
                </c:pt>
                <c:pt idx="14">
                  <c:v>0.84718717982666669</c:v>
                </c:pt>
                <c:pt idx="15">
                  <c:v>0.90260706597333329</c:v>
                </c:pt>
                <c:pt idx="16">
                  <c:v>0.96984615205333335</c:v>
                </c:pt>
                <c:pt idx="17">
                  <c:v>1.0415823982399999</c:v>
                </c:pt>
                <c:pt idx="18">
                  <c:v>1.1159994580399999</c:v>
                </c:pt>
                <c:pt idx="19">
                  <c:v>1.1924958012660001</c:v>
                </c:pt>
                <c:pt idx="20">
                  <c:v>1.2579247109653333</c:v>
                </c:pt>
                <c:pt idx="21">
                  <c:v>1.2762872485913332</c:v>
                </c:pt>
                <c:pt idx="22">
                  <c:v>1.2197123623119999</c:v>
                </c:pt>
                <c:pt idx="23">
                  <c:v>1.0957869530326665</c:v>
                </c:pt>
              </c:numCache>
            </c:numRef>
          </c:val>
          <c:smooth val="0"/>
        </c:ser>
        <c:ser>
          <c:idx val="1"/>
          <c:order val="2"/>
          <c:tx>
            <c:strRef>
              <c:f>Lumen!$C$31</c:f>
              <c:strCache>
                <c:ptCount val="1"/>
                <c:pt idx="0">
                  <c:v>CFL (total)</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Lumen!$W$31:$CE$31</c:f>
              <c:numCache>
                <c:formatCode>0.00</c:formatCode>
                <c:ptCount val="24"/>
                <c:pt idx="0">
                  <c:v>0.18394430308367971</c:v>
                </c:pt>
                <c:pt idx="1">
                  <c:v>0.20435637002095339</c:v>
                </c:pt>
                <c:pt idx="2">
                  <c:v>0.22724947772903525</c:v>
                </c:pt>
                <c:pt idx="3">
                  <c:v>0.25377555856723866</c:v>
                </c:pt>
                <c:pt idx="4">
                  <c:v>0.28511519350063552</c:v>
                </c:pt>
                <c:pt idx="5">
                  <c:v>0.32281228888959507</c:v>
                </c:pt>
                <c:pt idx="6">
                  <c:v>0.36577296821066119</c:v>
                </c:pt>
                <c:pt idx="7">
                  <c:v>0.41488798106740127</c:v>
                </c:pt>
                <c:pt idx="8">
                  <c:v>0.46837028868600145</c:v>
                </c:pt>
                <c:pt idx="9">
                  <c:v>0.52525718701222379</c:v>
                </c:pt>
                <c:pt idx="10">
                  <c:v>0.58343963532145238</c:v>
                </c:pt>
                <c:pt idx="11">
                  <c:v>0.64260488288726192</c:v>
                </c:pt>
                <c:pt idx="12">
                  <c:v>0.70169220428214274</c:v>
                </c:pt>
                <c:pt idx="13">
                  <c:v>0.76157116388571411</c:v>
                </c:pt>
                <c:pt idx="14">
                  <c:v>0.83134885267657133</c:v>
                </c:pt>
                <c:pt idx="15">
                  <c:v>0.93990612950116648</c:v>
                </c:pt>
                <c:pt idx="16">
                  <c:v>1.093302778339357</c:v>
                </c:pt>
                <c:pt idx="17">
                  <c:v>1.2976178144427142</c:v>
                </c:pt>
                <c:pt idx="18">
                  <c:v>1.523071091423881</c:v>
                </c:pt>
                <c:pt idx="19">
                  <c:v>1.7642480007850239</c:v>
                </c:pt>
                <c:pt idx="20">
                  <c:v>1.9869412719698469</c:v>
                </c:pt>
                <c:pt idx="21">
                  <c:v>2.1758197723109243</c:v>
                </c:pt>
                <c:pt idx="22">
                  <c:v>2.3116734556439726</c:v>
                </c:pt>
                <c:pt idx="23">
                  <c:v>2.4001787794982183</c:v>
                </c:pt>
              </c:numCache>
            </c:numRef>
          </c:val>
          <c:smooth val="0"/>
        </c:ser>
        <c:ser>
          <c:idx val="2"/>
          <c:order val="3"/>
          <c:tx>
            <c:strRef>
              <c:f>Lumen!$C$38</c:f>
              <c:strCache>
                <c:ptCount val="1"/>
                <c:pt idx="0">
                  <c:v>Tungsten-HL (total)</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Lumen!$W$38:$CE$38</c:f>
              <c:numCache>
                <c:formatCode>0.00</c:formatCode>
                <c:ptCount val="24"/>
                <c:pt idx="0">
                  <c:v>0.21857421542130198</c:v>
                </c:pt>
                <c:pt idx="1">
                  <c:v>0.29881149195740259</c:v>
                </c:pt>
                <c:pt idx="2">
                  <c:v>0.43004219247379383</c:v>
                </c:pt>
                <c:pt idx="3">
                  <c:v>0.58598214175889185</c:v>
                </c:pt>
                <c:pt idx="4">
                  <c:v>0.70390254470754354</c:v>
                </c:pt>
                <c:pt idx="5">
                  <c:v>0.77681640281153164</c:v>
                </c:pt>
                <c:pt idx="6">
                  <c:v>0.82121112055525958</c:v>
                </c:pt>
                <c:pt idx="7">
                  <c:v>0.84752511237693229</c:v>
                </c:pt>
                <c:pt idx="8">
                  <c:v>0.87105377826434494</c:v>
                </c:pt>
                <c:pt idx="9">
                  <c:v>0.89582078349815142</c:v>
                </c:pt>
                <c:pt idx="10">
                  <c:v>0.92142421294517884</c:v>
                </c:pt>
                <c:pt idx="11">
                  <c:v>0.9475447113246257</c:v>
                </c:pt>
                <c:pt idx="12">
                  <c:v>0.97392500252706549</c:v>
                </c:pt>
                <c:pt idx="13">
                  <c:v>1.0003411636081883</c:v>
                </c:pt>
                <c:pt idx="14">
                  <c:v>1.0267229879477098</c:v>
                </c:pt>
                <c:pt idx="15">
                  <c:v>1.0577176940378701</c:v>
                </c:pt>
                <c:pt idx="16">
                  <c:v>1.0672810408791751</c:v>
                </c:pt>
                <c:pt idx="17">
                  <c:v>1.0598789747385775</c:v>
                </c:pt>
                <c:pt idx="18">
                  <c:v>1.06778327856902</c:v>
                </c:pt>
                <c:pt idx="19">
                  <c:v>1.1203117395117637</c:v>
                </c:pt>
                <c:pt idx="20">
                  <c:v>1.1989597552968392</c:v>
                </c:pt>
                <c:pt idx="21">
                  <c:v>1.2663829147708561</c:v>
                </c:pt>
                <c:pt idx="22">
                  <c:v>1.3225051445227456</c:v>
                </c:pt>
                <c:pt idx="23">
                  <c:v>1.3758885695124137</c:v>
                </c:pt>
              </c:numCache>
            </c:numRef>
          </c:val>
          <c:smooth val="0"/>
        </c:ser>
        <c:ser>
          <c:idx val="7"/>
          <c:order val="4"/>
          <c:tx>
            <c:strRef>
              <c:f>Lumen!$C$50</c:f>
              <c:strCache>
                <c:ptCount val="1"/>
                <c:pt idx="0">
                  <c:v>Tungsten stock</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Lumen!$W$50:$CE$50</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4.5359999999999998E-2</c:v>
                </c:pt>
                <c:pt idx="21">
                  <c:v>0.11592</c:v>
                </c:pt>
                <c:pt idx="22">
                  <c:v>0.18648000000000001</c:v>
                </c:pt>
                <c:pt idx="23">
                  <c:v>0.22175999999999998</c:v>
                </c:pt>
              </c:numCache>
            </c:numRef>
          </c:val>
          <c:smooth val="0"/>
        </c:ser>
        <c:ser>
          <c:idx val="3"/>
          <c:order val="5"/>
          <c:tx>
            <c:strRef>
              <c:f>Lumen!$C$41</c:f>
              <c:strCache>
                <c:ptCount val="1"/>
                <c:pt idx="0">
                  <c:v>GLS (total)</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Lumen!$W$41:$CE$41</c:f>
              <c:numCache>
                <c:formatCode>0.00</c:formatCode>
                <c:ptCount val="24"/>
                <c:pt idx="0">
                  <c:v>1.9138186196697897</c:v>
                </c:pt>
                <c:pt idx="1">
                  <c:v>1.9171209677139651</c:v>
                </c:pt>
                <c:pt idx="2">
                  <c:v>1.9078120566763315</c:v>
                </c:pt>
                <c:pt idx="3">
                  <c:v>1.8949552631469864</c:v>
                </c:pt>
                <c:pt idx="4">
                  <c:v>1.8814707515801106</c:v>
                </c:pt>
                <c:pt idx="5">
                  <c:v>1.8679060613840075</c:v>
                </c:pt>
                <c:pt idx="6">
                  <c:v>1.8548375303650246</c:v>
                </c:pt>
                <c:pt idx="7">
                  <c:v>1.8423367258685006</c:v>
                </c:pt>
                <c:pt idx="8">
                  <c:v>1.8300603509141788</c:v>
                </c:pt>
                <c:pt idx="9">
                  <c:v>1.8177215384379706</c:v>
                </c:pt>
                <c:pt idx="10">
                  <c:v>1.8051791781673807</c:v>
                </c:pt>
                <c:pt idx="11">
                  <c:v>1.7923812801339545</c:v>
                </c:pt>
                <c:pt idx="12">
                  <c:v>1.7793775198067918</c:v>
                </c:pt>
                <c:pt idx="13">
                  <c:v>1.7662743859269194</c:v>
                </c:pt>
                <c:pt idx="14">
                  <c:v>1.7531353183799305</c:v>
                </c:pt>
                <c:pt idx="15">
                  <c:v>1.739925149289012</c:v>
                </c:pt>
                <c:pt idx="16">
                  <c:v>1.7258910331170323</c:v>
                </c:pt>
                <c:pt idx="17">
                  <c:v>1.7095972042446028</c:v>
                </c:pt>
                <c:pt idx="18">
                  <c:v>1.5974212082898849</c:v>
                </c:pt>
                <c:pt idx="19">
                  <c:v>1.3281831060417701</c:v>
                </c:pt>
                <c:pt idx="20">
                  <c:v>1.0012486469036794</c:v>
                </c:pt>
                <c:pt idx="21">
                  <c:v>0.70441534364164338</c:v>
                </c:pt>
                <c:pt idx="22">
                  <c:v>0.46951884293134194</c:v>
                </c:pt>
                <c:pt idx="23">
                  <c:v>0.28782149198238</c:v>
                </c:pt>
              </c:numCache>
            </c:numRef>
          </c:val>
          <c:smooth val="0"/>
        </c:ser>
        <c:ser>
          <c:idx val="6"/>
          <c:order val="6"/>
          <c:tx>
            <c:strRef>
              <c:f>Lumen!$C$49</c:f>
              <c:strCache>
                <c:ptCount val="1"/>
                <c:pt idx="0">
                  <c:v>GLS stock</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Lumen!$W$49:$CE$49</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3.8474999999999995E-2</c:v>
                </c:pt>
                <c:pt idx="20">
                  <c:v>9.5760000000000012E-2</c:v>
                </c:pt>
                <c:pt idx="21">
                  <c:v>0.15218999999999999</c:v>
                </c:pt>
                <c:pt idx="22">
                  <c:v>0.21622000000000002</c:v>
                </c:pt>
                <c:pt idx="23">
                  <c:v>0.27312499999999995</c:v>
                </c:pt>
              </c:numCache>
            </c:numRef>
          </c:val>
          <c:smooth val="0"/>
        </c:ser>
        <c:ser>
          <c:idx val="5"/>
          <c:order val="7"/>
          <c:tx>
            <c:strRef>
              <c:f>Lumen!$C$48</c:f>
              <c:strCache>
                <c:ptCount val="1"/>
                <c:pt idx="0">
                  <c:v>LED (total)</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Lumen!$W$48:$CE$48</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3.2635223174999994E-3</c:v>
                </c:pt>
                <c:pt idx="20">
                  <c:v>8.29558891155E-3</c:v>
                </c:pt>
                <c:pt idx="21">
                  <c:v>1.9082968028333331E-2</c:v>
                </c:pt>
                <c:pt idx="22">
                  <c:v>3.8493898526533329E-2</c:v>
                </c:pt>
                <c:pt idx="23">
                  <c:v>9.5417812146533332E-2</c:v>
                </c:pt>
              </c:numCache>
            </c:numRef>
          </c:val>
          <c:smooth val="0"/>
        </c:ser>
        <c:dLbls>
          <c:showLegendKey val="0"/>
          <c:showVal val="0"/>
          <c:showCatName val="0"/>
          <c:showSerName val="0"/>
          <c:showPercent val="0"/>
          <c:showBubbleSize val="0"/>
        </c:dLbls>
        <c:smooth val="0"/>
        <c:axId val="315566256"/>
        <c:axId val="315567040"/>
      </c:lineChart>
      <c:catAx>
        <c:axId val="315566256"/>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5567040"/>
        <c:crosses val="autoZero"/>
        <c:auto val="1"/>
        <c:lblAlgn val="ctr"/>
        <c:lblOffset val="100"/>
        <c:noMultiLvlLbl val="0"/>
      </c:catAx>
      <c:valAx>
        <c:axId val="315567040"/>
        <c:scaling>
          <c:orientation val="minMax"/>
          <c:max val="6"/>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Tera Lumen</a:t>
                </a:r>
              </a:p>
            </c:rich>
          </c:tx>
          <c:layout/>
          <c:overlay val="0"/>
          <c:spPr>
            <a:noFill/>
            <a:ln w="25400">
              <a:noFill/>
            </a:ln>
          </c:spPr>
        </c:title>
        <c:numFmt formatCode="0.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5566256"/>
        <c:crosses val="autoZero"/>
        <c:crossBetween val="between"/>
        <c:majorUnit val="0.5"/>
      </c:valAx>
    </c:plotArea>
    <c:legend>
      <c:legendPos val="r"/>
      <c:layout>
        <c:manualLayout>
          <c:xMode val="edge"/>
          <c:yMode val="edge"/>
          <c:x val="0.84252747982938347"/>
          <c:y val="0.43525334838659874"/>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Residential, Lighting Capacity 1990-2013 </a:t>
            </a:r>
            <a:r>
              <a:rPr lang="en-GB" sz="1080" b="0" i="0" u="none" strike="noStrike" baseline="0">
                <a:solidFill>
                  <a:srgbClr val="000000"/>
                </a:solidFill>
                <a:latin typeface="Calibri"/>
              </a:rPr>
              <a:t>(in Tera (10^12) Lumen)</a:t>
            </a:r>
          </a:p>
        </c:rich>
      </c:tx>
      <c:layout>
        <c:manualLayout>
          <c:xMode val="edge"/>
          <c:yMode val="edge"/>
          <c:x val="0.11456092331204464"/>
          <c:y val="4.595588235294118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Lumen!$C$78</c:f>
              <c:strCache>
                <c:ptCount val="1"/>
                <c:pt idx="0">
                  <c:v>LFL (total)</c:v>
                </c:pt>
              </c:strCache>
            </c:strRef>
          </c:tx>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Lumen!$W$78:$CE$78</c:f>
              <c:numCache>
                <c:formatCode>0.00</c:formatCode>
                <c:ptCount val="24"/>
                <c:pt idx="0">
                  <c:v>0.46370918960698815</c:v>
                </c:pt>
                <c:pt idx="1">
                  <c:v>0.47191032902273994</c:v>
                </c:pt>
                <c:pt idx="2">
                  <c:v>0.47982967352952366</c:v>
                </c:pt>
                <c:pt idx="3">
                  <c:v>0.48736709969146769</c:v>
                </c:pt>
                <c:pt idx="4">
                  <c:v>0.49465779545187727</c:v>
                </c:pt>
                <c:pt idx="5">
                  <c:v>0.50195156483005909</c:v>
                </c:pt>
                <c:pt idx="6">
                  <c:v>0.50949764631222605</c:v>
                </c:pt>
                <c:pt idx="7">
                  <c:v>0.5172766057714494</c:v>
                </c:pt>
                <c:pt idx="8">
                  <c:v>0.52526840802532948</c:v>
                </c:pt>
                <c:pt idx="9">
                  <c:v>0.53430411671064881</c:v>
                </c:pt>
                <c:pt idx="10">
                  <c:v>0.54385846225510182</c:v>
                </c:pt>
                <c:pt idx="11">
                  <c:v>0.5536636266003111</c:v>
                </c:pt>
                <c:pt idx="12">
                  <c:v>0.56389733692356092</c:v>
                </c:pt>
                <c:pt idx="13">
                  <c:v>0.57666054140215894</c:v>
                </c:pt>
                <c:pt idx="14">
                  <c:v>0.59195372234200194</c:v>
                </c:pt>
                <c:pt idx="15">
                  <c:v>0.60919405336418264</c:v>
                </c:pt>
                <c:pt idx="16">
                  <c:v>0.62674727584696233</c:v>
                </c:pt>
                <c:pt idx="17">
                  <c:v>0.64436222355211192</c:v>
                </c:pt>
                <c:pt idx="18">
                  <c:v>0.66190236648754508</c:v>
                </c:pt>
                <c:pt idx="19">
                  <c:v>0.67868655759406837</c:v>
                </c:pt>
                <c:pt idx="20">
                  <c:v>0.69501883027832756</c:v>
                </c:pt>
                <c:pt idx="21">
                  <c:v>0.71010663439292965</c:v>
                </c:pt>
                <c:pt idx="22">
                  <c:v>0.72225778581366862</c:v>
                </c:pt>
                <c:pt idx="23">
                  <c:v>0.72988703066841676</c:v>
                </c:pt>
              </c:numCache>
            </c:numRef>
          </c:val>
        </c:ser>
        <c:ser>
          <c:idx val="4"/>
          <c:order val="1"/>
          <c:tx>
            <c:strRef>
              <c:f>Lumen!$C$95</c:f>
              <c:strCache>
                <c:ptCount val="1"/>
                <c:pt idx="0">
                  <c:v>HID (total)</c:v>
                </c:pt>
              </c:strCache>
            </c:strRef>
          </c:tx>
          <c:spPr>
            <a:ln w="25400">
              <a:noFill/>
            </a:ln>
          </c:spP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Lumen!$W$95:$CE$95</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1"/>
          <c:order val="2"/>
          <c:tx>
            <c:strRef>
              <c:f>Lumen!$C$81</c:f>
              <c:strCache>
                <c:ptCount val="1"/>
                <c:pt idx="0">
                  <c:v>CFL (total)</c:v>
                </c:pt>
              </c:strCache>
            </c:strRef>
          </c:tx>
          <c:spPr>
            <a:ln w="25400">
              <a:noFill/>
            </a:ln>
          </c:spP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Lumen!$W$81:$CE$81</c:f>
              <c:numCache>
                <c:formatCode>0.00</c:formatCode>
                <c:ptCount val="24"/>
                <c:pt idx="0">
                  <c:v>9.3357119234348293E-2</c:v>
                </c:pt>
                <c:pt idx="1">
                  <c:v>0.1045992946328074</c:v>
                </c:pt>
                <c:pt idx="2">
                  <c:v>0.11741576063109527</c:v>
                </c:pt>
                <c:pt idx="3">
                  <c:v>0.13214783901397198</c:v>
                </c:pt>
                <c:pt idx="4">
                  <c:v>0.14970108187663553</c:v>
                </c:pt>
                <c:pt idx="5">
                  <c:v>0.17114710202959507</c:v>
                </c:pt>
                <c:pt idx="6">
                  <c:v>0.19583843531066114</c:v>
                </c:pt>
                <c:pt idx="7">
                  <c:v>0.22401728181740127</c:v>
                </c:pt>
                <c:pt idx="8">
                  <c:v>0.25466391943600142</c:v>
                </c:pt>
                <c:pt idx="9">
                  <c:v>0.28704938659555712</c:v>
                </c:pt>
                <c:pt idx="10">
                  <c:v>0.31998691946728569</c:v>
                </c:pt>
                <c:pt idx="11">
                  <c:v>0.35340498449142854</c:v>
                </c:pt>
                <c:pt idx="12">
                  <c:v>0.38689642765714283</c:v>
                </c:pt>
                <c:pt idx="13">
                  <c:v>0.42077408443321423</c:v>
                </c:pt>
                <c:pt idx="14">
                  <c:v>0.46020479126482139</c:v>
                </c:pt>
                <c:pt idx="15">
                  <c:v>0.52259850096299987</c:v>
                </c:pt>
                <c:pt idx="16">
                  <c:v>0.61155376927275695</c:v>
                </c:pt>
                <c:pt idx="17">
                  <c:v>0.73061432504146429</c:v>
                </c:pt>
                <c:pt idx="18">
                  <c:v>0.86168501429206423</c:v>
                </c:pt>
                <c:pt idx="19">
                  <c:v>1.0018261786859073</c:v>
                </c:pt>
                <c:pt idx="20">
                  <c:v>1.1311816916629429</c:v>
                </c:pt>
                <c:pt idx="21">
                  <c:v>1.2420961300897286</c:v>
                </c:pt>
                <c:pt idx="22">
                  <c:v>1.3235503920427643</c:v>
                </c:pt>
                <c:pt idx="23">
                  <c:v>1.3790156440552641</c:v>
                </c:pt>
              </c:numCache>
            </c:numRef>
          </c:val>
        </c:ser>
        <c:ser>
          <c:idx val="2"/>
          <c:order val="3"/>
          <c:tx>
            <c:strRef>
              <c:f>Lumen!$C$88</c:f>
              <c:strCache>
                <c:ptCount val="1"/>
                <c:pt idx="0">
                  <c:v>Tungsten-HL (total)</c:v>
                </c:pt>
              </c:strCache>
            </c:strRef>
          </c:tx>
          <c:spPr>
            <a:ln w="25400">
              <a:noFill/>
            </a:ln>
          </c:spP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Lumen!$W$88:$CE$88</c:f>
              <c:numCache>
                <c:formatCode>0.00</c:formatCode>
                <c:ptCount val="24"/>
                <c:pt idx="0">
                  <c:v>0.17567225874310344</c:v>
                </c:pt>
                <c:pt idx="1">
                  <c:v>0.23981189809151177</c:v>
                </c:pt>
                <c:pt idx="2">
                  <c:v>0.34457464207421379</c:v>
                </c:pt>
                <c:pt idx="3">
                  <c:v>0.46896852446083803</c:v>
                </c:pt>
                <c:pt idx="4">
                  <c:v>0.5631220357660347</c:v>
                </c:pt>
                <c:pt idx="5">
                  <c:v>0.62145312224922533</c:v>
                </c:pt>
                <c:pt idx="6">
                  <c:v>0.65696889644420775</c:v>
                </c:pt>
                <c:pt idx="7">
                  <c:v>0.67802008990154583</c:v>
                </c:pt>
                <c:pt idx="8">
                  <c:v>0.6968430226114759</c:v>
                </c:pt>
                <c:pt idx="9">
                  <c:v>0.71665662679852116</c:v>
                </c:pt>
                <c:pt idx="10">
                  <c:v>0.73713937035614308</c:v>
                </c:pt>
                <c:pt idx="11">
                  <c:v>0.7580357690597006</c:v>
                </c:pt>
                <c:pt idx="12">
                  <c:v>0.77914000202165234</c:v>
                </c:pt>
                <c:pt idx="13">
                  <c:v>0.80027293088655049</c:v>
                </c:pt>
                <c:pt idx="14">
                  <c:v>0.82137839035816784</c:v>
                </c:pt>
                <c:pt idx="15">
                  <c:v>0.84617415523029615</c:v>
                </c:pt>
                <c:pt idx="16">
                  <c:v>0.85382483270334009</c:v>
                </c:pt>
                <c:pt idx="17">
                  <c:v>0.84790317979086227</c:v>
                </c:pt>
                <c:pt idx="18">
                  <c:v>0.854226622855216</c:v>
                </c:pt>
                <c:pt idx="19">
                  <c:v>0.89624939160941086</c:v>
                </c:pt>
                <c:pt idx="20">
                  <c:v>0.95916780423747139</c:v>
                </c:pt>
                <c:pt idx="21">
                  <c:v>1.0131063318166849</c:v>
                </c:pt>
                <c:pt idx="22">
                  <c:v>1.0580041156181965</c:v>
                </c:pt>
                <c:pt idx="23">
                  <c:v>1.100710855609931</c:v>
                </c:pt>
              </c:numCache>
            </c:numRef>
          </c:val>
        </c:ser>
        <c:ser>
          <c:idx val="7"/>
          <c:order val="4"/>
          <c:tx>
            <c:strRef>
              <c:f>Lumen!$C$100</c:f>
              <c:strCache>
                <c:ptCount val="1"/>
                <c:pt idx="0">
                  <c:v>Tungsten stock</c:v>
                </c:pt>
              </c:strCache>
            </c:strRef>
          </c:tx>
          <c:spPr>
            <a:solidFill>
              <a:schemeClr val="accent3">
                <a:lumMod val="60000"/>
                <a:lumOff val="40000"/>
              </a:schemeClr>
            </a:solidFill>
            <a:ln w="25400">
              <a:noFill/>
            </a:ln>
          </c:spP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Lumen!$W$100:$CE$100</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4.5359999999999998E-2</c:v>
                </c:pt>
                <c:pt idx="21">
                  <c:v>0.11592</c:v>
                </c:pt>
                <c:pt idx="22">
                  <c:v>0.18648000000000001</c:v>
                </c:pt>
                <c:pt idx="23">
                  <c:v>0.22175999999999998</c:v>
                </c:pt>
              </c:numCache>
            </c:numRef>
          </c:val>
        </c:ser>
        <c:ser>
          <c:idx val="3"/>
          <c:order val="5"/>
          <c:tx>
            <c:strRef>
              <c:f>Lumen!$C$91</c:f>
              <c:strCache>
                <c:ptCount val="1"/>
                <c:pt idx="0">
                  <c:v>GLS (total)</c:v>
                </c:pt>
              </c:strCache>
            </c:strRef>
          </c:tx>
          <c:spPr>
            <a:ln w="25400">
              <a:noFill/>
            </a:ln>
          </c:spP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Lumen!$W$91:$CE$91</c:f>
              <c:numCache>
                <c:formatCode>0.00</c:formatCode>
                <c:ptCount val="24"/>
                <c:pt idx="0">
                  <c:v>1.5290572145202956</c:v>
                </c:pt>
                <c:pt idx="1">
                  <c:v>1.5333889650470525</c:v>
                </c:pt>
                <c:pt idx="2">
                  <c:v>1.5262496453410654</c:v>
                </c:pt>
                <c:pt idx="3">
                  <c:v>1.5159642105175892</c:v>
                </c:pt>
                <c:pt idx="4">
                  <c:v>1.5051766012640886</c:v>
                </c:pt>
                <c:pt idx="5">
                  <c:v>1.4943248491072061</c:v>
                </c:pt>
                <c:pt idx="6">
                  <c:v>1.4838700242920198</c:v>
                </c:pt>
                <c:pt idx="7">
                  <c:v>1.4738693806948007</c:v>
                </c:pt>
                <c:pt idx="8">
                  <c:v>1.4640482807313433</c:v>
                </c:pt>
                <c:pt idx="9">
                  <c:v>1.4541772307503764</c:v>
                </c:pt>
                <c:pt idx="10">
                  <c:v>1.4441433425339045</c:v>
                </c:pt>
                <c:pt idx="11">
                  <c:v>1.4339050241071638</c:v>
                </c:pt>
                <c:pt idx="12">
                  <c:v>1.4235020158454335</c:v>
                </c:pt>
                <c:pt idx="13">
                  <c:v>1.4130195087415356</c:v>
                </c:pt>
                <c:pt idx="14">
                  <c:v>1.4025082547039445</c:v>
                </c:pt>
                <c:pt idx="15">
                  <c:v>1.3919401194312095</c:v>
                </c:pt>
                <c:pt idx="16">
                  <c:v>1.3807128264936259</c:v>
                </c:pt>
                <c:pt idx="17">
                  <c:v>1.3676777633956823</c:v>
                </c:pt>
                <c:pt idx="18">
                  <c:v>1.277936966631908</c:v>
                </c:pt>
                <c:pt idx="19">
                  <c:v>1.0625464848334163</c:v>
                </c:pt>
                <c:pt idx="20">
                  <c:v>0.80099891752294361</c:v>
                </c:pt>
                <c:pt idx="21">
                  <c:v>0.5635322749133147</c:v>
                </c:pt>
                <c:pt idx="22">
                  <c:v>0.37561507434507357</c:v>
                </c:pt>
                <c:pt idx="23">
                  <c:v>0.23025719358590402</c:v>
                </c:pt>
              </c:numCache>
            </c:numRef>
          </c:val>
        </c:ser>
        <c:ser>
          <c:idx val="6"/>
          <c:order val="6"/>
          <c:tx>
            <c:strRef>
              <c:f>Lumen!$C$99</c:f>
              <c:strCache>
                <c:ptCount val="1"/>
                <c:pt idx="0">
                  <c:v>GLS stock</c:v>
                </c:pt>
              </c:strCache>
            </c:strRef>
          </c:tx>
          <c:spPr>
            <a:solidFill>
              <a:schemeClr val="accent4">
                <a:lumMod val="60000"/>
                <a:lumOff val="40000"/>
              </a:schemeClr>
            </a:solidFill>
            <a:ln w="25400">
              <a:noFill/>
            </a:ln>
          </c:spP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Lumen!$W$99:$CE$99</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3.8474999999999995E-2</c:v>
                </c:pt>
                <c:pt idx="20">
                  <c:v>9.5760000000000012E-2</c:v>
                </c:pt>
                <c:pt idx="21">
                  <c:v>0.15218999999999999</c:v>
                </c:pt>
                <c:pt idx="22">
                  <c:v>0.21622000000000002</c:v>
                </c:pt>
                <c:pt idx="23">
                  <c:v>0.27312499999999995</c:v>
                </c:pt>
              </c:numCache>
            </c:numRef>
          </c:val>
        </c:ser>
        <c:ser>
          <c:idx val="5"/>
          <c:order val="7"/>
          <c:tx>
            <c:strRef>
              <c:f>Lumen!$C$98</c:f>
              <c:strCache>
                <c:ptCount val="1"/>
                <c:pt idx="0">
                  <c:v>LED (total)</c:v>
                </c:pt>
              </c:strCache>
            </c:strRef>
          </c:tx>
          <c:spPr>
            <a:ln w="25400">
              <a:noFill/>
            </a:ln>
          </c:spP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Lumen!$W$98:$CE$98</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3.2635223174999994E-3</c:v>
                </c:pt>
                <c:pt idx="20">
                  <c:v>8.29558891155E-3</c:v>
                </c:pt>
                <c:pt idx="21">
                  <c:v>1.78078358544E-2</c:v>
                </c:pt>
                <c:pt idx="22">
                  <c:v>3.5669602874399998E-2</c:v>
                </c:pt>
                <c:pt idx="23">
                  <c:v>7.6235598374399999E-2</c:v>
                </c:pt>
              </c:numCache>
            </c:numRef>
          </c:val>
        </c:ser>
        <c:dLbls>
          <c:showLegendKey val="0"/>
          <c:showVal val="0"/>
          <c:showCatName val="0"/>
          <c:showSerName val="0"/>
          <c:showPercent val="0"/>
          <c:showBubbleSize val="0"/>
        </c:dLbls>
        <c:axId val="312976248"/>
        <c:axId val="312975072"/>
      </c:areaChart>
      <c:catAx>
        <c:axId val="312976248"/>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2975072"/>
        <c:crosses val="autoZero"/>
        <c:auto val="1"/>
        <c:lblAlgn val="ctr"/>
        <c:lblOffset val="100"/>
        <c:noMultiLvlLbl val="0"/>
      </c:catAx>
      <c:valAx>
        <c:axId val="312975072"/>
        <c:scaling>
          <c:orientation val="minMax"/>
          <c:max val="5"/>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Tera Lumen</a:t>
                </a:r>
              </a:p>
            </c:rich>
          </c:tx>
          <c:layout/>
          <c:overlay val="0"/>
          <c:spPr>
            <a:noFill/>
            <a:ln w="25400">
              <a:noFill/>
            </a:ln>
          </c:spPr>
        </c:title>
        <c:numFmt formatCode="0.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2976248"/>
        <c:crosses val="autoZero"/>
        <c:crossBetween val="midCat"/>
        <c:majorUnit val="0.5"/>
      </c:valAx>
    </c:plotArea>
    <c:legend>
      <c:legendPos val="r"/>
      <c:layout>
        <c:manualLayout>
          <c:xMode val="edge"/>
          <c:yMode val="edge"/>
          <c:x val="0.84090464033792656"/>
          <c:y val="0.21160137795275588"/>
          <c:w val="0.15727436536253281"/>
          <c:h val="0.618785761154855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Residential, Lighting Capacity 1990-2013 </a:t>
            </a:r>
            <a:r>
              <a:rPr lang="en-GB" sz="1080" b="0" i="0" u="none" strike="noStrike" baseline="0">
                <a:solidFill>
                  <a:srgbClr val="000000"/>
                </a:solidFill>
                <a:latin typeface="Calibri"/>
              </a:rPr>
              <a:t>(in Tera (10^12) Lumen)</a:t>
            </a:r>
          </a:p>
        </c:rich>
      </c:tx>
      <c:layout>
        <c:manualLayout>
          <c:xMode val="edge"/>
          <c:yMode val="edge"/>
          <c:x val="0.1437722183461245"/>
          <c:y val="3.3700980392156861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Lumen!$C$78</c:f>
              <c:strCache>
                <c:ptCount val="1"/>
                <c:pt idx="0">
                  <c:v>LFL (total)</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Lumen!$W$78:$CE$78</c:f>
              <c:numCache>
                <c:formatCode>0.00</c:formatCode>
                <c:ptCount val="24"/>
                <c:pt idx="0">
                  <c:v>0.46370918960698815</c:v>
                </c:pt>
                <c:pt idx="1">
                  <c:v>0.47191032902273994</c:v>
                </c:pt>
                <c:pt idx="2">
                  <c:v>0.47982967352952366</c:v>
                </c:pt>
                <c:pt idx="3">
                  <c:v>0.48736709969146769</c:v>
                </c:pt>
                <c:pt idx="4">
                  <c:v>0.49465779545187727</c:v>
                </c:pt>
                <c:pt idx="5">
                  <c:v>0.50195156483005909</c:v>
                </c:pt>
                <c:pt idx="6">
                  <c:v>0.50949764631222605</c:v>
                </c:pt>
                <c:pt idx="7">
                  <c:v>0.5172766057714494</c:v>
                </c:pt>
                <c:pt idx="8">
                  <c:v>0.52526840802532948</c:v>
                </c:pt>
                <c:pt idx="9">
                  <c:v>0.53430411671064881</c:v>
                </c:pt>
                <c:pt idx="10">
                  <c:v>0.54385846225510182</c:v>
                </c:pt>
                <c:pt idx="11">
                  <c:v>0.5536636266003111</c:v>
                </c:pt>
                <c:pt idx="12">
                  <c:v>0.56389733692356092</c:v>
                </c:pt>
                <c:pt idx="13">
                  <c:v>0.57666054140215894</c:v>
                </c:pt>
                <c:pt idx="14">
                  <c:v>0.59195372234200194</c:v>
                </c:pt>
                <c:pt idx="15">
                  <c:v>0.60919405336418264</c:v>
                </c:pt>
                <c:pt idx="16">
                  <c:v>0.62674727584696233</c:v>
                </c:pt>
                <c:pt idx="17">
                  <c:v>0.64436222355211192</c:v>
                </c:pt>
                <c:pt idx="18">
                  <c:v>0.66190236648754508</c:v>
                </c:pt>
                <c:pt idx="19">
                  <c:v>0.67868655759406837</c:v>
                </c:pt>
                <c:pt idx="20">
                  <c:v>0.69501883027832756</c:v>
                </c:pt>
                <c:pt idx="21">
                  <c:v>0.71010663439292965</c:v>
                </c:pt>
                <c:pt idx="22">
                  <c:v>0.72225778581366862</c:v>
                </c:pt>
                <c:pt idx="23">
                  <c:v>0.72988703066841676</c:v>
                </c:pt>
              </c:numCache>
            </c:numRef>
          </c:val>
          <c:smooth val="0"/>
        </c:ser>
        <c:ser>
          <c:idx val="4"/>
          <c:order val="1"/>
          <c:tx>
            <c:strRef>
              <c:f>Lumen!$C$95</c:f>
              <c:strCache>
                <c:ptCount val="1"/>
                <c:pt idx="0">
                  <c:v>HID (total)</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Lumen!$W$95:$CE$95</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1"/>
          <c:order val="2"/>
          <c:tx>
            <c:strRef>
              <c:f>Lumen!$C$81</c:f>
              <c:strCache>
                <c:ptCount val="1"/>
                <c:pt idx="0">
                  <c:v>CFL (total)</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Lumen!$W$81:$CE$81</c:f>
              <c:numCache>
                <c:formatCode>0.00</c:formatCode>
                <c:ptCount val="24"/>
                <c:pt idx="0">
                  <c:v>9.3357119234348293E-2</c:v>
                </c:pt>
                <c:pt idx="1">
                  <c:v>0.1045992946328074</c:v>
                </c:pt>
                <c:pt idx="2">
                  <c:v>0.11741576063109527</c:v>
                </c:pt>
                <c:pt idx="3">
                  <c:v>0.13214783901397198</c:v>
                </c:pt>
                <c:pt idx="4">
                  <c:v>0.14970108187663553</c:v>
                </c:pt>
                <c:pt idx="5">
                  <c:v>0.17114710202959507</c:v>
                </c:pt>
                <c:pt idx="6">
                  <c:v>0.19583843531066114</c:v>
                </c:pt>
                <c:pt idx="7">
                  <c:v>0.22401728181740127</c:v>
                </c:pt>
                <c:pt idx="8">
                  <c:v>0.25466391943600142</c:v>
                </c:pt>
                <c:pt idx="9">
                  <c:v>0.28704938659555712</c:v>
                </c:pt>
                <c:pt idx="10">
                  <c:v>0.31998691946728569</c:v>
                </c:pt>
                <c:pt idx="11">
                  <c:v>0.35340498449142854</c:v>
                </c:pt>
                <c:pt idx="12">
                  <c:v>0.38689642765714283</c:v>
                </c:pt>
                <c:pt idx="13">
                  <c:v>0.42077408443321423</c:v>
                </c:pt>
                <c:pt idx="14">
                  <c:v>0.46020479126482139</c:v>
                </c:pt>
                <c:pt idx="15">
                  <c:v>0.52259850096299987</c:v>
                </c:pt>
                <c:pt idx="16">
                  <c:v>0.61155376927275695</c:v>
                </c:pt>
                <c:pt idx="17">
                  <c:v>0.73061432504146429</c:v>
                </c:pt>
                <c:pt idx="18">
                  <c:v>0.86168501429206423</c:v>
                </c:pt>
                <c:pt idx="19">
                  <c:v>1.0018261786859073</c:v>
                </c:pt>
                <c:pt idx="20">
                  <c:v>1.1311816916629429</c:v>
                </c:pt>
                <c:pt idx="21">
                  <c:v>1.2420961300897286</c:v>
                </c:pt>
                <c:pt idx="22">
                  <c:v>1.3235503920427643</c:v>
                </c:pt>
                <c:pt idx="23">
                  <c:v>1.3790156440552641</c:v>
                </c:pt>
              </c:numCache>
            </c:numRef>
          </c:val>
          <c:smooth val="0"/>
        </c:ser>
        <c:ser>
          <c:idx val="2"/>
          <c:order val="3"/>
          <c:tx>
            <c:strRef>
              <c:f>Lumen!$C$88</c:f>
              <c:strCache>
                <c:ptCount val="1"/>
                <c:pt idx="0">
                  <c:v>Tungsten-HL (total)</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Lumen!$W$88:$CE$88</c:f>
              <c:numCache>
                <c:formatCode>0.00</c:formatCode>
                <c:ptCount val="24"/>
                <c:pt idx="0">
                  <c:v>0.17567225874310344</c:v>
                </c:pt>
                <c:pt idx="1">
                  <c:v>0.23981189809151177</c:v>
                </c:pt>
                <c:pt idx="2">
                  <c:v>0.34457464207421379</c:v>
                </c:pt>
                <c:pt idx="3">
                  <c:v>0.46896852446083803</c:v>
                </c:pt>
                <c:pt idx="4">
                  <c:v>0.5631220357660347</c:v>
                </c:pt>
                <c:pt idx="5">
                  <c:v>0.62145312224922533</c:v>
                </c:pt>
                <c:pt idx="6">
                  <c:v>0.65696889644420775</c:v>
                </c:pt>
                <c:pt idx="7">
                  <c:v>0.67802008990154583</c:v>
                </c:pt>
                <c:pt idx="8">
                  <c:v>0.6968430226114759</c:v>
                </c:pt>
                <c:pt idx="9">
                  <c:v>0.71665662679852116</c:v>
                </c:pt>
                <c:pt idx="10">
                  <c:v>0.73713937035614308</c:v>
                </c:pt>
                <c:pt idx="11">
                  <c:v>0.7580357690597006</c:v>
                </c:pt>
                <c:pt idx="12">
                  <c:v>0.77914000202165234</c:v>
                </c:pt>
                <c:pt idx="13">
                  <c:v>0.80027293088655049</c:v>
                </c:pt>
                <c:pt idx="14">
                  <c:v>0.82137839035816784</c:v>
                </c:pt>
                <c:pt idx="15">
                  <c:v>0.84617415523029615</c:v>
                </c:pt>
                <c:pt idx="16">
                  <c:v>0.85382483270334009</c:v>
                </c:pt>
                <c:pt idx="17">
                  <c:v>0.84790317979086227</c:v>
                </c:pt>
                <c:pt idx="18">
                  <c:v>0.854226622855216</c:v>
                </c:pt>
                <c:pt idx="19">
                  <c:v>0.89624939160941086</c:v>
                </c:pt>
                <c:pt idx="20">
                  <c:v>0.95916780423747139</c:v>
                </c:pt>
                <c:pt idx="21">
                  <c:v>1.0131063318166849</c:v>
                </c:pt>
                <c:pt idx="22">
                  <c:v>1.0580041156181965</c:v>
                </c:pt>
                <c:pt idx="23">
                  <c:v>1.100710855609931</c:v>
                </c:pt>
              </c:numCache>
            </c:numRef>
          </c:val>
          <c:smooth val="0"/>
        </c:ser>
        <c:ser>
          <c:idx val="7"/>
          <c:order val="4"/>
          <c:tx>
            <c:strRef>
              <c:f>Lumen!$C$100</c:f>
              <c:strCache>
                <c:ptCount val="1"/>
                <c:pt idx="0">
                  <c:v>Tungsten stock</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Lumen!$W$100:$CE$100</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4.5359999999999998E-2</c:v>
                </c:pt>
                <c:pt idx="21">
                  <c:v>0.11592</c:v>
                </c:pt>
                <c:pt idx="22">
                  <c:v>0.18648000000000001</c:v>
                </c:pt>
                <c:pt idx="23">
                  <c:v>0.22175999999999998</c:v>
                </c:pt>
              </c:numCache>
            </c:numRef>
          </c:val>
          <c:smooth val="0"/>
        </c:ser>
        <c:ser>
          <c:idx val="3"/>
          <c:order val="5"/>
          <c:tx>
            <c:strRef>
              <c:f>Lumen!$C$91</c:f>
              <c:strCache>
                <c:ptCount val="1"/>
                <c:pt idx="0">
                  <c:v>GLS (total)</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Lumen!$W$91:$CE$91</c:f>
              <c:numCache>
                <c:formatCode>0.00</c:formatCode>
                <c:ptCount val="24"/>
                <c:pt idx="0">
                  <c:v>1.5290572145202956</c:v>
                </c:pt>
                <c:pt idx="1">
                  <c:v>1.5333889650470525</c:v>
                </c:pt>
                <c:pt idx="2">
                  <c:v>1.5262496453410654</c:v>
                </c:pt>
                <c:pt idx="3">
                  <c:v>1.5159642105175892</c:v>
                </c:pt>
                <c:pt idx="4">
                  <c:v>1.5051766012640886</c:v>
                </c:pt>
                <c:pt idx="5">
                  <c:v>1.4943248491072061</c:v>
                </c:pt>
                <c:pt idx="6">
                  <c:v>1.4838700242920198</c:v>
                </c:pt>
                <c:pt idx="7">
                  <c:v>1.4738693806948007</c:v>
                </c:pt>
                <c:pt idx="8">
                  <c:v>1.4640482807313433</c:v>
                </c:pt>
                <c:pt idx="9">
                  <c:v>1.4541772307503764</c:v>
                </c:pt>
                <c:pt idx="10">
                  <c:v>1.4441433425339045</c:v>
                </c:pt>
                <c:pt idx="11">
                  <c:v>1.4339050241071638</c:v>
                </c:pt>
                <c:pt idx="12">
                  <c:v>1.4235020158454335</c:v>
                </c:pt>
                <c:pt idx="13">
                  <c:v>1.4130195087415356</c:v>
                </c:pt>
                <c:pt idx="14">
                  <c:v>1.4025082547039445</c:v>
                </c:pt>
                <c:pt idx="15">
                  <c:v>1.3919401194312095</c:v>
                </c:pt>
                <c:pt idx="16">
                  <c:v>1.3807128264936259</c:v>
                </c:pt>
                <c:pt idx="17">
                  <c:v>1.3676777633956823</c:v>
                </c:pt>
                <c:pt idx="18">
                  <c:v>1.277936966631908</c:v>
                </c:pt>
                <c:pt idx="19">
                  <c:v>1.0625464848334163</c:v>
                </c:pt>
                <c:pt idx="20">
                  <c:v>0.80099891752294361</c:v>
                </c:pt>
                <c:pt idx="21">
                  <c:v>0.5635322749133147</c:v>
                </c:pt>
                <c:pt idx="22">
                  <c:v>0.37561507434507357</c:v>
                </c:pt>
                <c:pt idx="23">
                  <c:v>0.23025719358590402</c:v>
                </c:pt>
              </c:numCache>
            </c:numRef>
          </c:val>
          <c:smooth val="0"/>
        </c:ser>
        <c:ser>
          <c:idx val="6"/>
          <c:order val="6"/>
          <c:tx>
            <c:strRef>
              <c:f>Lumen!$C$99</c:f>
              <c:strCache>
                <c:ptCount val="1"/>
                <c:pt idx="0">
                  <c:v>GLS stock</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Lumen!$W$99:$CE$99</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3.8474999999999995E-2</c:v>
                </c:pt>
                <c:pt idx="20">
                  <c:v>9.5760000000000012E-2</c:v>
                </c:pt>
                <c:pt idx="21">
                  <c:v>0.15218999999999999</c:v>
                </c:pt>
                <c:pt idx="22">
                  <c:v>0.21622000000000002</c:v>
                </c:pt>
                <c:pt idx="23">
                  <c:v>0.27312499999999995</c:v>
                </c:pt>
              </c:numCache>
            </c:numRef>
          </c:val>
          <c:smooth val="0"/>
        </c:ser>
        <c:ser>
          <c:idx val="5"/>
          <c:order val="7"/>
          <c:tx>
            <c:strRef>
              <c:f>Lumen!$C$98</c:f>
              <c:strCache>
                <c:ptCount val="1"/>
                <c:pt idx="0">
                  <c:v>LED (total)</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Lumen!$W$98:$CE$98</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3.2635223174999994E-3</c:v>
                </c:pt>
                <c:pt idx="20">
                  <c:v>8.29558891155E-3</c:v>
                </c:pt>
                <c:pt idx="21">
                  <c:v>1.78078358544E-2</c:v>
                </c:pt>
                <c:pt idx="22">
                  <c:v>3.5669602874399998E-2</c:v>
                </c:pt>
                <c:pt idx="23">
                  <c:v>7.6235598374399999E-2</c:v>
                </c:pt>
              </c:numCache>
            </c:numRef>
          </c:val>
          <c:smooth val="0"/>
        </c:ser>
        <c:dLbls>
          <c:showLegendKey val="0"/>
          <c:showVal val="0"/>
          <c:showCatName val="0"/>
          <c:showSerName val="0"/>
          <c:showPercent val="0"/>
          <c:showBubbleSize val="0"/>
        </c:dLbls>
        <c:smooth val="0"/>
        <c:axId val="315565472"/>
        <c:axId val="315565864"/>
      </c:lineChart>
      <c:catAx>
        <c:axId val="315565472"/>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5565864"/>
        <c:crosses val="autoZero"/>
        <c:auto val="1"/>
        <c:lblAlgn val="ctr"/>
        <c:lblOffset val="100"/>
        <c:noMultiLvlLbl val="0"/>
      </c:catAx>
      <c:valAx>
        <c:axId val="315565864"/>
        <c:scaling>
          <c:orientation val="minMax"/>
          <c:max val="2"/>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Tera Lumen</a:t>
                </a:r>
              </a:p>
            </c:rich>
          </c:tx>
          <c:layout/>
          <c:overlay val="0"/>
          <c:spPr>
            <a:noFill/>
            <a:ln w="25400">
              <a:noFill/>
            </a:ln>
          </c:spPr>
        </c:title>
        <c:numFmt formatCode="0.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5565472"/>
        <c:crosses val="autoZero"/>
        <c:crossBetween val="between"/>
        <c:majorUnit val="0.2"/>
      </c:valAx>
    </c:plotArea>
    <c:legend>
      <c:legendPos val="r"/>
      <c:layout>
        <c:manualLayout>
          <c:xMode val="edge"/>
          <c:yMode val="edge"/>
          <c:x val="0.84252747982938347"/>
          <c:y val="0.43525334838659874"/>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Non-Residential, Lighting Capacity 1990-2013 </a:t>
            </a:r>
            <a:r>
              <a:rPr lang="en-GB" sz="1080" b="0" i="0" u="none" strike="noStrike" baseline="0">
                <a:solidFill>
                  <a:srgbClr val="000000"/>
                </a:solidFill>
                <a:latin typeface="Calibri"/>
              </a:rPr>
              <a:t>(in Tera (10^12) Lumen)</a:t>
            </a:r>
          </a:p>
        </c:rich>
      </c:tx>
      <c:layout>
        <c:manualLayout>
          <c:xMode val="edge"/>
          <c:yMode val="edge"/>
          <c:x val="8.5333399780723601E-2"/>
          <c:y val="2.7573529411764705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Lumen!$C$128</c:f>
              <c:strCache>
                <c:ptCount val="1"/>
                <c:pt idx="0">
                  <c:v>LFL (total)</c:v>
                </c:pt>
              </c:strCache>
            </c:strRef>
          </c:tx>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Lumen!$W$128:$CE$128</c:f>
              <c:numCache>
                <c:formatCode>0.00</c:formatCode>
                <c:ptCount val="24"/>
                <c:pt idx="0">
                  <c:v>2.3692583532209319</c:v>
                </c:pt>
                <c:pt idx="1">
                  <c:v>2.4168618755745692</c:v>
                </c:pt>
                <c:pt idx="2">
                  <c:v>2.449376602711927</c:v>
                </c:pt>
                <c:pt idx="3">
                  <c:v>2.4663013075677598</c:v>
                </c:pt>
                <c:pt idx="4">
                  <c:v>2.4795133715465454</c:v>
                </c:pt>
                <c:pt idx="5">
                  <c:v>2.5053252283941818</c:v>
                </c:pt>
                <c:pt idx="6">
                  <c:v>2.5443134565490912</c:v>
                </c:pt>
                <c:pt idx="7">
                  <c:v>2.5963032532178176</c:v>
                </c:pt>
                <c:pt idx="8">
                  <c:v>2.6552500406640003</c:v>
                </c:pt>
                <c:pt idx="9">
                  <c:v>2.7299272713250908</c:v>
                </c:pt>
                <c:pt idx="10">
                  <c:v>2.8103249375476356</c:v>
                </c:pt>
                <c:pt idx="11">
                  <c:v>2.8924504302436365</c:v>
                </c:pt>
                <c:pt idx="12">
                  <c:v>2.9656154773439996</c:v>
                </c:pt>
                <c:pt idx="13">
                  <c:v>3.0535002466587269</c:v>
                </c:pt>
                <c:pt idx="14">
                  <c:v>3.1640759691623654</c:v>
                </c:pt>
                <c:pt idx="15">
                  <c:v>3.291289123836735</c:v>
                </c:pt>
                <c:pt idx="16">
                  <c:v>3.412033186837292</c:v>
                </c:pt>
                <c:pt idx="17">
                  <c:v>3.5192384025836696</c:v>
                </c:pt>
                <c:pt idx="18">
                  <c:v>3.6333396860093998</c:v>
                </c:pt>
                <c:pt idx="19">
                  <c:v>3.7557468292120135</c:v>
                </c:pt>
                <c:pt idx="20">
                  <c:v>3.9046264005482683</c:v>
                </c:pt>
                <c:pt idx="21">
                  <c:v>4.0510190844713803</c:v>
                </c:pt>
                <c:pt idx="22">
                  <c:v>4.17792978698757</c:v>
                </c:pt>
                <c:pt idx="23">
                  <c:v>4.2917254934294089</c:v>
                </c:pt>
              </c:numCache>
            </c:numRef>
          </c:val>
        </c:ser>
        <c:ser>
          <c:idx val="4"/>
          <c:order val="1"/>
          <c:tx>
            <c:strRef>
              <c:f>Lumen!$C$145</c:f>
              <c:strCache>
                <c:ptCount val="1"/>
                <c:pt idx="0">
                  <c:v>HID (total)</c:v>
                </c:pt>
              </c:strCache>
            </c:strRef>
          </c:tx>
          <c:spPr>
            <a:ln w="25400">
              <a:noFill/>
            </a:ln>
          </c:spP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Lumen!$W$145:$CE$145</c:f>
              <c:numCache>
                <c:formatCode>0.00</c:formatCode>
                <c:ptCount val="24"/>
                <c:pt idx="0">
                  <c:v>0.48525400000000007</c:v>
                </c:pt>
                <c:pt idx="1">
                  <c:v>0.49120799999999998</c:v>
                </c:pt>
                <c:pt idx="2">
                  <c:v>0.50907000000000002</c:v>
                </c:pt>
                <c:pt idx="3">
                  <c:v>0.53421599999999991</c:v>
                </c:pt>
                <c:pt idx="4">
                  <c:v>0.55955721199999997</c:v>
                </c:pt>
                <c:pt idx="5">
                  <c:v>0.58262884799999992</c:v>
                </c:pt>
                <c:pt idx="6">
                  <c:v>0.60325446133333327</c:v>
                </c:pt>
                <c:pt idx="7">
                  <c:v>0.62256884000000001</c:v>
                </c:pt>
                <c:pt idx="8">
                  <c:v>0.64170677200000004</c:v>
                </c:pt>
                <c:pt idx="9">
                  <c:v>0.66725926533333335</c:v>
                </c:pt>
                <c:pt idx="10">
                  <c:v>0.70116368133333329</c:v>
                </c:pt>
                <c:pt idx="11">
                  <c:v>0.73698666000000013</c:v>
                </c:pt>
                <c:pt idx="12">
                  <c:v>0.7708797799999999</c:v>
                </c:pt>
                <c:pt idx="13">
                  <c:v>0.80302815333333333</c:v>
                </c:pt>
                <c:pt idx="14">
                  <c:v>0.84718717982666669</c:v>
                </c:pt>
                <c:pt idx="15">
                  <c:v>0.90260706597333329</c:v>
                </c:pt>
                <c:pt idx="16">
                  <c:v>0.96984615205333335</c:v>
                </c:pt>
                <c:pt idx="17">
                  <c:v>1.0415823982399999</c:v>
                </c:pt>
                <c:pt idx="18">
                  <c:v>1.1159994580399999</c:v>
                </c:pt>
                <c:pt idx="19">
                  <c:v>1.1924958012660001</c:v>
                </c:pt>
                <c:pt idx="20">
                  <c:v>1.2579247109653333</c:v>
                </c:pt>
                <c:pt idx="21">
                  <c:v>1.2762872485913332</c:v>
                </c:pt>
                <c:pt idx="22">
                  <c:v>1.2197123623119999</c:v>
                </c:pt>
                <c:pt idx="23">
                  <c:v>1.0957869530326665</c:v>
                </c:pt>
              </c:numCache>
            </c:numRef>
          </c:val>
        </c:ser>
        <c:ser>
          <c:idx val="1"/>
          <c:order val="2"/>
          <c:tx>
            <c:strRef>
              <c:f>Lumen!$C$131</c:f>
              <c:strCache>
                <c:ptCount val="1"/>
                <c:pt idx="0">
                  <c:v>CFL (total)</c:v>
                </c:pt>
              </c:strCache>
            </c:strRef>
          </c:tx>
          <c:spPr>
            <a:ln w="25400">
              <a:noFill/>
            </a:ln>
          </c:spP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Lumen!$W$131:$CE$131</c:f>
              <c:numCache>
                <c:formatCode>0.00</c:formatCode>
                <c:ptCount val="24"/>
                <c:pt idx="0">
                  <c:v>9.0587183849331399E-2</c:v>
                </c:pt>
                <c:pt idx="1">
                  <c:v>9.9757075388145988E-2</c:v>
                </c:pt>
                <c:pt idx="2">
                  <c:v>0.10983371709793999</c:v>
                </c:pt>
                <c:pt idx="3">
                  <c:v>0.12162771955326665</c:v>
                </c:pt>
                <c:pt idx="4">
                  <c:v>0.13541411162400002</c:v>
                </c:pt>
                <c:pt idx="5">
                  <c:v>0.15166518686</c:v>
                </c:pt>
                <c:pt idx="6">
                  <c:v>0.16993453289999999</c:v>
                </c:pt>
                <c:pt idx="7">
                  <c:v>0.19087069925</c:v>
                </c:pt>
                <c:pt idx="8">
                  <c:v>0.21370636924999997</c:v>
                </c:pt>
                <c:pt idx="9">
                  <c:v>0.23820780041666662</c:v>
                </c:pt>
                <c:pt idx="10">
                  <c:v>0.26345271585416663</c:v>
                </c:pt>
                <c:pt idx="11">
                  <c:v>0.28919989839583332</c:v>
                </c:pt>
                <c:pt idx="12">
                  <c:v>0.31479577662499997</c:v>
                </c:pt>
                <c:pt idx="13">
                  <c:v>0.34079707945249993</c:v>
                </c:pt>
                <c:pt idx="14">
                  <c:v>0.37114406141174999</c:v>
                </c:pt>
                <c:pt idx="15">
                  <c:v>0.41730762853816661</c:v>
                </c:pt>
                <c:pt idx="16">
                  <c:v>0.48174900906660001</c:v>
                </c:pt>
                <c:pt idx="17">
                  <c:v>0.56700348940124989</c:v>
                </c:pt>
                <c:pt idx="18">
                  <c:v>0.66138607713181674</c:v>
                </c:pt>
                <c:pt idx="19">
                  <c:v>0.76242182209911669</c:v>
                </c:pt>
                <c:pt idx="20">
                  <c:v>0.85575958030690424</c:v>
                </c:pt>
                <c:pt idx="21">
                  <c:v>0.93372364222119586</c:v>
                </c:pt>
                <c:pt idx="22">
                  <c:v>0.98812306360120838</c:v>
                </c:pt>
                <c:pt idx="23">
                  <c:v>1.0211631354429542</c:v>
                </c:pt>
              </c:numCache>
            </c:numRef>
          </c:val>
        </c:ser>
        <c:ser>
          <c:idx val="2"/>
          <c:order val="3"/>
          <c:tx>
            <c:strRef>
              <c:f>Lumen!$C$138</c:f>
              <c:strCache>
                <c:ptCount val="1"/>
                <c:pt idx="0">
                  <c:v>Tungsten-HL (total)</c:v>
                </c:pt>
              </c:strCache>
            </c:strRef>
          </c:tx>
          <c:spPr>
            <a:ln w="25400">
              <a:noFill/>
            </a:ln>
          </c:spP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Lumen!$W$138:$CE$138</c:f>
              <c:numCache>
                <c:formatCode>0.00</c:formatCode>
                <c:ptCount val="24"/>
                <c:pt idx="0">
                  <c:v>4.2901956678198558E-2</c:v>
                </c:pt>
                <c:pt idx="1">
                  <c:v>5.8999593865890813E-2</c:v>
                </c:pt>
                <c:pt idx="2">
                  <c:v>8.5467550399580081E-2</c:v>
                </c:pt>
                <c:pt idx="3">
                  <c:v>0.1170136172980539</c:v>
                </c:pt>
                <c:pt idx="4">
                  <c:v>0.14078050894150868</c:v>
                </c:pt>
                <c:pt idx="5">
                  <c:v>0.15536328056230628</c:v>
                </c:pt>
                <c:pt idx="6">
                  <c:v>0.16424222411105191</c:v>
                </c:pt>
                <c:pt idx="7">
                  <c:v>0.16950502247538643</c:v>
                </c:pt>
                <c:pt idx="8">
                  <c:v>0.17421075565286892</c:v>
                </c:pt>
                <c:pt idx="9">
                  <c:v>0.17916415669963023</c:v>
                </c:pt>
                <c:pt idx="10">
                  <c:v>0.18428484258903574</c:v>
                </c:pt>
                <c:pt idx="11">
                  <c:v>0.18950894226492512</c:v>
                </c:pt>
                <c:pt idx="12">
                  <c:v>0.19478500050541306</c:v>
                </c:pt>
                <c:pt idx="13">
                  <c:v>0.20006823272163757</c:v>
                </c:pt>
                <c:pt idx="14">
                  <c:v>0.20534459758954191</c:v>
                </c:pt>
                <c:pt idx="15">
                  <c:v>0.21154353880757398</c:v>
                </c:pt>
                <c:pt idx="16">
                  <c:v>0.21345620817583499</c:v>
                </c:pt>
                <c:pt idx="17">
                  <c:v>0.21197579494771551</c:v>
                </c:pt>
                <c:pt idx="18">
                  <c:v>0.21355665571380397</c:v>
                </c:pt>
                <c:pt idx="19">
                  <c:v>0.22406234790235269</c:v>
                </c:pt>
                <c:pt idx="20">
                  <c:v>0.23979195105936776</c:v>
                </c:pt>
                <c:pt idx="21">
                  <c:v>0.25327658295417116</c:v>
                </c:pt>
                <c:pt idx="22">
                  <c:v>0.26450102890454907</c:v>
                </c:pt>
                <c:pt idx="23">
                  <c:v>0.27517771390248269</c:v>
                </c:pt>
              </c:numCache>
            </c:numRef>
          </c:val>
        </c:ser>
        <c:ser>
          <c:idx val="7"/>
          <c:order val="4"/>
          <c:tx>
            <c:strRef>
              <c:f>Lumen!$C$150</c:f>
              <c:strCache>
                <c:ptCount val="1"/>
                <c:pt idx="0">
                  <c:v>Tungsten stock</c:v>
                </c:pt>
              </c:strCache>
            </c:strRef>
          </c:tx>
          <c:spPr>
            <a:solidFill>
              <a:schemeClr val="accent3">
                <a:lumMod val="60000"/>
                <a:lumOff val="40000"/>
              </a:schemeClr>
            </a:solidFill>
            <a:ln w="25400">
              <a:noFill/>
            </a:ln>
          </c:spP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Lumen!$W$150:$CE$150</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3"/>
          <c:order val="5"/>
          <c:tx>
            <c:strRef>
              <c:f>Lumen!$C$141</c:f>
              <c:strCache>
                <c:ptCount val="1"/>
                <c:pt idx="0">
                  <c:v>GLS (total)</c:v>
                </c:pt>
              </c:strCache>
            </c:strRef>
          </c:tx>
          <c:spPr>
            <a:ln w="25400">
              <a:noFill/>
            </a:ln>
          </c:spP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Lumen!$W$141:$CE$141</c:f>
              <c:numCache>
                <c:formatCode>0.00</c:formatCode>
                <c:ptCount val="24"/>
                <c:pt idx="0">
                  <c:v>0.38476140514949408</c:v>
                </c:pt>
                <c:pt idx="1">
                  <c:v>0.38373200266691249</c:v>
                </c:pt>
                <c:pt idx="2">
                  <c:v>0.38156241133526625</c:v>
                </c:pt>
                <c:pt idx="3">
                  <c:v>0.37899105262939731</c:v>
                </c:pt>
                <c:pt idx="4">
                  <c:v>0.37629415031602204</c:v>
                </c:pt>
                <c:pt idx="5">
                  <c:v>0.37358121227680141</c:v>
                </c:pt>
                <c:pt idx="6">
                  <c:v>0.37096750607300483</c:v>
                </c:pt>
                <c:pt idx="7">
                  <c:v>0.3684673451737</c:v>
                </c:pt>
                <c:pt idx="8">
                  <c:v>0.36601207018283577</c:v>
                </c:pt>
                <c:pt idx="9">
                  <c:v>0.36354430768759399</c:v>
                </c:pt>
                <c:pt idx="10">
                  <c:v>0.36103583563347608</c:v>
                </c:pt>
                <c:pt idx="11">
                  <c:v>0.35847625602679078</c:v>
                </c:pt>
                <c:pt idx="12">
                  <c:v>0.35587550396135825</c:v>
                </c:pt>
                <c:pt idx="13">
                  <c:v>0.3532548771853839</c:v>
                </c:pt>
                <c:pt idx="14">
                  <c:v>0.35062706367598601</c:v>
                </c:pt>
                <c:pt idx="15">
                  <c:v>0.34798502985780227</c:v>
                </c:pt>
                <c:pt idx="16">
                  <c:v>0.34517820662340643</c:v>
                </c:pt>
                <c:pt idx="17">
                  <c:v>0.34191944084892045</c:v>
                </c:pt>
                <c:pt idx="18">
                  <c:v>0.31948424165797695</c:v>
                </c:pt>
                <c:pt idx="19">
                  <c:v>0.26563662120835396</c:v>
                </c:pt>
                <c:pt idx="20">
                  <c:v>0.20024972938073585</c:v>
                </c:pt>
                <c:pt idx="21">
                  <c:v>0.14088306872832865</c:v>
                </c:pt>
                <c:pt idx="22">
                  <c:v>9.390376858626838E-2</c:v>
                </c:pt>
                <c:pt idx="23">
                  <c:v>5.7564298396475984E-2</c:v>
                </c:pt>
              </c:numCache>
            </c:numRef>
          </c:val>
        </c:ser>
        <c:ser>
          <c:idx val="6"/>
          <c:order val="6"/>
          <c:tx>
            <c:strRef>
              <c:f>Lumen!$C$149</c:f>
              <c:strCache>
                <c:ptCount val="1"/>
                <c:pt idx="0">
                  <c:v>GLS stock</c:v>
                </c:pt>
              </c:strCache>
            </c:strRef>
          </c:tx>
          <c:spPr>
            <a:solidFill>
              <a:schemeClr val="accent4">
                <a:lumMod val="60000"/>
                <a:lumOff val="40000"/>
              </a:schemeClr>
            </a:solidFill>
            <a:ln w="25400">
              <a:noFill/>
            </a:ln>
          </c:spP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Lumen!$W$149:$CE$149</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5"/>
          <c:order val="7"/>
          <c:tx>
            <c:strRef>
              <c:f>Lumen!$C$148</c:f>
              <c:strCache>
                <c:ptCount val="1"/>
                <c:pt idx="0">
                  <c:v>LED (total)</c:v>
                </c:pt>
              </c:strCache>
            </c:strRef>
          </c:tx>
          <c:spPr>
            <a:ln w="25400">
              <a:noFill/>
            </a:ln>
          </c:spP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Lumen!$W$148:$CE$148</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1.2751321739333319E-3</c:v>
                </c:pt>
                <c:pt idx="22">
                  <c:v>2.8242956521333301E-3</c:v>
                </c:pt>
                <c:pt idx="23">
                  <c:v>1.918221377213333E-2</c:v>
                </c:pt>
              </c:numCache>
            </c:numRef>
          </c:val>
        </c:ser>
        <c:dLbls>
          <c:showLegendKey val="0"/>
          <c:showVal val="0"/>
          <c:showCatName val="0"/>
          <c:showSerName val="0"/>
          <c:showPercent val="0"/>
          <c:showBubbleSize val="0"/>
        </c:dLbls>
        <c:axId val="314930624"/>
        <c:axId val="314931016"/>
      </c:areaChart>
      <c:catAx>
        <c:axId val="314930624"/>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4931016"/>
        <c:crosses val="autoZero"/>
        <c:auto val="1"/>
        <c:lblAlgn val="ctr"/>
        <c:lblOffset val="100"/>
        <c:noMultiLvlLbl val="0"/>
      </c:catAx>
      <c:valAx>
        <c:axId val="314931016"/>
        <c:scaling>
          <c:orientation val="minMax"/>
          <c:max val="8"/>
          <c:min val="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Tera Lumen</a:t>
                </a:r>
              </a:p>
            </c:rich>
          </c:tx>
          <c:layout/>
          <c:overlay val="0"/>
          <c:spPr>
            <a:noFill/>
            <a:ln w="25400">
              <a:noFill/>
            </a:ln>
          </c:spPr>
        </c:title>
        <c:numFmt formatCode="0.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4930624"/>
        <c:crosses val="autoZero"/>
        <c:crossBetween val="midCat"/>
        <c:majorUnit val="0.5"/>
        <c:minorUnit val="0.5"/>
      </c:valAx>
    </c:plotArea>
    <c:legend>
      <c:legendPos val="r"/>
      <c:layout>
        <c:manualLayout>
          <c:xMode val="edge"/>
          <c:yMode val="edge"/>
          <c:x val="0.84090464033792656"/>
          <c:y val="0.21160137795275588"/>
          <c:w val="0.15727436536253281"/>
          <c:h val="0.618785761154855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All Sectors, Unit sales 1990-2013 </a:t>
            </a:r>
            <a:r>
              <a:rPr lang="en-GB" sz="1080" b="0" i="0" u="none" strike="noStrike" baseline="0">
                <a:solidFill>
                  <a:srgbClr val="000000"/>
                </a:solidFill>
                <a:latin typeface="Calibri"/>
              </a:rPr>
              <a:t>(in mln units)</a:t>
            </a:r>
          </a:p>
        </c:rich>
      </c:tx>
      <c:layout/>
      <c:overlay val="0"/>
      <c:spPr>
        <a:noFill/>
        <a:ln w="25400">
          <a:noFill/>
        </a:ln>
      </c:spPr>
    </c:title>
    <c:autoTitleDeleted val="0"/>
    <c:plotArea>
      <c:layout>
        <c:manualLayout>
          <c:layoutTarget val="inner"/>
          <c:xMode val="edge"/>
          <c:yMode val="edge"/>
          <c:x val="6.8803725730056831E-2"/>
          <c:y val="0.11049746113468968"/>
          <c:w val="0.76367512848625174"/>
          <c:h val="0.72153378187504225"/>
        </c:manualLayout>
      </c:layout>
      <c:lineChart>
        <c:grouping val="standard"/>
        <c:varyColors val="0"/>
        <c:ser>
          <c:idx val="0"/>
          <c:order val="0"/>
          <c:tx>
            <c:strRef>
              <c:f>Sales!$C$28</c:f>
              <c:strCache>
                <c:ptCount val="1"/>
                <c:pt idx="0">
                  <c:v>LFL (total)</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Sales!$W$28:$CE$28</c:f>
              <c:numCache>
                <c:formatCode>0</c:formatCode>
                <c:ptCount val="24"/>
                <c:pt idx="0">
                  <c:v>269.2027875</c:v>
                </c:pt>
                <c:pt idx="1">
                  <c:v>266.18705</c:v>
                </c:pt>
                <c:pt idx="2">
                  <c:v>267.405575</c:v>
                </c:pt>
                <c:pt idx="3">
                  <c:v>268.6241</c:v>
                </c:pt>
                <c:pt idx="4">
                  <c:v>271.64660833333335</c:v>
                </c:pt>
                <c:pt idx="5">
                  <c:v>276.47309999999999</c:v>
                </c:pt>
                <c:pt idx="6">
                  <c:v>283.10357499999998</c:v>
                </c:pt>
                <c:pt idx="7">
                  <c:v>289.73405000000002</c:v>
                </c:pt>
                <c:pt idx="8">
                  <c:v>296.36452500000001</c:v>
                </c:pt>
                <c:pt idx="9">
                  <c:v>308.66275833333333</c:v>
                </c:pt>
                <c:pt idx="10">
                  <c:v>317.94291666666669</c:v>
                </c:pt>
                <c:pt idx="11">
                  <c:v>325.16833333333329</c:v>
                </c:pt>
                <c:pt idx="12">
                  <c:v>329.32333333333332</c:v>
                </c:pt>
                <c:pt idx="13">
                  <c:v>345.27124999999995</c:v>
                </c:pt>
                <c:pt idx="14">
                  <c:v>362.4472640383334</c:v>
                </c:pt>
                <c:pt idx="15">
                  <c:v>376.19929211500005</c:v>
                </c:pt>
                <c:pt idx="16">
                  <c:v>380.34983422999994</c:v>
                </c:pt>
                <c:pt idx="17">
                  <c:v>384.50037634500001</c:v>
                </c:pt>
                <c:pt idx="18">
                  <c:v>388.6509184599999</c:v>
                </c:pt>
                <c:pt idx="19">
                  <c:v>387.34893759499994</c:v>
                </c:pt>
                <c:pt idx="20">
                  <c:v>390.42707685833329</c:v>
                </c:pt>
                <c:pt idx="21">
                  <c:v>387.24396166666662</c:v>
                </c:pt>
                <c:pt idx="22">
                  <c:v>371.56831708333334</c:v>
                </c:pt>
                <c:pt idx="23">
                  <c:v>343.62283203279429</c:v>
                </c:pt>
              </c:numCache>
            </c:numRef>
          </c:val>
          <c:smooth val="0"/>
        </c:ser>
        <c:ser>
          <c:idx val="4"/>
          <c:order val="1"/>
          <c:tx>
            <c:strRef>
              <c:f>Sales!$C$45</c:f>
              <c:strCache>
                <c:ptCount val="1"/>
                <c:pt idx="0">
                  <c:v>HID (total)</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Sales!$W$45:$CE$45</c:f>
              <c:numCache>
                <c:formatCode>0</c:formatCode>
                <c:ptCount val="24"/>
                <c:pt idx="0">
                  <c:v>16.5</c:v>
                </c:pt>
                <c:pt idx="1">
                  <c:v>17</c:v>
                </c:pt>
                <c:pt idx="2">
                  <c:v>18</c:v>
                </c:pt>
                <c:pt idx="3">
                  <c:v>19</c:v>
                </c:pt>
                <c:pt idx="4">
                  <c:v>19.877400000000002</c:v>
                </c:pt>
                <c:pt idx="5">
                  <c:v>20.632199999999997</c:v>
                </c:pt>
                <c:pt idx="6">
                  <c:v>21.264399999999998</c:v>
                </c:pt>
                <c:pt idx="7">
                  <c:v>21.896600000000003</c:v>
                </c:pt>
                <c:pt idx="8">
                  <c:v>22.5288</c:v>
                </c:pt>
                <c:pt idx="9">
                  <c:v>23.702933333333334</c:v>
                </c:pt>
                <c:pt idx="10">
                  <c:v>24.959</c:v>
                </c:pt>
                <c:pt idx="11">
                  <c:v>26.158333333333331</c:v>
                </c:pt>
                <c:pt idx="12">
                  <c:v>26.873999999999995</c:v>
                </c:pt>
                <c:pt idx="13">
                  <c:v>27.986333333333334</c:v>
                </c:pt>
                <c:pt idx="14">
                  <c:v>29.650972400000001</c:v>
                </c:pt>
                <c:pt idx="15">
                  <c:v>31.752917199999999</c:v>
                </c:pt>
                <c:pt idx="16">
                  <c:v>33.871834399999997</c:v>
                </c:pt>
                <c:pt idx="17">
                  <c:v>35.990751599999996</c:v>
                </c:pt>
                <c:pt idx="18">
                  <c:v>38.109668799999994</c:v>
                </c:pt>
                <c:pt idx="19">
                  <c:v>40.412935020000006</c:v>
                </c:pt>
                <c:pt idx="20">
                  <c:v>41.719524753333332</c:v>
                </c:pt>
                <c:pt idx="21">
                  <c:v>41.316811419999993</c:v>
                </c:pt>
                <c:pt idx="22">
                  <c:v>37.449961333333334</c:v>
                </c:pt>
                <c:pt idx="23">
                  <c:v>32.506815333333336</c:v>
                </c:pt>
              </c:numCache>
            </c:numRef>
          </c:val>
          <c:smooth val="0"/>
        </c:ser>
        <c:ser>
          <c:idx val="1"/>
          <c:order val="2"/>
          <c:tx>
            <c:strRef>
              <c:f>Sales!$C$31</c:f>
              <c:strCache>
                <c:ptCount val="1"/>
                <c:pt idx="0">
                  <c:v>CFL (total)</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Sales!$W$31:$CE$31</c:f>
              <c:numCache>
                <c:formatCode>0</c:formatCode>
                <c:ptCount val="24"/>
                <c:pt idx="0">
                  <c:v>50.63</c:v>
                </c:pt>
                <c:pt idx="1">
                  <c:v>53.94</c:v>
                </c:pt>
                <c:pt idx="2">
                  <c:v>60.56</c:v>
                </c:pt>
                <c:pt idx="3">
                  <c:v>71.513333333333335</c:v>
                </c:pt>
                <c:pt idx="4">
                  <c:v>84.030333333333331</c:v>
                </c:pt>
                <c:pt idx="5">
                  <c:v>99.111000000000004</c:v>
                </c:pt>
                <c:pt idx="6">
                  <c:v>112.422</c:v>
                </c:pt>
                <c:pt idx="7">
                  <c:v>126.733</c:v>
                </c:pt>
                <c:pt idx="8">
                  <c:v>138.04399999999998</c:v>
                </c:pt>
                <c:pt idx="9">
                  <c:v>147.71633333333332</c:v>
                </c:pt>
                <c:pt idx="10">
                  <c:v>153.82366666666667</c:v>
                </c:pt>
                <c:pt idx="11">
                  <c:v>159.90933333333334</c:v>
                </c:pt>
                <c:pt idx="12">
                  <c:v>164.703</c:v>
                </c:pt>
                <c:pt idx="13">
                  <c:v>170.80141833333334</c:v>
                </c:pt>
                <c:pt idx="14">
                  <c:v>196.60021233333333</c:v>
                </c:pt>
                <c:pt idx="15">
                  <c:v>282.07242666666662</c:v>
                </c:pt>
                <c:pt idx="16">
                  <c:v>380.54697506666662</c:v>
                </c:pt>
                <c:pt idx="17">
                  <c:v>492.79869226666665</c:v>
                </c:pt>
                <c:pt idx="18">
                  <c:v>545.4302002666667</c:v>
                </c:pt>
                <c:pt idx="19">
                  <c:v>589.46856686666672</c:v>
                </c:pt>
                <c:pt idx="20">
                  <c:v>566.64738899999998</c:v>
                </c:pt>
                <c:pt idx="21">
                  <c:v>514.20000000000005</c:v>
                </c:pt>
                <c:pt idx="22">
                  <c:v>422.46666666666664</c:v>
                </c:pt>
                <c:pt idx="23">
                  <c:v>342.36666666666667</c:v>
                </c:pt>
              </c:numCache>
            </c:numRef>
          </c:val>
          <c:smooth val="0"/>
        </c:ser>
        <c:ser>
          <c:idx val="2"/>
          <c:order val="3"/>
          <c:tx>
            <c:strRef>
              <c:f>Sales!$C$38</c:f>
              <c:strCache>
                <c:ptCount val="1"/>
                <c:pt idx="0">
                  <c:v>Tungsten-HL (total)</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Sales!$W$38:$CE$38</c:f>
              <c:numCache>
                <c:formatCode>0</c:formatCode>
                <c:ptCount val="24"/>
                <c:pt idx="0">
                  <c:v>87.784382451215691</c:v>
                </c:pt>
                <c:pt idx="1">
                  <c:v>109.74325001121133</c:v>
                </c:pt>
                <c:pt idx="2">
                  <c:v>137.10540633838323</c:v>
                </c:pt>
                <c:pt idx="3">
                  <c:v>168.32280318104102</c:v>
                </c:pt>
                <c:pt idx="4">
                  <c:v>183.88608335777565</c:v>
                </c:pt>
                <c:pt idx="5">
                  <c:v>200.92623079937223</c:v>
                </c:pt>
                <c:pt idx="6">
                  <c:v>212.74823160497061</c:v>
                </c:pt>
                <c:pt idx="7">
                  <c:v>225.67101363599599</c:v>
                </c:pt>
                <c:pt idx="8">
                  <c:v>239.32069030336592</c:v>
                </c:pt>
                <c:pt idx="9">
                  <c:v>253.4501229255408</c:v>
                </c:pt>
                <c:pt idx="10">
                  <c:v>267.87396750543263</c:v>
                </c:pt>
                <c:pt idx="11">
                  <c:v>282.42701909161514</c:v>
                </c:pt>
                <c:pt idx="12">
                  <c:v>296.9772204348692</c:v>
                </c:pt>
                <c:pt idx="13">
                  <c:v>311.41679963046067</c:v>
                </c:pt>
                <c:pt idx="14">
                  <c:v>325.9450200975607</c:v>
                </c:pt>
                <c:pt idx="15">
                  <c:v>351.74020296411487</c:v>
                </c:pt>
                <c:pt idx="16">
                  <c:v>377.08678012956017</c:v>
                </c:pt>
                <c:pt idx="17">
                  <c:v>433.32610261700819</c:v>
                </c:pt>
                <c:pt idx="18">
                  <c:v>513.77037083052687</c:v>
                </c:pt>
                <c:pt idx="19">
                  <c:v>602.95169178147103</c:v>
                </c:pt>
                <c:pt idx="20">
                  <c:v>649.58558641443835</c:v>
                </c:pt>
                <c:pt idx="21">
                  <c:v>678.13343086094403</c:v>
                </c:pt>
                <c:pt idx="22">
                  <c:v>726.48962844504786</c:v>
                </c:pt>
                <c:pt idx="23">
                  <c:v>771.57069582850067</c:v>
                </c:pt>
              </c:numCache>
            </c:numRef>
          </c:val>
          <c:smooth val="0"/>
        </c:ser>
        <c:ser>
          <c:idx val="7"/>
          <c:order val="4"/>
          <c:tx>
            <c:strRef>
              <c:f>Sales!$C$50</c:f>
              <c:strCache>
                <c:ptCount val="1"/>
                <c:pt idx="0">
                  <c:v>Tungsten stock</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Sales!$W$50:$CE$50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90</c:v>
                </c:pt>
                <c:pt idx="21">
                  <c:v>140</c:v>
                </c:pt>
                <c:pt idx="22">
                  <c:v>140</c:v>
                </c:pt>
                <c:pt idx="23">
                  <c:v>130</c:v>
                </c:pt>
              </c:numCache>
            </c:numRef>
          </c:val>
          <c:smooth val="0"/>
        </c:ser>
        <c:ser>
          <c:idx val="3"/>
          <c:order val="5"/>
          <c:tx>
            <c:strRef>
              <c:f>Sales!$C$41</c:f>
              <c:strCache>
                <c:ptCount val="1"/>
                <c:pt idx="0">
                  <c:v>GLS (total)</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Sales!$W$41:$CE$41</c:f>
              <c:numCache>
                <c:formatCode>0</c:formatCode>
                <c:ptCount val="24"/>
                <c:pt idx="0">
                  <c:v>1687.5500225855005</c:v>
                </c:pt>
                <c:pt idx="1">
                  <c:v>1677.51685998724</c:v>
                </c:pt>
                <c:pt idx="2">
                  <c:v>1666.4039082419695</c:v>
                </c:pt>
                <c:pt idx="3">
                  <c:v>1654.6844759850119</c:v>
                </c:pt>
                <c:pt idx="4">
                  <c:v>1642.5878554780027</c:v>
                </c:pt>
                <c:pt idx="5">
                  <c:v>1630.8469030438609</c:v>
                </c:pt>
                <c:pt idx="6">
                  <c:v>1619.8012740332003</c:v>
                </c:pt>
                <c:pt idx="7">
                  <c:v>1609.0879636305431</c:v>
                </c:pt>
                <c:pt idx="8">
                  <c:v>1598.3253027912779</c:v>
                </c:pt>
                <c:pt idx="9">
                  <c:v>1587.416433240084</c:v>
                </c:pt>
                <c:pt idx="10">
                  <c:v>1576.2679598382304</c:v>
                </c:pt>
                <c:pt idx="11">
                  <c:v>1564.8934568178806</c:v>
                </c:pt>
                <c:pt idx="12">
                  <c:v>1553.396937695245</c:v>
                </c:pt>
                <c:pt idx="13">
                  <c:v>1541.8789528499424</c:v>
                </c:pt>
                <c:pt idx="14">
                  <c:v>1530.3395022819732</c:v>
                </c:pt>
                <c:pt idx="15">
                  <c:v>1518.6876880964255</c:v>
                </c:pt>
                <c:pt idx="16">
                  <c:v>1505.5468730281113</c:v>
                </c:pt>
                <c:pt idx="17">
                  <c:v>1489.5151304837991</c:v>
                </c:pt>
                <c:pt idx="18">
                  <c:v>1289.800395373278</c:v>
                </c:pt>
                <c:pt idx="19">
                  <c:v>968.24713126730137</c:v>
                </c:pt>
                <c:pt idx="20">
                  <c:v>696.88230700000008</c:v>
                </c:pt>
                <c:pt idx="21">
                  <c:v>461.08098866699999</c:v>
                </c:pt>
                <c:pt idx="22">
                  <c:v>299.297685667</c:v>
                </c:pt>
                <c:pt idx="23">
                  <c:v>159.29541233366666</c:v>
                </c:pt>
              </c:numCache>
            </c:numRef>
          </c:val>
          <c:smooth val="0"/>
        </c:ser>
        <c:ser>
          <c:idx val="6"/>
          <c:order val="6"/>
          <c:tx>
            <c:strRef>
              <c:f>Sales!$C$49</c:f>
              <c:strCache>
                <c:ptCount val="1"/>
                <c:pt idx="0">
                  <c:v>GLS stock</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Sales!$W$49:$CE$49</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75</c:v>
                </c:pt>
                <c:pt idx="20">
                  <c:v>111.66666666666667</c:v>
                </c:pt>
                <c:pt idx="21">
                  <c:v>168.33333333333334</c:v>
                </c:pt>
                <c:pt idx="22">
                  <c:v>228.33333333333334</c:v>
                </c:pt>
                <c:pt idx="23">
                  <c:v>266.66666666666669</c:v>
                </c:pt>
              </c:numCache>
            </c:numRef>
          </c:val>
          <c:smooth val="0"/>
        </c:ser>
        <c:ser>
          <c:idx val="5"/>
          <c:order val="7"/>
          <c:tx>
            <c:strRef>
              <c:f>Sales!$C$48</c:f>
              <c:strCache>
                <c:ptCount val="1"/>
                <c:pt idx="0">
                  <c:v>LED (total)</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Sales!$W$48:$CE$48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1.6864159060000001</c:v>
                </c:pt>
                <c:pt idx="19">
                  <c:v>4.0471100089999998</c:v>
                </c:pt>
                <c:pt idx="20">
                  <c:v>8.4607745059999999</c:v>
                </c:pt>
                <c:pt idx="21">
                  <c:v>16.666278825555558</c:v>
                </c:pt>
                <c:pt idx="22">
                  <c:v>31.499953965666663</c:v>
                </c:pt>
                <c:pt idx="23">
                  <c:v>81.668497833333333</c:v>
                </c:pt>
              </c:numCache>
            </c:numRef>
          </c:val>
          <c:smooth val="0"/>
        </c:ser>
        <c:dLbls>
          <c:showLegendKey val="0"/>
          <c:showVal val="0"/>
          <c:showCatName val="0"/>
          <c:showSerName val="0"/>
          <c:showPercent val="0"/>
          <c:showBubbleSize val="0"/>
        </c:dLbls>
        <c:smooth val="0"/>
        <c:axId val="272224192"/>
        <c:axId val="269605648"/>
      </c:lineChart>
      <c:catAx>
        <c:axId val="272224192"/>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269605648"/>
        <c:crosses val="autoZero"/>
        <c:auto val="1"/>
        <c:lblAlgn val="ctr"/>
        <c:lblOffset val="100"/>
        <c:noMultiLvlLbl val="0"/>
      </c:catAx>
      <c:valAx>
        <c:axId val="269605648"/>
        <c:scaling>
          <c:orientation val="minMax"/>
          <c:max val="200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m units</a:t>
                </a:r>
              </a:p>
            </c:rich>
          </c:tx>
          <c:layout/>
          <c:overlay val="0"/>
          <c:spPr>
            <a:noFill/>
            <a:ln w="25400">
              <a:noFill/>
            </a:ln>
          </c:spPr>
        </c:title>
        <c:numFmt formatCode="0" sourceLinked="1"/>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272224192"/>
        <c:crosses val="autoZero"/>
        <c:crossBetween val="midCat"/>
      </c:valAx>
    </c:plotArea>
    <c:legend>
      <c:legendPos val="r"/>
      <c:layout>
        <c:manualLayout>
          <c:xMode val="edge"/>
          <c:yMode val="edge"/>
          <c:x val="0.84252747982938347"/>
          <c:y val="0.43218962289640261"/>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Non-Residential, Lighting Capacity 1990-2013 </a:t>
            </a:r>
            <a:r>
              <a:rPr lang="en-GB" sz="1080" b="0" i="0" u="none" strike="noStrike" baseline="0">
                <a:solidFill>
                  <a:srgbClr val="000000"/>
                </a:solidFill>
                <a:latin typeface="Calibri"/>
              </a:rPr>
              <a:t>(in Tera (10^12) Lumen)</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Lumen!$C$128</c:f>
              <c:strCache>
                <c:ptCount val="1"/>
                <c:pt idx="0">
                  <c:v>LFL (total)</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Lumen!$W$128:$CE$128</c:f>
              <c:numCache>
                <c:formatCode>0.00</c:formatCode>
                <c:ptCount val="24"/>
                <c:pt idx="0">
                  <c:v>2.3692583532209319</c:v>
                </c:pt>
                <c:pt idx="1">
                  <c:v>2.4168618755745692</c:v>
                </c:pt>
                <c:pt idx="2">
                  <c:v>2.449376602711927</c:v>
                </c:pt>
                <c:pt idx="3">
                  <c:v>2.4663013075677598</c:v>
                </c:pt>
                <c:pt idx="4">
                  <c:v>2.4795133715465454</c:v>
                </c:pt>
                <c:pt idx="5">
                  <c:v>2.5053252283941818</c:v>
                </c:pt>
                <c:pt idx="6">
                  <c:v>2.5443134565490912</c:v>
                </c:pt>
                <c:pt idx="7">
                  <c:v>2.5963032532178176</c:v>
                </c:pt>
                <c:pt idx="8">
                  <c:v>2.6552500406640003</c:v>
                </c:pt>
                <c:pt idx="9">
                  <c:v>2.7299272713250908</c:v>
                </c:pt>
                <c:pt idx="10">
                  <c:v>2.8103249375476356</c:v>
                </c:pt>
                <c:pt idx="11">
                  <c:v>2.8924504302436365</c:v>
                </c:pt>
                <c:pt idx="12">
                  <c:v>2.9656154773439996</c:v>
                </c:pt>
                <c:pt idx="13">
                  <c:v>3.0535002466587269</c:v>
                </c:pt>
                <c:pt idx="14">
                  <c:v>3.1640759691623654</c:v>
                </c:pt>
                <c:pt idx="15">
                  <c:v>3.291289123836735</c:v>
                </c:pt>
                <c:pt idx="16">
                  <c:v>3.412033186837292</c:v>
                </c:pt>
                <c:pt idx="17">
                  <c:v>3.5192384025836696</c:v>
                </c:pt>
                <c:pt idx="18">
                  <c:v>3.6333396860093998</c:v>
                </c:pt>
                <c:pt idx="19">
                  <c:v>3.7557468292120135</c:v>
                </c:pt>
                <c:pt idx="20">
                  <c:v>3.9046264005482683</c:v>
                </c:pt>
                <c:pt idx="21">
                  <c:v>4.0510190844713803</c:v>
                </c:pt>
                <c:pt idx="22">
                  <c:v>4.17792978698757</c:v>
                </c:pt>
                <c:pt idx="23">
                  <c:v>4.2917254934294089</c:v>
                </c:pt>
              </c:numCache>
            </c:numRef>
          </c:val>
          <c:smooth val="0"/>
        </c:ser>
        <c:ser>
          <c:idx val="4"/>
          <c:order val="1"/>
          <c:tx>
            <c:strRef>
              <c:f>Lumen!$C$145</c:f>
              <c:strCache>
                <c:ptCount val="1"/>
                <c:pt idx="0">
                  <c:v>HID (total)</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Lumen!$W$145:$CE$145</c:f>
              <c:numCache>
                <c:formatCode>0.00</c:formatCode>
                <c:ptCount val="24"/>
                <c:pt idx="0">
                  <c:v>0.48525400000000007</c:v>
                </c:pt>
                <c:pt idx="1">
                  <c:v>0.49120799999999998</c:v>
                </c:pt>
                <c:pt idx="2">
                  <c:v>0.50907000000000002</c:v>
                </c:pt>
                <c:pt idx="3">
                  <c:v>0.53421599999999991</c:v>
                </c:pt>
                <c:pt idx="4">
                  <c:v>0.55955721199999997</c:v>
                </c:pt>
                <c:pt idx="5">
                  <c:v>0.58262884799999992</c:v>
                </c:pt>
                <c:pt idx="6">
                  <c:v>0.60325446133333327</c:v>
                </c:pt>
                <c:pt idx="7">
                  <c:v>0.62256884000000001</c:v>
                </c:pt>
                <c:pt idx="8">
                  <c:v>0.64170677200000004</c:v>
                </c:pt>
                <c:pt idx="9">
                  <c:v>0.66725926533333335</c:v>
                </c:pt>
                <c:pt idx="10">
                  <c:v>0.70116368133333329</c:v>
                </c:pt>
                <c:pt idx="11">
                  <c:v>0.73698666000000013</c:v>
                </c:pt>
                <c:pt idx="12">
                  <c:v>0.7708797799999999</c:v>
                </c:pt>
                <c:pt idx="13">
                  <c:v>0.80302815333333333</c:v>
                </c:pt>
                <c:pt idx="14">
                  <c:v>0.84718717982666669</c:v>
                </c:pt>
                <c:pt idx="15">
                  <c:v>0.90260706597333329</c:v>
                </c:pt>
                <c:pt idx="16">
                  <c:v>0.96984615205333335</c:v>
                </c:pt>
                <c:pt idx="17">
                  <c:v>1.0415823982399999</c:v>
                </c:pt>
                <c:pt idx="18">
                  <c:v>1.1159994580399999</c:v>
                </c:pt>
                <c:pt idx="19">
                  <c:v>1.1924958012660001</c:v>
                </c:pt>
                <c:pt idx="20">
                  <c:v>1.2579247109653333</c:v>
                </c:pt>
                <c:pt idx="21">
                  <c:v>1.2762872485913332</c:v>
                </c:pt>
                <c:pt idx="22">
                  <c:v>1.2197123623119999</c:v>
                </c:pt>
                <c:pt idx="23">
                  <c:v>1.0957869530326665</c:v>
                </c:pt>
              </c:numCache>
            </c:numRef>
          </c:val>
          <c:smooth val="0"/>
        </c:ser>
        <c:ser>
          <c:idx val="1"/>
          <c:order val="2"/>
          <c:tx>
            <c:strRef>
              <c:f>Lumen!$C$131</c:f>
              <c:strCache>
                <c:ptCount val="1"/>
                <c:pt idx="0">
                  <c:v>CFL (total)</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Lumen!$W$131:$CE$131</c:f>
              <c:numCache>
                <c:formatCode>0.00</c:formatCode>
                <c:ptCount val="24"/>
                <c:pt idx="0">
                  <c:v>9.0587183849331399E-2</c:v>
                </c:pt>
                <c:pt idx="1">
                  <c:v>9.9757075388145988E-2</c:v>
                </c:pt>
                <c:pt idx="2">
                  <c:v>0.10983371709793999</c:v>
                </c:pt>
                <c:pt idx="3">
                  <c:v>0.12162771955326665</c:v>
                </c:pt>
                <c:pt idx="4">
                  <c:v>0.13541411162400002</c:v>
                </c:pt>
                <c:pt idx="5">
                  <c:v>0.15166518686</c:v>
                </c:pt>
                <c:pt idx="6">
                  <c:v>0.16993453289999999</c:v>
                </c:pt>
                <c:pt idx="7">
                  <c:v>0.19087069925</c:v>
                </c:pt>
                <c:pt idx="8">
                  <c:v>0.21370636924999997</c:v>
                </c:pt>
                <c:pt idx="9">
                  <c:v>0.23820780041666662</c:v>
                </c:pt>
                <c:pt idx="10">
                  <c:v>0.26345271585416663</c:v>
                </c:pt>
                <c:pt idx="11">
                  <c:v>0.28919989839583332</c:v>
                </c:pt>
                <c:pt idx="12">
                  <c:v>0.31479577662499997</c:v>
                </c:pt>
                <c:pt idx="13">
                  <c:v>0.34079707945249993</c:v>
                </c:pt>
                <c:pt idx="14">
                  <c:v>0.37114406141174999</c:v>
                </c:pt>
                <c:pt idx="15">
                  <c:v>0.41730762853816661</c:v>
                </c:pt>
                <c:pt idx="16">
                  <c:v>0.48174900906660001</c:v>
                </c:pt>
                <c:pt idx="17">
                  <c:v>0.56700348940124989</c:v>
                </c:pt>
                <c:pt idx="18">
                  <c:v>0.66138607713181674</c:v>
                </c:pt>
                <c:pt idx="19">
                  <c:v>0.76242182209911669</c:v>
                </c:pt>
                <c:pt idx="20">
                  <c:v>0.85575958030690424</c:v>
                </c:pt>
                <c:pt idx="21">
                  <c:v>0.93372364222119586</c:v>
                </c:pt>
                <c:pt idx="22">
                  <c:v>0.98812306360120838</c:v>
                </c:pt>
                <c:pt idx="23">
                  <c:v>1.0211631354429542</c:v>
                </c:pt>
              </c:numCache>
            </c:numRef>
          </c:val>
          <c:smooth val="0"/>
        </c:ser>
        <c:ser>
          <c:idx val="2"/>
          <c:order val="3"/>
          <c:tx>
            <c:strRef>
              <c:f>Lumen!$C$138</c:f>
              <c:strCache>
                <c:ptCount val="1"/>
                <c:pt idx="0">
                  <c:v>Tungsten-HL (total)</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Lumen!$W$138:$CE$138</c:f>
              <c:numCache>
                <c:formatCode>0.00</c:formatCode>
                <c:ptCount val="24"/>
                <c:pt idx="0">
                  <c:v>4.2901956678198558E-2</c:v>
                </c:pt>
                <c:pt idx="1">
                  <c:v>5.8999593865890813E-2</c:v>
                </c:pt>
                <c:pt idx="2">
                  <c:v>8.5467550399580081E-2</c:v>
                </c:pt>
                <c:pt idx="3">
                  <c:v>0.1170136172980539</c:v>
                </c:pt>
                <c:pt idx="4">
                  <c:v>0.14078050894150868</c:v>
                </c:pt>
                <c:pt idx="5">
                  <c:v>0.15536328056230628</c:v>
                </c:pt>
                <c:pt idx="6">
                  <c:v>0.16424222411105191</c:v>
                </c:pt>
                <c:pt idx="7">
                  <c:v>0.16950502247538643</c:v>
                </c:pt>
                <c:pt idx="8">
                  <c:v>0.17421075565286892</c:v>
                </c:pt>
                <c:pt idx="9">
                  <c:v>0.17916415669963023</c:v>
                </c:pt>
                <c:pt idx="10">
                  <c:v>0.18428484258903574</c:v>
                </c:pt>
                <c:pt idx="11">
                  <c:v>0.18950894226492512</c:v>
                </c:pt>
                <c:pt idx="12">
                  <c:v>0.19478500050541306</c:v>
                </c:pt>
                <c:pt idx="13">
                  <c:v>0.20006823272163757</c:v>
                </c:pt>
                <c:pt idx="14">
                  <c:v>0.20534459758954191</c:v>
                </c:pt>
                <c:pt idx="15">
                  <c:v>0.21154353880757398</c:v>
                </c:pt>
                <c:pt idx="16">
                  <c:v>0.21345620817583499</c:v>
                </c:pt>
                <c:pt idx="17">
                  <c:v>0.21197579494771551</c:v>
                </c:pt>
                <c:pt idx="18">
                  <c:v>0.21355665571380397</c:v>
                </c:pt>
                <c:pt idx="19">
                  <c:v>0.22406234790235269</c:v>
                </c:pt>
                <c:pt idx="20">
                  <c:v>0.23979195105936776</c:v>
                </c:pt>
                <c:pt idx="21">
                  <c:v>0.25327658295417116</c:v>
                </c:pt>
                <c:pt idx="22">
                  <c:v>0.26450102890454907</c:v>
                </c:pt>
                <c:pt idx="23">
                  <c:v>0.27517771390248269</c:v>
                </c:pt>
              </c:numCache>
            </c:numRef>
          </c:val>
          <c:smooth val="0"/>
        </c:ser>
        <c:ser>
          <c:idx val="7"/>
          <c:order val="4"/>
          <c:tx>
            <c:strRef>
              <c:f>Lumen!$C$150</c:f>
              <c:strCache>
                <c:ptCount val="1"/>
                <c:pt idx="0">
                  <c:v>Tungsten stock</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Lumen!$W$150:$CE$150</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3"/>
          <c:order val="5"/>
          <c:tx>
            <c:strRef>
              <c:f>Lumen!$C$141</c:f>
              <c:strCache>
                <c:ptCount val="1"/>
                <c:pt idx="0">
                  <c:v>GLS (total)</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Lumen!$W$141:$CE$141</c:f>
              <c:numCache>
                <c:formatCode>0.00</c:formatCode>
                <c:ptCount val="24"/>
                <c:pt idx="0">
                  <c:v>0.38476140514949408</c:v>
                </c:pt>
                <c:pt idx="1">
                  <c:v>0.38373200266691249</c:v>
                </c:pt>
                <c:pt idx="2">
                  <c:v>0.38156241133526625</c:v>
                </c:pt>
                <c:pt idx="3">
                  <c:v>0.37899105262939731</c:v>
                </c:pt>
                <c:pt idx="4">
                  <c:v>0.37629415031602204</c:v>
                </c:pt>
                <c:pt idx="5">
                  <c:v>0.37358121227680141</c:v>
                </c:pt>
                <c:pt idx="6">
                  <c:v>0.37096750607300483</c:v>
                </c:pt>
                <c:pt idx="7">
                  <c:v>0.3684673451737</c:v>
                </c:pt>
                <c:pt idx="8">
                  <c:v>0.36601207018283577</c:v>
                </c:pt>
                <c:pt idx="9">
                  <c:v>0.36354430768759399</c:v>
                </c:pt>
                <c:pt idx="10">
                  <c:v>0.36103583563347608</c:v>
                </c:pt>
                <c:pt idx="11">
                  <c:v>0.35847625602679078</c:v>
                </c:pt>
                <c:pt idx="12">
                  <c:v>0.35587550396135825</c:v>
                </c:pt>
                <c:pt idx="13">
                  <c:v>0.3532548771853839</c:v>
                </c:pt>
                <c:pt idx="14">
                  <c:v>0.35062706367598601</c:v>
                </c:pt>
                <c:pt idx="15">
                  <c:v>0.34798502985780227</c:v>
                </c:pt>
                <c:pt idx="16">
                  <c:v>0.34517820662340643</c:v>
                </c:pt>
                <c:pt idx="17">
                  <c:v>0.34191944084892045</c:v>
                </c:pt>
                <c:pt idx="18">
                  <c:v>0.31948424165797695</c:v>
                </c:pt>
                <c:pt idx="19">
                  <c:v>0.26563662120835396</c:v>
                </c:pt>
                <c:pt idx="20">
                  <c:v>0.20024972938073585</c:v>
                </c:pt>
                <c:pt idx="21">
                  <c:v>0.14088306872832865</c:v>
                </c:pt>
                <c:pt idx="22">
                  <c:v>9.390376858626838E-2</c:v>
                </c:pt>
                <c:pt idx="23">
                  <c:v>5.7564298396475984E-2</c:v>
                </c:pt>
              </c:numCache>
            </c:numRef>
          </c:val>
          <c:smooth val="0"/>
        </c:ser>
        <c:ser>
          <c:idx val="6"/>
          <c:order val="6"/>
          <c:tx>
            <c:strRef>
              <c:f>Lumen!$C$149</c:f>
              <c:strCache>
                <c:ptCount val="1"/>
                <c:pt idx="0">
                  <c:v>GLS stock</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Lumen!$W$149:$CE$149</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5"/>
          <c:order val="7"/>
          <c:tx>
            <c:strRef>
              <c:f>Lumen!$C$148</c:f>
              <c:strCache>
                <c:ptCount val="1"/>
                <c:pt idx="0">
                  <c:v>LED (total)</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Lumen!$W$148:$CE$148</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1.2751321739333319E-3</c:v>
                </c:pt>
                <c:pt idx="22">
                  <c:v>2.8242956521333301E-3</c:v>
                </c:pt>
                <c:pt idx="23">
                  <c:v>1.918221377213333E-2</c:v>
                </c:pt>
              </c:numCache>
            </c:numRef>
          </c:val>
          <c:smooth val="0"/>
        </c:ser>
        <c:dLbls>
          <c:showLegendKey val="0"/>
          <c:showVal val="0"/>
          <c:showCatName val="0"/>
          <c:showSerName val="0"/>
          <c:showPercent val="0"/>
          <c:showBubbleSize val="0"/>
        </c:dLbls>
        <c:smooth val="0"/>
        <c:axId val="312977816"/>
        <c:axId val="312978208"/>
      </c:lineChart>
      <c:catAx>
        <c:axId val="312977816"/>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2978208"/>
        <c:crosses val="autoZero"/>
        <c:auto val="1"/>
        <c:lblAlgn val="ctr"/>
        <c:lblOffset val="100"/>
        <c:noMultiLvlLbl val="0"/>
      </c:catAx>
      <c:valAx>
        <c:axId val="312978208"/>
        <c:scaling>
          <c:orientation val="minMax"/>
          <c:max val="6"/>
          <c:min val="0"/>
        </c:scaling>
        <c:delete val="0"/>
        <c:axPos val="l"/>
        <c:majorGridlines/>
        <c:title>
          <c:tx>
            <c:rich>
              <a:bodyPr/>
              <a:lstStyle/>
              <a:p>
                <a:pPr>
                  <a:defRPr sz="900" b="0" i="0" u="none" strike="noStrike" baseline="0">
                    <a:solidFill>
                      <a:srgbClr val="000000"/>
                    </a:solidFill>
                    <a:latin typeface="Calibri"/>
                    <a:ea typeface="Calibri"/>
                    <a:cs typeface="Calibri"/>
                  </a:defRPr>
                </a:pPr>
                <a:r>
                  <a:rPr lang="en-US"/>
                  <a:t>Tera</a:t>
                </a:r>
                <a:r>
                  <a:rPr lang="en-US" baseline="0"/>
                  <a:t> Lumen</a:t>
                </a:r>
                <a:endParaRPr lang="en-US"/>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2977816"/>
        <c:crosses val="autoZero"/>
        <c:crossBetween val="between"/>
        <c:majorUnit val="1"/>
        <c:minorUnit val="0.5"/>
      </c:valAx>
    </c:plotArea>
    <c:legend>
      <c:legendPos val="r"/>
      <c:layout>
        <c:manualLayout>
          <c:xMode val="edge"/>
          <c:yMode val="edge"/>
          <c:x val="0.84252747982938347"/>
          <c:y val="0.4291258974062066"/>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solidFill>
                  <a:schemeClr val="dk1"/>
                </a:solidFill>
                <a:latin typeface="Arial" panose="020B0604020202020204" pitchFamily="34" charset="0"/>
                <a:ea typeface="+mn-ea"/>
                <a:cs typeface="+mn-cs"/>
              </a:defRPr>
            </a:pPr>
            <a:r>
              <a:rPr lang="en-GB"/>
              <a:t>TOTAL lumens/hh</a:t>
            </a:r>
          </a:p>
        </c:rich>
      </c:tx>
      <c:overlay val="0"/>
      <c:spPr>
        <a:solidFill>
          <a:schemeClr val="lt1"/>
        </a:solidFill>
        <a:ln w="25400" cap="flat" cmpd="sng" algn="ctr">
          <a:noFill/>
          <a:prstDash val="solid"/>
        </a:ln>
        <a:effectLst/>
      </c:spPr>
    </c:title>
    <c:autoTitleDeleted val="0"/>
    <c:plotArea>
      <c:layout/>
      <c:lineChart>
        <c:grouping val="standard"/>
        <c:varyColors val="0"/>
        <c:ser>
          <c:idx val="0"/>
          <c:order val="0"/>
          <c:tx>
            <c:strRef>
              <c:f>Lumen!$C$116</c:f>
              <c:strCache>
                <c:ptCount val="1"/>
                <c:pt idx="0">
                  <c:v>TOTAL lumens/hh</c:v>
                </c:pt>
              </c:strCache>
            </c:strRef>
          </c:tx>
          <c:marker>
            <c:symbol val="none"/>
          </c:marker>
          <c:cat>
            <c:numRef>
              <c:f>Lumen!$W$2:$CE$2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Lumen!$W$116:$CE$116</c:f>
              <c:numCache>
                <c:formatCode>0</c:formatCode>
                <c:ptCount val="24"/>
                <c:pt idx="0">
                  <c:v>13180.628100843449</c:v>
                </c:pt>
                <c:pt idx="1">
                  <c:v>13536.758191001913</c:v>
                </c:pt>
                <c:pt idx="2">
                  <c:v>14058.269090771806</c:v>
                </c:pt>
                <c:pt idx="3">
                  <c:v>14669.638806375282</c:v>
                </c:pt>
                <c:pt idx="4">
                  <c:v>15110.614496204529</c:v>
                </c:pt>
                <c:pt idx="5">
                  <c:v>15365.711505322786</c:v>
                </c:pt>
                <c:pt idx="6">
                  <c:v>15554.568818226664</c:v>
                </c:pt>
                <c:pt idx="7">
                  <c:v>15684.611071154708</c:v>
                </c:pt>
                <c:pt idx="8">
                  <c:v>15815.981665075566</c:v>
                </c:pt>
                <c:pt idx="9">
                  <c:v>15965.144386165321</c:v>
                </c:pt>
                <c:pt idx="10">
                  <c:v>16120.3181292347</c:v>
                </c:pt>
                <c:pt idx="11">
                  <c:v>16341.538727370827</c:v>
                </c:pt>
                <c:pt idx="12">
                  <c:v>16563.902628678377</c:v>
                </c:pt>
                <c:pt idx="13">
                  <c:v>16799.534666510353</c:v>
                </c:pt>
                <c:pt idx="14">
                  <c:v>17075.185857755314</c:v>
                </c:pt>
                <c:pt idx="15">
                  <c:v>17496.920192049263</c:v>
                </c:pt>
                <c:pt idx="16">
                  <c:v>17962.339424416496</c:v>
                </c:pt>
                <c:pt idx="17">
                  <c:v>18500.399277515047</c:v>
                </c:pt>
                <c:pt idx="18">
                  <c:v>18764.762192109294</c:v>
                </c:pt>
                <c:pt idx="19">
                  <c:v>18823.108688076813</c:v>
                </c:pt>
                <c:pt idx="20">
                  <c:v>19030.987430531004</c:v>
                </c:pt>
                <c:pt idx="21">
                  <c:v>19358.363985928438</c:v>
                </c:pt>
                <c:pt idx="22">
                  <c:v>19804.857803528979</c:v>
                </c:pt>
                <c:pt idx="23">
                  <c:v>20198.365002990813</c:v>
                </c:pt>
              </c:numCache>
            </c:numRef>
          </c:val>
          <c:smooth val="0"/>
        </c:ser>
        <c:dLbls>
          <c:showLegendKey val="0"/>
          <c:showVal val="0"/>
          <c:showCatName val="0"/>
          <c:showSerName val="0"/>
          <c:showPercent val="0"/>
          <c:showBubbleSize val="0"/>
        </c:dLbls>
        <c:smooth val="0"/>
        <c:axId val="315565080"/>
        <c:axId val="315563904"/>
      </c:lineChart>
      <c:dateAx>
        <c:axId val="315565080"/>
        <c:scaling>
          <c:orientation val="minMax"/>
        </c:scaling>
        <c:delete val="0"/>
        <c:axPos val="b"/>
        <c:numFmt formatCode="General" sourceLinked="1"/>
        <c:majorTickMark val="out"/>
        <c:minorTickMark val="none"/>
        <c:tickLblPos val="nextTo"/>
        <c:crossAx val="315563904"/>
        <c:crosses val="autoZero"/>
        <c:auto val="0"/>
        <c:lblOffset val="100"/>
        <c:baseTimeUnit val="days"/>
        <c:majorUnit val="5"/>
      </c:dateAx>
      <c:valAx>
        <c:axId val="315563904"/>
        <c:scaling>
          <c:orientation val="minMax"/>
        </c:scaling>
        <c:delete val="0"/>
        <c:axPos val="l"/>
        <c:majorGridlines/>
        <c:numFmt formatCode="0" sourceLinked="1"/>
        <c:majorTickMark val="out"/>
        <c:minorTickMark val="none"/>
        <c:tickLblPos val="nextTo"/>
        <c:crossAx val="315565080"/>
        <c:crosses val="autoZero"/>
        <c:crossBetween val="between"/>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All Sectors, Installed Power 1990-2013 </a:t>
            </a:r>
            <a:r>
              <a:rPr lang="en-GB" sz="1080" b="0" i="0" u="none" strike="noStrike" baseline="0">
                <a:solidFill>
                  <a:srgbClr val="000000"/>
                </a:solidFill>
                <a:latin typeface="Calibri"/>
              </a:rPr>
              <a:t>(in Giga (10^9) Watt)</a:t>
            </a:r>
          </a:p>
        </c:rich>
      </c:tx>
      <c:layout>
        <c:manualLayout>
          <c:xMode val="edge"/>
          <c:yMode val="edge"/>
          <c:x val="0.12172995780590716"/>
          <c:y val="3.6764705882352942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Power!$C$28</c:f>
              <c:strCache>
                <c:ptCount val="1"/>
                <c:pt idx="0">
                  <c:v>LFL (total)</c:v>
                </c:pt>
              </c:strCache>
            </c:strRef>
          </c:tx>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Power!$W$28:$CE$28</c:f>
              <c:numCache>
                <c:formatCode>0</c:formatCode>
                <c:ptCount val="24"/>
                <c:pt idx="0">
                  <c:v>37.449579396048847</c:v>
                </c:pt>
                <c:pt idx="1">
                  <c:v>38.159634991177541</c:v>
                </c:pt>
                <c:pt idx="2">
                  <c:v>38.640759583132755</c:v>
                </c:pt>
                <c:pt idx="3">
                  <c:v>38.88499773776573</c:v>
                </c:pt>
                <c:pt idx="4">
                  <c:v>39.062224152413904</c:v>
                </c:pt>
                <c:pt idx="5">
                  <c:v>39.408737262563534</c:v>
                </c:pt>
                <c:pt idx="6">
                  <c:v>39.937099128923975</c:v>
                </c:pt>
                <c:pt idx="7">
                  <c:v>40.643420426513948</c:v>
                </c:pt>
                <c:pt idx="8">
                  <c:v>41.446731330709781</c:v>
                </c:pt>
                <c:pt idx="9">
                  <c:v>42.474759206495563</c:v>
                </c:pt>
                <c:pt idx="10">
                  <c:v>43.582484184370308</c:v>
                </c:pt>
                <c:pt idx="11">
                  <c:v>44.716345600885347</c:v>
                </c:pt>
                <c:pt idx="12">
                  <c:v>45.720322954169923</c:v>
                </c:pt>
                <c:pt idx="13">
                  <c:v>46.93045707811833</c:v>
                </c:pt>
                <c:pt idx="14">
                  <c:v>48.436125192010657</c:v>
                </c:pt>
                <c:pt idx="15">
                  <c:v>50.149557046436371</c:v>
                </c:pt>
                <c:pt idx="16">
                  <c:v>51.733714380261553</c:v>
                </c:pt>
                <c:pt idx="17">
                  <c:v>53.086598378791884</c:v>
                </c:pt>
                <c:pt idx="18">
                  <c:v>54.470881829013301</c:v>
                </c:pt>
                <c:pt idx="19">
                  <c:v>55.868643063655234</c:v>
                </c:pt>
                <c:pt idx="20">
                  <c:v>57.487276242523755</c:v>
                </c:pt>
                <c:pt idx="21">
                  <c:v>58.98927617398634</c:v>
                </c:pt>
                <c:pt idx="22">
                  <c:v>60.200829192416414</c:v>
                </c:pt>
                <c:pt idx="23">
                  <c:v>61.297374907183801</c:v>
                </c:pt>
              </c:numCache>
            </c:numRef>
          </c:val>
        </c:ser>
        <c:ser>
          <c:idx val="4"/>
          <c:order val="1"/>
          <c:tx>
            <c:strRef>
              <c:f>Power!$C$45</c:f>
              <c:strCache>
                <c:ptCount val="1"/>
                <c:pt idx="0">
                  <c:v>HID (total)</c:v>
                </c:pt>
              </c:strCache>
            </c:strRef>
          </c:tx>
          <c:spPr>
            <a:ln w="25400">
              <a:noFill/>
            </a:ln>
          </c:spP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Power!$W$45:$CE$45</c:f>
              <c:numCache>
                <c:formatCode>0</c:formatCode>
                <c:ptCount val="24"/>
                <c:pt idx="0">
                  <c:v>7.3780000000000001</c:v>
                </c:pt>
                <c:pt idx="1">
                  <c:v>7.4740000000000002</c:v>
                </c:pt>
                <c:pt idx="2">
                  <c:v>7.7619999999999996</c:v>
                </c:pt>
                <c:pt idx="3">
                  <c:v>8.16</c:v>
                </c:pt>
                <c:pt idx="4">
                  <c:v>8.5389153333333336</c:v>
                </c:pt>
                <c:pt idx="5">
                  <c:v>8.8516613333333325</c:v>
                </c:pt>
                <c:pt idx="6">
                  <c:v>9.0963806666666667</c:v>
                </c:pt>
                <c:pt idx="7">
                  <c:v>9.3061579999999999</c:v>
                </c:pt>
                <c:pt idx="8">
                  <c:v>9.5140779999999996</c:v>
                </c:pt>
                <c:pt idx="9">
                  <c:v>9.8278360000000013</c:v>
                </c:pt>
                <c:pt idx="10">
                  <c:v>10.230956666666668</c:v>
                </c:pt>
                <c:pt idx="11">
                  <c:v>10.621807333333333</c:v>
                </c:pt>
                <c:pt idx="12">
                  <c:v>10.945399999999999</c:v>
                </c:pt>
                <c:pt idx="13">
                  <c:v>11.23761</c:v>
                </c:pt>
                <c:pt idx="14">
                  <c:v>11.674103380666669</c:v>
                </c:pt>
                <c:pt idx="15">
                  <c:v>12.205616855999999</c:v>
                </c:pt>
                <c:pt idx="16">
                  <c:v>12.840969516666668</c:v>
                </c:pt>
                <c:pt idx="17">
                  <c:v>13.506127981999999</c:v>
                </c:pt>
                <c:pt idx="18">
                  <c:v>14.199505537999997</c:v>
                </c:pt>
                <c:pt idx="19">
                  <c:v>14.9449783588</c:v>
                </c:pt>
                <c:pt idx="20">
                  <c:v>15.594445541600001</c:v>
                </c:pt>
                <c:pt idx="21">
                  <c:v>15.7116441124</c:v>
                </c:pt>
                <c:pt idx="22">
                  <c:v>14.873888220933333</c:v>
                </c:pt>
                <c:pt idx="23">
                  <c:v>13.137901505466667</c:v>
                </c:pt>
              </c:numCache>
            </c:numRef>
          </c:val>
        </c:ser>
        <c:ser>
          <c:idx val="1"/>
          <c:order val="2"/>
          <c:tx>
            <c:strRef>
              <c:f>Power!$C$31</c:f>
              <c:strCache>
                <c:ptCount val="1"/>
                <c:pt idx="0">
                  <c:v>CFL (total)</c:v>
                </c:pt>
              </c:strCache>
            </c:strRef>
          </c:tx>
          <c:spPr>
            <a:ln w="25400">
              <a:noFill/>
            </a:ln>
          </c:spP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Power!$W$31:$CE$31</c:f>
              <c:numCache>
                <c:formatCode>0</c:formatCode>
                <c:ptCount val="24"/>
                <c:pt idx="0">
                  <c:v>3.3444418742487221</c:v>
                </c:pt>
                <c:pt idx="1">
                  <c:v>3.7155703640173341</c:v>
                </c:pt>
                <c:pt idx="2">
                  <c:v>4.1318086859824597</c:v>
                </c:pt>
                <c:pt idx="3">
                  <c:v>4.6141010648588843</c:v>
                </c:pt>
                <c:pt idx="4">
                  <c:v>5.1839126091024648</c:v>
                </c:pt>
                <c:pt idx="5">
                  <c:v>5.8693143434471828</c:v>
                </c:pt>
                <c:pt idx="6">
                  <c:v>6.6504176038302028</c:v>
                </c:pt>
                <c:pt idx="7">
                  <c:v>7.5434178375891143</c:v>
                </c:pt>
                <c:pt idx="8">
                  <c:v>8.5158234306545708</c:v>
                </c:pt>
                <c:pt idx="9">
                  <c:v>9.5501306729495248</c:v>
                </c:pt>
                <c:pt idx="10">
                  <c:v>10.607993369480953</c:v>
                </c:pt>
                <c:pt idx="11">
                  <c:v>11.683725143404763</c:v>
                </c:pt>
                <c:pt idx="12">
                  <c:v>12.758040077857142</c:v>
                </c:pt>
                <c:pt idx="13">
                  <c:v>13.846748434285715</c:v>
                </c:pt>
                <c:pt idx="14">
                  <c:v>15.11543368502857</c:v>
                </c:pt>
                <c:pt idx="15">
                  <c:v>17.089202354566666</c:v>
                </c:pt>
                <c:pt idx="16">
                  <c:v>19.878232333442856</c:v>
                </c:pt>
                <c:pt idx="17">
                  <c:v>23.593051171685715</c:v>
                </c:pt>
                <c:pt idx="18">
                  <c:v>27.69220166225238</c:v>
                </c:pt>
                <c:pt idx="19">
                  <c:v>32.077236377909529</c:v>
                </c:pt>
                <c:pt idx="20">
                  <c:v>36.126204944906306</c:v>
                </c:pt>
                <c:pt idx="21">
                  <c:v>39.56035949656227</c:v>
                </c:pt>
                <c:pt idx="22">
                  <c:v>42.030426466254049</c:v>
                </c:pt>
                <c:pt idx="23">
                  <c:v>43.639614172694877</c:v>
                </c:pt>
              </c:numCache>
            </c:numRef>
          </c:val>
        </c:ser>
        <c:ser>
          <c:idx val="2"/>
          <c:order val="3"/>
          <c:tx>
            <c:strRef>
              <c:f>Power!$C$38</c:f>
              <c:strCache>
                <c:ptCount val="1"/>
                <c:pt idx="0">
                  <c:v>Tungsten-HL (total)</c:v>
                </c:pt>
              </c:strCache>
            </c:strRef>
          </c:tx>
          <c:spPr>
            <a:ln w="25400">
              <a:noFill/>
            </a:ln>
          </c:spP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Power!$W$38:$CE$38</c:f>
              <c:numCache>
                <c:formatCode>0</c:formatCode>
                <c:ptCount val="24"/>
                <c:pt idx="0">
                  <c:v>16.65292014914062</c:v>
                </c:pt>
                <c:pt idx="1">
                  <c:v>23.165106568385902</c:v>
                </c:pt>
                <c:pt idx="2">
                  <c:v>33.931936722450068</c:v>
                </c:pt>
                <c:pt idx="3">
                  <c:v>46.766302597987334</c:v>
                </c:pt>
                <c:pt idx="4">
                  <c:v>56.428845135520724</c:v>
                </c:pt>
                <c:pt idx="5">
                  <c:v>62.321302411648404</c:v>
                </c:pt>
                <c:pt idx="6">
                  <c:v>65.825084524143875</c:v>
                </c:pt>
                <c:pt idx="7">
                  <c:v>67.819550080133084</c:v>
                </c:pt>
                <c:pt idx="8">
                  <c:v>69.579732211540843</c:v>
                </c:pt>
                <c:pt idx="9">
                  <c:v>71.441452898683153</c:v>
                </c:pt>
                <c:pt idx="10">
                  <c:v>73.371767375137438</c:v>
                </c:pt>
                <c:pt idx="11">
                  <c:v>75.344440187648289</c:v>
                </c:pt>
                <c:pt idx="12">
                  <c:v>77.338641917273847</c:v>
                </c:pt>
                <c:pt idx="13">
                  <c:v>79.337276311317154</c:v>
                </c:pt>
                <c:pt idx="14">
                  <c:v>81.337086979280457</c:v>
                </c:pt>
                <c:pt idx="15">
                  <c:v>83.729675032437527</c:v>
                </c:pt>
                <c:pt idx="16">
                  <c:v>84.349841145168156</c:v>
                </c:pt>
                <c:pt idx="17">
                  <c:v>83.573833259326662</c:v>
                </c:pt>
                <c:pt idx="18">
                  <c:v>84.093683914077332</c:v>
                </c:pt>
                <c:pt idx="19">
                  <c:v>88.349753488886265</c:v>
                </c:pt>
                <c:pt idx="20">
                  <c:v>94.812764576130917</c:v>
                </c:pt>
                <c:pt idx="21">
                  <c:v>100.37817675542244</c:v>
                </c:pt>
                <c:pt idx="22">
                  <c:v>105.03379303927687</c:v>
                </c:pt>
                <c:pt idx="23">
                  <c:v>109.44019054805661</c:v>
                </c:pt>
              </c:numCache>
            </c:numRef>
          </c:val>
        </c:ser>
        <c:ser>
          <c:idx val="7"/>
          <c:order val="4"/>
          <c:tx>
            <c:strRef>
              <c:f>Power!$C$50</c:f>
              <c:strCache>
                <c:ptCount val="1"/>
                <c:pt idx="0">
                  <c:v>Tungsten stock</c:v>
                </c:pt>
              </c:strCache>
            </c:strRef>
          </c:tx>
          <c:spPr>
            <a:solidFill>
              <a:schemeClr val="accent3">
                <a:lumMod val="60000"/>
                <a:lumOff val="40000"/>
              </a:schemeClr>
            </a:solidFill>
            <a:ln w="25400">
              <a:noFill/>
            </a:ln>
          </c:spP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Power!$W$50:$CE$50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3.2399999999999998</c:v>
                </c:pt>
                <c:pt idx="21">
                  <c:v>8.2800000000000011</c:v>
                </c:pt>
                <c:pt idx="22">
                  <c:v>13.32</c:v>
                </c:pt>
                <c:pt idx="23">
                  <c:v>15.84</c:v>
                </c:pt>
              </c:numCache>
            </c:numRef>
          </c:val>
        </c:ser>
        <c:ser>
          <c:idx val="3"/>
          <c:order val="5"/>
          <c:tx>
            <c:strRef>
              <c:f>Power!$C$41</c:f>
              <c:strCache>
                <c:ptCount val="1"/>
                <c:pt idx="0">
                  <c:v>GLS (total)</c:v>
                </c:pt>
              </c:strCache>
            </c:strRef>
          </c:tx>
          <c:spPr>
            <a:ln w="25400">
              <a:noFill/>
            </a:ln>
          </c:spP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Power!$W$41:$CE$41</c:f>
              <c:numCache>
                <c:formatCode>0</c:formatCode>
                <c:ptCount val="24"/>
                <c:pt idx="0">
                  <c:v>201.45459154418839</c:v>
                </c:pt>
                <c:pt idx="1">
                  <c:v>201.80220712778581</c:v>
                </c:pt>
                <c:pt idx="2">
                  <c:v>200.82232175540332</c:v>
                </c:pt>
                <c:pt idx="3">
                  <c:v>199.46897506810387</c:v>
                </c:pt>
                <c:pt idx="4">
                  <c:v>198.04955279790641</c:v>
                </c:pt>
                <c:pt idx="5">
                  <c:v>196.6216906720008</c:v>
                </c:pt>
                <c:pt idx="6">
                  <c:v>195.24605582789732</c:v>
                </c:pt>
                <c:pt idx="7">
                  <c:v>193.93018167036851</c:v>
                </c:pt>
                <c:pt idx="8">
                  <c:v>192.63793167517676</c:v>
                </c:pt>
                <c:pt idx="9">
                  <c:v>191.33910930926007</c:v>
                </c:pt>
                <c:pt idx="10">
                  <c:v>190.01886085972433</c:v>
                </c:pt>
                <c:pt idx="11">
                  <c:v>188.67171369831098</c:v>
                </c:pt>
                <c:pt idx="12">
                  <c:v>187.30289682176758</c:v>
                </c:pt>
                <c:pt idx="13">
                  <c:v>185.92361957125468</c:v>
                </c:pt>
                <c:pt idx="14">
                  <c:v>184.54055982946636</c:v>
                </c:pt>
                <c:pt idx="15">
                  <c:v>183.15001571463284</c:v>
                </c:pt>
                <c:pt idx="16">
                  <c:v>181.67274032810866</c:v>
                </c:pt>
                <c:pt idx="17">
                  <c:v>179.95760044680031</c:v>
                </c:pt>
                <c:pt idx="18">
                  <c:v>168.14960087261949</c:v>
                </c:pt>
                <c:pt idx="19">
                  <c:v>139.80874800439688</c:v>
                </c:pt>
                <c:pt idx="20">
                  <c:v>105.39459441091363</c:v>
                </c:pt>
                <c:pt idx="21">
                  <c:v>74.148983541225618</c:v>
                </c:pt>
                <c:pt idx="22">
                  <c:v>49.423036098036</c:v>
                </c:pt>
                <c:pt idx="23">
                  <c:v>30.296999156040002</c:v>
                </c:pt>
              </c:numCache>
            </c:numRef>
          </c:val>
        </c:ser>
        <c:ser>
          <c:idx val="6"/>
          <c:order val="6"/>
          <c:tx>
            <c:strRef>
              <c:f>Power!$C$49</c:f>
              <c:strCache>
                <c:ptCount val="1"/>
                <c:pt idx="0">
                  <c:v>GLS stock</c:v>
                </c:pt>
              </c:strCache>
            </c:strRef>
          </c:tx>
          <c:spPr>
            <a:solidFill>
              <a:schemeClr val="accent4">
                <a:lumMod val="60000"/>
                <a:lumOff val="40000"/>
              </a:schemeClr>
            </a:solidFill>
            <a:ln w="25400">
              <a:noFill/>
            </a:ln>
          </c:spP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Power!$W$49:$CE$49</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4.05</c:v>
                </c:pt>
                <c:pt idx="20">
                  <c:v>10.080000000000002</c:v>
                </c:pt>
                <c:pt idx="21">
                  <c:v>16.02</c:v>
                </c:pt>
                <c:pt idx="22">
                  <c:v>22.76</c:v>
                </c:pt>
                <c:pt idx="23">
                  <c:v>28.75</c:v>
                </c:pt>
              </c:numCache>
            </c:numRef>
          </c:val>
        </c:ser>
        <c:ser>
          <c:idx val="5"/>
          <c:order val="7"/>
          <c:tx>
            <c:strRef>
              <c:f>Power!$C$48</c:f>
              <c:strCache>
                <c:ptCount val="1"/>
                <c:pt idx="0">
                  <c:v>LED (total)</c:v>
                </c:pt>
              </c:strCache>
            </c:strRef>
          </c:tx>
          <c:spPr>
            <a:ln w="25400">
              <a:noFill/>
            </a:ln>
          </c:spP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Power!$W$48:$CE$48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
                  <c:v>0</c:v>
                </c:pt>
                <c:pt idx="18" formatCode="0.0">
                  <c:v>0</c:v>
                </c:pt>
                <c:pt idx="19" formatCode="0.0">
                  <c:v>0.13054089269999999</c:v>
                </c:pt>
                <c:pt idx="20" formatCode="0.0">
                  <c:v>0.29228665940680454</c:v>
                </c:pt>
                <c:pt idx="21" formatCode="0.0">
                  <c:v>0.5435199840699656</c:v>
                </c:pt>
                <c:pt idx="22" formatCode="0.0">
                  <c:v>0.80248105466243524</c:v>
                </c:pt>
                <c:pt idx="23" formatCode="0.0">
                  <c:v>1.425289860817712</c:v>
                </c:pt>
              </c:numCache>
            </c:numRef>
          </c:val>
        </c:ser>
        <c:dLbls>
          <c:showLegendKey val="0"/>
          <c:showVal val="0"/>
          <c:showCatName val="0"/>
          <c:showSerName val="0"/>
          <c:showPercent val="0"/>
          <c:showBubbleSize val="0"/>
        </c:dLbls>
        <c:axId val="316915616"/>
        <c:axId val="316917576"/>
      </c:areaChart>
      <c:catAx>
        <c:axId val="316915616"/>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6917576"/>
        <c:crosses val="autoZero"/>
        <c:auto val="1"/>
        <c:lblAlgn val="ctr"/>
        <c:lblOffset val="100"/>
        <c:noMultiLvlLbl val="0"/>
      </c:catAx>
      <c:valAx>
        <c:axId val="316917576"/>
        <c:scaling>
          <c:orientation val="minMax"/>
          <c:max val="40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Giga Watt</a:t>
                </a:r>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6915616"/>
        <c:crosses val="autoZero"/>
        <c:crossBetween val="midCat"/>
        <c:majorUnit val="20"/>
      </c:valAx>
    </c:plotArea>
    <c:legend>
      <c:legendPos val="r"/>
      <c:layout>
        <c:manualLayout>
          <c:xMode val="edge"/>
          <c:yMode val="edge"/>
          <c:x val="0.84090464033792656"/>
          <c:y val="0.21160137795275588"/>
          <c:w val="0.15727436536253281"/>
          <c:h val="0.618785761154855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All Sectors, Installed Power 1990-2013 </a:t>
            </a:r>
            <a:r>
              <a:rPr lang="en-GB" sz="1080" b="0" i="0" u="none" strike="noStrike" baseline="0">
                <a:solidFill>
                  <a:srgbClr val="000000"/>
                </a:solidFill>
                <a:latin typeface="Calibri"/>
              </a:rPr>
              <a:t>(in Giga (10^9) Watt)</a:t>
            </a:r>
          </a:p>
        </c:rich>
      </c:tx>
      <c:layout>
        <c:manualLayout>
          <c:xMode val="edge"/>
          <c:yMode val="edge"/>
          <c:x val="8.4404414151249579E-2"/>
          <c:y val="3.6764705882352942E-2"/>
        </c:manualLayout>
      </c:layout>
      <c:overlay val="0"/>
      <c:spPr>
        <a:noFill/>
        <a:ln w="25400">
          <a:noFill/>
        </a:ln>
      </c:spPr>
    </c:title>
    <c:autoTitleDeleted val="0"/>
    <c:plotArea>
      <c:layout>
        <c:manualLayout>
          <c:layoutTarget val="inner"/>
          <c:xMode val="edge"/>
          <c:yMode val="edge"/>
          <c:x val="8.3409364481825357E-2"/>
          <c:y val="0.11049746113468968"/>
          <c:w val="0.76367512848625174"/>
          <c:h val="0.72153378187504225"/>
        </c:manualLayout>
      </c:layout>
      <c:lineChart>
        <c:grouping val="standard"/>
        <c:varyColors val="0"/>
        <c:ser>
          <c:idx val="0"/>
          <c:order val="0"/>
          <c:tx>
            <c:strRef>
              <c:f>Power!$C$28</c:f>
              <c:strCache>
                <c:ptCount val="1"/>
                <c:pt idx="0">
                  <c:v>LFL (total)</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Power!$W$28:$CE$28</c:f>
              <c:numCache>
                <c:formatCode>0</c:formatCode>
                <c:ptCount val="24"/>
                <c:pt idx="0">
                  <c:v>37.449579396048847</c:v>
                </c:pt>
                <c:pt idx="1">
                  <c:v>38.159634991177541</c:v>
                </c:pt>
                <c:pt idx="2">
                  <c:v>38.640759583132755</c:v>
                </c:pt>
                <c:pt idx="3">
                  <c:v>38.88499773776573</c:v>
                </c:pt>
                <c:pt idx="4">
                  <c:v>39.062224152413904</c:v>
                </c:pt>
                <c:pt idx="5">
                  <c:v>39.408737262563534</c:v>
                </c:pt>
                <c:pt idx="6">
                  <c:v>39.937099128923975</c:v>
                </c:pt>
                <c:pt idx="7">
                  <c:v>40.643420426513948</c:v>
                </c:pt>
                <c:pt idx="8">
                  <c:v>41.446731330709781</c:v>
                </c:pt>
                <c:pt idx="9">
                  <c:v>42.474759206495563</c:v>
                </c:pt>
                <c:pt idx="10">
                  <c:v>43.582484184370308</c:v>
                </c:pt>
                <c:pt idx="11">
                  <c:v>44.716345600885347</c:v>
                </c:pt>
                <c:pt idx="12">
                  <c:v>45.720322954169923</c:v>
                </c:pt>
                <c:pt idx="13">
                  <c:v>46.93045707811833</c:v>
                </c:pt>
                <c:pt idx="14">
                  <c:v>48.436125192010657</c:v>
                </c:pt>
                <c:pt idx="15">
                  <c:v>50.149557046436371</c:v>
                </c:pt>
                <c:pt idx="16">
                  <c:v>51.733714380261553</c:v>
                </c:pt>
                <c:pt idx="17">
                  <c:v>53.086598378791884</c:v>
                </c:pt>
                <c:pt idx="18">
                  <c:v>54.470881829013301</c:v>
                </c:pt>
                <c:pt idx="19">
                  <c:v>55.868643063655234</c:v>
                </c:pt>
                <c:pt idx="20">
                  <c:v>57.487276242523755</c:v>
                </c:pt>
                <c:pt idx="21">
                  <c:v>58.98927617398634</c:v>
                </c:pt>
                <c:pt idx="22">
                  <c:v>60.200829192416414</c:v>
                </c:pt>
                <c:pt idx="23">
                  <c:v>61.297374907183801</c:v>
                </c:pt>
              </c:numCache>
            </c:numRef>
          </c:val>
          <c:smooth val="0"/>
        </c:ser>
        <c:ser>
          <c:idx val="4"/>
          <c:order val="1"/>
          <c:tx>
            <c:strRef>
              <c:f>Power!$C$45</c:f>
              <c:strCache>
                <c:ptCount val="1"/>
                <c:pt idx="0">
                  <c:v>HID (total)</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Power!$W$45:$CE$45</c:f>
              <c:numCache>
                <c:formatCode>0</c:formatCode>
                <c:ptCount val="24"/>
                <c:pt idx="0">
                  <c:v>7.3780000000000001</c:v>
                </c:pt>
                <c:pt idx="1">
                  <c:v>7.4740000000000002</c:v>
                </c:pt>
                <c:pt idx="2">
                  <c:v>7.7619999999999996</c:v>
                </c:pt>
                <c:pt idx="3">
                  <c:v>8.16</c:v>
                </c:pt>
                <c:pt idx="4">
                  <c:v>8.5389153333333336</c:v>
                </c:pt>
                <c:pt idx="5">
                  <c:v>8.8516613333333325</c:v>
                </c:pt>
                <c:pt idx="6">
                  <c:v>9.0963806666666667</c:v>
                </c:pt>
                <c:pt idx="7">
                  <c:v>9.3061579999999999</c:v>
                </c:pt>
                <c:pt idx="8">
                  <c:v>9.5140779999999996</c:v>
                </c:pt>
                <c:pt idx="9">
                  <c:v>9.8278360000000013</c:v>
                </c:pt>
                <c:pt idx="10">
                  <c:v>10.230956666666668</c:v>
                </c:pt>
                <c:pt idx="11">
                  <c:v>10.621807333333333</c:v>
                </c:pt>
                <c:pt idx="12">
                  <c:v>10.945399999999999</c:v>
                </c:pt>
                <c:pt idx="13">
                  <c:v>11.23761</c:v>
                </c:pt>
                <c:pt idx="14">
                  <c:v>11.674103380666669</c:v>
                </c:pt>
                <c:pt idx="15">
                  <c:v>12.205616855999999</c:v>
                </c:pt>
                <c:pt idx="16">
                  <c:v>12.840969516666668</c:v>
                </c:pt>
                <c:pt idx="17">
                  <c:v>13.506127981999999</c:v>
                </c:pt>
                <c:pt idx="18">
                  <c:v>14.199505537999997</c:v>
                </c:pt>
                <c:pt idx="19">
                  <c:v>14.9449783588</c:v>
                </c:pt>
                <c:pt idx="20">
                  <c:v>15.594445541600001</c:v>
                </c:pt>
                <c:pt idx="21">
                  <c:v>15.7116441124</c:v>
                </c:pt>
                <c:pt idx="22">
                  <c:v>14.873888220933333</c:v>
                </c:pt>
                <c:pt idx="23">
                  <c:v>13.137901505466667</c:v>
                </c:pt>
              </c:numCache>
            </c:numRef>
          </c:val>
          <c:smooth val="0"/>
        </c:ser>
        <c:ser>
          <c:idx val="1"/>
          <c:order val="2"/>
          <c:tx>
            <c:strRef>
              <c:f>Power!$C$31</c:f>
              <c:strCache>
                <c:ptCount val="1"/>
                <c:pt idx="0">
                  <c:v>CFL (total)</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Power!$W$31:$CE$31</c:f>
              <c:numCache>
                <c:formatCode>0</c:formatCode>
                <c:ptCount val="24"/>
                <c:pt idx="0">
                  <c:v>3.3444418742487221</c:v>
                </c:pt>
                <c:pt idx="1">
                  <c:v>3.7155703640173341</c:v>
                </c:pt>
                <c:pt idx="2">
                  <c:v>4.1318086859824597</c:v>
                </c:pt>
                <c:pt idx="3">
                  <c:v>4.6141010648588843</c:v>
                </c:pt>
                <c:pt idx="4">
                  <c:v>5.1839126091024648</c:v>
                </c:pt>
                <c:pt idx="5">
                  <c:v>5.8693143434471828</c:v>
                </c:pt>
                <c:pt idx="6">
                  <c:v>6.6504176038302028</c:v>
                </c:pt>
                <c:pt idx="7">
                  <c:v>7.5434178375891143</c:v>
                </c:pt>
                <c:pt idx="8">
                  <c:v>8.5158234306545708</c:v>
                </c:pt>
                <c:pt idx="9">
                  <c:v>9.5501306729495248</c:v>
                </c:pt>
                <c:pt idx="10">
                  <c:v>10.607993369480953</c:v>
                </c:pt>
                <c:pt idx="11">
                  <c:v>11.683725143404763</c:v>
                </c:pt>
                <c:pt idx="12">
                  <c:v>12.758040077857142</c:v>
                </c:pt>
                <c:pt idx="13">
                  <c:v>13.846748434285715</c:v>
                </c:pt>
                <c:pt idx="14">
                  <c:v>15.11543368502857</c:v>
                </c:pt>
                <c:pt idx="15">
                  <c:v>17.089202354566666</c:v>
                </c:pt>
                <c:pt idx="16">
                  <c:v>19.878232333442856</c:v>
                </c:pt>
                <c:pt idx="17">
                  <c:v>23.593051171685715</c:v>
                </c:pt>
                <c:pt idx="18">
                  <c:v>27.69220166225238</c:v>
                </c:pt>
                <c:pt idx="19">
                  <c:v>32.077236377909529</c:v>
                </c:pt>
                <c:pt idx="20">
                  <c:v>36.126204944906306</c:v>
                </c:pt>
                <c:pt idx="21">
                  <c:v>39.56035949656227</c:v>
                </c:pt>
                <c:pt idx="22">
                  <c:v>42.030426466254049</c:v>
                </c:pt>
                <c:pt idx="23">
                  <c:v>43.639614172694877</c:v>
                </c:pt>
              </c:numCache>
            </c:numRef>
          </c:val>
          <c:smooth val="0"/>
        </c:ser>
        <c:ser>
          <c:idx val="2"/>
          <c:order val="3"/>
          <c:tx>
            <c:strRef>
              <c:f>Power!$C$38</c:f>
              <c:strCache>
                <c:ptCount val="1"/>
                <c:pt idx="0">
                  <c:v>Tungsten-HL (total)</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Power!$W$38:$CE$38</c:f>
              <c:numCache>
                <c:formatCode>0</c:formatCode>
                <c:ptCount val="24"/>
                <c:pt idx="0">
                  <c:v>16.65292014914062</c:v>
                </c:pt>
                <c:pt idx="1">
                  <c:v>23.165106568385902</c:v>
                </c:pt>
                <c:pt idx="2">
                  <c:v>33.931936722450068</c:v>
                </c:pt>
                <c:pt idx="3">
                  <c:v>46.766302597987334</c:v>
                </c:pt>
                <c:pt idx="4">
                  <c:v>56.428845135520724</c:v>
                </c:pt>
                <c:pt idx="5">
                  <c:v>62.321302411648404</c:v>
                </c:pt>
                <c:pt idx="6">
                  <c:v>65.825084524143875</c:v>
                </c:pt>
                <c:pt idx="7">
                  <c:v>67.819550080133084</c:v>
                </c:pt>
                <c:pt idx="8">
                  <c:v>69.579732211540843</c:v>
                </c:pt>
                <c:pt idx="9">
                  <c:v>71.441452898683153</c:v>
                </c:pt>
                <c:pt idx="10">
                  <c:v>73.371767375137438</c:v>
                </c:pt>
                <c:pt idx="11">
                  <c:v>75.344440187648289</c:v>
                </c:pt>
                <c:pt idx="12">
                  <c:v>77.338641917273847</c:v>
                </c:pt>
                <c:pt idx="13">
                  <c:v>79.337276311317154</c:v>
                </c:pt>
                <c:pt idx="14">
                  <c:v>81.337086979280457</c:v>
                </c:pt>
                <c:pt idx="15">
                  <c:v>83.729675032437527</c:v>
                </c:pt>
                <c:pt idx="16">
                  <c:v>84.349841145168156</c:v>
                </c:pt>
                <c:pt idx="17">
                  <c:v>83.573833259326662</c:v>
                </c:pt>
                <c:pt idx="18">
                  <c:v>84.093683914077332</c:v>
                </c:pt>
                <c:pt idx="19">
                  <c:v>88.349753488886265</c:v>
                </c:pt>
                <c:pt idx="20">
                  <c:v>94.812764576130917</c:v>
                </c:pt>
                <c:pt idx="21">
                  <c:v>100.37817675542244</c:v>
                </c:pt>
                <c:pt idx="22">
                  <c:v>105.03379303927687</c:v>
                </c:pt>
                <c:pt idx="23">
                  <c:v>109.44019054805661</c:v>
                </c:pt>
              </c:numCache>
            </c:numRef>
          </c:val>
          <c:smooth val="0"/>
        </c:ser>
        <c:ser>
          <c:idx val="7"/>
          <c:order val="4"/>
          <c:tx>
            <c:strRef>
              <c:f>Power!$C$50</c:f>
              <c:strCache>
                <c:ptCount val="1"/>
                <c:pt idx="0">
                  <c:v>Tungsten stock</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Power!$W$50:$CE$50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3.2399999999999998</c:v>
                </c:pt>
                <c:pt idx="21">
                  <c:v>8.2800000000000011</c:v>
                </c:pt>
                <c:pt idx="22">
                  <c:v>13.32</c:v>
                </c:pt>
                <c:pt idx="23">
                  <c:v>15.84</c:v>
                </c:pt>
              </c:numCache>
            </c:numRef>
          </c:val>
          <c:smooth val="0"/>
        </c:ser>
        <c:ser>
          <c:idx val="3"/>
          <c:order val="5"/>
          <c:tx>
            <c:strRef>
              <c:f>Power!$C$41</c:f>
              <c:strCache>
                <c:ptCount val="1"/>
                <c:pt idx="0">
                  <c:v>GLS (total)</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Power!$W$41:$CE$41</c:f>
              <c:numCache>
                <c:formatCode>0</c:formatCode>
                <c:ptCount val="24"/>
                <c:pt idx="0">
                  <c:v>201.45459154418839</c:v>
                </c:pt>
                <c:pt idx="1">
                  <c:v>201.80220712778581</c:v>
                </c:pt>
                <c:pt idx="2">
                  <c:v>200.82232175540332</c:v>
                </c:pt>
                <c:pt idx="3">
                  <c:v>199.46897506810387</c:v>
                </c:pt>
                <c:pt idx="4">
                  <c:v>198.04955279790641</c:v>
                </c:pt>
                <c:pt idx="5">
                  <c:v>196.6216906720008</c:v>
                </c:pt>
                <c:pt idx="6">
                  <c:v>195.24605582789732</c:v>
                </c:pt>
                <c:pt idx="7">
                  <c:v>193.93018167036851</c:v>
                </c:pt>
                <c:pt idx="8">
                  <c:v>192.63793167517676</c:v>
                </c:pt>
                <c:pt idx="9">
                  <c:v>191.33910930926007</c:v>
                </c:pt>
                <c:pt idx="10">
                  <c:v>190.01886085972433</c:v>
                </c:pt>
                <c:pt idx="11">
                  <c:v>188.67171369831098</c:v>
                </c:pt>
                <c:pt idx="12">
                  <c:v>187.30289682176758</c:v>
                </c:pt>
                <c:pt idx="13">
                  <c:v>185.92361957125468</c:v>
                </c:pt>
                <c:pt idx="14">
                  <c:v>184.54055982946636</c:v>
                </c:pt>
                <c:pt idx="15">
                  <c:v>183.15001571463284</c:v>
                </c:pt>
                <c:pt idx="16">
                  <c:v>181.67274032810866</c:v>
                </c:pt>
                <c:pt idx="17">
                  <c:v>179.95760044680031</c:v>
                </c:pt>
                <c:pt idx="18">
                  <c:v>168.14960087261949</c:v>
                </c:pt>
                <c:pt idx="19">
                  <c:v>139.80874800439688</c:v>
                </c:pt>
                <c:pt idx="20">
                  <c:v>105.39459441091363</c:v>
                </c:pt>
                <c:pt idx="21">
                  <c:v>74.148983541225618</c:v>
                </c:pt>
                <c:pt idx="22">
                  <c:v>49.423036098036</c:v>
                </c:pt>
                <c:pt idx="23">
                  <c:v>30.296999156040002</c:v>
                </c:pt>
              </c:numCache>
            </c:numRef>
          </c:val>
          <c:smooth val="0"/>
        </c:ser>
        <c:ser>
          <c:idx val="6"/>
          <c:order val="6"/>
          <c:tx>
            <c:strRef>
              <c:f>Power!$C$49</c:f>
              <c:strCache>
                <c:ptCount val="1"/>
                <c:pt idx="0">
                  <c:v>GLS stock</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Power!$W$49:$CE$49</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4.05</c:v>
                </c:pt>
                <c:pt idx="20">
                  <c:v>10.080000000000002</c:v>
                </c:pt>
                <c:pt idx="21">
                  <c:v>16.02</c:v>
                </c:pt>
                <c:pt idx="22">
                  <c:v>22.76</c:v>
                </c:pt>
                <c:pt idx="23">
                  <c:v>28.75</c:v>
                </c:pt>
              </c:numCache>
            </c:numRef>
          </c:val>
          <c:smooth val="0"/>
        </c:ser>
        <c:ser>
          <c:idx val="5"/>
          <c:order val="7"/>
          <c:tx>
            <c:strRef>
              <c:f>Power!$C$48</c:f>
              <c:strCache>
                <c:ptCount val="1"/>
                <c:pt idx="0">
                  <c:v>LED (total)</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Power!$W$48:$CE$48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
                  <c:v>0</c:v>
                </c:pt>
                <c:pt idx="18" formatCode="0.0">
                  <c:v>0</c:v>
                </c:pt>
                <c:pt idx="19" formatCode="0.0">
                  <c:v>0.13054089269999999</c:v>
                </c:pt>
                <c:pt idx="20" formatCode="0.0">
                  <c:v>0.29228665940680454</c:v>
                </c:pt>
                <c:pt idx="21" formatCode="0.0">
                  <c:v>0.5435199840699656</c:v>
                </c:pt>
                <c:pt idx="22" formatCode="0.0">
                  <c:v>0.80248105466243524</c:v>
                </c:pt>
                <c:pt idx="23" formatCode="0.0">
                  <c:v>1.425289860817712</c:v>
                </c:pt>
              </c:numCache>
            </c:numRef>
          </c:val>
          <c:smooth val="0"/>
        </c:ser>
        <c:dLbls>
          <c:showLegendKey val="0"/>
          <c:showVal val="0"/>
          <c:showCatName val="0"/>
          <c:showSerName val="0"/>
          <c:showPercent val="0"/>
          <c:showBubbleSize val="0"/>
        </c:dLbls>
        <c:smooth val="0"/>
        <c:axId val="316914832"/>
        <c:axId val="316913264"/>
      </c:lineChart>
      <c:catAx>
        <c:axId val="316914832"/>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6913264"/>
        <c:crosses val="autoZero"/>
        <c:auto val="1"/>
        <c:lblAlgn val="ctr"/>
        <c:lblOffset val="100"/>
        <c:noMultiLvlLbl val="0"/>
      </c:catAx>
      <c:valAx>
        <c:axId val="316913264"/>
        <c:scaling>
          <c:orientation val="minMax"/>
          <c:max val="22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Giga Watt</a:t>
                </a:r>
              </a:p>
            </c:rich>
          </c:tx>
          <c:layout>
            <c:manualLayout>
              <c:xMode val="edge"/>
              <c:yMode val="edge"/>
              <c:x val="1.1421028554488137E-2"/>
              <c:y val="0.39273342210900108"/>
            </c:manualLayout>
          </c:layout>
          <c:overlay val="0"/>
          <c:spPr>
            <a:noFill/>
            <a:ln w="25400">
              <a:noFill/>
            </a:ln>
          </c:spPr>
        </c:title>
        <c:numFmt formatCode="0.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6914832"/>
        <c:crosses val="autoZero"/>
        <c:crossBetween val="between"/>
        <c:majorUnit val="20"/>
      </c:valAx>
    </c:plotArea>
    <c:legend>
      <c:legendPos val="r"/>
      <c:layout>
        <c:manualLayout>
          <c:xMode val="edge"/>
          <c:yMode val="edge"/>
          <c:x val="0.84252747982938347"/>
          <c:y val="0.43525334838659874"/>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Residential, Installed Power 1990-2013 </a:t>
            </a:r>
            <a:r>
              <a:rPr lang="en-GB" sz="1080" b="0" i="0" u="none" strike="noStrike" baseline="0">
                <a:solidFill>
                  <a:srgbClr val="000000"/>
                </a:solidFill>
                <a:latin typeface="Calibri"/>
              </a:rPr>
              <a:t>(in Giga (10^9) Watt)</a:t>
            </a:r>
          </a:p>
        </c:rich>
      </c:tx>
      <c:layout>
        <c:manualLayout>
          <c:xMode val="edge"/>
          <c:yMode val="edge"/>
          <c:x val="0.11456092331204464"/>
          <c:y val="4.595588235294118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Power!$C$78</c:f>
              <c:strCache>
                <c:ptCount val="1"/>
                <c:pt idx="0">
                  <c:v>LFL (total)</c:v>
                </c:pt>
              </c:strCache>
            </c:strRef>
          </c:tx>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Power!$W$78:$CE$78</c:f>
              <c:numCache>
                <c:formatCode>0</c:formatCode>
                <c:ptCount val="24"/>
                <c:pt idx="0">
                  <c:v>6.1556781323666829</c:v>
                </c:pt>
                <c:pt idx="1">
                  <c:v>6.2592885336907758</c:v>
                </c:pt>
                <c:pt idx="2">
                  <c:v>6.3576810231463927</c:v>
                </c:pt>
                <c:pt idx="3">
                  <c:v>6.4495963915323653</c:v>
                </c:pt>
                <c:pt idx="4">
                  <c:v>6.53706088358663</c:v>
                </c:pt>
                <c:pt idx="5">
                  <c:v>6.6235332005635357</c:v>
                </c:pt>
                <c:pt idx="6">
                  <c:v>6.7124647225603464</c:v>
                </c:pt>
                <c:pt idx="7">
                  <c:v>6.8036038634230387</c:v>
                </c:pt>
                <c:pt idx="8">
                  <c:v>6.896691255982514</c:v>
                </c:pt>
                <c:pt idx="9">
                  <c:v>7.0029197834046535</c:v>
                </c:pt>
                <c:pt idx="10">
                  <c:v>7.1150639790975809</c:v>
                </c:pt>
                <c:pt idx="11">
                  <c:v>7.2297398776126265</c:v>
                </c:pt>
                <c:pt idx="12">
                  <c:v>7.348981206351751</c:v>
                </c:pt>
                <c:pt idx="13">
                  <c:v>7.5008753399365116</c:v>
                </c:pt>
                <c:pt idx="14">
                  <c:v>7.6842309259814083</c:v>
                </c:pt>
                <c:pt idx="15">
                  <c:v>7.8910306595921025</c:v>
                </c:pt>
                <c:pt idx="16">
                  <c:v>8.098935988150858</c:v>
                </c:pt>
                <c:pt idx="17">
                  <c:v>8.3044556956798168</c:v>
                </c:pt>
                <c:pt idx="18">
                  <c:v>8.5057527181350405</c:v>
                </c:pt>
                <c:pt idx="19">
                  <c:v>8.6916318059707418</c:v>
                </c:pt>
                <c:pt idx="20">
                  <c:v>8.8632453979023254</c:v>
                </c:pt>
                <c:pt idx="21">
                  <c:v>9.0122105191747046</c:v>
                </c:pt>
                <c:pt idx="22">
                  <c:v>9.120431745974706</c:v>
                </c:pt>
                <c:pt idx="23">
                  <c:v>9.1732504992195576</c:v>
                </c:pt>
              </c:numCache>
            </c:numRef>
          </c:val>
        </c:ser>
        <c:ser>
          <c:idx val="4"/>
          <c:order val="1"/>
          <c:tx>
            <c:strRef>
              <c:f>Power!$C$95</c:f>
              <c:strCache>
                <c:ptCount val="1"/>
                <c:pt idx="0">
                  <c:v>HID (total)</c:v>
                </c:pt>
              </c:strCache>
            </c:strRef>
          </c:tx>
          <c:spPr>
            <a:ln w="25400">
              <a:noFill/>
            </a:ln>
          </c:spP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Power!$W$95:$CE$95</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1"/>
          <c:order val="2"/>
          <c:tx>
            <c:strRef>
              <c:f>Power!$C$81</c:f>
              <c:strCache>
                <c:ptCount val="1"/>
                <c:pt idx="0">
                  <c:v>CFL (total)</c:v>
                </c:pt>
              </c:strCache>
            </c:strRef>
          </c:tx>
          <c:spPr>
            <a:ln w="25400">
              <a:noFill/>
            </a:ln>
          </c:spP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Power!$W$81:$CE$81</c:f>
              <c:numCache>
                <c:formatCode>0</c:formatCode>
                <c:ptCount val="24"/>
                <c:pt idx="0">
                  <c:v>1.6974021678972422</c:v>
                </c:pt>
                <c:pt idx="1">
                  <c:v>1.9018053569601343</c:v>
                </c:pt>
                <c:pt idx="2">
                  <c:v>2.134832011474459</c:v>
                </c:pt>
                <c:pt idx="3">
                  <c:v>2.4026879820722176</c:v>
                </c:pt>
                <c:pt idx="4">
                  <c:v>2.7218378523024644</c:v>
                </c:pt>
                <c:pt idx="5">
                  <c:v>3.1117654914471826</c:v>
                </c:pt>
                <c:pt idx="6">
                  <c:v>3.5606988238302035</c:v>
                </c:pt>
                <c:pt idx="7">
                  <c:v>4.0730414875891148</c:v>
                </c:pt>
                <c:pt idx="8">
                  <c:v>4.6302530806545716</c:v>
                </c:pt>
                <c:pt idx="9">
                  <c:v>5.2190797562828575</c:v>
                </c:pt>
                <c:pt idx="10">
                  <c:v>5.8179439903142862</c:v>
                </c:pt>
                <c:pt idx="11">
                  <c:v>6.4255451725714288</c:v>
                </c:pt>
                <c:pt idx="12">
                  <c:v>7.0344805028571429</c:v>
                </c:pt>
                <c:pt idx="13">
                  <c:v>7.6504378987857136</c:v>
                </c:pt>
                <c:pt idx="14">
                  <c:v>8.3673598411785708</c:v>
                </c:pt>
                <c:pt idx="15">
                  <c:v>9.5017909265999982</c:v>
                </c:pt>
                <c:pt idx="16">
                  <c:v>11.119159441322855</c:v>
                </c:pt>
                <c:pt idx="17">
                  <c:v>13.283896818935713</c:v>
                </c:pt>
                <c:pt idx="18">
                  <c:v>15.667000259855714</c:v>
                </c:pt>
                <c:pt idx="19">
                  <c:v>18.215021430652858</c:v>
                </c:pt>
                <c:pt idx="20">
                  <c:v>20.566939848417142</c:v>
                </c:pt>
                <c:pt idx="21">
                  <c:v>22.583566001631432</c:v>
                </c:pt>
                <c:pt idx="22">
                  <c:v>24.064552582595713</c:v>
                </c:pt>
                <c:pt idx="23">
                  <c:v>25.073011710095713</c:v>
                </c:pt>
              </c:numCache>
            </c:numRef>
          </c:val>
        </c:ser>
        <c:ser>
          <c:idx val="2"/>
          <c:order val="3"/>
          <c:tx>
            <c:strRef>
              <c:f>Power!$C$88</c:f>
              <c:strCache>
                <c:ptCount val="1"/>
                <c:pt idx="0">
                  <c:v>Tungsten-HL (total)</c:v>
                </c:pt>
              </c:strCache>
            </c:strRef>
          </c:tx>
          <c:spPr>
            <a:ln w="25400">
              <a:noFill/>
            </a:ln>
          </c:spP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Power!$W$88:$CE$88</c:f>
              <c:numCache>
                <c:formatCode>0</c:formatCode>
                <c:ptCount val="24"/>
                <c:pt idx="0">
                  <c:v>13.380399434031197</c:v>
                </c:pt>
                <c:pt idx="1">
                  <c:v>18.586564149393702</c:v>
                </c:pt>
                <c:pt idx="2">
                  <c:v>27.184184241901384</c:v>
                </c:pt>
                <c:pt idx="3">
                  <c:v>37.426100010798763</c:v>
                </c:pt>
                <c:pt idx="4">
                  <c:v>45.143076108416579</c:v>
                </c:pt>
                <c:pt idx="5">
                  <c:v>49.857041929318719</c:v>
                </c:pt>
                <c:pt idx="6">
                  <c:v>52.6600676193151</c:v>
                </c:pt>
                <c:pt idx="7">
                  <c:v>54.255640064106458</c:v>
                </c:pt>
                <c:pt idx="8">
                  <c:v>55.663785769232675</c:v>
                </c:pt>
                <c:pt idx="9">
                  <c:v>57.153162318946521</c:v>
                </c:pt>
                <c:pt idx="10">
                  <c:v>58.69741390010995</c:v>
                </c:pt>
                <c:pt idx="11">
                  <c:v>60.275552150118642</c:v>
                </c:pt>
                <c:pt idx="12">
                  <c:v>61.870913533819078</c:v>
                </c:pt>
                <c:pt idx="13">
                  <c:v>63.469821049053735</c:v>
                </c:pt>
                <c:pt idx="14">
                  <c:v>65.069669583424371</c:v>
                </c:pt>
                <c:pt idx="15">
                  <c:v>66.983740025950027</c:v>
                </c:pt>
                <c:pt idx="16">
                  <c:v>67.479872916134511</c:v>
                </c:pt>
                <c:pt idx="17">
                  <c:v>66.85906660746133</c:v>
                </c:pt>
                <c:pt idx="18">
                  <c:v>67.274947131261868</c:v>
                </c:pt>
                <c:pt idx="19">
                  <c:v>70.679802791109012</c:v>
                </c:pt>
                <c:pt idx="20">
                  <c:v>75.850211660904733</c:v>
                </c:pt>
                <c:pt idx="21">
                  <c:v>80.302541404337958</c:v>
                </c:pt>
                <c:pt idx="22">
                  <c:v>84.027034431421512</c:v>
                </c:pt>
                <c:pt idx="23">
                  <c:v>87.552152438445276</c:v>
                </c:pt>
              </c:numCache>
            </c:numRef>
          </c:val>
        </c:ser>
        <c:ser>
          <c:idx val="7"/>
          <c:order val="4"/>
          <c:tx>
            <c:strRef>
              <c:f>Power!$C$100</c:f>
              <c:strCache>
                <c:ptCount val="1"/>
                <c:pt idx="0">
                  <c:v>Tungsten stock</c:v>
                </c:pt>
              </c:strCache>
            </c:strRef>
          </c:tx>
          <c:spPr>
            <a:solidFill>
              <a:schemeClr val="accent3">
                <a:lumMod val="60000"/>
                <a:lumOff val="40000"/>
              </a:schemeClr>
            </a:solidFill>
            <a:ln w="25400">
              <a:noFill/>
            </a:ln>
          </c:spP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Power!$W$100:$CE$100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3.2399999999999998</c:v>
                </c:pt>
                <c:pt idx="21">
                  <c:v>8.2800000000000011</c:v>
                </c:pt>
                <c:pt idx="22">
                  <c:v>13.32</c:v>
                </c:pt>
                <c:pt idx="23">
                  <c:v>15.84</c:v>
                </c:pt>
              </c:numCache>
            </c:numRef>
          </c:val>
        </c:ser>
        <c:ser>
          <c:idx val="3"/>
          <c:order val="5"/>
          <c:tx>
            <c:strRef>
              <c:f>Power!$C$91</c:f>
              <c:strCache>
                <c:ptCount val="1"/>
                <c:pt idx="0">
                  <c:v>GLS (total)</c:v>
                </c:pt>
              </c:strCache>
            </c:strRef>
          </c:tx>
          <c:spPr>
            <a:ln w="25400">
              <a:noFill/>
            </a:ln>
          </c:spP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Power!$W$91:$CE$91</c:f>
              <c:numCache>
                <c:formatCode>0</c:formatCode>
                <c:ptCount val="24"/>
                <c:pt idx="0">
                  <c:v>160.95339100213639</c:v>
                </c:pt>
                <c:pt idx="1">
                  <c:v>161.409364741795</c:v>
                </c:pt>
                <c:pt idx="2">
                  <c:v>160.65785740432267</c:v>
                </c:pt>
                <c:pt idx="3">
                  <c:v>159.5751800544831</c:v>
                </c:pt>
                <c:pt idx="4">
                  <c:v>158.43964223832515</c:v>
                </c:pt>
                <c:pt idx="5">
                  <c:v>157.29735253760063</c:v>
                </c:pt>
                <c:pt idx="6">
                  <c:v>156.19684466231789</c:v>
                </c:pt>
                <c:pt idx="7">
                  <c:v>155.14414533629483</c:v>
                </c:pt>
                <c:pt idx="8">
                  <c:v>154.11034534014141</c:v>
                </c:pt>
                <c:pt idx="9">
                  <c:v>153.07128744740805</c:v>
                </c:pt>
                <c:pt idx="10">
                  <c:v>152.01508868777947</c:v>
                </c:pt>
                <c:pt idx="11">
                  <c:v>150.93737095864881</c:v>
                </c:pt>
                <c:pt idx="12">
                  <c:v>149.84231745741405</c:v>
                </c:pt>
                <c:pt idx="13">
                  <c:v>148.73889565700375</c:v>
                </c:pt>
                <c:pt idx="14">
                  <c:v>147.63244786357311</c:v>
                </c:pt>
                <c:pt idx="15">
                  <c:v>146.5200125717063</c:v>
                </c:pt>
                <c:pt idx="16">
                  <c:v>145.33819226248696</c:v>
                </c:pt>
                <c:pt idx="17">
                  <c:v>143.96608035744023</c:v>
                </c:pt>
                <c:pt idx="18">
                  <c:v>134.51968069809561</c:v>
                </c:pt>
                <c:pt idx="19">
                  <c:v>111.84699840351752</c:v>
                </c:pt>
                <c:pt idx="20">
                  <c:v>84.315675528730907</c:v>
                </c:pt>
                <c:pt idx="21">
                  <c:v>59.319186832980499</c:v>
                </c:pt>
                <c:pt idx="22">
                  <c:v>39.538428878428803</c:v>
                </c:pt>
                <c:pt idx="23">
                  <c:v>24.237599324832004</c:v>
                </c:pt>
              </c:numCache>
            </c:numRef>
          </c:val>
        </c:ser>
        <c:ser>
          <c:idx val="6"/>
          <c:order val="6"/>
          <c:tx>
            <c:strRef>
              <c:f>Power!$C$99</c:f>
              <c:strCache>
                <c:ptCount val="1"/>
                <c:pt idx="0">
                  <c:v>GLS stock</c:v>
                </c:pt>
              </c:strCache>
            </c:strRef>
          </c:tx>
          <c:spPr>
            <a:solidFill>
              <a:schemeClr val="accent4">
                <a:lumMod val="60000"/>
                <a:lumOff val="40000"/>
              </a:schemeClr>
            </a:solidFill>
            <a:ln w="25400">
              <a:noFill/>
            </a:ln>
          </c:spP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Power!$W$99:$CE$99</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4.05</c:v>
                </c:pt>
                <c:pt idx="20">
                  <c:v>10.080000000000002</c:v>
                </c:pt>
                <c:pt idx="21">
                  <c:v>16.02</c:v>
                </c:pt>
                <c:pt idx="22">
                  <c:v>22.76</c:v>
                </c:pt>
                <c:pt idx="23">
                  <c:v>28.75</c:v>
                </c:pt>
              </c:numCache>
            </c:numRef>
          </c:val>
        </c:ser>
        <c:ser>
          <c:idx val="5"/>
          <c:order val="7"/>
          <c:tx>
            <c:strRef>
              <c:f>Power!$C$98</c:f>
              <c:strCache>
                <c:ptCount val="1"/>
                <c:pt idx="0">
                  <c:v>LED (total)</c:v>
                </c:pt>
              </c:strCache>
            </c:strRef>
          </c:tx>
          <c:spPr>
            <a:ln w="25400">
              <a:noFill/>
            </a:ln>
          </c:spP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Power!$W$98:$CE$98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
                  <c:v>0</c:v>
                </c:pt>
                <c:pt idx="18" formatCode="0.0">
                  <c:v>0</c:v>
                </c:pt>
                <c:pt idx="19" formatCode="0.0">
                  <c:v>0.13054089269999999</c:v>
                </c:pt>
                <c:pt idx="20" formatCode="0.0">
                  <c:v>0.29228665940680454</c:v>
                </c:pt>
                <c:pt idx="21" formatCode="0.0">
                  <c:v>0.51164167972163233</c:v>
                </c:pt>
                <c:pt idx="22" formatCode="0.0">
                  <c:v>0.74700785509843315</c:v>
                </c:pt>
                <c:pt idx="23" formatCode="0.0">
                  <c:v>1.1719375086514163</c:v>
                </c:pt>
              </c:numCache>
            </c:numRef>
          </c:val>
        </c:ser>
        <c:dLbls>
          <c:showLegendKey val="0"/>
          <c:showVal val="0"/>
          <c:showCatName val="0"/>
          <c:showSerName val="0"/>
          <c:showPercent val="0"/>
          <c:showBubbleSize val="0"/>
        </c:dLbls>
        <c:axId val="316908560"/>
        <c:axId val="316914440"/>
      </c:areaChart>
      <c:catAx>
        <c:axId val="316908560"/>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6914440"/>
        <c:crosses val="autoZero"/>
        <c:auto val="1"/>
        <c:lblAlgn val="ctr"/>
        <c:lblOffset val="100"/>
        <c:noMultiLvlLbl val="0"/>
      </c:catAx>
      <c:valAx>
        <c:axId val="316914440"/>
        <c:scaling>
          <c:orientation val="minMax"/>
          <c:max val="24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Giga Watt</a:t>
                </a:r>
              </a:p>
            </c:rich>
          </c:tx>
          <c:overlay val="0"/>
          <c:spPr>
            <a:noFill/>
            <a:ln w="25400">
              <a:noFill/>
            </a:ln>
          </c:spPr>
        </c:title>
        <c:numFmt formatCode="0.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6908560"/>
        <c:crosses val="autoZero"/>
        <c:crossBetween val="midCat"/>
        <c:majorUnit val="20"/>
      </c:valAx>
    </c:plotArea>
    <c:legend>
      <c:legendPos val="r"/>
      <c:layout>
        <c:manualLayout>
          <c:xMode val="edge"/>
          <c:yMode val="edge"/>
          <c:x val="0.84090464033792656"/>
          <c:y val="0.21160137795275588"/>
          <c:w val="0.15727436536253281"/>
          <c:h val="0.618785761154855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Residential, Installed Power 1990-2013 </a:t>
            </a:r>
            <a:r>
              <a:rPr lang="en-GB" sz="1080" b="0" i="0" u="none" strike="noStrike" baseline="0">
                <a:solidFill>
                  <a:srgbClr val="000000"/>
                </a:solidFill>
                <a:latin typeface="Calibri"/>
              </a:rPr>
              <a:t>(in Giga (10^9) Watt)</a:t>
            </a:r>
          </a:p>
        </c:rich>
      </c:tx>
      <c:layout>
        <c:manualLayout>
          <c:xMode val="edge"/>
          <c:yMode val="edge"/>
          <c:x val="0.1437722183461245"/>
          <c:y val="3.3700980392156861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Power!$C$78</c:f>
              <c:strCache>
                <c:ptCount val="1"/>
                <c:pt idx="0">
                  <c:v>LFL (total)</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Power!$W$78:$CE$78</c:f>
              <c:numCache>
                <c:formatCode>0</c:formatCode>
                <c:ptCount val="24"/>
                <c:pt idx="0">
                  <c:v>6.1556781323666829</c:v>
                </c:pt>
                <c:pt idx="1">
                  <c:v>6.2592885336907758</c:v>
                </c:pt>
                <c:pt idx="2">
                  <c:v>6.3576810231463927</c:v>
                </c:pt>
                <c:pt idx="3">
                  <c:v>6.4495963915323653</c:v>
                </c:pt>
                <c:pt idx="4">
                  <c:v>6.53706088358663</c:v>
                </c:pt>
                <c:pt idx="5">
                  <c:v>6.6235332005635357</c:v>
                </c:pt>
                <c:pt idx="6">
                  <c:v>6.7124647225603464</c:v>
                </c:pt>
                <c:pt idx="7">
                  <c:v>6.8036038634230387</c:v>
                </c:pt>
                <c:pt idx="8">
                  <c:v>6.896691255982514</c:v>
                </c:pt>
                <c:pt idx="9">
                  <c:v>7.0029197834046535</c:v>
                </c:pt>
                <c:pt idx="10">
                  <c:v>7.1150639790975809</c:v>
                </c:pt>
                <c:pt idx="11">
                  <c:v>7.2297398776126265</c:v>
                </c:pt>
                <c:pt idx="12">
                  <c:v>7.348981206351751</c:v>
                </c:pt>
                <c:pt idx="13">
                  <c:v>7.5008753399365116</c:v>
                </c:pt>
                <c:pt idx="14">
                  <c:v>7.6842309259814083</c:v>
                </c:pt>
                <c:pt idx="15">
                  <c:v>7.8910306595921025</c:v>
                </c:pt>
                <c:pt idx="16">
                  <c:v>8.098935988150858</c:v>
                </c:pt>
                <c:pt idx="17">
                  <c:v>8.3044556956798168</c:v>
                </c:pt>
                <c:pt idx="18">
                  <c:v>8.5057527181350405</c:v>
                </c:pt>
                <c:pt idx="19">
                  <c:v>8.6916318059707418</c:v>
                </c:pt>
                <c:pt idx="20">
                  <c:v>8.8632453979023254</c:v>
                </c:pt>
                <c:pt idx="21">
                  <c:v>9.0122105191747046</c:v>
                </c:pt>
                <c:pt idx="22">
                  <c:v>9.120431745974706</c:v>
                </c:pt>
                <c:pt idx="23">
                  <c:v>9.1732504992195576</c:v>
                </c:pt>
              </c:numCache>
            </c:numRef>
          </c:val>
          <c:smooth val="0"/>
        </c:ser>
        <c:ser>
          <c:idx val="4"/>
          <c:order val="1"/>
          <c:tx>
            <c:strRef>
              <c:f>Power!$C$95</c:f>
              <c:strCache>
                <c:ptCount val="1"/>
                <c:pt idx="0">
                  <c:v>HID (total)</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Power!$W$95:$CE$95</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1"/>
          <c:order val="2"/>
          <c:tx>
            <c:strRef>
              <c:f>Power!$C$81</c:f>
              <c:strCache>
                <c:ptCount val="1"/>
                <c:pt idx="0">
                  <c:v>CFL (total)</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Power!$W$81:$CE$81</c:f>
              <c:numCache>
                <c:formatCode>0</c:formatCode>
                <c:ptCount val="24"/>
                <c:pt idx="0">
                  <c:v>1.6974021678972422</c:v>
                </c:pt>
                <c:pt idx="1">
                  <c:v>1.9018053569601343</c:v>
                </c:pt>
                <c:pt idx="2">
                  <c:v>2.134832011474459</c:v>
                </c:pt>
                <c:pt idx="3">
                  <c:v>2.4026879820722176</c:v>
                </c:pt>
                <c:pt idx="4">
                  <c:v>2.7218378523024644</c:v>
                </c:pt>
                <c:pt idx="5">
                  <c:v>3.1117654914471826</c:v>
                </c:pt>
                <c:pt idx="6">
                  <c:v>3.5606988238302035</c:v>
                </c:pt>
                <c:pt idx="7">
                  <c:v>4.0730414875891148</c:v>
                </c:pt>
                <c:pt idx="8">
                  <c:v>4.6302530806545716</c:v>
                </c:pt>
                <c:pt idx="9">
                  <c:v>5.2190797562828575</c:v>
                </c:pt>
                <c:pt idx="10">
                  <c:v>5.8179439903142862</c:v>
                </c:pt>
                <c:pt idx="11">
                  <c:v>6.4255451725714288</c:v>
                </c:pt>
                <c:pt idx="12">
                  <c:v>7.0344805028571429</c:v>
                </c:pt>
                <c:pt idx="13">
                  <c:v>7.6504378987857136</c:v>
                </c:pt>
                <c:pt idx="14">
                  <c:v>8.3673598411785708</c:v>
                </c:pt>
                <c:pt idx="15">
                  <c:v>9.5017909265999982</c:v>
                </c:pt>
                <c:pt idx="16">
                  <c:v>11.119159441322855</c:v>
                </c:pt>
                <c:pt idx="17">
                  <c:v>13.283896818935713</c:v>
                </c:pt>
                <c:pt idx="18">
                  <c:v>15.667000259855714</c:v>
                </c:pt>
                <c:pt idx="19">
                  <c:v>18.215021430652858</c:v>
                </c:pt>
                <c:pt idx="20">
                  <c:v>20.566939848417142</c:v>
                </c:pt>
                <c:pt idx="21">
                  <c:v>22.583566001631432</c:v>
                </c:pt>
                <c:pt idx="22">
                  <c:v>24.064552582595713</c:v>
                </c:pt>
                <c:pt idx="23">
                  <c:v>25.073011710095713</c:v>
                </c:pt>
              </c:numCache>
            </c:numRef>
          </c:val>
          <c:smooth val="0"/>
        </c:ser>
        <c:ser>
          <c:idx val="2"/>
          <c:order val="3"/>
          <c:tx>
            <c:strRef>
              <c:f>Power!$C$88</c:f>
              <c:strCache>
                <c:ptCount val="1"/>
                <c:pt idx="0">
                  <c:v>Tungsten-HL (total)</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Power!$W$88:$CE$88</c:f>
              <c:numCache>
                <c:formatCode>0</c:formatCode>
                <c:ptCount val="24"/>
                <c:pt idx="0">
                  <c:v>13.380399434031197</c:v>
                </c:pt>
                <c:pt idx="1">
                  <c:v>18.586564149393702</c:v>
                </c:pt>
                <c:pt idx="2">
                  <c:v>27.184184241901384</c:v>
                </c:pt>
                <c:pt idx="3">
                  <c:v>37.426100010798763</c:v>
                </c:pt>
                <c:pt idx="4">
                  <c:v>45.143076108416579</c:v>
                </c:pt>
                <c:pt idx="5">
                  <c:v>49.857041929318719</c:v>
                </c:pt>
                <c:pt idx="6">
                  <c:v>52.6600676193151</c:v>
                </c:pt>
                <c:pt idx="7">
                  <c:v>54.255640064106458</c:v>
                </c:pt>
                <c:pt idx="8">
                  <c:v>55.663785769232675</c:v>
                </c:pt>
                <c:pt idx="9">
                  <c:v>57.153162318946521</c:v>
                </c:pt>
                <c:pt idx="10">
                  <c:v>58.69741390010995</c:v>
                </c:pt>
                <c:pt idx="11">
                  <c:v>60.275552150118642</c:v>
                </c:pt>
                <c:pt idx="12">
                  <c:v>61.870913533819078</c:v>
                </c:pt>
                <c:pt idx="13">
                  <c:v>63.469821049053735</c:v>
                </c:pt>
                <c:pt idx="14">
                  <c:v>65.069669583424371</c:v>
                </c:pt>
                <c:pt idx="15">
                  <c:v>66.983740025950027</c:v>
                </c:pt>
                <c:pt idx="16">
                  <c:v>67.479872916134511</c:v>
                </c:pt>
                <c:pt idx="17">
                  <c:v>66.85906660746133</c:v>
                </c:pt>
                <c:pt idx="18">
                  <c:v>67.274947131261868</c:v>
                </c:pt>
                <c:pt idx="19">
                  <c:v>70.679802791109012</c:v>
                </c:pt>
                <c:pt idx="20">
                  <c:v>75.850211660904733</c:v>
                </c:pt>
                <c:pt idx="21">
                  <c:v>80.302541404337958</c:v>
                </c:pt>
                <c:pt idx="22">
                  <c:v>84.027034431421512</c:v>
                </c:pt>
                <c:pt idx="23">
                  <c:v>87.552152438445276</c:v>
                </c:pt>
              </c:numCache>
            </c:numRef>
          </c:val>
          <c:smooth val="0"/>
        </c:ser>
        <c:ser>
          <c:idx val="7"/>
          <c:order val="4"/>
          <c:tx>
            <c:strRef>
              <c:f>Power!$C$100</c:f>
              <c:strCache>
                <c:ptCount val="1"/>
                <c:pt idx="0">
                  <c:v>Tungsten stock</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Power!$W$100:$CE$100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3.2399999999999998</c:v>
                </c:pt>
                <c:pt idx="21">
                  <c:v>8.2800000000000011</c:v>
                </c:pt>
                <c:pt idx="22">
                  <c:v>13.32</c:v>
                </c:pt>
                <c:pt idx="23">
                  <c:v>15.84</c:v>
                </c:pt>
              </c:numCache>
            </c:numRef>
          </c:val>
          <c:smooth val="0"/>
        </c:ser>
        <c:ser>
          <c:idx val="3"/>
          <c:order val="5"/>
          <c:tx>
            <c:strRef>
              <c:f>Power!$C$91</c:f>
              <c:strCache>
                <c:ptCount val="1"/>
                <c:pt idx="0">
                  <c:v>GLS (total)</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Power!$W$91:$CE$91</c:f>
              <c:numCache>
                <c:formatCode>0</c:formatCode>
                <c:ptCount val="24"/>
                <c:pt idx="0">
                  <c:v>160.95339100213639</c:v>
                </c:pt>
                <c:pt idx="1">
                  <c:v>161.409364741795</c:v>
                </c:pt>
                <c:pt idx="2">
                  <c:v>160.65785740432267</c:v>
                </c:pt>
                <c:pt idx="3">
                  <c:v>159.5751800544831</c:v>
                </c:pt>
                <c:pt idx="4">
                  <c:v>158.43964223832515</c:v>
                </c:pt>
                <c:pt idx="5">
                  <c:v>157.29735253760063</c:v>
                </c:pt>
                <c:pt idx="6">
                  <c:v>156.19684466231789</c:v>
                </c:pt>
                <c:pt idx="7">
                  <c:v>155.14414533629483</c:v>
                </c:pt>
                <c:pt idx="8">
                  <c:v>154.11034534014141</c:v>
                </c:pt>
                <c:pt idx="9">
                  <c:v>153.07128744740805</c:v>
                </c:pt>
                <c:pt idx="10">
                  <c:v>152.01508868777947</c:v>
                </c:pt>
                <c:pt idx="11">
                  <c:v>150.93737095864881</c:v>
                </c:pt>
                <c:pt idx="12">
                  <c:v>149.84231745741405</c:v>
                </c:pt>
                <c:pt idx="13">
                  <c:v>148.73889565700375</c:v>
                </c:pt>
                <c:pt idx="14">
                  <c:v>147.63244786357311</c:v>
                </c:pt>
                <c:pt idx="15">
                  <c:v>146.5200125717063</c:v>
                </c:pt>
                <c:pt idx="16">
                  <c:v>145.33819226248696</c:v>
                </c:pt>
                <c:pt idx="17">
                  <c:v>143.96608035744023</c:v>
                </c:pt>
                <c:pt idx="18">
                  <c:v>134.51968069809561</c:v>
                </c:pt>
                <c:pt idx="19">
                  <c:v>111.84699840351752</c:v>
                </c:pt>
                <c:pt idx="20">
                  <c:v>84.315675528730907</c:v>
                </c:pt>
                <c:pt idx="21">
                  <c:v>59.319186832980499</c:v>
                </c:pt>
                <c:pt idx="22">
                  <c:v>39.538428878428803</c:v>
                </c:pt>
                <c:pt idx="23">
                  <c:v>24.237599324832004</c:v>
                </c:pt>
              </c:numCache>
            </c:numRef>
          </c:val>
          <c:smooth val="0"/>
        </c:ser>
        <c:ser>
          <c:idx val="6"/>
          <c:order val="6"/>
          <c:tx>
            <c:strRef>
              <c:f>Power!$C$99</c:f>
              <c:strCache>
                <c:ptCount val="1"/>
                <c:pt idx="0">
                  <c:v>GLS stock</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Power!$W$99:$CE$99</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4.05</c:v>
                </c:pt>
                <c:pt idx="20">
                  <c:v>10.080000000000002</c:v>
                </c:pt>
                <c:pt idx="21">
                  <c:v>16.02</c:v>
                </c:pt>
                <c:pt idx="22">
                  <c:v>22.76</c:v>
                </c:pt>
                <c:pt idx="23">
                  <c:v>28.75</c:v>
                </c:pt>
              </c:numCache>
            </c:numRef>
          </c:val>
          <c:smooth val="0"/>
        </c:ser>
        <c:ser>
          <c:idx val="5"/>
          <c:order val="7"/>
          <c:tx>
            <c:strRef>
              <c:f>Power!$C$98</c:f>
              <c:strCache>
                <c:ptCount val="1"/>
                <c:pt idx="0">
                  <c:v>LED (total)</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Power!$W$98:$CE$98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
                  <c:v>0</c:v>
                </c:pt>
                <c:pt idx="18" formatCode="0.0">
                  <c:v>0</c:v>
                </c:pt>
                <c:pt idx="19" formatCode="0.0">
                  <c:v>0.13054089269999999</c:v>
                </c:pt>
                <c:pt idx="20" formatCode="0.0">
                  <c:v>0.29228665940680454</c:v>
                </c:pt>
                <c:pt idx="21" formatCode="0.0">
                  <c:v>0.51164167972163233</c:v>
                </c:pt>
                <c:pt idx="22" formatCode="0.0">
                  <c:v>0.74700785509843315</c:v>
                </c:pt>
                <c:pt idx="23" formatCode="0.0">
                  <c:v>1.1719375086514163</c:v>
                </c:pt>
              </c:numCache>
            </c:numRef>
          </c:val>
          <c:smooth val="0"/>
        </c:ser>
        <c:dLbls>
          <c:showLegendKey val="0"/>
          <c:showVal val="0"/>
          <c:showCatName val="0"/>
          <c:showSerName val="0"/>
          <c:showPercent val="0"/>
          <c:showBubbleSize val="0"/>
        </c:dLbls>
        <c:smooth val="0"/>
        <c:axId val="316907776"/>
        <c:axId val="316912088"/>
      </c:lineChart>
      <c:catAx>
        <c:axId val="316907776"/>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6912088"/>
        <c:crosses val="autoZero"/>
        <c:auto val="1"/>
        <c:lblAlgn val="ctr"/>
        <c:lblOffset val="100"/>
        <c:noMultiLvlLbl val="0"/>
      </c:catAx>
      <c:valAx>
        <c:axId val="316912088"/>
        <c:scaling>
          <c:orientation val="minMax"/>
          <c:max val="18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Giga Watt</a:t>
                </a:r>
              </a:p>
            </c:rich>
          </c:tx>
          <c:overlay val="0"/>
          <c:spPr>
            <a:noFill/>
            <a:ln w="25400">
              <a:noFill/>
            </a:ln>
          </c:spPr>
        </c:title>
        <c:numFmt formatCode="0.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6907776"/>
        <c:crosses val="autoZero"/>
        <c:crossBetween val="between"/>
        <c:majorUnit val="10"/>
      </c:valAx>
    </c:plotArea>
    <c:legend>
      <c:legendPos val="r"/>
      <c:layout>
        <c:manualLayout>
          <c:xMode val="edge"/>
          <c:yMode val="edge"/>
          <c:x val="0.84252747982938347"/>
          <c:y val="0.43525334838659874"/>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Non-Residential, Installed Power 1990-2013 </a:t>
            </a:r>
            <a:r>
              <a:rPr lang="en-GB" sz="1080" b="0" i="0" u="none" strike="noStrike" baseline="0">
                <a:solidFill>
                  <a:srgbClr val="000000"/>
                </a:solidFill>
                <a:latin typeface="Calibri"/>
              </a:rPr>
              <a:t>(in Giga (10^9) Watt)</a:t>
            </a:r>
          </a:p>
        </c:rich>
      </c:tx>
      <c:layout>
        <c:manualLayout>
          <c:xMode val="edge"/>
          <c:yMode val="edge"/>
          <c:x val="8.5333399780723601E-2"/>
          <c:y val="2.7573529411764705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Power!$C$128</c:f>
              <c:strCache>
                <c:ptCount val="1"/>
                <c:pt idx="0">
                  <c:v>LFL (total)</c:v>
                </c:pt>
              </c:strCache>
            </c:strRef>
          </c:tx>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Power!$W$128:$CE$128</c:f>
              <c:numCache>
                <c:formatCode>0</c:formatCode>
                <c:ptCount val="24"/>
                <c:pt idx="0">
                  <c:v>31.293901263682169</c:v>
                </c:pt>
                <c:pt idx="1">
                  <c:v>31.900346457486769</c:v>
                </c:pt>
                <c:pt idx="2">
                  <c:v>32.283078559986357</c:v>
                </c:pt>
                <c:pt idx="3">
                  <c:v>32.435401346233363</c:v>
                </c:pt>
                <c:pt idx="4">
                  <c:v>32.525163268827271</c:v>
                </c:pt>
                <c:pt idx="5">
                  <c:v>32.785204061999998</c:v>
                </c:pt>
                <c:pt idx="6">
                  <c:v>33.224634406363634</c:v>
                </c:pt>
                <c:pt idx="7">
                  <c:v>33.839816563090906</c:v>
                </c:pt>
                <c:pt idx="8">
                  <c:v>34.550040074727271</c:v>
                </c:pt>
                <c:pt idx="9">
                  <c:v>35.471839423090913</c:v>
                </c:pt>
                <c:pt idx="10">
                  <c:v>36.467420205272731</c:v>
                </c:pt>
                <c:pt idx="11">
                  <c:v>37.486605723272724</c:v>
                </c:pt>
                <c:pt idx="12">
                  <c:v>38.371341747818171</c:v>
                </c:pt>
                <c:pt idx="13">
                  <c:v>39.429581738181824</c:v>
                </c:pt>
                <c:pt idx="14">
                  <c:v>40.751894266029254</c:v>
                </c:pt>
                <c:pt idx="15">
                  <c:v>42.258526386844274</c:v>
                </c:pt>
                <c:pt idx="16">
                  <c:v>43.634778392110682</c:v>
                </c:pt>
                <c:pt idx="17">
                  <c:v>44.782142683112077</c:v>
                </c:pt>
                <c:pt idx="18">
                  <c:v>45.965129110878252</c:v>
                </c:pt>
                <c:pt idx="19">
                  <c:v>47.177011257684498</c:v>
                </c:pt>
                <c:pt idx="20">
                  <c:v>48.624030844621437</c:v>
                </c:pt>
                <c:pt idx="21">
                  <c:v>49.977065654811639</c:v>
                </c:pt>
                <c:pt idx="22">
                  <c:v>51.080397446441715</c:v>
                </c:pt>
                <c:pt idx="23">
                  <c:v>52.124124407964246</c:v>
                </c:pt>
              </c:numCache>
            </c:numRef>
          </c:val>
        </c:ser>
        <c:ser>
          <c:idx val="4"/>
          <c:order val="1"/>
          <c:tx>
            <c:strRef>
              <c:f>Power!$C$145</c:f>
              <c:strCache>
                <c:ptCount val="1"/>
                <c:pt idx="0">
                  <c:v>HID (total)</c:v>
                </c:pt>
              </c:strCache>
            </c:strRef>
          </c:tx>
          <c:spPr>
            <a:ln w="25400">
              <a:noFill/>
            </a:ln>
          </c:spP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Power!$W$145:$CE$145</c:f>
              <c:numCache>
                <c:formatCode>0</c:formatCode>
                <c:ptCount val="24"/>
                <c:pt idx="0">
                  <c:v>7.3780000000000001</c:v>
                </c:pt>
                <c:pt idx="1">
                  <c:v>7.4740000000000002</c:v>
                </c:pt>
                <c:pt idx="2">
                  <c:v>7.7619999999999996</c:v>
                </c:pt>
                <c:pt idx="3">
                  <c:v>8.16</c:v>
                </c:pt>
                <c:pt idx="4">
                  <c:v>8.5389153333333336</c:v>
                </c:pt>
                <c:pt idx="5">
                  <c:v>8.8516613333333325</c:v>
                </c:pt>
                <c:pt idx="6">
                  <c:v>9.0963806666666667</c:v>
                </c:pt>
                <c:pt idx="7">
                  <c:v>9.3061579999999999</c:v>
                </c:pt>
                <c:pt idx="8">
                  <c:v>9.5140779999999996</c:v>
                </c:pt>
                <c:pt idx="9">
                  <c:v>9.8278360000000013</c:v>
                </c:pt>
                <c:pt idx="10">
                  <c:v>10.230956666666668</c:v>
                </c:pt>
                <c:pt idx="11">
                  <c:v>10.621807333333333</c:v>
                </c:pt>
                <c:pt idx="12">
                  <c:v>10.945399999999999</c:v>
                </c:pt>
                <c:pt idx="13">
                  <c:v>11.23761</c:v>
                </c:pt>
                <c:pt idx="14">
                  <c:v>11.674103380666669</c:v>
                </c:pt>
                <c:pt idx="15">
                  <c:v>12.205616855999999</c:v>
                </c:pt>
                <c:pt idx="16">
                  <c:v>12.840969516666668</c:v>
                </c:pt>
                <c:pt idx="17">
                  <c:v>13.506127981999999</c:v>
                </c:pt>
                <c:pt idx="18">
                  <c:v>14.199505537999997</c:v>
                </c:pt>
                <c:pt idx="19">
                  <c:v>14.9449783588</c:v>
                </c:pt>
                <c:pt idx="20">
                  <c:v>15.594445541600001</c:v>
                </c:pt>
                <c:pt idx="21">
                  <c:v>15.7116441124</c:v>
                </c:pt>
                <c:pt idx="22">
                  <c:v>14.873888220933333</c:v>
                </c:pt>
                <c:pt idx="23">
                  <c:v>13.137901505466667</c:v>
                </c:pt>
              </c:numCache>
            </c:numRef>
          </c:val>
        </c:ser>
        <c:ser>
          <c:idx val="1"/>
          <c:order val="2"/>
          <c:tx>
            <c:strRef>
              <c:f>Power!$C$131</c:f>
              <c:strCache>
                <c:ptCount val="1"/>
                <c:pt idx="0">
                  <c:v>CFL (total)</c:v>
                </c:pt>
              </c:strCache>
            </c:strRef>
          </c:tx>
          <c:spPr>
            <a:ln w="25400">
              <a:noFill/>
            </a:ln>
          </c:spP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Power!$W$131:$CE$131</c:f>
              <c:numCache>
                <c:formatCode>0</c:formatCode>
                <c:ptCount val="24"/>
                <c:pt idx="0">
                  <c:v>1.6470397063514803</c:v>
                </c:pt>
                <c:pt idx="1">
                  <c:v>1.8137650070572</c:v>
                </c:pt>
                <c:pt idx="2">
                  <c:v>1.9969766745080002</c:v>
                </c:pt>
                <c:pt idx="3">
                  <c:v>2.2114130827866667</c:v>
                </c:pt>
                <c:pt idx="4">
                  <c:v>2.4620747567999999</c:v>
                </c:pt>
                <c:pt idx="5">
                  <c:v>2.7575488519999998</c:v>
                </c:pt>
                <c:pt idx="6">
                  <c:v>3.0897187800000001</c:v>
                </c:pt>
                <c:pt idx="7">
                  <c:v>3.47037635</c:v>
                </c:pt>
                <c:pt idx="8">
                  <c:v>3.8855703500000001</c:v>
                </c:pt>
                <c:pt idx="9">
                  <c:v>4.3310509166666664</c:v>
                </c:pt>
                <c:pt idx="10">
                  <c:v>4.7900493791666667</c:v>
                </c:pt>
                <c:pt idx="11">
                  <c:v>5.2581799708333339</c:v>
                </c:pt>
                <c:pt idx="12">
                  <c:v>5.7235595749999995</c:v>
                </c:pt>
                <c:pt idx="13">
                  <c:v>6.1963105355000003</c:v>
                </c:pt>
                <c:pt idx="14">
                  <c:v>6.7480738438500012</c:v>
                </c:pt>
                <c:pt idx="15">
                  <c:v>7.587411427966666</c:v>
                </c:pt>
                <c:pt idx="16">
                  <c:v>8.7590728921200007</c:v>
                </c:pt>
                <c:pt idx="17">
                  <c:v>10.309154352749999</c:v>
                </c:pt>
                <c:pt idx="18">
                  <c:v>12.025201402396668</c:v>
                </c:pt>
                <c:pt idx="19">
                  <c:v>13.862214947256669</c:v>
                </c:pt>
                <c:pt idx="20">
                  <c:v>15.559265096489167</c:v>
                </c:pt>
                <c:pt idx="21">
                  <c:v>16.976793494930835</c:v>
                </c:pt>
                <c:pt idx="22">
                  <c:v>17.965873883658336</c:v>
                </c:pt>
                <c:pt idx="23">
                  <c:v>18.566602462599171</c:v>
                </c:pt>
              </c:numCache>
            </c:numRef>
          </c:val>
        </c:ser>
        <c:ser>
          <c:idx val="2"/>
          <c:order val="3"/>
          <c:tx>
            <c:strRef>
              <c:f>Power!$C$138</c:f>
              <c:strCache>
                <c:ptCount val="1"/>
                <c:pt idx="0">
                  <c:v>Tungsten-HL (total)</c:v>
                </c:pt>
              </c:strCache>
            </c:strRef>
          </c:tx>
          <c:spPr>
            <a:ln w="25400">
              <a:noFill/>
            </a:ln>
          </c:spP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Power!$W$138:$CE$138</c:f>
              <c:numCache>
                <c:formatCode>0</c:formatCode>
                <c:ptCount val="24"/>
                <c:pt idx="0">
                  <c:v>3.2725207151094207</c:v>
                </c:pt>
                <c:pt idx="1">
                  <c:v>4.5785424189922015</c:v>
                </c:pt>
                <c:pt idx="2">
                  <c:v>6.7477524805486766</c:v>
                </c:pt>
                <c:pt idx="3">
                  <c:v>9.3402025871885765</c:v>
                </c:pt>
                <c:pt idx="4">
                  <c:v>11.285769027104141</c:v>
                </c:pt>
                <c:pt idx="5">
                  <c:v>12.464260482329674</c:v>
                </c:pt>
                <c:pt idx="6">
                  <c:v>13.165016904828773</c:v>
                </c:pt>
                <c:pt idx="7">
                  <c:v>13.563910016026613</c:v>
                </c:pt>
                <c:pt idx="8">
                  <c:v>13.915946442308165</c:v>
                </c:pt>
                <c:pt idx="9">
                  <c:v>14.288290579736628</c:v>
                </c:pt>
                <c:pt idx="10">
                  <c:v>14.674353475027484</c:v>
                </c:pt>
                <c:pt idx="11">
                  <c:v>15.068888037529659</c:v>
                </c:pt>
                <c:pt idx="12">
                  <c:v>15.467728383454768</c:v>
                </c:pt>
                <c:pt idx="13">
                  <c:v>15.867455262263432</c:v>
                </c:pt>
                <c:pt idx="14">
                  <c:v>16.267417395856089</c:v>
                </c:pt>
                <c:pt idx="15">
                  <c:v>16.745935006487507</c:v>
                </c:pt>
                <c:pt idx="16">
                  <c:v>16.869968229033624</c:v>
                </c:pt>
                <c:pt idx="17">
                  <c:v>16.714766651865329</c:v>
                </c:pt>
                <c:pt idx="18">
                  <c:v>16.818736782815463</c:v>
                </c:pt>
                <c:pt idx="19">
                  <c:v>17.669950697777246</c:v>
                </c:pt>
                <c:pt idx="20">
                  <c:v>18.96255291522618</c:v>
                </c:pt>
                <c:pt idx="21">
                  <c:v>20.075635351084486</c:v>
                </c:pt>
                <c:pt idx="22">
                  <c:v>21.006758607855371</c:v>
                </c:pt>
                <c:pt idx="23">
                  <c:v>21.888038109611319</c:v>
                </c:pt>
              </c:numCache>
            </c:numRef>
          </c:val>
        </c:ser>
        <c:ser>
          <c:idx val="7"/>
          <c:order val="4"/>
          <c:tx>
            <c:strRef>
              <c:f>Power!$C$150</c:f>
              <c:strCache>
                <c:ptCount val="1"/>
                <c:pt idx="0">
                  <c:v>Tungsten stock</c:v>
                </c:pt>
              </c:strCache>
            </c:strRef>
          </c:tx>
          <c:spPr>
            <a:solidFill>
              <a:schemeClr val="accent3">
                <a:lumMod val="60000"/>
                <a:lumOff val="40000"/>
              </a:schemeClr>
            </a:solidFill>
            <a:ln w="25400">
              <a:noFill/>
            </a:ln>
          </c:spP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Power!$W$150:$CE$150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3"/>
          <c:order val="5"/>
          <c:tx>
            <c:strRef>
              <c:f>Power!$C$141</c:f>
              <c:strCache>
                <c:ptCount val="1"/>
                <c:pt idx="0">
                  <c:v>GLS (total)</c:v>
                </c:pt>
              </c:strCache>
            </c:strRef>
          </c:tx>
          <c:spPr>
            <a:ln w="25400">
              <a:noFill/>
            </a:ln>
          </c:spP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Power!$W$141:$CE$141</c:f>
              <c:numCache>
                <c:formatCode>0</c:formatCode>
                <c:ptCount val="24"/>
                <c:pt idx="0">
                  <c:v>40.501200542052004</c:v>
                </c:pt>
                <c:pt idx="1">
                  <c:v>40.392842385990789</c:v>
                </c:pt>
                <c:pt idx="2">
                  <c:v>40.164464351080653</c:v>
                </c:pt>
                <c:pt idx="3">
                  <c:v>39.893795013620775</c:v>
                </c:pt>
                <c:pt idx="4">
                  <c:v>39.609910559581273</c:v>
                </c:pt>
                <c:pt idx="5">
                  <c:v>39.324338134400151</c:v>
                </c:pt>
                <c:pt idx="6">
                  <c:v>39.049211165579457</c:v>
                </c:pt>
                <c:pt idx="7">
                  <c:v>38.786036334073685</c:v>
                </c:pt>
                <c:pt idx="8">
                  <c:v>38.527586335035345</c:v>
                </c:pt>
                <c:pt idx="9">
                  <c:v>38.267821861852006</c:v>
                </c:pt>
                <c:pt idx="10">
                  <c:v>38.00377217194486</c:v>
                </c:pt>
                <c:pt idx="11">
                  <c:v>37.734342739662189</c:v>
                </c:pt>
                <c:pt idx="12">
                  <c:v>37.460579364353507</c:v>
                </c:pt>
                <c:pt idx="13">
                  <c:v>37.184723914250938</c:v>
                </c:pt>
                <c:pt idx="14">
                  <c:v>36.908111965893269</c:v>
                </c:pt>
                <c:pt idx="15">
                  <c:v>36.630003142926562</c:v>
                </c:pt>
                <c:pt idx="16">
                  <c:v>36.334548065621732</c:v>
                </c:pt>
                <c:pt idx="17">
                  <c:v>35.991520089360051</c:v>
                </c:pt>
                <c:pt idx="18">
                  <c:v>33.629920174523896</c:v>
                </c:pt>
                <c:pt idx="19">
                  <c:v>27.961749600879372</c:v>
                </c:pt>
                <c:pt idx="20">
                  <c:v>21.07891888218272</c:v>
                </c:pt>
                <c:pt idx="21">
                  <c:v>14.829796708245123</c:v>
                </c:pt>
                <c:pt idx="22">
                  <c:v>9.884607219607199</c:v>
                </c:pt>
                <c:pt idx="23">
                  <c:v>6.0593998312079984</c:v>
                </c:pt>
              </c:numCache>
            </c:numRef>
          </c:val>
        </c:ser>
        <c:ser>
          <c:idx val="6"/>
          <c:order val="6"/>
          <c:tx>
            <c:strRef>
              <c:f>Power!$C$149</c:f>
              <c:strCache>
                <c:ptCount val="1"/>
                <c:pt idx="0">
                  <c:v>GLS stock</c:v>
                </c:pt>
              </c:strCache>
            </c:strRef>
          </c:tx>
          <c:spPr>
            <a:solidFill>
              <a:schemeClr val="accent4">
                <a:lumMod val="60000"/>
                <a:lumOff val="40000"/>
              </a:schemeClr>
            </a:solidFill>
            <a:ln w="25400">
              <a:noFill/>
            </a:ln>
          </c:spP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Power!$W$149:$CE$149</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5"/>
          <c:order val="7"/>
          <c:tx>
            <c:strRef>
              <c:f>Power!$C$148</c:f>
              <c:strCache>
                <c:ptCount val="1"/>
                <c:pt idx="0">
                  <c:v>LED (total)</c:v>
                </c:pt>
              </c:strCache>
            </c:strRef>
          </c:tx>
          <c:spPr>
            <a:ln w="25400">
              <a:noFill/>
            </a:ln>
          </c:spP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Power!$W$148:$CE$148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formatCode="0.0">
                  <c:v>0</c:v>
                </c:pt>
                <c:pt idx="19" formatCode="0.0">
                  <c:v>0</c:v>
                </c:pt>
                <c:pt idx="20" formatCode="0.0">
                  <c:v>0</c:v>
                </c:pt>
                <c:pt idx="21" formatCode="0.0">
                  <c:v>3.1878304348333303E-2</c:v>
                </c:pt>
                <c:pt idx="22" formatCode="0.0">
                  <c:v>5.5473199564001985E-2</c:v>
                </c:pt>
                <c:pt idx="23" formatCode="0.0">
                  <c:v>0.2533523521662957</c:v>
                </c:pt>
              </c:numCache>
            </c:numRef>
          </c:val>
        </c:ser>
        <c:dLbls>
          <c:showLegendKey val="0"/>
          <c:showVal val="0"/>
          <c:showCatName val="0"/>
          <c:showSerName val="0"/>
          <c:showPercent val="0"/>
          <c:showBubbleSize val="0"/>
        </c:dLbls>
        <c:axId val="316918360"/>
        <c:axId val="316906992"/>
      </c:areaChart>
      <c:catAx>
        <c:axId val="316918360"/>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6906992"/>
        <c:crosses val="autoZero"/>
        <c:auto val="1"/>
        <c:lblAlgn val="ctr"/>
        <c:lblOffset val="100"/>
        <c:noMultiLvlLbl val="0"/>
      </c:catAx>
      <c:valAx>
        <c:axId val="316906992"/>
        <c:scaling>
          <c:orientation val="minMax"/>
          <c:max val="130"/>
          <c:min val="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Giga Watt</a:t>
                </a:r>
              </a:p>
            </c:rich>
          </c:tx>
          <c:overlay val="0"/>
          <c:spPr>
            <a:noFill/>
            <a:ln w="25400">
              <a:noFill/>
            </a:ln>
          </c:spPr>
        </c:title>
        <c:numFmt formatCode="0.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6918360"/>
        <c:crosses val="autoZero"/>
        <c:crossBetween val="midCat"/>
        <c:majorUnit val="10"/>
        <c:minorUnit val="0.5"/>
      </c:valAx>
    </c:plotArea>
    <c:legend>
      <c:legendPos val="r"/>
      <c:layout>
        <c:manualLayout>
          <c:xMode val="edge"/>
          <c:yMode val="edge"/>
          <c:x val="0.84090464033792656"/>
          <c:y val="0.21160137795275588"/>
          <c:w val="0.15727436536253281"/>
          <c:h val="0.618785761154855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Non-Residential, Installed Power1990-2013 </a:t>
            </a:r>
            <a:r>
              <a:rPr lang="en-GB" sz="1080" b="0" i="0" u="none" strike="noStrike" baseline="0">
                <a:solidFill>
                  <a:srgbClr val="000000"/>
                </a:solidFill>
                <a:latin typeface="Calibri"/>
              </a:rPr>
              <a:t>(in Giga (10^9) Watt)</a:t>
            </a:r>
          </a:p>
        </c:rich>
      </c:tx>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Power!$C$128</c:f>
              <c:strCache>
                <c:ptCount val="1"/>
                <c:pt idx="0">
                  <c:v>LFL (total)</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Power!$W$128:$CE$128</c:f>
              <c:numCache>
                <c:formatCode>0</c:formatCode>
                <c:ptCount val="24"/>
                <c:pt idx="0">
                  <c:v>31.293901263682169</c:v>
                </c:pt>
                <c:pt idx="1">
                  <c:v>31.900346457486769</c:v>
                </c:pt>
                <c:pt idx="2">
                  <c:v>32.283078559986357</c:v>
                </c:pt>
                <c:pt idx="3">
                  <c:v>32.435401346233363</c:v>
                </c:pt>
                <c:pt idx="4">
                  <c:v>32.525163268827271</c:v>
                </c:pt>
                <c:pt idx="5">
                  <c:v>32.785204061999998</c:v>
                </c:pt>
                <c:pt idx="6">
                  <c:v>33.224634406363634</c:v>
                </c:pt>
                <c:pt idx="7">
                  <c:v>33.839816563090906</c:v>
                </c:pt>
                <c:pt idx="8">
                  <c:v>34.550040074727271</c:v>
                </c:pt>
                <c:pt idx="9">
                  <c:v>35.471839423090913</c:v>
                </c:pt>
                <c:pt idx="10">
                  <c:v>36.467420205272731</c:v>
                </c:pt>
                <c:pt idx="11">
                  <c:v>37.486605723272724</c:v>
                </c:pt>
                <c:pt idx="12">
                  <c:v>38.371341747818171</c:v>
                </c:pt>
                <c:pt idx="13">
                  <c:v>39.429581738181824</c:v>
                </c:pt>
                <c:pt idx="14">
                  <c:v>40.751894266029254</c:v>
                </c:pt>
                <c:pt idx="15">
                  <c:v>42.258526386844274</c:v>
                </c:pt>
                <c:pt idx="16">
                  <c:v>43.634778392110682</c:v>
                </c:pt>
                <c:pt idx="17">
                  <c:v>44.782142683112077</c:v>
                </c:pt>
                <c:pt idx="18">
                  <c:v>45.965129110878252</c:v>
                </c:pt>
                <c:pt idx="19">
                  <c:v>47.177011257684498</c:v>
                </c:pt>
                <c:pt idx="20">
                  <c:v>48.624030844621437</c:v>
                </c:pt>
                <c:pt idx="21">
                  <c:v>49.977065654811639</c:v>
                </c:pt>
                <c:pt idx="22">
                  <c:v>51.080397446441715</c:v>
                </c:pt>
                <c:pt idx="23">
                  <c:v>52.124124407964246</c:v>
                </c:pt>
              </c:numCache>
            </c:numRef>
          </c:val>
          <c:smooth val="0"/>
        </c:ser>
        <c:ser>
          <c:idx val="4"/>
          <c:order val="1"/>
          <c:tx>
            <c:strRef>
              <c:f>Power!$C$145</c:f>
              <c:strCache>
                <c:ptCount val="1"/>
                <c:pt idx="0">
                  <c:v>HID (total)</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Power!$W$145:$CE$145</c:f>
              <c:numCache>
                <c:formatCode>0</c:formatCode>
                <c:ptCount val="24"/>
                <c:pt idx="0">
                  <c:v>7.3780000000000001</c:v>
                </c:pt>
                <c:pt idx="1">
                  <c:v>7.4740000000000002</c:v>
                </c:pt>
                <c:pt idx="2">
                  <c:v>7.7619999999999996</c:v>
                </c:pt>
                <c:pt idx="3">
                  <c:v>8.16</c:v>
                </c:pt>
                <c:pt idx="4">
                  <c:v>8.5389153333333336</c:v>
                </c:pt>
                <c:pt idx="5">
                  <c:v>8.8516613333333325</c:v>
                </c:pt>
                <c:pt idx="6">
                  <c:v>9.0963806666666667</c:v>
                </c:pt>
                <c:pt idx="7">
                  <c:v>9.3061579999999999</c:v>
                </c:pt>
                <c:pt idx="8">
                  <c:v>9.5140779999999996</c:v>
                </c:pt>
                <c:pt idx="9">
                  <c:v>9.8278360000000013</c:v>
                </c:pt>
                <c:pt idx="10">
                  <c:v>10.230956666666668</c:v>
                </c:pt>
                <c:pt idx="11">
                  <c:v>10.621807333333333</c:v>
                </c:pt>
                <c:pt idx="12">
                  <c:v>10.945399999999999</c:v>
                </c:pt>
                <c:pt idx="13">
                  <c:v>11.23761</c:v>
                </c:pt>
                <c:pt idx="14">
                  <c:v>11.674103380666669</c:v>
                </c:pt>
                <c:pt idx="15">
                  <c:v>12.205616855999999</c:v>
                </c:pt>
                <c:pt idx="16">
                  <c:v>12.840969516666668</c:v>
                </c:pt>
                <c:pt idx="17">
                  <c:v>13.506127981999999</c:v>
                </c:pt>
                <c:pt idx="18">
                  <c:v>14.199505537999997</c:v>
                </c:pt>
                <c:pt idx="19">
                  <c:v>14.9449783588</c:v>
                </c:pt>
                <c:pt idx="20">
                  <c:v>15.594445541600001</c:v>
                </c:pt>
                <c:pt idx="21">
                  <c:v>15.7116441124</c:v>
                </c:pt>
                <c:pt idx="22">
                  <c:v>14.873888220933333</c:v>
                </c:pt>
                <c:pt idx="23">
                  <c:v>13.137901505466667</c:v>
                </c:pt>
              </c:numCache>
            </c:numRef>
          </c:val>
          <c:smooth val="0"/>
        </c:ser>
        <c:ser>
          <c:idx val="1"/>
          <c:order val="2"/>
          <c:tx>
            <c:strRef>
              <c:f>Power!$C$131</c:f>
              <c:strCache>
                <c:ptCount val="1"/>
                <c:pt idx="0">
                  <c:v>CFL (total)</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Power!$W$131:$CE$131</c:f>
              <c:numCache>
                <c:formatCode>0</c:formatCode>
                <c:ptCount val="24"/>
                <c:pt idx="0">
                  <c:v>1.6470397063514803</c:v>
                </c:pt>
                <c:pt idx="1">
                  <c:v>1.8137650070572</c:v>
                </c:pt>
                <c:pt idx="2">
                  <c:v>1.9969766745080002</c:v>
                </c:pt>
                <c:pt idx="3">
                  <c:v>2.2114130827866667</c:v>
                </c:pt>
                <c:pt idx="4">
                  <c:v>2.4620747567999999</c:v>
                </c:pt>
                <c:pt idx="5">
                  <c:v>2.7575488519999998</c:v>
                </c:pt>
                <c:pt idx="6">
                  <c:v>3.0897187800000001</c:v>
                </c:pt>
                <c:pt idx="7">
                  <c:v>3.47037635</c:v>
                </c:pt>
                <c:pt idx="8">
                  <c:v>3.8855703500000001</c:v>
                </c:pt>
                <c:pt idx="9">
                  <c:v>4.3310509166666664</c:v>
                </c:pt>
                <c:pt idx="10">
                  <c:v>4.7900493791666667</c:v>
                </c:pt>
                <c:pt idx="11">
                  <c:v>5.2581799708333339</c:v>
                </c:pt>
                <c:pt idx="12">
                  <c:v>5.7235595749999995</c:v>
                </c:pt>
                <c:pt idx="13">
                  <c:v>6.1963105355000003</c:v>
                </c:pt>
                <c:pt idx="14">
                  <c:v>6.7480738438500012</c:v>
                </c:pt>
                <c:pt idx="15">
                  <c:v>7.587411427966666</c:v>
                </c:pt>
                <c:pt idx="16">
                  <c:v>8.7590728921200007</c:v>
                </c:pt>
                <c:pt idx="17">
                  <c:v>10.309154352749999</c:v>
                </c:pt>
                <c:pt idx="18">
                  <c:v>12.025201402396668</c:v>
                </c:pt>
                <c:pt idx="19">
                  <c:v>13.862214947256669</c:v>
                </c:pt>
                <c:pt idx="20">
                  <c:v>15.559265096489167</c:v>
                </c:pt>
                <c:pt idx="21">
                  <c:v>16.976793494930835</c:v>
                </c:pt>
                <c:pt idx="22">
                  <c:v>17.965873883658336</c:v>
                </c:pt>
                <c:pt idx="23">
                  <c:v>18.566602462599171</c:v>
                </c:pt>
              </c:numCache>
            </c:numRef>
          </c:val>
          <c:smooth val="0"/>
        </c:ser>
        <c:ser>
          <c:idx val="2"/>
          <c:order val="3"/>
          <c:tx>
            <c:strRef>
              <c:f>Power!$C$138</c:f>
              <c:strCache>
                <c:ptCount val="1"/>
                <c:pt idx="0">
                  <c:v>Tungsten-HL (total)</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Power!$W$138:$CE$138</c:f>
              <c:numCache>
                <c:formatCode>0</c:formatCode>
                <c:ptCount val="24"/>
                <c:pt idx="0">
                  <c:v>3.2725207151094207</c:v>
                </c:pt>
                <c:pt idx="1">
                  <c:v>4.5785424189922015</c:v>
                </c:pt>
                <c:pt idx="2">
                  <c:v>6.7477524805486766</c:v>
                </c:pt>
                <c:pt idx="3">
                  <c:v>9.3402025871885765</c:v>
                </c:pt>
                <c:pt idx="4">
                  <c:v>11.285769027104141</c:v>
                </c:pt>
                <c:pt idx="5">
                  <c:v>12.464260482329674</c:v>
                </c:pt>
                <c:pt idx="6">
                  <c:v>13.165016904828773</c:v>
                </c:pt>
                <c:pt idx="7">
                  <c:v>13.563910016026613</c:v>
                </c:pt>
                <c:pt idx="8">
                  <c:v>13.915946442308165</c:v>
                </c:pt>
                <c:pt idx="9">
                  <c:v>14.288290579736628</c:v>
                </c:pt>
                <c:pt idx="10">
                  <c:v>14.674353475027484</c:v>
                </c:pt>
                <c:pt idx="11">
                  <c:v>15.068888037529659</c:v>
                </c:pt>
                <c:pt idx="12">
                  <c:v>15.467728383454768</c:v>
                </c:pt>
                <c:pt idx="13">
                  <c:v>15.867455262263432</c:v>
                </c:pt>
                <c:pt idx="14">
                  <c:v>16.267417395856089</c:v>
                </c:pt>
                <c:pt idx="15">
                  <c:v>16.745935006487507</c:v>
                </c:pt>
                <c:pt idx="16">
                  <c:v>16.869968229033624</c:v>
                </c:pt>
                <c:pt idx="17">
                  <c:v>16.714766651865329</c:v>
                </c:pt>
                <c:pt idx="18">
                  <c:v>16.818736782815463</c:v>
                </c:pt>
                <c:pt idx="19">
                  <c:v>17.669950697777246</c:v>
                </c:pt>
                <c:pt idx="20">
                  <c:v>18.96255291522618</c:v>
                </c:pt>
                <c:pt idx="21">
                  <c:v>20.075635351084486</c:v>
                </c:pt>
                <c:pt idx="22">
                  <c:v>21.006758607855371</c:v>
                </c:pt>
                <c:pt idx="23">
                  <c:v>21.888038109611319</c:v>
                </c:pt>
              </c:numCache>
            </c:numRef>
          </c:val>
          <c:smooth val="0"/>
        </c:ser>
        <c:ser>
          <c:idx val="7"/>
          <c:order val="4"/>
          <c:tx>
            <c:strRef>
              <c:f>Power!$C$150</c:f>
              <c:strCache>
                <c:ptCount val="1"/>
                <c:pt idx="0">
                  <c:v>Tungsten stock</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Power!$W$150:$CE$150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3"/>
          <c:order val="5"/>
          <c:tx>
            <c:strRef>
              <c:f>Power!$C$141</c:f>
              <c:strCache>
                <c:ptCount val="1"/>
                <c:pt idx="0">
                  <c:v>GLS (total)</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Power!$W$141:$CE$141</c:f>
              <c:numCache>
                <c:formatCode>0</c:formatCode>
                <c:ptCount val="24"/>
                <c:pt idx="0">
                  <c:v>40.501200542052004</c:v>
                </c:pt>
                <c:pt idx="1">
                  <c:v>40.392842385990789</c:v>
                </c:pt>
                <c:pt idx="2">
                  <c:v>40.164464351080653</c:v>
                </c:pt>
                <c:pt idx="3">
                  <c:v>39.893795013620775</c:v>
                </c:pt>
                <c:pt idx="4">
                  <c:v>39.609910559581273</c:v>
                </c:pt>
                <c:pt idx="5">
                  <c:v>39.324338134400151</c:v>
                </c:pt>
                <c:pt idx="6">
                  <c:v>39.049211165579457</c:v>
                </c:pt>
                <c:pt idx="7">
                  <c:v>38.786036334073685</c:v>
                </c:pt>
                <c:pt idx="8">
                  <c:v>38.527586335035345</c:v>
                </c:pt>
                <c:pt idx="9">
                  <c:v>38.267821861852006</c:v>
                </c:pt>
                <c:pt idx="10">
                  <c:v>38.00377217194486</c:v>
                </c:pt>
                <c:pt idx="11">
                  <c:v>37.734342739662189</c:v>
                </c:pt>
                <c:pt idx="12">
                  <c:v>37.460579364353507</c:v>
                </c:pt>
                <c:pt idx="13">
                  <c:v>37.184723914250938</c:v>
                </c:pt>
                <c:pt idx="14">
                  <c:v>36.908111965893269</c:v>
                </c:pt>
                <c:pt idx="15">
                  <c:v>36.630003142926562</c:v>
                </c:pt>
                <c:pt idx="16">
                  <c:v>36.334548065621732</c:v>
                </c:pt>
                <c:pt idx="17">
                  <c:v>35.991520089360051</c:v>
                </c:pt>
                <c:pt idx="18">
                  <c:v>33.629920174523896</c:v>
                </c:pt>
                <c:pt idx="19">
                  <c:v>27.961749600879372</c:v>
                </c:pt>
                <c:pt idx="20">
                  <c:v>21.07891888218272</c:v>
                </c:pt>
                <c:pt idx="21">
                  <c:v>14.829796708245123</c:v>
                </c:pt>
                <c:pt idx="22">
                  <c:v>9.884607219607199</c:v>
                </c:pt>
                <c:pt idx="23">
                  <c:v>6.0593998312079984</c:v>
                </c:pt>
              </c:numCache>
            </c:numRef>
          </c:val>
          <c:smooth val="0"/>
        </c:ser>
        <c:ser>
          <c:idx val="6"/>
          <c:order val="6"/>
          <c:tx>
            <c:strRef>
              <c:f>Power!$C$149</c:f>
              <c:strCache>
                <c:ptCount val="1"/>
                <c:pt idx="0">
                  <c:v>GLS stock</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Power!$W$149:$CE$149</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5"/>
          <c:order val="7"/>
          <c:tx>
            <c:strRef>
              <c:f>Power!$C$148</c:f>
              <c:strCache>
                <c:ptCount val="1"/>
                <c:pt idx="0">
                  <c:v>LED (total)</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Power!$W$148:$CE$148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formatCode="0.0">
                  <c:v>0</c:v>
                </c:pt>
                <c:pt idx="19" formatCode="0.0">
                  <c:v>0</c:v>
                </c:pt>
                <c:pt idx="20" formatCode="0.0">
                  <c:v>0</c:v>
                </c:pt>
                <c:pt idx="21" formatCode="0.0">
                  <c:v>3.1878304348333303E-2</c:v>
                </c:pt>
                <c:pt idx="22" formatCode="0.0">
                  <c:v>5.5473199564001985E-2</c:v>
                </c:pt>
                <c:pt idx="23" formatCode="0.0">
                  <c:v>0.2533523521662957</c:v>
                </c:pt>
              </c:numCache>
            </c:numRef>
          </c:val>
          <c:smooth val="0"/>
        </c:ser>
        <c:dLbls>
          <c:showLegendKey val="0"/>
          <c:showVal val="0"/>
          <c:showCatName val="0"/>
          <c:showSerName val="0"/>
          <c:showPercent val="0"/>
          <c:showBubbleSize val="0"/>
        </c:dLbls>
        <c:smooth val="0"/>
        <c:axId val="316917968"/>
        <c:axId val="316919536"/>
      </c:lineChart>
      <c:catAx>
        <c:axId val="316917968"/>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6919536"/>
        <c:crosses val="autoZero"/>
        <c:auto val="1"/>
        <c:lblAlgn val="ctr"/>
        <c:lblOffset val="100"/>
        <c:noMultiLvlLbl val="0"/>
      </c:catAx>
      <c:valAx>
        <c:axId val="316919536"/>
        <c:scaling>
          <c:orientation val="minMax"/>
          <c:max val="60"/>
          <c:min val="0"/>
        </c:scaling>
        <c:delete val="0"/>
        <c:axPos val="l"/>
        <c:majorGridlines/>
        <c:title>
          <c:tx>
            <c:rich>
              <a:bodyPr/>
              <a:lstStyle/>
              <a:p>
                <a:pPr>
                  <a:defRPr sz="900" b="0" i="0" u="none" strike="noStrike" baseline="0">
                    <a:solidFill>
                      <a:srgbClr val="000000"/>
                    </a:solidFill>
                    <a:latin typeface="Calibri"/>
                    <a:ea typeface="Calibri"/>
                    <a:cs typeface="Calibri"/>
                  </a:defRPr>
                </a:pPr>
                <a:r>
                  <a:rPr lang="en-US"/>
                  <a:t>Giga Watt</a:t>
                </a:r>
              </a:p>
            </c:rich>
          </c:tx>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6917968"/>
        <c:crosses val="autoZero"/>
        <c:crossBetween val="between"/>
        <c:majorUnit val="6"/>
        <c:minorUnit val="0.5"/>
      </c:valAx>
    </c:plotArea>
    <c:legend>
      <c:legendPos val="r"/>
      <c:layout>
        <c:manualLayout>
          <c:xMode val="edge"/>
          <c:yMode val="edge"/>
          <c:x val="0.84096990212672018"/>
          <c:y val="0.42912591248359577"/>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solidFill>
                  <a:schemeClr val="dk1"/>
                </a:solidFill>
                <a:latin typeface="Arial" panose="020B0604020202020204" pitchFamily="34" charset="0"/>
                <a:ea typeface="+mn-ea"/>
                <a:cs typeface="+mn-cs"/>
              </a:defRPr>
            </a:pPr>
            <a:r>
              <a:rPr lang="en-GB"/>
              <a:t>TOTAL Watt/hh</a:t>
            </a:r>
          </a:p>
        </c:rich>
      </c:tx>
      <c:overlay val="0"/>
      <c:spPr>
        <a:solidFill>
          <a:schemeClr val="lt1"/>
        </a:solidFill>
        <a:ln w="25400" cap="flat" cmpd="sng" algn="ctr">
          <a:noFill/>
          <a:prstDash val="solid"/>
        </a:ln>
        <a:effectLst/>
      </c:spPr>
    </c:title>
    <c:autoTitleDeleted val="0"/>
    <c:plotArea>
      <c:layout/>
      <c:lineChart>
        <c:grouping val="standard"/>
        <c:varyColors val="0"/>
        <c:ser>
          <c:idx val="0"/>
          <c:order val="0"/>
          <c:tx>
            <c:strRef>
              <c:f>Power!$C$116</c:f>
              <c:strCache>
                <c:ptCount val="1"/>
                <c:pt idx="0">
                  <c:v>TOTAL power/hh</c:v>
                </c:pt>
              </c:strCache>
            </c:strRef>
          </c:tx>
          <c:marker>
            <c:symbol val="none"/>
          </c:marker>
          <c:cat>
            <c:numRef>
              <c:f>Power!$W$2:$CE$2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Power!$W$116:$CE$116</c:f>
              <c:numCache>
                <c:formatCode>0</c:formatCode>
                <c:ptCount val="24"/>
                <c:pt idx="0">
                  <c:v>1061.6950509116057</c:v>
                </c:pt>
                <c:pt idx="1">
                  <c:v>1083.9787002064731</c:v>
                </c:pt>
                <c:pt idx="2">
                  <c:v>1118.3330751927826</c:v>
                </c:pt>
                <c:pt idx="3">
                  <c:v>1159.4771005907767</c:v>
                </c:pt>
                <c:pt idx="4">
                  <c:v>1185.6150684192896</c:v>
                </c:pt>
                <c:pt idx="5">
                  <c:v>1194.9845353109095</c:v>
                </c:pt>
                <c:pt idx="6">
                  <c:v>1197.5629895508994</c:v>
                </c:pt>
                <c:pt idx="7">
                  <c:v>1194.1690922227772</c:v>
                </c:pt>
                <c:pt idx="8">
                  <c:v>1190.1746555125912</c:v>
                </c:pt>
                <c:pt idx="9">
                  <c:v>1186.8874682853598</c:v>
                </c:pt>
                <c:pt idx="10">
                  <c:v>1183.9360008327226</c:v>
                </c:pt>
                <c:pt idx="11">
                  <c:v>1185.7635950166182</c:v>
                </c:pt>
                <c:pt idx="12">
                  <c:v>1187.6073784034143</c:v>
                </c:pt>
                <c:pt idx="13">
                  <c:v>1189.6192441648161</c:v>
                </c:pt>
                <c:pt idx="14">
                  <c:v>1192.294945346385</c:v>
                </c:pt>
                <c:pt idx="15">
                  <c:v>1198.8399490334809</c:v>
                </c:pt>
                <c:pt idx="16">
                  <c:v>1200.1456532952063</c:v>
                </c:pt>
                <c:pt idx="17">
                  <c:v>1197.5139091071574</c:v>
                </c:pt>
                <c:pt idx="18">
                  <c:v>1159.8777374363424</c:v>
                </c:pt>
                <c:pt idx="19">
                  <c:v>1092.3194688277258</c:v>
                </c:pt>
                <c:pt idx="20">
                  <c:v>1035.1928634506464</c:v>
                </c:pt>
                <c:pt idx="21">
                  <c:v>994.76883404976275</c:v>
                </c:pt>
                <c:pt idx="22">
                  <c:v>978.55351073460315</c:v>
                </c:pt>
                <c:pt idx="23">
                  <c:v>965.8472730448384</c:v>
                </c:pt>
              </c:numCache>
            </c:numRef>
          </c:val>
          <c:smooth val="0"/>
        </c:ser>
        <c:dLbls>
          <c:showLegendKey val="0"/>
          <c:showVal val="0"/>
          <c:showCatName val="0"/>
          <c:showSerName val="0"/>
          <c:showPercent val="0"/>
          <c:showBubbleSize val="0"/>
        </c:dLbls>
        <c:smooth val="0"/>
        <c:axId val="316911304"/>
        <c:axId val="316915224"/>
      </c:lineChart>
      <c:dateAx>
        <c:axId val="316911304"/>
        <c:scaling>
          <c:orientation val="minMax"/>
        </c:scaling>
        <c:delete val="0"/>
        <c:axPos val="b"/>
        <c:numFmt formatCode="General" sourceLinked="1"/>
        <c:majorTickMark val="out"/>
        <c:minorTickMark val="none"/>
        <c:tickLblPos val="nextTo"/>
        <c:crossAx val="316915224"/>
        <c:crosses val="autoZero"/>
        <c:auto val="0"/>
        <c:lblOffset val="100"/>
        <c:baseTimeUnit val="days"/>
        <c:majorUnit val="5"/>
      </c:dateAx>
      <c:valAx>
        <c:axId val="316915224"/>
        <c:scaling>
          <c:orientation val="minMax"/>
        </c:scaling>
        <c:delete val="0"/>
        <c:axPos val="l"/>
        <c:majorGridlines/>
        <c:numFmt formatCode="0" sourceLinked="1"/>
        <c:majorTickMark val="out"/>
        <c:minorTickMark val="none"/>
        <c:tickLblPos val="nextTo"/>
        <c:crossAx val="316911304"/>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All Sectors, Operating Hours 1990-2013 </a:t>
            </a:r>
            <a:r>
              <a:rPr lang="en-GB" sz="1080" b="0" i="0" u="none" strike="noStrike" baseline="0">
                <a:solidFill>
                  <a:srgbClr val="000000"/>
                </a:solidFill>
                <a:latin typeface="Calibri"/>
              </a:rPr>
              <a:t>(in Tera (10^12) Hours)</a:t>
            </a:r>
          </a:p>
        </c:rich>
      </c:tx>
      <c:layout>
        <c:manualLayout>
          <c:xMode val="edge"/>
          <c:yMode val="edge"/>
          <c:x val="7.9430315855114036E-2"/>
          <c:y val="3.6764705882352942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Hours!$C$28</c:f>
              <c:strCache>
                <c:ptCount val="1"/>
                <c:pt idx="0">
                  <c:v>LFL (total)</c:v>
                </c:pt>
              </c:strCache>
            </c:strRef>
          </c:tx>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Hours!$W$28:$CE$28</c:f>
              <c:numCache>
                <c:formatCode>0.00</c:formatCode>
                <c:ptCount val="24"/>
                <c:pt idx="0">
                  <c:v>2.4272958450647897</c:v>
                </c:pt>
                <c:pt idx="1">
                  <c:v>2.4772493310597614</c:v>
                </c:pt>
                <c:pt idx="2">
                  <c:v>2.5141619709094742</c:v>
                </c:pt>
                <c:pt idx="3">
                  <c:v>2.5375251760077053</c:v>
                </c:pt>
                <c:pt idx="4">
                  <c:v>2.5582169251969473</c:v>
                </c:pt>
                <c:pt idx="5">
                  <c:v>2.5910983948710795</c:v>
                </c:pt>
                <c:pt idx="6">
                  <c:v>2.6371079412143086</c:v>
                </c:pt>
                <c:pt idx="7">
                  <c:v>2.69550821974671</c:v>
                </c:pt>
                <c:pt idx="8">
                  <c:v>2.7607956504724842</c:v>
                </c:pt>
                <c:pt idx="9">
                  <c:v>2.8413920407338331</c:v>
                </c:pt>
                <c:pt idx="10">
                  <c:v>2.9283847786392783</c:v>
                </c:pt>
                <c:pt idx="11">
                  <c:v>3.016915853160218</c:v>
                </c:pt>
                <c:pt idx="12">
                  <c:v>3.0974879340114958</c:v>
                </c:pt>
                <c:pt idx="13">
                  <c:v>3.1923420138118521</c:v>
                </c:pt>
                <c:pt idx="14">
                  <c:v>3.3086067423620675</c:v>
                </c:pt>
                <c:pt idx="15">
                  <c:v>3.4388179178093772</c:v>
                </c:pt>
                <c:pt idx="16">
                  <c:v>3.5610171122774235</c:v>
                </c:pt>
                <c:pt idx="17">
                  <c:v>3.6689826245687751</c:v>
                </c:pt>
                <c:pt idx="18">
                  <c:v>3.7815461571102711</c:v>
                </c:pt>
                <c:pt idx="19">
                  <c:v>3.8984510627934981</c:v>
                </c:pt>
                <c:pt idx="20">
                  <c:v>4.0375186957135698</c:v>
                </c:pt>
                <c:pt idx="21">
                  <c:v>4.1695713710001003</c:v>
                </c:pt>
                <c:pt idx="22">
                  <c:v>4.2796536430713799</c:v>
                </c:pt>
                <c:pt idx="23">
                  <c:v>4.3722929860763715</c:v>
                </c:pt>
              </c:numCache>
            </c:numRef>
          </c:val>
        </c:ser>
        <c:ser>
          <c:idx val="4"/>
          <c:order val="1"/>
          <c:tx>
            <c:strRef>
              <c:f>Hours!$C$45</c:f>
              <c:strCache>
                <c:ptCount val="1"/>
                <c:pt idx="0">
                  <c:v>HID (total)</c:v>
                </c:pt>
              </c:strCache>
            </c:strRef>
          </c:tx>
          <c:spPr>
            <a:ln w="25400">
              <a:noFill/>
            </a:ln>
          </c:spP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Hours!$W$45:$CE$45</c:f>
              <c:numCache>
                <c:formatCode>0.00</c:formatCode>
                <c:ptCount val="24"/>
                <c:pt idx="0">
                  <c:v>0.16119999999999998</c:v>
                </c:pt>
                <c:pt idx="1">
                  <c:v>0.16320000000000001</c:v>
                </c:pt>
                <c:pt idx="2">
                  <c:v>0.16920000000000002</c:v>
                </c:pt>
                <c:pt idx="3">
                  <c:v>0.17759999999999998</c:v>
                </c:pt>
                <c:pt idx="4">
                  <c:v>0.18590959999999998</c:v>
                </c:pt>
                <c:pt idx="5">
                  <c:v>0.19323839999999998</c:v>
                </c:pt>
                <c:pt idx="6">
                  <c:v>0.19953333333333328</c:v>
                </c:pt>
                <c:pt idx="7">
                  <c:v>0.20528479999999999</c:v>
                </c:pt>
                <c:pt idx="8">
                  <c:v>0.21098319999999998</c:v>
                </c:pt>
                <c:pt idx="9">
                  <c:v>0.21884933333333334</c:v>
                </c:pt>
                <c:pt idx="10">
                  <c:v>0.22921093333333334</c:v>
                </c:pt>
                <c:pt idx="11">
                  <c:v>0.23992640000000001</c:v>
                </c:pt>
                <c:pt idx="12">
                  <c:v>0.24975199999999997</c:v>
                </c:pt>
                <c:pt idx="13">
                  <c:v>0.25893733333333335</c:v>
                </c:pt>
                <c:pt idx="14">
                  <c:v>0.27178655626666665</c:v>
                </c:pt>
                <c:pt idx="15">
                  <c:v>0.28780889173333329</c:v>
                </c:pt>
                <c:pt idx="16">
                  <c:v>0.30723326613333335</c:v>
                </c:pt>
                <c:pt idx="17">
                  <c:v>0.32789712319999997</c:v>
                </c:pt>
                <c:pt idx="18">
                  <c:v>0.34936723999999997</c:v>
                </c:pt>
                <c:pt idx="19">
                  <c:v>0.37157475287999997</c:v>
                </c:pt>
                <c:pt idx="20">
                  <c:v>0.39053295589333331</c:v>
                </c:pt>
                <c:pt idx="21">
                  <c:v>0.39520694797333333</c:v>
                </c:pt>
                <c:pt idx="22">
                  <c:v>0.37666448335999997</c:v>
                </c:pt>
                <c:pt idx="23">
                  <c:v>0.33705002834666664</c:v>
                </c:pt>
              </c:numCache>
            </c:numRef>
          </c:val>
        </c:ser>
        <c:ser>
          <c:idx val="1"/>
          <c:order val="2"/>
          <c:tx>
            <c:strRef>
              <c:f>Hours!$C$31</c:f>
              <c:strCache>
                <c:ptCount val="1"/>
                <c:pt idx="0">
                  <c:v>CFL (total)</c:v>
                </c:pt>
              </c:strCache>
            </c:strRef>
          </c:tx>
          <c:spPr>
            <a:ln w="25400">
              <a:noFill/>
            </a:ln>
          </c:spP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Hours!$W$31:$CE$31</c:f>
              <c:numCache>
                <c:formatCode>0.00</c:formatCode>
                <c:ptCount val="24"/>
                <c:pt idx="0">
                  <c:v>0.25834533365477086</c:v>
                </c:pt>
                <c:pt idx="1">
                  <c:v>0.28595606515813338</c:v>
                </c:pt>
                <c:pt idx="2">
                  <c:v>0.31608478905075843</c:v>
                </c:pt>
                <c:pt idx="3">
                  <c:v>0.34957200529054078</c:v>
                </c:pt>
                <c:pt idx="4">
                  <c:v>0.38765923069319347</c:v>
                </c:pt>
                <c:pt idx="5">
                  <c:v>0.43190006299243722</c:v>
                </c:pt>
                <c:pt idx="6">
                  <c:v>0.48125488110270792</c:v>
                </c:pt>
                <c:pt idx="7">
                  <c:v>0.53731768011411996</c:v>
                </c:pt>
                <c:pt idx="8">
                  <c:v>0.59821361012679986</c:v>
                </c:pt>
                <c:pt idx="9">
                  <c:v>0.66362167791866655</c:v>
                </c:pt>
                <c:pt idx="10">
                  <c:v>0.73123128694666661</c:v>
                </c:pt>
                <c:pt idx="11">
                  <c:v>0.8003208325333333</c:v>
                </c:pt>
                <c:pt idx="12">
                  <c:v>0.86901492799999991</c:v>
                </c:pt>
                <c:pt idx="13">
                  <c:v>0.9388975424999999</c:v>
                </c:pt>
                <c:pt idx="14">
                  <c:v>1.019748040574</c:v>
                </c:pt>
                <c:pt idx="15">
                  <c:v>1.1394586829626665</c:v>
                </c:pt>
                <c:pt idx="16">
                  <c:v>1.3039498519399997</c:v>
                </c:pt>
                <c:pt idx="17">
                  <c:v>1.5192579319059998</c:v>
                </c:pt>
                <c:pt idx="18">
                  <c:v>1.7574429482606666</c:v>
                </c:pt>
                <c:pt idx="19">
                  <c:v>2.0122560070966671</c:v>
                </c:pt>
                <c:pt idx="20">
                  <c:v>2.2487776139146667</c:v>
                </c:pt>
                <c:pt idx="21">
                  <c:v>2.4467905418413332</c:v>
                </c:pt>
                <c:pt idx="22">
                  <c:v>2.5861201479073332</c:v>
                </c:pt>
                <c:pt idx="23">
                  <c:v>2.6717355126686666</c:v>
                </c:pt>
              </c:numCache>
            </c:numRef>
          </c:val>
        </c:ser>
        <c:ser>
          <c:idx val="2"/>
          <c:order val="3"/>
          <c:tx>
            <c:strRef>
              <c:f>Hours!$C$38</c:f>
              <c:strCache>
                <c:ptCount val="1"/>
                <c:pt idx="0">
                  <c:v>Tungsten-HL (total)</c:v>
                </c:pt>
              </c:strCache>
            </c:strRef>
          </c:tx>
          <c:spPr>
            <a:ln w="25400">
              <a:noFill/>
            </a:ln>
          </c:spP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Hours!$W$38:$CE$38</c:f>
              <c:numCache>
                <c:formatCode>0.00</c:formatCode>
                <c:ptCount val="24"/>
                <c:pt idx="0">
                  <c:v>0.13357611620323653</c:v>
                </c:pt>
                <c:pt idx="1">
                  <c:v>0.15685851302210443</c:v>
                </c:pt>
                <c:pt idx="2">
                  <c:v>0.18748204357435788</c:v>
                </c:pt>
                <c:pt idx="3">
                  <c:v>0.22144770006936093</c:v>
                </c:pt>
                <c:pt idx="4">
                  <c:v>0.25046610412336151</c:v>
                </c:pt>
                <c:pt idx="5">
                  <c:v>0.27503579291166974</c:v>
                </c:pt>
                <c:pt idx="6">
                  <c:v>0.29756061054851646</c:v>
                </c:pt>
                <c:pt idx="7">
                  <c:v>0.31910850103028243</c:v>
                </c:pt>
                <c:pt idx="8">
                  <c:v>0.34173941414838233</c:v>
                </c:pt>
                <c:pt idx="9">
                  <c:v>0.36567582298306911</c:v>
                </c:pt>
                <c:pt idx="10">
                  <c:v>0.39049415196605275</c:v>
                </c:pt>
                <c:pt idx="11">
                  <c:v>0.41585708812690675</c:v>
                </c:pt>
                <c:pt idx="12">
                  <c:v>0.44149682465066381</c:v>
                </c:pt>
                <c:pt idx="13">
                  <c:v>0.4671935525740778</c:v>
                </c:pt>
                <c:pt idx="14">
                  <c:v>0.49290540401932026</c:v>
                </c:pt>
                <c:pt idx="15">
                  <c:v>0.52366725041705409</c:v>
                </c:pt>
                <c:pt idx="16">
                  <c:v>0.55924081472359033</c:v>
                </c:pt>
                <c:pt idx="17">
                  <c:v>0.61342071333419979</c:v>
                </c:pt>
                <c:pt idx="18">
                  <c:v>0.6970773646095656</c:v>
                </c:pt>
                <c:pt idx="19">
                  <c:v>0.81164302104758512</c:v>
                </c:pt>
                <c:pt idx="20">
                  <c:v>0.92635125883596892</c:v>
                </c:pt>
                <c:pt idx="21">
                  <c:v>1.0187232249506695</c:v>
                </c:pt>
                <c:pt idx="22">
                  <c:v>1.0915363866954644</c:v>
                </c:pt>
                <c:pt idx="23">
                  <c:v>1.1562072118083468</c:v>
                </c:pt>
              </c:numCache>
            </c:numRef>
          </c:val>
        </c:ser>
        <c:ser>
          <c:idx val="7"/>
          <c:order val="4"/>
          <c:tx>
            <c:strRef>
              <c:f>Hours!$C$50</c:f>
              <c:strCache>
                <c:ptCount val="1"/>
                <c:pt idx="0">
                  <c:v>Tungsten stock</c:v>
                </c:pt>
              </c:strCache>
            </c:strRef>
          </c:tx>
          <c:spPr>
            <a:solidFill>
              <a:schemeClr val="accent3">
                <a:lumMod val="60000"/>
                <a:lumOff val="40000"/>
              </a:schemeClr>
            </a:solidFill>
            <a:ln w="25400">
              <a:noFill/>
            </a:ln>
          </c:spP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Hours!$W$50:$CE$50</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4.0499999999999994E-2</c:v>
                </c:pt>
                <c:pt idx="21">
                  <c:v>0.10349999999999999</c:v>
                </c:pt>
                <c:pt idx="22">
                  <c:v>0.16650000000000001</c:v>
                </c:pt>
                <c:pt idx="23">
                  <c:v>0.19799999999999998</c:v>
                </c:pt>
              </c:numCache>
            </c:numRef>
          </c:val>
        </c:ser>
        <c:ser>
          <c:idx val="3"/>
          <c:order val="5"/>
          <c:tx>
            <c:strRef>
              <c:f>Hours!$C$41</c:f>
              <c:strCache>
                <c:ptCount val="1"/>
                <c:pt idx="0">
                  <c:v>GLS (total)</c:v>
                </c:pt>
              </c:strCache>
            </c:strRef>
          </c:tx>
          <c:spPr>
            <a:ln w="25400">
              <a:noFill/>
            </a:ln>
          </c:spP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Hours!$W$41:$CE$41</c:f>
              <c:numCache>
                <c:formatCode>0.00</c:formatCode>
                <c:ptCount val="24"/>
                <c:pt idx="0">
                  <c:v>1.6787882628682365</c:v>
                </c:pt>
                <c:pt idx="1">
                  <c:v>1.6816850593982149</c:v>
                </c:pt>
                <c:pt idx="2">
                  <c:v>1.6735193479616943</c:v>
                </c:pt>
                <c:pt idx="3">
                  <c:v>1.6622414589008656</c:v>
                </c:pt>
                <c:pt idx="4">
                  <c:v>1.6504129399825533</c:v>
                </c:pt>
                <c:pt idx="5">
                  <c:v>1.6385140889333401</c:v>
                </c:pt>
                <c:pt idx="6">
                  <c:v>1.6270504652324778</c:v>
                </c:pt>
                <c:pt idx="7">
                  <c:v>1.6160848472530707</c:v>
                </c:pt>
                <c:pt idx="8">
                  <c:v>1.6053160972931395</c:v>
                </c:pt>
                <c:pt idx="9">
                  <c:v>1.5944925775771672</c:v>
                </c:pt>
                <c:pt idx="10">
                  <c:v>1.5834905071643695</c:v>
                </c:pt>
                <c:pt idx="11">
                  <c:v>1.5722642808192584</c:v>
                </c:pt>
                <c:pt idx="12">
                  <c:v>1.5608574735147296</c:v>
                </c:pt>
                <c:pt idx="13">
                  <c:v>1.5493634964271223</c:v>
                </c:pt>
                <c:pt idx="14">
                  <c:v>1.5378379985788864</c:v>
                </c:pt>
                <c:pt idx="15">
                  <c:v>1.5262501309552734</c:v>
                </c:pt>
                <c:pt idx="16">
                  <c:v>1.5139395027342388</c:v>
                </c:pt>
                <c:pt idx="17">
                  <c:v>1.4996466703900024</c:v>
                </c:pt>
                <c:pt idx="18">
                  <c:v>1.4012466739384959</c:v>
                </c:pt>
                <c:pt idx="19">
                  <c:v>1.1650729000366404</c:v>
                </c:pt>
                <c:pt idx="20">
                  <c:v>0.8782882867576135</c:v>
                </c:pt>
                <c:pt idx="21">
                  <c:v>0.61790819617688009</c:v>
                </c:pt>
                <c:pt idx="22">
                  <c:v>0.4118586341503</c:v>
                </c:pt>
                <c:pt idx="23">
                  <c:v>0.25247499296699999</c:v>
                </c:pt>
              </c:numCache>
            </c:numRef>
          </c:val>
        </c:ser>
        <c:ser>
          <c:idx val="6"/>
          <c:order val="6"/>
          <c:tx>
            <c:strRef>
              <c:f>Hours!$C$49</c:f>
              <c:strCache>
                <c:ptCount val="1"/>
                <c:pt idx="0">
                  <c:v>GLS stock</c:v>
                </c:pt>
              </c:strCache>
            </c:strRef>
          </c:tx>
          <c:spPr>
            <a:solidFill>
              <a:schemeClr val="accent4">
                <a:lumMod val="60000"/>
                <a:lumOff val="40000"/>
              </a:schemeClr>
            </a:solidFill>
            <a:ln w="25400">
              <a:noFill/>
            </a:ln>
          </c:spP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Hours!$W$49:$CE$49</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3.3749999999999995E-2</c:v>
                </c:pt>
                <c:pt idx="20">
                  <c:v>8.4000000000000005E-2</c:v>
                </c:pt>
                <c:pt idx="21">
                  <c:v>0.13349999999999998</c:v>
                </c:pt>
                <c:pt idx="22">
                  <c:v>0.18966666666666668</c:v>
                </c:pt>
                <c:pt idx="23">
                  <c:v>0.23958333333333329</c:v>
                </c:pt>
              </c:numCache>
            </c:numRef>
          </c:val>
        </c:ser>
        <c:ser>
          <c:idx val="5"/>
          <c:order val="7"/>
          <c:tx>
            <c:strRef>
              <c:f>Hours!$C$48</c:f>
              <c:strCache>
                <c:ptCount val="1"/>
                <c:pt idx="0">
                  <c:v>LED (total)</c:v>
                </c:pt>
              </c:strCache>
            </c:strRef>
          </c:tx>
          <c:spPr>
            <a:ln w="25400">
              <a:noFill/>
            </a:ln>
          </c:spP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Hours!$W$48:$CE$48</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2.8667629574999996E-3</c:v>
                </c:pt>
                <c:pt idx="20">
                  <c:v>7.0971502105000002E-3</c:v>
                </c:pt>
                <c:pt idx="21">
                  <c:v>1.6006187311660026E-2</c:v>
                </c:pt>
                <c:pt idx="22">
                  <c:v>3.2662793503715183E-2</c:v>
                </c:pt>
                <c:pt idx="23">
                  <c:v>8.409513604423785E-2</c:v>
                </c:pt>
              </c:numCache>
            </c:numRef>
          </c:val>
        </c:ser>
        <c:dLbls>
          <c:showLegendKey val="0"/>
          <c:showVal val="0"/>
          <c:showCatName val="0"/>
          <c:showSerName val="0"/>
          <c:showPercent val="0"/>
          <c:showBubbleSize val="0"/>
        </c:dLbls>
        <c:axId val="316921496"/>
        <c:axId val="316921888"/>
      </c:areaChart>
      <c:catAx>
        <c:axId val="316921496"/>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6921888"/>
        <c:crosses val="autoZero"/>
        <c:auto val="1"/>
        <c:lblAlgn val="ctr"/>
        <c:lblOffset val="100"/>
        <c:noMultiLvlLbl val="0"/>
      </c:catAx>
      <c:valAx>
        <c:axId val="316921888"/>
        <c:scaling>
          <c:orientation val="minMax"/>
          <c:max val="1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Tera Hours</a:t>
                </a:r>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6921496"/>
        <c:crosses val="autoZero"/>
        <c:crossBetween val="midCat"/>
      </c:valAx>
    </c:plotArea>
    <c:legend>
      <c:legendPos val="r"/>
      <c:layout>
        <c:manualLayout>
          <c:xMode val="edge"/>
          <c:yMode val="edge"/>
          <c:x val="0.84090464033792656"/>
          <c:y val="0.21160137795275588"/>
          <c:w val="0.15727436536253281"/>
          <c:h val="0.618785761154855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Residential, Unit sales 1990-2013 </a:t>
            </a:r>
            <a:r>
              <a:rPr lang="en-GB" sz="1080" b="0" i="0" u="none" strike="noStrike" baseline="0">
                <a:solidFill>
                  <a:srgbClr val="000000"/>
                </a:solidFill>
                <a:latin typeface="Calibri"/>
              </a:rPr>
              <a:t>(in mln units)</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Sales!$C$78</c:f>
              <c:strCache>
                <c:ptCount val="1"/>
                <c:pt idx="0">
                  <c:v>LFL (total)</c:v>
                </c:pt>
              </c:strCache>
            </c:strRef>
          </c:tx>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Sales!$W$78:$CE$78</c:f>
              <c:numCache>
                <c:formatCode>0</c:formatCode>
                <c:ptCount val="24"/>
                <c:pt idx="0">
                  <c:v>17.228978400000003</c:v>
                </c:pt>
                <c:pt idx="1">
                  <c:v>17.035971199999999</c:v>
                </c:pt>
                <c:pt idx="2">
                  <c:v>17.1139568</c:v>
                </c:pt>
                <c:pt idx="3">
                  <c:v>17.191942400000002</c:v>
                </c:pt>
                <c:pt idx="4">
                  <c:v>17.385382933333332</c:v>
                </c:pt>
                <c:pt idx="5">
                  <c:v>17.694278399999998</c:v>
                </c:pt>
                <c:pt idx="6">
                  <c:v>18.1186288</c:v>
                </c:pt>
                <c:pt idx="7">
                  <c:v>18.542979200000001</c:v>
                </c:pt>
                <c:pt idx="8">
                  <c:v>18.967329599999999</c:v>
                </c:pt>
                <c:pt idx="9">
                  <c:v>19.754416533333334</c:v>
                </c:pt>
                <c:pt idx="10">
                  <c:v>20.348346666666668</c:v>
                </c:pt>
                <c:pt idx="11">
                  <c:v>20.810773333333334</c:v>
                </c:pt>
                <c:pt idx="12">
                  <c:v>21.076693333333331</c:v>
                </c:pt>
                <c:pt idx="13">
                  <c:v>22.097359999999998</c:v>
                </c:pt>
                <c:pt idx="14">
                  <c:v>23.196624898453333</c:v>
                </c:pt>
                <c:pt idx="15">
                  <c:v>24.076754695360002</c:v>
                </c:pt>
                <c:pt idx="16">
                  <c:v>24.342389390720001</c:v>
                </c:pt>
                <c:pt idx="17">
                  <c:v>24.60802408608</c:v>
                </c:pt>
                <c:pt idx="18">
                  <c:v>24.87365878144</c:v>
                </c:pt>
                <c:pt idx="19">
                  <c:v>24.790332006079996</c:v>
                </c:pt>
                <c:pt idx="20">
                  <c:v>24.987332918933333</c:v>
                </c:pt>
                <c:pt idx="21">
                  <c:v>24.783613546666665</c:v>
                </c:pt>
                <c:pt idx="22">
                  <c:v>23.780372293333333</c:v>
                </c:pt>
                <c:pt idx="23">
                  <c:v>21.991861250098836</c:v>
                </c:pt>
              </c:numCache>
            </c:numRef>
          </c:val>
        </c:ser>
        <c:ser>
          <c:idx val="4"/>
          <c:order val="1"/>
          <c:tx>
            <c:strRef>
              <c:f>Sales!$C$95</c:f>
              <c:strCache>
                <c:ptCount val="1"/>
                <c:pt idx="0">
                  <c:v>HID (total)</c:v>
                </c:pt>
              </c:strCache>
            </c:strRef>
          </c:tx>
          <c:spPr>
            <a:ln w="25400">
              <a:noFill/>
            </a:ln>
          </c:spP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Sales!$W$95:$CE$95</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1"/>
          <c:order val="2"/>
          <c:tx>
            <c:strRef>
              <c:f>Sales!$C$81</c:f>
              <c:strCache>
                <c:ptCount val="1"/>
                <c:pt idx="0">
                  <c:v>CFL (total)</c:v>
                </c:pt>
              </c:strCache>
            </c:strRef>
          </c:tx>
          <c:spPr>
            <a:ln w="25400">
              <a:noFill/>
            </a:ln>
          </c:spP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Sales!$W$81:$CE$81</c:f>
              <c:numCache>
                <c:formatCode>0</c:formatCode>
                <c:ptCount val="24"/>
                <c:pt idx="0">
                  <c:v>23.439</c:v>
                </c:pt>
                <c:pt idx="1">
                  <c:v>25.182000000000002</c:v>
                </c:pt>
                <c:pt idx="2">
                  <c:v>28.667999999999999</c:v>
                </c:pt>
                <c:pt idx="3">
                  <c:v>34.754000000000005</c:v>
                </c:pt>
                <c:pt idx="4">
                  <c:v>41.709099999999999</c:v>
                </c:pt>
                <c:pt idx="5">
                  <c:v>50.133299999999998</c:v>
                </c:pt>
                <c:pt idx="6">
                  <c:v>57.426599999999993</c:v>
                </c:pt>
                <c:pt idx="7">
                  <c:v>65.319900000000004</c:v>
                </c:pt>
                <c:pt idx="8">
                  <c:v>71.413199999999989</c:v>
                </c:pt>
                <c:pt idx="9">
                  <c:v>76.2149</c:v>
                </c:pt>
                <c:pt idx="10">
                  <c:v>78.947099999999992</c:v>
                </c:pt>
                <c:pt idx="11">
                  <c:v>81.772799999999989</c:v>
                </c:pt>
                <c:pt idx="12">
                  <c:v>84.110900000000001</c:v>
                </c:pt>
                <c:pt idx="13">
                  <c:v>86.901651000000001</c:v>
                </c:pt>
                <c:pt idx="14">
                  <c:v>101.06936406</c:v>
                </c:pt>
                <c:pt idx="15">
                  <c:v>150.72516597999999</c:v>
                </c:pt>
                <c:pt idx="16">
                  <c:v>208.10630499999999</c:v>
                </c:pt>
                <c:pt idx="17">
                  <c:v>273.75374529999999</c:v>
                </c:pt>
                <c:pt idx="18">
                  <c:v>303.62906007999999</c:v>
                </c:pt>
                <c:pt idx="19">
                  <c:v>328.61878636</c:v>
                </c:pt>
                <c:pt idx="20">
                  <c:v>313.99592869999998</c:v>
                </c:pt>
                <c:pt idx="21">
                  <c:v>283.558269</c:v>
                </c:pt>
                <c:pt idx="22">
                  <c:v>230.16005269999997</c:v>
                </c:pt>
                <c:pt idx="23">
                  <c:v>183.90655699999999</c:v>
                </c:pt>
              </c:numCache>
            </c:numRef>
          </c:val>
        </c:ser>
        <c:ser>
          <c:idx val="2"/>
          <c:order val="3"/>
          <c:tx>
            <c:strRef>
              <c:f>Sales!$C$88</c:f>
              <c:strCache>
                <c:ptCount val="1"/>
                <c:pt idx="0">
                  <c:v>Tungsten-HL (total)</c:v>
                </c:pt>
              </c:strCache>
            </c:strRef>
          </c:tx>
          <c:spPr>
            <a:ln w="25400">
              <a:noFill/>
            </a:ln>
          </c:spP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Sales!$W$88:$CE$88</c:f>
              <c:numCache>
                <c:formatCode>0</c:formatCode>
                <c:ptCount val="24"/>
                <c:pt idx="0">
                  <c:v>70.227505960972564</c:v>
                </c:pt>
                <c:pt idx="1">
                  <c:v>87.794600008969084</c:v>
                </c:pt>
                <c:pt idx="2">
                  <c:v>109.68432507070659</c:v>
                </c:pt>
                <c:pt idx="3">
                  <c:v>134.6582425448328</c:v>
                </c:pt>
                <c:pt idx="4">
                  <c:v>147.10886668622052</c:v>
                </c:pt>
                <c:pt idx="5">
                  <c:v>160.74098463949781</c:v>
                </c:pt>
                <c:pt idx="6">
                  <c:v>170.19858528397651</c:v>
                </c:pt>
                <c:pt idx="7">
                  <c:v>180.53681090879681</c:v>
                </c:pt>
                <c:pt idx="8">
                  <c:v>191.45655224269274</c:v>
                </c:pt>
                <c:pt idx="9">
                  <c:v>202.76009834043268</c:v>
                </c:pt>
                <c:pt idx="10">
                  <c:v>214.2991740043461</c:v>
                </c:pt>
                <c:pt idx="11">
                  <c:v>225.94161527329214</c:v>
                </c:pt>
                <c:pt idx="12">
                  <c:v>237.58177634789536</c:v>
                </c:pt>
                <c:pt idx="13">
                  <c:v>249.13343970436861</c:v>
                </c:pt>
                <c:pt idx="14">
                  <c:v>260.75601607804862</c:v>
                </c:pt>
                <c:pt idx="15">
                  <c:v>281.39216237129187</c:v>
                </c:pt>
                <c:pt idx="16">
                  <c:v>301.66942410364811</c:v>
                </c:pt>
                <c:pt idx="17">
                  <c:v>346.66088209360663</c:v>
                </c:pt>
                <c:pt idx="18">
                  <c:v>411.01629666442159</c:v>
                </c:pt>
                <c:pt idx="19">
                  <c:v>482.36135342517684</c:v>
                </c:pt>
                <c:pt idx="20">
                  <c:v>519.66846913155075</c:v>
                </c:pt>
                <c:pt idx="21">
                  <c:v>542.50674468875525</c:v>
                </c:pt>
                <c:pt idx="22">
                  <c:v>581.19170275603824</c:v>
                </c:pt>
                <c:pt idx="23">
                  <c:v>617.25655666280045</c:v>
                </c:pt>
              </c:numCache>
            </c:numRef>
          </c:val>
        </c:ser>
        <c:ser>
          <c:idx val="7"/>
          <c:order val="4"/>
          <c:tx>
            <c:strRef>
              <c:f>Sales!$C$100</c:f>
              <c:strCache>
                <c:ptCount val="1"/>
                <c:pt idx="0">
                  <c:v>Tungsten stock</c:v>
                </c:pt>
              </c:strCache>
            </c:strRef>
          </c:tx>
          <c:spPr>
            <a:solidFill>
              <a:schemeClr val="accent3">
                <a:lumMod val="60000"/>
                <a:lumOff val="40000"/>
              </a:schemeClr>
            </a:solidFill>
            <a:ln w="25400">
              <a:noFill/>
            </a:ln>
          </c:spP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Sales!$W$100:$CE$100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90</c:v>
                </c:pt>
                <c:pt idx="21">
                  <c:v>140</c:v>
                </c:pt>
                <c:pt idx="22">
                  <c:v>140</c:v>
                </c:pt>
                <c:pt idx="23">
                  <c:v>130</c:v>
                </c:pt>
              </c:numCache>
            </c:numRef>
          </c:val>
        </c:ser>
        <c:ser>
          <c:idx val="3"/>
          <c:order val="5"/>
          <c:tx>
            <c:strRef>
              <c:f>Sales!$C$91</c:f>
              <c:strCache>
                <c:ptCount val="1"/>
                <c:pt idx="0">
                  <c:v>GLS (total)</c:v>
                </c:pt>
              </c:strCache>
            </c:strRef>
          </c:tx>
          <c:spPr>
            <a:ln w="25400">
              <a:noFill/>
            </a:ln>
          </c:spP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Sales!$W$91:$CE$91</c:f>
              <c:numCache>
                <c:formatCode>0</c:formatCode>
                <c:ptCount val="24"/>
                <c:pt idx="0">
                  <c:v>1350.0400180684005</c:v>
                </c:pt>
                <c:pt idx="1">
                  <c:v>1342.0134879897919</c:v>
                </c:pt>
                <c:pt idx="2">
                  <c:v>1333.1231265935755</c:v>
                </c:pt>
                <c:pt idx="3">
                  <c:v>1323.7475807880094</c:v>
                </c:pt>
                <c:pt idx="4">
                  <c:v>1314.070284382402</c:v>
                </c:pt>
                <c:pt idx="5">
                  <c:v>1304.677522435089</c:v>
                </c:pt>
                <c:pt idx="6">
                  <c:v>1295.8410192265603</c:v>
                </c:pt>
                <c:pt idx="7">
                  <c:v>1287.2703709044345</c:v>
                </c:pt>
                <c:pt idx="8">
                  <c:v>1278.6602422330225</c:v>
                </c:pt>
                <c:pt idx="9">
                  <c:v>1269.933146592067</c:v>
                </c:pt>
                <c:pt idx="10">
                  <c:v>1261.0143678705845</c:v>
                </c:pt>
                <c:pt idx="11">
                  <c:v>1251.9147654543046</c:v>
                </c:pt>
                <c:pt idx="12">
                  <c:v>1242.717550156196</c:v>
                </c:pt>
                <c:pt idx="13">
                  <c:v>1233.5031622799538</c:v>
                </c:pt>
                <c:pt idx="14">
                  <c:v>1224.2716018255785</c:v>
                </c:pt>
                <c:pt idx="15">
                  <c:v>1214.9501504771404</c:v>
                </c:pt>
                <c:pt idx="16">
                  <c:v>1204.4374984224892</c:v>
                </c:pt>
                <c:pt idx="17">
                  <c:v>1191.6121043870394</c:v>
                </c:pt>
                <c:pt idx="18">
                  <c:v>1031.8403162986224</c:v>
                </c:pt>
                <c:pt idx="19">
                  <c:v>774.59770501384116</c:v>
                </c:pt>
                <c:pt idx="20">
                  <c:v>557.50584560000004</c:v>
                </c:pt>
                <c:pt idx="21">
                  <c:v>368.86479093359998</c:v>
                </c:pt>
                <c:pt idx="22">
                  <c:v>239.43814853359999</c:v>
                </c:pt>
                <c:pt idx="23">
                  <c:v>127.43632986693333</c:v>
                </c:pt>
              </c:numCache>
            </c:numRef>
          </c:val>
        </c:ser>
        <c:ser>
          <c:idx val="6"/>
          <c:order val="6"/>
          <c:tx>
            <c:strRef>
              <c:f>Sales!$C$99</c:f>
              <c:strCache>
                <c:ptCount val="1"/>
                <c:pt idx="0">
                  <c:v>GLS stock</c:v>
                </c:pt>
              </c:strCache>
            </c:strRef>
          </c:tx>
          <c:spPr>
            <a:solidFill>
              <a:schemeClr val="accent4">
                <a:lumMod val="60000"/>
                <a:lumOff val="40000"/>
              </a:schemeClr>
            </a:solidFill>
            <a:ln w="25400">
              <a:noFill/>
            </a:ln>
          </c:spP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Sales!$W$99:$CE$99</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75</c:v>
                </c:pt>
                <c:pt idx="20">
                  <c:v>111.66666666666667</c:v>
                </c:pt>
                <c:pt idx="21">
                  <c:v>168.33333333333334</c:v>
                </c:pt>
                <c:pt idx="22">
                  <c:v>228.33333333333334</c:v>
                </c:pt>
                <c:pt idx="23">
                  <c:v>266.66666666666669</c:v>
                </c:pt>
              </c:numCache>
            </c:numRef>
          </c:val>
        </c:ser>
        <c:ser>
          <c:idx val="5"/>
          <c:order val="7"/>
          <c:tx>
            <c:strRef>
              <c:f>Sales!$C$98</c:f>
              <c:strCache>
                <c:ptCount val="1"/>
                <c:pt idx="0">
                  <c:v>LED (total)</c:v>
                </c:pt>
              </c:strCache>
            </c:strRef>
          </c:tx>
          <c:spPr>
            <a:ln w="25400">
              <a:noFill/>
            </a:ln>
          </c:spP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Sales!$W$98:$CE$98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1.6864159060000001</c:v>
                </c:pt>
                <c:pt idx="19">
                  <c:v>4.0471100089999998</c:v>
                </c:pt>
                <c:pt idx="20">
                  <c:v>8.4607745059999999</c:v>
                </c:pt>
                <c:pt idx="21">
                  <c:v>15.485426003000001</c:v>
                </c:pt>
                <c:pt idx="22">
                  <c:v>29.769611700000002</c:v>
                </c:pt>
                <c:pt idx="23">
                  <c:v>67.609992500000004</c:v>
                </c:pt>
              </c:numCache>
            </c:numRef>
          </c:val>
        </c:ser>
        <c:dLbls>
          <c:showLegendKey val="0"/>
          <c:showVal val="0"/>
          <c:showCatName val="0"/>
          <c:showSerName val="0"/>
          <c:showPercent val="0"/>
          <c:showBubbleSize val="0"/>
        </c:dLbls>
        <c:axId val="312973112"/>
        <c:axId val="312979384"/>
      </c:areaChart>
      <c:catAx>
        <c:axId val="312973112"/>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2979384"/>
        <c:crosses val="autoZero"/>
        <c:auto val="1"/>
        <c:lblAlgn val="ctr"/>
        <c:lblOffset val="100"/>
        <c:noMultiLvlLbl val="0"/>
      </c:catAx>
      <c:valAx>
        <c:axId val="312979384"/>
        <c:scaling>
          <c:orientation val="minMax"/>
          <c:max val="200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m units</a:t>
                </a:r>
              </a:p>
            </c:rich>
          </c:tx>
          <c:layout/>
          <c:overlay val="0"/>
          <c:spPr>
            <a:noFill/>
            <a:ln w="25400">
              <a:noFill/>
            </a:ln>
          </c:spPr>
        </c:title>
        <c:numFmt formatCode="0" sourceLinked="1"/>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2973112"/>
        <c:crosses val="autoZero"/>
        <c:crossBetween val="midCat"/>
      </c:valAx>
    </c:plotArea>
    <c:legend>
      <c:legendPos val="r"/>
      <c:layout>
        <c:manualLayout>
          <c:xMode val="edge"/>
          <c:yMode val="edge"/>
          <c:x val="0.84090464033792656"/>
          <c:y val="0.21160137795275588"/>
          <c:w val="0.15727436536253281"/>
          <c:h val="0.618785761154855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All Sectors, Operating Hours 1990-2013 </a:t>
            </a:r>
            <a:r>
              <a:rPr lang="en-GB" sz="1080" b="0" i="0" u="none" strike="noStrike" baseline="0">
                <a:solidFill>
                  <a:srgbClr val="000000"/>
                </a:solidFill>
                <a:latin typeface="Calibri"/>
              </a:rPr>
              <a:t>(in Tera (10^12) Hours)</a:t>
            </a:r>
          </a:p>
        </c:rich>
      </c:tx>
      <c:layout>
        <c:manualLayout>
          <c:xMode val="edge"/>
          <c:yMode val="edge"/>
          <c:x val="7.9430315855114036E-2"/>
          <c:y val="3.9828431372549017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Hours!$C$28</c:f>
              <c:strCache>
                <c:ptCount val="1"/>
                <c:pt idx="0">
                  <c:v>LFL (total)</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Hours!$W$28:$CE$28</c:f>
              <c:numCache>
                <c:formatCode>0.00</c:formatCode>
                <c:ptCount val="24"/>
                <c:pt idx="0">
                  <c:v>2.4272958450647897</c:v>
                </c:pt>
                <c:pt idx="1">
                  <c:v>2.4772493310597614</c:v>
                </c:pt>
                <c:pt idx="2">
                  <c:v>2.5141619709094742</c:v>
                </c:pt>
                <c:pt idx="3">
                  <c:v>2.5375251760077053</c:v>
                </c:pt>
                <c:pt idx="4">
                  <c:v>2.5582169251969473</c:v>
                </c:pt>
                <c:pt idx="5">
                  <c:v>2.5910983948710795</c:v>
                </c:pt>
                <c:pt idx="6">
                  <c:v>2.6371079412143086</c:v>
                </c:pt>
                <c:pt idx="7">
                  <c:v>2.69550821974671</c:v>
                </c:pt>
                <c:pt idx="8">
                  <c:v>2.7607956504724842</c:v>
                </c:pt>
                <c:pt idx="9">
                  <c:v>2.8413920407338331</c:v>
                </c:pt>
                <c:pt idx="10">
                  <c:v>2.9283847786392783</c:v>
                </c:pt>
                <c:pt idx="11">
                  <c:v>3.016915853160218</c:v>
                </c:pt>
                <c:pt idx="12">
                  <c:v>3.0974879340114958</c:v>
                </c:pt>
                <c:pt idx="13">
                  <c:v>3.1923420138118521</c:v>
                </c:pt>
                <c:pt idx="14">
                  <c:v>3.3086067423620675</c:v>
                </c:pt>
                <c:pt idx="15">
                  <c:v>3.4388179178093772</c:v>
                </c:pt>
                <c:pt idx="16">
                  <c:v>3.5610171122774235</c:v>
                </c:pt>
                <c:pt idx="17">
                  <c:v>3.6689826245687751</c:v>
                </c:pt>
                <c:pt idx="18">
                  <c:v>3.7815461571102711</c:v>
                </c:pt>
                <c:pt idx="19">
                  <c:v>3.8984510627934981</c:v>
                </c:pt>
                <c:pt idx="20">
                  <c:v>4.0375186957135698</c:v>
                </c:pt>
                <c:pt idx="21">
                  <c:v>4.1695713710001003</c:v>
                </c:pt>
                <c:pt idx="22">
                  <c:v>4.2796536430713799</c:v>
                </c:pt>
                <c:pt idx="23">
                  <c:v>4.3722929860763715</c:v>
                </c:pt>
              </c:numCache>
            </c:numRef>
          </c:val>
          <c:smooth val="0"/>
        </c:ser>
        <c:ser>
          <c:idx val="4"/>
          <c:order val="1"/>
          <c:tx>
            <c:strRef>
              <c:f>Hours!$C$45</c:f>
              <c:strCache>
                <c:ptCount val="1"/>
                <c:pt idx="0">
                  <c:v>HID (total)</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Hours!$W$45:$CE$45</c:f>
              <c:numCache>
                <c:formatCode>0.00</c:formatCode>
                <c:ptCount val="24"/>
                <c:pt idx="0">
                  <c:v>0.16119999999999998</c:v>
                </c:pt>
                <c:pt idx="1">
                  <c:v>0.16320000000000001</c:v>
                </c:pt>
                <c:pt idx="2">
                  <c:v>0.16920000000000002</c:v>
                </c:pt>
                <c:pt idx="3">
                  <c:v>0.17759999999999998</c:v>
                </c:pt>
                <c:pt idx="4">
                  <c:v>0.18590959999999998</c:v>
                </c:pt>
                <c:pt idx="5">
                  <c:v>0.19323839999999998</c:v>
                </c:pt>
                <c:pt idx="6">
                  <c:v>0.19953333333333328</c:v>
                </c:pt>
                <c:pt idx="7">
                  <c:v>0.20528479999999999</c:v>
                </c:pt>
                <c:pt idx="8">
                  <c:v>0.21098319999999998</c:v>
                </c:pt>
                <c:pt idx="9">
                  <c:v>0.21884933333333334</c:v>
                </c:pt>
                <c:pt idx="10">
                  <c:v>0.22921093333333334</c:v>
                </c:pt>
                <c:pt idx="11">
                  <c:v>0.23992640000000001</c:v>
                </c:pt>
                <c:pt idx="12">
                  <c:v>0.24975199999999997</c:v>
                </c:pt>
                <c:pt idx="13">
                  <c:v>0.25893733333333335</c:v>
                </c:pt>
                <c:pt idx="14">
                  <c:v>0.27178655626666665</c:v>
                </c:pt>
                <c:pt idx="15">
                  <c:v>0.28780889173333329</c:v>
                </c:pt>
                <c:pt idx="16">
                  <c:v>0.30723326613333335</c:v>
                </c:pt>
                <c:pt idx="17">
                  <c:v>0.32789712319999997</c:v>
                </c:pt>
                <c:pt idx="18">
                  <c:v>0.34936723999999997</c:v>
                </c:pt>
                <c:pt idx="19">
                  <c:v>0.37157475287999997</c:v>
                </c:pt>
                <c:pt idx="20">
                  <c:v>0.39053295589333331</c:v>
                </c:pt>
                <c:pt idx="21">
                  <c:v>0.39520694797333333</c:v>
                </c:pt>
                <c:pt idx="22">
                  <c:v>0.37666448335999997</c:v>
                </c:pt>
                <c:pt idx="23">
                  <c:v>0.33705002834666664</c:v>
                </c:pt>
              </c:numCache>
            </c:numRef>
          </c:val>
          <c:smooth val="0"/>
        </c:ser>
        <c:ser>
          <c:idx val="1"/>
          <c:order val="2"/>
          <c:tx>
            <c:strRef>
              <c:f>Hours!$C$31</c:f>
              <c:strCache>
                <c:ptCount val="1"/>
                <c:pt idx="0">
                  <c:v>CFL (total)</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Hours!$W$31:$CE$31</c:f>
              <c:numCache>
                <c:formatCode>0.00</c:formatCode>
                <c:ptCount val="24"/>
                <c:pt idx="0">
                  <c:v>0.25834533365477086</c:v>
                </c:pt>
                <c:pt idx="1">
                  <c:v>0.28595606515813338</c:v>
                </c:pt>
                <c:pt idx="2">
                  <c:v>0.31608478905075843</c:v>
                </c:pt>
                <c:pt idx="3">
                  <c:v>0.34957200529054078</c:v>
                </c:pt>
                <c:pt idx="4">
                  <c:v>0.38765923069319347</c:v>
                </c:pt>
                <c:pt idx="5">
                  <c:v>0.43190006299243722</c:v>
                </c:pt>
                <c:pt idx="6">
                  <c:v>0.48125488110270792</c:v>
                </c:pt>
                <c:pt idx="7">
                  <c:v>0.53731768011411996</c:v>
                </c:pt>
                <c:pt idx="8">
                  <c:v>0.59821361012679986</c:v>
                </c:pt>
                <c:pt idx="9">
                  <c:v>0.66362167791866655</c:v>
                </c:pt>
                <c:pt idx="10">
                  <c:v>0.73123128694666661</c:v>
                </c:pt>
                <c:pt idx="11">
                  <c:v>0.8003208325333333</c:v>
                </c:pt>
                <c:pt idx="12">
                  <c:v>0.86901492799999991</c:v>
                </c:pt>
                <c:pt idx="13">
                  <c:v>0.9388975424999999</c:v>
                </c:pt>
                <c:pt idx="14">
                  <c:v>1.019748040574</c:v>
                </c:pt>
                <c:pt idx="15">
                  <c:v>1.1394586829626665</c:v>
                </c:pt>
                <c:pt idx="16">
                  <c:v>1.3039498519399997</c:v>
                </c:pt>
                <c:pt idx="17">
                  <c:v>1.5192579319059998</c:v>
                </c:pt>
                <c:pt idx="18">
                  <c:v>1.7574429482606666</c:v>
                </c:pt>
                <c:pt idx="19">
                  <c:v>2.0122560070966671</c:v>
                </c:pt>
                <c:pt idx="20">
                  <c:v>2.2487776139146667</c:v>
                </c:pt>
                <c:pt idx="21">
                  <c:v>2.4467905418413332</c:v>
                </c:pt>
                <c:pt idx="22">
                  <c:v>2.5861201479073332</c:v>
                </c:pt>
                <c:pt idx="23">
                  <c:v>2.6717355126686666</c:v>
                </c:pt>
              </c:numCache>
            </c:numRef>
          </c:val>
          <c:smooth val="0"/>
        </c:ser>
        <c:ser>
          <c:idx val="2"/>
          <c:order val="3"/>
          <c:tx>
            <c:strRef>
              <c:f>Hours!$C$38</c:f>
              <c:strCache>
                <c:ptCount val="1"/>
                <c:pt idx="0">
                  <c:v>Tungsten-HL (total)</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Hours!$W$38:$CE$38</c:f>
              <c:numCache>
                <c:formatCode>0.00</c:formatCode>
                <c:ptCount val="24"/>
                <c:pt idx="0">
                  <c:v>0.13357611620323653</c:v>
                </c:pt>
                <c:pt idx="1">
                  <c:v>0.15685851302210443</c:v>
                </c:pt>
                <c:pt idx="2">
                  <c:v>0.18748204357435788</c:v>
                </c:pt>
                <c:pt idx="3">
                  <c:v>0.22144770006936093</c:v>
                </c:pt>
                <c:pt idx="4">
                  <c:v>0.25046610412336151</c:v>
                </c:pt>
                <c:pt idx="5">
                  <c:v>0.27503579291166974</c:v>
                </c:pt>
                <c:pt idx="6">
                  <c:v>0.29756061054851646</c:v>
                </c:pt>
                <c:pt idx="7">
                  <c:v>0.31910850103028243</c:v>
                </c:pt>
                <c:pt idx="8">
                  <c:v>0.34173941414838233</c:v>
                </c:pt>
                <c:pt idx="9">
                  <c:v>0.36567582298306911</c:v>
                </c:pt>
                <c:pt idx="10">
                  <c:v>0.39049415196605275</c:v>
                </c:pt>
                <c:pt idx="11">
                  <c:v>0.41585708812690675</c:v>
                </c:pt>
                <c:pt idx="12">
                  <c:v>0.44149682465066381</c:v>
                </c:pt>
                <c:pt idx="13">
                  <c:v>0.4671935525740778</c:v>
                </c:pt>
                <c:pt idx="14">
                  <c:v>0.49290540401932026</c:v>
                </c:pt>
                <c:pt idx="15">
                  <c:v>0.52366725041705409</c:v>
                </c:pt>
                <c:pt idx="16">
                  <c:v>0.55924081472359033</c:v>
                </c:pt>
                <c:pt idx="17">
                  <c:v>0.61342071333419979</c:v>
                </c:pt>
                <c:pt idx="18">
                  <c:v>0.6970773646095656</c:v>
                </c:pt>
                <c:pt idx="19">
                  <c:v>0.81164302104758512</c:v>
                </c:pt>
                <c:pt idx="20">
                  <c:v>0.92635125883596892</c:v>
                </c:pt>
                <c:pt idx="21">
                  <c:v>1.0187232249506695</c:v>
                </c:pt>
                <c:pt idx="22">
                  <c:v>1.0915363866954644</c:v>
                </c:pt>
                <c:pt idx="23">
                  <c:v>1.1562072118083468</c:v>
                </c:pt>
              </c:numCache>
            </c:numRef>
          </c:val>
          <c:smooth val="0"/>
        </c:ser>
        <c:ser>
          <c:idx val="7"/>
          <c:order val="4"/>
          <c:tx>
            <c:strRef>
              <c:f>Hours!$C$50</c:f>
              <c:strCache>
                <c:ptCount val="1"/>
                <c:pt idx="0">
                  <c:v>Tungsten stock</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Hours!$W$50:$CE$50</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4.0499999999999994E-2</c:v>
                </c:pt>
                <c:pt idx="21">
                  <c:v>0.10349999999999999</c:v>
                </c:pt>
                <c:pt idx="22">
                  <c:v>0.16650000000000001</c:v>
                </c:pt>
                <c:pt idx="23">
                  <c:v>0.19799999999999998</c:v>
                </c:pt>
              </c:numCache>
            </c:numRef>
          </c:val>
          <c:smooth val="0"/>
        </c:ser>
        <c:ser>
          <c:idx val="3"/>
          <c:order val="5"/>
          <c:tx>
            <c:strRef>
              <c:f>Hours!$C$41</c:f>
              <c:strCache>
                <c:ptCount val="1"/>
                <c:pt idx="0">
                  <c:v>GLS (total)</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Hours!$W$41:$CE$41</c:f>
              <c:numCache>
                <c:formatCode>0.00</c:formatCode>
                <c:ptCount val="24"/>
                <c:pt idx="0">
                  <c:v>1.6787882628682365</c:v>
                </c:pt>
                <c:pt idx="1">
                  <c:v>1.6816850593982149</c:v>
                </c:pt>
                <c:pt idx="2">
                  <c:v>1.6735193479616943</c:v>
                </c:pt>
                <c:pt idx="3">
                  <c:v>1.6622414589008656</c:v>
                </c:pt>
                <c:pt idx="4">
                  <c:v>1.6504129399825533</c:v>
                </c:pt>
                <c:pt idx="5">
                  <c:v>1.6385140889333401</c:v>
                </c:pt>
                <c:pt idx="6">
                  <c:v>1.6270504652324778</c:v>
                </c:pt>
                <c:pt idx="7">
                  <c:v>1.6160848472530707</c:v>
                </c:pt>
                <c:pt idx="8">
                  <c:v>1.6053160972931395</c:v>
                </c:pt>
                <c:pt idx="9">
                  <c:v>1.5944925775771672</c:v>
                </c:pt>
                <c:pt idx="10">
                  <c:v>1.5834905071643695</c:v>
                </c:pt>
                <c:pt idx="11">
                  <c:v>1.5722642808192584</c:v>
                </c:pt>
                <c:pt idx="12">
                  <c:v>1.5608574735147296</c:v>
                </c:pt>
                <c:pt idx="13">
                  <c:v>1.5493634964271223</c:v>
                </c:pt>
                <c:pt idx="14">
                  <c:v>1.5378379985788864</c:v>
                </c:pt>
                <c:pt idx="15">
                  <c:v>1.5262501309552734</c:v>
                </c:pt>
                <c:pt idx="16">
                  <c:v>1.5139395027342388</c:v>
                </c:pt>
                <c:pt idx="17">
                  <c:v>1.4996466703900024</c:v>
                </c:pt>
                <c:pt idx="18">
                  <c:v>1.4012466739384959</c:v>
                </c:pt>
                <c:pt idx="19">
                  <c:v>1.1650729000366404</c:v>
                </c:pt>
                <c:pt idx="20">
                  <c:v>0.8782882867576135</c:v>
                </c:pt>
                <c:pt idx="21">
                  <c:v>0.61790819617688009</c:v>
                </c:pt>
                <c:pt idx="22">
                  <c:v>0.4118586341503</c:v>
                </c:pt>
                <c:pt idx="23">
                  <c:v>0.25247499296699999</c:v>
                </c:pt>
              </c:numCache>
            </c:numRef>
          </c:val>
          <c:smooth val="0"/>
        </c:ser>
        <c:ser>
          <c:idx val="6"/>
          <c:order val="6"/>
          <c:tx>
            <c:strRef>
              <c:f>Hours!$C$49</c:f>
              <c:strCache>
                <c:ptCount val="1"/>
                <c:pt idx="0">
                  <c:v>GLS stock</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Hours!$W$49:$CE$49</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3.3749999999999995E-2</c:v>
                </c:pt>
                <c:pt idx="20">
                  <c:v>8.4000000000000005E-2</c:v>
                </c:pt>
                <c:pt idx="21">
                  <c:v>0.13349999999999998</c:v>
                </c:pt>
                <c:pt idx="22">
                  <c:v>0.18966666666666668</c:v>
                </c:pt>
                <c:pt idx="23">
                  <c:v>0.23958333333333329</c:v>
                </c:pt>
              </c:numCache>
            </c:numRef>
          </c:val>
          <c:smooth val="0"/>
        </c:ser>
        <c:ser>
          <c:idx val="5"/>
          <c:order val="7"/>
          <c:tx>
            <c:strRef>
              <c:f>Hours!$C$48</c:f>
              <c:strCache>
                <c:ptCount val="1"/>
                <c:pt idx="0">
                  <c:v>LED (total)</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Hours!$W$48:$CE$48</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2.8667629574999996E-3</c:v>
                </c:pt>
                <c:pt idx="20">
                  <c:v>7.0971502105000002E-3</c:v>
                </c:pt>
                <c:pt idx="21">
                  <c:v>1.6006187311660026E-2</c:v>
                </c:pt>
                <c:pt idx="22">
                  <c:v>3.2662793503715183E-2</c:v>
                </c:pt>
                <c:pt idx="23">
                  <c:v>8.409513604423785E-2</c:v>
                </c:pt>
              </c:numCache>
            </c:numRef>
          </c:val>
          <c:smooth val="0"/>
        </c:ser>
        <c:dLbls>
          <c:showLegendKey val="0"/>
          <c:showVal val="0"/>
          <c:showCatName val="0"/>
          <c:showSerName val="0"/>
          <c:showPercent val="0"/>
          <c:showBubbleSize val="0"/>
        </c:dLbls>
        <c:smooth val="0"/>
        <c:axId val="316910912"/>
        <c:axId val="315566648"/>
      </c:lineChart>
      <c:catAx>
        <c:axId val="316910912"/>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5566648"/>
        <c:crosses val="autoZero"/>
        <c:auto val="1"/>
        <c:lblAlgn val="ctr"/>
        <c:lblOffset val="100"/>
        <c:noMultiLvlLbl val="0"/>
      </c:catAx>
      <c:valAx>
        <c:axId val="315566648"/>
        <c:scaling>
          <c:orientation val="minMax"/>
          <c:max val="6"/>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Tera Hours</a:t>
                </a:r>
              </a:p>
            </c:rich>
          </c:tx>
          <c:layout/>
          <c:overlay val="0"/>
          <c:spPr>
            <a:noFill/>
            <a:ln w="25400">
              <a:noFill/>
            </a:ln>
          </c:spPr>
        </c:title>
        <c:numFmt formatCode="0.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6910912"/>
        <c:crosses val="autoZero"/>
        <c:crossBetween val="between"/>
        <c:majorUnit val="0.5"/>
      </c:valAx>
    </c:plotArea>
    <c:legend>
      <c:legendPos val="r"/>
      <c:layout>
        <c:manualLayout>
          <c:xMode val="edge"/>
          <c:yMode val="edge"/>
          <c:x val="0.84252747982938347"/>
          <c:y val="0.43525334838659874"/>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Residential, Operating Hours 1990-2013 </a:t>
            </a:r>
            <a:r>
              <a:rPr lang="en-GB" sz="1080" b="0" i="0" u="none" strike="noStrike" baseline="0">
                <a:solidFill>
                  <a:srgbClr val="000000"/>
                </a:solidFill>
                <a:latin typeface="Calibri"/>
              </a:rPr>
              <a:t>(in Tera (10^12) Hours)</a:t>
            </a:r>
          </a:p>
        </c:rich>
      </c:tx>
      <c:layout>
        <c:manualLayout>
          <c:xMode val="edge"/>
          <c:yMode val="edge"/>
          <c:x val="9.0112756109965303E-2"/>
          <c:y val="3.6764705882352942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Hours!$C$78</c:f>
              <c:strCache>
                <c:ptCount val="1"/>
                <c:pt idx="0">
                  <c:v>LFL (total)</c:v>
                </c:pt>
              </c:strCache>
            </c:strRef>
          </c:tx>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Hours!$W$78:$CE$78</c:f>
              <c:numCache>
                <c:formatCode>0.00</c:formatCode>
                <c:ptCount val="24"/>
                <c:pt idx="0">
                  <c:v>0.14175730492141964</c:v>
                </c:pt>
                <c:pt idx="1">
                  <c:v>0.144378648294225</c:v>
                </c:pt>
                <c:pt idx="2">
                  <c:v>0.14693862577180783</c:v>
                </c:pt>
                <c:pt idx="3">
                  <c:v>0.14940767968392563</c:v>
                </c:pt>
                <c:pt idx="4">
                  <c:v>0.15182749952294738</c:v>
                </c:pt>
                <c:pt idx="5">
                  <c:v>0.15427319315107979</c:v>
                </c:pt>
                <c:pt idx="6">
                  <c:v>0.15681969181430905</c:v>
                </c:pt>
                <c:pt idx="7">
                  <c:v>0.15946092622671035</c:v>
                </c:pt>
                <c:pt idx="8">
                  <c:v>0.16219063939248493</c:v>
                </c:pt>
                <c:pt idx="9">
                  <c:v>0.16525629637383327</c:v>
                </c:pt>
                <c:pt idx="10">
                  <c:v>0.16851603739927828</c:v>
                </c:pt>
                <c:pt idx="11">
                  <c:v>0.17187095436021813</c:v>
                </c:pt>
                <c:pt idx="12">
                  <c:v>0.17537324137149637</c:v>
                </c:pt>
                <c:pt idx="13">
                  <c:v>0.17962987345185194</c:v>
                </c:pt>
                <c:pt idx="14">
                  <c:v>0.18464450065433169</c:v>
                </c:pt>
                <c:pt idx="15">
                  <c:v>0.19022063737843331</c:v>
                </c:pt>
                <c:pt idx="16">
                  <c:v>0.195857831200064</c:v>
                </c:pt>
                <c:pt idx="17">
                  <c:v>0.20148345335529602</c:v>
                </c:pt>
                <c:pt idx="18">
                  <c:v>0.20704896856310398</c:v>
                </c:pt>
                <c:pt idx="19">
                  <c:v>0.21232398731402666</c:v>
                </c:pt>
                <c:pt idx="20">
                  <c:v>0.21739499230394663</c:v>
                </c:pt>
                <c:pt idx="21">
                  <c:v>0.22195588434661334</c:v>
                </c:pt>
                <c:pt idx="22">
                  <c:v>0.22553719737861333</c:v>
                </c:pt>
                <c:pt idx="23">
                  <c:v>0.22766349769368249</c:v>
                </c:pt>
              </c:numCache>
            </c:numRef>
          </c:val>
        </c:ser>
        <c:ser>
          <c:idx val="4"/>
          <c:order val="1"/>
          <c:tx>
            <c:strRef>
              <c:f>Hours!$C$95</c:f>
              <c:strCache>
                <c:ptCount val="1"/>
                <c:pt idx="0">
                  <c:v>HID (total)</c:v>
                </c:pt>
              </c:strCache>
            </c:strRef>
          </c:tx>
          <c:spPr>
            <a:ln w="25400">
              <a:noFill/>
            </a:ln>
          </c:spP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Hours!$W$95:$CE$95</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1"/>
          <c:order val="2"/>
          <c:tx>
            <c:strRef>
              <c:f>Hours!$C$81</c:f>
              <c:strCache>
                <c:ptCount val="1"/>
                <c:pt idx="0">
                  <c:v>CFL (total)</c:v>
                </c:pt>
              </c:strCache>
            </c:strRef>
          </c:tx>
          <c:spPr>
            <a:ln w="25400">
              <a:noFill/>
            </a:ln>
          </c:spP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Hours!$W$81:$CE$81</c:f>
              <c:numCache>
                <c:formatCode>0.00</c:formatCode>
                <c:ptCount val="24"/>
                <c:pt idx="0">
                  <c:v>9.4054113364825886E-2</c:v>
                </c:pt>
                <c:pt idx="1">
                  <c:v>0.10549257594708339</c:v>
                </c:pt>
                <c:pt idx="2">
                  <c:v>0.1184835788162584</c:v>
                </c:pt>
                <c:pt idx="3">
                  <c:v>0.13320639391887412</c:v>
                </c:pt>
                <c:pt idx="4">
                  <c:v>0.15060616324319348</c:v>
                </c:pt>
                <c:pt idx="5">
                  <c:v>0.17176547249243723</c:v>
                </c:pt>
                <c:pt idx="6">
                  <c:v>0.196068536102708</c:v>
                </c:pt>
                <c:pt idx="7">
                  <c:v>0.22374407011411998</c:v>
                </c:pt>
                <c:pt idx="8">
                  <c:v>0.25381287012679998</c:v>
                </c:pt>
                <c:pt idx="9">
                  <c:v>0.28560281125200004</c:v>
                </c:pt>
                <c:pt idx="10">
                  <c:v>0.31796746028</c:v>
                </c:pt>
                <c:pt idx="11">
                  <c:v>0.35082361919999999</c:v>
                </c:pt>
                <c:pt idx="12">
                  <c:v>0.38374924799999999</c:v>
                </c:pt>
                <c:pt idx="13">
                  <c:v>0.41706924549999996</c:v>
                </c:pt>
                <c:pt idx="14">
                  <c:v>0.45576356019799991</c:v>
                </c:pt>
                <c:pt idx="15">
                  <c:v>0.51655100119199993</c:v>
                </c:pt>
                <c:pt idx="16">
                  <c:v>0.60287812969999988</c:v>
                </c:pt>
                <c:pt idx="17">
                  <c:v>0.71812949636199996</c:v>
                </c:pt>
                <c:pt idx="18">
                  <c:v>0.844984488418</c:v>
                </c:pt>
                <c:pt idx="19">
                  <c:v>0.98059788235000012</c:v>
                </c:pt>
                <c:pt idx="20">
                  <c:v>1.1059143876399999</c:v>
                </c:pt>
                <c:pt idx="21">
                  <c:v>1.2134205983400002</c:v>
                </c:pt>
                <c:pt idx="22">
                  <c:v>1.2925140341499999</c:v>
                </c:pt>
                <c:pt idx="23">
                  <c:v>1.3464799112499999</c:v>
                </c:pt>
              </c:numCache>
            </c:numRef>
          </c:val>
        </c:ser>
        <c:ser>
          <c:idx val="2"/>
          <c:order val="3"/>
          <c:tx>
            <c:strRef>
              <c:f>Hours!$C$88</c:f>
              <c:strCache>
                <c:ptCount val="1"/>
                <c:pt idx="0">
                  <c:v>Tungsten-HL (total)</c:v>
                </c:pt>
              </c:strCache>
            </c:strRef>
          </c:tx>
          <c:spPr>
            <a:ln w="25400">
              <a:noFill/>
            </a:ln>
          </c:spP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Hours!$W$88:$CE$88</c:f>
              <c:numCache>
                <c:formatCode>0.00</c:formatCode>
                <c:ptCount val="24"/>
                <c:pt idx="0">
                  <c:v>0.10760742129468683</c:v>
                </c:pt>
                <c:pt idx="1">
                  <c:v>0.12618725334934755</c:v>
                </c:pt>
                <c:pt idx="2">
                  <c:v>0.15048236882444632</c:v>
                </c:pt>
                <c:pt idx="3">
                  <c:v>0.17732604775788874</c:v>
                </c:pt>
                <c:pt idx="4">
                  <c:v>0.20037288329868921</c:v>
                </c:pt>
                <c:pt idx="5">
                  <c:v>0.22002863432933581</c:v>
                </c:pt>
                <c:pt idx="6">
                  <c:v>0.23804848843881318</c:v>
                </c:pt>
                <c:pt idx="7">
                  <c:v>0.255286800824226</c:v>
                </c:pt>
                <c:pt idx="8">
                  <c:v>0.27339153131870586</c:v>
                </c:pt>
                <c:pt idx="9">
                  <c:v>0.29254065838645532</c:v>
                </c:pt>
                <c:pt idx="10">
                  <c:v>0.31239532157284222</c:v>
                </c:pt>
                <c:pt idx="11">
                  <c:v>0.33268567050152537</c:v>
                </c:pt>
                <c:pt idx="12">
                  <c:v>0.35319745972053107</c:v>
                </c:pt>
                <c:pt idx="13">
                  <c:v>0.37375484205926235</c:v>
                </c:pt>
                <c:pt idx="14">
                  <c:v>0.3943243232154563</c:v>
                </c:pt>
                <c:pt idx="15">
                  <c:v>0.41893380033364325</c:v>
                </c:pt>
                <c:pt idx="16">
                  <c:v>0.44739265177887233</c:v>
                </c:pt>
                <c:pt idx="17">
                  <c:v>0.49073657066735987</c:v>
                </c:pt>
                <c:pt idx="18">
                  <c:v>0.55766189168765246</c:v>
                </c:pt>
                <c:pt idx="19">
                  <c:v>0.64931441683806812</c:v>
                </c:pt>
                <c:pt idx="20">
                  <c:v>0.74108100706877522</c:v>
                </c:pt>
                <c:pt idx="21">
                  <c:v>0.81497857996053558</c:v>
                </c:pt>
                <c:pt idx="22">
                  <c:v>0.87322910935637166</c:v>
                </c:pt>
                <c:pt idx="23">
                  <c:v>0.92496576944667741</c:v>
                </c:pt>
              </c:numCache>
            </c:numRef>
          </c:val>
        </c:ser>
        <c:ser>
          <c:idx val="7"/>
          <c:order val="4"/>
          <c:tx>
            <c:strRef>
              <c:f>Hours!$C$100</c:f>
              <c:strCache>
                <c:ptCount val="1"/>
                <c:pt idx="0">
                  <c:v>Tungsten stock</c:v>
                </c:pt>
              </c:strCache>
            </c:strRef>
          </c:tx>
          <c:spPr>
            <a:solidFill>
              <a:schemeClr val="accent3">
                <a:lumMod val="60000"/>
                <a:lumOff val="40000"/>
              </a:schemeClr>
            </a:solidFill>
            <a:ln w="25400">
              <a:noFill/>
            </a:ln>
          </c:spP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Hours!$W$100:$CE$100</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4.0499999999999994E-2</c:v>
                </c:pt>
                <c:pt idx="21">
                  <c:v>0.10349999999999999</c:v>
                </c:pt>
                <c:pt idx="22">
                  <c:v>0.16650000000000001</c:v>
                </c:pt>
                <c:pt idx="23">
                  <c:v>0.19799999999999998</c:v>
                </c:pt>
              </c:numCache>
            </c:numRef>
          </c:val>
        </c:ser>
        <c:ser>
          <c:idx val="3"/>
          <c:order val="5"/>
          <c:tx>
            <c:strRef>
              <c:f>Hours!$C$91</c:f>
              <c:strCache>
                <c:ptCount val="1"/>
                <c:pt idx="0">
                  <c:v>GLS (total)</c:v>
                </c:pt>
              </c:strCache>
            </c:strRef>
          </c:tx>
          <c:spPr>
            <a:ln w="25400">
              <a:noFill/>
            </a:ln>
          </c:spP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Hours!$W$91:$CE$91</c:f>
              <c:numCache>
                <c:formatCode>0.00</c:formatCode>
                <c:ptCount val="24"/>
                <c:pt idx="0">
                  <c:v>1.3412782583511365</c:v>
                </c:pt>
                <c:pt idx="1">
                  <c:v>1.3450780395149582</c:v>
                </c:pt>
                <c:pt idx="2">
                  <c:v>1.3388154783693555</c:v>
                </c:pt>
                <c:pt idx="3">
                  <c:v>1.3297931671206924</c:v>
                </c:pt>
                <c:pt idx="4">
                  <c:v>1.3203303519860428</c:v>
                </c:pt>
                <c:pt idx="5">
                  <c:v>1.310811271146672</c:v>
                </c:pt>
                <c:pt idx="6">
                  <c:v>1.3016403721859824</c:v>
                </c:pt>
                <c:pt idx="7">
                  <c:v>1.2928678778024567</c:v>
                </c:pt>
                <c:pt idx="8">
                  <c:v>1.2842528778345117</c:v>
                </c:pt>
                <c:pt idx="9">
                  <c:v>1.2755940620617339</c:v>
                </c:pt>
                <c:pt idx="10">
                  <c:v>1.2667924057314954</c:v>
                </c:pt>
                <c:pt idx="11">
                  <c:v>1.2578114246554069</c:v>
                </c:pt>
                <c:pt idx="12">
                  <c:v>1.2486859788117839</c:v>
                </c:pt>
                <c:pt idx="13">
                  <c:v>1.2394907971416977</c:v>
                </c:pt>
                <c:pt idx="14">
                  <c:v>1.2302703988631092</c:v>
                </c:pt>
                <c:pt idx="15">
                  <c:v>1.2210001047642189</c:v>
                </c:pt>
                <c:pt idx="16">
                  <c:v>1.2111516021873912</c:v>
                </c:pt>
                <c:pt idx="17">
                  <c:v>1.1997173363120019</c:v>
                </c:pt>
                <c:pt idx="18">
                  <c:v>1.1209973391507966</c:v>
                </c:pt>
                <c:pt idx="19">
                  <c:v>0.93205832002931244</c:v>
                </c:pt>
                <c:pt idx="20">
                  <c:v>0.70263062940609089</c:v>
                </c:pt>
                <c:pt idx="21">
                  <c:v>0.49432655694150412</c:v>
                </c:pt>
                <c:pt idx="22">
                  <c:v>0.32948690732024</c:v>
                </c:pt>
                <c:pt idx="23">
                  <c:v>0.20197999437360004</c:v>
                </c:pt>
              </c:numCache>
            </c:numRef>
          </c:val>
        </c:ser>
        <c:ser>
          <c:idx val="6"/>
          <c:order val="6"/>
          <c:tx>
            <c:strRef>
              <c:f>Hours!$C$99</c:f>
              <c:strCache>
                <c:ptCount val="1"/>
                <c:pt idx="0">
                  <c:v>GLS stock</c:v>
                </c:pt>
              </c:strCache>
            </c:strRef>
          </c:tx>
          <c:spPr>
            <a:solidFill>
              <a:schemeClr val="accent4">
                <a:lumMod val="60000"/>
                <a:lumOff val="40000"/>
              </a:schemeClr>
            </a:solidFill>
            <a:ln w="25400">
              <a:noFill/>
            </a:ln>
          </c:spP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Hours!$W$99:$CE$99</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3.3749999999999995E-2</c:v>
                </c:pt>
                <c:pt idx="20">
                  <c:v>8.4000000000000005E-2</c:v>
                </c:pt>
                <c:pt idx="21">
                  <c:v>0.13349999999999998</c:v>
                </c:pt>
                <c:pt idx="22">
                  <c:v>0.18966666666666668</c:v>
                </c:pt>
                <c:pt idx="23">
                  <c:v>0.23958333333333329</c:v>
                </c:pt>
              </c:numCache>
            </c:numRef>
          </c:val>
        </c:ser>
        <c:ser>
          <c:idx val="5"/>
          <c:order val="7"/>
          <c:tx>
            <c:strRef>
              <c:f>Hours!$C$98</c:f>
              <c:strCache>
                <c:ptCount val="1"/>
                <c:pt idx="0">
                  <c:v>LED (total)</c:v>
                </c:pt>
              </c:strCache>
            </c:strRef>
          </c:tx>
          <c:spPr>
            <a:ln w="25400">
              <a:noFill/>
            </a:ln>
          </c:spP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Hours!$W$98:$CE$98</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2.8667629574999996E-3</c:v>
                </c:pt>
                <c:pt idx="20">
                  <c:v>7.0971502105000002E-3</c:v>
                </c:pt>
                <c:pt idx="21">
                  <c:v>1.4839863212000001E-2</c:v>
                </c:pt>
                <c:pt idx="22">
                  <c:v>2.9724669061999998E-2</c:v>
                </c:pt>
                <c:pt idx="23">
                  <c:v>6.3529665311999994E-2</c:v>
                </c:pt>
              </c:numCache>
            </c:numRef>
          </c:val>
        </c:ser>
        <c:dLbls>
          <c:showLegendKey val="0"/>
          <c:showVal val="0"/>
          <c:showCatName val="0"/>
          <c:showSerName val="0"/>
          <c:showPercent val="0"/>
          <c:showBubbleSize val="0"/>
        </c:dLbls>
        <c:axId val="316910128"/>
        <c:axId val="316920320"/>
      </c:areaChart>
      <c:catAx>
        <c:axId val="316910128"/>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6920320"/>
        <c:crosses val="autoZero"/>
        <c:auto val="1"/>
        <c:lblAlgn val="ctr"/>
        <c:lblOffset val="100"/>
        <c:noMultiLvlLbl val="0"/>
      </c:catAx>
      <c:valAx>
        <c:axId val="316920320"/>
        <c:scaling>
          <c:orientation val="minMax"/>
          <c:max val="4"/>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Tera Hours</a:t>
                </a:r>
              </a:p>
            </c:rich>
          </c:tx>
          <c:layout>
            <c:manualLayout>
              <c:xMode val="edge"/>
              <c:yMode val="edge"/>
              <c:x val="9.7981788303725913E-3"/>
              <c:y val="0.42027631426586382"/>
            </c:manualLayout>
          </c:layout>
          <c:overlay val="0"/>
          <c:spPr>
            <a:noFill/>
            <a:ln w="25400">
              <a:noFill/>
            </a:ln>
          </c:spPr>
        </c:title>
        <c:numFmt formatCode="0.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6910128"/>
        <c:crosses val="autoZero"/>
        <c:crossBetween val="midCat"/>
        <c:majorUnit val="0.5"/>
      </c:valAx>
    </c:plotArea>
    <c:legend>
      <c:legendPos val="r"/>
      <c:layout>
        <c:manualLayout>
          <c:xMode val="edge"/>
          <c:yMode val="edge"/>
          <c:x val="0.84090464033792656"/>
          <c:y val="0.21160137795275588"/>
          <c:w val="0.15727436536253281"/>
          <c:h val="0.618785761154855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Residential, Operating Hours 1990-2013 </a:t>
            </a:r>
            <a:r>
              <a:rPr lang="en-GB" sz="1080" b="0" i="0" u="none" strike="noStrike" baseline="0">
                <a:solidFill>
                  <a:srgbClr val="000000"/>
                </a:solidFill>
                <a:latin typeface="Calibri"/>
              </a:rPr>
              <a:t>(in Tera (10^12) Hours)</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Hours!$C$78</c:f>
              <c:strCache>
                <c:ptCount val="1"/>
                <c:pt idx="0">
                  <c:v>LFL (total)</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Hours!$W$78:$CE$78</c:f>
              <c:numCache>
                <c:formatCode>0.00</c:formatCode>
                <c:ptCount val="24"/>
                <c:pt idx="0">
                  <c:v>0.14175730492141964</c:v>
                </c:pt>
                <c:pt idx="1">
                  <c:v>0.144378648294225</c:v>
                </c:pt>
                <c:pt idx="2">
                  <c:v>0.14693862577180783</c:v>
                </c:pt>
                <c:pt idx="3">
                  <c:v>0.14940767968392563</c:v>
                </c:pt>
                <c:pt idx="4">
                  <c:v>0.15182749952294738</c:v>
                </c:pt>
                <c:pt idx="5">
                  <c:v>0.15427319315107979</c:v>
                </c:pt>
                <c:pt idx="6">
                  <c:v>0.15681969181430905</c:v>
                </c:pt>
                <c:pt idx="7">
                  <c:v>0.15946092622671035</c:v>
                </c:pt>
                <c:pt idx="8">
                  <c:v>0.16219063939248493</c:v>
                </c:pt>
                <c:pt idx="9">
                  <c:v>0.16525629637383327</c:v>
                </c:pt>
                <c:pt idx="10">
                  <c:v>0.16851603739927828</c:v>
                </c:pt>
                <c:pt idx="11">
                  <c:v>0.17187095436021813</c:v>
                </c:pt>
                <c:pt idx="12">
                  <c:v>0.17537324137149637</c:v>
                </c:pt>
                <c:pt idx="13">
                  <c:v>0.17962987345185194</c:v>
                </c:pt>
                <c:pt idx="14">
                  <c:v>0.18464450065433169</c:v>
                </c:pt>
                <c:pt idx="15">
                  <c:v>0.19022063737843331</c:v>
                </c:pt>
                <c:pt idx="16">
                  <c:v>0.195857831200064</c:v>
                </c:pt>
                <c:pt idx="17">
                  <c:v>0.20148345335529602</c:v>
                </c:pt>
                <c:pt idx="18">
                  <c:v>0.20704896856310398</c:v>
                </c:pt>
                <c:pt idx="19">
                  <c:v>0.21232398731402666</c:v>
                </c:pt>
                <c:pt idx="20">
                  <c:v>0.21739499230394663</c:v>
                </c:pt>
                <c:pt idx="21">
                  <c:v>0.22195588434661334</c:v>
                </c:pt>
                <c:pt idx="22">
                  <c:v>0.22553719737861333</c:v>
                </c:pt>
                <c:pt idx="23">
                  <c:v>0.22766349769368249</c:v>
                </c:pt>
              </c:numCache>
            </c:numRef>
          </c:val>
          <c:smooth val="0"/>
        </c:ser>
        <c:ser>
          <c:idx val="4"/>
          <c:order val="1"/>
          <c:tx>
            <c:strRef>
              <c:f>Hours!$C$95</c:f>
              <c:strCache>
                <c:ptCount val="1"/>
                <c:pt idx="0">
                  <c:v>HID (total)</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Hours!$W$95:$CE$95</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1"/>
          <c:order val="2"/>
          <c:tx>
            <c:strRef>
              <c:f>Hours!$C$81</c:f>
              <c:strCache>
                <c:ptCount val="1"/>
                <c:pt idx="0">
                  <c:v>CFL (total)</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Hours!$W$81:$CE$81</c:f>
              <c:numCache>
                <c:formatCode>0.00</c:formatCode>
                <c:ptCount val="24"/>
                <c:pt idx="0">
                  <c:v>9.4054113364825886E-2</c:v>
                </c:pt>
                <c:pt idx="1">
                  <c:v>0.10549257594708339</c:v>
                </c:pt>
                <c:pt idx="2">
                  <c:v>0.1184835788162584</c:v>
                </c:pt>
                <c:pt idx="3">
                  <c:v>0.13320639391887412</c:v>
                </c:pt>
                <c:pt idx="4">
                  <c:v>0.15060616324319348</c:v>
                </c:pt>
                <c:pt idx="5">
                  <c:v>0.17176547249243723</c:v>
                </c:pt>
                <c:pt idx="6">
                  <c:v>0.196068536102708</c:v>
                </c:pt>
                <c:pt idx="7">
                  <c:v>0.22374407011411998</c:v>
                </c:pt>
                <c:pt idx="8">
                  <c:v>0.25381287012679998</c:v>
                </c:pt>
                <c:pt idx="9">
                  <c:v>0.28560281125200004</c:v>
                </c:pt>
                <c:pt idx="10">
                  <c:v>0.31796746028</c:v>
                </c:pt>
                <c:pt idx="11">
                  <c:v>0.35082361919999999</c:v>
                </c:pt>
                <c:pt idx="12">
                  <c:v>0.38374924799999999</c:v>
                </c:pt>
                <c:pt idx="13">
                  <c:v>0.41706924549999996</c:v>
                </c:pt>
                <c:pt idx="14">
                  <c:v>0.45576356019799991</c:v>
                </c:pt>
                <c:pt idx="15">
                  <c:v>0.51655100119199993</c:v>
                </c:pt>
                <c:pt idx="16">
                  <c:v>0.60287812969999988</c:v>
                </c:pt>
                <c:pt idx="17">
                  <c:v>0.71812949636199996</c:v>
                </c:pt>
                <c:pt idx="18">
                  <c:v>0.844984488418</c:v>
                </c:pt>
                <c:pt idx="19">
                  <c:v>0.98059788235000012</c:v>
                </c:pt>
                <c:pt idx="20">
                  <c:v>1.1059143876399999</c:v>
                </c:pt>
                <c:pt idx="21">
                  <c:v>1.2134205983400002</c:v>
                </c:pt>
                <c:pt idx="22">
                  <c:v>1.2925140341499999</c:v>
                </c:pt>
                <c:pt idx="23">
                  <c:v>1.3464799112499999</c:v>
                </c:pt>
              </c:numCache>
            </c:numRef>
          </c:val>
          <c:smooth val="0"/>
        </c:ser>
        <c:ser>
          <c:idx val="2"/>
          <c:order val="3"/>
          <c:tx>
            <c:strRef>
              <c:f>Hours!$C$88</c:f>
              <c:strCache>
                <c:ptCount val="1"/>
                <c:pt idx="0">
                  <c:v>Tungsten-HL (total)</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Hours!$W$88:$CE$88</c:f>
              <c:numCache>
                <c:formatCode>0.00</c:formatCode>
                <c:ptCount val="24"/>
                <c:pt idx="0">
                  <c:v>0.10760742129468683</c:v>
                </c:pt>
                <c:pt idx="1">
                  <c:v>0.12618725334934755</c:v>
                </c:pt>
                <c:pt idx="2">
                  <c:v>0.15048236882444632</c:v>
                </c:pt>
                <c:pt idx="3">
                  <c:v>0.17732604775788874</c:v>
                </c:pt>
                <c:pt idx="4">
                  <c:v>0.20037288329868921</c:v>
                </c:pt>
                <c:pt idx="5">
                  <c:v>0.22002863432933581</c:v>
                </c:pt>
                <c:pt idx="6">
                  <c:v>0.23804848843881318</c:v>
                </c:pt>
                <c:pt idx="7">
                  <c:v>0.255286800824226</c:v>
                </c:pt>
                <c:pt idx="8">
                  <c:v>0.27339153131870586</c:v>
                </c:pt>
                <c:pt idx="9">
                  <c:v>0.29254065838645532</c:v>
                </c:pt>
                <c:pt idx="10">
                  <c:v>0.31239532157284222</c:v>
                </c:pt>
                <c:pt idx="11">
                  <c:v>0.33268567050152537</c:v>
                </c:pt>
                <c:pt idx="12">
                  <c:v>0.35319745972053107</c:v>
                </c:pt>
                <c:pt idx="13">
                  <c:v>0.37375484205926235</c:v>
                </c:pt>
                <c:pt idx="14">
                  <c:v>0.3943243232154563</c:v>
                </c:pt>
                <c:pt idx="15">
                  <c:v>0.41893380033364325</c:v>
                </c:pt>
                <c:pt idx="16">
                  <c:v>0.44739265177887233</c:v>
                </c:pt>
                <c:pt idx="17">
                  <c:v>0.49073657066735987</c:v>
                </c:pt>
                <c:pt idx="18">
                  <c:v>0.55766189168765246</c:v>
                </c:pt>
                <c:pt idx="19">
                  <c:v>0.64931441683806812</c:v>
                </c:pt>
                <c:pt idx="20">
                  <c:v>0.74108100706877522</c:v>
                </c:pt>
                <c:pt idx="21">
                  <c:v>0.81497857996053558</c:v>
                </c:pt>
                <c:pt idx="22">
                  <c:v>0.87322910935637166</c:v>
                </c:pt>
                <c:pt idx="23">
                  <c:v>0.92496576944667741</c:v>
                </c:pt>
              </c:numCache>
            </c:numRef>
          </c:val>
          <c:smooth val="0"/>
        </c:ser>
        <c:ser>
          <c:idx val="7"/>
          <c:order val="4"/>
          <c:tx>
            <c:strRef>
              <c:f>Hours!$C$100</c:f>
              <c:strCache>
                <c:ptCount val="1"/>
                <c:pt idx="0">
                  <c:v>Tungsten stock</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Hours!$W$100:$CE$100</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4.0499999999999994E-2</c:v>
                </c:pt>
                <c:pt idx="21">
                  <c:v>0.10349999999999999</c:v>
                </c:pt>
                <c:pt idx="22">
                  <c:v>0.16650000000000001</c:v>
                </c:pt>
                <c:pt idx="23">
                  <c:v>0.19799999999999998</c:v>
                </c:pt>
              </c:numCache>
            </c:numRef>
          </c:val>
          <c:smooth val="0"/>
        </c:ser>
        <c:ser>
          <c:idx val="3"/>
          <c:order val="5"/>
          <c:tx>
            <c:strRef>
              <c:f>Hours!$C$91</c:f>
              <c:strCache>
                <c:ptCount val="1"/>
                <c:pt idx="0">
                  <c:v>GLS (total)</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Hours!$W$91:$CE$91</c:f>
              <c:numCache>
                <c:formatCode>0.00</c:formatCode>
                <c:ptCount val="24"/>
                <c:pt idx="0">
                  <c:v>1.3412782583511365</c:v>
                </c:pt>
                <c:pt idx="1">
                  <c:v>1.3450780395149582</c:v>
                </c:pt>
                <c:pt idx="2">
                  <c:v>1.3388154783693555</c:v>
                </c:pt>
                <c:pt idx="3">
                  <c:v>1.3297931671206924</c:v>
                </c:pt>
                <c:pt idx="4">
                  <c:v>1.3203303519860428</c:v>
                </c:pt>
                <c:pt idx="5">
                  <c:v>1.310811271146672</c:v>
                </c:pt>
                <c:pt idx="6">
                  <c:v>1.3016403721859824</c:v>
                </c:pt>
                <c:pt idx="7">
                  <c:v>1.2928678778024567</c:v>
                </c:pt>
                <c:pt idx="8">
                  <c:v>1.2842528778345117</c:v>
                </c:pt>
                <c:pt idx="9">
                  <c:v>1.2755940620617339</c:v>
                </c:pt>
                <c:pt idx="10">
                  <c:v>1.2667924057314954</c:v>
                </c:pt>
                <c:pt idx="11">
                  <c:v>1.2578114246554069</c:v>
                </c:pt>
                <c:pt idx="12">
                  <c:v>1.2486859788117839</c:v>
                </c:pt>
                <c:pt idx="13">
                  <c:v>1.2394907971416977</c:v>
                </c:pt>
                <c:pt idx="14">
                  <c:v>1.2302703988631092</c:v>
                </c:pt>
                <c:pt idx="15">
                  <c:v>1.2210001047642189</c:v>
                </c:pt>
                <c:pt idx="16">
                  <c:v>1.2111516021873912</c:v>
                </c:pt>
                <c:pt idx="17">
                  <c:v>1.1997173363120019</c:v>
                </c:pt>
                <c:pt idx="18">
                  <c:v>1.1209973391507966</c:v>
                </c:pt>
                <c:pt idx="19">
                  <c:v>0.93205832002931244</c:v>
                </c:pt>
                <c:pt idx="20">
                  <c:v>0.70263062940609089</c:v>
                </c:pt>
                <c:pt idx="21">
                  <c:v>0.49432655694150412</c:v>
                </c:pt>
                <c:pt idx="22">
                  <c:v>0.32948690732024</c:v>
                </c:pt>
                <c:pt idx="23">
                  <c:v>0.20197999437360004</c:v>
                </c:pt>
              </c:numCache>
            </c:numRef>
          </c:val>
          <c:smooth val="0"/>
        </c:ser>
        <c:ser>
          <c:idx val="6"/>
          <c:order val="6"/>
          <c:tx>
            <c:strRef>
              <c:f>Hours!$C$99</c:f>
              <c:strCache>
                <c:ptCount val="1"/>
                <c:pt idx="0">
                  <c:v>GLS stock</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Hours!$W$99:$CE$99</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3.3749999999999995E-2</c:v>
                </c:pt>
                <c:pt idx="20">
                  <c:v>8.4000000000000005E-2</c:v>
                </c:pt>
                <c:pt idx="21">
                  <c:v>0.13349999999999998</c:v>
                </c:pt>
                <c:pt idx="22">
                  <c:v>0.18966666666666668</c:v>
                </c:pt>
                <c:pt idx="23">
                  <c:v>0.23958333333333329</c:v>
                </c:pt>
              </c:numCache>
            </c:numRef>
          </c:val>
          <c:smooth val="0"/>
        </c:ser>
        <c:ser>
          <c:idx val="5"/>
          <c:order val="7"/>
          <c:tx>
            <c:strRef>
              <c:f>Hours!$C$98</c:f>
              <c:strCache>
                <c:ptCount val="1"/>
                <c:pt idx="0">
                  <c:v>LED (total)</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Hours!$W$98:$CE$98</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2.8667629574999996E-3</c:v>
                </c:pt>
                <c:pt idx="20">
                  <c:v>7.0971502105000002E-3</c:v>
                </c:pt>
                <c:pt idx="21">
                  <c:v>1.4839863212000001E-2</c:v>
                </c:pt>
                <c:pt idx="22">
                  <c:v>2.9724669061999998E-2</c:v>
                </c:pt>
                <c:pt idx="23">
                  <c:v>6.3529665311999994E-2</c:v>
                </c:pt>
              </c:numCache>
            </c:numRef>
          </c:val>
          <c:smooth val="0"/>
        </c:ser>
        <c:dLbls>
          <c:showLegendKey val="0"/>
          <c:showVal val="0"/>
          <c:showCatName val="0"/>
          <c:showSerName val="0"/>
          <c:showPercent val="0"/>
          <c:showBubbleSize val="0"/>
        </c:dLbls>
        <c:smooth val="0"/>
        <c:axId val="315568216"/>
        <c:axId val="315570568"/>
      </c:lineChart>
      <c:catAx>
        <c:axId val="315568216"/>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5570568"/>
        <c:crosses val="autoZero"/>
        <c:auto val="1"/>
        <c:lblAlgn val="ctr"/>
        <c:lblOffset val="100"/>
        <c:noMultiLvlLbl val="0"/>
      </c:catAx>
      <c:valAx>
        <c:axId val="315570568"/>
        <c:scaling>
          <c:orientation val="minMax"/>
          <c:max val="2"/>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Tera Hours</a:t>
                </a:r>
              </a:p>
            </c:rich>
          </c:tx>
          <c:layout/>
          <c:overlay val="0"/>
          <c:spPr>
            <a:noFill/>
            <a:ln w="25400">
              <a:noFill/>
            </a:ln>
          </c:spPr>
        </c:title>
        <c:numFmt formatCode="0.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5568216"/>
        <c:crosses val="autoZero"/>
        <c:crossBetween val="between"/>
        <c:majorUnit val="0.2"/>
      </c:valAx>
    </c:plotArea>
    <c:legend>
      <c:legendPos val="r"/>
      <c:layout>
        <c:manualLayout>
          <c:xMode val="edge"/>
          <c:yMode val="edge"/>
          <c:x val="0.84252747982938347"/>
          <c:y val="0.43525334838659874"/>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Non-Residential, Operating Hours 1990-2013 </a:t>
            </a:r>
            <a:r>
              <a:rPr lang="en-GB" sz="1080" b="0" i="0" u="none" strike="noStrike" baseline="0">
                <a:solidFill>
                  <a:srgbClr val="000000"/>
                </a:solidFill>
                <a:latin typeface="Calibri"/>
              </a:rPr>
              <a:t>(in Tera (10^12) Hours)</a:t>
            </a:r>
          </a:p>
        </c:rich>
      </c:tx>
      <c:layout>
        <c:manualLayout>
          <c:xMode val="edge"/>
          <c:yMode val="edge"/>
          <c:x val="7.5490880095684262E-2"/>
          <c:y val="3.6764705882352942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Hours!$C$128</c:f>
              <c:strCache>
                <c:ptCount val="1"/>
                <c:pt idx="0">
                  <c:v>LFL (total)</c:v>
                </c:pt>
              </c:strCache>
            </c:strRef>
          </c:tx>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Hours!$W$128:$CE$128</c:f>
              <c:numCache>
                <c:formatCode>0.00</c:formatCode>
                <c:ptCount val="24"/>
                <c:pt idx="0">
                  <c:v>2.2855385401433699</c:v>
                </c:pt>
                <c:pt idx="1">
                  <c:v>2.3328706827655363</c:v>
                </c:pt>
                <c:pt idx="2">
                  <c:v>2.3672233451376665</c:v>
                </c:pt>
                <c:pt idx="3">
                  <c:v>2.3881174963237797</c:v>
                </c:pt>
                <c:pt idx="4">
                  <c:v>2.4063894256739995</c:v>
                </c:pt>
                <c:pt idx="5">
                  <c:v>2.4368252017199996</c:v>
                </c:pt>
                <c:pt idx="6">
                  <c:v>2.4802882494</c:v>
                </c:pt>
                <c:pt idx="7">
                  <c:v>2.5360472935199998</c:v>
                </c:pt>
                <c:pt idx="8">
                  <c:v>2.5986050110799996</c:v>
                </c:pt>
                <c:pt idx="9">
                  <c:v>2.6761357443599998</c:v>
                </c:pt>
                <c:pt idx="10">
                  <c:v>2.7598687412399996</c:v>
                </c:pt>
                <c:pt idx="11">
                  <c:v>2.8450448988000003</c:v>
                </c:pt>
                <c:pt idx="12">
                  <c:v>2.9221146926399997</c:v>
                </c:pt>
                <c:pt idx="13">
                  <c:v>3.0127121403600001</c:v>
                </c:pt>
                <c:pt idx="14">
                  <c:v>3.1239622417077357</c:v>
                </c:pt>
                <c:pt idx="15">
                  <c:v>3.248597280430944</c:v>
                </c:pt>
                <c:pt idx="16">
                  <c:v>3.365159281077359</c:v>
                </c:pt>
                <c:pt idx="17">
                  <c:v>3.4674991712134795</c:v>
                </c:pt>
                <c:pt idx="18">
                  <c:v>3.5744971885471672</c:v>
                </c:pt>
                <c:pt idx="19">
                  <c:v>3.6861270754794715</c:v>
                </c:pt>
                <c:pt idx="20">
                  <c:v>3.8201237034096236</c:v>
                </c:pt>
                <c:pt idx="21">
                  <c:v>3.9476154866534876</c:v>
                </c:pt>
                <c:pt idx="22">
                  <c:v>4.0541164456927667</c:v>
                </c:pt>
                <c:pt idx="23">
                  <c:v>4.1446294883826891</c:v>
                </c:pt>
              </c:numCache>
            </c:numRef>
          </c:val>
        </c:ser>
        <c:ser>
          <c:idx val="4"/>
          <c:order val="1"/>
          <c:tx>
            <c:strRef>
              <c:f>Hours!$C$145</c:f>
              <c:strCache>
                <c:ptCount val="1"/>
                <c:pt idx="0">
                  <c:v>HID (total)</c:v>
                </c:pt>
              </c:strCache>
            </c:strRef>
          </c:tx>
          <c:spPr>
            <a:ln w="25400">
              <a:noFill/>
            </a:ln>
          </c:spP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Hours!$W$145:$CE$145</c:f>
              <c:numCache>
                <c:formatCode>0.00</c:formatCode>
                <c:ptCount val="24"/>
                <c:pt idx="0">
                  <c:v>0.16119999999999998</c:v>
                </c:pt>
                <c:pt idx="1">
                  <c:v>0.16320000000000001</c:v>
                </c:pt>
                <c:pt idx="2">
                  <c:v>0.16920000000000002</c:v>
                </c:pt>
                <c:pt idx="3">
                  <c:v>0.17759999999999998</c:v>
                </c:pt>
                <c:pt idx="4">
                  <c:v>0.18590959999999998</c:v>
                </c:pt>
                <c:pt idx="5">
                  <c:v>0.19323839999999998</c:v>
                </c:pt>
                <c:pt idx="6">
                  <c:v>0.19953333333333328</c:v>
                </c:pt>
                <c:pt idx="7">
                  <c:v>0.20528479999999999</c:v>
                </c:pt>
                <c:pt idx="8">
                  <c:v>0.21098319999999998</c:v>
                </c:pt>
                <c:pt idx="9">
                  <c:v>0.21884933333333334</c:v>
                </c:pt>
                <c:pt idx="10">
                  <c:v>0.22921093333333334</c:v>
                </c:pt>
                <c:pt idx="11">
                  <c:v>0.23992640000000001</c:v>
                </c:pt>
                <c:pt idx="12">
                  <c:v>0.24975199999999997</c:v>
                </c:pt>
                <c:pt idx="13">
                  <c:v>0.25893733333333335</c:v>
                </c:pt>
                <c:pt idx="14">
                  <c:v>0.27178655626666665</c:v>
                </c:pt>
                <c:pt idx="15">
                  <c:v>0.28780889173333329</c:v>
                </c:pt>
                <c:pt idx="16">
                  <c:v>0.30723326613333335</c:v>
                </c:pt>
                <c:pt idx="17">
                  <c:v>0.32789712319999997</c:v>
                </c:pt>
                <c:pt idx="18">
                  <c:v>0.34936723999999997</c:v>
                </c:pt>
                <c:pt idx="19">
                  <c:v>0.37157475287999997</c:v>
                </c:pt>
                <c:pt idx="20">
                  <c:v>0.39053295589333331</c:v>
                </c:pt>
                <c:pt idx="21">
                  <c:v>0.39520694797333333</c:v>
                </c:pt>
                <c:pt idx="22">
                  <c:v>0.37666448335999997</c:v>
                </c:pt>
                <c:pt idx="23">
                  <c:v>0.33705002834666664</c:v>
                </c:pt>
              </c:numCache>
            </c:numRef>
          </c:val>
        </c:ser>
        <c:ser>
          <c:idx val="1"/>
          <c:order val="2"/>
          <c:tx>
            <c:strRef>
              <c:f>Hours!$C$131</c:f>
              <c:strCache>
                <c:ptCount val="1"/>
                <c:pt idx="0">
                  <c:v>CFL (total)</c:v>
                </c:pt>
              </c:strCache>
            </c:strRef>
          </c:tx>
          <c:spPr>
            <a:ln w="25400">
              <a:noFill/>
            </a:ln>
          </c:spP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Hours!$W$131:$CE$131</c:f>
              <c:numCache>
                <c:formatCode>0.00</c:formatCode>
                <c:ptCount val="24"/>
                <c:pt idx="0">
                  <c:v>0.16429122028994503</c:v>
                </c:pt>
                <c:pt idx="1">
                  <c:v>0.18046348921104999</c:v>
                </c:pt>
                <c:pt idx="2">
                  <c:v>0.1976012102345</c:v>
                </c:pt>
                <c:pt idx="3">
                  <c:v>0.21636561137166666</c:v>
                </c:pt>
                <c:pt idx="4">
                  <c:v>0.23705306744999999</c:v>
                </c:pt>
                <c:pt idx="5">
                  <c:v>0.26013459049999998</c:v>
                </c:pt>
                <c:pt idx="6">
                  <c:v>0.28518634499999995</c:v>
                </c:pt>
                <c:pt idx="7">
                  <c:v>0.31357360999999995</c:v>
                </c:pt>
                <c:pt idx="8">
                  <c:v>0.34440073999999993</c:v>
                </c:pt>
                <c:pt idx="9">
                  <c:v>0.37801886666666656</c:v>
                </c:pt>
                <c:pt idx="10">
                  <c:v>0.41326382666666661</c:v>
                </c:pt>
                <c:pt idx="11">
                  <c:v>0.44949721333333337</c:v>
                </c:pt>
                <c:pt idx="12">
                  <c:v>0.48526567999999998</c:v>
                </c:pt>
                <c:pt idx="13">
                  <c:v>0.521828297</c:v>
                </c:pt>
                <c:pt idx="14">
                  <c:v>0.56398448037600002</c:v>
                </c:pt>
                <c:pt idx="15">
                  <c:v>0.62290768177066669</c:v>
                </c:pt>
                <c:pt idx="16">
                  <c:v>0.70107172224000003</c:v>
                </c:pt>
                <c:pt idx="17">
                  <c:v>0.80112843554399982</c:v>
                </c:pt>
                <c:pt idx="18">
                  <c:v>0.9124584598426666</c:v>
                </c:pt>
                <c:pt idx="19">
                  <c:v>1.0316581247466665</c:v>
                </c:pt>
                <c:pt idx="20">
                  <c:v>1.1428632262746667</c:v>
                </c:pt>
                <c:pt idx="21">
                  <c:v>1.2333699435013332</c:v>
                </c:pt>
                <c:pt idx="22">
                  <c:v>1.2936061137573334</c:v>
                </c:pt>
                <c:pt idx="23">
                  <c:v>1.3252556014186667</c:v>
                </c:pt>
              </c:numCache>
            </c:numRef>
          </c:val>
        </c:ser>
        <c:ser>
          <c:idx val="2"/>
          <c:order val="3"/>
          <c:tx>
            <c:strRef>
              <c:f>Hours!$C$138</c:f>
              <c:strCache>
                <c:ptCount val="1"/>
                <c:pt idx="0">
                  <c:v>Tungsten-HL (total)</c:v>
                </c:pt>
              </c:strCache>
            </c:strRef>
          </c:tx>
          <c:spPr>
            <a:ln w="25400">
              <a:noFill/>
            </a:ln>
          </c:spP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Hours!$W$138:$CE$138</c:f>
              <c:numCache>
                <c:formatCode>0.00</c:formatCode>
                <c:ptCount val="24"/>
                <c:pt idx="0">
                  <c:v>2.5968694908549698E-2</c:v>
                </c:pt>
                <c:pt idx="1">
                  <c:v>3.0671259672756877E-2</c:v>
                </c:pt>
                <c:pt idx="2">
                  <c:v>3.6999674749911567E-2</c:v>
                </c:pt>
                <c:pt idx="3">
                  <c:v>4.4121652311472172E-2</c:v>
                </c:pt>
                <c:pt idx="4">
                  <c:v>5.009322082467229E-2</c:v>
                </c:pt>
                <c:pt idx="5">
                  <c:v>5.5007158582333925E-2</c:v>
                </c:pt>
                <c:pt idx="6">
                  <c:v>5.9512122109703275E-2</c:v>
                </c:pt>
                <c:pt idx="7">
                  <c:v>6.3821700206056473E-2</c:v>
                </c:pt>
                <c:pt idx="8">
                  <c:v>6.8347882829676437E-2</c:v>
                </c:pt>
                <c:pt idx="9">
                  <c:v>7.3135164596613789E-2</c:v>
                </c:pt>
                <c:pt idx="10">
                  <c:v>7.8098830393210528E-2</c:v>
                </c:pt>
                <c:pt idx="11">
                  <c:v>8.3171417625381314E-2</c:v>
                </c:pt>
                <c:pt idx="12">
                  <c:v>8.829936493013274E-2</c:v>
                </c:pt>
                <c:pt idx="13">
                  <c:v>9.3438710514815532E-2</c:v>
                </c:pt>
                <c:pt idx="14">
                  <c:v>9.8581080803864032E-2</c:v>
                </c:pt>
                <c:pt idx="15">
                  <c:v>0.10473345008341078</c:v>
                </c:pt>
                <c:pt idx="16">
                  <c:v>0.11184816294471805</c:v>
                </c:pt>
                <c:pt idx="17">
                  <c:v>0.12268414266683993</c:v>
                </c:pt>
                <c:pt idx="18">
                  <c:v>0.13941547292191309</c:v>
                </c:pt>
                <c:pt idx="19">
                  <c:v>0.16232860420951703</c:v>
                </c:pt>
                <c:pt idx="20">
                  <c:v>0.18527025176719372</c:v>
                </c:pt>
                <c:pt idx="21">
                  <c:v>0.20374464499013384</c:v>
                </c:pt>
                <c:pt idx="22">
                  <c:v>0.21830727733909283</c:v>
                </c:pt>
                <c:pt idx="23">
                  <c:v>0.23124144236166932</c:v>
                </c:pt>
              </c:numCache>
            </c:numRef>
          </c:val>
        </c:ser>
        <c:ser>
          <c:idx val="7"/>
          <c:order val="4"/>
          <c:tx>
            <c:strRef>
              <c:f>Hours!$C$150</c:f>
              <c:strCache>
                <c:ptCount val="1"/>
                <c:pt idx="0">
                  <c:v>Tungsten stock</c:v>
                </c:pt>
              </c:strCache>
            </c:strRef>
          </c:tx>
          <c:spPr>
            <a:solidFill>
              <a:schemeClr val="accent3">
                <a:lumMod val="60000"/>
                <a:lumOff val="40000"/>
              </a:schemeClr>
            </a:solidFill>
            <a:ln w="25400">
              <a:noFill/>
            </a:ln>
          </c:spP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Hours!$W$150:$CE$150</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3"/>
          <c:order val="5"/>
          <c:tx>
            <c:strRef>
              <c:f>Hours!$C$141</c:f>
              <c:strCache>
                <c:ptCount val="1"/>
                <c:pt idx="0">
                  <c:v>GLS (total)</c:v>
                </c:pt>
              </c:strCache>
            </c:strRef>
          </c:tx>
          <c:spPr>
            <a:ln w="25400">
              <a:noFill/>
            </a:ln>
          </c:spP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Hours!$W$141:$CE$141</c:f>
              <c:numCache>
                <c:formatCode>0.00</c:formatCode>
                <c:ptCount val="24"/>
                <c:pt idx="0">
                  <c:v>0.33751000451710006</c:v>
                </c:pt>
                <c:pt idx="1">
                  <c:v>0.33660701988325659</c:v>
                </c:pt>
                <c:pt idx="2">
                  <c:v>0.33470386959233878</c:v>
                </c:pt>
                <c:pt idx="3">
                  <c:v>0.3324482917801731</c:v>
                </c:pt>
                <c:pt idx="4">
                  <c:v>0.33008258799651058</c:v>
                </c:pt>
                <c:pt idx="5">
                  <c:v>0.32770281778666788</c:v>
                </c:pt>
                <c:pt idx="6">
                  <c:v>0.32541009304649543</c:v>
                </c:pt>
                <c:pt idx="7">
                  <c:v>0.32321696945061407</c:v>
                </c:pt>
                <c:pt idx="8">
                  <c:v>0.32106321945862781</c:v>
                </c:pt>
                <c:pt idx="9">
                  <c:v>0.3188985155154333</c:v>
                </c:pt>
                <c:pt idx="10">
                  <c:v>0.3166981014328738</c:v>
                </c:pt>
                <c:pt idx="11">
                  <c:v>0.31445285616385155</c:v>
                </c:pt>
                <c:pt idx="12">
                  <c:v>0.31217149470294581</c:v>
                </c:pt>
                <c:pt idx="13">
                  <c:v>0.30987269928542444</c:v>
                </c:pt>
                <c:pt idx="14">
                  <c:v>0.30756759971577718</c:v>
                </c:pt>
                <c:pt idx="15">
                  <c:v>0.30525002619105468</c:v>
                </c:pt>
                <c:pt idx="16">
                  <c:v>0.30278790054684773</c:v>
                </c:pt>
                <c:pt idx="17">
                  <c:v>0.29992933407800038</c:v>
                </c:pt>
                <c:pt idx="18">
                  <c:v>0.28024933478769909</c:v>
                </c:pt>
                <c:pt idx="19">
                  <c:v>0.23301458000732805</c:v>
                </c:pt>
                <c:pt idx="20">
                  <c:v>0.17565765735152267</c:v>
                </c:pt>
                <c:pt idx="21">
                  <c:v>0.12358163923537602</c:v>
                </c:pt>
                <c:pt idx="22">
                  <c:v>8.2371726830059985E-2</c:v>
                </c:pt>
                <c:pt idx="23">
                  <c:v>5.0494998593399988E-2</c:v>
                </c:pt>
              </c:numCache>
            </c:numRef>
          </c:val>
        </c:ser>
        <c:ser>
          <c:idx val="6"/>
          <c:order val="6"/>
          <c:tx>
            <c:strRef>
              <c:f>Hours!$C$149</c:f>
              <c:strCache>
                <c:ptCount val="1"/>
                <c:pt idx="0">
                  <c:v>GLS stock</c:v>
                </c:pt>
              </c:strCache>
            </c:strRef>
          </c:tx>
          <c:spPr>
            <a:solidFill>
              <a:schemeClr val="accent4">
                <a:lumMod val="60000"/>
                <a:lumOff val="40000"/>
              </a:schemeClr>
            </a:solidFill>
            <a:ln w="25400">
              <a:noFill/>
            </a:ln>
          </c:spP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Hours!$W$149:$CE$149</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5"/>
          <c:order val="7"/>
          <c:tx>
            <c:strRef>
              <c:f>Hours!$C$148</c:f>
              <c:strCache>
                <c:ptCount val="1"/>
                <c:pt idx="0">
                  <c:v>LED (total)</c:v>
                </c:pt>
              </c:strCache>
            </c:strRef>
          </c:tx>
          <c:spPr>
            <a:ln w="25400">
              <a:noFill/>
            </a:ln>
          </c:spP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Hours!$W$148:$CE$148</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1.1663240996600246E-3</c:v>
                </c:pt>
                <c:pt idx="22">
                  <c:v>2.938124441715189E-3</c:v>
                </c:pt>
                <c:pt idx="23">
                  <c:v>2.0565470732237856E-2</c:v>
                </c:pt>
              </c:numCache>
            </c:numRef>
          </c:val>
        </c:ser>
        <c:dLbls>
          <c:showLegendKey val="0"/>
          <c:showVal val="0"/>
          <c:showCatName val="0"/>
          <c:showSerName val="0"/>
          <c:showPercent val="0"/>
          <c:showBubbleSize val="0"/>
        </c:dLbls>
        <c:axId val="314927880"/>
        <c:axId val="314930232"/>
      </c:areaChart>
      <c:catAx>
        <c:axId val="314927880"/>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4930232"/>
        <c:crosses val="autoZero"/>
        <c:auto val="1"/>
        <c:lblAlgn val="ctr"/>
        <c:lblOffset val="100"/>
        <c:noMultiLvlLbl val="0"/>
      </c:catAx>
      <c:valAx>
        <c:axId val="314930232"/>
        <c:scaling>
          <c:orientation val="minMax"/>
          <c:max val="7"/>
          <c:min val="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Tera Hours</a:t>
                </a:r>
              </a:p>
            </c:rich>
          </c:tx>
          <c:layout/>
          <c:overlay val="0"/>
          <c:spPr>
            <a:noFill/>
            <a:ln w="25400">
              <a:noFill/>
            </a:ln>
          </c:spPr>
        </c:title>
        <c:numFmt formatCode="0.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4927880"/>
        <c:crosses val="autoZero"/>
        <c:crossBetween val="midCat"/>
        <c:majorUnit val="0.5"/>
        <c:minorUnit val="0.5"/>
      </c:valAx>
    </c:plotArea>
    <c:legend>
      <c:legendPos val="r"/>
      <c:layout>
        <c:manualLayout>
          <c:xMode val="edge"/>
          <c:yMode val="edge"/>
          <c:x val="0.84090464033792656"/>
          <c:y val="0.21160137795275588"/>
          <c:w val="0.15727436536253281"/>
          <c:h val="0.618785761154855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Non-Residential, Operating Hours 1990-2013 </a:t>
            </a:r>
            <a:r>
              <a:rPr lang="en-GB" sz="1080" b="0" i="0" u="none" strike="noStrike" baseline="0">
                <a:solidFill>
                  <a:srgbClr val="000000"/>
                </a:solidFill>
                <a:latin typeface="Calibri"/>
              </a:rPr>
              <a:t>(in Tera (10^12) Hours)</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Hours!$C$128</c:f>
              <c:strCache>
                <c:ptCount val="1"/>
                <c:pt idx="0">
                  <c:v>LFL (total)</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Hours!$W$128:$CE$128</c:f>
              <c:numCache>
                <c:formatCode>0.00</c:formatCode>
                <c:ptCount val="24"/>
                <c:pt idx="0">
                  <c:v>2.2855385401433699</c:v>
                </c:pt>
                <c:pt idx="1">
                  <c:v>2.3328706827655363</c:v>
                </c:pt>
                <c:pt idx="2">
                  <c:v>2.3672233451376665</c:v>
                </c:pt>
                <c:pt idx="3">
                  <c:v>2.3881174963237797</c:v>
                </c:pt>
                <c:pt idx="4">
                  <c:v>2.4063894256739995</c:v>
                </c:pt>
                <c:pt idx="5">
                  <c:v>2.4368252017199996</c:v>
                </c:pt>
                <c:pt idx="6">
                  <c:v>2.4802882494</c:v>
                </c:pt>
                <c:pt idx="7">
                  <c:v>2.5360472935199998</c:v>
                </c:pt>
                <c:pt idx="8">
                  <c:v>2.5986050110799996</c:v>
                </c:pt>
                <c:pt idx="9">
                  <c:v>2.6761357443599998</c:v>
                </c:pt>
                <c:pt idx="10">
                  <c:v>2.7598687412399996</c:v>
                </c:pt>
                <c:pt idx="11">
                  <c:v>2.8450448988000003</c:v>
                </c:pt>
                <c:pt idx="12">
                  <c:v>2.9221146926399997</c:v>
                </c:pt>
                <c:pt idx="13">
                  <c:v>3.0127121403600001</c:v>
                </c:pt>
                <c:pt idx="14">
                  <c:v>3.1239622417077357</c:v>
                </c:pt>
                <c:pt idx="15">
                  <c:v>3.248597280430944</c:v>
                </c:pt>
                <c:pt idx="16">
                  <c:v>3.365159281077359</c:v>
                </c:pt>
                <c:pt idx="17">
                  <c:v>3.4674991712134795</c:v>
                </c:pt>
                <c:pt idx="18">
                  <c:v>3.5744971885471672</c:v>
                </c:pt>
                <c:pt idx="19">
                  <c:v>3.6861270754794715</c:v>
                </c:pt>
                <c:pt idx="20">
                  <c:v>3.8201237034096236</c:v>
                </c:pt>
                <c:pt idx="21">
                  <c:v>3.9476154866534876</c:v>
                </c:pt>
                <c:pt idx="22">
                  <c:v>4.0541164456927667</c:v>
                </c:pt>
                <c:pt idx="23">
                  <c:v>4.1446294883826891</c:v>
                </c:pt>
              </c:numCache>
            </c:numRef>
          </c:val>
          <c:smooth val="0"/>
        </c:ser>
        <c:ser>
          <c:idx val="4"/>
          <c:order val="1"/>
          <c:tx>
            <c:strRef>
              <c:f>Hours!$C$145</c:f>
              <c:strCache>
                <c:ptCount val="1"/>
                <c:pt idx="0">
                  <c:v>HID (total)</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Hours!$W$145:$CE$145</c:f>
              <c:numCache>
                <c:formatCode>0.00</c:formatCode>
                <c:ptCount val="24"/>
                <c:pt idx="0">
                  <c:v>0.16119999999999998</c:v>
                </c:pt>
                <c:pt idx="1">
                  <c:v>0.16320000000000001</c:v>
                </c:pt>
                <c:pt idx="2">
                  <c:v>0.16920000000000002</c:v>
                </c:pt>
                <c:pt idx="3">
                  <c:v>0.17759999999999998</c:v>
                </c:pt>
                <c:pt idx="4">
                  <c:v>0.18590959999999998</c:v>
                </c:pt>
                <c:pt idx="5">
                  <c:v>0.19323839999999998</c:v>
                </c:pt>
                <c:pt idx="6">
                  <c:v>0.19953333333333328</c:v>
                </c:pt>
                <c:pt idx="7">
                  <c:v>0.20528479999999999</c:v>
                </c:pt>
                <c:pt idx="8">
                  <c:v>0.21098319999999998</c:v>
                </c:pt>
                <c:pt idx="9">
                  <c:v>0.21884933333333334</c:v>
                </c:pt>
                <c:pt idx="10">
                  <c:v>0.22921093333333334</c:v>
                </c:pt>
                <c:pt idx="11">
                  <c:v>0.23992640000000001</c:v>
                </c:pt>
                <c:pt idx="12">
                  <c:v>0.24975199999999997</c:v>
                </c:pt>
                <c:pt idx="13">
                  <c:v>0.25893733333333335</c:v>
                </c:pt>
                <c:pt idx="14">
                  <c:v>0.27178655626666665</c:v>
                </c:pt>
                <c:pt idx="15">
                  <c:v>0.28780889173333329</c:v>
                </c:pt>
                <c:pt idx="16">
                  <c:v>0.30723326613333335</c:v>
                </c:pt>
                <c:pt idx="17">
                  <c:v>0.32789712319999997</c:v>
                </c:pt>
                <c:pt idx="18">
                  <c:v>0.34936723999999997</c:v>
                </c:pt>
                <c:pt idx="19">
                  <c:v>0.37157475287999997</c:v>
                </c:pt>
                <c:pt idx="20">
                  <c:v>0.39053295589333331</c:v>
                </c:pt>
                <c:pt idx="21">
                  <c:v>0.39520694797333333</c:v>
                </c:pt>
                <c:pt idx="22">
                  <c:v>0.37666448335999997</c:v>
                </c:pt>
                <c:pt idx="23">
                  <c:v>0.33705002834666664</c:v>
                </c:pt>
              </c:numCache>
            </c:numRef>
          </c:val>
          <c:smooth val="0"/>
        </c:ser>
        <c:ser>
          <c:idx val="1"/>
          <c:order val="2"/>
          <c:tx>
            <c:strRef>
              <c:f>Hours!$C$131</c:f>
              <c:strCache>
                <c:ptCount val="1"/>
                <c:pt idx="0">
                  <c:v>CFL (total)</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Hours!$W$131:$CE$131</c:f>
              <c:numCache>
                <c:formatCode>0.00</c:formatCode>
                <c:ptCount val="24"/>
                <c:pt idx="0">
                  <c:v>0.16429122028994503</c:v>
                </c:pt>
                <c:pt idx="1">
                  <c:v>0.18046348921104999</c:v>
                </c:pt>
                <c:pt idx="2">
                  <c:v>0.1976012102345</c:v>
                </c:pt>
                <c:pt idx="3">
                  <c:v>0.21636561137166666</c:v>
                </c:pt>
                <c:pt idx="4">
                  <c:v>0.23705306744999999</c:v>
                </c:pt>
                <c:pt idx="5">
                  <c:v>0.26013459049999998</c:v>
                </c:pt>
                <c:pt idx="6">
                  <c:v>0.28518634499999995</c:v>
                </c:pt>
                <c:pt idx="7">
                  <c:v>0.31357360999999995</c:v>
                </c:pt>
                <c:pt idx="8">
                  <c:v>0.34440073999999993</c:v>
                </c:pt>
                <c:pt idx="9">
                  <c:v>0.37801886666666656</c:v>
                </c:pt>
                <c:pt idx="10">
                  <c:v>0.41326382666666661</c:v>
                </c:pt>
                <c:pt idx="11">
                  <c:v>0.44949721333333337</c:v>
                </c:pt>
                <c:pt idx="12">
                  <c:v>0.48526567999999998</c:v>
                </c:pt>
                <c:pt idx="13">
                  <c:v>0.521828297</c:v>
                </c:pt>
                <c:pt idx="14">
                  <c:v>0.56398448037600002</c:v>
                </c:pt>
                <c:pt idx="15">
                  <c:v>0.62290768177066669</c:v>
                </c:pt>
                <c:pt idx="16">
                  <c:v>0.70107172224000003</c:v>
                </c:pt>
                <c:pt idx="17">
                  <c:v>0.80112843554399982</c:v>
                </c:pt>
                <c:pt idx="18">
                  <c:v>0.9124584598426666</c:v>
                </c:pt>
                <c:pt idx="19">
                  <c:v>1.0316581247466665</c:v>
                </c:pt>
                <c:pt idx="20">
                  <c:v>1.1428632262746667</c:v>
                </c:pt>
                <c:pt idx="21">
                  <c:v>1.2333699435013332</c:v>
                </c:pt>
                <c:pt idx="22">
                  <c:v>1.2936061137573334</c:v>
                </c:pt>
                <c:pt idx="23">
                  <c:v>1.3252556014186667</c:v>
                </c:pt>
              </c:numCache>
            </c:numRef>
          </c:val>
          <c:smooth val="0"/>
        </c:ser>
        <c:ser>
          <c:idx val="2"/>
          <c:order val="3"/>
          <c:tx>
            <c:strRef>
              <c:f>Hours!$C$138</c:f>
              <c:strCache>
                <c:ptCount val="1"/>
                <c:pt idx="0">
                  <c:v>Tungsten-HL (total)</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Hours!$W$138:$CE$138</c:f>
              <c:numCache>
                <c:formatCode>0.00</c:formatCode>
                <c:ptCount val="24"/>
                <c:pt idx="0">
                  <c:v>2.5968694908549698E-2</c:v>
                </c:pt>
                <c:pt idx="1">
                  <c:v>3.0671259672756877E-2</c:v>
                </c:pt>
                <c:pt idx="2">
                  <c:v>3.6999674749911567E-2</c:v>
                </c:pt>
                <c:pt idx="3">
                  <c:v>4.4121652311472172E-2</c:v>
                </c:pt>
                <c:pt idx="4">
                  <c:v>5.009322082467229E-2</c:v>
                </c:pt>
                <c:pt idx="5">
                  <c:v>5.5007158582333925E-2</c:v>
                </c:pt>
                <c:pt idx="6">
                  <c:v>5.9512122109703275E-2</c:v>
                </c:pt>
                <c:pt idx="7">
                  <c:v>6.3821700206056473E-2</c:v>
                </c:pt>
                <c:pt idx="8">
                  <c:v>6.8347882829676437E-2</c:v>
                </c:pt>
                <c:pt idx="9">
                  <c:v>7.3135164596613789E-2</c:v>
                </c:pt>
                <c:pt idx="10">
                  <c:v>7.8098830393210528E-2</c:v>
                </c:pt>
                <c:pt idx="11">
                  <c:v>8.3171417625381314E-2</c:v>
                </c:pt>
                <c:pt idx="12">
                  <c:v>8.829936493013274E-2</c:v>
                </c:pt>
                <c:pt idx="13">
                  <c:v>9.3438710514815532E-2</c:v>
                </c:pt>
                <c:pt idx="14">
                  <c:v>9.8581080803864032E-2</c:v>
                </c:pt>
                <c:pt idx="15">
                  <c:v>0.10473345008341078</c:v>
                </c:pt>
                <c:pt idx="16">
                  <c:v>0.11184816294471805</c:v>
                </c:pt>
                <c:pt idx="17">
                  <c:v>0.12268414266683993</c:v>
                </c:pt>
                <c:pt idx="18">
                  <c:v>0.13941547292191309</c:v>
                </c:pt>
                <c:pt idx="19">
                  <c:v>0.16232860420951703</c:v>
                </c:pt>
                <c:pt idx="20">
                  <c:v>0.18527025176719372</c:v>
                </c:pt>
                <c:pt idx="21">
                  <c:v>0.20374464499013384</c:v>
                </c:pt>
                <c:pt idx="22">
                  <c:v>0.21830727733909283</c:v>
                </c:pt>
                <c:pt idx="23">
                  <c:v>0.23124144236166932</c:v>
                </c:pt>
              </c:numCache>
            </c:numRef>
          </c:val>
          <c:smooth val="0"/>
        </c:ser>
        <c:ser>
          <c:idx val="7"/>
          <c:order val="4"/>
          <c:tx>
            <c:strRef>
              <c:f>Hours!$C$150</c:f>
              <c:strCache>
                <c:ptCount val="1"/>
                <c:pt idx="0">
                  <c:v>Tungsten stock</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Hours!$W$150:$CE$150</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3"/>
          <c:order val="5"/>
          <c:tx>
            <c:strRef>
              <c:f>Hours!$C$141</c:f>
              <c:strCache>
                <c:ptCount val="1"/>
                <c:pt idx="0">
                  <c:v>GLS (total)</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Hours!$W$141:$CE$141</c:f>
              <c:numCache>
                <c:formatCode>0.00</c:formatCode>
                <c:ptCount val="24"/>
                <c:pt idx="0">
                  <c:v>0.33751000451710006</c:v>
                </c:pt>
                <c:pt idx="1">
                  <c:v>0.33660701988325659</c:v>
                </c:pt>
                <c:pt idx="2">
                  <c:v>0.33470386959233878</c:v>
                </c:pt>
                <c:pt idx="3">
                  <c:v>0.3324482917801731</c:v>
                </c:pt>
                <c:pt idx="4">
                  <c:v>0.33008258799651058</c:v>
                </c:pt>
                <c:pt idx="5">
                  <c:v>0.32770281778666788</c:v>
                </c:pt>
                <c:pt idx="6">
                  <c:v>0.32541009304649543</c:v>
                </c:pt>
                <c:pt idx="7">
                  <c:v>0.32321696945061407</c:v>
                </c:pt>
                <c:pt idx="8">
                  <c:v>0.32106321945862781</c:v>
                </c:pt>
                <c:pt idx="9">
                  <c:v>0.3188985155154333</c:v>
                </c:pt>
                <c:pt idx="10">
                  <c:v>0.3166981014328738</c:v>
                </c:pt>
                <c:pt idx="11">
                  <c:v>0.31445285616385155</c:v>
                </c:pt>
                <c:pt idx="12">
                  <c:v>0.31217149470294581</c:v>
                </c:pt>
                <c:pt idx="13">
                  <c:v>0.30987269928542444</c:v>
                </c:pt>
                <c:pt idx="14">
                  <c:v>0.30756759971577718</c:v>
                </c:pt>
                <c:pt idx="15">
                  <c:v>0.30525002619105468</c:v>
                </c:pt>
                <c:pt idx="16">
                  <c:v>0.30278790054684773</c:v>
                </c:pt>
                <c:pt idx="17">
                  <c:v>0.29992933407800038</c:v>
                </c:pt>
                <c:pt idx="18">
                  <c:v>0.28024933478769909</c:v>
                </c:pt>
                <c:pt idx="19">
                  <c:v>0.23301458000732805</c:v>
                </c:pt>
                <c:pt idx="20">
                  <c:v>0.17565765735152267</c:v>
                </c:pt>
                <c:pt idx="21">
                  <c:v>0.12358163923537602</c:v>
                </c:pt>
                <c:pt idx="22">
                  <c:v>8.2371726830059985E-2</c:v>
                </c:pt>
                <c:pt idx="23">
                  <c:v>5.0494998593399988E-2</c:v>
                </c:pt>
              </c:numCache>
            </c:numRef>
          </c:val>
          <c:smooth val="0"/>
        </c:ser>
        <c:ser>
          <c:idx val="6"/>
          <c:order val="6"/>
          <c:tx>
            <c:strRef>
              <c:f>Hours!$C$149</c:f>
              <c:strCache>
                <c:ptCount val="1"/>
                <c:pt idx="0">
                  <c:v>GLS stock</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Hours!$W$149:$CE$149</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5"/>
          <c:order val="7"/>
          <c:tx>
            <c:strRef>
              <c:f>Hours!$C$148</c:f>
              <c:strCache>
                <c:ptCount val="1"/>
                <c:pt idx="0">
                  <c:v>LED (total)</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Hours!$W$148:$CE$148</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1.1663240996600246E-3</c:v>
                </c:pt>
                <c:pt idx="22">
                  <c:v>2.938124441715189E-3</c:v>
                </c:pt>
                <c:pt idx="23">
                  <c:v>2.0565470732237856E-2</c:v>
                </c:pt>
              </c:numCache>
            </c:numRef>
          </c:val>
          <c:smooth val="0"/>
        </c:ser>
        <c:dLbls>
          <c:showLegendKey val="0"/>
          <c:showVal val="0"/>
          <c:showCatName val="0"/>
          <c:showSerName val="0"/>
          <c:showPercent val="0"/>
          <c:showBubbleSize val="0"/>
        </c:dLbls>
        <c:smooth val="0"/>
        <c:axId val="272222232"/>
        <c:axId val="272216744"/>
      </c:lineChart>
      <c:catAx>
        <c:axId val="272222232"/>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272216744"/>
        <c:crosses val="autoZero"/>
        <c:auto val="1"/>
        <c:lblAlgn val="ctr"/>
        <c:lblOffset val="100"/>
        <c:noMultiLvlLbl val="0"/>
      </c:catAx>
      <c:valAx>
        <c:axId val="272216744"/>
        <c:scaling>
          <c:orientation val="minMax"/>
          <c:max val="5"/>
          <c:min val="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Tera Hours</a:t>
                </a:r>
              </a:p>
            </c:rich>
          </c:tx>
          <c:layout/>
          <c:overlay val="0"/>
          <c:spPr>
            <a:noFill/>
            <a:ln w="25400">
              <a:noFill/>
            </a:ln>
          </c:spPr>
        </c:title>
        <c:numFmt formatCode="0.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272222232"/>
        <c:crosses val="autoZero"/>
        <c:crossBetween val="between"/>
        <c:majorUnit val="0.5"/>
        <c:minorUnit val="0.5"/>
      </c:valAx>
    </c:plotArea>
    <c:legend>
      <c:legendPos val="r"/>
      <c:layout>
        <c:manualLayout>
          <c:xMode val="edge"/>
          <c:yMode val="edge"/>
          <c:x val="0.84252747982938347"/>
          <c:y val="0.4291258974062066"/>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solidFill>
                  <a:schemeClr val="dk1"/>
                </a:solidFill>
                <a:latin typeface="Arial" panose="020B0604020202020204" pitchFamily="34" charset="0"/>
                <a:ea typeface="+mn-ea"/>
                <a:cs typeface="+mn-cs"/>
              </a:defRPr>
            </a:pPr>
            <a:r>
              <a:rPr lang="en-GB"/>
              <a:t>TOTAL hours/hh</a:t>
            </a:r>
          </a:p>
        </c:rich>
      </c:tx>
      <c:layout/>
      <c:overlay val="0"/>
      <c:spPr>
        <a:solidFill>
          <a:schemeClr val="lt1"/>
        </a:solidFill>
        <a:ln w="25400" cap="flat" cmpd="sng" algn="ctr">
          <a:noFill/>
          <a:prstDash val="solid"/>
        </a:ln>
        <a:effectLst/>
      </c:spPr>
    </c:title>
    <c:autoTitleDeleted val="0"/>
    <c:plotArea>
      <c:layout/>
      <c:lineChart>
        <c:grouping val="standard"/>
        <c:varyColors val="0"/>
        <c:ser>
          <c:idx val="0"/>
          <c:order val="0"/>
          <c:tx>
            <c:strRef>
              <c:f>Hours!$C$116</c:f>
              <c:strCache>
                <c:ptCount val="1"/>
                <c:pt idx="0">
                  <c:v>TOTAL hours/hh</c:v>
                </c:pt>
              </c:strCache>
            </c:strRef>
          </c:tx>
          <c:marker>
            <c:symbol val="none"/>
          </c:marker>
          <c:cat>
            <c:numRef>
              <c:f>Hours!$W$2:$CE$2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Hours!$W$116:$CE$116</c:f>
              <c:numCache>
                <c:formatCode>0</c:formatCode>
                <c:ptCount val="24"/>
                <c:pt idx="0">
                  <c:v>9817.5821557812869</c:v>
                </c:pt>
                <c:pt idx="1">
                  <c:v>9915.5232002858302</c:v>
                </c:pt>
                <c:pt idx="2">
                  <c:v>9994.9877636242218</c:v>
                </c:pt>
                <c:pt idx="3">
                  <c:v>10080.732727731111</c:v>
                </c:pt>
                <c:pt idx="4">
                  <c:v>10155.619975773581</c:v>
                </c:pt>
                <c:pt idx="5">
                  <c:v>10230.735929033193</c:v>
                </c:pt>
                <c:pt idx="6">
                  <c:v>10343.081694949244</c:v>
                </c:pt>
                <c:pt idx="7">
                  <c:v>10470.344112368606</c:v>
                </c:pt>
                <c:pt idx="8">
                  <c:v>10614.434326516634</c:v>
                </c:pt>
                <c:pt idx="9">
                  <c:v>10772.563376768878</c:v>
                </c:pt>
                <c:pt idx="10">
                  <c:v>10935.263234428883</c:v>
                </c:pt>
                <c:pt idx="11">
                  <c:v>11143.174798128824</c:v>
                </c:pt>
                <c:pt idx="12">
                  <c:v>11351.013383253552</c:v>
                </c:pt>
                <c:pt idx="13">
                  <c:v>11563.126612352509</c:v>
                </c:pt>
                <c:pt idx="14">
                  <c:v>11805.497669815994</c:v>
                </c:pt>
                <c:pt idx="15">
                  <c:v>12184.348617177027</c:v>
                </c:pt>
                <c:pt idx="16">
                  <c:v>12709.631813728804</c:v>
                </c:pt>
                <c:pt idx="17">
                  <c:v>13448.407134669505</c:v>
                </c:pt>
                <c:pt idx="18">
                  <c:v>14016.490544192347</c:v>
                </c:pt>
                <c:pt idx="19">
                  <c:v>14373.65192007009</c:v>
                </c:pt>
                <c:pt idx="20">
                  <c:v>14766.266768361247</c:v>
                </c:pt>
                <c:pt idx="21">
                  <c:v>15206.137637271153</c:v>
                </c:pt>
                <c:pt idx="22">
                  <c:v>15704.471660771873</c:v>
                </c:pt>
                <c:pt idx="23">
                  <c:v>16125.501920683319</c:v>
                </c:pt>
              </c:numCache>
            </c:numRef>
          </c:val>
          <c:smooth val="0"/>
        </c:ser>
        <c:dLbls>
          <c:showLegendKey val="0"/>
          <c:showVal val="0"/>
          <c:showCatName val="0"/>
          <c:showSerName val="0"/>
          <c:showPercent val="0"/>
          <c:showBubbleSize val="0"/>
        </c:dLbls>
        <c:smooth val="0"/>
        <c:axId val="316920712"/>
        <c:axId val="316921104"/>
      </c:lineChart>
      <c:dateAx>
        <c:axId val="316920712"/>
        <c:scaling>
          <c:orientation val="minMax"/>
        </c:scaling>
        <c:delete val="0"/>
        <c:axPos val="b"/>
        <c:numFmt formatCode="General" sourceLinked="1"/>
        <c:majorTickMark val="out"/>
        <c:minorTickMark val="none"/>
        <c:tickLblPos val="nextTo"/>
        <c:crossAx val="316921104"/>
        <c:crosses val="autoZero"/>
        <c:auto val="0"/>
        <c:lblOffset val="100"/>
        <c:baseTimeUnit val="days"/>
        <c:majorUnit val="5"/>
      </c:dateAx>
      <c:valAx>
        <c:axId val="316921104"/>
        <c:scaling>
          <c:orientation val="minMax"/>
        </c:scaling>
        <c:delete val="0"/>
        <c:axPos val="l"/>
        <c:majorGridlines/>
        <c:numFmt formatCode="0" sourceLinked="1"/>
        <c:majorTickMark val="out"/>
        <c:minorTickMark val="none"/>
        <c:tickLblPos val="nextTo"/>
        <c:crossAx val="316920712"/>
        <c:crosses val="autoZero"/>
        <c:crossBetween val="between"/>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 All Sectors, Electrical Energy 1990-2013 </a:t>
            </a:r>
            <a:r>
              <a:rPr lang="en-GB" sz="1080" b="0" i="0" u="none" strike="noStrike" baseline="0">
                <a:solidFill>
                  <a:srgbClr val="000000"/>
                </a:solidFill>
                <a:latin typeface="Calibri"/>
              </a:rPr>
              <a:t>(in Twh / year)</a:t>
            </a:r>
          </a:p>
        </c:rich>
      </c:tx>
      <c:layout>
        <c:manualLayout>
          <c:xMode val="edge"/>
          <c:yMode val="edge"/>
          <c:x val="8.2197338526452446E-2"/>
          <c:y val="2.7573529411764705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Energy!$C$28</c:f>
              <c:strCache>
                <c:ptCount val="1"/>
                <c:pt idx="0">
                  <c:v>LFL (total)</c:v>
                </c:pt>
              </c:strCache>
            </c:strRef>
          </c:tx>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Energy!$W$28:$CE$28</c:f>
              <c:numCache>
                <c:formatCode>0.0</c:formatCode>
                <c:ptCount val="24"/>
                <c:pt idx="0">
                  <c:v>87.475132930486126</c:v>
                </c:pt>
                <c:pt idx="1">
                  <c:v>89.120603532547449</c:v>
                </c:pt>
                <c:pt idx="2">
                  <c:v>90.14001733545112</c:v>
                </c:pt>
                <c:pt idx="3">
                  <c:v>90.514542441696022</c:v>
                </c:pt>
                <c:pt idx="4">
                  <c:v>90.707000222348825</c:v>
                </c:pt>
                <c:pt idx="5">
                  <c:v>91.360058674607032</c:v>
                </c:pt>
                <c:pt idx="6">
                  <c:v>92.500076506826204</c:v>
                </c:pt>
                <c:pt idx="7">
                  <c:v>94.110899865609497</c:v>
                </c:pt>
                <c:pt idx="8">
                  <c:v>95.980755272633289</c:v>
                </c:pt>
                <c:pt idx="9">
                  <c:v>98.426960442668147</c:v>
                </c:pt>
                <c:pt idx="10">
                  <c:v>101.06445791947024</c:v>
                </c:pt>
                <c:pt idx="11">
                  <c:v>103.75559660688245</c:v>
                </c:pt>
                <c:pt idx="12">
                  <c:v>106.08084548173964</c:v>
                </c:pt>
                <c:pt idx="13">
                  <c:v>108.87814336091111</c:v>
                </c:pt>
                <c:pt idx="14">
                  <c:v>112.3507831159683</c:v>
                </c:pt>
                <c:pt idx="15">
                  <c:v>116.24111637455641</c:v>
                </c:pt>
                <c:pt idx="16">
                  <c:v>119.65397813162238</c:v>
                </c:pt>
                <c:pt idx="17">
                  <c:v>122.31032641495314</c:v>
                </c:pt>
                <c:pt idx="18">
                  <c:v>124.89928836200686</c:v>
                </c:pt>
                <c:pt idx="19">
                  <c:v>127.28783729867448</c:v>
                </c:pt>
                <c:pt idx="20">
                  <c:v>129.88486354236278</c:v>
                </c:pt>
                <c:pt idx="21">
                  <c:v>131.92241398779089</c:v>
                </c:pt>
                <c:pt idx="22">
                  <c:v>133.27313193475638</c:v>
                </c:pt>
                <c:pt idx="23">
                  <c:v>134.75706000287326</c:v>
                </c:pt>
              </c:numCache>
            </c:numRef>
          </c:val>
        </c:ser>
        <c:ser>
          <c:idx val="4"/>
          <c:order val="1"/>
          <c:tx>
            <c:strRef>
              <c:f>Energy!$C$45</c:f>
              <c:strCache>
                <c:ptCount val="1"/>
                <c:pt idx="0">
                  <c:v>HID (total)</c:v>
                </c:pt>
              </c:strCache>
            </c:strRef>
          </c:tx>
          <c:spPr>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Energy!$W$45:$CE$45</c:f>
              <c:numCache>
                <c:formatCode>0.0</c:formatCode>
                <c:ptCount val="24"/>
                <c:pt idx="0">
                  <c:v>35.556626506024095</c:v>
                </c:pt>
                <c:pt idx="1">
                  <c:v>36.019277108433741</c:v>
                </c:pt>
                <c:pt idx="2">
                  <c:v>37.407228915662657</c:v>
                </c:pt>
                <c:pt idx="3">
                  <c:v>39.325301204819283</c:v>
                </c:pt>
                <c:pt idx="4">
                  <c:v>41.151399196787153</c:v>
                </c:pt>
                <c:pt idx="5">
                  <c:v>42.658608835341369</c:v>
                </c:pt>
                <c:pt idx="6">
                  <c:v>43.83797911646586</c:v>
                </c:pt>
                <c:pt idx="7">
                  <c:v>44.848954216867469</c:v>
                </c:pt>
                <c:pt idx="8">
                  <c:v>45.850978313253009</c:v>
                </c:pt>
                <c:pt idx="9">
                  <c:v>47.363065060240963</c:v>
                </c:pt>
                <c:pt idx="10">
                  <c:v>49.305815261044181</c:v>
                </c:pt>
                <c:pt idx="11">
                  <c:v>51.189432931726913</c:v>
                </c:pt>
                <c:pt idx="12">
                  <c:v>52.748915662650603</c:v>
                </c:pt>
                <c:pt idx="13">
                  <c:v>54.157156626506023</c:v>
                </c:pt>
                <c:pt idx="14">
                  <c:v>56.260739183935755</c:v>
                </c:pt>
                <c:pt idx="15">
                  <c:v>58.822249908433733</c:v>
                </c:pt>
                <c:pt idx="16">
                  <c:v>61.884190441767075</c:v>
                </c:pt>
                <c:pt idx="17">
                  <c:v>65.089773407228918</c:v>
                </c:pt>
                <c:pt idx="18">
                  <c:v>68.431351990361435</c:v>
                </c:pt>
                <c:pt idx="19">
                  <c:v>72.02399209060242</c:v>
                </c:pt>
                <c:pt idx="20">
                  <c:v>75.153954417349382</c:v>
                </c:pt>
                <c:pt idx="21">
                  <c:v>75.718766806746984</c:v>
                </c:pt>
                <c:pt idx="22">
                  <c:v>71.681389016546177</c:v>
                </c:pt>
                <c:pt idx="23">
                  <c:v>63.315187978152622</c:v>
                </c:pt>
              </c:numCache>
            </c:numRef>
          </c:val>
        </c:ser>
        <c:ser>
          <c:idx val="1"/>
          <c:order val="2"/>
          <c:tx>
            <c:strRef>
              <c:f>Energy!$C$31</c:f>
              <c:strCache>
                <c:ptCount val="1"/>
                <c:pt idx="0">
                  <c:v>CFL (total)</c:v>
                </c:pt>
              </c:strCache>
            </c:strRef>
          </c:tx>
          <c:spPr>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Energy!$W$31:$CE$31</c:f>
              <c:numCache>
                <c:formatCode>0.0</c:formatCode>
                <c:ptCount val="24"/>
                <c:pt idx="0">
                  <c:v>2.9572707637211852</c:v>
                </c:pt>
                <c:pt idx="1">
                  <c:v>3.2728884386818682</c:v>
                </c:pt>
                <c:pt idx="2">
                  <c:v>3.6139939308604063</c:v>
                </c:pt>
                <c:pt idx="3">
                  <c:v>3.9845623662234662</c:v>
                </c:pt>
                <c:pt idx="4">
                  <c:v>4.3983853786001479</c:v>
                </c:pt>
                <c:pt idx="5">
                  <c:v>4.8716481416668307</c:v>
                </c:pt>
                <c:pt idx="6">
                  <c:v>5.394579629074256</c:v>
                </c:pt>
                <c:pt idx="7">
                  <c:v>5.9860246346936172</c:v>
                </c:pt>
                <c:pt idx="8">
                  <c:v>6.6272754806040197</c:v>
                </c:pt>
                <c:pt idx="9">
                  <c:v>7.3187873506711325</c:v>
                </c:pt>
                <c:pt idx="10">
                  <c:v>8.0369320298753326</c:v>
                </c:pt>
                <c:pt idx="11">
                  <c:v>8.7724460315466679</c:v>
                </c:pt>
                <c:pt idx="12">
                  <c:v>9.5025638392000005</c:v>
                </c:pt>
                <c:pt idx="13">
                  <c:v>10.246607478750001</c:v>
                </c:pt>
                <c:pt idx="14">
                  <c:v>11.103522452496099</c:v>
                </c:pt>
                <c:pt idx="15">
                  <c:v>12.340644029317732</c:v>
                </c:pt>
                <c:pt idx="16">
                  <c:v>14.014885701360999</c:v>
                </c:pt>
                <c:pt idx="17">
                  <c:v>16.1845836904259</c:v>
                </c:pt>
                <c:pt idx="18">
                  <c:v>18.587049147312435</c:v>
                </c:pt>
                <c:pt idx="19">
                  <c:v>21.156923706012837</c:v>
                </c:pt>
                <c:pt idx="20">
                  <c:v>23.550413044260534</c:v>
                </c:pt>
                <c:pt idx="21">
                  <c:v>25.543935670282863</c:v>
                </c:pt>
                <c:pt idx="22">
                  <c:v>26.93569991034277</c:v>
                </c:pt>
                <c:pt idx="23">
                  <c:v>27.769902350323633</c:v>
                </c:pt>
              </c:numCache>
            </c:numRef>
          </c:val>
        </c:ser>
        <c:ser>
          <c:idx val="2"/>
          <c:order val="3"/>
          <c:tx>
            <c:strRef>
              <c:f>Energy!$C$38</c:f>
              <c:strCache>
                <c:ptCount val="1"/>
                <c:pt idx="0">
                  <c:v>Tungsten-HL (total)</c:v>
                </c:pt>
              </c:strCache>
            </c:strRef>
          </c:tx>
          <c:spPr>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Energy!$W$38:$CE$38</c:f>
              <c:numCache>
                <c:formatCode>0.0</c:formatCode>
                <c:ptCount val="24"/>
                <c:pt idx="0">
                  <c:v>7.7467929111400746</c:v>
                </c:pt>
                <c:pt idx="1">
                  <c:v>10.705505833120075</c:v>
                </c:pt>
                <c:pt idx="2">
                  <c:v>15.577967374461833</c:v>
                </c:pt>
                <c:pt idx="3">
                  <c:v>21.379454061965394</c:v>
                </c:pt>
                <c:pt idx="4">
                  <c:v>25.754191752581804</c:v>
                </c:pt>
                <c:pt idx="5">
                  <c:v>28.435556532510414</c:v>
                </c:pt>
                <c:pt idx="6">
                  <c:v>30.043974470449438</c:v>
                </c:pt>
                <c:pt idx="7">
                  <c:v>30.973619440166914</c:v>
                </c:pt>
                <c:pt idx="8">
                  <c:v>31.798188883492422</c:v>
                </c:pt>
                <c:pt idx="9">
                  <c:v>32.668719012045791</c:v>
                </c:pt>
                <c:pt idx="10">
                  <c:v>33.570295878799499</c:v>
                </c:pt>
                <c:pt idx="11">
                  <c:v>34.491052376925154</c:v>
                </c:pt>
                <c:pt idx="12">
                  <c:v>35.421516406290252</c:v>
                </c:pt>
                <c:pt idx="13">
                  <c:v>36.353741286369882</c:v>
                </c:pt>
                <c:pt idx="14">
                  <c:v>37.285841387326855</c:v>
                </c:pt>
                <c:pt idx="15">
                  <c:v>38.393335278853257</c:v>
                </c:pt>
                <c:pt idx="16">
                  <c:v>38.701048301677289</c:v>
                </c:pt>
                <c:pt idx="17">
                  <c:v>38.377630137656865</c:v>
                </c:pt>
                <c:pt idx="18">
                  <c:v>38.634055227936045</c:v>
                </c:pt>
                <c:pt idx="19">
                  <c:v>40.56893748820805</c:v>
                </c:pt>
                <c:pt idx="20">
                  <c:v>43.492032894433031</c:v>
                </c:pt>
                <c:pt idx="21">
                  <c:v>46.005084254968217</c:v>
                </c:pt>
                <c:pt idx="22">
                  <c:v>48.103551846368809</c:v>
                </c:pt>
                <c:pt idx="23">
                  <c:v>50.093270566257893</c:v>
                </c:pt>
              </c:numCache>
            </c:numRef>
          </c:val>
        </c:ser>
        <c:ser>
          <c:idx val="7"/>
          <c:order val="4"/>
          <c:tx>
            <c:strRef>
              <c:f>Energy!$C$50</c:f>
              <c:strCache>
                <c:ptCount val="1"/>
                <c:pt idx="0">
                  <c:v>Tungsten stock</c:v>
                </c:pt>
              </c:strCache>
            </c:strRef>
          </c:tx>
          <c:spPr>
            <a:solidFill>
              <a:schemeClr val="accent3">
                <a:lumMod val="60000"/>
                <a:lumOff val="40000"/>
              </a:schemeClr>
            </a:solidFill>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Energy!$W$50:$CE$50</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1.5017399999999999</c:v>
                </c:pt>
                <c:pt idx="21">
                  <c:v>3.83778</c:v>
                </c:pt>
                <c:pt idx="22">
                  <c:v>6.173820000000001</c:v>
                </c:pt>
                <c:pt idx="23">
                  <c:v>7.3418399999999995</c:v>
                </c:pt>
              </c:numCache>
            </c:numRef>
          </c:val>
        </c:ser>
        <c:ser>
          <c:idx val="3"/>
          <c:order val="5"/>
          <c:tx>
            <c:strRef>
              <c:f>Energy!$C$41</c:f>
              <c:strCache>
                <c:ptCount val="1"/>
                <c:pt idx="0">
                  <c:v>GLS (total)</c:v>
                </c:pt>
              </c:strCache>
            </c:strRef>
          </c:tx>
          <c:spPr>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Energy!$W$41:$CE$41</c:f>
              <c:numCache>
                <c:formatCode>0.0</c:formatCode>
                <c:ptCount val="24"/>
                <c:pt idx="0">
                  <c:v>90.654566194884751</c:v>
                </c:pt>
                <c:pt idx="1">
                  <c:v>90.8109932075036</c:v>
                </c:pt>
                <c:pt idx="2">
                  <c:v>90.370044789931498</c:v>
                </c:pt>
                <c:pt idx="3">
                  <c:v>89.761038780646729</c:v>
                </c:pt>
                <c:pt idx="4">
                  <c:v>89.12229875905787</c:v>
                </c:pt>
                <c:pt idx="5">
                  <c:v>88.479760802400364</c:v>
                </c:pt>
                <c:pt idx="6">
                  <c:v>87.860725122553802</c:v>
                </c:pt>
                <c:pt idx="7">
                  <c:v>87.26858175166582</c:v>
                </c:pt>
                <c:pt idx="8">
                  <c:v>86.68706925382952</c:v>
                </c:pt>
                <c:pt idx="9">
                  <c:v>86.102599189167009</c:v>
                </c:pt>
                <c:pt idx="10">
                  <c:v>85.508487386875942</c:v>
                </c:pt>
                <c:pt idx="11">
                  <c:v>84.902271164239949</c:v>
                </c:pt>
                <c:pt idx="12">
                  <c:v>84.286303569795407</c:v>
                </c:pt>
                <c:pt idx="13">
                  <c:v>83.665628807064593</c:v>
                </c:pt>
                <c:pt idx="14">
                  <c:v>83.043251923259859</c:v>
                </c:pt>
                <c:pt idx="15">
                  <c:v>82.41750707158478</c:v>
                </c:pt>
                <c:pt idx="16">
                  <c:v>81.752733147648897</c:v>
                </c:pt>
                <c:pt idx="17">
                  <c:v>80.98092020106013</c:v>
                </c:pt>
                <c:pt idx="18">
                  <c:v>75.667320392678775</c:v>
                </c:pt>
                <c:pt idx="19">
                  <c:v>62.913936601978591</c:v>
                </c:pt>
                <c:pt idx="20">
                  <c:v>47.42756748491113</c:v>
                </c:pt>
                <c:pt idx="21">
                  <c:v>33.367042593551524</c:v>
                </c:pt>
                <c:pt idx="22">
                  <c:v>22.240366244116203</c:v>
                </c:pt>
                <c:pt idx="23">
                  <c:v>13.633649620218</c:v>
                </c:pt>
              </c:numCache>
            </c:numRef>
          </c:val>
        </c:ser>
        <c:ser>
          <c:idx val="6"/>
          <c:order val="6"/>
          <c:tx>
            <c:strRef>
              <c:f>Energy!$C$49</c:f>
              <c:strCache>
                <c:ptCount val="1"/>
                <c:pt idx="0">
                  <c:v>GLS stock</c:v>
                </c:pt>
              </c:strCache>
            </c:strRef>
          </c:tx>
          <c:spPr>
            <a:solidFill>
              <a:schemeClr val="accent4">
                <a:lumMod val="60000"/>
                <a:lumOff val="40000"/>
              </a:schemeClr>
            </a:solidFill>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Energy!$W$49:$CE$49</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1.8224999999999998</c:v>
                </c:pt>
                <c:pt idx="20">
                  <c:v>4.5360000000000005</c:v>
                </c:pt>
                <c:pt idx="21">
                  <c:v>7.2089999999999987</c:v>
                </c:pt>
                <c:pt idx="22">
                  <c:v>10.242000000000001</c:v>
                </c:pt>
                <c:pt idx="23">
                  <c:v>12.937499999999998</c:v>
                </c:pt>
              </c:numCache>
            </c:numRef>
          </c:val>
        </c:ser>
        <c:ser>
          <c:idx val="5"/>
          <c:order val="7"/>
          <c:tx>
            <c:strRef>
              <c:f>Energy!$C$48</c:f>
              <c:strCache>
                <c:ptCount val="1"/>
                <c:pt idx="0">
                  <c:v>LED (total)</c:v>
                </c:pt>
              </c:strCache>
            </c:strRef>
          </c:tx>
          <c:spPr>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Energy!$W$48:$CE$48</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7.179749098499999E-2</c:v>
                </c:pt>
                <c:pt idx="20">
                  <c:v>0.16075766267374253</c:v>
                </c:pt>
                <c:pt idx="21">
                  <c:v>0.32402036630778819</c:v>
                </c:pt>
                <c:pt idx="22">
                  <c:v>0.48458063934329165</c:v>
                </c:pt>
                <c:pt idx="23">
                  <c:v>1.0191392182785326</c:v>
                </c:pt>
              </c:numCache>
            </c:numRef>
          </c:val>
        </c:ser>
        <c:ser>
          <c:idx val="8"/>
          <c:order val="8"/>
          <c:tx>
            <c:strRef>
              <c:f>Energy!$C$51</c:f>
              <c:strCache>
                <c:ptCount val="1"/>
                <c:pt idx="0">
                  <c:v>(Special Purpose Lamps, SPL)</c:v>
                </c:pt>
              </c:strCache>
            </c:strRef>
          </c:tx>
          <c:spPr>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Energy!$W$51:$CE$51</c:f>
              <c:numCache>
                <c:formatCode>0.0</c:formatCode>
                <c:ptCount val="24"/>
                <c:pt idx="0">
                  <c:v>39.989400000000003</c:v>
                </c:pt>
                <c:pt idx="1">
                  <c:v>40.989135000000005</c:v>
                </c:pt>
                <c:pt idx="2">
                  <c:v>42.041487631578953</c:v>
                </c:pt>
                <c:pt idx="3">
                  <c:v>43.093840263157908</c:v>
                </c:pt>
                <c:pt idx="4">
                  <c:v>44.146192894736856</c:v>
                </c:pt>
                <c:pt idx="5">
                  <c:v>45.198545526315812</c:v>
                </c:pt>
                <c:pt idx="6">
                  <c:v>46.25089815789476</c:v>
                </c:pt>
                <c:pt idx="7">
                  <c:v>47.303250789473715</c:v>
                </c:pt>
                <c:pt idx="8">
                  <c:v>48.355603421052663</c:v>
                </c:pt>
                <c:pt idx="9">
                  <c:v>49.407956052631619</c:v>
                </c:pt>
                <c:pt idx="10">
                  <c:v>50.460308684210567</c:v>
                </c:pt>
                <c:pt idx="11">
                  <c:v>51.512661315789522</c:v>
                </c:pt>
                <c:pt idx="12">
                  <c:v>52.56501394736847</c:v>
                </c:pt>
                <c:pt idx="13">
                  <c:v>53.617366578947426</c:v>
                </c:pt>
                <c:pt idx="14">
                  <c:v>54.669719210526374</c:v>
                </c:pt>
                <c:pt idx="15">
                  <c:v>55.722071842105329</c:v>
                </c:pt>
                <c:pt idx="16">
                  <c:v>56.774424473684277</c:v>
                </c:pt>
                <c:pt idx="17">
                  <c:v>57.826777105263218</c:v>
                </c:pt>
                <c:pt idx="18">
                  <c:v>58.879129736842181</c:v>
                </c:pt>
                <c:pt idx="19">
                  <c:v>59.931482368421122</c:v>
                </c:pt>
                <c:pt idx="20">
                  <c:v>60.589999999999996</c:v>
                </c:pt>
                <c:pt idx="21">
                  <c:v>58.995526315789469</c:v>
                </c:pt>
                <c:pt idx="22">
                  <c:v>57.401052631578935</c:v>
                </c:pt>
                <c:pt idx="23">
                  <c:v>55.806578947368408</c:v>
                </c:pt>
              </c:numCache>
            </c:numRef>
          </c:val>
        </c:ser>
        <c:ser>
          <c:idx val="9"/>
          <c:order val="9"/>
          <c:tx>
            <c:strRef>
              <c:f>Energy!$C$52</c:f>
              <c:strCache>
                <c:ptCount val="1"/>
                <c:pt idx="0">
                  <c:v>(Controls and Standby)</c:v>
                </c:pt>
              </c:strCache>
            </c:strRef>
          </c:tx>
          <c:spPr>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Energy!$W$52:$CE$52</c:f>
              <c:numCache>
                <c:formatCode>0.0</c:formatCode>
                <c:ptCount val="24"/>
                <c:pt idx="0">
                  <c:v>11.22</c:v>
                </c:pt>
                <c:pt idx="1">
                  <c:v>11.500500000000002</c:v>
                </c:pt>
                <c:pt idx="2">
                  <c:v>11.79576315789474</c:v>
                </c:pt>
                <c:pt idx="3">
                  <c:v>12.091026315789478</c:v>
                </c:pt>
                <c:pt idx="4">
                  <c:v>12.386289473684215</c:v>
                </c:pt>
                <c:pt idx="5">
                  <c:v>12.681552631578954</c:v>
                </c:pt>
                <c:pt idx="6">
                  <c:v>12.976815789473692</c:v>
                </c:pt>
                <c:pt idx="7">
                  <c:v>13.27207894736843</c:v>
                </c:pt>
                <c:pt idx="8">
                  <c:v>13.567342105263167</c:v>
                </c:pt>
                <c:pt idx="9">
                  <c:v>13.862605263157906</c:v>
                </c:pt>
                <c:pt idx="10">
                  <c:v>14.157868421052644</c:v>
                </c:pt>
                <c:pt idx="11">
                  <c:v>14.453131578947382</c:v>
                </c:pt>
                <c:pt idx="12">
                  <c:v>14.748394736842119</c:v>
                </c:pt>
                <c:pt idx="13">
                  <c:v>15.043657894736858</c:v>
                </c:pt>
                <c:pt idx="14">
                  <c:v>15.338921052631596</c:v>
                </c:pt>
                <c:pt idx="15">
                  <c:v>15.634184210526334</c:v>
                </c:pt>
                <c:pt idx="16">
                  <c:v>15.929447368421071</c:v>
                </c:pt>
                <c:pt idx="17">
                  <c:v>16.22471052631581</c:v>
                </c:pt>
                <c:pt idx="18">
                  <c:v>16.519973684210548</c:v>
                </c:pt>
                <c:pt idx="19">
                  <c:v>16.815236842105286</c:v>
                </c:pt>
                <c:pt idx="20">
                  <c:v>17</c:v>
                </c:pt>
                <c:pt idx="21">
                  <c:v>16.55263157894737</c:v>
                </c:pt>
                <c:pt idx="22">
                  <c:v>16.105263157894736</c:v>
                </c:pt>
                <c:pt idx="23">
                  <c:v>15.657894736842104</c:v>
                </c:pt>
              </c:numCache>
            </c:numRef>
          </c:val>
        </c:ser>
        <c:dLbls>
          <c:showLegendKey val="0"/>
          <c:showVal val="0"/>
          <c:showCatName val="0"/>
          <c:showSerName val="0"/>
          <c:showPercent val="0"/>
          <c:showBubbleSize val="0"/>
        </c:dLbls>
        <c:axId val="314885880"/>
        <c:axId val="314890976"/>
      </c:areaChart>
      <c:catAx>
        <c:axId val="314885880"/>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4890976"/>
        <c:crosses val="autoZero"/>
        <c:auto val="1"/>
        <c:lblAlgn val="ctr"/>
        <c:lblOffset val="100"/>
        <c:noMultiLvlLbl val="0"/>
      </c:catAx>
      <c:valAx>
        <c:axId val="314890976"/>
        <c:scaling>
          <c:orientation val="minMax"/>
          <c:max val="425"/>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TWh</a:t>
                </a:r>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4885880"/>
        <c:crosses val="autoZero"/>
        <c:crossBetween val="midCat"/>
        <c:majorUnit val="25"/>
      </c:valAx>
    </c:plotArea>
    <c:legend>
      <c:legendPos val="r"/>
      <c:layout>
        <c:manualLayout>
          <c:xMode val="edge"/>
          <c:yMode val="edge"/>
          <c:x val="0.84901887872584569"/>
          <c:y val="0.1380719758375791"/>
          <c:w val="0.15098112127415428"/>
          <c:h val="0.69452726956924504"/>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All Sectors, Electrical Energy 1990-2013 </a:t>
            </a:r>
            <a:r>
              <a:rPr lang="en-GB" sz="1080" b="0" i="0" u="none" strike="noStrike" baseline="0">
                <a:solidFill>
                  <a:srgbClr val="000000"/>
                </a:solidFill>
                <a:latin typeface="Calibri"/>
              </a:rPr>
              <a:t>(in TWh / year)</a:t>
            </a:r>
          </a:p>
        </c:rich>
      </c:tx>
      <c:layout>
        <c:manualLayout>
          <c:xMode val="edge"/>
          <c:yMode val="edge"/>
          <c:x val="8.7512107481209425E-2"/>
          <c:y val="3.0637254901960783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Energy!$C$28</c:f>
              <c:strCache>
                <c:ptCount val="1"/>
                <c:pt idx="0">
                  <c:v>LFL (total)</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Energy!$W$28:$CE$28</c:f>
              <c:numCache>
                <c:formatCode>0.0</c:formatCode>
                <c:ptCount val="24"/>
                <c:pt idx="0">
                  <c:v>87.475132930486126</c:v>
                </c:pt>
                <c:pt idx="1">
                  <c:v>89.120603532547449</c:v>
                </c:pt>
                <c:pt idx="2">
                  <c:v>90.14001733545112</c:v>
                </c:pt>
                <c:pt idx="3">
                  <c:v>90.514542441696022</c:v>
                </c:pt>
                <c:pt idx="4">
                  <c:v>90.707000222348825</c:v>
                </c:pt>
                <c:pt idx="5">
                  <c:v>91.360058674607032</c:v>
                </c:pt>
                <c:pt idx="6">
                  <c:v>92.500076506826204</c:v>
                </c:pt>
                <c:pt idx="7">
                  <c:v>94.110899865609497</c:v>
                </c:pt>
                <c:pt idx="8">
                  <c:v>95.980755272633289</c:v>
                </c:pt>
                <c:pt idx="9">
                  <c:v>98.426960442668147</c:v>
                </c:pt>
                <c:pt idx="10">
                  <c:v>101.06445791947024</c:v>
                </c:pt>
                <c:pt idx="11">
                  <c:v>103.75559660688245</c:v>
                </c:pt>
                <c:pt idx="12">
                  <c:v>106.08084548173964</c:v>
                </c:pt>
                <c:pt idx="13">
                  <c:v>108.87814336091111</c:v>
                </c:pt>
                <c:pt idx="14">
                  <c:v>112.3507831159683</c:v>
                </c:pt>
                <c:pt idx="15">
                  <c:v>116.24111637455641</c:v>
                </c:pt>
                <c:pt idx="16">
                  <c:v>119.65397813162238</c:v>
                </c:pt>
                <c:pt idx="17">
                  <c:v>122.31032641495314</c:v>
                </c:pt>
                <c:pt idx="18">
                  <c:v>124.89928836200686</c:v>
                </c:pt>
                <c:pt idx="19">
                  <c:v>127.28783729867448</c:v>
                </c:pt>
                <c:pt idx="20">
                  <c:v>129.88486354236278</c:v>
                </c:pt>
                <c:pt idx="21">
                  <c:v>131.92241398779089</c:v>
                </c:pt>
                <c:pt idx="22">
                  <c:v>133.27313193475638</c:v>
                </c:pt>
                <c:pt idx="23">
                  <c:v>134.75706000287326</c:v>
                </c:pt>
              </c:numCache>
            </c:numRef>
          </c:val>
          <c:smooth val="0"/>
        </c:ser>
        <c:ser>
          <c:idx val="4"/>
          <c:order val="1"/>
          <c:tx>
            <c:strRef>
              <c:f>Energy!$C$45</c:f>
              <c:strCache>
                <c:ptCount val="1"/>
                <c:pt idx="0">
                  <c:v>HID (total)</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Energy!$W$45:$CE$45</c:f>
              <c:numCache>
                <c:formatCode>0.0</c:formatCode>
                <c:ptCount val="24"/>
                <c:pt idx="0">
                  <c:v>35.556626506024095</c:v>
                </c:pt>
                <c:pt idx="1">
                  <c:v>36.019277108433741</c:v>
                </c:pt>
                <c:pt idx="2">
                  <c:v>37.407228915662657</c:v>
                </c:pt>
                <c:pt idx="3">
                  <c:v>39.325301204819283</c:v>
                </c:pt>
                <c:pt idx="4">
                  <c:v>41.151399196787153</c:v>
                </c:pt>
                <c:pt idx="5">
                  <c:v>42.658608835341369</c:v>
                </c:pt>
                <c:pt idx="6">
                  <c:v>43.83797911646586</c:v>
                </c:pt>
                <c:pt idx="7">
                  <c:v>44.848954216867469</c:v>
                </c:pt>
                <c:pt idx="8">
                  <c:v>45.850978313253009</c:v>
                </c:pt>
                <c:pt idx="9">
                  <c:v>47.363065060240963</c:v>
                </c:pt>
                <c:pt idx="10">
                  <c:v>49.305815261044181</c:v>
                </c:pt>
                <c:pt idx="11">
                  <c:v>51.189432931726913</c:v>
                </c:pt>
                <c:pt idx="12">
                  <c:v>52.748915662650603</c:v>
                </c:pt>
                <c:pt idx="13">
                  <c:v>54.157156626506023</c:v>
                </c:pt>
                <c:pt idx="14">
                  <c:v>56.260739183935755</c:v>
                </c:pt>
                <c:pt idx="15">
                  <c:v>58.822249908433733</c:v>
                </c:pt>
                <c:pt idx="16">
                  <c:v>61.884190441767075</c:v>
                </c:pt>
                <c:pt idx="17">
                  <c:v>65.089773407228918</c:v>
                </c:pt>
                <c:pt idx="18">
                  <c:v>68.431351990361435</c:v>
                </c:pt>
                <c:pt idx="19">
                  <c:v>72.02399209060242</c:v>
                </c:pt>
                <c:pt idx="20">
                  <c:v>75.153954417349382</c:v>
                </c:pt>
                <c:pt idx="21">
                  <c:v>75.718766806746984</c:v>
                </c:pt>
                <c:pt idx="22">
                  <c:v>71.681389016546177</c:v>
                </c:pt>
                <c:pt idx="23">
                  <c:v>63.315187978152622</c:v>
                </c:pt>
              </c:numCache>
            </c:numRef>
          </c:val>
          <c:smooth val="0"/>
        </c:ser>
        <c:ser>
          <c:idx val="1"/>
          <c:order val="2"/>
          <c:tx>
            <c:strRef>
              <c:f>Energy!$C$31</c:f>
              <c:strCache>
                <c:ptCount val="1"/>
                <c:pt idx="0">
                  <c:v>CFL (total)</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Energy!$W$31:$CE$31</c:f>
              <c:numCache>
                <c:formatCode>0.0</c:formatCode>
                <c:ptCount val="24"/>
                <c:pt idx="0">
                  <c:v>2.9572707637211852</c:v>
                </c:pt>
                <c:pt idx="1">
                  <c:v>3.2728884386818682</c:v>
                </c:pt>
                <c:pt idx="2">
                  <c:v>3.6139939308604063</c:v>
                </c:pt>
                <c:pt idx="3">
                  <c:v>3.9845623662234662</c:v>
                </c:pt>
                <c:pt idx="4">
                  <c:v>4.3983853786001479</c:v>
                </c:pt>
                <c:pt idx="5">
                  <c:v>4.8716481416668307</c:v>
                </c:pt>
                <c:pt idx="6">
                  <c:v>5.394579629074256</c:v>
                </c:pt>
                <c:pt idx="7">
                  <c:v>5.9860246346936172</c:v>
                </c:pt>
                <c:pt idx="8">
                  <c:v>6.6272754806040197</c:v>
                </c:pt>
                <c:pt idx="9">
                  <c:v>7.3187873506711325</c:v>
                </c:pt>
                <c:pt idx="10">
                  <c:v>8.0369320298753326</c:v>
                </c:pt>
                <c:pt idx="11">
                  <c:v>8.7724460315466679</c:v>
                </c:pt>
                <c:pt idx="12">
                  <c:v>9.5025638392000005</c:v>
                </c:pt>
                <c:pt idx="13">
                  <c:v>10.246607478750001</c:v>
                </c:pt>
                <c:pt idx="14">
                  <c:v>11.103522452496099</c:v>
                </c:pt>
                <c:pt idx="15">
                  <c:v>12.340644029317732</c:v>
                </c:pt>
                <c:pt idx="16">
                  <c:v>14.014885701360999</c:v>
                </c:pt>
                <c:pt idx="17">
                  <c:v>16.1845836904259</c:v>
                </c:pt>
                <c:pt idx="18">
                  <c:v>18.587049147312435</c:v>
                </c:pt>
                <c:pt idx="19">
                  <c:v>21.156923706012837</c:v>
                </c:pt>
                <c:pt idx="20">
                  <c:v>23.550413044260534</c:v>
                </c:pt>
                <c:pt idx="21">
                  <c:v>25.543935670282863</c:v>
                </c:pt>
                <c:pt idx="22">
                  <c:v>26.93569991034277</c:v>
                </c:pt>
                <c:pt idx="23">
                  <c:v>27.769902350323633</c:v>
                </c:pt>
              </c:numCache>
            </c:numRef>
          </c:val>
          <c:smooth val="0"/>
        </c:ser>
        <c:ser>
          <c:idx val="2"/>
          <c:order val="3"/>
          <c:tx>
            <c:strRef>
              <c:f>Energy!$C$38</c:f>
              <c:strCache>
                <c:ptCount val="1"/>
                <c:pt idx="0">
                  <c:v>Tungsten-HL (total)</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Energy!$W$38:$CE$38</c:f>
              <c:numCache>
                <c:formatCode>0.0</c:formatCode>
                <c:ptCount val="24"/>
                <c:pt idx="0">
                  <c:v>7.7467929111400746</c:v>
                </c:pt>
                <c:pt idx="1">
                  <c:v>10.705505833120075</c:v>
                </c:pt>
                <c:pt idx="2">
                  <c:v>15.577967374461833</c:v>
                </c:pt>
                <c:pt idx="3">
                  <c:v>21.379454061965394</c:v>
                </c:pt>
                <c:pt idx="4">
                  <c:v>25.754191752581804</c:v>
                </c:pt>
                <c:pt idx="5">
                  <c:v>28.435556532510414</c:v>
                </c:pt>
                <c:pt idx="6">
                  <c:v>30.043974470449438</c:v>
                </c:pt>
                <c:pt idx="7">
                  <c:v>30.973619440166914</c:v>
                </c:pt>
                <c:pt idx="8">
                  <c:v>31.798188883492422</c:v>
                </c:pt>
                <c:pt idx="9">
                  <c:v>32.668719012045791</c:v>
                </c:pt>
                <c:pt idx="10">
                  <c:v>33.570295878799499</c:v>
                </c:pt>
                <c:pt idx="11">
                  <c:v>34.491052376925154</c:v>
                </c:pt>
                <c:pt idx="12">
                  <c:v>35.421516406290252</c:v>
                </c:pt>
                <c:pt idx="13">
                  <c:v>36.353741286369882</c:v>
                </c:pt>
                <c:pt idx="14">
                  <c:v>37.285841387326855</c:v>
                </c:pt>
                <c:pt idx="15">
                  <c:v>38.393335278853257</c:v>
                </c:pt>
                <c:pt idx="16">
                  <c:v>38.701048301677289</c:v>
                </c:pt>
                <c:pt idx="17">
                  <c:v>38.377630137656865</c:v>
                </c:pt>
                <c:pt idx="18">
                  <c:v>38.634055227936045</c:v>
                </c:pt>
                <c:pt idx="19">
                  <c:v>40.56893748820805</c:v>
                </c:pt>
                <c:pt idx="20">
                  <c:v>43.492032894433031</c:v>
                </c:pt>
                <c:pt idx="21">
                  <c:v>46.005084254968217</c:v>
                </c:pt>
                <c:pt idx="22">
                  <c:v>48.103551846368809</c:v>
                </c:pt>
                <c:pt idx="23">
                  <c:v>50.093270566257893</c:v>
                </c:pt>
              </c:numCache>
            </c:numRef>
          </c:val>
          <c:smooth val="0"/>
        </c:ser>
        <c:ser>
          <c:idx val="7"/>
          <c:order val="4"/>
          <c:tx>
            <c:strRef>
              <c:f>Energy!$C$50</c:f>
              <c:strCache>
                <c:ptCount val="1"/>
                <c:pt idx="0">
                  <c:v>Tungsten stock</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Energy!$W$50:$CE$50</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1.5017399999999999</c:v>
                </c:pt>
                <c:pt idx="21">
                  <c:v>3.83778</c:v>
                </c:pt>
                <c:pt idx="22">
                  <c:v>6.173820000000001</c:v>
                </c:pt>
                <c:pt idx="23">
                  <c:v>7.3418399999999995</c:v>
                </c:pt>
              </c:numCache>
            </c:numRef>
          </c:val>
          <c:smooth val="0"/>
        </c:ser>
        <c:ser>
          <c:idx val="3"/>
          <c:order val="5"/>
          <c:tx>
            <c:strRef>
              <c:f>Energy!$C$41</c:f>
              <c:strCache>
                <c:ptCount val="1"/>
                <c:pt idx="0">
                  <c:v>GLS (total)</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Energy!$W$41:$CE$41</c:f>
              <c:numCache>
                <c:formatCode>0.0</c:formatCode>
                <c:ptCount val="24"/>
                <c:pt idx="0">
                  <c:v>90.654566194884751</c:v>
                </c:pt>
                <c:pt idx="1">
                  <c:v>90.8109932075036</c:v>
                </c:pt>
                <c:pt idx="2">
                  <c:v>90.370044789931498</c:v>
                </c:pt>
                <c:pt idx="3">
                  <c:v>89.761038780646729</c:v>
                </c:pt>
                <c:pt idx="4">
                  <c:v>89.12229875905787</c:v>
                </c:pt>
                <c:pt idx="5">
                  <c:v>88.479760802400364</c:v>
                </c:pt>
                <c:pt idx="6">
                  <c:v>87.860725122553802</c:v>
                </c:pt>
                <c:pt idx="7">
                  <c:v>87.26858175166582</c:v>
                </c:pt>
                <c:pt idx="8">
                  <c:v>86.68706925382952</c:v>
                </c:pt>
                <c:pt idx="9">
                  <c:v>86.102599189167009</c:v>
                </c:pt>
                <c:pt idx="10">
                  <c:v>85.508487386875942</c:v>
                </c:pt>
                <c:pt idx="11">
                  <c:v>84.902271164239949</c:v>
                </c:pt>
                <c:pt idx="12">
                  <c:v>84.286303569795407</c:v>
                </c:pt>
                <c:pt idx="13">
                  <c:v>83.665628807064593</c:v>
                </c:pt>
                <c:pt idx="14">
                  <c:v>83.043251923259859</c:v>
                </c:pt>
                <c:pt idx="15">
                  <c:v>82.41750707158478</c:v>
                </c:pt>
                <c:pt idx="16">
                  <c:v>81.752733147648897</c:v>
                </c:pt>
                <c:pt idx="17">
                  <c:v>80.98092020106013</c:v>
                </c:pt>
                <c:pt idx="18">
                  <c:v>75.667320392678775</c:v>
                </c:pt>
                <c:pt idx="19">
                  <c:v>62.913936601978591</c:v>
                </c:pt>
                <c:pt idx="20">
                  <c:v>47.42756748491113</c:v>
                </c:pt>
                <c:pt idx="21">
                  <c:v>33.367042593551524</c:v>
                </c:pt>
                <c:pt idx="22">
                  <c:v>22.240366244116203</c:v>
                </c:pt>
                <c:pt idx="23">
                  <c:v>13.633649620218</c:v>
                </c:pt>
              </c:numCache>
            </c:numRef>
          </c:val>
          <c:smooth val="0"/>
        </c:ser>
        <c:ser>
          <c:idx val="6"/>
          <c:order val="6"/>
          <c:tx>
            <c:strRef>
              <c:f>Energy!$C$49</c:f>
              <c:strCache>
                <c:ptCount val="1"/>
                <c:pt idx="0">
                  <c:v>GLS stock</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Energy!$W$49:$CE$49</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1.8224999999999998</c:v>
                </c:pt>
                <c:pt idx="20">
                  <c:v>4.5360000000000005</c:v>
                </c:pt>
                <c:pt idx="21">
                  <c:v>7.2089999999999987</c:v>
                </c:pt>
                <c:pt idx="22">
                  <c:v>10.242000000000001</c:v>
                </c:pt>
                <c:pt idx="23">
                  <c:v>12.937499999999998</c:v>
                </c:pt>
              </c:numCache>
            </c:numRef>
          </c:val>
          <c:smooth val="0"/>
        </c:ser>
        <c:ser>
          <c:idx val="5"/>
          <c:order val="7"/>
          <c:tx>
            <c:strRef>
              <c:f>Energy!$C$48</c:f>
              <c:strCache>
                <c:ptCount val="1"/>
                <c:pt idx="0">
                  <c:v>LED (total)</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Energy!$W$48:$CE$48</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7.179749098499999E-2</c:v>
                </c:pt>
                <c:pt idx="20">
                  <c:v>0.16075766267374253</c:v>
                </c:pt>
                <c:pt idx="21">
                  <c:v>0.32402036630778819</c:v>
                </c:pt>
                <c:pt idx="22">
                  <c:v>0.48458063934329165</c:v>
                </c:pt>
                <c:pt idx="23">
                  <c:v>1.0191392182785326</c:v>
                </c:pt>
              </c:numCache>
            </c:numRef>
          </c:val>
          <c:smooth val="0"/>
        </c:ser>
        <c:dLbls>
          <c:showLegendKey val="0"/>
          <c:showVal val="0"/>
          <c:showCatName val="0"/>
          <c:showSerName val="0"/>
          <c:showPercent val="0"/>
          <c:showBubbleSize val="0"/>
        </c:dLbls>
        <c:smooth val="0"/>
        <c:axId val="314889016"/>
        <c:axId val="314891368"/>
      </c:lineChart>
      <c:catAx>
        <c:axId val="314889016"/>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4891368"/>
        <c:crosses val="autoZero"/>
        <c:auto val="1"/>
        <c:lblAlgn val="ctr"/>
        <c:lblOffset val="100"/>
        <c:noMultiLvlLbl val="0"/>
      </c:catAx>
      <c:valAx>
        <c:axId val="314891368"/>
        <c:scaling>
          <c:orientation val="minMax"/>
          <c:max val="16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TWh</a:t>
                </a:r>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4889016"/>
        <c:crosses val="autoZero"/>
        <c:crossBetween val="between"/>
        <c:majorUnit val="10"/>
      </c:valAx>
    </c:plotArea>
    <c:legend>
      <c:legendPos val="r"/>
      <c:layout>
        <c:manualLayout>
          <c:xMode val="edge"/>
          <c:yMode val="edge"/>
          <c:x val="0.84252747982938347"/>
          <c:y val="0.43525334838659874"/>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Residential, Electrical Energy 1990-2013 </a:t>
            </a:r>
            <a:r>
              <a:rPr lang="en-GB" sz="1080" b="0" i="0" u="none" strike="noStrike" baseline="0">
                <a:solidFill>
                  <a:srgbClr val="000000"/>
                </a:solidFill>
                <a:latin typeface="Calibri"/>
              </a:rPr>
              <a:t>(in TWh / year)</a:t>
            </a:r>
          </a:p>
        </c:rich>
      </c:tx>
      <c:layout>
        <c:manualLayout>
          <c:xMode val="edge"/>
          <c:yMode val="edge"/>
          <c:x val="9.8194547736060733E-2"/>
          <c:y val="3.9828431372549017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Energy!$C$78</c:f>
              <c:strCache>
                <c:ptCount val="1"/>
                <c:pt idx="0">
                  <c:v>LFL (total)</c:v>
                </c:pt>
              </c:strCache>
            </c:strRef>
          </c:tx>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Energy!$W$78:$CE$78</c:f>
              <c:numCache>
                <c:formatCode>0.0</c:formatCode>
                <c:ptCount val="24"/>
                <c:pt idx="0">
                  <c:v>5.1712199490799042</c:v>
                </c:pt>
                <c:pt idx="1">
                  <c:v>5.2558587416197931</c:v>
                </c:pt>
                <c:pt idx="2">
                  <c:v>5.3354194091401403</c:v>
                </c:pt>
                <c:pt idx="3">
                  <c:v>5.4089173886112798</c:v>
                </c:pt>
                <c:pt idx="4">
                  <c:v>5.4782582284468164</c:v>
                </c:pt>
                <c:pt idx="5">
                  <c:v>5.5464499912070284</c:v>
                </c:pt>
                <c:pt idx="6">
                  <c:v>5.6164946100262139</c:v>
                </c:pt>
                <c:pt idx="7">
                  <c:v>5.6881814517094993</c:v>
                </c:pt>
                <c:pt idx="8">
                  <c:v>5.7612933686332992</c:v>
                </c:pt>
                <c:pt idx="9">
                  <c:v>5.8453525961481434</c:v>
                </c:pt>
                <c:pt idx="10">
                  <c:v>5.9340246259902507</c:v>
                </c:pt>
                <c:pt idx="11">
                  <c:v>6.0244025086824564</c:v>
                </c:pt>
                <c:pt idx="12">
                  <c:v>6.1185397103596477</c:v>
                </c:pt>
                <c:pt idx="13">
                  <c:v>6.2403103379911133</c:v>
                </c:pt>
                <c:pt idx="14">
                  <c:v>6.387699056356567</c:v>
                </c:pt>
                <c:pt idx="15">
                  <c:v>6.5527802224094502</c:v>
                </c:pt>
                <c:pt idx="16">
                  <c:v>6.7158135555049929</c:v>
                </c:pt>
                <c:pt idx="17">
                  <c:v>6.8737568943002403</c:v>
                </c:pt>
                <c:pt idx="18">
                  <c:v>7.0250251053213599</c:v>
                </c:pt>
                <c:pt idx="19">
                  <c:v>7.1569981395311997</c:v>
                </c:pt>
                <c:pt idx="20">
                  <c:v>7.2667371735153337</c:v>
                </c:pt>
                <c:pt idx="21">
                  <c:v>7.3485173476402679</c:v>
                </c:pt>
                <c:pt idx="22">
                  <c:v>7.3930719375630671</c:v>
                </c:pt>
                <c:pt idx="23">
                  <c:v>7.3937884011844028</c:v>
                </c:pt>
              </c:numCache>
            </c:numRef>
          </c:val>
        </c:ser>
        <c:ser>
          <c:idx val="4"/>
          <c:order val="1"/>
          <c:tx>
            <c:strRef>
              <c:f>Energy!$C$95</c:f>
              <c:strCache>
                <c:ptCount val="1"/>
                <c:pt idx="0">
                  <c:v>HID (total)</c:v>
                </c:pt>
              </c:strCache>
            </c:strRef>
          </c:tx>
          <c:spPr>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Energy!$W$95:$CE$95</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1"/>
          <c:order val="2"/>
          <c:tx>
            <c:strRef>
              <c:f>Energy!$C$81</c:f>
              <c:strCache>
                <c:ptCount val="1"/>
                <c:pt idx="0">
                  <c:v>CFL (total)</c:v>
                </c:pt>
              </c:strCache>
            </c:strRef>
          </c:tx>
          <c:spPr>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Energy!$W$81:$CE$81</c:f>
              <c:numCache>
                <c:formatCode>0.0</c:formatCode>
                <c:ptCount val="24"/>
                <c:pt idx="0">
                  <c:v>1.0033059098580475</c:v>
                </c:pt>
                <c:pt idx="1">
                  <c:v>1.1278076143894937</c:v>
                </c:pt>
                <c:pt idx="2">
                  <c:v>1.2681300816466563</c:v>
                </c:pt>
                <c:pt idx="3">
                  <c:v>1.4225467826526328</c:v>
                </c:pt>
                <c:pt idx="4">
                  <c:v>1.6018656312251474</c:v>
                </c:pt>
                <c:pt idx="5">
                  <c:v>1.8177006339168309</c:v>
                </c:pt>
                <c:pt idx="6">
                  <c:v>2.0642902115742565</c:v>
                </c:pt>
                <c:pt idx="7">
                  <c:v>2.3437360756936179</c:v>
                </c:pt>
                <c:pt idx="8">
                  <c:v>2.64665679460402</c:v>
                </c:pt>
                <c:pt idx="9">
                  <c:v>2.9672594373378001</c:v>
                </c:pt>
                <c:pt idx="10">
                  <c:v>3.2944021225420004</c:v>
                </c:pt>
                <c:pt idx="11">
                  <c:v>3.6269512828800003</c:v>
                </c:pt>
                <c:pt idx="12">
                  <c:v>3.9601429871999998</c:v>
                </c:pt>
                <c:pt idx="13">
                  <c:v>4.2976580952500001</c:v>
                </c:pt>
                <c:pt idx="14">
                  <c:v>4.6876348800456995</c:v>
                </c:pt>
                <c:pt idx="15">
                  <c:v>5.290265178982799</c:v>
                </c:pt>
                <c:pt idx="16">
                  <c:v>6.1383603852969983</c:v>
                </c:pt>
                <c:pt idx="17">
                  <c:v>7.2639206400682994</c:v>
                </c:pt>
                <c:pt idx="18">
                  <c:v>8.5022912895767</c:v>
                </c:pt>
                <c:pt idx="19">
                  <c:v>9.8256943414715003</c:v>
                </c:pt>
                <c:pt idx="20">
                  <c:v>11.051842740590001</c:v>
                </c:pt>
                <c:pt idx="21">
                  <c:v>12.104991758595002</c:v>
                </c:pt>
                <c:pt idx="22">
                  <c:v>12.883070555586499</c:v>
                </c:pt>
                <c:pt idx="23">
                  <c:v>13.4164397463515</c:v>
                </c:pt>
              </c:numCache>
            </c:numRef>
          </c:val>
        </c:ser>
        <c:ser>
          <c:idx val="2"/>
          <c:order val="3"/>
          <c:tx>
            <c:strRef>
              <c:f>Energy!$C$88</c:f>
              <c:strCache>
                <c:ptCount val="1"/>
                <c:pt idx="0">
                  <c:v>Tungsten-HL (total)</c:v>
                </c:pt>
              </c:strCache>
            </c:strRef>
          </c:tx>
          <c:spPr>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Energy!$W$88:$CE$88</c:f>
              <c:numCache>
                <c:formatCode>0.0</c:formatCode>
                <c:ptCount val="24"/>
                <c:pt idx="0">
                  <c:v>6.2251305300328816</c:v>
                </c:pt>
                <c:pt idx="1">
                  <c:v>8.5903910992607955</c:v>
                </c:pt>
                <c:pt idx="2">
                  <c:v>12.480802729669483</c:v>
                </c:pt>
                <c:pt idx="3">
                  <c:v>17.109791883331354</c:v>
                </c:pt>
                <c:pt idx="4">
                  <c:v>20.603353402065441</c:v>
                </c:pt>
                <c:pt idx="5">
                  <c:v>22.748445226008332</c:v>
                </c:pt>
                <c:pt idx="6">
                  <c:v>24.035179576359553</c:v>
                </c:pt>
                <c:pt idx="7">
                  <c:v>24.77889555213353</c:v>
                </c:pt>
                <c:pt idx="8">
                  <c:v>25.438551106793934</c:v>
                </c:pt>
                <c:pt idx="9">
                  <c:v>26.134975209636636</c:v>
                </c:pt>
                <c:pt idx="10">
                  <c:v>26.856236703039599</c:v>
                </c:pt>
                <c:pt idx="11">
                  <c:v>27.592841901540126</c:v>
                </c:pt>
                <c:pt idx="12">
                  <c:v>28.337213125032203</c:v>
                </c:pt>
                <c:pt idx="13">
                  <c:v>29.082993029095906</c:v>
                </c:pt>
                <c:pt idx="14">
                  <c:v>29.828673109861491</c:v>
                </c:pt>
                <c:pt idx="15">
                  <c:v>30.714668223082612</c:v>
                </c:pt>
                <c:pt idx="16">
                  <c:v>30.96083864134183</c:v>
                </c:pt>
                <c:pt idx="17">
                  <c:v>30.702104110125504</c:v>
                </c:pt>
                <c:pt idx="18">
                  <c:v>30.907244182348833</c:v>
                </c:pt>
                <c:pt idx="19">
                  <c:v>32.45514999056644</c:v>
                </c:pt>
                <c:pt idx="20">
                  <c:v>34.793626315546433</c:v>
                </c:pt>
                <c:pt idx="21">
                  <c:v>36.804067403974578</c:v>
                </c:pt>
                <c:pt idx="22">
                  <c:v>38.482841477095043</c:v>
                </c:pt>
                <c:pt idx="23">
                  <c:v>40.074616453006307</c:v>
                </c:pt>
              </c:numCache>
            </c:numRef>
          </c:val>
        </c:ser>
        <c:ser>
          <c:idx val="7"/>
          <c:order val="4"/>
          <c:tx>
            <c:strRef>
              <c:f>Energy!$C$100</c:f>
              <c:strCache>
                <c:ptCount val="1"/>
                <c:pt idx="0">
                  <c:v>Tungsten stock</c:v>
                </c:pt>
              </c:strCache>
            </c:strRef>
          </c:tx>
          <c:spPr>
            <a:solidFill>
              <a:schemeClr val="accent3">
                <a:lumMod val="60000"/>
                <a:lumOff val="40000"/>
              </a:schemeClr>
            </a:solidFill>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Energy!$W$100:$CE$100</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1.5017399999999999</c:v>
                </c:pt>
                <c:pt idx="21">
                  <c:v>3.83778</c:v>
                </c:pt>
                <c:pt idx="22">
                  <c:v>6.173820000000001</c:v>
                </c:pt>
                <c:pt idx="23">
                  <c:v>7.3418399999999995</c:v>
                </c:pt>
              </c:numCache>
            </c:numRef>
          </c:val>
        </c:ser>
        <c:ser>
          <c:idx val="3"/>
          <c:order val="5"/>
          <c:tx>
            <c:strRef>
              <c:f>Energy!$C$91</c:f>
              <c:strCache>
                <c:ptCount val="1"/>
                <c:pt idx="0">
                  <c:v>GLS (total)</c:v>
                </c:pt>
              </c:strCache>
            </c:strRef>
          </c:tx>
          <c:spPr>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Energy!$W$91:$CE$91</c:f>
              <c:numCache>
                <c:formatCode>0.0</c:formatCode>
                <c:ptCount val="24"/>
                <c:pt idx="0">
                  <c:v>72.429025950961361</c:v>
                </c:pt>
                <c:pt idx="1">
                  <c:v>72.634214133807745</c:v>
                </c:pt>
                <c:pt idx="2">
                  <c:v>72.296035831945204</c:v>
                </c:pt>
                <c:pt idx="3">
                  <c:v>71.808831024517389</c:v>
                </c:pt>
                <c:pt idx="4">
                  <c:v>71.29783900724631</c:v>
                </c:pt>
                <c:pt idx="5">
                  <c:v>70.783808641920288</c:v>
                </c:pt>
                <c:pt idx="6">
                  <c:v>70.288580098043042</c:v>
                </c:pt>
                <c:pt idx="7">
                  <c:v>69.814865401332668</c:v>
                </c:pt>
                <c:pt idx="8">
                  <c:v>69.349655403063622</c:v>
                </c:pt>
                <c:pt idx="9">
                  <c:v>68.882079351333616</c:v>
                </c:pt>
                <c:pt idx="10">
                  <c:v>68.406789909500759</c:v>
                </c:pt>
                <c:pt idx="11">
                  <c:v>67.921816931391973</c:v>
                </c:pt>
                <c:pt idx="12">
                  <c:v>67.429042855836329</c:v>
                </c:pt>
                <c:pt idx="13">
                  <c:v>66.932503045651686</c:v>
                </c:pt>
                <c:pt idx="14">
                  <c:v>66.434601538607893</c:v>
                </c:pt>
                <c:pt idx="15">
                  <c:v>65.934005657267818</c:v>
                </c:pt>
                <c:pt idx="16">
                  <c:v>65.402186518119123</c:v>
                </c:pt>
                <c:pt idx="17">
                  <c:v>64.784736160848112</c:v>
                </c:pt>
                <c:pt idx="18">
                  <c:v>60.533856314143023</c:v>
                </c:pt>
                <c:pt idx="19">
                  <c:v>50.331149281582874</c:v>
                </c:pt>
                <c:pt idx="20">
                  <c:v>37.942053987928915</c:v>
                </c:pt>
                <c:pt idx="21">
                  <c:v>26.693634074841221</c:v>
                </c:pt>
                <c:pt idx="22">
                  <c:v>17.792292995292961</c:v>
                </c:pt>
                <c:pt idx="23">
                  <c:v>10.9069196961744</c:v>
                </c:pt>
              </c:numCache>
            </c:numRef>
          </c:val>
        </c:ser>
        <c:ser>
          <c:idx val="6"/>
          <c:order val="6"/>
          <c:tx>
            <c:strRef>
              <c:f>Energy!$C$99</c:f>
              <c:strCache>
                <c:ptCount val="1"/>
                <c:pt idx="0">
                  <c:v>GLS stock</c:v>
                </c:pt>
              </c:strCache>
            </c:strRef>
          </c:tx>
          <c:spPr>
            <a:solidFill>
              <a:schemeClr val="accent4">
                <a:lumMod val="60000"/>
                <a:lumOff val="40000"/>
              </a:schemeClr>
            </a:solidFill>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Energy!$W$99:$CE$99</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1.8224999999999998</c:v>
                </c:pt>
                <c:pt idx="20">
                  <c:v>4.5360000000000005</c:v>
                </c:pt>
                <c:pt idx="21">
                  <c:v>7.2089999999999987</c:v>
                </c:pt>
                <c:pt idx="22">
                  <c:v>10.242000000000001</c:v>
                </c:pt>
                <c:pt idx="23">
                  <c:v>12.937499999999998</c:v>
                </c:pt>
              </c:numCache>
            </c:numRef>
          </c:val>
        </c:ser>
        <c:ser>
          <c:idx val="5"/>
          <c:order val="7"/>
          <c:tx>
            <c:strRef>
              <c:f>Energy!$C$98</c:f>
              <c:strCache>
                <c:ptCount val="1"/>
                <c:pt idx="0">
                  <c:v>LED (total)</c:v>
                </c:pt>
              </c:strCache>
            </c:strRef>
          </c:tx>
          <c:spPr>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Energy!$W$98:$CE$98</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7.179749098499999E-2</c:v>
                </c:pt>
                <c:pt idx="20">
                  <c:v>0.16075766267374253</c:v>
                </c:pt>
                <c:pt idx="21">
                  <c:v>0.28140292384689786</c:v>
                </c:pt>
                <c:pt idx="22">
                  <c:v>0.41085432030413827</c:v>
                </c:pt>
                <c:pt idx="23">
                  <c:v>0.64456562975827891</c:v>
                </c:pt>
              </c:numCache>
            </c:numRef>
          </c:val>
        </c:ser>
        <c:dLbls>
          <c:showLegendKey val="0"/>
          <c:showVal val="0"/>
          <c:showCatName val="0"/>
          <c:showSerName val="0"/>
          <c:showPercent val="0"/>
          <c:showBubbleSize val="0"/>
        </c:dLbls>
        <c:axId val="314885488"/>
        <c:axId val="314896072"/>
      </c:areaChart>
      <c:catAx>
        <c:axId val="314885488"/>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4896072"/>
        <c:crosses val="autoZero"/>
        <c:auto val="1"/>
        <c:lblAlgn val="ctr"/>
        <c:lblOffset val="100"/>
        <c:noMultiLvlLbl val="0"/>
      </c:catAx>
      <c:valAx>
        <c:axId val="314896072"/>
        <c:scaling>
          <c:orientation val="minMax"/>
          <c:max val="120"/>
        </c:scaling>
        <c:delete val="0"/>
        <c:axPos val="l"/>
        <c:majorGridlines/>
        <c:title>
          <c:tx>
            <c:rich>
              <a:bodyPr/>
              <a:lstStyle/>
              <a:p>
                <a:pPr>
                  <a:defRPr sz="900" b="0" i="0" u="none" strike="noStrike" baseline="0">
                    <a:solidFill>
                      <a:srgbClr val="000000"/>
                    </a:solidFill>
                    <a:latin typeface="Calibri"/>
                    <a:ea typeface="Calibri"/>
                    <a:cs typeface="Calibri"/>
                  </a:defRPr>
                </a:pPr>
                <a:r>
                  <a:rPr lang="en-US"/>
                  <a:t>TWh</a:t>
                </a:r>
              </a:p>
            </c:rich>
          </c:tx>
          <c:layout/>
          <c:overlay val="0"/>
          <c:spPr>
            <a:noFill/>
            <a:ln w="25400">
              <a:noFill/>
            </a:ln>
          </c:spPr>
        </c:title>
        <c:numFmt formatCode="0.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4885488"/>
        <c:crosses val="autoZero"/>
        <c:crossBetween val="midCat"/>
        <c:majorUnit val="20"/>
      </c:valAx>
    </c:plotArea>
    <c:legend>
      <c:legendPos val="r"/>
      <c:layout>
        <c:manualLayout>
          <c:xMode val="edge"/>
          <c:yMode val="edge"/>
          <c:x val="0.84090464033792656"/>
          <c:y val="0.21160137795275588"/>
          <c:w val="0.15727436536253281"/>
          <c:h val="0.618785761154855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Residential, Electrical Energy 1990-2013 </a:t>
            </a:r>
            <a:r>
              <a:rPr lang="en-GB" sz="1080" b="0" i="0" u="none" strike="noStrike" baseline="0">
                <a:solidFill>
                  <a:srgbClr val="000000"/>
                </a:solidFill>
                <a:latin typeface="Calibri"/>
              </a:rPr>
              <a:t>(in TWh / year)</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Energy!$C$78</c:f>
              <c:strCache>
                <c:ptCount val="1"/>
                <c:pt idx="0">
                  <c:v>LFL (total)</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Energy!$W$78:$CE$78</c:f>
              <c:numCache>
                <c:formatCode>0.0</c:formatCode>
                <c:ptCount val="24"/>
                <c:pt idx="0">
                  <c:v>5.1712199490799042</c:v>
                </c:pt>
                <c:pt idx="1">
                  <c:v>5.2558587416197931</c:v>
                </c:pt>
                <c:pt idx="2">
                  <c:v>5.3354194091401403</c:v>
                </c:pt>
                <c:pt idx="3">
                  <c:v>5.4089173886112798</c:v>
                </c:pt>
                <c:pt idx="4">
                  <c:v>5.4782582284468164</c:v>
                </c:pt>
                <c:pt idx="5">
                  <c:v>5.5464499912070284</c:v>
                </c:pt>
                <c:pt idx="6">
                  <c:v>5.6164946100262139</c:v>
                </c:pt>
                <c:pt idx="7">
                  <c:v>5.6881814517094993</c:v>
                </c:pt>
                <c:pt idx="8">
                  <c:v>5.7612933686332992</c:v>
                </c:pt>
                <c:pt idx="9">
                  <c:v>5.8453525961481434</c:v>
                </c:pt>
                <c:pt idx="10">
                  <c:v>5.9340246259902507</c:v>
                </c:pt>
                <c:pt idx="11">
                  <c:v>6.0244025086824564</c:v>
                </c:pt>
                <c:pt idx="12">
                  <c:v>6.1185397103596477</c:v>
                </c:pt>
                <c:pt idx="13">
                  <c:v>6.2403103379911133</c:v>
                </c:pt>
                <c:pt idx="14">
                  <c:v>6.387699056356567</c:v>
                </c:pt>
                <c:pt idx="15">
                  <c:v>6.5527802224094502</c:v>
                </c:pt>
                <c:pt idx="16">
                  <c:v>6.7158135555049929</c:v>
                </c:pt>
                <c:pt idx="17">
                  <c:v>6.8737568943002403</c:v>
                </c:pt>
                <c:pt idx="18">
                  <c:v>7.0250251053213599</c:v>
                </c:pt>
                <c:pt idx="19">
                  <c:v>7.1569981395311997</c:v>
                </c:pt>
                <c:pt idx="20">
                  <c:v>7.2667371735153337</c:v>
                </c:pt>
                <c:pt idx="21">
                  <c:v>7.3485173476402679</c:v>
                </c:pt>
                <c:pt idx="22">
                  <c:v>7.3930719375630671</c:v>
                </c:pt>
                <c:pt idx="23">
                  <c:v>7.3937884011844028</c:v>
                </c:pt>
              </c:numCache>
            </c:numRef>
          </c:val>
          <c:smooth val="0"/>
        </c:ser>
        <c:ser>
          <c:idx val="4"/>
          <c:order val="1"/>
          <c:tx>
            <c:strRef>
              <c:f>Energy!$C$95</c:f>
              <c:strCache>
                <c:ptCount val="1"/>
                <c:pt idx="0">
                  <c:v>HID (total)</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Energy!$W$95:$CE$95</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1"/>
          <c:order val="2"/>
          <c:tx>
            <c:strRef>
              <c:f>Energy!$C$81</c:f>
              <c:strCache>
                <c:ptCount val="1"/>
                <c:pt idx="0">
                  <c:v>CFL (total)</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Energy!$W$81:$CE$81</c:f>
              <c:numCache>
                <c:formatCode>0.0</c:formatCode>
                <c:ptCount val="24"/>
                <c:pt idx="0">
                  <c:v>1.0033059098580475</c:v>
                </c:pt>
                <c:pt idx="1">
                  <c:v>1.1278076143894937</c:v>
                </c:pt>
                <c:pt idx="2">
                  <c:v>1.2681300816466563</c:v>
                </c:pt>
                <c:pt idx="3">
                  <c:v>1.4225467826526328</c:v>
                </c:pt>
                <c:pt idx="4">
                  <c:v>1.6018656312251474</c:v>
                </c:pt>
                <c:pt idx="5">
                  <c:v>1.8177006339168309</c:v>
                </c:pt>
                <c:pt idx="6">
                  <c:v>2.0642902115742565</c:v>
                </c:pt>
                <c:pt idx="7">
                  <c:v>2.3437360756936179</c:v>
                </c:pt>
                <c:pt idx="8">
                  <c:v>2.64665679460402</c:v>
                </c:pt>
                <c:pt idx="9">
                  <c:v>2.9672594373378001</c:v>
                </c:pt>
                <c:pt idx="10">
                  <c:v>3.2944021225420004</c:v>
                </c:pt>
                <c:pt idx="11">
                  <c:v>3.6269512828800003</c:v>
                </c:pt>
                <c:pt idx="12">
                  <c:v>3.9601429871999998</c:v>
                </c:pt>
                <c:pt idx="13">
                  <c:v>4.2976580952500001</c:v>
                </c:pt>
                <c:pt idx="14">
                  <c:v>4.6876348800456995</c:v>
                </c:pt>
                <c:pt idx="15">
                  <c:v>5.290265178982799</c:v>
                </c:pt>
                <c:pt idx="16">
                  <c:v>6.1383603852969983</c:v>
                </c:pt>
                <c:pt idx="17">
                  <c:v>7.2639206400682994</c:v>
                </c:pt>
                <c:pt idx="18">
                  <c:v>8.5022912895767</c:v>
                </c:pt>
                <c:pt idx="19">
                  <c:v>9.8256943414715003</c:v>
                </c:pt>
                <c:pt idx="20">
                  <c:v>11.051842740590001</c:v>
                </c:pt>
                <c:pt idx="21">
                  <c:v>12.104991758595002</c:v>
                </c:pt>
                <c:pt idx="22">
                  <c:v>12.883070555586499</c:v>
                </c:pt>
                <c:pt idx="23">
                  <c:v>13.4164397463515</c:v>
                </c:pt>
              </c:numCache>
            </c:numRef>
          </c:val>
          <c:smooth val="0"/>
        </c:ser>
        <c:ser>
          <c:idx val="2"/>
          <c:order val="3"/>
          <c:tx>
            <c:strRef>
              <c:f>Energy!$C$88</c:f>
              <c:strCache>
                <c:ptCount val="1"/>
                <c:pt idx="0">
                  <c:v>Tungsten-HL (total)</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Energy!$W$88:$CE$88</c:f>
              <c:numCache>
                <c:formatCode>0.0</c:formatCode>
                <c:ptCount val="24"/>
                <c:pt idx="0">
                  <c:v>6.2251305300328816</c:v>
                </c:pt>
                <c:pt idx="1">
                  <c:v>8.5903910992607955</c:v>
                </c:pt>
                <c:pt idx="2">
                  <c:v>12.480802729669483</c:v>
                </c:pt>
                <c:pt idx="3">
                  <c:v>17.109791883331354</c:v>
                </c:pt>
                <c:pt idx="4">
                  <c:v>20.603353402065441</c:v>
                </c:pt>
                <c:pt idx="5">
                  <c:v>22.748445226008332</c:v>
                </c:pt>
                <c:pt idx="6">
                  <c:v>24.035179576359553</c:v>
                </c:pt>
                <c:pt idx="7">
                  <c:v>24.77889555213353</c:v>
                </c:pt>
                <c:pt idx="8">
                  <c:v>25.438551106793934</c:v>
                </c:pt>
                <c:pt idx="9">
                  <c:v>26.134975209636636</c:v>
                </c:pt>
                <c:pt idx="10">
                  <c:v>26.856236703039599</c:v>
                </c:pt>
                <c:pt idx="11">
                  <c:v>27.592841901540126</c:v>
                </c:pt>
                <c:pt idx="12">
                  <c:v>28.337213125032203</c:v>
                </c:pt>
                <c:pt idx="13">
                  <c:v>29.082993029095906</c:v>
                </c:pt>
                <c:pt idx="14">
                  <c:v>29.828673109861491</c:v>
                </c:pt>
                <c:pt idx="15">
                  <c:v>30.714668223082612</c:v>
                </c:pt>
                <c:pt idx="16">
                  <c:v>30.96083864134183</c:v>
                </c:pt>
                <c:pt idx="17">
                  <c:v>30.702104110125504</c:v>
                </c:pt>
                <c:pt idx="18">
                  <c:v>30.907244182348833</c:v>
                </c:pt>
                <c:pt idx="19">
                  <c:v>32.45514999056644</c:v>
                </c:pt>
                <c:pt idx="20">
                  <c:v>34.793626315546433</c:v>
                </c:pt>
                <c:pt idx="21">
                  <c:v>36.804067403974578</c:v>
                </c:pt>
                <c:pt idx="22">
                  <c:v>38.482841477095043</c:v>
                </c:pt>
                <c:pt idx="23">
                  <c:v>40.074616453006307</c:v>
                </c:pt>
              </c:numCache>
            </c:numRef>
          </c:val>
          <c:smooth val="0"/>
        </c:ser>
        <c:ser>
          <c:idx val="7"/>
          <c:order val="4"/>
          <c:tx>
            <c:strRef>
              <c:f>Energy!$C$100</c:f>
              <c:strCache>
                <c:ptCount val="1"/>
                <c:pt idx="0">
                  <c:v>Tungsten stock</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Energy!$W$100:$CE$100</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1.5017399999999999</c:v>
                </c:pt>
                <c:pt idx="21">
                  <c:v>3.83778</c:v>
                </c:pt>
                <c:pt idx="22">
                  <c:v>6.173820000000001</c:v>
                </c:pt>
                <c:pt idx="23">
                  <c:v>7.3418399999999995</c:v>
                </c:pt>
              </c:numCache>
            </c:numRef>
          </c:val>
          <c:smooth val="0"/>
        </c:ser>
        <c:ser>
          <c:idx val="3"/>
          <c:order val="5"/>
          <c:tx>
            <c:strRef>
              <c:f>Energy!$C$91</c:f>
              <c:strCache>
                <c:ptCount val="1"/>
                <c:pt idx="0">
                  <c:v>GLS (total)</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Energy!$W$91:$CE$91</c:f>
              <c:numCache>
                <c:formatCode>0.0</c:formatCode>
                <c:ptCount val="24"/>
                <c:pt idx="0">
                  <c:v>72.429025950961361</c:v>
                </c:pt>
                <c:pt idx="1">
                  <c:v>72.634214133807745</c:v>
                </c:pt>
                <c:pt idx="2">
                  <c:v>72.296035831945204</c:v>
                </c:pt>
                <c:pt idx="3">
                  <c:v>71.808831024517389</c:v>
                </c:pt>
                <c:pt idx="4">
                  <c:v>71.29783900724631</c:v>
                </c:pt>
                <c:pt idx="5">
                  <c:v>70.783808641920288</c:v>
                </c:pt>
                <c:pt idx="6">
                  <c:v>70.288580098043042</c:v>
                </c:pt>
                <c:pt idx="7">
                  <c:v>69.814865401332668</c:v>
                </c:pt>
                <c:pt idx="8">
                  <c:v>69.349655403063622</c:v>
                </c:pt>
                <c:pt idx="9">
                  <c:v>68.882079351333616</c:v>
                </c:pt>
                <c:pt idx="10">
                  <c:v>68.406789909500759</c:v>
                </c:pt>
                <c:pt idx="11">
                  <c:v>67.921816931391973</c:v>
                </c:pt>
                <c:pt idx="12">
                  <c:v>67.429042855836329</c:v>
                </c:pt>
                <c:pt idx="13">
                  <c:v>66.932503045651686</c:v>
                </c:pt>
                <c:pt idx="14">
                  <c:v>66.434601538607893</c:v>
                </c:pt>
                <c:pt idx="15">
                  <c:v>65.934005657267818</c:v>
                </c:pt>
                <c:pt idx="16">
                  <c:v>65.402186518119123</c:v>
                </c:pt>
                <c:pt idx="17">
                  <c:v>64.784736160848112</c:v>
                </c:pt>
                <c:pt idx="18">
                  <c:v>60.533856314143023</c:v>
                </c:pt>
                <c:pt idx="19">
                  <c:v>50.331149281582874</c:v>
                </c:pt>
                <c:pt idx="20">
                  <c:v>37.942053987928915</c:v>
                </c:pt>
                <c:pt idx="21">
                  <c:v>26.693634074841221</c:v>
                </c:pt>
                <c:pt idx="22">
                  <c:v>17.792292995292961</c:v>
                </c:pt>
                <c:pt idx="23">
                  <c:v>10.9069196961744</c:v>
                </c:pt>
              </c:numCache>
            </c:numRef>
          </c:val>
          <c:smooth val="0"/>
        </c:ser>
        <c:ser>
          <c:idx val="6"/>
          <c:order val="6"/>
          <c:tx>
            <c:strRef>
              <c:f>Energy!$C$99</c:f>
              <c:strCache>
                <c:ptCount val="1"/>
                <c:pt idx="0">
                  <c:v>GLS stock</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Energy!$W$99:$CE$99</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1.8224999999999998</c:v>
                </c:pt>
                <c:pt idx="20">
                  <c:v>4.5360000000000005</c:v>
                </c:pt>
                <c:pt idx="21">
                  <c:v>7.2089999999999987</c:v>
                </c:pt>
                <c:pt idx="22">
                  <c:v>10.242000000000001</c:v>
                </c:pt>
                <c:pt idx="23">
                  <c:v>12.937499999999998</c:v>
                </c:pt>
              </c:numCache>
            </c:numRef>
          </c:val>
          <c:smooth val="0"/>
        </c:ser>
        <c:ser>
          <c:idx val="5"/>
          <c:order val="7"/>
          <c:tx>
            <c:strRef>
              <c:f>Energy!$C$98</c:f>
              <c:strCache>
                <c:ptCount val="1"/>
                <c:pt idx="0">
                  <c:v>LED (total)</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Energy!$W$98:$CE$98</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7.179749098499999E-2</c:v>
                </c:pt>
                <c:pt idx="20">
                  <c:v>0.16075766267374253</c:v>
                </c:pt>
                <c:pt idx="21">
                  <c:v>0.28140292384689786</c:v>
                </c:pt>
                <c:pt idx="22">
                  <c:v>0.41085432030413827</c:v>
                </c:pt>
                <c:pt idx="23">
                  <c:v>0.64456562975827891</c:v>
                </c:pt>
              </c:numCache>
            </c:numRef>
          </c:val>
          <c:smooth val="0"/>
        </c:ser>
        <c:dLbls>
          <c:showLegendKey val="0"/>
          <c:showVal val="0"/>
          <c:showCatName val="0"/>
          <c:showSerName val="0"/>
          <c:showPercent val="0"/>
          <c:showBubbleSize val="0"/>
        </c:dLbls>
        <c:smooth val="0"/>
        <c:axId val="314892544"/>
        <c:axId val="314887056"/>
      </c:lineChart>
      <c:catAx>
        <c:axId val="314892544"/>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4887056"/>
        <c:crosses val="autoZero"/>
        <c:auto val="1"/>
        <c:lblAlgn val="ctr"/>
        <c:lblOffset val="100"/>
        <c:noMultiLvlLbl val="0"/>
      </c:catAx>
      <c:valAx>
        <c:axId val="314887056"/>
        <c:scaling>
          <c:orientation val="minMax"/>
          <c:max val="10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TWh</a:t>
                </a:r>
              </a:p>
            </c:rich>
          </c:tx>
          <c:layout/>
          <c:overlay val="0"/>
          <c:spPr>
            <a:noFill/>
            <a:ln w="25400">
              <a:noFill/>
            </a:ln>
          </c:spPr>
        </c:title>
        <c:numFmt formatCode="0.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4892544"/>
        <c:crosses val="autoZero"/>
        <c:crossBetween val="between"/>
        <c:majorUnit val="10"/>
        <c:minorUnit val="5"/>
      </c:valAx>
    </c:plotArea>
    <c:legend>
      <c:legendPos val="r"/>
      <c:layout>
        <c:manualLayout>
          <c:xMode val="edge"/>
          <c:yMode val="edge"/>
          <c:x val="0.84252747982938347"/>
          <c:y val="0.43525334838659874"/>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Residential, Unit sales 1990-2013 </a:t>
            </a:r>
            <a:r>
              <a:rPr lang="en-GB" sz="1080" b="0" i="0" u="none" strike="noStrike" baseline="0">
                <a:solidFill>
                  <a:srgbClr val="000000"/>
                </a:solidFill>
                <a:latin typeface="Calibri"/>
              </a:rPr>
              <a:t>(in mln units)</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Sales!$C$78</c:f>
              <c:strCache>
                <c:ptCount val="1"/>
                <c:pt idx="0">
                  <c:v>LFL (total)</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Sales!$W$78:$CE$78</c:f>
              <c:numCache>
                <c:formatCode>0</c:formatCode>
                <c:ptCount val="24"/>
                <c:pt idx="0">
                  <c:v>17.228978400000003</c:v>
                </c:pt>
                <c:pt idx="1">
                  <c:v>17.035971199999999</c:v>
                </c:pt>
                <c:pt idx="2">
                  <c:v>17.1139568</c:v>
                </c:pt>
                <c:pt idx="3">
                  <c:v>17.191942400000002</c:v>
                </c:pt>
                <c:pt idx="4">
                  <c:v>17.385382933333332</c:v>
                </c:pt>
                <c:pt idx="5">
                  <c:v>17.694278399999998</c:v>
                </c:pt>
                <c:pt idx="6">
                  <c:v>18.1186288</c:v>
                </c:pt>
                <c:pt idx="7">
                  <c:v>18.542979200000001</c:v>
                </c:pt>
                <c:pt idx="8">
                  <c:v>18.967329599999999</c:v>
                </c:pt>
                <c:pt idx="9">
                  <c:v>19.754416533333334</c:v>
                </c:pt>
                <c:pt idx="10">
                  <c:v>20.348346666666668</c:v>
                </c:pt>
                <c:pt idx="11">
                  <c:v>20.810773333333334</c:v>
                </c:pt>
                <c:pt idx="12">
                  <c:v>21.076693333333331</c:v>
                </c:pt>
                <c:pt idx="13">
                  <c:v>22.097359999999998</c:v>
                </c:pt>
                <c:pt idx="14">
                  <c:v>23.196624898453333</c:v>
                </c:pt>
                <c:pt idx="15">
                  <c:v>24.076754695360002</c:v>
                </c:pt>
                <c:pt idx="16">
                  <c:v>24.342389390720001</c:v>
                </c:pt>
                <c:pt idx="17">
                  <c:v>24.60802408608</c:v>
                </c:pt>
                <c:pt idx="18">
                  <c:v>24.87365878144</c:v>
                </c:pt>
                <c:pt idx="19">
                  <c:v>24.790332006079996</c:v>
                </c:pt>
                <c:pt idx="20">
                  <c:v>24.987332918933333</c:v>
                </c:pt>
                <c:pt idx="21">
                  <c:v>24.783613546666665</c:v>
                </c:pt>
                <c:pt idx="22">
                  <c:v>23.780372293333333</c:v>
                </c:pt>
                <c:pt idx="23">
                  <c:v>21.991861250098836</c:v>
                </c:pt>
              </c:numCache>
            </c:numRef>
          </c:val>
          <c:smooth val="0"/>
        </c:ser>
        <c:ser>
          <c:idx val="4"/>
          <c:order val="1"/>
          <c:tx>
            <c:strRef>
              <c:f>Sales!$C$95</c:f>
              <c:strCache>
                <c:ptCount val="1"/>
                <c:pt idx="0">
                  <c:v>HID (total)</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Sales!$W$95:$CE$95</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1"/>
          <c:order val="2"/>
          <c:tx>
            <c:strRef>
              <c:f>Sales!$C$81</c:f>
              <c:strCache>
                <c:ptCount val="1"/>
                <c:pt idx="0">
                  <c:v>CFL (total)</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Sales!$W$81:$CE$81</c:f>
              <c:numCache>
                <c:formatCode>0</c:formatCode>
                <c:ptCount val="24"/>
                <c:pt idx="0">
                  <c:v>23.439</c:v>
                </c:pt>
                <c:pt idx="1">
                  <c:v>25.182000000000002</c:v>
                </c:pt>
                <c:pt idx="2">
                  <c:v>28.667999999999999</c:v>
                </c:pt>
                <c:pt idx="3">
                  <c:v>34.754000000000005</c:v>
                </c:pt>
                <c:pt idx="4">
                  <c:v>41.709099999999999</c:v>
                </c:pt>
                <c:pt idx="5">
                  <c:v>50.133299999999998</c:v>
                </c:pt>
                <c:pt idx="6">
                  <c:v>57.426599999999993</c:v>
                </c:pt>
                <c:pt idx="7">
                  <c:v>65.319900000000004</c:v>
                </c:pt>
                <c:pt idx="8">
                  <c:v>71.413199999999989</c:v>
                </c:pt>
                <c:pt idx="9">
                  <c:v>76.2149</c:v>
                </c:pt>
                <c:pt idx="10">
                  <c:v>78.947099999999992</c:v>
                </c:pt>
                <c:pt idx="11">
                  <c:v>81.772799999999989</c:v>
                </c:pt>
                <c:pt idx="12">
                  <c:v>84.110900000000001</c:v>
                </c:pt>
                <c:pt idx="13">
                  <c:v>86.901651000000001</c:v>
                </c:pt>
                <c:pt idx="14">
                  <c:v>101.06936406</c:v>
                </c:pt>
                <c:pt idx="15">
                  <c:v>150.72516597999999</c:v>
                </c:pt>
                <c:pt idx="16">
                  <c:v>208.10630499999999</c:v>
                </c:pt>
                <c:pt idx="17">
                  <c:v>273.75374529999999</c:v>
                </c:pt>
                <c:pt idx="18">
                  <c:v>303.62906007999999</c:v>
                </c:pt>
                <c:pt idx="19">
                  <c:v>328.61878636</c:v>
                </c:pt>
                <c:pt idx="20">
                  <c:v>313.99592869999998</c:v>
                </c:pt>
                <c:pt idx="21">
                  <c:v>283.558269</c:v>
                </c:pt>
                <c:pt idx="22">
                  <c:v>230.16005269999997</c:v>
                </c:pt>
                <c:pt idx="23">
                  <c:v>183.90655699999999</c:v>
                </c:pt>
              </c:numCache>
            </c:numRef>
          </c:val>
          <c:smooth val="0"/>
        </c:ser>
        <c:ser>
          <c:idx val="2"/>
          <c:order val="3"/>
          <c:tx>
            <c:strRef>
              <c:f>Sales!$C$88</c:f>
              <c:strCache>
                <c:ptCount val="1"/>
                <c:pt idx="0">
                  <c:v>Tungsten-HL (total)</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Sales!$W$88:$CE$88</c:f>
              <c:numCache>
                <c:formatCode>0</c:formatCode>
                <c:ptCount val="24"/>
                <c:pt idx="0">
                  <c:v>70.227505960972564</c:v>
                </c:pt>
                <c:pt idx="1">
                  <c:v>87.794600008969084</c:v>
                </c:pt>
                <c:pt idx="2">
                  <c:v>109.68432507070659</c:v>
                </c:pt>
                <c:pt idx="3">
                  <c:v>134.6582425448328</c:v>
                </c:pt>
                <c:pt idx="4">
                  <c:v>147.10886668622052</c:v>
                </c:pt>
                <c:pt idx="5">
                  <c:v>160.74098463949781</c:v>
                </c:pt>
                <c:pt idx="6">
                  <c:v>170.19858528397651</c:v>
                </c:pt>
                <c:pt idx="7">
                  <c:v>180.53681090879681</c:v>
                </c:pt>
                <c:pt idx="8">
                  <c:v>191.45655224269274</c:v>
                </c:pt>
                <c:pt idx="9">
                  <c:v>202.76009834043268</c:v>
                </c:pt>
                <c:pt idx="10">
                  <c:v>214.2991740043461</c:v>
                </c:pt>
                <c:pt idx="11">
                  <c:v>225.94161527329214</c:v>
                </c:pt>
                <c:pt idx="12">
                  <c:v>237.58177634789536</c:v>
                </c:pt>
                <c:pt idx="13">
                  <c:v>249.13343970436861</c:v>
                </c:pt>
                <c:pt idx="14">
                  <c:v>260.75601607804862</c:v>
                </c:pt>
                <c:pt idx="15">
                  <c:v>281.39216237129187</c:v>
                </c:pt>
                <c:pt idx="16">
                  <c:v>301.66942410364811</c:v>
                </c:pt>
                <c:pt idx="17">
                  <c:v>346.66088209360663</c:v>
                </c:pt>
                <c:pt idx="18">
                  <c:v>411.01629666442159</c:v>
                </c:pt>
                <c:pt idx="19">
                  <c:v>482.36135342517684</c:v>
                </c:pt>
                <c:pt idx="20">
                  <c:v>519.66846913155075</c:v>
                </c:pt>
                <c:pt idx="21">
                  <c:v>542.50674468875525</c:v>
                </c:pt>
                <c:pt idx="22">
                  <c:v>581.19170275603824</c:v>
                </c:pt>
                <c:pt idx="23">
                  <c:v>617.25655666280045</c:v>
                </c:pt>
              </c:numCache>
            </c:numRef>
          </c:val>
          <c:smooth val="0"/>
        </c:ser>
        <c:ser>
          <c:idx val="7"/>
          <c:order val="4"/>
          <c:tx>
            <c:strRef>
              <c:f>Sales!$C$100</c:f>
              <c:strCache>
                <c:ptCount val="1"/>
                <c:pt idx="0">
                  <c:v>Tungsten stock</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Sales!$W$100:$CE$100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90</c:v>
                </c:pt>
                <c:pt idx="21">
                  <c:v>140</c:v>
                </c:pt>
                <c:pt idx="22">
                  <c:v>140</c:v>
                </c:pt>
                <c:pt idx="23">
                  <c:v>130</c:v>
                </c:pt>
              </c:numCache>
            </c:numRef>
          </c:val>
          <c:smooth val="0"/>
        </c:ser>
        <c:ser>
          <c:idx val="3"/>
          <c:order val="5"/>
          <c:tx>
            <c:strRef>
              <c:f>Sales!$C$91</c:f>
              <c:strCache>
                <c:ptCount val="1"/>
                <c:pt idx="0">
                  <c:v>GLS (total)</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Sales!$W$91:$CE$91</c:f>
              <c:numCache>
                <c:formatCode>0</c:formatCode>
                <c:ptCount val="24"/>
                <c:pt idx="0">
                  <c:v>1350.0400180684005</c:v>
                </c:pt>
                <c:pt idx="1">
                  <c:v>1342.0134879897919</c:v>
                </c:pt>
                <c:pt idx="2">
                  <c:v>1333.1231265935755</c:v>
                </c:pt>
                <c:pt idx="3">
                  <c:v>1323.7475807880094</c:v>
                </c:pt>
                <c:pt idx="4">
                  <c:v>1314.070284382402</c:v>
                </c:pt>
                <c:pt idx="5">
                  <c:v>1304.677522435089</c:v>
                </c:pt>
                <c:pt idx="6">
                  <c:v>1295.8410192265603</c:v>
                </c:pt>
                <c:pt idx="7">
                  <c:v>1287.2703709044345</c:v>
                </c:pt>
                <c:pt idx="8">
                  <c:v>1278.6602422330225</c:v>
                </c:pt>
                <c:pt idx="9">
                  <c:v>1269.933146592067</c:v>
                </c:pt>
                <c:pt idx="10">
                  <c:v>1261.0143678705845</c:v>
                </c:pt>
                <c:pt idx="11">
                  <c:v>1251.9147654543046</c:v>
                </c:pt>
                <c:pt idx="12">
                  <c:v>1242.717550156196</c:v>
                </c:pt>
                <c:pt idx="13">
                  <c:v>1233.5031622799538</c:v>
                </c:pt>
                <c:pt idx="14">
                  <c:v>1224.2716018255785</c:v>
                </c:pt>
                <c:pt idx="15">
                  <c:v>1214.9501504771404</c:v>
                </c:pt>
                <c:pt idx="16">
                  <c:v>1204.4374984224892</c:v>
                </c:pt>
                <c:pt idx="17">
                  <c:v>1191.6121043870394</c:v>
                </c:pt>
                <c:pt idx="18">
                  <c:v>1031.8403162986224</c:v>
                </c:pt>
                <c:pt idx="19">
                  <c:v>774.59770501384116</c:v>
                </c:pt>
                <c:pt idx="20">
                  <c:v>557.50584560000004</c:v>
                </c:pt>
                <c:pt idx="21">
                  <c:v>368.86479093359998</c:v>
                </c:pt>
                <c:pt idx="22">
                  <c:v>239.43814853359999</c:v>
                </c:pt>
                <c:pt idx="23">
                  <c:v>127.43632986693333</c:v>
                </c:pt>
              </c:numCache>
            </c:numRef>
          </c:val>
          <c:smooth val="0"/>
        </c:ser>
        <c:ser>
          <c:idx val="6"/>
          <c:order val="6"/>
          <c:tx>
            <c:strRef>
              <c:f>Sales!$C$99</c:f>
              <c:strCache>
                <c:ptCount val="1"/>
                <c:pt idx="0">
                  <c:v>GLS stock</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Sales!$W$99:$CE$99</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75</c:v>
                </c:pt>
                <c:pt idx="20">
                  <c:v>111.66666666666667</c:v>
                </c:pt>
                <c:pt idx="21">
                  <c:v>168.33333333333334</c:v>
                </c:pt>
                <c:pt idx="22">
                  <c:v>228.33333333333334</c:v>
                </c:pt>
                <c:pt idx="23">
                  <c:v>266.66666666666669</c:v>
                </c:pt>
              </c:numCache>
            </c:numRef>
          </c:val>
          <c:smooth val="0"/>
        </c:ser>
        <c:ser>
          <c:idx val="5"/>
          <c:order val="7"/>
          <c:tx>
            <c:strRef>
              <c:f>Sales!$C$98</c:f>
              <c:strCache>
                <c:ptCount val="1"/>
                <c:pt idx="0">
                  <c:v>LED (total)</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Sales!$W$98:$CE$98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1.6864159060000001</c:v>
                </c:pt>
                <c:pt idx="19">
                  <c:v>4.0471100089999998</c:v>
                </c:pt>
                <c:pt idx="20">
                  <c:v>8.4607745059999999</c:v>
                </c:pt>
                <c:pt idx="21">
                  <c:v>15.485426003000001</c:v>
                </c:pt>
                <c:pt idx="22">
                  <c:v>29.769611700000002</c:v>
                </c:pt>
                <c:pt idx="23">
                  <c:v>67.609992500000004</c:v>
                </c:pt>
              </c:numCache>
            </c:numRef>
          </c:val>
          <c:smooth val="0"/>
        </c:ser>
        <c:dLbls>
          <c:showLegendKey val="0"/>
          <c:showVal val="0"/>
          <c:showCatName val="0"/>
          <c:showSerName val="0"/>
          <c:showPercent val="0"/>
          <c:showBubbleSize val="0"/>
        </c:dLbls>
        <c:smooth val="0"/>
        <c:axId val="312980560"/>
        <c:axId val="272222624"/>
      </c:lineChart>
      <c:catAx>
        <c:axId val="312980560"/>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272222624"/>
        <c:crosses val="autoZero"/>
        <c:auto val="1"/>
        <c:lblAlgn val="ctr"/>
        <c:lblOffset val="100"/>
        <c:noMultiLvlLbl val="0"/>
      </c:catAx>
      <c:valAx>
        <c:axId val="272222624"/>
        <c:scaling>
          <c:orientation val="minMax"/>
          <c:max val="150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m units</a:t>
                </a:r>
              </a:p>
            </c:rich>
          </c:tx>
          <c:layout/>
          <c:overlay val="0"/>
          <c:spPr>
            <a:noFill/>
            <a:ln w="25400">
              <a:noFill/>
            </a:ln>
          </c:spPr>
        </c:title>
        <c:numFmt formatCode="0" sourceLinked="1"/>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2980560"/>
        <c:crosses val="autoZero"/>
        <c:crossBetween val="between"/>
        <c:majorUnit val="100"/>
      </c:valAx>
    </c:plotArea>
    <c:legend>
      <c:legendPos val="r"/>
      <c:layout>
        <c:manualLayout>
          <c:xMode val="edge"/>
          <c:yMode val="edge"/>
          <c:x val="0.84252747982938347"/>
          <c:y val="0.43525334838659874"/>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Non-Residential, Electrical Energy 1990-2013 </a:t>
            </a:r>
            <a:r>
              <a:rPr lang="en-GB" sz="1080" b="0" i="0" u="none" strike="noStrike" baseline="0">
                <a:solidFill>
                  <a:srgbClr val="000000"/>
                </a:solidFill>
                <a:latin typeface="Calibri"/>
              </a:rPr>
              <a:t>(in TWh/year)</a:t>
            </a:r>
          </a:p>
        </c:rich>
      </c:tx>
      <c:layout>
        <c:manualLayout>
          <c:xMode val="edge"/>
          <c:yMode val="edge"/>
          <c:x val="0.11674372008270142"/>
          <c:y val="3.0637254901960783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Energy!$C$128</c:f>
              <c:strCache>
                <c:ptCount val="1"/>
                <c:pt idx="0">
                  <c:v>LFL (total)</c:v>
                </c:pt>
              </c:strCache>
            </c:strRef>
          </c:tx>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Energy!$W$128:$CE$128</c:f>
              <c:numCache>
                <c:formatCode>0.0</c:formatCode>
                <c:ptCount val="24"/>
                <c:pt idx="0">
                  <c:v>82.303912981406228</c:v>
                </c:pt>
                <c:pt idx="1">
                  <c:v>83.864744790927674</c:v>
                </c:pt>
                <c:pt idx="2">
                  <c:v>84.80459792631099</c:v>
                </c:pt>
                <c:pt idx="3">
                  <c:v>85.105625053084736</c:v>
                </c:pt>
                <c:pt idx="4">
                  <c:v>85.228741993901991</c:v>
                </c:pt>
                <c:pt idx="5">
                  <c:v>85.813608683399991</c:v>
                </c:pt>
                <c:pt idx="6">
                  <c:v>86.88358189680001</c:v>
                </c:pt>
                <c:pt idx="7">
                  <c:v>88.422718413899986</c:v>
                </c:pt>
                <c:pt idx="8">
                  <c:v>90.219461903999999</c:v>
                </c:pt>
                <c:pt idx="9">
                  <c:v>92.581607846520001</c:v>
                </c:pt>
                <c:pt idx="10">
                  <c:v>95.130433293479996</c:v>
                </c:pt>
                <c:pt idx="11">
                  <c:v>97.731194098200021</c:v>
                </c:pt>
                <c:pt idx="12">
                  <c:v>99.962305771379974</c:v>
                </c:pt>
                <c:pt idx="13">
                  <c:v>102.63783302291999</c:v>
                </c:pt>
                <c:pt idx="14">
                  <c:v>105.96308405961173</c:v>
                </c:pt>
                <c:pt idx="15">
                  <c:v>109.68833615214696</c:v>
                </c:pt>
                <c:pt idx="16">
                  <c:v>112.93816457611739</c:v>
                </c:pt>
                <c:pt idx="17">
                  <c:v>115.43656952065288</c:v>
                </c:pt>
                <c:pt idx="18">
                  <c:v>117.87426325668551</c:v>
                </c:pt>
                <c:pt idx="19">
                  <c:v>120.13083915914326</c:v>
                </c:pt>
                <c:pt idx="20">
                  <c:v>122.61812636884746</c:v>
                </c:pt>
                <c:pt idx="21">
                  <c:v>124.57389664015062</c:v>
                </c:pt>
                <c:pt idx="22">
                  <c:v>125.88005999719329</c:v>
                </c:pt>
                <c:pt idx="23">
                  <c:v>127.36327160168885</c:v>
                </c:pt>
              </c:numCache>
            </c:numRef>
          </c:val>
        </c:ser>
        <c:ser>
          <c:idx val="4"/>
          <c:order val="1"/>
          <c:tx>
            <c:strRef>
              <c:f>Energy!$C$145</c:f>
              <c:strCache>
                <c:ptCount val="1"/>
                <c:pt idx="0">
                  <c:v>HID (total)</c:v>
                </c:pt>
              </c:strCache>
            </c:strRef>
          </c:tx>
          <c:spPr>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Energy!$W$145:$CE$145</c:f>
              <c:numCache>
                <c:formatCode>0.0</c:formatCode>
                <c:ptCount val="24"/>
                <c:pt idx="0">
                  <c:v>35.556626506024095</c:v>
                </c:pt>
                <c:pt idx="1">
                  <c:v>36.019277108433741</c:v>
                </c:pt>
                <c:pt idx="2">
                  <c:v>37.407228915662657</c:v>
                </c:pt>
                <c:pt idx="3">
                  <c:v>39.325301204819283</c:v>
                </c:pt>
                <c:pt idx="4">
                  <c:v>41.151399196787153</c:v>
                </c:pt>
                <c:pt idx="5">
                  <c:v>42.658608835341369</c:v>
                </c:pt>
                <c:pt idx="6">
                  <c:v>43.83797911646586</c:v>
                </c:pt>
                <c:pt idx="7">
                  <c:v>44.848954216867469</c:v>
                </c:pt>
                <c:pt idx="8">
                  <c:v>45.850978313253009</c:v>
                </c:pt>
                <c:pt idx="9">
                  <c:v>47.363065060240963</c:v>
                </c:pt>
                <c:pt idx="10">
                  <c:v>49.305815261044181</c:v>
                </c:pt>
                <c:pt idx="11">
                  <c:v>51.189432931726913</c:v>
                </c:pt>
                <c:pt idx="12">
                  <c:v>52.748915662650603</c:v>
                </c:pt>
                <c:pt idx="13">
                  <c:v>54.157156626506023</c:v>
                </c:pt>
                <c:pt idx="14">
                  <c:v>56.260739183935755</c:v>
                </c:pt>
                <c:pt idx="15">
                  <c:v>58.822249908433733</c:v>
                </c:pt>
                <c:pt idx="16">
                  <c:v>61.884190441767075</c:v>
                </c:pt>
                <c:pt idx="17">
                  <c:v>65.089773407228918</c:v>
                </c:pt>
                <c:pt idx="18">
                  <c:v>68.431351990361435</c:v>
                </c:pt>
                <c:pt idx="19">
                  <c:v>72.02399209060242</c:v>
                </c:pt>
                <c:pt idx="20">
                  <c:v>75.153954417349382</c:v>
                </c:pt>
                <c:pt idx="21">
                  <c:v>75.718766806746984</c:v>
                </c:pt>
                <c:pt idx="22">
                  <c:v>71.681389016546177</c:v>
                </c:pt>
                <c:pt idx="23">
                  <c:v>63.315187978152622</c:v>
                </c:pt>
              </c:numCache>
            </c:numRef>
          </c:val>
        </c:ser>
        <c:ser>
          <c:idx val="1"/>
          <c:order val="2"/>
          <c:tx>
            <c:strRef>
              <c:f>Energy!$C$131</c:f>
              <c:strCache>
                <c:ptCount val="1"/>
                <c:pt idx="0">
                  <c:v>CFL (total)</c:v>
                </c:pt>
              </c:strCache>
            </c:strRef>
          </c:tx>
          <c:spPr>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Energy!$W$131:$CE$131</c:f>
              <c:numCache>
                <c:formatCode>0.0</c:formatCode>
                <c:ptCount val="24"/>
                <c:pt idx="0">
                  <c:v>1.9539648538631378</c:v>
                </c:pt>
                <c:pt idx="1">
                  <c:v>2.1450808242923749</c:v>
                </c:pt>
                <c:pt idx="2">
                  <c:v>2.34586384921375</c:v>
                </c:pt>
                <c:pt idx="3">
                  <c:v>2.5620155835708336</c:v>
                </c:pt>
                <c:pt idx="4">
                  <c:v>2.7965197473750001</c:v>
                </c:pt>
                <c:pt idx="5">
                  <c:v>3.0539475077499998</c:v>
                </c:pt>
                <c:pt idx="6">
                  <c:v>3.3302894175</c:v>
                </c:pt>
                <c:pt idx="7">
                  <c:v>3.6422885589999998</c:v>
                </c:pt>
                <c:pt idx="8">
                  <c:v>3.9806186859999997</c:v>
                </c:pt>
                <c:pt idx="9">
                  <c:v>4.3515279133333324</c:v>
                </c:pt>
                <c:pt idx="10">
                  <c:v>4.7425299073333331</c:v>
                </c:pt>
                <c:pt idx="11">
                  <c:v>5.1454947486666667</c:v>
                </c:pt>
                <c:pt idx="12">
                  <c:v>5.5424208519999993</c:v>
                </c:pt>
                <c:pt idx="13">
                  <c:v>5.9489493835000005</c:v>
                </c:pt>
                <c:pt idx="14">
                  <c:v>6.4158875724503996</c:v>
                </c:pt>
                <c:pt idx="15">
                  <c:v>7.0503788503349334</c:v>
                </c:pt>
                <c:pt idx="16">
                  <c:v>7.8765253160640007</c:v>
                </c:pt>
                <c:pt idx="17">
                  <c:v>8.9206630503576001</c:v>
                </c:pt>
                <c:pt idx="18">
                  <c:v>10.084757857735735</c:v>
                </c:pt>
                <c:pt idx="19">
                  <c:v>11.331229364541333</c:v>
                </c:pt>
                <c:pt idx="20">
                  <c:v>12.498570303670533</c:v>
                </c:pt>
                <c:pt idx="21">
                  <c:v>13.438943911687865</c:v>
                </c:pt>
                <c:pt idx="22">
                  <c:v>14.052629354756268</c:v>
                </c:pt>
                <c:pt idx="23">
                  <c:v>14.353462603972133</c:v>
                </c:pt>
              </c:numCache>
            </c:numRef>
          </c:val>
        </c:ser>
        <c:ser>
          <c:idx val="2"/>
          <c:order val="3"/>
          <c:tx>
            <c:strRef>
              <c:f>Energy!$C$138</c:f>
              <c:strCache>
                <c:ptCount val="1"/>
                <c:pt idx="0">
                  <c:v>Tungsten-HL (total)</c:v>
                </c:pt>
              </c:strCache>
            </c:strRef>
          </c:tx>
          <c:spPr>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Energy!$W$138:$CE$138</c:f>
              <c:numCache>
                <c:formatCode>0.0</c:formatCode>
                <c:ptCount val="24"/>
                <c:pt idx="0">
                  <c:v>1.5216623811071939</c:v>
                </c:pt>
                <c:pt idx="1">
                  <c:v>2.1151147338592802</c:v>
                </c:pt>
                <c:pt idx="2">
                  <c:v>3.09716464479235</c:v>
                </c:pt>
                <c:pt idx="3">
                  <c:v>4.2696621786340376</c:v>
                </c:pt>
                <c:pt idx="4">
                  <c:v>5.1508383505163593</c:v>
                </c:pt>
                <c:pt idx="5">
                  <c:v>5.6871113065020804</c:v>
                </c:pt>
                <c:pt idx="6">
                  <c:v>6.0087948940898865</c:v>
                </c:pt>
                <c:pt idx="7">
                  <c:v>6.1947238880333817</c:v>
                </c:pt>
                <c:pt idx="8">
                  <c:v>6.3596377766984826</c:v>
                </c:pt>
                <c:pt idx="9">
                  <c:v>6.5337438024091572</c:v>
                </c:pt>
                <c:pt idx="10">
                  <c:v>6.714059175759898</c:v>
                </c:pt>
                <c:pt idx="11">
                  <c:v>6.8982104753850297</c:v>
                </c:pt>
                <c:pt idx="12">
                  <c:v>7.0843032812580491</c:v>
                </c:pt>
                <c:pt idx="13">
                  <c:v>7.2707482572739757</c:v>
                </c:pt>
                <c:pt idx="14">
                  <c:v>7.4571682774653691</c:v>
                </c:pt>
                <c:pt idx="15">
                  <c:v>7.6786670557706511</c:v>
                </c:pt>
                <c:pt idx="16">
                  <c:v>7.7402096603354549</c:v>
                </c:pt>
                <c:pt idx="17">
                  <c:v>7.6755260275313741</c:v>
                </c:pt>
                <c:pt idx="18">
                  <c:v>7.7268110455872066</c:v>
                </c:pt>
                <c:pt idx="19">
                  <c:v>8.1137874976416082</c:v>
                </c:pt>
                <c:pt idx="20">
                  <c:v>8.6984065788866047</c:v>
                </c:pt>
                <c:pt idx="21">
                  <c:v>9.2010168509936427</c:v>
                </c:pt>
                <c:pt idx="22">
                  <c:v>9.620710369273759</c:v>
                </c:pt>
                <c:pt idx="23">
                  <c:v>10.018654113251575</c:v>
                </c:pt>
              </c:numCache>
            </c:numRef>
          </c:val>
        </c:ser>
        <c:ser>
          <c:idx val="7"/>
          <c:order val="4"/>
          <c:tx>
            <c:strRef>
              <c:f>Energy!$C$150</c:f>
              <c:strCache>
                <c:ptCount val="1"/>
                <c:pt idx="0">
                  <c:v>Tungsten stock</c:v>
                </c:pt>
              </c:strCache>
            </c:strRef>
          </c:tx>
          <c:spPr>
            <a:solidFill>
              <a:schemeClr val="accent3">
                <a:lumMod val="60000"/>
                <a:lumOff val="40000"/>
              </a:schemeClr>
            </a:solidFill>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Energy!$W$150:$CE$150</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3"/>
          <c:order val="5"/>
          <c:tx>
            <c:strRef>
              <c:f>Energy!$C$141</c:f>
              <c:strCache>
                <c:ptCount val="1"/>
                <c:pt idx="0">
                  <c:v>GLS (total)</c:v>
                </c:pt>
              </c:strCache>
            </c:strRef>
          </c:tx>
          <c:spPr>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Energy!$W$141:$CE$141</c:f>
              <c:numCache>
                <c:formatCode>0.0</c:formatCode>
                <c:ptCount val="24"/>
                <c:pt idx="0">
                  <c:v>18.225540243923401</c:v>
                </c:pt>
                <c:pt idx="1">
                  <c:v>18.176779073695858</c:v>
                </c:pt>
                <c:pt idx="2">
                  <c:v>18.074008957986294</c:v>
                </c:pt>
                <c:pt idx="3">
                  <c:v>17.952207756129347</c:v>
                </c:pt>
                <c:pt idx="4">
                  <c:v>17.82445975181157</c:v>
                </c:pt>
                <c:pt idx="5">
                  <c:v>17.695952160480068</c:v>
                </c:pt>
                <c:pt idx="6">
                  <c:v>17.572145024510753</c:v>
                </c:pt>
                <c:pt idx="7">
                  <c:v>17.45371635033316</c:v>
                </c:pt>
                <c:pt idx="8">
                  <c:v>17.337413850765905</c:v>
                </c:pt>
                <c:pt idx="9">
                  <c:v>17.2205198378334</c:v>
                </c:pt>
                <c:pt idx="10">
                  <c:v>17.101697477375186</c:v>
                </c:pt>
                <c:pt idx="11">
                  <c:v>16.980454232847983</c:v>
                </c:pt>
                <c:pt idx="12">
                  <c:v>16.857260713959075</c:v>
                </c:pt>
                <c:pt idx="13">
                  <c:v>16.733125761412921</c:v>
                </c:pt>
                <c:pt idx="14">
                  <c:v>16.608650384651966</c:v>
                </c:pt>
                <c:pt idx="15">
                  <c:v>16.483501414316951</c:v>
                </c:pt>
                <c:pt idx="16">
                  <c:v>16.350546629529777</c:v>
                </c:pt>
                <c:pt idx="17">
                  <c:v>16.196184040212021</c:v>
                </c:pt>
                <c:pt idx="18">
                  <c:v>15.13346407853575</c:v>
                </c:pt>
                <c:pt idx="19">
                  <c:v>12.582787320395715</c:v>
                </c:pt>
                <c:pt idx="20">
                  <c:v>9.4855134969822235</c:v>
                </c:pt>
                <c:pt idx="21">
                  <c:v>6.6734085187103052</c:v>
                </c:pt>
                <c:pt idx="22">
                  <c:v>4.4480732488232393</c:v>
                </c:pt>
                <c:pt idx="23">
                  <c:v>2.7267299240435996</c:v>
                </c:pt>
              </c:numCache>
            </c:numRef>
          </c:val>
        </c:ser>
        <c:ser>
          <c:idx val="6"/>
          <c:order val="6"/>
          <c:tx>
            <c:strRef>
              <c:f>Energy!$C$149</c:f>
              <c:strCache>
                <c:ptCount val="1"/>
                <c:pt idx="0">
                  <c:v>GLS stock</c:v>
                </c:pt>
              </c:strCache>
            </c:strRef>
          </c:tx>
          <c:spPr>
            <a:solidFill>
              <a:schemeClr val="accent4">
                <a:lumMod val="60000"/>
                <a:lumOff val="40000"/>
              </a:schemeClr>
            </a:solidFill>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Energy!$W$149:$CE$149</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5"/>
          <c:order val="7"/>
          <c:tx>
            <c:strRef>
              <c:f>Energy!$C$148</c:f>
              <c:strCache>
                <c:ptCount val="1"/>
                <c:pt idx="0">
                  <c:v>LED (total)</c:v>
                </c:pt>
              </c:strCache>
            </c:strRef>
          </c:tx>
          <c:spPr>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Energy!$W$148:$CE$148</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4.2617442460890366E-2</c:v>
                </c:pt>
                <c:pt idx="22">
                  <c:v>7.3726319039153387E-2</c:v>
                </c:pt>
                <c:pt idx="23">
                  <c:v>0.37457358852025363</c:v>
                </c:pt>
              </c:numCache>
            </c:numRef>
          </c:val>
        </c:ser>
        <c:ser>
          <c:idx val="8"/>
          <c:order val="8"/>
          <c:tx>
            <c:strRef>
              <c:f>Energy!$C$151</c:f>
              <c:strCache>
                <c:ptCount val="1"/>
                <c:pt idx="0">
                  <c:v>(Special Purpose Lamps, SPL)</c:v>
                </c:pt>
              </c:strCache>
            </c:strRef>
          </c:tx>
          <c:spPr>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Energy!$W$151:$CE$151</c:f>
              <c:numCache>
                <c:formatCode>0.0</c:formatCode>
                <c:ptCount val="24"/>
                <c:pt idx="0">
                  <c:v>39.989400000000003</c:v>
                </c:pt>
                <c:pt idx="1">
                  <c:v>40.989135000000005</c:v>
                </c:pt>
                <c:pt idx="2">
                  <c:v>42.041487631578953</c:v>
                </c:pt>
                <c:pt idx="3">
                  <c:v>43.093840263157908</c:v>
                </c:pt>
                <c:pt idx="4">
                  <c:v>44.146192894736856</c:v>
                </c:pt>
                <c:pt idx="5">
                  <c:v>45.198545526315812</c:v>
                </c:pt>
                <c:pt idx="6">
                  <c:v>46.25089815789476</c:v>
                </c:pt>
                <c:pt idx="7">
                  <c:v>47.303250789473715</c:v>
                </c:pt>
                <c:pt idx="8">
                  <c:v>48.355603421052663</c:v>
                </c:pt>
                <c:pt idx="9">
                  <c:v>49.407956052631619</c:v>
                </c:pt>
                <c:pt idx="10">
                  <c:v>50.460308684210567</c:v>
                </c:pt>
                <c:pt idx="11">
                  <c:v>51.512661315789522</c:v>
                </c:pt>
                <c:pt idx="12">
                  <c:v>52.56501394736847</c:v>
                </c:pt>
                <c:pt idx="13">
                  <c:v>53.617366578947426</c:v>
                </c:pt>
                <c:pt idx="14">
                  <c:v>54.669719210526374</c:v>
                </c:pt>
                <c:pt idx="15">
                  <c:v>55.722071842105329</c:v>
                </c:pt>
                <c:pt idx="16">
                  <c:v>56.774424473684277</c:v>
                </c:pt>
                <c:pt idx="17">
                  <c:v>57.826777105263218</c:v>
                </c:pt>
                <c:pt idx="18">
                  <c:v>58.879129736842181</c:v>
                </c:pt>
                <c:pt idx="19">
                  <c:v>59.931482368421122</c:v>
                </c:pt>
                <c:pt idx="20">
                  <c:v>60.589999999999996</c:v>
                </c:pt>
                <c:pt idx="21">
                  <c:v>58.995526315789469</c:v>
                </c:pt>
                <c:pt idx="22">
                  <c:v>57.401052631578935</c:v>
                </c:pt>
                <c:pt idx="23">
                  <c:v>55.806578947368408</c:v>
                </c:pt>
              </c:numCache>
            </c:numRef>
          </c:val>
        </c:ser>
        <c:ser>
          <c:idx val="9"/>
          <c:order val="9"/>
          <c:tx>
            <c:strRef>
              <c:f>Energy!$C$152</c:f>
              <c:strCache>
                <c:ptCount val="1"/>
                <c:pt idx="0">
                  <c:v>(Controls and Standby)</c:v>
                </c:pt>
              </c:strCache>
            </c:strRef>
          </c:tx>
          <c:spPr>
            <a:ln w="25400">
              <a:noFill/>
            </a:ln>
          </c:spP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Energy!$W$152:$CE$152</c:f>
              <c:numCache>
                <c:formatCode>0.0</c:formatCode>
                <c:ptCount val="24"/>
                <c:pt idx="0">
                  <c:v>11.22</c:v>
                </c:pt>
                <c:pt idx="1">
                  <c:v>11.500500000000002</c:v>
                </c:pt>
                <c:pt idx="2">
                  <c:v>11.79576315789474</c:v>
                </c:pt>
                <c:pt idx="3">
                  <c:v>12.091026315789478</c:v>
                </c:pt>
                <c:pt idx="4">
                  <c:v>12.386289473684215</c:v>
                </c:pt>
                <c:pt idx="5">
                  <c:v>12.681552631578954</c:v>
                </c:pt>
                <c:pt idx="6">
                  <c:v>12.976815789473692</c:v>
                </c:pt>
                <c:pt idx="7">
                  <c:v>13.27207894736843</c:v>
                </c:pt>
                <c:pt idx="8">
                  <c:v>13.567342105263167</c:v>
                </c:pt>
                <c:pt idx="9">
                  <c:v>13.862605263157906</c:v>
                </c:pt>
                <c:pt idx="10">
                  <c:v>14.157868421052644</c:v>
                </c:pt>
                <c:pt idx="11">
                  <c:v>14.453131578947382</c:v>
                </c:pt>
                <c:pt idx="12">
                  <c:v>14.748394736842119</c:v>
                </c:pt>
                <c:pt idx="13">
                  <c:v>15.043657894736858</c:v>
                </c:pt>
                <c:pt idx="14">
                  <c:v>15.338921052631596</c:v>
                </c:pt>
                <c:pt idx="15">
                  <c:v>15.634184210526334</c:v>
                </c:pt>
                <c:pt idx="16">
                  <c:v>15.929447368421071</c:v>
                </c:pt>
                <c:pt idx="17">
                  <c:v>16.22471052631581</c:v>
                </c:pt>
                <c:pt idx="18">
                  <c:v>16.519973684210548</c:v>
                </c:pt>
                <c:pt idx="19">
                  <c:v>16.815236842105286</c:v>
                </c:pt>
                <c:pt idx="20">
                  <c:v>17</c:v>
                </c:pt>
                <c:pt idx="21">
                  <c:v>16.55263157894737</c:v>
                </c:pt>
                <c:pt idx="22">
                  <c:v>16.105263157894736</c:v>
                </c:pt>
                <c:pt idx="23">
                  <c:v>15.657894736842104</c:v>
                </c:pt>
              </c:numCache>
            </c:numRef>
          </c:val>
        </c:ser>
        <c:dLbls>
          <c:showLegendKey val="0"/>
          <c:showVal val="0"/>
          <c:showCatName val="0"/>
          <c:showSerName val="0"/>
          <c:showPercent val="0"/>
          <c:showBubbleSize val="0"/>
        </c:dLbls>
        <c:axId val="314900384"/>
        <c:axId val="314898424"/>
      </c:areaChart>
      <c:catAx>
        <c:axId val="314900384"/>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4898424"/>
        <c:crosses val="autoZero"/>
        <c:auto val="1"/>
        <c:lblAlgn val="ctr"/>
        <c:lblOffset val="100"/>
        <c:noMultiLvlLbl val="0"/>
      </c:catAx>
      <c:valAx>
        <c:axId val="314898424"/>
        <c:scaling>
          <c:orientation val="minMax"/>
          <c:max val="325"/>
          <c:min val="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TWh</a:t>
                </a:r>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4900384"/>
        <c:crosses val="autoZero"/>
        <c:crossBetween val="midCat"/>
        <c:majorUnit val="25"/>
        <c:minorUnit val="5"/>
      </c:valAx>
    </c:plotArea>
    <c:legend>
      <c:legendPos val="r"/>
      <c:layout>
        <c:manualLayout>
          <c:xMode val="edge"/>
          <c:yMode val="edge"/>
          <c:x val="0.85226457817407686"/>
          <c:y val="0.18709158368071635"/>
          <c:w val="0.14773542182592317"/>
          <c:h val="0.63631648525551965"/>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Non-Residential, Electrical Energy 1990-2013 </a:t>
            </a:r>
            <a:r>
              <a:rPr lang="en-GB" sz="1080" b="0" i="0" u="none" strike="noStrike" baseline="0">
                <a:solidFill>
                  <a:srgbClr val="000000"/>
                </a:solidFill>
                <a:latin typeface="Calibri"/>
              </a:rPr>
              <a:t>(in TWh / year)</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Energy!$C$128</c:f>
              <c:strCache>
                <c:ptCount val="1"/>
                <c:pt idx="0">
                  <c:v>LFL (total)</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Energy!$W$128:$CE$128</c:f>
              <c:numCache>
                <c:formatCode>0.0</c:formatCode>
                <c:ptCount val="24"/>
                <c:pt idx="0">
                  <c:v>82.303912981406228</c:v>
                </c:pt>
                <c:pt idx="1">
                  <c:v>83.864744790927674</c:v>
                </c:pt>
                <c:pt idx="2">
                  <c:v>84.80459792631099</c:v>
                </c:pt>
                <c:pt idx="3">
                  <c:v>85.105625053084736</c:v>
                </c:pt>
                <c:pt idx="4">
                  <c:v>85.228741993901991</c:v>
                </c:pt>
                <c:pt idx="5">
                  <c:v>85.813608683399991</c:v>
                </c:pt>
                <c:pt idx="6">
                  <c:v>86.88358189680001</c:v>
                </c:pt>
                <c:pt idx="7">
                  <c:v>88.422718413899986</c:v>
                </c:pt>
                <c:pt idx="8">
                  <c:v>90.219461903999999</c:v>
                </c:pt>
                <c:pt idx="9">
                  <c:v>92.581607846520001</c:v>
                </c:pt>
                <c:pt idx="10">
                  <c:v>95.130433293479996</c:v>
                </c:pt>
                <c:pt idx="11">
                  <c:v>97.731194098200021</c:v>
                </c:pt>
                <c:pt idx="12">
                  <c:v>99.962305771379974</c:v>
                </c:pt>
                <c:pt idx="13">
                  <c:v>102.63783302291999</c:v>
                </c:pt>
                <c:pt idx="14">
                  <c:v>105.96308405961173</c:v>
                </c:pt>
                <c:pt idx="15">
                  <c:v>109.68833615214696</c:v>
                </c:pt>
                <c:pt idx="16">
                  <c:v>112.93816457611739</c:v>
                </c:pt>
                <c:pt idx="17">
                  <c:v>115.43656952065288</c:v>
                </c:pt>
                <c:pt idx="18">
                  <c:v>117.87426325668551</c:v>
                </c:pt>
                <c:pt idx="19">
                  <c:v>120.13083915914326</c:v>
                </c:pt>
                <c:pt idx="20">
                  <c:v>122.61812636884746</c:v>
                </c:pt>
                <c:pt idx="21">
                  <c:v>124.57389664015062</c:v>
                </c:pt>
                <c:pt idx="22">
                  <c:v>125.88005999719329</c:v>
                </c:pt>
                <c:pt idx="23">
                  <c:v>127.36327160168885</c:v>
                </c:pt>
              </c:numCache>
            </c:numRef>
          </c:val>
          <c:smooth val="0"/>
        </c:ser>
        <c:ser>
          <c:idx val="4"/>
          <c:order val="1"/>
          <c:tx>
            <c:strRef>
              <c:f>Energy!$C$145</c:f>
              <c:strCache>
                <c:ptCount val="1"/>
                <c:pt idx="0">
                  <c:v>HID (total)</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Energy!$W$145:$CE$145</c:f>
              <c:numCache>
                <c:formatCode>0.0</c:formatCode>
                <c:ptCount val="24"/>
                <c:pt idx="0">
                  <c:v>35.556626506024095</c:v>
                </c:pt>
                <c:pt idx="1">
                  <c:v>36.019277108433741</c:v>
                </c:pt>
                <c:pt idx="2">
                  <c:v>37.407228915662657</c:v>
                </c:pt>
                <c:pt idx="3">
                  <c:v>39.325301204819283</c:v>
                </c:pt>
                <c:pt idx="4">
                  <c:v>41.151399196787153</c:v>
                </c:pt>
                <c:pt idx="5">
                  <c:v>42.658608835341369</c:v>
                </c:pt>
                <c:pt idx="6">
                  <c:v>43.83797911646586</c:v>
                </c:pt>
                <c:pt idx="7">
                  <c:v>44.848954216867469</c:v>
                </c:pt>
                <c:pt idx="8">
                  <c:v>45.850978313253009</c:v>
                </c:pt>
                <c:pt idx="9">
                  <c:v>47.363065060240963</c:v>
                </c:pt>
                <c:pt idx="10">
                  <c:v>49.305815261044181</c:v>
                </c:pt>
                <c:pt idx="11">
                  <c:v>51.189432931726913</c:v>
                </c:pt>
                <c:pt idx="12">
                  <c:v>52.748915662650603</c:v>
                </c:pt>
                <c:pt idx="13">
                  <c:v>54.157156626506023</c:v>
                </c:pt>
                <c:pt idx="14">
                  <c:v>56.260739183935755</c:v>
                </c:pt>
                <c:pt idx="15">
                  <c:v>58.822249908433733</c:v>
                </c:pt>
                <c:pt idx="16">
                  <c:v>61.884190441767075</c:v>
                </c:pt>
                <c:pt idx="17">
                  <c:v>65.089773407228918</c:v>
                </c:pt>
                <c:pt idx="18">
                  <c:v>68.431351990361435</c:v>
                </c:pt>
                <c:pt idx="19">
                  <c:v>72.02399209060242</c:v>
                </c:pt>
                <c:pt idx="20">
                  <c:v>75.153954417349382</c:v>
                </c:pt>
                <c:pt idx="21">
                  <c:v>75.718766806746984</c:v>
                </c:pt>
                <c:pt idx="22">
                  <c:v>71.681389016546177</c:v>
                </c:pt>
                <c:pt idx="23">
                  <c:v>63.315187978152622</c:v>
                </c:pt>
              </c:numCache>
            </c:numRef>
          </c:val>
          <c:smooth val="0"/>
        </c:ser>
        <c:ser>
          <c:idx val="1"/>
          <c:order val="2"/>
          <c:tx>
            <c:strRef>
              <c:f>Energy!$C$131</c:f>
              <c:strCache>
                <c:ptCount val="1"/>
                <c:pt idx="0">
                  <c:v>CFL (total)</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Energy!$W$131:$CE$131</c:f>
              <c:numCache>
                <c:formatCode>0.0</c:formatCode>
                <c:ptCount val="24"/>
                <c:pt idx="0">
                  <c:v>1.9539648538631378</c:v>
                </c:pt>
                <c:pt idx="1">
                  <c:v>2.1450808242923749</c:v>
                </c:pt>
                <c:pt idx="2">
                  <c:v>2.34586384921375</c:v>
                </c:pt>
                <c:pt idx="3">
                  <c:v>2.5620155835708336</c:v>
                </c:pt>
                <c:pt idx="4">
                  <c:v>2.7965197473750001</c:v>
                </c:pt>
                <c:pt idx="5">
                  <c:v>3.0539475077499998</c:v>
                </c:pt>
                <c:pt idx="6">
                  <c:v>3.3302894175</c:v>
                </c:pt>
                <c:pt idx="7">
                  <c:v>3.6422885589999998</c:v>
                </c:pt>
                <c:pt idx="8">
                  <c:v>3.9806186859999997</c:v>
                </c:pt>
                <c:pt idx="9">
                  <c:v>4.3515279133333324</c:v>
                </c:pt>
                <c:pt idx="10">
                  <c:v>4.7425299073333331</c:v>
                </c:pt>
                <c:pt idx="11">
                  <c:v>5.1454947486666667</c:v>
                </c:pt>
                <c:pt idx="12">
                  <c:v>5.5424208519999993</c:v>
                </c:pt>
                <c:pt idx="13">
                  <c:v>5.9489493835000005</c:v>
                </c:pt>
                <c:pt idx="14">
                  <c:v>6.4158875724503996</c:v>
                </c:pt>
                <c:pt idx="15">
                  <c:v>7.0503788503349334</c:v>
                </c:pt>
                <c:pt idx="16">
                  <c:v>7.8765253160640007</c:v>
                </c:pt>
                <c:pt idx="17">
                  <c:v>8.9206630503576001</c:v>
                </c:pt>
                <c:pt idx="18">
                  <c:v>10.084757857735735</c:v>
                </c:pt>
                <c:pt idx="19">
                  <c:v>11.331229364541333</c:v>
                </c:pt>
                <c:pt idx="20">
                  <c:v>12.498570303670533</c:v>
                </c:pt>
                <c:pt idx="21">
                  <c:v>13.438943911687865</c:v>
                </c:pt>
                <c:pt idx="22">
                  <c:v>14.052629354756268</c:v>
                </c:pt>
                <c:pt idx="23">
                  <c:v>14.353462603972133</c:v>
                </c:pt>
              </c:numCache>
            </c:numRef>
          </c:val>
          <c:smooth val="0"/>
        </c:ser>
        <c:ser>
          <c:idx val="2"/>
          <c:order val="3"/>
          <c:tx>
            <c:strRef>
              <c:f>Energy!$C$138</c:f>
              <c:strCache>
                <c:ptCount val="1"/>
                <c:pt idx="0">
                  <c:v>Tungsten-HL (total)</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Energy!$W$138:$CE$138</c:f>
              <c:numCache>
                <c:formatCode>0.0</c:formatCode>
                <c:ptCount val="24"/>
                <c:pt idx="0">
                  <c:v>1.5216623811071939</c:v>
                </c:pt>
                <c:pt idx="1">
                  <c:v>2.1151147338592802</c:v>
                </c:pt>
                <c:pt idx="2">
                  <c:v>3.09716464479235</c:v>
                </c:pt>
                <c:pt idx="3">
                  <c:v>4.2696621786340376</c:v>
                </c:pt>
                <c:pt idx="4">
                  <c:v>5.1508383505163593</c:v>
                </c:pt>
                <c:pt idx="5">
                  <c:v>5.6871113065020804</c:v>
                </c:pt>
                <c:pt idx="6">
                  <c:v>6.0087948940898865</c:v>
                </c:pt>
                <c:pt idx="7">
                  <c:v>6.1947238880333817</c:v>
                </c:pt>
                <c:pt idx="8">
                  <c:v>6.3596377766984826</c:v>
                </c:pt>
                <c:pt idx="9">
                  <c:v>6.5337438024091572</c:v>
                </c:pt>
                <c:pt idx="10">
                  <c:v>6.714059175759898</c:v>
                </c:pt>
                <c:pt idx="11">
                  <c:v>6.8982104753850297</c:v>
                </c:pt>
                <c:pt idx="12">
                  <c:v>7.0843032812580491</c:v>
                </c:pt>
                <c:pt idx="13">
                  <c:v>7.2707482572739757</c:v>
                </c:pt>
                <c:pt idx="14">
                  <c:v>7.4571682774653691</c:v>
                </c:pt>
                <c:pt idx="15">
                  <c:v>7.6786670557706511</c:v>
                </c:pt>
                <c:pt idx="16">
                  <c:v>7.7402096603354549</c:v>
                </c:pt>
                <c:pt idx="17">
                  <c:v>7.6755260275313741</c:v>
                </c:pt>
                <c:pt idx="18">
                  <c:v>7.7268110455872066</c:v>
                </c:pt>
                <c:pt idx="19">
                  <c:v>8.1137874976416082</c:v>
                </c:pt>
                <c:pt idx="20">
                  <c:v>8.6984065788866047</c:v>
                </c:pt>
                <c:pt idx="21">
                  <c:v>9.2010168509936427</c:v>
                </c:pt>
                <c:pt idx="22">
                  <c:v>9.620710369273759</c:v>
                </c:pt>
                <c:pt idx="23">
                  <c:v>10.018654113251575</c:v>
                </c:pt>
              </c:numCache>
            </c:numRef>
          </c:val>
          <c:smooth val="0"/>
        </c:ser>
        <c:ser>
          <c:idx val="7"/>
          <c:order val="4"/>
          <c:tx>
            <c:strRef>
              <c:f>Energy!$C$150</c:f>
              <c:strCache>
                <c:ptCount val="1"/>
                <c:pt idx="0">
                  <c:v>Tungsten stock</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Energy!$W$150:$CE$150</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3"/>
          <c:order val="5"/>
          <c:tx>
            <c:strRef>
              <c:f>Energy!$C$141</c:f>
              <c:strCache>
                <c:ptCount val="1"/>
                <c:pt idx="0">
                  <c:v>GLS (total)</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Energy!$W$141:$CE$141</c:f>
              <c:numCache>
                <c:formatCode>0.0</c:formatCode>
                <c:ptCount val="24"/>
                <c:pt idx="0">
                  <c:v>18.225540243923401</c:v>
                </c:pt>
                <c:pt idx="1">
                  <c:v>18.176779073695858</c:v>
                </c:pt>
                <c:pt idx="2">
                  <c:v>18.074008957986294</c:v>
                </c:pt>
                <c:pt idx="3">
                  <c:v>17.952207756129347</c:v>
                </c:pt>
                <c:pt idx="4">
                  <c:v>17.82445975181157</c:v>
                </c:pt>
                <c:pt idx="5">
                  <c:v>17.695952160480068</c:v>
                </c:pt>
                <c:pt idx="6">
                  <c:v>17.572145024510753</c:v>
                </c:pt>
                <c:pt idx="7">
                  <c:v>17.45371635033316</c:v>
                </c:pt>
                <c:pt idx="8">
                  <c:v>17.337413850765905</c:v>
                </c:pt>
                <c:pt idx="9">
                  <c:v>17.2205198378334</c:v>
                </c:pt>
                <c:pt idx="10">
                  <c:v>17.101697477375186</c:v>
                </c:pt>
                <c:pt idx="11">
                  <c:v>16.980454232847983</c:v>
                </c:pt>
                <c:pt idx="12">
                  <c:v>16.857260713959075</c:v>
                </c:pt>
                <c:pt idx="13">
                  <c:v>16.733125761412921</c:v>
                </c:pt>
                <c:pt idx="14">
                  <c:v>16.608650384651966</c:v>
                </c:pt>
                <c:pt idx="15">
                  <c:v>16.483501414316951</c:v>
                </c:pt>
                <c:pt idx="16">
                  <c:v>16.350546629529777</c:v>
                </c:pt>
                <c:pt idx="17">
                  <c:v>16.196184040212021</c:v>
                </c:pt>
                <c:pt idx="18">
                  <c:v>15.13346407853575</c:v>
                </c:pt>
                <c:pt idx="19">
                  <c:v>12.582787320395715</c:v>
                </c:pt>
                <c:pt idx="20">
                  <c:v>9.4855134969822235</c:v>
                </c:pt>
                <c:pt idx="21">
                  <c:v>6.6734085187103052</c:v>
                </c:pt>
                <c:pt idx="22">
                  <c:v>4.4480732488232393</c:v>
                </c:pt>
                <c:pt idx="23">
                  <c:v>2.7267299240435996</c:v>
                </c:pt>
              </c:numCache>
            </c:numRef>
          </c:val>
          <c:smooth val="0"/>
        </c:ser>
        <c:ser>
          <c:idx val="6"/>
          <c:order val="6"/>
          <c:tx>
            <c:strRef>
              <c:f>Energy!$C$149</c:f>
              <c:strCache>
                <c:ptCount val="1"/>
                <c:pt idx="0">
                  <c:v>GLS stock</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Energy!$W$149:$CE$149</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5"/>
          <c:order val="7"/>
          <c:tx>
            <c:strRef>
              <c:f>Energy!$C$148</c:f>
              <c:strCache>
                <c:ptCount val="1"/>
                <c:pt idx="0">
                  <c:v>LED (total)</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Energy!$W$148:$CE$148</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4.2617442460890366E-2</c:v>
                </c:pt>
                <c:pt idx="22">
                  <c:v>7.3726319039153387E-2</c:v>
                </c:pt>
                <c:pt idx="23">
                  <c:v>0.37457358852025363</c:v>
                </c:pt>
              </c:numCache>
            </c:numRef>
          </c:val>
          <c:smooth val="0"/>
        </c:ser>
        <c:dLbls>
          <c:showLegendKey val="0"/>
          <c:showVal val="0"/>
          <c:showCatName val="0"/>
          <c:showSerName val="0"/>
          <c:showPercent val="0"/>
          <c:showBubbleSize val="0"/>
        </c:dLbls>
        <c:smooth val="0"/>
        <c:axId val="314894504"/>
        <c:axId val="314895680"/>
      </c:lineChart>
      <c:catAx>
        <c:axId val="314894504"/>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4895680"/>
        <c:crosses val="autoZero"/>
        <c:auto val="1"/>
        <c:lblAlgn val="ctr"/>
        <c:lblOffset val="100"/>
        <c:noMultiLvlLbl val="0"/>
      </c:catAx>
      <c:valAx>
        <c:axId val="314895680"/>
        <c:scaling>
          <c:orientation val="minMax"/>
          <c:max val="140"/>
          <c:min val="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TWh</a:t>
                </a:r>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4894504"/>
        <c:crosses val="autoZero"/>
        <c:crossBetween val="between"/>
        <c:majorUnit val="20"/>
        <c:minorUnit val="5"/>
      </c:valAx>
    </c:plotArea>
    <c:legend>
      <c:legendPos val="r"/>
      <c:layout>
        <c:manualLayout>
          <c:xMode val="edge"/>
          <c:yMode val="edge"/>
          <c:x val="0.84252747982938347"/>
          <c:y val="0.4291258974062066"/>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solidFill>
                  <a:schemeClr val="dk1"/>
                </a:solidFill>
                <a:latin typeface="Arial" panose="020B0604020202020204" pitchFamily="34" charset="0"/>
                <a:ea typeface="+mn-ea"/>
                <a:cs typeface="+mn-cs"/>
              </a:defRPr>
            </a:pPr>
            <a:r>
              <a:rPr lang="en-US"/>
              <a:t>TOTAL lighting energy/hh in kWh/yr</a:t>
            </a:r>
          </a:p>
        </c:rich>
      </c:tx>
      <c:overlay val="0"/>
      <c:spPr>
        <a:solidFill>
          <a:schemeClr val="lt1"/>
        </a:solidFill>
        <a:ln w="25400" cap="flat" cmpd="sng" algn="ctr">
          <a:noFill/>
          <a:prstDash val="solid"/>
        </a:ln>
        <a:effectLst/>
      </c:spPr>
    </c:title>
    <c:autoTitleDeleted val="0"/>
    <c:plotArea>
      <c:layout/>
      <c:lineChart>
        <c:grouping val="standard"/>
        <c:varyColors val="0"/>
        <c:ser>
          <c:idx val="0"/>
          <c:order val="0"/>
          <c:tx>
            <c:strRef>
              <c:f>Energy!$C$116</c:f>
              <c:strCache>
                <c:ptCount val="1"/>
                <c:pt idx="0">
                  <c:v>TOTAL energy/hh</c:v>
                </c:pt>
              </c:strCache>
            </c:strRef>
          </c:tx>
          <c:marker>
            <c:symbol val="none"/>
          </c:marker>
          <c:cat>
            <c:numRef>
              <c:f>Energy!$W$2:$CE$2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Energy!$W$116:$CE$116</c:f>
              <c:numCache>
                <c:formatCode>0.0</c:formatCode>
                <c:ptCount val="24"/>
                <c:pt idx="0">
                  <c:v>494.33964067559555</c:v>
                </c:pt>
                <c:pt idx="1">
                  <c:v>504.71408911785824</c:v>
                </c:pt>
                <c:pt idx="2">
                  <c:v>520.50802034860726</c:v>
                </c:pt>
                <c:pt idx="3">
                  <c:v>539.31557440076983</c:v>
                </c:pt>
                <c:pt idx="4">
                  <c:v>551.36651219353689</c:v>
                </c:pt>
                <c:pt idx="5">
                  <c:v>555.90305505814035</c:v>
                </c:pt>
                <c:pt idx="6">
                  <c:v>557.4628073888025</c:v>
                </c:pt>
                <c:pt idx="7">
                  <c:v>556.35735921538185</c:v>
                </c:pt>
                <c:pt idx="8">
                  <c:v>554.99707794500853</c:v>
                </c:pt>
                <c:pt idx="9">
                  <c:v>553.99459286338822</c:v>
                </c:pt>
                <c:pt idx="10">
                  <c:v>553.15750852870622</c:v>
                </c:pt>
                <c:pt idx="11">
                  <c:v>554.55606741454631</c:v>
                </c:pt>
                <c:pt idx="12">
                  <c:v>555.9666912408245</c:v>
                </c:pt>
                <c:pt idx="13">
                  <c:v>557.52126678520665</c:v>
                </c:pt>
                <c:pt idx="14">
                  <c:v>559.46319495919738</c:v>
                </c:pt>
                <c:pt idx="15">
                  <c:v>563.30072316584983</c:v>
                </c:pt>
                <c:pt idx="16">
                  <c:v>564.897067861089</c:v>
                </c:pt>
                <c:pt idx="17">
                  <c:v>564.84190954937208</c:v>
                </c:pt>
                <c:pt idx="18">
                  <c:v>549.06281126881174</c:v>
                </c:pt>
                <c:pt idx="19">
                  <c:v>519.85727778756905</c:v>
                </c:pt>
                <c:pt idx="20">
                  <c:v>495.42923015921764</c:v>
                </c:pt>
                <c:pt idx="21">
                  <c:v>478.42988688165002</c:v>
                </c:pt>
                <c:pt idx="22">
                  <c:v>472.03493724518108</c:v>
                </c:pt>
                <c:pt idx="23">
                  <c:v>466.89329200561428</c:v>
                </c:pt>
              </c:numCache>
            </c:numRef>
          </c:val>
          <c:smooth val="0"/>
        </c:ser>
        <c:dLbls>
          <c:showLegendKey val="0"/>
          <c:showVal val="0"/>
          <c:showCatName val="0"/>
          <c:showSerName val="0"/>
          <c:showPercent val="0"/>
          <c:showBubbleSize val="0"/>
        </c:dLbls>
        <c:smooth val="0"/>
        <c:axId val="314888232"/>
        <c:axId val="314889408"/>
      </c:lineChart>
      <c:dateAx>
        <c:axId val="314888232"/>
        <c:scaling>
          <c:orientation val="minMax"/>
        </c:scaling>
        <c:delete val="0"/>
        <c:axPos val="b"/>
        <c:numFmt formatCode="General" sourceLinked="1"/>
        <c:majorTickMark val="out"/>
        <c:minorTickMark val="none"/>
        <c:tickLblPos val="nextTo"/>
        <c:crossAx val="314889408"/>
        <c:crosses val="autoZero"/>
        <c:auto val="0"/>
        <c:lblOffset val="100"/>
        <c:baseTimeUnit val="days"/>
        <c:majorUnit val="5"/>
      </c:dateAx>
      <c:valAx>
        <c:axId val="314889408"/>
        <c:scaling>
          <c:orientation val="minMax"/>
        </c:scaling>
        <c:delete val="0"/>
        <c:axPos val="l"/>
        <c:majorGridlines/>
        <c:numFmt formatCode="0.0" sourceLinked="1"/>
        <c:majorTickMark val="out"/>
        <c:minorTickMark val="none"/>
        <c:tickLblPos val="nextTo"/>
        <c:crossAx val="314888232"/>
        <c:crosses val="autoZero"/>
        <c:crossBetween val="between"/>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All Sectors, End-User Sales 1990-2013 </a:t>
            </a:r>
            <a:r>
              <a:rPr lang="en-GB" sz="1080" b="0" i="0" u="none" strike="noStrike" baseline="0">
                <a:solidFill>
                  <a:srgbClr val="000000"/>
                </a:solidFill>
                <a:latin typeface="Calibri"/>
              </a:rPr>
              <a:t>(in mln Euro / year)</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ConsMarket!$C$28</c:f>
              <c:strCache>
                <c:ptCount val="1"/>
                <c:pt idx="0">
                  <c:v>LFL (total)</c:v>
                </c:pt>
              </c:strCache>
            </c:strRef>
          </c:tx>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ConsMarket!$W$28:$CE$28</c:f>
              <c:numCache>
                <c:formatCode>0</c:formatCode>
                <c:ptCount val="24"/>
                <c:pt idx="0">
                  <c:v>2282.9324334596995</c:v>
                </c:pt>
                <c:pt idx="1">
                  <c:v>2256.9795032795996</c:v>
                </c:pt>
                <c:pt idx="2">
                  <c:v>2266.8633049193995</c:v>
                </c:pt>
                <c:pt idx="3">
                  <c:v>2276.7471065591999</c:v>
                </c:pt>
                <c:pt idx="4">
                  <c:v>2301.9355933398001</c:v>
                </c:pt>
                <c:pt idx="5">
                  <c:v>2342.4287652611993</c:v>
                </c:pt>
                <c:pt idx="6">
                  <c:v>2398.2266223233996</c:v>
                </c:pt>
                <c:pt idx="7">
                  <c:v>2454.0244793855995</c:v>
                </c:pt>
                <c:pt idx="8">
                  <c:v>2509.8223364477994</c:v>
                </c:pt>
                <c:pt idx="9">
                  <c:v>2613.7788095825999</c:v>
                </c:pt>
                <c:pt idx="10">
                  <c:v>2691.8033313599999</c:v>
                </c:pt>
                <c:pt idx="11">
                  <c:v>2752.7058375299998</c:v>
                </c:pt>
                <c:pt idx="12">
                  <c:v>2785.5525366899992</c:v>
                </c:pt>
                <c:pt idx="13">
                  <c:v>2918.4374924099993</c:v>
                </c:pt>
                <c:pt idx="14">
                  <c:v>3060.4986224374361</c:v>
                </c:pt>
                <c:pt idx="15">
                  <c:v>3174.5111021023072</c:v>
                </c:pt>
                <c:pt idx="16">
                  <c:v>3206.4714352646151</c:v>
                </c:pt>
                <c:pt idx="17">
                  <c:v>3238.4317684269231</c:v>
                </c:pt>
                <c:pt idx="18">
                  <c:v>3270.3921015892311</c:v>
                </c:pt>
                <c:pt idx="19">
                  <c:v>3255.5741528982226</c:v>
                </c:pt>
                <c:pt idx="20">
                  <c:v>3277.4576081148193</c:v>
                </c:pt>
                <c:pt idx="21">
                  <c:v>3249.2142066423594</c:v>
                </c:pt>
                <c:pt idx="22">
                  <c:v>3114.8807721510589</c:v>
                </c:pt>
                <c:pt idx="23">
                  <c:v>2881.003762294527</c:v>
                </c:pt>
              </c:numCache>
            </c:numRef>
          </c:val>
        </c:ser>
        <c:ser>
          <c:idx val="4"/>
          <c:order val="1"/>
          <c:tx>
            <c:strRef>
              <c:f>ConsMarket!$C$45</c:f>
              <c:strCache>
                <c:ptCount val="1"/>
                <c:pt idx="0">
                  <c:v>HID (total)</c:v>
                </c:pt>
              </c:strCache>
            </c:strRef>
          </c:tx>
          <c:spPr>
            <a:ln w="25400">
              <a:noFill/>
            </a:ln>
          </c:spP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ConsMarket!$W$45:$CE$45</c:f>
              <c:numCache>
                <c:formatCode>0</c:formatCode>
                <c:ptCount val="24"/>
                <c:pt idx="0">
                  <c:v>369.5</c:v>
                </c:pt>
                <c:pt idx="1">
                  <c:v>381.00000000000006</c:v>
                </c:pt>
                <c:pt idx="2">
                  <c:v>404</c:v>
                </c:pt>
                <c:pt idx="3">
                  <c:v>426.99999999999994</c:v>
                </c:pt>
                <c:pt idx="4">
                  <c:v>448.21579999999994</c:v>
                </c:pt>
                <c:pt idx="5">
                  <c:v>467.6474</c:v>
                </c:pt>
                <c:pt idx="6">
                  <c:v>485.29479999999995</c:v>
                </c:pt>
                <c:pt idx="7">
                  <c:v>502.94220000000007</c:v>
                </c:pt>
                <c:pt idx="8">
                  <c:v>520.58960000000002</c:v>
                </c:pt>
                <c:pt idx="9">
                  <c:v>550.60320000000002</c:v>
                </c:pt>
                <c:pt idx="10">
                  <c:v>585.40966666666668</c:v>
                </c:pt>
                <c:pt idx="11">
                  <c:v>618.35500000000002</c:v>
                </c:pt>
                <c:pt idx="12">
                  <c:v>641.61799999999994</c:v>
                </c:pt>
                <c:pt idx="13">
                  <c:v>673.52766666666662</c:v>
                </c:pt>
                <c:pt idx="14">
                  <c:v>722.2945034666667</c:v>
                </c:pt>
                <c:pt idx="15">
                  <c:v>783.37351039999999</c:v>
                </c:pt>
                <c:pt idx="16">
                  <c:v>846.00902079999992</c:v>
                </c:pt>
                <c:pt idx="17">
                  <c:v>908.64453119999996</c:v>
                </c:pt>
                <c:pt idx="18">
                  <c:v>971.2800416</c:v>
                </c:pt>
                <c:pt idx="19">
                  <c:v>1038.3043135400001</c:v>
                </c:pt>
                <c:pt idx="20">
                  <c:v>1078.5567816733333</c:v>
                </c:pt>
                <c:pt idx="21">
                  <c:v>1073.1158750066666</c:v>
                </c:pt>
                <c:pt idx="22">
                  <c:v>977.91009266666651</c:v>
                </c:pt>
                <c:pt idx="23">
                  <c:v>855.36427733333335</c:v>
                </c:pt>
              </c:numCache>
            </c:numRef>
          </c:val>
        </c:ser>
        <c:ser>
          <c:idx val="1"/>
          <c:order val="2"/>
          <c:tx>
            <c:strRef>
              <c:f>ConsMarket!$C$31</c:f>
              <c:strCache>
                <c:ptCount val="1"/>
                <c:pt idx="0">
                  <c:v>CFL (total)</c:v>
                </c:pt>
              </c:strCache>
            </c:strRef>
          </c:tx>
          <c:spPr>
            <a:ln w="25400">
              <a:noFill/>
            </a:ln>
          </c:spP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ConsMarket!$W$31:$CE$31</c:f>
              <c:numCache>
                <c:formatCode>0</c:formatCode>
                <c:ptCount val="24"/>
                <c:pt idx="0">
                  <c:v>242.56855300000001</c:v>
                </c:pt>
                <c:pt idx="1">
                  <c:v>258.61151399999994</c:v>
                </c:pt>
                <c:pt idx="2">
                  <c:v>290.69743599999998</c:v>
                </c:pt>
                <c:pt idx="3">
                  <c:v>344.06522466666667</c:v>
                </c:pt>
                <c:pt idx="4">
                  <c:v>405.05189236666661</c:v>
                </c:pt>
                <c:pt idx="5">
                  <c:v>478.56863909999993</c:v>
                </c:pt>
                <c:pt idx="6">
                  <c:v>543.33359819999987</c:v>
                </c:pt>
                <c:pt idx="7">
                  <c:v>613.00975729999993</c:v>
                </c:pt>
                <c:pt idx="8">
                  <c:v>667.95231639999986</c:v>
                </c:pt>
                <c:pt idx="9">
                  <c:v>714.57658896666658</c:v>
                </c:pt>
                <c:pt idx="10">
                  <c:v>743.7533850333333</c:v>
                </c:pt>
                <c:pt idx="11">
                  <c:v>772.91717226666674</c:v>
                </c:pt>
                <c:pt idx="12">
                  <c:v>795.98791430000006</c:v>
                </c:pt>
                <c:pt idx="13">
                  <c:v>825.17696731866658</c:v>
                </c:pt>
                <c:pt idx="14">
                  <c:v>950.72976336228658</c:v>
                </c:pt>
                <c:pt idx="15">
                  <c:v>1369.0735614977932</c:v>
                </c:pt>
                <c:pt idx="16">
                  <c:v>1851.2077151523331</c:v>
                </c:pt>
                <c:pt idx="17">
                  <c:v>2401.004300217433</c:v>
                </c:pt>
                <c:pt idx="18">
                  <c:v>2657.9941138594932</c:v>
                </c:pt>
                <c:pt idx="19">
                  <c:v>2873.0183413480536</c:v>
                </c:pt>
                <c:pt idx="20">
                  <c:v>2760.1232302348994</c:v>
                </c:pt>
                <c:pt idx="21">
                  <c:v>2503.4476019129997</c:v>
                </c:pt>
                <c:pt idx="22">
                  <c:v>2054.3666995512331</c:v>
                </c:pt>
                <c:pt idx="23">
                  <c:v>1662.5638838223333</c:v>
                </c:pt>
              </c:numCache>
            </c:numRef>
          </c:val>
        </c:ser>
        <c:ser>
          <c:idx val="2"/>
          <c:order val="3"/>
          <c:tx>
            <c:strRef>
              <c:f>ConsMarket!$C$38</c:f>
              <c:strCache>
                <c:ptCount val="1"/>
                <c:pt idx="0">
                  <c:v>Tungsten-HL (total)</c:v>
                </c:pt>
              </c:strCache>
            </c:strRef>
          </c:tx>
          <c:spPr>
            <a:ln w="25400">
              <a:noFill/>
            </a:ln>
          </c:spP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ConsMarket!$W$38:$CE$38</c:f>
              <c:numCache>
                <c:formatCode>0</c:formatCode>
                <c:ptCount val="24"/>
                <c:pt idx="0">
                  <c:v>280.3172691254307</c:v>
                </c:pt>
                <c:pt idx="1">
                  <c:v>349.54785165151588</c:v>
                </c:pt>
                <c:pt idx="2">
                  <c:v>438.2579759559859</c:v>
                </c:pt>
                <c:pt idx="3">
                  <c:v>543.02748308924834</c:v>
                </c:pt>
                <c:pt idx="4">
                  <c:v>609.69692951879892</c:v>
                </c:pt>
                <c:pt idx="5">
                  <c:v>695.60102965191243</c:v>
                </c:pt>
                <c:pt idx="6">
                  <c:v>780.07703247980567</c:v>
                </c:pt>
                <c:pt idx="7">
                  <c:v>878.93390170901932</c:v>
                </c:pt>
                <c:pt idx="8">
                  <c:v>987.28979043805975</c:v>
                </c:pt>
                <c:pt idx="9">
                  <c:v>1102.0371829374953</c:v>
                </c:pt>
                <c:pt idx="10">
                  <c:v>1220.7665578381291</c:v>
                </c:pt>
                <c:pt idx="11">
                  <c:v>1341.0791872894652</c:v>
                </c:pt>
                <c:pt idx="12">
                  <c:v>1461.8098185746985</c:v>
                </c:pt>
                <c:pt idx="13">
                  <c:v>1583.396702180029</c:v>
                </c:pt>
                <c:pt idx="14">
                  <c:v>1710.5580403229173</c:v>
                </c:pt>
                <c:pt idx="15">
                  <c:v>1899.0905042200761</c:v>
                </c:pt>
                <c:pt idx="16">
                  <c:v>2126.4749053373976</c:v>
                </c:pt>
                <c:pt idx="17">
                  <c:v>2497.7929430626032</c:v>
                </c:pt>
                <c:pt idx="18">
                  <c:v>2956.3925570374113</c:v>
                </c:pt>
                <c:pt idx="19">
                  <c:v>3438.2903217320872</c:v>
                </c:pt>
                <c:pt idx="20">
                  <c:v>3757.1868871783759</c:v>
                </c:pt>
                <c:pt idx="21">
                  <c:v>3942.6835241909016</c:v>
                </c:pt>
                <c:pt idx="22">
                  <c:v>4084.2066405311389</c:v>
                </c:pt>
                <c:pt idx="23">
                  <c:v>4032.490802385757</c:v>
                </c:pt>
              </c:numCache>
            </c:numRef>
          </c:val>
        </c:ser>
        <c:ser>
          <c:idx val="3"/>
          <c:order val="4"/>
          <c:tx>
            <c:strRef>
              <c:f>ConsMarket!$C$41</c:f>
              <c:strCache>
                <c:ptCount val="1"/>
                <c:pt idx="0">
                  <c:v>GLS (total)</c:v>
                </c:pt>
              </c:strCache>
            </c:strRef>
          </c:tx>
          <c:spPr>
            <a:ln w="25400">
              <a:noFill/>
            </a:ln>
          </c:spP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ConsMarket!$W$41:$CE$41</c:f>
              <c:numCache>
                <c:formatCode>0</c:formatCode>
                <c:ptCount val="24"/>
                <c:pt idx="0">
                  <c:v>1461.4745945585746</c:v>
                </c:pt>
                <c:pt idx="1">
                  <c:v>1452.9489786062343</c:v>
                </c:pt>
                <c:pt idx="2">
                  <c:v>1442.9953242303479</c:v>
                </c:pt>
                <c:pt idx="3">
                  <c:v>1432.2395896740672</c:v>
                </c:pt>
                <c:pt idx="4">
                  <c:v>1420.9850176220816</c:v>
                </c:pt>
                <c:pt idx="5">
                  <c:v>1410.2008222871523</c:v>
                </c:pt>
                <c:pt idx="6">
                  <c:v>1400.3362033049514</c:v>
                </c:pt>
                <c:pt idx="7">
                  <c:v>1390.9110809989324</c:v>
                </c:pt>
                <c:pt idx="8">
                  <c:v>1381.4206919508927</c:v>
                </c:pt>
                <c:pt idx="9">
                  <c:v>1371.7369395419878</c:v>
                </c:pt>
                <c:pt idx="10">
                  <c:v>1361.7363072069238</c:v>
                </c:pt>
                <c:pt idx="11">
                  <c:v>1351.4367470849249</c:v>
                </c:pt>
                <c:pt idx="12">
                  <c:v>1340.975818715395</c:v>
                </c:pt>
                <c:pt idx="13">
                  <c:v>1330.486501584187</c:v>
                </c:pt>
                <c:pt idx="14">
                  <c:v>1319.9687956913003</c:v>
                </c:pt>
                <c:pt idx="15">
                  <c:v>1309.3024871163486</c:v>
                </c:pt>
                <c:pt idx="16">
                  <c:v>1296.6669510499237</c:v>
                </c:pt>
                <c:pt idx="17">
                  <c:v>1280.2081171416519</c:v>
                </c:pt>
                <c:pt idx="18">
                  <c:v>1108.4061675250377</c:v>
                </c:pt>
                <c:pt idx="19">
                  <c:v>835.74483089265959</c:v>
                </c:pt>
                <c:pt idx="20">
                  <c:v>604.02550896196533</c:v>
                </c:pt>
                <c:pt idx="21">
                  <c:v>406.32298480792616</c:v>
                </c:pt>
                <c:pt idx="22">
                  <c:v>271.20427805757816</c:v>
                </c:pt>
                <c:pt idx="23">
                  <c:v>147.93599820453818</c:v>
                </c:pt>
              </c:numCache>
            </c:numRef>
          </c:val>
        </c:ser>
        <c:ser>
          <c:idx val="5"/>
          <c:order val="5"/>
          <c:tx>
            <c:strRef>
              <c:f>ConsMarket!$C$48</c:f>
              <c:strCache>
                <c:ptCount val="1"/>
                <c:pt idx="0">
                  <c:v>LED (total)</c:v>
                </c:pt>
              </c:strCache>
            </c:strRef>
          </c:tx>
          <c:spPr>
            <a:ln w="25400">
              <a:noFill/>
            </a:ln>
          </c:spP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ConsMarket!$W$48:$CE$48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154.7842587984</c:v>
                </c:pt>
                <c:pt idx="20">
                  <c:v>284.76115075008005</c:v>
                </c:pt>
                <c:pt idx="21">
                  <c:v>521.83483363591995</c:v>
                </c:pt>
                <c:pt idx="22">
                  <c:v>781.43165267480003</c:v>
                </c:pt>
                <c:pt idx="23">
                  <c:v>1300.7422544000001</c:v>
                </c:pt>
              </c:numCache>
            </c:numRef>
          </c:val>
        </c:ser>
        <c:dLbls>
          <c:showLegendKey val="0"/>
          <c:showVal val="0"/>
          <c:showCatName val="0"/>
          <c:showSerName val="0"/>
          <c:showPercent val="0"/>
          <c:showBubbleSize val="0"/>
        </c:dLbls>
        <c:axId val="314894112"/>
        <c:axId val="314900776"/>
      </c:areaChart>
      <c:catAx>
        <c:axId val="314894112"/>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4900776"/>
        <c:crosses val="autoZero"/>
        <c:auto val="1"/>
        <c:lblAlgn val="ctr"/>
        <c:lblOffset val="100"/>
        <c:noMultiLvlLbl val="0"/>
      </c:catAx>
      <c:valAx>
        <c:axId val="314900776"/>
        <c:scaling>
          <c:orientation val="minMax"/>
          <c:max val="1300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mln Euro</a:t>
                </a:r>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4894112"/>
        <c:crosses val="autoZero"/>
        <c:crossBetween val="midCat"/>
        <c:majorUnit val="1000"/>
      </c:valAx>
    </c:plotArea>
    <c:legend>
      <c:legendPos val="r"/>
      <c:layout>
        <c:manualLayout>
          <c:xMode val="edge"/>
          <c:yMode val="edge"/>
          <c:x val="0.84901887872584569"/>
          <c:y val="0.1380719758375791"/>
          <c:w val="0.15098112127415428"/>
          <c:h val="0.69452726956924504"/>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All Sectors, End-User Sales 1990-2013 </a:t>
            </a:r>
            <a:r>
              <a:rPr lang="en-GB" sz="1080" b="0" i="0" u="none" strike="noStrike" baseline="0">
                <a:solidFill>
                  <a:srgbClr val="000000"/>
                </a:solidFill>
                <a:latin typeface="Calibri"/>
              </a:rPr>
              <a:t>(in mln Euro / year)</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ConsMarket!$C$28</c:f>
              <c:strCache>
                <c:ptCount val="1"/>
                <c:pt idx="0">
                  <c:v>LFL (total)</c:v>
                </c:pt>
              </c:strCache>
            </c:strRef>
          </c:tx>
          <c:marker>
            <c:symbol val="none"/>
          </c:marke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ConsMarket!$W$28:$CE$28</c:f>
              <c:numCache>
                <c:formatCode>0</c:formatCode>
                <c:ptCount val="24"/>
                <c:pt idx="0">
                  <c:v>2282.9324334596995</c:v>
                </c:pt>
                <c:pt idx="1">
                  <c:v>2256.9795032795996</c:v>
                </c:pt>
                <c:pt idx="2">
                  <c:v>2266.8633049193995</c:v>
                </c:pt>
                <c:pt idx="3">
                  <c:v>2276.7471065591999</c:v>
                </c:pt>
                <c:pt idx="4">
                  <c:v>2301.9355933398001</c:v>
                </c:pt>
                <c:pt idx="5">
                  <c:v>2342.4287652611993</c:v>
                </c:pt>
                <c:pt idx="6">
                  <c:v>2398.2266223233996</c:v>
                </c:pt>
                <c:pt idx="7">
                  <c:v>2454.0244793855995</c:v>
                </c:pt>
                <c:pt idx="8">
                  <c:v>2509.8223364477994</c:v>
                </c:pt>
                <c:pt idx="9">
                  <c:v>2613.7788095825999</c:v>
                </c:pt>
                <c:pt idx="10">
                  <c:v>2691.8033313599999</c:v>
                </c:pt>
                <c:pt idx="11">
                  <c:v>2752.7058375299998</c:v>
                </c:pt>
                <c:pt idx="12">
                  <c:v>2785.5525366899992</c:v>
                </c:pt>
                <c:pt idx="13">
                  <c:v>2918.4374924099993</c:v>
                </c:pt>
                <c:pt idx="14">
                  <c:v>3060.4986224374361</c:v>
                </c:pt>
                <c:pt idx="15">
                  <c:v>3174.5111021023072</c:v>
                </c:pt>
                <c:pt idx="16">
                  <c:v>3206.4714352646151</c:v>
                </c:pt>
                <c:pt idx="17">
                  <c:v>3238.4317684269231</c:v>
                </c:pt>
                <c:pt idx="18">
                  <c:v>3270.3921015892311</c:v>
                </c:pt>
                <c:pt idx="19">
                  <c:v>3255.5741528982226</c:v>
                </c:pt>
                <c:pt idx="20">
                  <c:v>3277.4576081148193</c:v>
                </c:pt>
                <c:pt idx="21">
                  <c:v>3249.2142066423594</c:v>
                </c:pt>
                <c:pt idx="22">
                  <c:v>3114.8807721510589</c:v>
                </c:pt>
                <c:pt idx="23">
                  <c:v>2881.003762294527</c:v>
                </c:pt>
              </c:numCache>
            </c:numRef>
          </c:val>
          <c:smooth val="0"/>
        </c:ser>
        <c:ser>
          <c:idx val="4"/>
          <c:order val="1"/>
          <c:tx>
            <c:strRef>
              <c:f>ConsMarket!$C$45</c:f>
              <c:strCache>
                <c:ptCount val="1"/>
                <c:pt idx="0">
                  <c:v>HID (total)</c:v>
                </c:pt>
              </c:strCache>
            </c:strRef>
          </c:tx>
          <c:marker>
            <c:symbol val="none"/>
          </c:marke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ConsMarket!$W$45:$CE$45</c:f>
              <c:numCache>
                <c:formatCode>0</c:formatCode>
                <c:ptCount val="24"/>
                <c:pt idx="0">
                  <c:v>369.5</c:v>
                </c:pt>
                <c:pt idx="1">
                  <c:v>381.00000000000006</c:v>
                </c:pt>
                <c:pt idx="2">
                  <c:v>404</c:v>
                </c:pt>
                <c:pt idx="3">
                  <c:v>426.99999999999994</c:v>
                </c:pt>
                <c:pt idx="4">
                  <c:v>448.21579999999994</c:v>
                </c:pt>
                <c:pt idx="5">
                  <c:v>467.6474</c:v>
                </c:pt>
                <c:pt idx="6">
                  <c:v>485.29479999999995</c:v>
                </c:pt>
                <c:pt idx="7">
                  <c:v>502.94220000000007</c:v>
                </c:pt>
                <c:pt idx="8">
                  <c:v>520.58960000000002</c:v>
                </c:pt>
                <c:pt idx="9">
                  <c:v>550.60320000000002</c:v>
                </c:pt>
                <c:pt idx="10">
                  <c:v>585.40966666666668</c:v>
                </c:pt>
                <c:pt idx="11">
                  <c:v>618.35500000000002</c:v>
                </c:pt>
                <c:pt idx="12">
                  <c:v>641.61799999999994</c:v>
                </c:pt>
                <c:pt idx="13">
                  <c:v>673.52766666666662</c:v>
                </c:pt>
                <c:pt idx="14">
                  <c:v>722.2945034666667</c:v>
                </c:pt>
                <c:pt idx="15">
                  <c:v>783.37351039999999</c:v>
                </c:pt>
                <c:pt idx="16">
                  <c:v>846.00902079999992</c:v>
                </c:pt>
                <c:pt idx="17">
                  <c:v>908.64453119999996</c:v>
                </c:pt>
                <c:pt idx="18">
                  <c:v>971.2800416</c:v>
                </c:pt>
                <c:pt idx="19">
                  <c:v>1038.3043135400001</c:v>
                </c:pt>
                <c:pt idx="20">
                  <c:v>1078.5567816733333</c:v>
                </c:pt>
                <c:pt idx="21">
                  <c:v>1073.1158750066666</c:v>
                </c:pt>
                <c:pt idx="22">
                  <c:v>977.91009266666651</c:v>
                </c:pt>
                <c:pt idx="23">
                  <c:v>855.36427733333335</c:v>
                </c:pt>
              </c:numCache>
            </c:numRef>
          </c:val>
          <c:smooth val="0"/>
        </c:ser>
        <c:ser>
          <c:idx val="1"/>
          <c:order val="2"/>
          <c:tx>
            <c:strRef>
              <c:f>ConsMarket!$C$31</c:f>
              <c:strCache>
                <c:ptCount val="1"/>
                <c:pt idx="0">
                  <c:v>CFL (total)</c:v>
                </c:pt>
              </c:strCache>
            </c:strRef>
          </c:tx>
          <c:marker>
            <c:symbol val="none"/>
          </c:marke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ConsMarket!$W$31:$CE$31</c:f>
              <c:numCache>
                <c:formatCode>0</c:formatCode>
                <c:ptCount val="24"/>
                <c:pt idx="0">
                  <c:v>242.56855300000001</c:v>
                </c:pt>
                <c:pt idx="1">
                  <c:v>258.61151399999994</c:v>
                </c:pt>
                <c:pt idx="2">
                  <c:v>290.69743599999998</c:v>
                </c:pt>
                <c:pt idx="3">
                  <c:v>344.06522466666667</c:v>
                </c:pt>
                <c:pt idx="4">
                  <c:v>405.05189236666661</c:v>
                </c:pt>
                <c:pt idx="5">
                  <c:v>478.56863909999993</c:v>
                </c:pt>
                <c:pt idx="6">
                  <c:v>543.33359819999987</c:v>
                </c:pt>
                <c:pt idx="7">
                  <c:v>613.00975729999993</c:v>
                </c:pt>
                <c:pt idx="8">
                  <c:v>667.95231639999986</c:v>
                </c:pt>
                <c:pt idx="9">
                  <c:v>714.57658896666658</c:v>
                </c:pt>
                <c:pt idx="10">
                  <c:v>743.7533850333333</c:v>
                </c:pt>
                <c:pt idx="11">
                  <c:v>772.91717226666674</c:v>
                </c:pt>
                <c:pt idx="12">
                  <c:v>795.98791430000006</c:v>
                </c:pt>
                <c:pt idx="13">
                  <c:v>825.17696731866658</c:v>
                </c:pt>
                <c:pt idx="14">
                  <c:v>950.72976336228658</c:v>
                </c:pt>
                <c:pt idx="15">
                  <c:v>1369.0735614977932</c:v>
                </c:pt>
                <c:pt idx="16">
                  <c:v>1851.2077151523331</c:v>
                </c:pt>
                <c:pt idx="17">
                  <c:v>2401.004300217433</c:v>
                </c:pt>
                <c:pt idx="18">
                  <c:v>2657.9941138594932</c:v>
                </c:pt>
                <c:pt idx="19">
                  <c:v>2873.0183413480536</c:v>
                </c:pt>
                <c:pt idx="20">
                  <c:v>2760.1232302348994</c:v>
                </c:pt>
                <c:pt idx="21">
                  <c:v>2503.4476019129997</c:v>
                </c:pt>
                <c:pt idx="22">
                  <c:v>2054.3666995512331</c:v>
                </c:pt>
                <c:pt idx="23">
                  <c:v>1662.5638838223333</c:v>
                </c:pt>
              </c:numCache>
            </c:numRef>
          </c:val>
          <c:smooth val="0"/>
        </c:ser>
        <c:ser>
          <c:idx val="2"/>
          <c:order val="3"/>
          <c:tx>
            <c:strRef>
              <c:f>ConsMarket!$C$38</c:f>
              <c:strCache>
                <c:ptCount val="1"/>
                <c:pt idx="0">
                  <c:v>Tungsten-HL (total)</c:v>
                </c:pt>
              </c:strCache>
            </c:strRef>
          </c:tx>
          <c:marker>
            <c:symbol val="none"/>
          </c:marke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ConsMarket!$W$38:$CE$38</c:f>
              <c:numCache>
                <c:formatCode>0</c:formatCode>
                <c:ptCount val="24"/>
                <c:pt idx="0">
                  <c:v>280.3172691254307</c:v>
                </c:pt>
                <c:pt idx="1">
                  <c:v>349.54785165151588</c:v>
                </c:pt>
                <c:pt idx="2">
                  <c:v>438.2579759559859</c:v>
                </c:pt>
                <c:pt idx="3">
                  <c:v>543.02748308924834</c:v>
                </c:pt>
                <c:pt idx="4">
                  <c:v>609.69692951879892</c:v>
                </c:pt>
                <c:pt idx="5">
                  <c:v>695.60102965191243</c:v>
                </c:pt>
                <c:pt idx="6">
                  <c:v>780.07703247980567</c:v>
                </c:pt>
                <c:pt idx="7">
                  <c:v>878.93390170901932</c:v>
                </c:pt>
                <c:pt idx="8">
                  <c:v>987.28979043805975</c:v>
                </c:pt>
                <c:pt idx="9">
                  <c:v>1102.0371829374953</c:v>
                </c:pt>
                <c:pt idx="10">
                  <c:v>1220.7665578381291</c:v>
                </c:pt>
                <c:pt idx="11">
                  <c:v>1341.0791872894652</c:v>
                </c:pt>
                <c:pt idx="12">
                  <c:v>1461.8098185746985</c:v>
                </c:pt>
                <c:pt idx="13">
                  <c:v>1583.396702180029</c:v>
                </c:pt>
                <c:pt idx="14">
                  <c:v>1710.5580403229173</c:v>
                </c:pt>
                <c:pt idx="15">
                  <c:v>1899.0905042200761</c:v>
                </c:pt>
                <c:pt idx="16">
                  <c:v>2126.4749053373976</c:v>
                </c:pt>
                <c:pt idx="17">
                  <c:v>2497.7929430626032</c:v>
                </c:pt>
                <c:pt idx="18">
                  <c:v>2956.3925570374113</c:v>
                </c:pt>
                <c:pt idx="19">
                  <c:v>3438.2903217320872</c:v>
                </c:pt>
                <c:pt idx="20">
                  <c:v>3757.1868871783759</c:v>
                </c:pt>
                <c:pt idx="21">
                  <c:v>3942.6835241909016</c:v>
                </c:pt>
                <c:pt idx="22">
                  <c:v>4084.2066405311389</c:v>
                </c:pt>
                <c:pt idx="23">
                  <c:v>4032.490802385757</c:v>
                </c:pt>
              </c:numCache>
            </c:numRef>
          </c:val>
          <c:smooth val="0"/>
        </c:ser>
        <c:ser>
          <c:idx val="3"/>
          <c:order val="4"/>
          <c:tx>
            <c:strRef>
              <c:f>ConsMarket!$C$41</c:f>
              <c:strCache>
                <c:ptCount val="1"/>
                <c:pt idx="0">
                  <c:v>GLS (total)</c:v>
                </c:pt>
              </c:strCache>
            </c:strRef>
          </c:tx>
          <c:marker>
            <c:symbol val="none"/>
          </c:marke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ConsMarket!$W$41:$CE$41</c:f>
              <c:numCache>
                <c:formatCode>0</c:formatCode>
                <c:ptCount val="24"/>
                <c:pt idx="0">
                  <c:v>1461.4745945585746</c:v>
                </c:pt>
                <c:pt idx="1">
                  <c:v>1452.9489786062343</c:v>
                </c:pt>
                <c:pt idx="2">
                  <c:v>1442.9953242303479</c:v>
                </c:pt>
                <c:pt idx="3">
                  <c:v>1432.2395896740672</c:v>
                </c:pt>
                <c:pt idx="4">
                  <c:v>1420.9850176220816</c:v>
                </c:pt>
                <c:pt idx="5">
                  <c:v>1410.2008222871523</c:v>
                </c:pt>
                <c:pt idx="6">
                  <c:v>1400.3362033049514</c:v>
                </c:pt>
                <c:pt idx="7">
                  <c:v>1390.9110809989324</c:v>
                </c:pt>
                <c:pt idx="8">
                  <c:v>1381.4206919508927</c:v>
                </c:pt>
                <c:pt idx="9">
                  <c:v>1371.7369395419878</c:v>
                </c:pt>
                <c:pt idx="10">
                  <c:v>1361.7363072069238</c:v>
                </c:pt>
                <c:pt idx="11">
                  <c:v>1351.4367470849249</c:v>
                </c:pt>
                <c:pt idx="12">
                  <c:v>1340.975818715395</c:v>
                </c:pt>
                <c:pt idx="13">
                  <c:v>1330.486501584187</c:v>
                </c:pt>
                <c:pt idx="14">
                  <c:v>1319.9687956913003</c:v>
                </c:pt>
                <c:pt idx="15">
                  <c:v>1309.3024871163486</c:v>
                </c:pt>
                <c:pt idx="16">
                  <c:v>1296.6669510499237</c:v>
                </c:pt>
                <c:pt idx="17">
                  <c:v>1280.2081171416519</c:v>
                </c:pt>
                <c:pt idx="18">
                  <c:v>1108.4061675250377</c:v>
                </c:pt>
                <c:pt idx="19">
                  <c:v>835.74483089265959</c:v>
                </c:pt>
                <c:pt idx="20">
                  <c:v>604.02550896196533</c:v>
                </c:pt>
                <c:pt idx="21">
                  <c:v>406.32298480792616</c:v>
                </c:pt>
                <c:pt idx="22">
                  <c:v>271.20427805757816</c:v>
                </c:pt>
                <c:pt idx="23">
                  <c:v>147.93599820453818</c:v>
                </c:pt>
              </c:numCache>
            </c:numRef>
          </c:val>
          <c:smooth val="0"/>
        </c:ser>
        <c:ser>
          <c:idx val="5"/>
          <c:order val="5"/>
          <c:tx>
            <c:strRef>
              <c:f>ConsMarket!$C$48</c:f>
              <c:strCache>
                <c:ptCount val="1"/>
                <c:pt idx="0">
                  <c:v>LED (total)</c:v>
                </c:pt>
              </c:strCache>
            </c:strRef>
          </c:tx>
          <c:marker>
            <c:symbol val="none"/>
          </c:marke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ConsMarket!$W$48:$CE$48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154.7842587984</c:v>
                </c:pt>
                <c:pt idx="20">
                  <c:v>284.76115075008005</c:v>
                </c:pt>
                <c:pt idx="21">
                  <c:v>521.83483363591995</c:v>
                </c:pt>
                <c:pt idx="22">
                  <c:v>781.43165267480003</c:v>
                </c:pt>
                <c:pt idx="23">
                  <c:v>1300.7422544000001</c:v>
                </c:pt>
              </c:numCache>
            </c:numRef>
          </c:val>
          <c:smooth val="0"/>
        </c:ser>
        <c:dLbls>
          <c:showLegendKey val="0"/>
          <c:showVal val="0"/>
          <c:showCatName val="0"/>
          <c:showSerName val="0"/>
          <c:showPercent val="0"/>
          <c:showBubbleSize val="0"/>
        </c:dLbls>
        <c:smooth val="0"/>
        <c:axId val="314901168"/>
        <c:axId val="314899208"/>
      </c:lineChart>
      <c:catAx>
        <c:axId val="314901168"/>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4899208"/>
        <c:crosses val="autoZero"/>
        <c:auto val="1"/>
        <c:lblAlgn val="ctr"/>
        <c:lblOffset val="100"/>
        <c:noMultiLvlLbl val="0"/>
      </c:catAx>
      <c:valAx>
        <c:axId val="314899208"/>
        <c:scaling>
          <c:orientation val="minMax"/>
          <c:max val="500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mln Euro</a:t>
                </a:r>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4901168"/>
        <c:crosses val="autoZero"/>
        <c:crossBetween val="between"/>
        <c:majorUnit val="500"/>
      </c:valAx>
    </c:plotArea>
    <c:legend>
      <c:legendPos val="r"/>
      <c:layout>
        <c:manualLayout>
          <c:xMode val="edge"/>
          <c:yMode val="edge"/>
          <c:x val="0.84252747982938347"/>
          <c:y val="0.43525334838659874"/>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Residential, End-User Sales  1990-2013 </a:t>
            </a:r>
            <a:r>
              <a:rPr lang="en-GB" sz="1080" b="0" i="0" u="none" strike="noStrike" baseline="0">
                <a:solidFill>
                  <a:srgbClr val="000000"/>
                </a:solidFill>
                <a:latin typeface="Calibri"/>
              </a:rPr>
              <a:t>(in mln Euro / year)</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ConsMarket!$C$78</c:f>
              <c:strCache>
                <c:ptCount val="1"/>
                <c:pt idx="0">
                  <c:v>LFL (total)</c:v>
                </c:pt>
              </c:strCache>
            </c:strRef>
          </c:tx>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ConsMarket!$W$78:$CE$78</c:f>
              <c:numCache>
                <c:formatCode>0</c:formatCode>
                <c:ptCount val="24"/>
                <c:pt idx="0">
                  <c:v>173.11335988319999</c:v>
                </c:pt>
                <c:pt idx="1">
                  <c:v>171.14536517759998</c:v>
                </c:pt>
                <c:pt idx="2">
                  <c:v>171.89484776639998</c:v>
                </c:pt>
                <c:pt idx="3">
                  <c:v>172.64433035519997</c:v>
                </c:pt>
                <c:pt idx="4">
                  <c:v>174.55435778879996</c:v>
                </c:pt>
                <c:pt idx="5">
                  <c:v>177.62493006719998</c:v>
                </c:pt>
                <c:pt idx="6">
                  <c:v>181.85604719039998</c:v>
                </c:pt>
                <c:pt idx="7">
                  <c:v>186.08716431360003</c:v>
                </c:pt>
                <c:pt idx="8">
                  <c:v>190.31828143679999</c:v>
                </c:pt>
                <c:pt idx="9">
                  <c:v>198.20123674559997</c:v>
                </c:pt>
                <c:pt idx="10">
                  <c:v>204.11778816</c:v>
                </c:pt>
                <c:pt idx="11">
                  <c:v>208.73598767999999</c:v>
                </c:pt>
                <c:pt idx="12">
                  <c:v>211.22673263999999</c:v>
                </c:pt>
                <c:pt idx="13">
                  <c:v>221.30331695999999</c:v>
                </c:pt>
                <c:pt idx="14">
                  <c:v>232.07572492416574</c:v>
                </c:pt>
                <c:pt idx="15">
                  <c:v>240.72122101249727</c:v>
                </c:pt>
                <c:pt idx="16">
                  <c:v>243.14475338499454</c:v>
                </c:pt>
                <c:pt idx="17">
                  <c:v>245.56828575749179</c:v>
                </c:pt>
                <c:pt idx="18">
                  <c:v>247.9918181299891</c:v>
                </c:pt>
                <c:pt idx="19">
                  <c:v>246.86818221029182</c:v>
                </c:pt>
                <c:pt idx="20">
                  <c:v>248.5275911366688</c:v>
                </c:pt>
                <c:pt idx="21">
                  <c:v>246.38591140415997</c:v>
                </c:pt>
                <c:pt idx="22">
                  <c:v>236.19948983135998</c:v>
                </c:pt>
                <c:pt idx="23">
                  <c:v>218.46474026877931</c:v>
                </c:pt>
              </c:numCache>
            </c:numRef>
          </c:val>
        </c:ser>
        <c:ser>
          <c:idx val="4"/>
          <c:order val="1"/>
          <c:tx>
            <c:strRef>
              <c:f>ConsMarket!$C$95</c:f>
              <c:strCache>
                <c:ptCount val="1"/>
                <c:pt idx="0">
                  <c:v>HID (total)</c:v>
                </c:pt>
              </c:strCache>
            </c:strRef>
          </c:tx>
          <c:spPr>
            <a:ln w="25400">
              <a:noFill/>
            </a:ln>
          </c:spP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ConsMarket!$W$95:$CE$95</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1"/>
          <c:order val="2"/>
          <c:tx>
            <c:strRef>
              <c:f>ConsMarket!$C$81</c:f>
              <c:strCache>
                <c:ptCount val="1"/>
                <c:pt idx="0">
                  <c:v>CFL (total)</c:v>
                </c:pt>
              </c:strCache>
            </c:strRef>
          </c:tx>
          <c:spPr>
            <a:ln w="25400">
              <a:noFill/>
            </a:ln>
          </c:spP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ConsMarket!$W$81:$CE$81</c:f>
              <c:numCache>
                <c:formatCode>0</c:formatCode>
                <c:ptCount val="24"/>
                <c:pt idx="0">
                  <c:v>123.336018</c:v>
                </c:pt>
                <c:pt idx="1">
                  <c:v>132.50768399999998</c:v>
                </c:pt>
                <c:pt idx="2">
                  <c:v>150.85101599999999</c:v>
                </c:pt>
                <c:pt idx="3">
                  <c:v>182.87554799999998</c:v>
                </c:pt>
                <c:pt idx="4">
                  <c:v>219.47328419999997</c:v>
                </c:pt>
                <c:pt idx="5">
                  <c:v>263.80142459999996</c:v>
                </c:pt>
                <c:pt idx="6">
                  <c:v>302.17876919999998</c:v>
                </c:pt>
                <c:pt idx="7">
                  <c:v>343.71331379999992</c:v>
                </c:pt>
                <c:pt idx="8">
                  <c:v>375.77625839999996</c:v>
                </c:pt>
                <c:pt idx="9">
                  <c:v>401.04280379999994</c:v>
                </c:pt>
                <c:pt idx="10">
                  <c:v>415.41964019999995</c:v>
                </c:pt>
                <c:pt idx="11">
                  <c:v>430.28847359999997</c:v>
                </c:pt>
                <c:pt idx="12">
                  <c:v>442.59155579999998</c:v>
                </c:pt>
                <c:pt idx="13">
                  <c:v>457.27648756199994</c:v>
                </c:pt>
                <c:pt idx="14">
                  <c:v>531.82699368371993</c:v>
                </c:pt>
                <c:pt idx="15">
                  <c:v>793.11582338675987</c:v>
                </c:pt>
                <c:pt idx="16">
                  <c:v>1095.0553769099999</c:v>
                </c:pt>
                <c:pt idx="17">
                  <c:v>1440.4922077685999</c:v>
                </c:pt>
                <c:pt idx="18">
                  <c:v>1597.6961141409599</c:v>
                </c:pt>
                <c:pt idx="19">
                  <c:v>1729.1920538263198</c:v>
                </c:pt>
                <c:pt idx="20">
                  <c:v>1652.2465768193997</c:v>
                </c:pt>
                <c:pt idx="21">
                  <c:v>1492.083611478</c:v>
                </c:pt>
                <c:pt idx="22">
                  <c:v>1211.1021973073998</c:v>
                </c:pt>
                <c:pt idx="23">
                  <c:v>967.71630293399994</c:v>
                </c:pt>
              </c:numCache>
            </c:numRef>
          </c:val>
        </c:ser>
        <c:ser>
          <c:idx val="2"/>
          <c:order val="3"/>
          <c:tx>
            <c:strRef>
              <c:f>ConsMarket!$C$88</c:f>
              <c:strCache>
                <c:ptCount val="1"/>
                <c:pt idx="0">
                  <c:v>Tungsten-HL (total)</c:v>
                </c:pt>
              </c:strCache>
            </c:strRef>
          </c:tx>
          <c:spPr>
            <a:ln w="25400">
              <a:noFill/>
            </a:ln>
          </c:spP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ConsMarket!$W$88:$CE$88</c:f>
              <c:numCache>
                <c:formatCode>0</c:formatCode>
                <c:ptCount val="24"/>
                <c:pt idx="0">
                  <c:v>231.98670548311509</c:v>
                </c:pt>
                <c:pt idx="1">
                  <c:v>289.28098067711664</c:v>
                </c:pt>
                <c:pt idx="2">
                  <c:v>362.69625596357452</c:v>
                </c:pt>
                <c:pt idx="3">
                  <c:v>449.40205497041245</c:v>
                </c:pt>
                <c:pt idx="4">
                  <c:v>504.57676925693698</c:v>
                </c:pt>
                <c:pt idx="5">
                  <c:v>575.66981764296202</c:v>
                </c:pt>
                <c:pt idx="6">
                  <c:v>645.58099239708054</c:v>
                </c:pt>
                <c:pt idx="7">
                  <c:v>727.39357382815388</c:v>
                </c:pt>
                <c:pt idx="8">
                  <c:v>817.06741277632523</c:v>
                </c:pt>
                <c:pt idx="9">
                  <c:v>912.03077208620289</c:v>
                </c:pt>
                <c:pt idx="10">
                  <c:v>1010.2895651074172</c:v>
                </c:pt>
                <c:pt idx="11">
                  <c:v>1109.8586377567988</c:v>
                </c:pt>
                <c:pt idx="12">
                  <c:v>1209.7736429583713</c:v>
                </c:pt>
                <c:pt idx="13">
                  <c:v>1310.3972707696792</c:v>
                </c:pt>
                <c:pt idx="14">
                  <c:v>1415.6342402672421</c:v>
                </c:pt>
                <c:pt idx="15">
                  <c:v>1571.6611069407527</c:v>
                </c:pt>
                <c:pt idx="16">
                  <c:v>1759.8413009688809</c:v>
                </c:pt>
                <c:pt idx="17">
                  <c:v>2067.1389873621542</c:v>
                </c:pt>
                <c:pt idx="18">
                  <c:v>2446.6697023757888</c:v>
                </c:pt>
                <c:pt idx="19">
                  <c:v>2845.4816455713822</c:v>
                </c:pt>
                <c:pt idx="20">
                  <c:v>3109.3960445614143</c:v>
                </c:pt>
                <c:pt idx="21">
                  <c:v>3262.9105027786773</c:v>
                </c:pt>
                <c:pt idx="22">
                  <c:v>3380.0330818188736</c:v>
                </c:pt>
                <c:pt idx="23">
                  <c:v>3337.2337674916612</c:v>
                </c:pt>
              </c:numCache>
            </c:numRef>
          </c:val>
        </c:ser>
        <c:ser>
          <c:idx val="3"/>
          <c:order val="4"/>
          <c:tx>
            <c:strRef>
              <c:f>ConsMarket!$C$91</c:f>
              <c:strCache>
                <c:ptCount val="1"/>
                <c:pt idx="0">
                  <c:v>GLS (total)</c:v>
                </c:pt>
              </c:strCache>
            </c:strRef>
          </c:tx>
          <c:spPr>
            <a:ln w="25400">
              <a:noFill/>
            </a:ln>
          </c:spP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ConsMarket!$W$91:$CE$91</c:f>
              <c:numCache>
                <c:formatCode>0</c:formatCode>
                <c:ptCount val="24"/>
                <c:pt idx="0">
                  <c:v>1209.4962161864066</c:v>
                </c:pt>
                <c:pt idx="1">
                  <c:v>1202.4405340189526</c:v>
                </c:pt>
                <c:pt idx="2">
                  <c:v>1194.2030269492536</c:v>
                </c:pt>
                <c:pt idx="3">
                  <c:v>1185.301729385435</c:v>
                </c:pt>
                <c:pt idx="4">
                  <c:v>1175.9876007906882</c:v>
                </c:pt>
                <c:pt idx="5">
                  <c:v>1167.0627494790226</c:v>
                </c:pt>
                <c:pt idx="6">
                  <c:v>1158.8989268730631</c:v>
                </c:pt>
                <c:pt idx="7">
                  <c:v>1151.0988256542889</c:v>
                </c:pt>
                <c:pt idx="8">
                  <c:v>1143.2447105800493</c:v>
                </c:pt>
                <c:pt idx="9">
                  <c:v>1135.2305706554382</c:v>
                </c:pt>
                <c:pt idx="10">
                  <c:v>1126.9541852746956</c:v>
                </c:pt>
                <c:pt idx="11">
                  <c:v>1118.4304113806277</c:v>
                </c:pt>
                <c:pt idx="12">
                  <c:v>1109.7730913506718</c:v>
                </c:pt>
                <c:pt idx="13">
                  <c:v>1101.0922771731202</c:v>
                </c:pt>
                <c:pt idx="14">
                  <c:v>1092.3879688479728</c:v>
                </c:pt>
                <c:pt idx="15">
                  <c:v>1083.5606789928402</c:v>
                </c:pt>
                <c:pt idx="16">
                  <c:v>1073.1036836275232</c:v>
                </c:pt>
                <c:pt idx="17">
                  <c:v>1059.4825797034362</c:v>
                </c:pt>
                <c:pt idx="18">
                  <c:v>917.30165588278999</c:v>
                </c:pt>
                <c:pt idx="19">
                  <c:v>691.65089453185624</c:v>
                </c:pt>
                <c:pt idx="20">
                  <c:v>499.88317983059204</c:v>
                </c:pt>
                <c:pt idx="21">
                  <c:v>336.26729777207686</c:v>
                </c:pt>
                <c:pt idx="22">
                  <c:v>224.44491977178885</c:v>
                </c:pt>
                <c:pt idx="23">
                  <c:v>122.42979161754883</c:v>
                </c:pt>
              </c:numCache>
            </c:numRef>
          </c:val>
        </c:ser>
        <c:ser>
          <c:idx val="5"/>
          <c:order val="5"/>
          <c:tx>
            <c:strRef>
              <c:f>ConsMarket!$C$98</c:f>
              <c:strCache>
                <c:ptCount val="1"/>
                <c:pt idx="0">
                  <c:v>LED (total)</c:v>
                </c:pt>
              </c:strCache>
            </c:strRef>
          </c:tx>
          <c:spPr>
            <a:ln w="25400">
              <a:noFill/>
            </a:ln>
          </c:spP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ConsMarket!$W$98:$CE$98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154.7842587984</c:v>
                </c:pt>
                <c:pt idx="20">
                  <c:v>284.76115075008005</c:v>
                </c:pt>
                <c:pt idx="21">
                  <c:v>468.27928233072009</c:v>
                </c:pt>
                <c:pt idx="22">
                  <c:v>728.76009441600013</c:v>
                </c:pt>
                <c:pt idx="23">
                  <c:v>973.58389199999999</c:v>
                </c:pt>
              </c:numCache>
            </c:numRef>
          </c:val>
        </c:ser>
        <c:dLbls>
          <c:showLegendKey val="0"/>
          <c:showVal val="0"/>
          <c:showCatName val="0"/>
          <c:showSerName val="0"/>
          <c:showPercent val="0"/>
          <c:showBubbleSize val="0"/>
        </c:dLbls>
        <c:axId val="314886664"/>
        <c:axId val="314889800"/>
      </c:areaChart>
      <c:catAx>
        <c:axId val="314886664"/>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4889800"/>
        <c:crosses val="autoZero"/>
        <c:auto val="1"/>
        <c:lblAlgn val="ctr"/>
        <c:lblOffset val="100"/>
        <c:noMultiLvlLbl val="0"/>
      </c:catAx>
      <c:valAx>
        <c:axId val="314889800"/>
        <c:scaling>
          <c:orientation val="minMax"/>
          <c:max val="7000"/>
        </c:scaling>
        <c:delete val="0"/>
        <c:axPos val="l"/>
        <c:majorGridlines/>
        <c:title>
          <c:tx>
            <c:rich>
              <a:bodyPr/>
              <a:lstStyle/>
              <a:p>
                <a:pPr>
                  <a:defRPr sz="900" b="0" i="0" u="none" strike="noStrike" baseline="0">
                    <a:solidFill>
                      <a:srgbClr val="000000"/>
                    </a:solidFill>
                    <a:latin typeface="Calibri"/>
                    <a:ea typeface="Calibri"/>
                    <a:cs typeface="Calibri"/>
                  </a:defRPr>
                </a:pPr>
                <a:r>
                  <a:rPr lang="en-US"/>
                  <a:t>mln Euro</a:t>
                </a:r>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4886664"/>
        <c:crosses val="autoZero"/>
        <c:crossBetween val="midCat"/>
        <c:majorUnit val="500"/>
      </c:valAx>
    </c:plotArea>
    <c:legend>
      <c:legendPos val="r"/>
      <c:layout>
        <c:manualLayout>
          <c:xMode val="edge"/>
          <c:yMode val="edge"/>
          <c:x val="0.84090464033792656"/>
          <c:y val="0.21160137795275588"/>
          <c:w val="0.15727436536253281"/>
          <c:h val="0.618785761154855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Residential, End-User Sales 1990-2013 </a:t>
            </a:r>
            <a:r>
              <a:rPr lang="en-GB" sz="1080" b="0" i="0" u="none" strike="noStrike" baseline="0">
                <a:solidFill>
                  <a:srgbClr val="000000"/>
                </a:solidFill>
                <a:latin typeface="Calibri"/>
              </a:rPr>
              <a:t>(in mln Euro / year)</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ConsMarket!$C$78</c:f>
              <c:strCache>
                <c:ptCount val="1"/>
                <c:pt idx="0">
                  <c:v>LFL (total)</c:v>
                </c:pt>
              </c:strCache>
            </c:strRef>
          </c:tx>
          <c:marker>
            <c:symbol val="none"/>
          </c:marke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ConsMarket!$W$78:$CE$78</c:f>
              <c:numCache>
                <c:formatCode>0</c:formatCode>
                <c:ptCount val="24"/>
                <c:pt idx="0">
                  <c:v>173.11335988319999</c:v>
                </c:pt>
                <c:pt idx="1">
                  <c:v>171.14536517759998</c:v>
                </c:pt>
                <c:pt idx="2">
                  <c:v>171.89484776639998</c:v>
                </c:pt>
                <c:pt idx="3">
                  <c:v>172.64433035519997</c:v>
                </c:pt>
                <c:pt idx="4">
                  <c:v>174.55435778879996</c:v>
                </c:pt>
                <c:pt idx="5">
                  <c:v>177.62493006719998</c:v>
                </c:pt>
                <c:pt idx="6">
                  <c:v>181.85604719039998</c:v>
                </c:pt>
                <c:pt idx="7">
                  <c:v>186.08716431360003</c:v>
                </c:pt>
                <c:pt idx="8">
                  <c:v>190.31828143679999</c:v>
                </c:pt>
                <c:pt idx="9">
                  <c:v>198.20123674559997</c:v>
                </c:pt>
                <c:pt idx="10">
                  <c:v>204.11778816</c:v>
                </c:pt>
                <c:pt idx="11">
                  <c:v>208.73598767999999</c:v>
                </c:pt>
                <c:pt idx="12">
                  <c:v>211.22673263999999</c:v>
                </c:pt>
                <c:pt idx="13">
                  <c:v>221.30331695999999</c:v>
                </c:pt>
                <c:pt idx="14">
                  <c:v>232.07572492416574</c:v>
                </c:pt>
                <c:pt idx="15">
                  <c:v>240.72122101249727</c:v>
                </c:pt>
                <c:pt idx="16">
                  <c:v>243.14475338499454</c:v>
                </c:pt>
                <c:pt idx="17">
                  <c:v>245.56828575749179</c:v>
                </c:pt>
                <c:pt idx="18">
                  <c:v>247.9918181299891</c:v>
                </c:pt>
                <c:pt idx="19">
                  <c:v>246.86818221029182</c:v>
                </c:pt>
                <c:pt idx="20">
                  <c:v>248.5275911366688</c:v>
                </c:pt>
                <c:pt idx="21">
                  <c:v>246.38591140415997</c:v>
                </c:pt>
                <c:pt idx="22">
                  <c:v>236.19948983135998</c:v>
                </c:pt>
                <c:pt idx="23">
                  <c:v>218.46474026877931</c:v>
                </c:pt>
              </c:numCache>
            </c:numRef>
          </c:val>
          <c:smooth val="0"/>
        </c:ser>
        <c:ser>
          <c:idx val="4"/>
          <c:order val="1"/>
          <c:tx>
            <c:strRef>
              <c:f>ConsMarket!$C$95</c:f>
              <c:strCache>
                <c:ptCount val="1"/>
                <c:pt idx="0">
                  <c:v>HID (total)</c:v>
                </c:pt>
              </c:strCache>
            </c:strRef>
          </c:tx>
          <c:marker>
            <c:symbol val="none"/>
          </c:marke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ConsMarket!$W$95:$CE$95</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1"/>
          <c:order val="2"/>
          <c:tx>
            <c:strRef>
              <c:f>ConsMarket!$C$81</c:f>
              <c:strCache>
                <c:ptCount val="1"/>
                <c:pt idx="0">
                  <c:v>CFL (total)</c:v>
                </c:pt>
              </c:strCache>
            </c:strRef>
          </c:tx>
          <c:marker>
            <c:symbol val="none"/>
          </c:marke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ConsMarket!$W$81:$CE$81</c:f>
              <c:numCache>
                <c:formatCode>0</c:formatCode>
                <c:ptCount val="24"/>
                <c:pt idx="0">
                  <c:v>123.336018</c:v>
                </c:pt>
                <c:pt idx="1">
                  <c:v>132.50768399999998</c:v>
                </c:pt>
                <c:pt idx="2">
                  <c:v>150.85101599999999</c:v>
                </c:pt>
                <c:pt idx="3">
                  <c:v>182.87554799999998</c:v>
                </c:pt>
                <c:pt idx="4">
                  <c:v>219.47328419999997</c:v>
                </c:pt>
                <c:pt idx="5">
                  <c:v>263.80142459999996</c:v>
                </c:pt>
                <c:pt idx="6">
                  <c:v>302.17876919999998</c:v>
                </c:pt>
                <c:pt idx="7">
                  <c:v>343.71331379999992</c:v>
                </c:pt>
                <c:pt idx="8">
                  <c:v>375.77625839999996</c:v>
                </c:pt>
                <c:pt idx="9">
                  <c:v>401.04280379999994</c:v>
                </c:pt>
                <c:pt idx="10">
                  <c:v>415.41964019999995</c:v>
                </c:pt>
                <c:pt idx="11">
                  <c:v>430.28847359999997</c:v>
                </c:pt>
                <c:pt idx="12">
                  <c:v>442.59155579999998</c:v>
                </c:pt>
                <c:pt idx="13">
                  <c:v>457.27648756199994</c:v>
                </c:pt>
                <c:pt idx="14">
                  <c:v>531.82699368371993</c:v>
                </c:pt>
                <c:pt idx="15">
                  <c:v>793.11582338675987</c:v>
                </c:pt>
                <c:pt idx="16">
                  <c:v>1095.0553769099999</c:v>
                </c:pt>
                <c:pt idx="17">
                  <c:v>1440.4922077685999</c:v>
                </c:pt>
                <c:pt idx="18">
                  <c:v>1597.6961141409599</c:v>
                </c:pt>
                <c:pt idx="19">
                  <c:v>1729.1920538263198</c:v>
                </c:pt>
                <c:pt idx="20">
                  <c:v>1652.2465768193997</c:v>
                </c:pt>
                <c:pt idx="21">
                  <c:v>1492.083611478</c:v>
                </c:pt>
                <c:pt idx="22">
                  <c:v>1211.1021973073998</c:v>
                </c:pt>
                <c:pt idx="23">
                  <c:v>967.71630293399994</c:v>
                </c:pt>
              </c:numCache>
            </c:numRef>
          </c:val>
          <c:smooth val="0"/>
        </c:ser>
        <c:ser>
          <c:idx val="2"/>
          <c:order val="3"/>
          <c:tx>
            <c:strRef>
              <c:f>ConsMarket!$C$88</c:f>
              <c:strCache>
                <c:ptCount val="1"/>
                <c:pt idx="0">
                  <c:v>Tungsten-HL (total)</c:v>
                </c:pt>
              </c:strCache>
            </c:strRef>
          </c:tx>
          <c:marker>
            <c:symbol val="none"/>
          </c:marke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ConsMarket!$W$88:$CE$88</c:f>
              <c:numCache>
                <c:formatCode>0</c:formatCode>
                <c:ptCount val="24"/>
                <c:pt idx="0">
                  <c:v>231.98670548311509</c:v>
                </c:pt>
                <c:pt idx="1">
                  <c:v>289.28098067711664</c:v>
                </c:pt>
                <c:pt idx="2">
                  <c:v>362.69625596357452</c:v>
                </c:pt>
                <c:pt idx="3">
                  <c:v>449.40205497041245</c:v>
                </c:pt>
                <c:pt idx="4">
                  <c:v>504.57676925693698</c:v>
                </c:pt>
                <c:pt idx="5">
                  <c:v>575.66981764296202</c:v>
                </c:pt>
                <c:pt idx="6">
                  <c:v>645.58099239708054</c:v>
                </c:pt>
                <c:pt idx="7">
                  <c:v>727.39357382815388</c:v>
                </c:pt>
                <c:pt idx="8">
                  <c:v>817.06741277632523</c:v>
                </c:pt>
                <c:pt idx="9">
                  <c:v>912.03077208620289</c:v>
                </c:pt>
                <c:pt idx="10">
                  <c:v>1010.2895651074172</c:v>
                </c:pt>
                <c:pt idx="11">
                  <c:v>1109.8586377567988</c:v>
                </c:pt>
                <c:pt idx="12">
                  <c:v>1209.7736429583713</c:v>
                </c:pt>
                <c:pt idx="13">
                  <c:v>1310.3972707696792</c:v>
                </c:pt>
                <c:pt idx="14">
                  <c:v>1415.6342402672421</c:v>
                </c:pt>
                <c:pt idx="15">
                  <c:v>1571.6611069407527</c:v>
                </c:pt>
                <c:pt idx="16">
                  <c:v>1759.8413009688809</c:v>
                </c:pt>
                <c:pt idx="17">
                  <c:v>2067.1389873621542</c:v>
                </c:pt>
                <c:pt idx="18">
                  <c:v>2446.6697023757888</c:v>
                </c:pt>
                <c:pt idx="19">
                  <c:v>2845.4816455713822</c:v>
                </c:pt>
                <c:pt idx="20">
                  <c:v>3109.3960445614143</c:v>
                </c:pt>
                <c:pt idx="21">
                  <c:v>3262.9105027786773</c:v>
                </c:pt>
                <c:pt idx="22">
                  <c:v>3380.0330818188736</c:v>
                </c:pt>
                <c:pt idx="23">
                  <c:v>3337.2337674916612</c:v>
                </c:pt>
              </c:numCache>
            </c:numRef>
          </c:val>
          <c:smooth val="0"/>
        </c:ser>
        <c:ser>
          <c:idx val="3"/>
          <c:order val="4"/>
          <c:tx>
            <c:strRef>
              <c:f>ConsMarket!$C$91</c:f>
              <c:strCache>
                <c:ptCount val="1"/>
                <c:pt idx="0">
                  <c:v>GLS (total)</c:v>
                </c:pt>
              </c:strCache>
            </c:strRef>
          </c:tx>
          <c:marker>
            <c:symbol val="none"/>
          </c:marke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ConsMarket!$W$91:$CE$91</c:f>
              <c:numCache>
                <c:formatCode>0</c:formatCode>
                <c:ptCount val="24"/>
                <c:pt idx="0">
                  <c:v>1209.4962161864066</c:v>
                </c:pt>
                <c:pt idx="1">
                  <c:v>1202.4405340189526</c:v>
                </c:pt>
                <c:pt idx="2">
                  <c:v>1194.2030269492536</c:v>
                </c:pt>
                <c:pt idx="3">
                  <c:v>1185.301729385435</c:v>
                </c:pt>
                <c:pt idx="4">
                  <c:v>1175.9876007906882</c:v>
                </c:pt>
                <c:pt idx="5">
                  <c:v>1167.0627494790226</c:v>
                </c:pt>
                <c:pt idx="6">
                  <c:v>1158.8989268730631</c:v>
                </c:pt>
                <c:pt idx="7">
                  <c:v>1151.0988256542889</c:v>
                </c:pt>
                <c:pt idx="8">
                  <c:v>1143.2447105800493</c:v>
                </c:pt>
                <c:pt idx="9">
                  <c:v>1135.2305706554382</c:v>
                </c:pt>
                <c:pt idx="10">
                  <c:v>1126.9541852746956</c:v>
                </c:pt>
                <c:pt idx="11">
                  <c:v>1118.4304113806277</c:v>
                </c:pt>
                <c:pt idx="12">
                  <c:v>1109.7730913506718</c:v>
                </c:pt>
                <c:pt idx="13">
                  <c:v>1101.0922771731202</c:v>
                </c:pt>
                <c:pt idx="14">
                  <c:v>1092.3879688479728</c:v>
                </c:pt>
                <c:pt idx="15">
                  <c:v>1083.5606789928402</c:v>
                </c:pt>
                <c:pt idx="16">
                  <c:v>1073.1036836275232</c:v>
                </c:pt>
                <c:pt idx="17">
                  <c:v>1059.4825797034362</c:v>
                </c:pt>
                <c:pt idx="18">
                  <c:v>917.30165588278999</c:v>
                </c:pt>
                <c:pt idx="19">
                  <c:v>691.65089453185624</c:v>
                </c:pt>
                <c:pt idx="20">
                  <c:v>499.88317983059204</c:v>
                </c:pt>
                <c:pt idx="21">
                  <c:v>336.26729777207686</c:v>
                </c:pt>
                <c:pt idx="22">
                  <c:v>224.44491977178885</c:v>
                </c:pt>
                <c:pt idx="23">
                  <c:v>122.42979161754883</c:v>
                </c:pt>
              </c:numCache>
            </c:numRef>
          </c:val>
          <c:smooth val="0"/>
        </c:ser>
        <c:ser>
          <c:idx val="5"/>
          <c:order val="5"/>
          <c:tx>
            <c:strRef>
              <c:f>ConsMarket!$C$98</c:f>
              <c:strCache>
                <c:ptCount val="1"/>
                <c:pt idx="0">
                  <c:v>LED (total)</c:v>
                </c:pt>
              </c:strCache>
            </c:strRef>
          </c:tx>
          <c:marker>
            <c:symbol val="none"/>
          </c:marke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ConsMarket!$W$98:$CE$98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154.7842587984</c:v>
                </c:pt>
                <c:pt idx="20">
                  <c:v>284.76115075008005</c:v>
                </c:pt>
                <c:pt idx="21">
                  <c:v>468.27928233072009</c:v>
                </c:pt>
                <c:pt idx="22">
                  <c:v>728.76009441600013</c:v>
                </c:pt>
                <c:pt idx="23">
                  <c:v>973.58389199999999</c:v>
                </c:pt>
              </c:numCache>
            </c:numRef>
          </c:val>
          <c:smooth val="0"/>
        </c:ser>
        <c:dLbls>
          <c:showLegendKey val="0"/>
          <c:showVal val="0"/>
          <c:showCatName val="0"/>
          <c:showSerName val="0"/>
          <c:showPercent val="0"/>
          <c:showBubbleSize val="0"/>
        </c:dLbls>
        <c:smooth val="0"/>
        <c:axId val="316907384"/>
        <c:axId val="316908952"/>
      </c:lineChart>
      <c:catAx>
        <c:axId val="316907384"/>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6908952"/>
        <c:crosses val="autoZero"/>
        <c:auto val="1"/>
        <c:lblAlgn val="ctr"/>
        <c:lblOffset val="100"/>
        <c:noMultiLvlLbl val="0"/>
      </c:catAx>
      <c:valAx>
        <c:axId val="316908952"/>
        <c:scaling>
          <c:orientation val="minMax"/>
          <c:max val="400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mln</a:t>
                </a:r>
                <a:r>
                  <a:rPr lang="en-GB" baseline="0"/>
                  <a:t> Euro</a:t>
                </a:r>
                <a:endParaRPr lang="en-GB"/>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6907384"/>
        <c:crosses val="autoZero"/>
        <c:crossBetween val="between"/>
        <c:majorUnit val="500"/>
        <c:minorUnit val="100"/>
      </c:valAx>
    </c:plotArea>
    <c:legend>
      <c:legendPos val="r"/>
      <c:layout>
        <c:manualLayout>
          <c:xMode val="edge"/>
          <c:yMode val="edge"/>
          <c:x val="0.84252747982938347"/>
          <c:y val="0.43525334838659874"/>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Non-Residential, End-User Sales 1990-2013 </a:t>
            </a:r>
            <a:r>
              <a:rPr lang="en-GB" sz="1080" b="0" i="0" u="none" strike="noStrike" baseline="0">
                <a:solidFill>
                  <a:srgbClr val="000000"/>
                </a:solidFill>
                <a:latin typeface="Calibri"/>
              </a:rPr>
              <a:t>(in mln Euro/year)</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ConsMarket!$C$128</c:f>
              <c:strCache>
                <c:ptCount val="1"/>
                <c:pt idx="0">
                  <c:v>LFL (total)</c:v>
                </c:pt>
              </c:strCache>
            </c:strRef>
          </c:tx>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ConsMarket!$W$128:$CE$128</c:f>
              <c:numCache>
                <c:formatCode>0</c:formatCode>
                <c:ptCount val="24"/>
                <c:pt idx="0">
                  <c:v>2109.8190735764992</c:v>
                </c:pt>
                <c:pt idx="1">
                  <c:v>2085.834138102</c:v>
                </c:pt>
                <c:pt idx="2">
                  <c:v>2094.9684571529997</c:v>
                </c:pt>
                <c:pt idx="3">
                  <c:v>2104.1027762039994</c:v>
                </c:pt>
                <c:pt idx="4">
                  <c:v>2127.3812355509995</c:v>
                </c:pt>
                <c:pt idx="5">
                  <c:v>2164.8038351939995</c:v>
                </c:pt>
                <c:pt idx="6">
                  <c:v>2216.3705751329999</c:v>
                </c:pt>
                <c:pt idx="7">
                  <c:v>2267.9373150719998</c:v>
                </c:pt>
                <c:pt idx="8">
                  <c:v>2319.5040550109998</c:v>
                </c:pt>
                <c:pt idx="9">
                  <c:v>2415.5775728369995</c:v>
                </c:pt>
                <c:pt idx="10">
                  <c:v>2487.6855431999998</c:v>
                </c:pt>
                <c:pt idx="11">
                  <c:v>2543.9698498500002</c:v>
                </c:pt>
                <c:pt idx="12">
                  <c:v>2574.3258040499995</c:v>
                </c:pt>
                <c:pt idx="13">
                  <c:v>2697.1341754499995</c:v>
                </c:pt>
                <c:pt idx="14">
                  <c:v>2828.4228975132696</c:v>
                </c:pt>
                <c:pt idx="15">
                  <c:v>2933.7898810898105</c:v>
                </c:pt>
                <c:pt idx="16">
                  <c:v>2963.3266818796205</c:v>
                </c:pt>
                <c:pt idx="17">
                  <c:v>2992.8634826694315</c:v>
                </c:pt>
                <c:pt idx="18">
                  <c:v>3022.4002834592416</c:v>
                </c:pt>
                <c:pt idx="19">
                  <c:v>3008.7059706879309</c:v>
                </c:pt>
                <c:pt idx="20">
                  <c:v>3028.9300169781504</c:v>
                </c:pt>
                <c:pt idx="21">
                  <c:v>3002.8282952381996</c:v>
                </c:pt>
                <c:pt idx="22">
                  <c:v>2878.6812823196988</c:v>
                </c:pt>
                <c:pt idx="23">
                  <c:v>2662.5390220257477</c:v>
                </c:pt>
              </c:numCache>
            </c:numRef>
          </c:val>
        </c:ser>
        <c:ser>
          <c:idx val="4"/>
          <c:order val="1"/>
          <c:tx>
            <c:strRef>
              <c:f>ConsMarket!$C$145</c:f>
              <c:strCache>
                <c:ptCount val="1"/>
                <c:pt idx="0">
                  <c:v>HID (total)</c:v>
                </c:pt>
              </c:strCache>
            </c:strRef>
          </c:tx>
          <c:spPr>
            <a:ln w="25400">
              <a:noFill/>
            </a:ln>
          </c:spP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ConsMarket!$W$145:$CE$145</c:f>
              <c:numCache>
                <c:formatCode>0</c:formatCode>
                <c:ptCount val="24"/>
                <c:pt idx="0">
                  <c:v>369.5</c:v>
                </c:pt>
                <c:pt idx="1">
                  <c:v>381.00000000000006</c:v>
                </c:pt>
                <c:pt idx="2">
                  <c:v>404</c:v>
                </c:pt>
                <c:pt idx="3">
                  <c:v>426.99999999999994</c:v>
                </c:pt>
                <c:pt idx="4">
                  <c:v>448.21579999999994</c:v>
                </c:pt>
                <c:pt idx="5">
                  <c:v>467.6474</c:v>
                </c:pt>
                <c:pt idx="6">
                  <c:v>485.29479999999995</c:v>
                </c:pt>
                <c:pt idx="7">
                  <c:v>502.94220000000007</c:v>
                </c:pt>
                <c:pt idx="8">
                  <c:v>520.58960000000002</c:v>
                </c:pt>
                <c:pt idx="9">
                  <c:v>550.60320000000002</c:v>
                </c:pt>
                <c:pt idx="10">
                  <c:v>585.40966666666668</c:v>
                </c:pt>
                <c:pt idx="11">
                  <c:v>618.35500000000002</c:v>
                </c:pt>
                <c:pt idx="12">
                  <c:v>641.61799999999994</c:v>
                </c:pt>
                <c:pt idx="13">
                  <c:v>673.52766666666662</c:v>
                </c:pt>
                <c:pt idx="14">
                  <c:v>722.2945034666667</c:v>
                </c:pt>
                <c:pt idx="15">
                  <c:v>783.37351039999999</c:v>
                </c:pt>
                <c:pt idx="16">
                  <c:v>846.00902079999992</c:v>
                </c:pt>
                <c:pt idx="17">
                  <c:v>908.64453119999996</c:v>
                </c:pt>
                <c:pt idx="18">
                  <c:v>971.2800416</c:v>
                </c:pt>
                <c:pt idx="19">
                  <c:v>1038.3043135400001</c:v>
                </c:pt>
                <c:pt idx="20">
                  <c:v>1078.5567816733333</c:v>
                </c:pt>
                <c:pt idx="21">
                  <c:v>1073.1158750066666</c:v>
                </c:pt>
                <c:pt idx="22">
                  <c:v>977.91009266666651</c:v>
                </c:pt>
                <c:pt idx="23">
                  <c:v>855.36427733333335</c:v>
                </c:pt>
              </c:numCache>
            </c:numRef>
          </c:val>
        </c:ser>
        <c:ser>
          <c:idx val="1"/>
          <c:order val="2"/>
          <c:tx>
            <c:strRef>
              <c:f>ConsMarket!$C$131</c:f>
              <c:strCache>
                <c:ptCount val="1"/>
                <c:pt idx="0">
                  <c:v>CFL (total)</c:v>
                </c:pt>
              </c:strCache>
            </c:strRef>
          </c:tx>
          <c:spPr>
            <a:ln w="25400">
              <a:noFill/>
            </a:ln>
          </c:spP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ConsMarket!$W$131:$CE$131</c:f>
              <c:numCache>
                <c:formatCode>0</c:formatCode>
                <c:ptCount val="24"/>
                <c:pt idx="0">
                  <c:v>119.23253500000001</c:v>
                </c:pt>
                <c:pt idx="1">
                  <c:v>126.10382999999999</c:v>
                </c:pt>
                <c:pt idx="2">
                  <c:v>139.84641999999999</c:v>
                </c:pt>
                <c:pt idx="3">
                  <c:v>161.18967666666666</c:v>
                </c:pt>
                <c:pt idx="4">
                  <c:v>185.57860816666664</c:v>
                </c:pt>
                <c:pt idx="5">
                  <c:v>214.76721449999999</c:v>
                </c:pt>
                <c:pt idx="6">
                  <c:v>241.15482899999998</c:v>
                </c:pt>
                <c:pt idx="7">
                  <c:v>269.29644349999995</c:v>
                </c:pt>
                <c:pt idx="8">
                  <c:v>292.1760579999999</c:v>
                </c:pt>
                <c:pt idx="9">
                  <c:v>313.53378516666663</c:v>
                </c:pt>
                <c:pt idx="10">
                  <c:v>328.3337448333333</c:v>
                </c:pt>
                <c:pt idx="11">
                  <c:v>342.62869866666665</c:v>
                </c:pt>
                <c:pt idx="12">
                  <c:v>353.39635850000002</c:v>
                </c:pt>
                <c:pt idx="13">
                  <c:v>367.90047975666664</c:v>
                </c:pt>
                <c:pt idx="14">
                  <c:v>418.9027696785667</c:v>
                </c:pt>
                <c:pt idx="15">
                  <c:v>575.95773811103322</c:v>
                </c:pt>
                <c:pt idx="16">
                  <c:v>756.15233824233326</c:v>
                </c:pt>
                <c:pt idx="17">
                  <c:v>960.5120924488333</c:v>
                </c:pt>
                <c:pt idx="18">
                  <c:v>1060.2979997185334</c:v>
                </c:pt>
                <c:pt idx="19">
                  <c:v>1143.8262875217333</c:v>
                </c:pt>
                <c:pt idx="20">
                  <c:v>1107.8766534155</c:v>
                </c:pt>
                <c:pt idx="21">
                  <c:v>1011.363990435</c:v>
                </c:pt>
                <c:pt idx="22">
                  <c:v>843.26450224383325</c:v>
                </c:pt>
                <c:pt idx="23">
                  <c:v>694.84758088833337</c:v>
                </c:pt>
              </c:numCache>
            </c:numRef>
          </c:val>
        </c:ser>
        <c:ser>
          <c:idx val="2"/>
          <c:order val="3"/>
          <c:tx>
            <c:strRef>
              <c:f>ConsMarket!$C$138</c:f>
              <c:strCache>
                <c:ptCount val="1"/>
                <c:pt idx="0">
                  <c:v>Tungsten-HL (total)</c:v>
                </c:pt>
              </c:strCache>
            </c:strRef>
          </c:tx>
          <c:spPr>
            <a:ln w="25400">
              <a:noFill/>
            </a:ln>
          </c:spP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ConsMarket!$W$138:$CE$138</c:f>
              <c:numCache>
                <c:formatCode>0</c:formatCode>
                <c:ptCount val="24"/>
                <c:pt idx="0">
                  <c:v>48.330563642315632</c:v>
                </c:pt>
                <c:pt idx="1">
                  <c:v>60.266870974399282</c:v>
                </c:pt>
                <c:pt idx="2">
                  <c:v>75.561719992411341</c:v>
                </c:pt>
                <c:pt idx="3">
                  <c:v>93.625428118835899</c:v>
                </c:pt>
                <c:pt idx="4">
                  <c:v>105.12016026186184</c:v>
                </c:pt>
                <c:pt idx="5">
                  <c:v>119.9312120089504</c:v>
                </c:pt>
                <c:pt idx="6">
                  <c:v>134.49604008272507</c:v>
                </c:pt>
                <c:pt idx="7">
                  <c:v>151.54032788086536</c:v>
                </c:pt>
                <c:pt idx="8">
                  <c:v>170.22237766173438</c:v>
                </c:pt>
                <c:pt idx="9">
                  <c:v>190.00641085129226</c:v>
                </c:pt>
                <c:pt idx="10">
                  <c:v>210.47699273071186</c:v>
                </c:pt>
                <c:pt idx="11">
                  <c:v>231.22054953266635</c:v>
                </c:pt>
                <c:pt idx="12">
                  <c:v>252.03617561632728</c:v>
                </c:pt>
                <c:pt idx="13">
                  <c:v>272.99943141034976</c:v>
                </c:pt>
                <c:pt idx="14">
                  <c:v>294.92380005567537</c:v>
                </c:pt>
                <c:pt idx="15">
                  <c:v>327.42939727932344</c:v>
                </c:pt>
                <c:pt idx="16">
                  <c:v>366.63360436851679</c:v>
                </c:pt>
                <c:pt idx="17">
                  <c:v>430.65395570044871</c:v>
                </c:pt>
                <c:pt idx="18">
                  <c:v>509.72285466162248</c:v>
                </c:pt>
                <c:pt idx="19">
                  <c:v>592.80867616070452</c:v>
                </c:pt>
                <c:pt idx="20">
                  <c:v>647.79084261696107</c:v>
                </c:pt>
                <c:pt idx="21">
                  <c:v>679.77302141222435</c:v>
                </c:pt>
                <c:pt idx="22">
                  <c:v>704.17355871226528</c:v>
                </c:pt>
                <c:pt idx="23">
                  <c:v>695.25703489409591</c:v>
                </c:pt>
              </c:numCache>
            </c:numRef>
          </c:val>
        </c:ser>
        <c:ser>
          <c:idx val="3"/>
          <c:order val="4"/>
          <c:tx>
            <c:strRef>
              <c:f>ConsMarket!$C$141</c:f>
              <c:strCache>
                <c:ptCount val="1"/>
                <c:pt idx="0">
                  <c:v>GLS (total)</c:v>
                </c:pt>
              </c:strCache>
            </c:strRef>
          </c:tx>
          <c:spPr>
            <a:ln w="25400">
              <a:noFill/>
            </a:ln>
          </c:spP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ConsMarket!$W$141:$CE$141</c:f>
              <c:numCache>
                <c:formatCode>0</c:formatCode>
                <c:ptCount val="24"/>
                <c:pt idx="0">
                  <c:v>251.97837837216801</c:v>
                </c:pt>
                <c:pt idx="1">
                  <c:v>250.5084445872817</c:v>
                </c:pt>
                <c:pt idx="2">
                  <c:v>248.79229728109445</c:v>
                </c:pt>
                <c:pt idx="3">
                  <c:v>246.93786028863227</c:v>
                </c:pt>
                <c:pt idx="4">
                  <c:v>244.99741683139334</c:v>
                </c:pt>
                <c:pt idx="5">
                  <c:v>243.13807280812966</c:v>
                </c:pt>
                <c:pt idx="6">
                  <c:v>241.43727643188805</c:v>
                </c:pt>
                <c:pt idx="7">
                  <c:v>239.81225534464349</c:v>
                </c:pt>
                <c:pt idx="8">
                  <c:v>238.17598137084354</c:v>
                </c:pt>
                <c:pt idx="9">
                  <c:v>236.50636888654955</c:v>
                </c:pt>
                <c:pt idx="10">
                  <c:v>234.78212193222819</c:v>
                </c:pt>
                <c:pt idx="11">
                  <c:v>233.00633570429733</c:v>
                </c:pt>
                <c:pt idx="12">
                  <c:v>231.20272736472327</c:v>
                </c:pt>
                <c:pt idx="13">
                  <c:v>229.39422441106666</c:v>
                </c:pt>
                <c:pt idx="14">
                  <c:v>227.5808268433276</c:v>
                </c:pt>
                <c:pt idx="15">
                  <c:v>225.74180812350829</c:v>
                </c:pt>
                <c:pt idx="16">
                  <c:v>223.56326742240066</c:v>
                </c:pt>
                <c:pt idx="17">
                  <c:v>220.72553743821584</c:v>
                </c:pt>
                <c:pt idx="18">
                  <c:v>191.10451164224787</c:v>
                </c:pt>
                <c:pt idx="19">
                  <c:v>144.09393636080335</c:v>
                </c:pt>
                <c:pt idx="20">
                  <c:v>104.14232913137332</c:v>
                </c:pt>
                <c:pt idx="21">
                  <c:v>70.055687035849331</c:v>
                </c:pt>
                <c:pt idx="22">
                  <c:v>46.759358285789332</c:v>
                </c:pt>
                <c:pt idx="23">
                  <c:v>25.506206586989329</c:v>
                </c:pt>
              </c:numCache>
            </c:numRef>
          </c:val>
        </c:ser>
        <c:ser>
          <c:idx val="5"/>
          <c:order val="5"/>
          <c:tx>
            <c:strRef>
              <c:f>ConsMarket!$C$148</c:f>
              <c:strCache>
                <c:ptCount val="1"/>
                <c:pt idx="0">
                  <c:v>LED (total)</c:v>
                </c:pt>
              </c:strCache>
            </c:strRef>
          </c:tx>
          <c:spPr>
            <a:ln w="25400">
              <a:noFill/>
            </a:ln>
          </c:spP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ConsMarket!$W$148:$CE$148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53.555551305199955</c:v>
                </c:pt>
                <c:pt idx="22">
                  <c:v>52.671558258799941</c:v>
                </c:pt>
                <c:pt idx="23">
                  <c:v>327.15836239999999</c:v>
                </c:pt>
              </c:numCache>
            </c:numRef>
          </c:val>
        </c:ser>
        <c:dLbls>
          <c:showLegendKey val="0"/>
          <c:showVal val="0"/>
          <c:showCatName val="0"/>
          <c:showSerName val="0"/>
          <c:showPercent val="0"/>
          <c:showBubbleSize val="0"/>
        </c:dLbls>
        <c:axId val="314888624"/>
        <c:axId val="314894896"/>
      </c:areaChart>
      <c:catAx>
        <c:axId val="314888624"/>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4894896"/>
        <c:crosses val="autoZero"/>
        <c:auto val="1"/>
        <c:lblAlgn val="ctr"/>
        <c:lblOffset val="100"/>
        <c:noMultiLvlLbl val="0"/>
      </c:catAx>
      <c:valAx>
        <c:axId val="314894896"/>
        <c:scaling>
          <c:orientation val="minMax"/>
          <c:max val="7000"/>
          <c:min val="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mln Euro</a:t>
                </a:r>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4888624"/>
        <c:crosses val="autoZero"/>
        <c:crossBetween val="midCat"/>
        <c:majorUnit val="500"/>
        <c:minorUnit val="100"/>
      </c:valAx>
    </c:plotArea>
    <c:legend>
      <c:legendPos val="r"/>
      <c:layout>
        <c:manualLayout>
          <c:xMode val="edge"/>
          <c:yMode val="edge"/>
          <c:x val="0.85226457817407686"/>
          <c:y val="0.18709158368071635"/>
          <c:w val="0.14773542182592317"/>
          <c:h val="0.63631648525551965"/>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Non-Residential, End-User Sales 1990-2013 </a:t>
            </a:r>
            <a:r>
              <a:rPr lang="en-GB" sz="1080" b="0" i="0" u="none" strike="noStrike" baseline="0">
                <a:solidFill>
                  <a:srgbClr val="000000"/>
                </a:solidFill>
                <a:latin typeface="Calibri"/>
              </a:rPr>
              <a:t>(in mln Euro / year)</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ConsMarket!$C$128</c:f>
              <c:strCache>
                <c:ptCount val="1"/>
                <c:pt idx="0">
                  <c:v>LFL (total)</c:v>
                </c:pt>
              </c:strCache>
            </c:strRef>
          </c:tx>
          <c:marker>
            <c:symbol val="none"/>
          </c:marke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ConsMarket!$W$128:$CE$128</c:f>
              <c:numCache>
                <c:formatCode>0</c:formatCode>
                <c:ptCount val="24"/>
                <c:pt idx="0">
                  <c:v>2109.8190735764992</c:v>
                </c:pt>
                <c:pt idx="1">
                  <c:v>2085.834138102</c:v>
                </c:pt>
                <c:pt idx="2">
                  <c:v>2094.9684571529997</c:v>
                </c:pt>
                <c:pt idx="3">
                  <c:v>2104.1027762039994</c:v>
                </c:pt>
                <c:pt idx="4">
                  <c:v>2127.3812355509995</c:v>
                </c:pt>
                <c:pt idx="5">
                  <c:v>2164.8038351939995</c:v>
                </c:pt>
                <c:pt idx="6">
                  <c:v>2216.3705751329999</c:v>
                </c:pt>
                <c:pt idx="7">
                  <c:v>2267.9373150719998</c:v>
                </c:pt>
                <c:pt idx="8">
                  <c:v>2319.5040550109998</c:v>
                </c:pt>
                <c:pt idx="9">
                  <c:v>2415.5775728369995</c:v>
                </c:pt>
                <c:pt idx="10">
                  <c:v>2487.6855431999998</c:v>
                </c:pt>
                <c:pt idx="11">
                  <c:v>2543.9698498500002</c:v>
                </c:pt>
                <c:pt idx="12">
                  <c:v>2574.3258040499995</c:v>
                </c:pt>
                <c:pt idx="13">
                  <c:v>2697.1341754499995</c:v>
                </c:pt>
                <c:pt idx="14">
                  <c:v>2828.4228975132696</c:v>
                </c:pt>
                <c:pt idx="15">
                  <c:v>2933.7898810898105</c:v>
                </c:pt>
                <c:pt idx="16">
                  <c:v>2963.3266818796205</c:v>
                </c:pt>
                <c:pt idx="17">
                  <c:v>2992.8634826694315</c:v>
                </c:pt>
                <c:pt idx="18">
                  <c:v>3022.4002834592416</c:v>
                </c:pt>
                <c:pt idx="19">
                  <c:v>3008.7059706879309</c:v>
                </c:pt>
                <c:pt idx="20">
                  <c:v>3028.9300169781504</c:v>
                </c:pt>
                <c:pt idx="21">
                  <c:v>3002.8282952381996</c:v>
                </c:pt>
                <c:pt idx="22">
                  <c:v>2878.6812823196988</c:v>
                </c:pt>
                <c:pt idx="23">
                  <c:v>2662.5390220257477</c:v>
                </c:pt>
              </c:numCache>
            </c:numRef>
          </c:val>
          <c:smooth val="0"/>
        </c:ser>
        <c:ser>
          <c:idx val="4"/>
          <c:order val="1"/>
          <c:tx>
            <c:strRef>
              <c:f>ConsMarket!$C$145</c:f>
              <c:strCache>
                <c:ptCount val="1"/>
                <c:pt idx="0">
                  <c:v>HID (total)</c:v>
                </c:pt>
              </c:strCache>
            </c:strRef>
          </c:tx>
          <c:marker>
            <c:symbol val="none"/>
          </c:marke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ConsMarket!$W$145:$CE$145</c:f>
              <c:numCache>
                <c:formatCode>0</c:formatCode>
                <c:ptCount val="24"/>
                <c:pt idx="0">
                  <c:v>369.5</c:v>
                </c:pt>
                <c:pt idx="1">
                  <c:v>381.00000000000006</c:v>
                </c:pt>
                <c:pt idx="2">
                  <c:v>404</c:v>
                </c:pt>
                <c:pt idx="3">
                  <c:v>426.99999999999994</c:v>
                </c:pt>
                <c:pt idx="4">
                  <c:v>448.21579999999994</c:v>
                </c:pt>
                <c:pt idx="5">
                  <c:v>467.6474</c:v>
                </c:pt>
                <c:pt idx="6">
                  <c:v>485.29479999999995</c:v>
                </c:pt>
                <c:pt idx="7">
                  <c:v>502.94220000000007</c:v>
                </c:pt>
                <c:pt idx="8">
                  <c:v>520.58960000000002</c:v>
                </c:pt>
                <c:pt idx="9">
                  <c:v>550.60320000000002</c:v>
                </c:pt>
                <c:pt idx="10">
                  <c:v>585.40966666666668</c:v>
                </c:pt>
                <c:pt idx="11">
                  <c:v>618.35500000000002</c:v>
                </c:pt>
                <c:pt idx="12">
                  <c:v>641.61799999999994</c:v>
                </c:pt>
                <c:pt idx="13">
                  <c:v>673.52766666666662</c:v>
                </c:pt>
                <c:pt idx="14">
                  <c:v>722.2945034666667</c:v>
                </c:pt>
                <c:pt idx="15">
                  <c:v>783.37351039999999</c:v>
                </c:pt>
                <c:pt idx="16">
                  <c:v>846.00902079999992</c:v>
                </c:pt>
                <c:pt idx="17">
                  <c:v>908.64453119999996</c:v>
                </c:pt>
                <c:pt idx="18">
                  <c:v>971.2800416</c:v>
                </c:pt>
                <c:pt idx="19">
                  <c:v>1038.3043135400001</c:v>
                </c:pt>
                <c:pt idx="20">
                  <c:v>1078.5567816733333</c:v>
                </c:pt>
                <c:pt idx="21">
                  <c:v>1073.1158750066666</c:v>
                </c:pt>
                <c:pt idx="22">
                  <c:v>977.91009266666651</c:v>
                </c:pt>
                <c:pt idx="23">
                  <c:v>855.36427733333335</c:v>
                </c:pt>
              </c:numCache>
            </c:numRef>
          </c:val>
          <c:smooth val="0"/>
        </c:ser>
        <c:ser>
          <c:idx val="1"/>
          <c:order val="2"/>
          <c:tx>
            <c:strRef>
              <c:f>ConsMarket!$C$131</c:f>
              <c:strCache>
                <c:ptCount val="1"/>
                <c:pt idx="0">
                  <c:v>CFL (total)</c:v>
                </c:pt>
              </c:strCache>
            </c:strRef>
          </c:tx>
          <c:marker>
            <c:symbol val="none"/>
          </c:marke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ConsMarket!$W$131:$CE$131</c:f>
              <c:numCache>
                <c:formatCode>0</c:formatCode>
                <c:ptCount val="24"/>
                <c:pt idx="0">
                  <c:v>119.23253500000001</c:v>
                </c:pt>
                <c:pt idx="1">
                  <c:v>126.10382999999999</c:v>
                </c:pt>
                <c:pt idx="2">
                  <c:v>139.84641999999999</c:v>
                </c:pt>
                <c:pt idx="3">
                  <c:v>161.18967666666666</c:v>
                </c:pt>
                <c:pt idx="4">
                  <c:v>185.57860816666664</c:v>
                </c:pt>
                <c:pt idx="5">
                  <c:v>214.76721449999999</c:v>
                </c:pt>
                <c:pt idx="6">
                  <c:v>241.15482899999998</c:v>
                </c:pt>
                <c:pt idx="7">
                  <c:v>269.29644349999995</c:v>
                </c:pt>
                <c:pt idx="8">
                  <c:v>292.1760579999999</c:v>
                </c:pt>
                <c:pt idx="9">
                  <c:v>313.53378516666663</c:v>
                </c:pt>
                <c:pt idx="10">
                  <c:v>328.3337448333333</c:v>
                </c:pt>
                <c:pt idx="11">
                  <c:v>342.62869866666665</c:v>
                </c:pt>
                <c:pt idx="12">
                  <c:v>353.39635850000002</c:v>
                </c:pt>
                <c:pt idx="13">
                  <c:v>367.90047975666664</c:v>
                </c:pt>
                <c:pt idx="14">
                  <c:v>418.9027696785667</c:v>
                </c:pt>
                <c:pt idx="15">
                  <c:v>575.95773811103322</c:v>
                </c:pt>
                <c:pt idx="16">
                  <c:v>756.15233824233326</c:v>
                </c:pt>
                <c:pt idx="17">
                  <c:v>960.5120924488333</c:v>
                </c:pt>
                <c:pt idx="18">
                  <c:v>1060.2979997185334</c:v>
                </c:pt>
                <c:pt idx="19">
                  <c:v>1143.8262875217333</c:v>
                </c:pt>
                <c:pt idx="20">
                  <c:v>1107.8766534155</c:v>
                </c:pt>
                <c:pt idx="21">
                  <c:v>1011.363990435</c:v>
                </c:pt>
                <c:pt idx="22">
                  <c:v>843.26450224383325</c:v>
                </c:pt>
                <c:pt idx="23">
                  <c:v>694.84758088833337</c:v>
                </c:pt>
              </c:numCache>
            </c:numRef>
          </c:val>
          <c:smooth val="0"/>
        </c:ser>
        <c:ser>
          <c:idx val="2"/>
          <c:order val="3"/>
          <c:tx>
            <c:strRef>
              <c:f>ConsMarket!$C$138</c:f>
              <c:strCache>
                <c:ptCount val="1"/>
                <c:pt idx="0">
                  <c:v>Tungsten-HL (total)</c:v>
                </c:pt>
              </c:strCache>
            </c:strRef>
          </c:tx>
          <c:marker>
            <c:symbol val="none"/>
          </c:marke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ConsMarket!$W$138:$CE$138</c:f>
              <c:numCache>
                <c:formatCode>0</c:formatCode>
                <c:ptCount val="24"/>
                <c:pt idx="0">
                  <c:v>48.330563642315632</c:v>
                </c:pt>
                <c:pt idx="1">
                  <c:v>60.266870974399282</c:v>
                </c:pt>
                <c:pt idx="2">
                  <c:v>75.561719992411341</c:v>
                </c:pt>
                <c:pt idx="3">
                  <c:v>93.625428118835899</c:v>
                </c:pt>
                <c:pt idx="4">
                  <c:v>105.12016026186184</c:v>
                </c:pt>
                <c:pt idx="5">
                  <c:v>119.9312120089504</c:v>
                </c:pt>
                <c:pt idx="6">
                  <c:v>134.49604008272507</c:v>
                </c:pt>
                <c:pt idx="7">
                  <c:v>151.54032788086536</c:v>
                </c:pt>
                <c:pt idx="8">
                  <c:v>170.22237766173438</c:v>
                </c:pt>
                <c:pt idx="9">
                  <c:v>190.00641085129226</c:v>
                </c:pt>
                <c:pt idx="10">
                  <c:v>210.47699273071186</c:v>
                </c:pt>
                <c:pt idx="11">
                  <c:v>231.22054953266635</c:v>
                </c:pt>
                <c:pt idx="12">
                  <c:v>252.03617561632728</c:v>
                </c:pt>
                <c:pt idx="13">
                  <c:v>272.99943141034976</c:v>
                </c:pt>
                <c:pt idx="14">
                  <c:v>294.92380005567537</c:v>
                </c:pt>
                <c:pt idx="15">
                  <c:v>327.42939727932344</c:v>
                </c:pt>
                <c:pt idx="16">
                  <c:v>366.63360436851679</c:v>
                </c:pt>
                <c:pt idx="17">
                  <c:v>430.65395570044871</c:v>
                </c:pt>
                <c:pt idx="18">
                  <c:v>509.72285466162248</c:v>
                </c:pt>
                <c:pt idx="19">
                  <c:v>592.80867616070452</c:v>
                </c:pt>
                <c:pt idx="20">
                  <c:v>647.79084261696107</c:v>
                </c:pt>
                <c:pt idx="21">
                  <c:v>679.77302141222435</c:v>
                </c:pt>
                <c:pt idx="22">
                  <c:v>704.17355871226528</c:v>
                </c:pt>
                <c:pt idx="23">
                  <c:v>695.25703489409591</c:v>
                </c:pt>
              </c:numCache>
            </c:numRef>
          </c:val>
          <c:smooth val="0"/>
        </c:ser>
        <c:ser>
          <c:idx val="3"/>
          <c:order val="4"/>
          <c:tx>
            <c:strRef>
              <c:f>ConsMarket!$C$141</c:f>
              <c:strCache>
                <c:ptCount val="1"/>
                <c:pt idx="0">
                  <c:v>GLS (total)</c:v>
                </c:pt>
              </c:strCache>
            </c:strRef>
          </c:tx>
          <c:marker>
            <c:symbol val="none"/>
          </c:marke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ConsMarket!$W$141:$CE$141</c:f>
              <c:numCache>
                <c:formatCode>0</c:formatCode>
                <c:ptCount val="24"/>
                <c:pt idx="0">
                  <c:v>251.97837837216801</c:v>
                </c:pt>
                <c:pt idx="1">
                  <c:v>250.5084445872817</c:v>
                </c:pt>
                <c:pt idx="2">
                  <c:v>248.79229728109445</c:v>
                </c:pt>
                <c:pt idx="3">
                  <c:v>246.93786028863227</c:v>
                </c:pt>
                <c:pt idx="4">
                  <c:v>244.99741683139334</c:v>
                </c:pt>
                <c:pt idx="5">
                  <c:v>243.13807280812966</c:v>
                </c:pt>
                <c:pt idx="6">
                  <c:v>241.43727643188805</c:v>
                </c:pt>
                <c:pt idx="7">
                  <c:v>239.81225534464349</c:v>
                </c:pt>
                <c:pt idx="8">
                  <c:v>238.17598137084354</c:v>
                </c:pt>
                <c:pt idx="9">
                  <c:v>236.50636888654955</c:v>
                </c:pt>
                <c:pt idx="10">
                  <c:v>234.78212193222819</c:v>
                </c:pt>
                <c:pt idx="11">
                  <c:v>233.00633570429733</c:v>
                </c:pt>
                <c:pt idx="12">
                  <c:v>231.20272736472327</c:v>
                </c:pt>
                <c:pt idx="13">
                  <c:v>229.39422441106666</c:v>
                </c:pt>
                <c:pt idx="14">
                  <c:v>227.5808268433276</c:v>
                </c:pt>
                <c:pt idx="15">
                  <c:v>225.74180812350829</c:v>
                </c:pt>
                <c:pt idx="16">
                  <c:v>223.56326742240066</c:v>
                </c:pt>
                <c:pt idx="17">
                  <c:v>220.72553743821584</c:v>
                </c:pt>
                <c:pt idx="18">
                  <c:v>191.10451164224787</c:v>
                </c:pt>
                <c:pt idx="19">
                  <c:v>144.09393636080335</c:v>
                </c:pt>
                <c:pt idx="20">
                  <c:v>104.14232913137332</c:v>
                </c:pt>
                <c:pt idx="21">
                  <c:v>70.055687035849331</c:v>
                </c:pt>
                <c:pt idx="22">
                  <c:v>46.759358285789332</c:v>
                </c:pt>
                <c:pt idx="23">
                  <c:v>25.506206586989329</c:v>
                </c:pt>
              </c:numCache>
            </c:numRef>
          </c:val>
          <c:smooth val="0"/>
        </c:ser>
        <c:ser>
          <c:idx val="5"/>
          <c:order val="5"/>
          <c:tx>
            <c:strRef>
              <c:f>ConsMarket!$C$148</c:f>
              <c:strCache>
                <c:ptCount val="1"/>
                <c:pt idx="0">
                  <c:v>LED (total)</c:v>
                </c:pt>
              </c:strCache>
            </c:strRef>
          </c:tx>
          <c:marker>
            <c:symbol val="none"/>
          </c:marke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ConsMarket!$W$148:$CE$148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53.555551305199955</c:v>
                </c:pt>
                <c:pt idx="22">
                  <c:v>52.671558258799941</c:v>
                </c:pt>
                <c:pt idx="23">
                  <c:v>327.15836239999999</c:v>
                </c:pt>
              </c:numCache>
            </c:numRef>
          </c:val>
          <c:smooth val="0"/>
        </c:ser>
        <c:dLbls>
          <c:showLegendKey val="0"/>
          <c:showVal val="0"/>
          <c:showCatName val="0"/>
          <c:showSerName val="0"/>
          <c:showPercent val="0"/>
          <c:showBubbleSize val="0"/>
        </c:dLbls>
        <c:smooth val="0"/>
        <c:axId val="316917184"/>
        <c:axId val="316914048"/>
      </c:lineChart>
      <c:catAx>
        <c:axId val="316917184"/>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6914048"/>
        <c:crosses val="autoZero"/>
        <c:auto val="1"/>
        <c:lblAlgn val="ctr"/>
        <c:lblOffset val="100"/>
        <c:noMultiLvlLbl val="0"/>
      </c:catAx>
      <c:valAx>
        <c:axId val="316914048"/>
        <c:scaling>
          <c:orientation val="minMax"/>
          <c:max val="4000"/>
          <c:min val="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mln Euro</a:t>
                </a:r>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6917184"/>
        <c:crosses val="autoZero"/>
        <c:crossBetween val="between"/>
        <c:majorUnit val="500"/>
        <c:minorUnit val="100"/>
      </c:valAx>
    </c:plotArea>
    <c:legend>
      <c:legendPos val="r"/>
      <c:layout>
        <c:manualLayout>
          <c:xMode val="edge"/>
          <c:yMode val="edge"/>
          <c:x val="0.84252747982938347"/>
          <c:y val="0.4291258974062066"/>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solidFill>
                  <a:schemeClr val="dk1"/>
                </a:solidFill>
                <a:latin typeface="Arial" panose="020B0604020202020204" pitchFamily="34" charset="0"/>
                <a:ea typeface="+mn-ea"/>
                <a:cs typeface="+mn-cs"/>
              </a:defRPr>
            </a:pPr>
            <a:r>
              <a:rPr lang="en-US"/>
              <a:t>TOTAL end-user sales /hh in Euro/yr</a:t>
            </a:r>
          </a:p>
        </c:rich>
      </c:tx>
      <c:overlay val="0"/>
      <c:spPr>
        <a:solidFill>
          <a:schemeClr val="lt1"/>
        </a:solidFill>
        <a:ln w="25400" cap="flat" cmpd="sng" algn="ctr">
          <a:noFill/>
          <a:prstDash val="solid"/>
        </a:ln>
        <a:effectLst/>
      </c:spPr>
    </c:title>
    <c:autoTitleDeleted val="0"/>
    <c:plotArea>
      <c:layout/>
      <c:lineChart>
        <c:grouping val="standard"/>
        <c:varyColors val="0"/>
        <c:ser>
          <c:idx val="0"/>
          <c:order val="0"/>
          <c:tx>
            <c:strRef>
              <c:f>ConsMarket!$C$116</c:f>
              <c:strCache>
                <c:ptCount val="1"/>
                <c:pt idx="0">
                  <c:v>TOTAL sales (euro)/hh</c:v>
                </c:pt>
              </c:strCache>
            </c:strRef>
          </c:tx>
          <c:marker>
            <c:symbol val="none"/>
          </c:marker>
          <c:cat>
            <c:numRef>
              <c:f>ConsMarket!$W$2:$CE$2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ConsMarket!$W$116:$CE$116</c:f>
              <c:numCache>
                <c:formatCode>0.0</c:formatCode>
                <c:ptCount val="24"/>
                <c:pt idx="0">
                  <c:v>10.127810603454089</c:v>
                </c:pt>
                <c:pt idx="1">
                  <c:v>10.343210991321982</c:v>
                </c:pt>
                <c:pt idx="2">
                  <c:v>10.706568390745206</c:v>
                </c:pt>
                <c:pt idx="3">
                  <c:v>11.210001479728781</c:v>
                </c:pt>
                <c:pt idx="4">
                  <c:v>11.556328052787576</c:v>
                </c:pt>
                <c:pt idx="5">
                  <c:v>12.033933453383938</c:v>
                </c:pt>
                <c:pt idx="6">
                  <c:v>12.506911879224745</c:v>
                </c:pt>
                <c:pt idx="7">
                  <c:v>13.055908476613048</c:v>
                </c:pt>
                <c:pt idx="8">
                  <c:v>13.58721449496168</c:v>
                </c:pt>
                <c:pt idx="9">
                  <c:v>14.120720218158368</c:v>
                </c:pt>
                <c:pt idx="10">
                  <c:v>14.593865424786198</c:v>
                </c:pt>
                <c:pt idx="11">
                  <c:v>15.119771727575547</c:v>
                </c:pt>
                <c:pt idx="12">
                  <c:v>15.618053486443129</c:v>
                </c:pt>
                <c:pt idx="13">
                  <c:v>16.168215531942231</c:v>
                </c:pt>
                <c:pt idx="14">
                  <c:v>17.053710662582613</c:v>
                </c:pt>
                <c:pt idx="15">
                  <c:v>19.15399185011864</c:v>
                </c:pt>
                <c:pt idx="16">
                  <c:v>21.574144589280017</c:v>
                </c:pt>
                <c:pt idx="17">
                  <c:v>24.797413749957137</c:v>
                </c:pt>
                <c:pt idx="18">
                  <c:v>26.740885384095716</c:v>
                </c:pt>
                <c:pt idx="19">
                  <c:v>28.983314762416899</c:v>
                </c:pt>
                <c:pt idx="20">
                  <c:v>29.520196347927431</c:v>
                </c:pt>
                <c:pt idx="21">
                  <c:v>29.462735236799119</c:v>
                </c:pt>
                <c:pt idx="22">
                  <c:v>29.221210105881219</c:v>
                </c:pt>
                <c:pt idx="23">
                  <c:v>28.298058688246499</c:v>
                </c:pt>
              </c:numCache>
            </c:numRef>
          </c:val>
          <c:smooth val="0"/>
        </c:ser>
        <c:dLbls>
          <c:showLegendKey val="0"/>
          <c:showVal val="0"/>
          <c:showCatName val="0"/>
          <c:showSerName val="0"/>
          <c:showPercent val="0"/>
          <c:showBubbleSize val="0"/>
        </c:dLbls>
        <c:smooth val="0"/>
        <c:axId val="316909736"/>
        <c:axId val="316919928"/>
      </c:lineChart>
      <c:dateAx>
        <c:axId val="316909736"/>
        <c:scaling>
          <c:orientation val="minMax"/>
        </c:scaling>
        <c:delete val="0"/>
        <c:axPos val="b"/>
        <c:numFmt formatCode="General" sourceLinked="1"/>
        <c:majorTickMark val="out"/>
        <c:minorTickMark val="none"/>
        <c:tickLblPos val="nextTo"/>
        <c:crossAx val="316919928"/>
        <c:crosses val="autoZero"/>
        <c:auto val="0"/>
        <c:lblOffset val="100"/>
        <c:baseTimeUnit val="days"/>
        <c:majorUnit val="5"/>
      </c:dateAx>
      <c:valAx>
        <c:axId val="316919928"/>
        <c:scaling>
          <c:orientation val="minMax"/>
        </c:scaling>
        <c:delete val="0"/>
        <c:axPos val="l"/>
        <c:majorGridlines/>
        <c:numFmt formatCode="0.0" sourceLinked="1"/>
        <c:majorTickMark val="out"/>
        <c:minorTickMark val="none"/>
        <c:tickLblPos val="nextTo"/>
        <c:crossAx val="316909736"/>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Non-Residential, Unit sales 1990-2013 </a:t>
            </a:r>
            <a:r>
              <a:rPr lang="en-GB" sz="1080" b="0" i="0" u="none" strike="noStrike" baseline="0">
                <a:solidFill>
                  <a:srgbClr val="000000"/>
                </a:solidFill>
                <a:latin typeface="Calibri"/>
              </a:rPr>
              <a:t>(in mln units)</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Sales!$C$128</c:f>
              <c:strCache>
                <c:ptCount val="1"/>
                <c:pt idx="0">
                  <c:v>LFL (total)</c:v>
                </c:pt>
              </c:strCache>
            </c:strRef>
          </c:tx>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Sales!$W$128:$CE$128</c:f>
              <c:numCache>
                <c:formatCode>0</c:formatCode>
                <c:ptCount val="24"/>
                <c:pt idx="0">
                  <c:v>251.97380909999998</c:v>
                </c:pt>
                <c:pt idx="1">
                  <c:v>249.15107879999999</c:v>
                </c:pt>
                <c:pt idx="2">
                  <c:v>250.29161819999999</c:v>
                </c:pt>
                <c:pt idx="3">
                  <c:v>251.43215759999998</c:v>
                </c:pt>
                <c:pt idx="4">
                  <c:v>254.2612254</c:v>
                </c:pt>
                <c:pt idx="5">
                  <c:v>258.77882159999996</c:v>
                </c:pt>
                <c:pt idx="6">
                  <c:v>264.98494620000002</c:v>
                </c:pt>
                <c:pt idx="7">
                  <c:v>271.19107079999998</c:v>
                </c:pt>
                <c:pt idx="8">
                  <c:v>277.39719539999999</c:v>
                </c:pt>
                <c:pt idx="9">
                  <c:v>288.90834180000002</c:v>
                </c:pt>
                <c:pt idx="10">
                  <c:v>297.59456999999998</c:v>
                </c:pt>
                <c:pt idx="11">
                  <c:v>304.35756000000003</c:v>
                </c:pt>
                <c:pt idx="12">
                  <c:v>308.24664000000001</c:v>
                </c:pt>
                <c:pt idx="13">
                  <c:v>323.17388999999997</c:v>
                </c:pt>
                <c:pt idx="14">
                  <c:v>339.25063913987998</c:v>
                </c:pt>
                <c:pt idx="15">
                  <c:v>352.12253741964003</c:v>
                </c:pt>
                <c:pt idx="16">
                  <c:v>356.00744483927997</c:v>
                </c:pt>
                <c:pt idx="17">
                  <c:v>359.89235225892003</c:v>
                </c:pt>
                <c:pt idx="18">
                  <c:v>363.77725967855997</c:v>
                </c:pt>
                <c:pt idx="19">
                  <c:v>362.55860558891993</c:v>
                </c:pt>
                <c:pt idx="20">
                  <c:v>365.43974393939999</c:v>
                </c:pt>
                <c:pt idx="21">
                  <c:v>362.46034811999999</c:v>
                </c:pt>
                <c:pt idx="22">
                  <c:v>347.78794478999998</c:v>
                </c:pt>
                <c:pt idx="23">
                  <c:v>321.63097078269544</c:v>
                </c:pt>
              </c:numCache>
            </c:numRef>
          </c:val>
        </c:ser>
        <c:ser>
          <c:idx val="4"/>
          <c:order val="1"/>
          <c:tx>
            <c:strRef>
              <c:f>Sales!$C$145</c:f>
              <c:strCache>
                <c:ptCount val="1"/>
                <c:pt idx="0">
                  <c:v>HID (total)</c:v>
                </c:pt>
              </c:strCache>
            </c:strRef>
          </c:tx>
          <c:spPr>
            <a:ln w="25400">
              <a:noFill/>
            </a:ln>
          </c:spP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Sales!$W$145:$CE$145</c:f>
              <c:numCache>
                <c:formatCode>0</c:formatCode>
                <c:ptCount val="24"/>
                <c:pt idx="0">
                  <c:v>16.5</c:v>
                </c:pt>
                <c:pt idx="1">
                  <c:v>17</c:v>
                </c:pt>
                <c:pt idx="2">
                  <c:v>18</c:v>
                </c:pt>
                <c:pt idx="3">
                  <c:v>19</c:v>
                </c:pt>
                <c:pt idx="4">
                  <c:v>19.877400000000002</c:v>
                </c:pt>
                <c:pt idx="5">
                  <c:v>20.632199999999997</c:v>
                </c:pt>
                <c:pt idx="6">
                  <c:v>21.264399999999998</c:v>
                </c:pt>
                <c:pt idx="7">
                  <c:v>21.896600000000003</c:v>
                </c:pt>
                <c:pt idx="8">
                  <c:v>22.5288</c:v>
                </c:pt>
                <c:pt idx="9">
                  <c:v>23.702933333333334</c:v>
                </c:pt>
                <c:pt idx="10">
                  <c:v>24.959</c:v>
                </c:pt>
                <c:pt idx="11">
                  <c:v>26.158333333333331</c:v>
                </c:pt>
                <c:pt idx="12">
                  <c:v>26.873999999999995</c:v>
                </c:pt>
                <c:pt idx="13">
                  <c:v>27.986333333333334</c:v>
                </c:pt>
                <c:pt idx="14">
                  <c:v>29.650972400000001</c:v>
                </c:pt>
                <c:pt idx="15">
                  <c:v>31.752917199999999</c:v>
                </c:pt>
                <c:pt idx="16">
                  <c:v>33.871834399999997</c:v>
                </c:pt>
                <c:pt idx="17">
                  <c:v>35.990751599999996</c:v>
                </c:pt>
                <c:pt idx="18">
                  <c:v>38.109668799999994</c:v>
                </c:pt>
                <c:pt idx="19">
                  <c:v>40.412935020000006</c:v>
                </c:pt>
                <c:pt idx="20">
                  <c:v>41.719524753333332</c:v>
                </c:pt>
                <c:pt idx="21">
                  <c:v>41.316811419999993</c:v>
                </c:pt>
                <c:pt idx="22">
                  <c:v>37.449961333333334</c:v>
                </c:pt>
                <c:pt idx="23">
                  <c:v>32.506815333333336</c:v>
                </c:pt>
              </c:numCache>
            </c:numRef>
          </c:val>
        </c:ser>
        <c:ser>
          <c:idx val="1"/>
          <c:order val="2"/>
          <c:tx>
            <c:strRef>
              <c:f>Sales!$C$131</c:f>
              <c:strCache>
                <c:ptCount val="1"/>
                <c:pt idx="0">
                  <c:v>CFL (total)</c:v>
                </c:pt>
              </c:strCache>
            </c:strRef>
          </c:tx>
          <c:spPr>
            <a:ln w="25400">
              <a:noFill/>
            </a:ln>
          </c:spP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Sales!$W$131:$CE$131</c:f>
              <c:numCache>
                <c:formatCode>0</c:formatCode>
                <c:ptCount val="24"/>
                <c:pt idx="0">
                  <c:v>27.191000000000003</c:v>
                </c:pt>
                <c:pt idx="1">
                  <c:v>28.757999999999999</c:v>
                </c:pt>
                <c:pt idx="2">
                  <c:v>31.891999999999999</c:v>
                </c:pt>
                <c:pt idx="3">
                  <c:v>36.759333333333331</c:v>
                </c:pt>
                <c:pt idx="4">
                  <c:v>42.321233333333332</c:v>
                </c:pt>
                <c:pt idx="5">
                  <c:v>48.977699999999999</c:v>
                </c:pt>
                <c:pt idx="6">
                  <c:v>54.995399999999997</c:v>
                </c:pt>
                <c:pt idx="7">
                  <c:v>61.4131</c:v>
                </c:pt>
                <c:pt idx="8">
                  <c:v>66.630799999999994</c:v>
                </c:pt>
                <c:pt idx="9">
                  <c:v>71.501433333333324</c:v>
                </c:pt>
                <c:pt idx="10">
                  <c:v>74.876566666666662</c:v>
                </c:pt>
                <c:pt idx="11">
                  <c:v>78.136533333333347</c:v>
                </c:pt>
                <c:pt idx="12">
                  <c:v>80.592100000000016</c:v>
                </c:pt>
                <c:pt idx="13">
                  <c:v>83.89976733333333</c:v>
                </c:pt>
                <c:pt idx="14">
                  <c:v>95.530848273333334</c:v>
                </c:pt>
                <c:pt idx="15">
                  <c:v>131.34726068666666</c:v>
                </c:pt>
                <c:pt idx="16">
                  <c:v>172.44067006666666</c:v>
                </c:pt>
                <c:pt idx="17">
                  <c:v>219.04494696666666</c:v>
                </c:pt>
                <c:pt idx="18">
                  <c:v>241.80114018666669</c:v>
                </c:pt>
                <c:pt idx="19">
                  <c:v>260.84978050666666</c:v>
                </c:pt>
                <c:pt idx="20">
                  <c:v>252.6514603</c:v>
                </c:pt>
                <c:pt idx="21">
                  <c:v>230.64173100000002</c:v>
                </c:pt>
                <c:pt idx="22">
                  <c:v>192.30661396666665</c:v>
                </c:pt>
                <c:pt idx="23">
                  <c:v>158.46010966666668</c:v>
                </c:pt>
              </c:numCache>
            </c:numRef>
          </c:val>
        </c:ser>
        <c:ser>
          <c:idx val="2"/>
          <c:order val="3"/>
          <c:tx>
            <c:strRef>
              <c:f>Sales!$C$138</c:f>
              <c:strCache>
                <c:ptCount val="1"/>
                <c:pt idx="0">
                  <c:v>Tungsten-HL (total)</c:v>
                </c:pt>
              </c:strCache>
            </c:strRef>
          </c:tx>
          <c:spPr>
            <a:ln w="25400">
              <a:noFill/>
            </a:ln>
          </c:spP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Sales!$W$138:$CE$138</c:f>
              <c:numCache>
                <c:formatCode>0</c:formatCode>
                <c:ptCount val="24"/>
                <c:pt idx="0">
                  <c:v>17.556876490243134</c:v>
                </c:pt>
                <c:pt idx="1">
                  <c:v>21.948650002242264</c:v>
                </c:pt>
                <c:pt idx="2">
                  <c:v>27.421081267676641</c:v>
                </c:pt>
                <c:pt idx="3">
                  <c:v>33.664560636208194</c:v>
                </c:pt>
                <c:pt idx="4">
                  <c:v>36.777216671555117</c:v>
                </c:pt>
                <c:pt idx="5">
                  <c:v>40.185246159874438</c:v>
                </c:pt>
                <c:pt idx="6">
                  <c:v>42.549646320994114</c:v>
                </c:pt>
                <c:pt idx="7">
                  <c:v>45.134202727199188</c:v>
                </c:pt>
                <c:pt idx="8">
                  <c:v>47.864138060673163</c:v>
                </c:pt>
                <c:pt idx="9">
                  <c:v>50.690024585108148</c:v>
                </c:pt>
                <c:pt idx="10">
                  <c:v>53.574793501086511</c:v>
                </c:pt>
                <c:pt idx="11">
                  <c:v>56.485403818323007</c:v>
                </c:pt>
                <c:pt idx="12">
                  <c:v>59.395444086973825</c:v>
                </c:pt>
                <c:pt idx="13">
                  <c:v>62.283359926092132</c:v>
                </c:pt>
                <c:pt idx="14">
                  <c:v>65.189004019512126</c:v>
                </c:pt>
                <c:pt idx="15">
                  <c:v>70.348040592822954</c:v>
                </c:pt>
                <c:pt idx="16">
                  <c:v>75.417356025912028</c:v>
                </c:pt>
                <c:pt idx="17">
                  <c:v>86.665220523401615</c:v>
                </c:pt>
                <c:pt idx="18">
                  <c:v>102.75407416610534</c:v>
                </c:pt>
                <c:pt idx="19">
                  <c:v>120.59033835629418</c:v>
                </c:pt>
                <c:pt idx="20">
                  <c:v>129.91711728288763</c:v>
                </c:pt>
                <c:pt idx="21">
                  <c:v>135.62668617218878</c:v>
                </c:pt>
                <c:pt idx="22">
                  <c:v>145.29792568900953</c:v>
                </c:pt>
                <c:pt idx="23">
                  <c:v>154.31413916570008</c:v>
                </c:pt>
              </c:numCache>
            </c:numRef>
          </c:val>
        </c:ser>
        <c:ser>
          <c:idx val="7"/>
          <c:order val="4"/>
          <c:tx>
            <c:strRef>
              <c:f>Sales!$C$150</c:f>
              <c:strCache>
                <c:ptCount val="1"/>
                <c:pt idx="0">
                  <c:v>Tungsten stock</c:v>
                </c:pt>
              </c:strCache>
            </c:strRef>
          </c:tx>
          <c:spPr>
            <a:solidFill>
              <a:schemeClr val="accent3">
                <a:lumMod val="60000"/>
                <a:lumOff val="40000"/>
              </a:schemeClr>
            </a:solidFill>
            <a:ln w="25400">
              <a:noFill/>
            </a:ln>
          </c:spP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Sales!$W$150:$CE$150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3"/>
          <c:order val="5"/>
          <c:tx>
            <c:strRef>
              <c:f>Sales!$C$141</c:f>
              <c:strCache>
                <c:ptCount val="1"/>
                <c:pt idx="0">
                  <c:v>GLS (total)</c:v>
                </c:pt>
              </c:strCache>
            </c:strRef>
          </c:tx>
          <c:spPr>
            <a:ln w="25400">
              <a:noFill/>
            </a:ln>
          </c:spP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Sales!$W$141:$CE$141</c:f>
              <c:numCache>
                <c:formatCode>0</c:formatCode>
                <c:ptCount val="24"/>
                <c:pt idx="0">
                  <c:v>337.51000451710007</c:v>
                </c:pt>
                <c:pt idx="1">
                  <c:v>335.50337199744786</c:v>
                </c:pt>
                <c:pt idx="2">
                  <c:v>333.28078164839383</c:v>
                </c:pt>
                <c:pt idx="3">
                  <c:v>330.93689519700229</c:v>
                </c:pt>
                <c:pt idx="4">
                  <c:v>328.51757109560043</c:v>
                </c:pt>
                <c:pt idx="5">
                  <c:v>326.16938060877214</c:v>
                </c:pt>
                <c:pt idx="6">
                  <c:v>323.96025480663997</c:v>
                </c:pt>
                <c:pt idx="7">
                  <c:v>321.81759272610856</c:v>
                </c:pt>
                <c:pt idx="8">
                  <c:v>319.6650605582555</c:v>
                </c:pt>
                <c:pt idx="9">
                  <c:v>317.4832866480167</c:v>
                </c:pt>
                <c:pt idx="10">
                  <c:v>315.253591967646</c:v>
                </c:pt>
                <c:pt idx="11">
                  <c:v>312.97869136357605</c:v>
                </c:pt>
                <c:pt idx="12">
                  <c:v>310.67938753904895</c:v>
                </c:pt>
                <c:pt idx="13">
                  <c:v>308.3757905699884</c:v>
                </c:pt>
                <c:pt idx="14">
                  <c:v>306.06790045639457</c:v>
                </c:pt>
                <c:pt idx="15">
                  <c:v>303.73753761928498</c:v>
                </c:pt>
                <c:pt idx="16">
                  <c:v>301.10937460562224</c:v>
                </c:pt>
                <c:pt idx="17">
                  <c:v>297.90302609675979</c:v>
                </c:pt>
                <c:pt idx="18">
                  <c:v>257.96007907465554</c:v>
                </c:pt>
                <c:pt idx="19">
                  <c:v>193.64942625346021</c:v>
                </c:pt>
                <c:pt idx="20">
                  <c:v>139.37646139999998</c:v>
                </c:pt>
                <c:pt idx="21">
                  <c:v>92.21619773339998</c:v>
                </c:pt>
                <c:pt idx="22">
                  <c:v>59.859537133399982</c:v>
                </c:pt>
                <c:pt idx="23">
                  <c:v>31.859082466733323</c:v>
                </c:pt>
              </c:numCache>
            </c:numRef>
          </c:val>
        </c:ser>
        <c:ser>
          <c:idx val="6"/>
          <c:order val="6"/>
          <c:tx>
            <c:strRef>
              <c:f>Sales!$C$149</c:f>
              <c:strCache>
                <c:ptCount val="1"/>
                <c:pt idx="0">
                  <c:v>GLS stock</c:v>
                </c:pt>
              </c:strCache>
            </c:strRef>
          </c:tx>
          <c:spPr>
            <a:solidFill>
              <a:schemeClr val="accent4">
                <a:lumMod val="60000"/>
                <a:lumOff val="40000"/>
              </a:schemeClr>
            </a:solidFill>
            <a:ln w="25400">
              <a:noFill/>
            </a:ln>
          </c:spP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Sales!$W$149:$CE$149</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5"/>
          <c:order val="7"/>
          <c:tx>
            <c:strRef>
              <c:f>Sales!$C$148</c:f>
              <c:strCache>
                <c:ptCount val="1"/>
                <c:pt idx="0">
                  <c:v>LED (total)</c:v>
                </c:pt>
              </c:strCache>
            </c:strRef>
          </c:tx>
          <c:spPr>
            <a:ln w="25400">
              <a:noFill/>
            </a:ln>
          </c:spP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Sales!$W$148:$CE$148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1.180852822555555</c:v>
                </c:pt>
                <c:pt idx="22">
                  <c:v>1.7303422656666647</c:v>
                </c:pt>
                <c:pt idx="23">
                  <c:v>14.058505333333333</c:v>
                </c:pt>
              </c:numCache>
            </c:numRef>
          </c:val>
        </c:ser>
        <c:dLbls>
          <c:showLegendKey val="0"/>
          <c:showVal val="0"/>
          <c:showCatName val="0"/>
          <c:showSerName val="0"/>
          <c:showPercent val="0"/>
          <c:showBubbleSize val="0"/>
        </c:dLbls>
        <c:axId val="312976640"/>
        <c:axId val="312977424"/>
      </c:areaChart>
      <c:catAx>
        <c:axId val="312976640"/>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2977424"/>
        <c:crosses val="autoZero"/>
        <c:auto val="1"/>
        <c:lblAlgn val="ctr"/>
        <c:lblOffset val="100"/>
        <c:noMultiLvlLbl val="0"/>
      </c:catAx>
      <c:valAx>
        <c:axId val="312977424"/>
        <c:scaling>
          <c:orientation val="minMax"/>
          <c:max val="200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m units</a:t>
                </a:r>
              </a:p>
            </c:rich>
          </c:tx>
          <c:layout/>
          <c:overlay val="0"/>
          <c:spPr>
            <a:noFill/>
            <a:ln w="25400">
              <a:noFill/>
            </a:ln>
          </c:spPr>
        </c:title>
        <c:numFmt formatCode="0" sourceLinked="1"/>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2976640"/>
        <c:crosses val="autoZero"/>
        <c:crossBetween val="midCat"/>
      </c:valAx>
    </c:plotArea>
    <c:legend>
      <c:legendPos val="r"/>
      <c:layout>
        <c:manualLayout>
          <c:xMode val="edge"/>
          <c:yMode val="edge"/>
          <c:x val="0.84090464033792656"/>
          <c:y val="0.21160137795275588"/>
          <c:w val="0.15727436536253281"/>
          <c:h val="0.618785761154855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All Sectors, Industry Revenue 1990-2013 </a:t>
            </a:r>
            <a:r>
              <a:rPr lang="en-GB" sz="1080" b="0" i="0" u="none" strike="noStrike" baseline="0">
                <a:solidFill>
                  <a:srgbClr val="000000"/>
                </a:solidFill>
                <a:latin typeface="Calibri"/>
              </a:rPr>
              <a:t>(in mln Euro / year)</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IndustryRevenue!$C$28</c:f>
              <c:strCache>
                <c:ptCount val="1"/>
                <c:pt idx="0">
                  <c:v>LFL (total)</c:v>
                </c:pt>
              </c:strCache>
            </c:strRef>
          </c:tx>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IndustryRevenue!$W$28:$CE$28</c:f>
              <c:numCache>
                <c:formatCode>0</c:formatCode>
                <c:ptCount val="24"/>
                <c:pt idx="0">
                  <c:v>1507.4278595229346</c:v>
                </c:pt>
                <c:pt idx="1">
                  <c:v>1490.2910536252464</c:v>
                </c:pt>
                <c:pt idx="2">
                  <c:v>1496.8173606378693</c:v>
                </c:pt>
                <c:pt idx="3">
                  <c:v>1503.3436676504928</c:v>
                </c:pt>
                <c:pt idx="4">
                  <c:v>1519.9757090354231</c:v>
                </c:pt>
                <c:pt idx="5">
                  <c:v>1546.7134847926604</c:v>
                </c:pt>
                <c:pt idx="6">
                  <c:v>1583.5569949222056</c:v>
                </c:pt>
                <c:pt idx="7">
                  <c:v>1620.4005050517503</c:v>
                </c:pt>
                <c:pt idx="8">
                  <c:v>1657.244015181295</c:v>
                </c:pt>
                <c:pt idx="9">
                  <c:v>1725.8868192714981</c:v>
                </c:pt>
                <c:pt idx="10">
                  <c:v>1777.4066698502402</c:v>
                </c:pt>
                <c:pt idx="11">
                  <c:v>1817.62079672052</c:v>
                </c:pt>
                <c:pt idx="12">
                  <c:v>1839.30958114596</c:v>
                </c:pt>
                <c:pt idx="13">
                  <c:v>1927.0539582584397</c:v>
                </c:pt>
                <c:pt idx="14">
                  <c:v>2020.8573937084041</c:v>
                </c:pt>
                <c:pt idx="15">
                  <c:v>2096.1402122715726</c:v>
                </c:pt>
                <c:pt idx="16">
                  <c:v>2117.2437262881863</c:v>
                </c:pt>
                <c:pt idx="17">
                  <c:v>2138.3472403047999</c:v>
                </c:pt>
                <c:pt idx="18">
                  <c:v>2159.4507543214127</c:v>
                </c:pt>
                <c:pt idx="19">
                  <c:v>2149.666413641668</c:v>
                </c:pt>
                <c:pt idx="20">
                  <c:v>2164.1161317203278</c:v>
                </c:pt>
                <c:pt idx="21">
                  <c:v>2145.4669200295734</c:v>
                </c:pt>
                <c:pt idx="22">
                  <c:v>2056.7661075790247</c:v>
                </c:pt>
                <c:pt idx="23">
                  <c:v>1902.3363420754627</c:v>
                </c:pt>
              </c:numCache>
            </c:numRef>
          </c:val>
        </c:ser>
        <c:ser>
          <c:idx val="4"/>
          <c:order val="1"/>
          <c:tx>
            <c:strRef>
              <c:f>IndustryRevenue!$C$45</c:f>
              <c:strCache>
                <c:ptCount val="1"/>
                <c:pt idx="0">
                  <c:v>HID (total)</c:v>
                </c:pt>
              </c:strCache>
            </c:strRef>
          </c:tx>
          <c:spPr>
            <a:ln w="25400">
              <a:noFill/>
            </a:ln>
          </c:spP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IndustryRevenue!$W$45:$CE$45</c:f>
              <c:numCache>
                <c:formatCode>0</c:formatCode>
                <c:ptCount val="24"/>
                <c:pt idx="0">
                  <c:v>243.87</c:v>
                </c:pt>
                <c:pt idx="1">
                  <c:v>251.46</c:v>
                </c:pt>
                <c:pt idx="2">
                  <c:v>266.64000000000004</c:v>
                </c:pt>
                <c:pt idx="3">
                  <c:v>281.82</c:v>
                </c:pt>
                <c:pt idx="4">
                  <c:v>295.822428</c:v>
                </c:pt>
                <c:pt idx="5">
                  <c:v>308.64728400000001</c:v>
                </c:pt>
                <c:pt idx="6">
                  <c:v>320.29456800000003</c:v>
                </c:pt>
                <c:pt idx="7">
                  <c:v>331.94185200000004</c:v>
                </c:pt>
                <c:pt idx="8">
                  <c:v>343.58913600000005</c:v>
                </c:pt>
                <c:pt idx="9">
                  <c:v>363.39811200000008</c:v>
                </c:pt>
                <c:pt idx="10">
                  <c:v>386.37038000000001</c:v>
                </c:pt>
                <c:pt idx="11">
                  <c:v>408.11430000000001</c:v>
                </c:pt>
                <c:pt idx="12">
                  <c:v>423.46788000000004</c:v>
                </c:pt>
                <c:pt idx="13">
                  <c:v>444.52826000000005</c:v>
                </c:pt>
                <c:pt idx="14">
                  <c:v>476.71437228800011</c:v>
                </c:pt>
                <c:pt idx="15">
                  <c:v>517.02651686400009</c:v>
                </c:pt>
                <c:pt idx="16">
                  <c:v>558.36595372800002</c:v>
                </c:pt>
                <c:pt idx="17">
                  <c:v>599.70539059199996</c:v>
                </c:pt>
                <c:pt idx="18">
                  <c:v>641.04482745600001</c:v>
                </c:pt>
                <c:pt idx="19">
                  <c:v>685.28084693640005</c:v>
                </c:pt>
                <c:pt idx="20">
                  <c:v>711.84747590439997</c:v>
                </c:pt>
                <c:pt idx="21">
                  <c:v>708.25647750439998</c:v>
                </c:pt>
                <c:pt idx="22">
                  <c:v>645.42066116000001</c:v>
                </c:pt>
                <c:pt idx="23">
                  <c:v>564.54042304000006</c:v>
                </c:pt>
              </c:numCache>
            </c:numRef>
          </c:val>
        </c:ser>
        <c:ser>
          <c:idx val="1"/>
          <c:order val="2"/>
          <c:tx>
            <c:strRef>
              <c:f>IndustryRevenue!$C$31</c:f>
              <c:strCache>
                <c:ptCount val="1"/>
                <c:pt idx="0">
                  <c:v>CFL (total)</c:v>
                </c:pt>
              </c:strCache>
            </c:strRef>
          </c:tx>
          <c:spPr>
            <a:ln w="25400">
              <a:noFill/>
            </a:ln>
          </c:spP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IndustryRevenue!$W$31:$CE$31</c:f>
              <c:numCache>
                <c:formatCode>0</c:formatCode>
                <c:ptCount val="24"/>
                <c:pt idx="0">
                  <c:v>92.176050140000001</c:v>
                </c:pt>
                <c:pt idx="1">
                  <c:v>98.272375319999995</c:v>
                </c:pt>
                <c:pt idx="2">
                  <c:v>110.46502568</c:v>
                </c:pt>
                <c:pt idx="3">
                  <c:v>130.74478537333331</c:v>
                </c:pt>
                <c:pt idx="4">
                  <c:v>153.91971909933335</c:v>
                </c:pt>
                <c:pt idx="5">
                  <c:v>181.85608285799998</c:v>
                </c:pt>
                <c:pt idx="6">
                  <c:v>206.46676731599996</c:v>
                </c:pt>
                <c:pt idx="7">
                  <c:v>232.94370777399999</c:v>
                </c:pt>
                <c:pt idx="8">
                  <c:v>253.82188023199993</c:v>
                </c:pt>
                <c:pt idx="9">
                  <c:v>271.53910380733328</c:v>
                </c:pt>
                <c:pt idx="10">
                  <c:v>282.62628631266671</c:v>
                </c:pt>
                <c:pt idx="11">
                  <c:v>293.70852546133335</c:v>
                </c:pt>
                <c:pt idx="12">
                  <c:v>302.47540743399998</c:v>
                </c:pt>
                <c:pt idx="13">
                  <c:v>313.56724758109334</c:v>
                </c:pt>
                <c:pt idx="14">
                  <c:v>361.27731007766897</c:v>
                </c:pt>
                <c:pt idx="15">
                  <c:v>520.24795336916145</c:v>
                </c:pt>
                <c:pt idx="16">
                  <c:v>703.4589317578866</c:v>
                </c:pt>
                <c:pt idx="17">
                  <c:v>912.3816340826246</c:v>
                </c:pt>
                <c:pt idx="18">
                  <c:v>1010.0377632666075</c:v>
                </c:pt>
                <c:pt idx="19">
                  <c:v>1091.7469697122604</c:v>
                </c:pt>
                <c:pt idx="20">
                  <c:v>1048.8468274892618</c:v>
                </c:pt>
                <c:pt idx="21">
                  <c:v>951.31008872693997</c:v>
                </c:pt>
                <c:pt idx="22">
                  <c:v>780.65934582946852</c:v>
                </c:pt>
                <c:pt idx="23">
                  <c:v>631.77427585248665</c:v>
                </c:pt>
              </c:numCache>
            </c:numRef>
          </c:val>
        </c:ser>
        <c:ser>
          <c:idx val="2"/>
          <c:order val="3"/>
          <c:tx>
            <c:strRef>
              <c:f>IndustryRevenue!$C$38</c:f>
              <c:strCache>
                <c:ptCount val="1"/>
                <c:pt idx="0">
                  <c:v>Tungsten-HL (total)</c:v>
                </c:pt>
              </c:strCache>
            </c:strRef>
          </c:tx>
          <c:spPr>
            <a:ln w="25400">
              <a:noFill/>
            </a:ln>
          </c:spP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IndustryRevenue!$W$38:$CE$38</c:f>
              <c:numCache>
                <c:formatCode>0</c:formatCode>
                <c:ptCount val="24"/>
                <c:pt idx="0">
                  <c:v>106.75254897314679</c:v>
                </c:pt>
                <c:pt idx="1">
                  <c:v>133.11746460825316</c:v>
                </c:pt>
                <c:pt idx="2">
                  <c:v>166.90072711923821</c:v>
                </c:pt>
                <c:pt idx="3">
                  <c:v>206.79984562888481</c:v>
                </c:pt>
                <c:pt idx="4">
                  <c:v>232.18940998640048</c:v>
                </c:pt>
                <c:pt idx="5">
                  <c:v>264.90406108536962</c:v>
                </c:pt>
                <c:pt idx="6">
                  <c:v>297.07485333472317</c:v>
                </c:pt>
                <c:pt idx="7">
                  <c:v>334.72227622325545</c:v>
                </c:pt>
                <c:pt idx="8">
                  <c:v>375.98718777923898</c:v>
                </c:pt>
                <c:pt idx="9">
                  <c:v>419.68616028833435</c:v>
                </c:pt>
                <c:pt idx="10">
                  <c:v>464.90158154359648</c:v>
                </c:pt>
                <c:pt idx="11">
                  <c:v>510.71994980775355</c:v>
                </c:pt>
                <c:pt idx="12">
                  <c:v>556.69750470134386</c:v>
                </c:pt>
                <c:pt idx="13">
                  <c:v>603.00114409918069</c:v>
                </c:pt>
                <c:pt idx="14">
                  <c:v>651.42768956297596</c:v>
                </c:pt>
                <c:pt idx="15">
                  <c:v>723.22605271056966</c:v>
                </c:pt>
                <c:pt idx="16">
                  <c:v>809.82030532917997</c:v>
                </c:pt>
                <c:pt idx="17">
                  <c:v>951.22845735115129</c:v>
                </c:pt>
                <c:pt idx="18">
                  <c:v>1125.875841376592</c:v>
                </c:pt>
                <c:pt idx="19">
                  <c:v>1309.3958039037643</c:v>
                </c:pt>
                <c:pt idx="20">
                  <c:v>1430.8404131723441</c:v>
                </c:pt>
                <c:pt idx="21">
                  <c:v>1501.4826496953212</c:v>
                </c:pt>
                <c:pt idx="22">
                  <c:v>1555.3785564836517</c:v>
                </c:pt>
                <c:pt idx="23">
                  <c:v>1535.6837386740792</c:v>
                </c:pt>
              </c:numCache>
            </c:numRef>
          </c:val>
        </c:ser>
        <c:ser>
          <c:idx val="3"/>
          <c:order val="4"/>
          <c:tx>
            <c:strRef>
              <c:f>IndustryRevenue!$C$41</c:f>
              <c:strCache>
                <c:ptCount val="1"/>
                <c:pt idx="0">
                  <c:v>GLS (total)</c:v>
                </c:pt>
              </c:strCache>
            </c:strRef>
          </c:tx>
          <c:spPr>
            <a:ln w="25400">
              <a:noFill/>
            </a:ln>
          </c:spP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IndustryRevenue!$W$41:$CE$41</c:f>
              <c:numCache>
                <c:formatCode>0</c:formatCode>
                <c:ptCount val="24"/>
                <c:pt idx="0">
                  <c:v>557.77933836463114</c:v>
                </c:pt>
                <c:pt idx="1">
                  <c:v>554.52549293840696</c:v>
                </c:pt>
                <c:pt idx="2">
                  <c:v>550.72662926143084</c:v>
                </c:pt>
                <c:pt idx="3">
                  <c:v>546.62164753491641</c:v>
                </c:pt>
                <c:pt idx="4">
                  <c:v>542.32628189797231</c:v>
                </c:pt>
                <c:pt idx="5">
                  <c:v>538.21043796807589</c:v>
                </c:pt>
                <c:pt idx="6">
                  <c:v>534.44555510962755</c:v>
                </c:pt>
                <c:pt idx="7">
                  <c:v>530.84840843090296</c:v>
                </c:pt>
                <c:pt idx="8">
                  <c:v>527.22635236249937</c:v>
                </c:pt>
                <c:pt idx="9">
                  <c:v>523.53049816726616</c:v>
                </c:pt>
                <c:pt idx="10">
                  <c:v>519.71370510918052</c:v>
                </c:pt>
                <c:pt idx="11">
                  <c:v>515.7828247150328</c:v>
                </c:pt>
                <c:pt idx="12">
                  <c:v>511.79035729455148</c:v>
                </c:pt>
                <c:pt idx="13">
                  <c:v>507.78705515633726</c:v>
                </c:pt>
                <c:pt idx="14">
                  <c:v>503.77291830039013</c:v>
                </c:pt>
                <c:pt idx="15">
                  <c:v>499.7020664621981</c:v>
                </c:pt>
                <c:pt idx="16">
                  <c:v>494.87964876622613</c:v>
                </c:pt>
                <c:pt idx="17">
                  <c:v>488.59804967323464</c:v>
                </c:pt>
                <c:pt idx="18">
                  <c:v>423.02894697127999</c:v>
                </c:pt>
                <c:pt idx="19">
                  <c:v>318.96633752827438</c:v>
                </c:pt>
                <c:pt idx="20">
                  <c:v>230.52945976520803</c:v>
                </c:pt>
                <c:pt idx="21">
                  <c:v>155.0752688225561</c:v>
                </c:pt>
                <c:pt idx="22">
                  <c:v>103.50651550142328</c:v>
                </c:pt>
                <c:pt idx="23">
                  <c:v>56.460538900959598</c:v>
                </c:pt>
              </c:numCache>
            </c:numRef>
          </c:val>
        </c:ser>
        <c:ser>
          <c:idx val="5"/>
          <c:order val="5"/>
          <c:tx>
            <c:strRef>
              <c:f>IndustryRevenue!$C$48</c:f>
              <c:strCache>
                <c:ptCount val="1"/>
                <c:pt idx="0">
                  <c:v>LED (total)</c:v>
                </c:pt>
              </c:strCache>
            </c:strRef>
          </c:tx>
          <c:spPr>
            <a:ln w="25400">
              <a:noFill/>
            </a:ln>
          </c:spP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IndustryRevenue!$W$48:$CE$48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58.818018343392005</c:v>
                </c:pt>
                <c:pt idx="20">
                  <c:v>108.20923728503041</c:v>
                </c:pt>
                <c:pt idx="21">
                  <c:v>198.29723678164959</c:v>
                </c:pt>
                <c:pt idx="22">
                  <c:v>296.944028016424</c:v>
                </c:pt>
                <c:pt idx="23">
                  <c:v>494.28205667199995</c:v>
                </c:pt>
              </c:numCache>
            </c:numRef>
          </c:val>
        </c:ser>
        <c:dLbls>
          <c:showLegendKey val="0"/>
          <c:showVal val="0"/>
          <c:showCatName val="0"/>
          <c:showSerName val="0"/>
          <c:showPercent val="0"/>
          <c:showBubbleSize val="0"/>
        </c:dLbls>
        <c:axId val="312977032"/>
        <c:axId val="89436864"/>
      </c:areaChart>
      <c:catAx>
        <c:axId val="312977032"/>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89436864"/>
        <c:crosses val="autoZero"/>
        <c:auto val="1"/>
        <c:lblAlgn val="ctr"/>
        <c:lblOffset val="100"/>
        <c:noMultiLvlLbl val="0"/>
      </c:catAx>
      <c:valAx>
        <c:axId val="89436864"/>
        <c:scaling>
          <c:orientation val="minMax"/>
          <c:max val="600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mln Euro</a:t>
                </a:r>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2977032"/>
        <c:crosses val="autoZero"/>
        <c:crossBetween val="midCat"/>
        <c:majorUnit val="500"/>
      </c:valAx>
    </c:plotArea>
    <c:legend>
      <c:legendPos val="r"/>
      <c:layout>
        <c:manualLayout>
          <c:xMode val="edge"/>
          <c:yMode val="edge"/>
          <c:x val="0.84901887872584569"/>
          <c:y val="0.1380719758375791"/>
          <c:w val="0.15098112127415428"/>
          <c:h val="0.69452726956924504"/>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All Sectors, Industry Revenue 1990-2013 </a:t>
            </a:r>
            <a:r>
              <a:rPr lang="en-GB" sz="1080" b="0" i="0" u="none" strike="noStrike" baseline="0">
                <a:solidFill>
                  <a:srgbClr val="000000"/>
                </a:solidFill>
                <a:latin typeface="Calibri"/>
              </a:rPr>
              <a:t>(in mln Euro/year)</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IndustryRevenue!$C$28</c:f>
              <c:strCache>
                <c:ptCount val="1"/>
                <c:pt idx="0">
                  <c:v>LFL (total)</c:v>
                </c:pt>
              </c:strCache>
            </c:strRef>
          </c:tx>
          <c:marker>
            <c:symbol val="none"/>
          </c:marke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IndustryRevenue!$W$28:$CE$28</c:f>
              <c:numCache>
                <c:formatCode>0</c:formatCode>
                <c:ptCount val="24"/>
                <c:pt idx="0">
                  <c:v>1507.4278595229346</c:v>
                </c:pt>
                <c:pt idx="1">
                  <c:v>1490.2910536252464</c:v>
                </c:pt>
                <c:pt idx="2">
                  <c:v>1496.8173606378693</c:v>
                </c:pt>
                <c:pt idx="3">
                  <c:v>1503.3436676504928</c:v>
                </c:pt>
                <c:pt idx="4">
                  <c:v>1519.9757090354231</c:v>
                </c:pt>
                <c:pt idx="5">
                  <c:v>1546.7134847926604</c:v>
                </c:pt>
                <c:pt idx="6">
                  <c:v>1583.5569949222056</c:v>
                </c:pt>
                <c:pt idx="7">
                  <c:v>1620.4005050517503</c:v>
                </c:pt>
                <c:pt idx="8">
                  <c:v>1657.244015181295</c:v>
                </c:pt>
                <c:pt idx="9">
                  <c:v>1725.8868192714981</c:v>
                </c:pt>
                <c:pt idx="10">
                  <c:v>1777.4066698502402</c:v>
                </c:pt>
                <c:pt idx="11">
                  <c:v>1817.62079672052</c:v>
                </c:pt>
                <c:pt idx="12">
                  <c:v>1839.30958114596</c:v>
                </c:pt>
                <c:pt idx="13">
                  <c:v>1927.0539582584397</c:v>
                </c:pt>
                <c:pt idx="14">
                  <c:v>2020.8573937084041</c:v>
                </c:pt>
                <c:pt idx="15">
                  <c:v>2096.1402122715726</c:v>
                </c:pt>
                <c:pt idx="16">
                  <c:v>2117.2437262881863</c:v>
                </c:pt>
                <c:pt idx="17">
                  <c:v>2138.3472403047999</c:v>
                </c:pt>
                <c:pt idx="18">
                  <c:v>2159.4507543214127</c:v>
                </c:pt>
                <c:pt idx="19">
                  <c:v>2149.666413641668</c:v>
                </c:pt>
                <c:pt idx="20">
                  <c:v>2164.1161317203278</c:v>
                </c:pt>
                <c:pt idx="21">
                  <c:v>2145.4669200295734</c:v>
                </c:pt>
                <c:pt idx="22">
                  <c:v>2056.7661075790247</c:v>
                </c:pt>
                <c:pt idx="23">
                  <c:v>1902.3363420754627</c:v>
                </c:pt>
              </c:numCache>
            </c:numRef>
          </c:val>
          <c:smooth val="1"/>
        </c:ser>
        <c:ser>
          <c:idx val="4"/>
          <c:order val="1"/>
          <c:tx>
            <c:strRef>
              <c:f>IndustryRevenue!$C$45</c:f>
              <c:strCache>
                <c:ptCount val="1"/>
                <c:pt idx="0">
                  <c:v>HID (total)</c:v>
                </c:pt>
              </c:strCache>
            </c:strRef>
          </c:tx>
          <c:marker>
            <c:symbol val="none"/>
          </c:marke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IndustryRevenue!$W$45:$CE$45</c:f>
              <c:numCache>
                <c:formatCode>0</c:formatCode>
                <c:ptCount val="24"/>
                <c:pt idx="0">
                  <c:v>243.87</c:v>
                </c:pt>
                <c:pt idx="1">
                  <c:v>251.46</c:v>
                </c:pt>
                <c:pt idx="2">
                  <c:v>266.64000000000004</c:v>
                </c:pt>
                <c:pt idx="3">
                  <c:v>281.82</c:v>
                </c:pt>
                <c:pt idx="4">
                  <c:v>295.822428</c:v>
                </c:pt>
                <c:pt idx="5">
                  <c:v>308.64728400000001</c:v>
                </c:pt>
                <c:pt idx="6">
                  <c:v>320.29456800000003</c:v>
                </c:pt>
                <c:pt idx="7">
                  <c:v>331.94185200000004</c:v>
                </c:pt>
                <c:pt idx="8">
                  <c:v>343.58913600000005</c:v>
                </c:pt>
                <c:pt idx="9">
                  <c:v>363.39811200000008</c:v>
                </c:pt>
                <c:pt idx="10">
                  <c:v>386.37038000000001</c:v>
                </c:pt>
                <c:pt idx="11">
                  <c:v>408.11430000000001</c:v>
                </c:pt>
                <c:pt idx="12">
                  <c:v>423.46788000000004</c:v>
                </c:pt>
                <c:pt idx="13">
                  <c:v>444.52826000000005</c:v>
                </c:pt>
                <c:pt idx="14">
                  <c:v>476.71437228800011</c:v>
                </c:pt>
                <c:pt idx="15">
                  <c:v>517.02651686400009</c:v>
                </c:pt>
                <c:pt idx="16">
                  <c:v>558.36595372800002</c:v>
                </c:pt>
                <c:pt idx="17">
                  <c:v>599.70539059199996</c:v>
                </c:pt>
                <c:pt idx="18">
                  <c:v>641.04482745600001</c:v>
                </c:pt>
                <c:pt idx="19">
                  <c:v>685.28084693640005</c:v>
                </c:pt>
                <c:pt idx="20">
                  <c:v>711.84747590439997</c:v>
                </c:pt>
                <c:pt idx="21">
                  <c:v>708.25647750439998</c:v>
                </c:pt>
                <c:pt idx="22">
                  <c:v>645.42066116000001</c:v>
                </c:pt>
                <c:pt idx="23">
                  <c:v>564.54042304000006</c:v>
                </c:pt>
              </c:numCache>
            </c:numRef>
          </c:val>
          <c:smooth val="0"/>
        </c:ser>
        <c:ser>
          <c:idx val="1"/>
          <c:order val="2"/>
          <c:tx>
            <c:strRef>
              <c:f>IndustryRevenue!$C$31</c:f>
              <c:strCache>
                <c:ptCount val="1"/>
                <c:pt idx="0">
                  <c:v>CFL (total)</c:v>
                </c:pt>
              </c:strCache>
            </c:strRef>
          </c:tx>
          <c:marker>
            <c:symbol val="none"/>
          </c:marke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IndustryRevenue!$W$31:$CE$31</c:f>
              <c:numCache>
                <c:formatCode>0</c:formatCode>
                <c:ptCount val="24"/>
                <c:pt idx="0">
                  <c:v>92.176050140000001</c:v>
                </c:pt>
                <c:pt idx="1">
                  <c:v>98.272375319999995</c:v>
                </c:pt>
                <c:pt idx="2">
                  <c:v>110.46502568</c:v>
                </c:pt>
                <c:pt idx="3">
                  <c:v>130.74478537333331</c:v>
                </c:pt>
                <c:pt idx="4">
                  <c:v>153.91971909933335</c:v>
                </c:pt>
                <c:pt idx="5">
                  <c:v>181.85608285799998</c:v>
                </c:pt>
                <c:pt idx="6">
                  <c:v>206.46676731599996</c:v>
                </c:pt>
                <c:pt idx="7">
                  <c:v>232.94370777399999</c:v>
                </c:pt>
                <c:pt idx="8">
                  <c:v>253.82188023199993</c:v>
                </c:pt>
                <c:pt idx="9">
                  <c:v>271.53910380733328</c:v>
                </c:pt>
                <c:pt idx="10">
                  <c:v>282.62628631266671</c:v>
                </c:pt>
                <c:pt idx="11">
                  <c:v>293.70852546133335</c:v>
                </c:pt>
                <c:pt idx="12">
                  <c:v>302.47540743399998</c:v>
                </c:pt>
                <c:pt idx="13">
                  <c:v>313.56724758109334</c:v>
                </c:pt>
                <c:pt idx="14">
                  <c:v>361.27731007766897</c:v>
                </c:pt>
                <c:pt idx="15">
                  <c:v>520.24795336916145</c:v>
                </c:pt>
                <c:pt idx="16">
                  <c:v>703.4589317578866</c:v>
                </c:pt>
                <c:pt idx="17">
                  <c:v>912.3816340826246</c:v>
                </c:pt>
                <c:pt idx="18">
                  <c:v>1010.0377632666075</c:v>
                </c:pt>
                <c:pt idx="19">
                  <c:v>1091.7469697122604</c:v>
                </c:pt>
                <c:pt idx="20">
                  <c:v>1048.8468274892618</c:v>
                </c:pt>
                <c:pt idx="21">
                  <c:v>951.31008872693997</c:v>
                </c:pt>
                <c:pt idx="22">
                  <c:v>780.65934582946852</c:v>
                </c:pt>
                <c:pt idx="23">
                  <c:v>631.77427585248665</c:v>
                </c:pt>
              </c:numCache>
            </c:numRef>
          </c:val>
          <c:smooth val="0"/>
        </c:ser>
        <c:ser>
          <c:idx val="2"/>
          <c:order val="3"/>
          <c:tx>
            <c:strRef>
              <c:f>IndustryRevenue!$C$38</c:f>
              <c:strCache>
                <c:ptCount val="1"/>
                <c:pt idx="0">
                  <c:v>Tungsten-HL (total)</c:v>
                </c:pt>
              </c:strCache>
            </c:strRef>
          </c:tx>
          <c:marker>
            <c:symbol val="none"/>
          </c:marke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IndustryRevenue!$W$38:$CE$38</c:f>
              <c:numCache>
                <c:formatCode>0</c:formatCode>
                <c:ptCount val="24"/>
                <c:pt idx="0">
                  <c:v>106.75254897314679</c:v>
                </c:pt>
                <c:pt idx="1">
                  <c:v>133.11746460825316</c:v>
                </c:pt>
                <c:pt idx="2">
                  <c:v>166.90072711923821</c:v>
                </c:pt>
                <c:pt idx="3">
                  <c:v>206.79984562888481</c:v>
                </c:pt>
                <c:pt idx="4">
                  <c:v>232.18940998640048</c:v>
                </c:pt>
                <c:pt idx="5">
                  <c:v>264.90406108536962</c:v>
                </c:pt>
                <c:pt idx="6">
                  <c:v>297.07485333472317</c:v>
                </c:pt>
                <c:pt idx="7">
                  <c:v>334.72227622325545</c:v>
                </c:pt>
                <c:pt idx="8">
                  <c:v>375.98718777923898</c:v>
                </c:pt>
                <c:pt idx="9">
                  <c:v>419.68616028833435</c:v>
                </c:pt>
                <c:pt idx="10">
                  <c:v>464.90158154359648</c:v>
                </c:pt>
                <c:pt idx="11">
                  <c:v>510.71994980775355</c:v>
                </c:pt>
                <c:pt idx="12">
                  <c:v>556.69750470134386</c:v>
                </c:pt>
                <c:pt idx="13">
                  <c:v>603.00114409918069</c:v>
                </c:pt>
                <c:pt idx="14">
                  <c:v>651.42768956297596</c:v>
                </c:pt>
                <c:pt idx="15">
                  <c:v>723.22605271056966</c:v>
                </c:pt>
                <c:pt idx="16">
                  <c:v>809.82030532917997</c:v>
                </c:pt>
                <c:pt idx="17">
                  <c:v>951.22845735115129</c:v>
                </c:pt>
                <c:pt idx="18">
                  <c:v>1125.875841376592</c:v>
                </c:pt>
                <c:pt idx="19">
                  <c:v>1309.3958039037643</c:v>
                </c:pt>
                <c:pt idx="20">
                  <c:v>1430.8404131723441</c:v>
                </c:pt>
                <c:pt idx="21">
                  <c:v>1501.4826496953212</c:v>
                </c:pt>
                <c:pt idx="22">
                  <c:v>1555.3785564836517</c:v>
                </c:pt>
                <c:pt idx="23">
                  <c:v>1535.6837386740792</c:v>
                </c:pt>
              </c:numCache>
            </c:numRef>
          </c:val>
          <c:smooth val="0"/>
        </c:ser>
        <c:ser>
          <c:idx val="3"/>
          <c:order val="4"/>
          <c:tx>
            <c:strRef>
              <c:f>IndustryRevenue!$C$41</c:f>
              <c:strCache>
                <c:ptCount val="1"/>
                <c:pt idx="0">
                  <c:v>GLS (total)</c:v>
                </c:pt>
              </c:strCache>
            </c:strRef>
          </c:tx>
          <c:marker>
            <c:symbol val="none"/>
          </c:marke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IndustryRevenue!$W$41:$CE$41</c:f>
              <c:numCache>
                <c:formatCode>0</c:formatCode>
                <c:ptCount val="24"/>
                <c:pt idx="0">
                  <c:v>557.77933836463114</c:v>
                </c:pt>
                <c:pt idx="1">
                  <c:v>554.52549293840696</c:v>
                </c:pt>
                <c:pt idx="2">
                  <c:v>550.72662926143084</c:v>
                </c:pt>
                <c:pt idx="3">
                  <c:v>546.62164753491641</c:v>
                </c:pt>
                <c:pt idx="4">
                  <c:v>542.32628189797231</c:v>
                </c:pt>
                <c:pt idx="5">
                  <c:v>538.21043796807589</c:v>
                </c:pt>
                <c:pt idx="6">
                  <c:v>534.44555510962755</c:v>
                </c:pt>
                <c:pt idx="7">
                  <c:v>530.84840843090296</c:v>
                </c:pt>
                <c:pt idx="8">
                  <c:v>527.22635236249937</c:v>
                </c:pt>
                <c:pt idx="9">
                  <c:v>523.53049816726616</c:v>
                </c:pt>
                <c:pt idx="10">
                  <c:v>519.71370510918052</c:v>
                </c:pt>
                <c:pt idx="11">
                  <c:v>515.7828247150328</c:v>
                </c:pt>
                <c:pt idx="12">
                  <c:v>511.79035729455148</c:v>
                </c:pt>
                <c:pt idx="13">
                  <c:v>507.78705515633726</c:v>
                </c:pt>
                <c:pt idx="14">
                  <c:v>503.77291830039013</c:v>
                </c:pt>
                <c:pt idx="15">
                  <c:v>499.7020664621981</c:v>
                </c:pt>
                <c:pt idx="16">
                  <c:v>494.87964876622613</c:v>
                </c:pt>
                <c:pt idx="17">
                  <c:v>488.59804967323464</c:v>
                </c:pt>
                <c:pt idx="18">
                  <c:v>423.02894697127999</c:v>
                </c:pt>
                <c:pt idx="19">
                  <c:v>318.96633752827438</c:v>
                </c:pt>
                <c:pt idx="20">
                  <c:v>230.52945976520803</c:v>
                </c:pt>
                <c:pt idx="21">
                  <c:v>155.0752688225561</c:v>
                </c:pt>
                <c:pt idx="22">
                  <c:v>103.50651550142328</c:v>
                </c:pt>
                <c:pt idx="23">
                  <c:v>56.460538900959598</c:v>
                </c:pt>
              </c:numCache>
            </c:numRef>
          </c:val>
          <c:smooth val="0"/>
        </c:ser>
        <c:ser>
          <c:idx val="5"/>
          <c:order val="5"/>
          <c:tx>
            <c:strRef>
              <c:f>IndustryRevenue!$C$48</c:f>
              <c:strCache>
                <c:ptCount val="1"/>
                <c:pt idx="0">
                  <c:v>LED (total)</c:v>
                </c:pt>
              </c:strCache>
            </c:strRef>
          </c:tx>
          <c:marker>
            <c:symbol val="none"/>
          </c:marke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IndustryRevenue!$W$48:$CE$48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58.818018343392005</c:v>
                </c:pt>
                <c:pt idx="20">
                  <c:v>108.20923728503041</c:v>
                </c:pt>
                <c:pt idx="21">
                  <c:v>198.29723678164959</c:v>
                </c:pt>
                <c:pt idx="22">
                  <c:v>296.944028016424</c:v>
                </c:pt>
                <c:pt idx="23">
                  <c:v>494.28205667199995</c:v>
                </c:pt>
              </c:numCache>
            </c:numRef>
          </c:val>
          <c:smooth val="0"/>
        </c:ser>
        <c:dLbls>
          <c:showLegendKey val="0"/>
          <c:showVal val="0"/>
          <c:showCatName val="0"/>
          <c:showSerName val="0"/>
          <c:showPercent val="0"/>
          <c:showBubbleSize val="0"/>
        </c:dLbls>
        <c:smooth val="0"/>
        <c:axId val="89425496"/>
        <c:axId val="89430984"/>
      </c:lineChart>
      <c:catAx>
        <c:axId val="89425496"/>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89430984"/>
        <c:crosses val="autoZero"/>
        <c:auto val="1"/>
        <c:lblAlgn val="ctr"/>
        <c:lblOffset val="100"/>
        <c:noMultiLvlLbl val="0"/>
      </c:catAx>
      <c:valAx>
        <c:axId val="89430984"/>
        <c:scaling>
          <c:orientation val="minMax"/>
          <c:max val="250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mln Euro</a:t>
                </a:r>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89425496"/>
        <c:crosses val="autoZero"/>
        <c:crossBetween val="between"/>
        <c:majorUnit val="250"/>
      </c:valAx>
    </c:plotArea>
    <c:legend>
      <c:legendPos val="r"/>
      <c:layout>
        <c:manualLayout>
          <c:xMode val="edge"/>
          <c:yMode val="edge"/>
          <c:x val="0.84252747982938347"/>
          <c:y val="0.36785138760228503"/>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Residential, Industry Revenue  1990-2013 </a:t>
            </a:r>
            <a:r>
              <a:rPr lang="en-GB" sz="1080" b="0" i="0" u="none" strike="noStrike" baseline="0">
                <a:solidFill>
                  <a:srgbClr val="000000"/>
                </a:solidFill>
                <a:latin typeface="Calibri"/>
              </a:rPr>
              <a:t>(in mln Euro/year)</a:t>
            </a:r>
          </a:p>
        </c:rich>
      </c:tx>
      <c:layout>
        <c:manualLayout>
          <c:xMode val="edge"/>
          <c:yMode val="edge"/>
          <c:x val="7.4005908706397089E-2"/>
          <c:y val="3.0637254901960783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IndustryRevenue!$C$78</c:f>
              <c:strCache>
                <c:ptCount val="1"/>
                <c:pt idx="0">
                  <c:v>LFL (total)</c:v>
                </c:pt>
              </c:strCache>
            </c:strRef>
          </c:tx>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IndustryRevenue!$W$78:$CE$78</c:f>
              <c:numCache>
                <c:formatCode>0</c:formatCode>
                <c:ptCount val="24"/>
                <c:pt idx="0">
                  <c:v>114.94727096244479</c:v>
                </c:pt>
                <c:pt idx="1">
                  <c:v>113.6405224779264</c:v>
                </c:pt>
                <c:pt idx="2">
                  <c:v>114.1381789168896</c:v>
                </c:pt>
                <c:pt idx="3">
                  <c:v>114.63583535585278</c:v>
                </c:pt>
                <c:pt idx="4">
                  <c:v>115.90409357176318</c:v>
                </c:pt>
                <c:pt idx="5">
                  <c:v>117.94295356462081</c:v>
                </c:pt>
                <c:pt idx="6">
                  <c:v>120.75241533442561</c:v>
                </c:pt>
                <c:pt idx="7">
                  <c:v>123.5618771042304</c:v>
                </c:pt>
                <c:pt idx="8">
                  <c:v>126.37133887403519</c:v>
                </c:pt>
                <c:pt idx="9">
                  <c:v>131.60562119907837</c:v>
                </c:pt>
                <c:pt idx="10">
                  <c:v>135.53421133824003</c:v>
                </c:pt>
                <c:pt idx="11">
                  <c:v>138.60069581951998</c:v>
                </c:pt>
                <c:pt idx="12">
                  <c:v>140.25455047295998</c:v>
                </c:pt>
                <c:pt idx="13">
                  <c:v>146.94540246144001</c:v>
                </c:pt>
                <c:pt idx="14">
                  <c:v>154.09828134964604</c:v>
                </c:pt>
                <c:pt idx="15">
                  <c:v>159.83889075229817</c:v>
                </c:pt>
                <c:pt idx="16">
                  <c:v>161.44811624763636</c:v>
                </c:pt>
                <c:pt idx="17">
                  <c:v>163.05734174297459</c:v>
                </c:pt>
                <c:pt idx="18">
                  <c:v>164.66656723831278</c:v>
                </c:pt>
                <c:pt idx="19">
                  <c:v>163.92047298763376</c:v>
                </c:pt>
                <c:pt idx="20">
                  <c:v>165.02232051474809</c:v>
                </c:pt>
                <c:pt idx="21">
                  <c:v>163.60024517236221</c:v>
                </c:pt>
                <c:pt idx="22">
                  <c:v>156.83646124802303</c:v>
                </c:pt>
                <c:pt idx="23">
                  <c:v>145.06058753846946</c:v>
                </c:pt>
              </c:numCache>
            </c:numRef>
          </c:val>
        </c:ser>
        <c:ser>
          <c:idx val="4"/>
          <c:order val="1"/>
          <c:tx>
            <c:strRef>
              <c:f>IndustryRevenue!$C$95</c:f>
              <c:strCache>
                <c:ptCount val="1"/>
                <c:pt idx="0">
                  <c:v>HID (total)</c:v>
                </c:pt>
              </c:strCache>
            </c:strRef>
          </c:tx>
          <c:spPr>
            <a:ln w="25400">
              <a:noFill/>
            </a:ln>
          </c:spP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IndustryRevenue!$W$95:$CE$95</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1"/>
          <c:order val="2"/>
          <c:tx>
            <c:strRef>
              <c:f>IndustryRevenue!$C$81</c:f>
              <c:strCache>
                <c:ptCount val="1"/>
                <c:pt idx="0">
                  <c:v>CFL (total)</c:v>
                </c:pt>
              </c:strCache>
            </c:strRef>
          </c:tx>
          <c:spPr>
            <a:ln w="25400">
              <a:noFill/>
            </a:ln>
          </c:spP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IndustryRevenue!$W$81:$CE$81</c:f>
              <c:numCache>
                <c:formatCode>0</c:formatCode>
                <c:ptCount val="24"/>
                <c:pt idx="0">
                  <c:v>46.867686839999998</c:v>
                </c:pt>
                <c:pt idx="1">
                  <c:v>50.352919919999998</c:v>
                </c:pt>
                <c:pt idx="2">
                  <c:v>57.323386079999999</c:v>
                </c:pt>
                <c:pt idx="3">
                  <c:v>69.492708239999999</c:v>
                </c:pt>
                <c:pt idx="4">
                  <c:v>83.399847995999991</c:v>
                </c:pt>
                <c:pt idx="5">
                  <c:v>100.24454134799998</c:v>
                </c:pt>
                <c:pt idx="6">
                  <c:v>114.82793229599999</c:v>
                </c:pt>
                <c:pt idx="7">
                  <c:v>130.61105924399999</c:v>
                </c:pt>
                <c:pt idx="8">
                  <c:v>142.79497819199997</c:v>
                </c:pt>
                <c:pt idx="9">
                  <c:v>152.39626544399997</c:v>
                </c:pt>
                <c:pt idx="10">
                  <c:v>157.85946327599999</c:v>
                </c:pt>
                <c:pt idx="11">
                  <c:v>163.50961996799998</c:v>
                </c:pt>
                <c:pt idx="12">
                  <c:v>168.18479120399999</c:v>
                </c:pt>
                <c:pt idx="13">
                  <c:v>173.76506527355997</c:v>
                </c:pt>
                <c:pt idx="14">
                  <c:v>202.0942575998136</c:v>
                </c:pt>
                <c:pt idx="15">
                  <c:v>301.38401288696878</c:v>
                </c:pt>
                <c:pt idx="16">
                  <c:v>416.12104322579995</c:v>
                </c:pt>
                <c:pt idx="17">
                  <c:v>547.387038952068</c:v>
                </c:pt>
                <c:pt idx="18">
                  <c:v>607.12452337356478</c:v>
                </c:pt>
                <c:pt idx="19">
                  <c:v>657.09298045400158</c:v>
                </c:pt>
                <c:pt idx="20">
                  <c:v>627.8536991913719</c:v>
                </c:pt>
                <c:pt idx="21">
                  <c:v>566.99177236163996</c:v>
                </c:pt>
                <c:pt idx="22">
                  <c:v>460.21883497681193</c:v>
                </c:pt>
                <c:pt idx="23">
                  <c:v>367.73219511491999</c:v>
                </c:pt>
              </c:numCache>
            </c:numRef>
          </c:val>
        </c:ser>
        <c:ser>
          <c:idx val="2"/>
          <c:order val="3"/>
          <c:tx>
            <c:strRef>
              <c:f>IndustryRevenue!$C$88</c:f>
              <c:strCache>
                <c:ptCount val="1"/>
                <c:pt idx="0">
                  <c:v>Tungsten-HL (total)</c:v>
                </c:pt>
              </c:strCache>
            </c:strRef>
          </c:tx>
          <c:spPr>
            <a:ln w="25400">
              <a:noFill/>
            </a:ln>
          </c:spP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IndustryRevenue!$W$88:$CE$88</c:f>
              <c:numCache>
                <c:formatCode>0</c:formatCode>
                <c:ptCount val="24"/>
                <c:pt idx="0">
                  <c:v>88.386934789066856</c:v>
                </c:pt>
                <c:pt idx="1">
                  <c:v>110.21605363798145</c:v>
                </c:pt>
                <c:pt idx="2">
                  <c:v>138.1872735221219</c:v>
                </c:pt>
                <c:pt idx="3">
                  <c:v>171.22218294372715</c:v>
                </c:pt>
                <c:pt idx="4">
                  <c:v>192.24374908689302</c:v>
                </c:pt>
                <c:pt idx="5">
                  <c:v>219.33020052196855</c:v>
                </c:pt>
                <c:pt idx="6">
                  <c:v>245.96635810328769</c:v>
                </c:pt>
                <c:pt idx="7">
                  <c:v>277.13695162852662</c:v>
                </c:pt>
                <c:pt idx="8">
                  <c:v>311.30268426777991</c:v>
                </c:pt>
                <c:pt idx="9">
                  <c:v>347.48372416484335</c:v>
                </c:pt>
                <c:pt idx="10">
                  <c:v>384.92032430592599</c:v>
                </c:pt>
                <c:pt idx="11">
                  <c:v>422.8561409853404</c:v>
                </c:pt>
                <c:pt idx="12">
                  <c:v>460.92375796713941</c:v>
                </c:pt>
                <c:pt idx="13">
                  <c:v>499.26136016324779</c:v>
                </c:pt>
                <c:pt idx="14">
                  <c:v>539.35664554181926</c:v>
                </c:pt>
                <c:pt idx="15">
                  <c:v>598.80288174442671</c:v>
                </c:pt>
                <c:pt idx="16">
                  <c:v>670.4995356691436</c:v>
                </c:pt>
                <c:pt idx="17">
                  <c:v>787.57995418498081</c:v>
                </c:pt>
                <c:pt idx="18">
                  <c:v>932.18115660517549</c:v>
                </c:pt>
                <c:pt idx="19">
                  <c:v>1084.1285069626965</c:v>
                </c:pt>
                <c:pt idx="20">
                  <c:v>1184.6798929778988</c:v>
                </c:pt>
                <c:pt idx="21">
                  <c:v>1243.168901558676</c:v>
                </c:pt>
                <c:pt idx="22">
                  <c:v>1287.7926041729909</c:v>
                </c:pt>
                <c:pt idx="23">
                  <c:v>1271.4860654143226</c:v>
                </c:pt>
              </c:numCache>
            </c:numRef>
          </c:val>
        </c:ser>
        <c:ser>
          <c:idx val="3"/>
          <c:order val="4"/>
          <c:tx>
            <c:strRef>
              <c:f>IndustryRevenue!$C$91</c:f>
              <c:strCache>
                <c:ptCount val="1"/>
                <c:pt idx="0">
                  <c:v>GLS (total)</c:v>
                </c:pt>
              </c:strCache>
            </c:strRef>
          </c:tx>
          <c:spPr>
            <a:ln w="25400">
              <a:noFill/>
            </a:ln>
          </c:spP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IndustryRevenue!$W$91:$CE$91</c:f>
              <c:numCache>
                <c:formatCode>0</c:formatCode>
                <c:ptCount val="24"/>
                <c:pt idx="0">
                  <c:v>462.02755458320735</c:v>
                </c:pt>
                <c:pt idx="1">
                  <c:v>459.33228399523989</c:v>
                </c:pt>
                <c:pt idx="2">
                  <c:v>456.18555629461491</c:v>
                </c:pt>
                <c:pt idx="3">
                  <c:v>452.78526062523622</c:v>
                </c:pt>
                <c:pt idx="4">
                  <c:v>449.22726350204289</c:v>
                </c:pt>
                <c:pt idx="5">
                  <c:v>445.81797030098664</c:v>
                </c:pt>
                <c:pt idx="6">
                  <c:v>442.6993900655101</c:v>
                </c:pt>
                <c:pt idx="7">
                  <c:v>439.71975139993839</c:v>
                </c:pt>
                <c:pt idx="8">
                  <c:v>436.71947944157881</c:v>
                </c:pt>
                <c:pt idx="9">
                  <c:v>433.65807799037736</c:v>
                </c:pt>
                <c:pt idx="10">
                  <c:v>430.4964987749338</c:v>
                </c:pt>
                <c:pt idx="11">
                  <c:v>427.2404171473998</c:v>
                </c:pt>
                <c:pt idx="12">
                  <c:v>423.93332089595663</c:v>
                </c:pt>
                <c:pt idx="13">
                  <c:v>420.61724988013196</c:v>
                </c:pt>
                <c:pt idx="14">
                  <c:v>417.29220409992564</c:v>
                </c:pt>
                <c:pt idx="15">
                  <c:v>413.92017937526498</c:v>
                </c:pt>
                <c:pt idx="16">
                  <c:v>409.92560714571391</c:v>
                </c:pt>
                <c:pt idx="17">
                  <c:v>404.72234544671267</c:v>
                </c:pt>
                <c:pt idx="18">
                  <c:v>350.40923254722577</c:v>
                </c:pt>
                <c:pt idx="19">
                  <c:v>264.2106417111691</c:v>
                </c:pt>
                <c:pt idx="20">
                  <c:v>190.95537469528617</c:v>
                </c:pt>
                <c:pt idx="21">
                  <c:v>128.45410774893335</c:v>
                </c:pt>
                <c:pt idx="22">
                  <c:v>85.737959352823339</c:v>
                </c:pt>
                <c:pt idx="23">
                  <c:v>46.768180397903649</c:v>
                </c:pt>
              </c:numCache>
            </c:numRef>
          </c:val>
        </c:ser>
        <c:ser>
          <c:idx val="5"/>
          <c:order val="5"/>
          <c:tx>
            <c:strRef>
              <c:f>IndustryRevenue!$C$98</c:f>
              <c:strCache>
                <c:ptCount val="1"/>
                <c:pt idx="0">
                  <c:v>LED (total)</c:v>
                </c:pt>
              </c:strCache>
            </c:strRef>
          </c:tx>
          <c:spPr>
            <a:ln w="25400">
              <a:noFill/>
            </a:ln>
          </c:spP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IndustryRevenue!$W$98:$CE$98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58.818018343392005</c:v>
                </c:pt>
                <c:pt idx="20">
                  <c:v>108.20923728503041</c:v>
                </c:pt>
                <c:pt idx="21">
                  <c:v>177.94612728567364</c:v>
                </c:pt>
                <c:pt idx="22">
                  <c:v>276.92883587808001</c:v>
                </c:pt>
                <c:pt idx="23">
                  <c:v>369.96187896000004</c:v>
                </c:pt>
              </c:numCache>
            </c:numRef>
          </c:val>
        </c:ser>
        <c:dLbls>
          <c:showLegendKey val="0"/>
          <c:showVal val="0"/>
          <c:showCatName val="0"/>
          <c:showSerName val="0"/>
          <c:showPercent val="0"/>
          <c:showBubbleSize val="0"/>
        </c:dLbls>
        <c:axId val="89432944"/>
        <c:axId val="89428240"/>
      </c:areaChart>
      <c:catAx>
        <c:axId val="89432944"/>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89428240"/>
        <c:crosses val="autoZero"/>
        <c:auto val="1"/>
        <c:lblAlgn val="ctr"/>
        <c:lblOffset val="100"/>
        <c:noMultiLvlLbl val="0"/>
      </c:catAx>
      <c:valAx>
        <c:axId val="89428240"/>
        <c:scaling>
          <c:orientation val="minMax"/>
          <c:max val="2500"/>
        </c:scaling>
        <c:delete val="0"/>
        <c:axPos val="l"/>
        <c:majorGridlines/>
        <c:title>
          <c:tx>
            <c:rich>
              <a:bodyPr/>
              <a:lstStyle/>
              <a:p>
                <a:pPr>
                  <a:defRPr sz="900" b="0" i="0" u="none" strike="noStrike" baseline="0">
                    <a:solidFill>
                      <a:srgbClr val="000000"/>
                    </a:solidFill>
                    <a:latin typeface="Calibri"/>
                    <a:ea typeface="Calibri"/>
                    <a:cs typeface="Calibri"/>
                  </a:defRPr>
                </a:pPr>
                <a:r>
                  <a:rPr lang="en-US"/>
                  <a:t>mln Euro</a:t>
                </a:r>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89432944"/>
        <c:crosses val="autoZero"/>
        <c:crossBetween val="midCat"/>
        <c:majorUnit val="250"/>
      </c:valAx>
    </c:plotArea>
    <c:legend>
      <c:legendPos val="r"/>
      <c:layout>
        <c:manualLayout>
          <c:xMode val="edge"/>
          <c:yMode val="edge"/>
          <c:x val="0.84090464033792656"/>
          <c:y val="0.21160137795275588"/>
          <c:w val="0.15727436536253281"/>
          <c:h val="0.618785761154855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Residential, Industry Revenue 1990-2013 </a:t>
            </a:r>
            <a:r>
              <a:rPr lang="en-GB" sz="1080" b="0" i="0" u="none" strike="noStrike" baseline="0">
                <a:solidFill>
                  <a:srgbClr val="000000"/>
                </a:solidFill>
                <a:latin typeface="Calibri"/>
              </a:rPr>
              <a:t>(in mln Euro / year)</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IndustryRevenue!$C$78</c:f>
              <c:strCache>
                <c:ptCount val="1"/>
                <c:pt idx="0">
                  <c:v>LFL (total)</c:v>
                </c:pt>
              </c:strCache>
            </c:strRef>
          </c:tx>
          <c:marker>
            <c:symbol val="none"/>
          </c:marke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IndustryRevenue!$W$78:$CE$78</c:f>
              <c:numCache>
                <c:formatCode>0</c:formatCode>
                <c:ptCount val="24"/>
                <c:pt idx="0">
                  <c:v>114.94727096244479</c:v>
                </c:pt>
                <c:pt idx="1">
                  <c:v>113.6405224779264</c:v>
                </c:pt>
                <c:pt idx="2">
                  <c:v>114.1381789168896</c:v>
                </c:pt>
                <c:pt idx="3">
                  <c:v>114.63583535585278</c:v>
                </c:pt>
                <c:pt idx="4">
                  <c:v>115.90409357176318</c:v>
                </c:pt>
                <c:pt idx="5">
                  <c:v>117.94295356462081</c:v>
                </c:pt>
                <c:pt idx="6">
                  <c:v>120.75241533442561</c:v>
                </c:pt>
                <c:pt idx="7">
                  <c:v>123.5618771042304</c:v>
                </c:pt>
                <c:pt idx="8">
                  <c:v>126.37133887403519</c:v>
                </c:pt>
                <c:pt idx="9">
                  <c:v>131.60562119907837</c:v>
                </c:pt>
                <c:pt idx="10">
                  <c:v>135.53421133824003</c:v>
                </c:pt>
                <c:pt idx="11">
                  <c:v>138.60069581951998</c:v>
                </c:pt>
                <c:pt idx="12">
                  <c:v>140.25455047295998</c:v>
                </c:pt>
                <c:pt idx="13">
                  <c:v>146.94540246144001</c:v>
                </c:pt>
                <c:pt idx="14">
                  <c:v>154.09828134964604</c:v>
                </c:pt>
                <c:pt idx="15">
                  <c:v>159.83889075229817</c:v>
                </c:pt>
                <c:pt idx="16">
                  <c:v>161.44811624763636</c:v>
                </c:pt>
                <c:pt idx="17">
                  <c:v>163.05734174297459</c:v>
                </c:pt>
                <c:pt idx="18">
                  <c:v>164.66656723831278</c:v>
                </c:pt>
                <c:pt idx="19">
                  <c:v>163.92047298763376</c:v>
                </c:pt>
                <c:pt idx="20">
                  <c:v>165.02232051474809</c:v>
                </c:pt>
                <c:pt idx="21">
                  <c:v>163.60024517236221</c:v>
                </c:pt>
                <c:pt idx="22">
                  <c:v>156.83646124802303</c:v>
                </c:pt>
                <c:pt idx="23">
                  <c:v>145.06058753846946</c:v>
                </c:pt>
              </c:numCache>
            </c:numRef>
          </c:val>
          <c:smooth val="0"/>
        </c:ser>
        <c:ser>
          <c:idx val="4"/>
          <c:order val="1"/>
          <c:tx>
            <c:strRef>
              <c:f>IndustryRevenue!$C$95</c:f>
              <c:strCache>
                <c:ptCount val="1"/>
                <c:pt idx="0">
                  <c:v>HID (total)</c:v>
                </c:pt>
              </c:strCache>
            </c:strRef>
          </c:tx>
          <c:marker>
            <c:symbol val="none"/>
          </c:marke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IndustryRevenue!$W$95:$CE$95</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1"/>
          <c:order val="2"/>
          <c:tx>
            <c:strRef>
              <c:f>IndustryRevenue!$C$81</c:f>
              <c:strCache>
                <c:ptCount val="1"/>
                <c:pt idx="0">
                  <c:v>CFL (total)</c:v>
                </c:pt>
              </c:strCache>
            </c:strRef>
          </c:tx>
          <c:marker>
            <c:symbol val="none"/>
          </c:marke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IndustryRevenue!$W$81:$CE$81</c:f>
              <c:numCache>
                <c:formatCode>0</c:formatCode>
                <c:ptCount val="24"/>
                <c:pt idx="0">
                  <c:v>46.867686839999998</c:v>
                </c:pt>
                <c:pt idx="1">
                  <c:v>50.352919919999998</c:v>
                </c:pt>
                <c:pt idx="2">
                  <c:v>57.323386079999999</c:v>
                </c:pt>
                <c:pt idx="3">
                  <c:v>69.492708239999999</c:v>
                </c:pt>
                <c:pt idx="4">
                  <c:v>83.399847995999991</c:v>
                </c:pt>
                <c:pt idx="5">
                  <c:v>100.24454134799998</c:v>
                </c:pt>
                <c:pt idx="6">
                  <c:v>114.82793229599999</c:v>
                </c:pt>
                <c:pt idx="7">
                  <c:v>130.61105924399999</c:v>
                </c:pt>
                <c:pt idx="8">
                  <c:v>142.79497819199997</c:v>
                </c:pt>
                <c:pt idx="9">
                  <c:v>152.39626544399997</c:v>
                </c:pt>
                <c:pt idx="10">
                  <c:v>157.85946327599999</c:v>
                </c:pt>
                <c:pt idx="11">
                  <c:v>163.50961996799998</c:v>
                </c:pt>
                <c:pt idx="12">
                  <c:v>168.18479120399999</c:v>
                </c:pt>
                <c:pt idx="13">
                  <c:v>173.76506527355997</c:v>
                </c:pt>
                <c:pt idx="14">
                  <c:v>202.0942575998136</c:v>
                </c:pt>
                <c:pt idx="15">
                  <c:v>301.38401288696878</c:v>
                </c:pt>
                <c:pt idx="16">
                  <c:v>416.12104322579995</c:v>
                </c:pt>
                <c:pt idx="17">
                  <c:v>547.387038952068</c:v>
                </c:pt>
                <c:pt idx="18">
                  <c:v>607.12452337356478</c:v>
                </c:pt>
                <c:pt idx="19">
                  <c:v>657.09298045400158</c:v>
                </c:pt>
                <c:pt idx="20">
                  <c:v>627.8536991913719</c:v>
                </c:pt>
                <c:pt idx="21">
                  <c:v>566.99177236163996</c:v>
                </c:pt>
                <c:pt idx="22">
                  <c:v>460.21883497681193</c:v>
                </c:pt>
                <c:pt idx="23">
                  <c:v>367.73219511491999</c:v>
                </c:pt>
              </c:numCache>
            </c:numRef>
          </c:val>
          <c:smooth val="0"/>
        </c:ser>
        <c:ser>
          <c:idx val="2"/>
          <c:order val="3"/>
          <c:tx>
            <c:strRef>
              <c:f>IndustryRevenue!$C$88</c:f>
              <c:strCache>
                <c:ptCount val="1"/>
                <c:pt idx="0">
                  <c:v>Tungsten-HL (total)</c:v>
                </c:pt>
              </c:strCache>
            </c:strRef>
          </c:tx>
          <c:marker>
            <c:symbol val="none"/>
          </c:marke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IndustryRevenue!$W$88:$CE$88</c:f>
              <c:numCache>
                <c:formatCode>0</c:formatCode>
                <c:ptCount val="24"/>
                <c:pt idx="0">
                  <c:v>88.386934789066856</c:v>
                </c:pt>
                <c:pt idx="1">
                  <c:v>110.21605363798145</c:v>
                </c:pt>
                <c:pt idx="2">
                  <c:v>138.1872735221219</c:v>
                </c:pt>
                <c:pt idx="3">
                  <c:v>171.22218294372715</c:v>
                </c:pt>
                <c:pt idx="4">
                  <c:v>192.24374908689302</c:v>
                </c:pt>
                <c:pt idx="5">
                  <c:v>219.33020052196855</c:v>
                </c:pt>
                <c:pt idx="6">
                  <c:v>245.96635810328769</c:v>
                </c:pt>
                <c:pt idx="7">
                  <c:v>277.13695162852662</c:v>
                </c:pt>
                <c:pt idx="8">
                  <c:v>311.30268426777991</c:v>
                </c:pt>
                <c:pt idx="9">
                  <c:v>347.48372416484335</c:v>
                </c:pt>
                <c:pt idx="10">
                  <c:v>384.92032430592599</c:v>
                </c:pt>
                <c:pt idx="11">
                  <c:v>422.8561409853404</c:v>
                </c:pt>
                <c:pt idx="12">
                  <c:v>460.92375796713941</c:v>
                </c:pt>
                <c:pt idx="13">
                  <c:v>499.26136016324779</c:v>
                </c:pt>
                <c:pt idx="14">
                  <c:v>539.35664554181926</c:v>
                </c:pt>
                <c:pt idx="15">
                  <c:v>598.80288174442671</c:v>
                </c:pt>
                <c:pt idx="16">
                  <c:v>670.4995356691436</c:v>
                </c:pt>
                <c:pt idx="17">
                  <c:v>787.57995418498081</c:v>
                </c:pt>
                <c:pt idx="18">
                  <c:v>932.18115660517549</c:v>
                </c:pt>
                <c:pt idx="19">
                  <c:v>1084.1285069626965</c:v>
                </c:pt>
                <c:pt idx="20">
                  <c:v>1184.6798929778988</c:v>
                </c:pt>
                <c:pt idx="21">
                  <c:v>1243.168901558676</c:v>
                </c:pt>
                <c:pt idx="22">
                  <c:v>1287.7926041729909</c:v>
                </c:pt>
                <c:pt idx="23">
                  <c:v>1271.4860654143226</c:v>
                </c:pt>
              </c:numCache>
            </c:numRef>
          </c:val>
          <c:smooth val="0"/>
        </c:ser>
        <c:ser>
          <c:idx val="3"/>
          <c:order val="4"/>
          <c:tx>
            <c:strRef>
              <c:f>IndustryRevenue!$C$91</c:f>
              <c:strCache>
                <c:ptCount val="1"/>
                <c:pt idx="0">
                  <c:v>GLS (total)</c:v>
                </c:pt>
              </c:strCache>
            </c:strRef>
          </c:tx>
          <c:marker>
            <c:symbol val="none"/>
          </c:marke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IndustryRevenue!$W$91:$CE$91</c:f>
              <c:numCache>
                <c:formatCode>0</c:formatCode>
                <c:ptCount val="24"/>
                <c:pt idx="0">
                  <c:v>462.02755458320735</c:v>
                </c:pt>
                <c:pt idx="1">
                  <c:v>459.33228399523989</c:v>
                </c:pt>
                <c:pt idx="2">
                  <c:v>456.18555629461491</c:v>
                </c:pt>
                <c:pt idx="3">
                  <c:v>452.78526062523622</c:v>
                </c:pt>
                <c:pt idx="4">
                  <c:v>449.22726350204289</c:v>
                </c:pt>
                <c:pt idx="5">
                  <c:v>445.81797030098664</c:v>
                </c:pt>
                <c:pt idx="6">
                  <c:v>442.6993900655101</c:v>
                </c:pt>
                <c:pt idx="7">
                  <c:v>439.71975139993839</c:v>
                </c:pt>
                <c:pt idx="8">
                  <c:v>436.71947944157881</c:v>
                </c:pt>
                <c:pt idx="9">
                  <c:v>433.65807799037736</c:v>
                </c:pt>
                <c:pt idx="10">
                  <c:v>430.4964987749338</c:v>
                </c:pt>
                <c:pt idx="11">
                  <c:v>427.2404171473998</c:v>
                </c:pt>
                <c:pt idx="12">
                  <c:v>423.93332089595663</c:v>
                </c:pt>
                <c:pt idx="13">
                  <c:v>420.61724988013196</c:v>
                </c:pt>
                <c:pt idx="14">
                  <c:v>417.29220409992564</c:v>
                </c:pt>
                <c:pt idx="15">
                  <c:v>413.92017937526498</c:v>
                </c:pt>
                <c:pt idx="16">
                  <c:v>409.92560714571391</c:v>
                </c:pt>
                <c:pt idx="17">
                  <c:v>404.72234544671267</c:v>
                </c:pt>
                <c:pt idx="18">
                  <c:v>350.40923254722577</c:v>
                </c:pt>
                <c:pt idx="19">
                  <c:v>264.2106417111691</c:v>
                </c:pt>
                <c:pt idx="20">
                  <c:v>190.95537469528617</c:v>
                </c:pt>
                <c:pt idx="21">
                  <c:v>128.45410774893335</c:v>
                </c:pt>
                <c:pt idx="22">
                  <c:v>85.737959352823339</c:v>
                </c:pt>
                <c:pt idx="23">
                  <c:v>46.768180397903649</c:v>
                </c:pt>
              </c:numCache>
            </c:numRef>
          </c:val>
          <c:smooth val="0"/>
        </c:ser>
        <c:ser>
          <c:idx val="5"/>
          <c:order val="5"/>
          <c:tx>
            <c:strRef>
              <c:f>IndustryRevenue!$C$98</c:f>
              <c:strCache>
                <c:ptCount val="1"/>
                <c:pt idx="0">
                  <c:v>LED (total)</c:v>
                </c:pt>
              </c:strCache>
            </c:strRef>
          </c:tx>
          <c:marker>
            <c:symbol val="none"/>
          </c:marke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IndustryRevenue!$W$98:$CE$98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58.818018343392005</c:v>
                </c:pt>
                <c:pt idx="20">
                  <c:v>108.20923728503041</c:v>
                </c:pt>
                <c:pt idx="21">
                  <c:v>177.94612728567364</c:v>
                </c:pt>
                <c:pt idx="22">
                  <c:v>276.92883587808001</c:v>
                </c:pt>
                <c:pt idx="23">
                  <c:v>369.96187896000004</c:v>
                </c:pt>
              </c:numCache>
            </c:numRef>
          </c:val>
          <c:smooth val="0"/>
        </c:ser>
        <c:dLbls>
          <c:showLegendKey val="0"/>
          <c:showVal val="0"/>
          <c:showCatName val="0"/>
          <c:showSerName val="0"/>
          <c:showPercent val="0"/>
          <c:showBubbleSize val="0"/>
        </c:dLbls>
        <c:smooth val="0"/>
        <c:axId val="89434120"/>
        <c:axId val="89434512"/>
      </c:lineChart>
      <c:catAx>
        <c:axId val="89434120"/>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89434512"/>
        <c:crosses val="autoZero"/>
        <c:auto val="1"/>
        <c:lblAlgn val="ctr"/>
        <c:lblOffset val="100"/>
        <c:noMultiLvlLbl val="0"/>
      </c:catAx>
      <c:valAx>
        <c:axId val="89434512"/>
        <c:scaling>
          <c:orientation val="minMax"/>
          <c:max val="220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mln</a:t>
                </a:r>
                <a:r>
                  <a:rPr lang="en-GB" baseline="0"/>
                  <a:t> Euro</a:t>
                </a:r>
                <a:endParaRPr lang="en-GB"/>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89434120"/>
        <c:crosses val="autoZero"/>
        <c:crossBetween val="between"/>
        <c:majorUnit val="200"/>
        <c:minorUnit val="100"/>
      </c:valAx>
    </c:plotArea>
    <c:legend>
      <c:legendPos val="r"/>
      <c:layout>
        <c:manualLayout>
          <c:xMode val="edge"/>
          <c:yMode val="edge"/>
          <c:x val="0.84252747982938347"/>
          <c:y val="0.43525334838659874"/>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Non-Residential, Industry Revenue 1990-2013 </a:t>
            </a:r>
            <a:r>
              <a:rPr lang="en-GB" sz="1080" b="0" i="0" u="none" strike="noStrike" baseline="0">
                <a:solidFill>
                  <a:srgbClr val="000000"/>
                </a:solidFill>
                <a:latin typeface="Calibri"/>
              </a:rPr>
              <a:t>(in mln Euro/year)</a:t>
            </a:r>
          </a:p>
        </c:rich>
      </c:tx>
      <c:layout>
        <c:manualLayout>
          <c:xMode val="edge"/>
          <c:yMode val="edge"/>
          <c:x val="6.7855308251999161E-2"/>
          <c:y val="3.3700980392156861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IndustryRevenue!$C$128</c:f>
              <c:strCache>
                <c:ptCount val="1"/>
                <c:pt idx="0">
                  <c:v>LFL (total)</c:v>
                </c:pt>
              </c:strCache>
            </c:strRef>
          </c:tx>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IndustryRevenue!$W$128:$CE$128</c:f>
              <c:numCache>
                <c:formatCode>0</c:formatCode>
                <c:ptCount val="24"/>
                <c:pt idx="0">
                  <c:v>1392.4805885604899</c:v>
                </c:pt>
                <c:pt idx="1">
                  <c:v>1376.65053114732</c:v>
                </c:pt>
                <c:pt idx="2">
                  <c:v>1382.6791817209801</c:v>
                </c:pt>
                <c:pt idx="3">
                  <c:v>1388.70783229464</c:v>
                </c:pt>
                <c:pt idx="4">
                  <c:v>1404.07161546366</c:v>
                </c:pt>
                <c:pt idx="5">
                  <c:v>1428.7705312280395</c:v>
                </c:pt>
                <c:pt idx="6">
                  <c:v>1462.8045795877802</c:v>
                </c:pt>
                <c:pt idx="7">
                  <c:v>1496.8386279475199</c:v>
                </c:pt>
                <c:pt idx="8">
                  <c:v>1530.8726763072598</c:v>
                </c:pt>
                <c:pt idx="9">
                  <c:v>1594.2811980724198</c:v>
                </c:pt>
                <c:pt idx="10">
                  <c:v>1641.8724585120001</c:v>
                </c:pt>
                <c:pt idx="11">
                  <c:v>1679.0201009009998</c:v>
                </c:pt>
                <c:pt idx="12">
                  <c:v>1699.0550306730001</c:v>
                </c:pt>
                <c:pt idx="13">
                  <c:v>1780.1085557969998</c:v>
                </c:pt>
                <c:pt idx="14">
                  <c:v>1866.7591123587579</c:v>
                </c:pt>
                <c:pt idx="15">
                  <c:v>1936.3013215192752</c:v>
                </c:pt>
                <c:pt idx="16">
                  <c:v>1955.7956100405497</c:v>
                </c:pt>
                <c:pt idx="17">
                  <c:v>1975.2898985618249</c:v>
                </c:pt>
                <c:pt idx="18">
                  <c:v>1994.7841870830996</c:v>
                </c:pt>
                <c:pt idx="19">
                  <c:v>1985.7459406540345</c:v>
                </c:pt>
                <c:pt idx="20">
                  <c:v>1999.0938112055796</c:v>
                </c:pt>
                <c:pt idx="21">
                  <c:v>1981.8666748572116</c:v>
                </c:pt>
                <c:pt idx="22">
                  <c:v>1899.9296463310015</c:v>
                </c:pt>
                <c:pt idx="23">
                  <c:v>1757.2757545369934</c:v>
                </c:pt>
              </c:numCache>
            </c:numRef>
          </c:val>
        </c:ser>
        <c:ser>
          <c:idx val="4"/>
          <c:order val="1"/>
          <c:tx>
            <c:strRef>
              <c:f>IndustryRevenue!$C$145</c:f>
              <c:strCache>
                <c:ptCount val="1"/>
                <c:pt idx="0">
                  <c:v>HID (total)</c:v>
                </c:pt>
              </c:strCache>
            </c:strRef>
          </c:tx>
          <c:spPr>
            <a:ln w="25400">
              <a:noFill/>
            </a:ln>
          </c:spP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IndustryRevenue!$W$145:$CE$145</c:f>
              <c:numCache>
                <c:formatCode>0</c:formatCode>
                <c:ptCount val="24"/>
                <c:pt idx="0">
                  <c:v>243.87</c:v>
                </c:pt>
                <c:pt idx="1">
                  <c:v>251.46</c:v>
                </c:pt>
                <c:pt idx="2">
                  <c:v>266.64000000000004</c:v>
                </c:pt>
                <c:pt idx="3">
                  <c:v>281.82</c:v>
                </c:pt>
                <c:pt idx="4">
                  <c:v>295.822428</c:v>
                </c:pt>
                <c:pt idx="5">
                  <c:v>308.64728400000001</c:v>
                </c:pt>
                <c:pt idx="6">
                  <c:v>320.29456800000003</c:v>
                </c:pt>
                <c:pt idx="7">
                  <c:v>331.94185200000004</c:v>
                </c:pt>
                <c:pt idx="8">
                  <c:v>343.58913600000005</c:v>
                </c:pt>
                <c:pt idx="9">
                  <c:v>363.39811200000008</c:v>
                </c:pt>
                <c:pt idx="10">
                  <c:v>386.37038000000001</c:v>
                </c:pt>
                <c:pt idx="11">
                  <c:v>408.11430000000001</c:v>
                </c:pt>
                <c:pt idx="12">
                  <c:v>423.46788000000004</c:v>
                </c:pt>
                <c:pt idx="13">
                  <c:v>444.52826000000005</c:v>
                </c:pt>
                <c:pt idx="14">
                  <c:v>476.71437228800011</c:v>
                </c:pt>
                <c:pt idx="15">
                  <c:v>517.02651686400009</c:v>
                </c:pt>
                <c:pt idx="16">
                  <c:v>558.36595372800002</c:v>
                </c:pt>
                <c:pt idx="17">
                  <c:v>599.70539059199996</c:v>
                </c:pt>
                <c:pt idx="18">
                  <c:v>641.04482745600001</c:v>
                </c:pt>
                <c:pt idx="19">
                  <c:v>685.28084693640005</c:v>
                </c:pt>
                <c:pt idx="20">
                  <c:v>711.84747590439997</c:v>
                </c:pt>
                <c:pt idx="21">
                  <c:v>708.25647750439998</c:v>
                </c:pt>
                <c:pt idx="22">
                  <c:v>645.42066116000001</c:v>
                </c:pt>
                <c:pt idx="23">
                  <c:v>564.54042304000006</c:v>
                </c:pt>
              </c:numCache>
            </c:numRef>
          </c:val>
        </c:ser>
        <c:ser>
          <c:idx val="1"/>
          <c:order val="2"/>
          <c:tx>
            <c:strRef>
              <c:f>IndustryRevenue!$C$131</c:f>
              <c:strCache>
                <c:ptCount val="1"/>
                <c:pt idx="0">
                  <c:v>CFL (total)</c:v>
                </c:pt>
              </c:strCache>
            </c:strRef>
          </c:tx>
          <c:spPr>
            <a:ln w="25400">
              <a:noFill/>
            </a:ln>
          </c:spP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IndustryRevenue!$W$131:$CE$131</c:f>
              <c:numCache>
                <c:formatCode>0</c:formatCode>
                <c:ptCount val="24"/>
                <c:pt idx="0">
                  <c:v>45.308363300000011</c:v>
                </c:pt>
                <c:pt idx="1">
                  <c:v>47.919455400000004</c:v>
                </c:pt>
                <c:pt idx="2">
                  <c:v>53.141639599999998</c:v>
                </c:pt>
                <c:pt idx="3">
                  <c:v>61.25207713333333</c:v>
                </c:pt>
                <c:pt idx="4">
                  <c:v>70.51987110333333</c:v>
                </c:pt>
                <c:pt idx="5">
                  <c:v>81.611541509999995</c:v>
                </c:pt>
                <c:pt idx="6">
                  <c:v>91.638835019999988</c:v>
                </c:pt>
                <c:pt idx="7">
                  <c:v>102.33264853</c:v>
                </c:pt>
                <c:pt idx="8">
                  <c:v>111.02690203999997</c:v>
                </c:pt>
                <c:pt idx="9">
                  <c:v>119.14283836333331</c:v>
                </c:pt>
                <c:pt idx="10">
                  <c:v>124.76682303666666</c:v>
                </c:pt>
                <c:pt idx="11">
                  <c:v>130.19890549333334</c:v>
                </c:pt>
                <c:pt idx="12">
                  <c:v>134.29061623000001</c:v>
                </c:pt>
                <c:pt idx="13">
                  <c:v>139.80218230753334</c:v>
                </c:pt>
                <c:pt idx="14">
                  <c:v>159.18305247785534</c:v>
                </c:pt>
                <c:pt idx="15">
                  <c:v>218.86394048219265</c:v>
                </c:pt>
                <c:pt idx="16">
                  <c:v>287.33788853208659</c:v>
                </c:pt>
                <c:pt idx="17">
                  <c:v>364.99459513055666</c:v>
                </c:pt>
                <c:pt idx="18">
                  <c:v>402.91323989304271</c:v>
                </c:pt>
                <c:pt idx="19">
                  <c:v>434.65398925825866</c:v>
                </c:pt>
                <c:pt idx="20">
                  <c:v>420.99312829788994</c:v>
                </c:pt>
                <c:pt idx="21">
                  <c:v>384.31831636530001</c:v>
                </c:pt>
                <c:pt idx="22">
                  <c:v>320.44051085265664</c:v>
                </c:pt>
                <c:pt idx="23">
                  <c:v>264.04208073756666</c:v>
                </c:pt>
              </c:numCache>
            </c:numRef>
          </c:val>
        </c:ser>
        <c:ser>
          <c:idx val="2"/>
          <c:order val="3"/>
          <c:tx>
            <c:strRef>
              <c:f>IndustryRevenue!$C$138</c:f>
              <c:strCache>
                <c:ptCount val="1"/>
                <c:pt idx="0">
                  <c:v>Tungsten-HL (total)</c:v>
                </c:pt>
              </c:strCache>
            </c:strRef>
          </c:tx>
          <c:spPr>
            <a:ln w="25400">
              <a:noFill/>
            </a:ln>
          </c:spP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IndustryRevenue!$W$138:$CE$138</c:f>
              <c:numCache>
                <c:formatCode>0</c:formatCode>
                <c:ptCount val="24"/>
                <c:pt idx="0">
                  <c:v>18.365614184079941</c:v>
                </c:pt>
                <c:pt idx="1">
                  <c:v>22.901410970271726</c:v>
                </c:pt>
                <c:pt idx="2">
                  <c:v>28.71345359711631</c:v>
                </c:pt>
                <c:pt idx="3">
                  <c:v>35.577662685157648</c:v>
                </c:pt>
                <c:pt idx="4">
                  <c:v>39.945660899507502</c:v>
                </c:pt>
                <c:pt idx="5">
                  <c:v>45.573860563401155</c:v>
                </c:pt>
                <c:pt idx="6">
                  <c:v>51.108495231435533</c:v>
                </c:pt>
                <c:pt idx="7">
                  <c:v>57.585324594728846</c:v>
                </c:pt>
                <c:pt idx="8">
                  <c:v>64.68450351145907</c:v>
                </c:pt>
                <c:pt idx="9">
                  <c:v>72.202436123491054</c:v>
                </c:pt>
                <c:pt idx="10">
                  <c:v>79.981257237670505</c:v>
                </c:pt>
                <c:pt idx="11">
                  <c:v>87.863808822413205</c:v>
                </c:pt>
                <c:pt idx="12">
                  <c:v>95.773746734204366</c:v>
                </c:pt>
                <c:pt idx="13">
                  <c:v>103.73978393593291</c:v>
                </c:pt>
                <c:pt idx="14">
                  <c:v>112.07104402115665</c:v>
                </c:pt>
                <c:pt idx="15">
                  <c:v>124.42317096614291</c:v>
                </c:pt>
                <c:pt idx="16">
                  <c:v>139.32076966003638</c:v>
                </c:pt>
                <c:pt idx="17">
                  <c:v>163.64850316617051</c:v>
                </c:pt>
                <c:pt idx="18">
                  <c:v>193.69468477141655</c:v>
                </c:pt>
                <c:pt idx="19">
                  <c:v>225.26729694106774</c:v>
                </c:pt>
                <c:pt idx="20">
                  <c:v>246.16052019444524</c:v>
                </c:pt>
                <c:pt idx="21">
                  <c:v>258.31374813664524</c:v>
                </c:pt>
                <c:pt idx="22">
                  <c:v>267.58595231066079</c:v>
                </c:pt>
                <c:pt idx="23">
                  <c:v>264.19767325975647</c:v>
                </c:pt>
              </c:numCache>
            </c:numRef>
          </c:val>
        </c:ser>
        <c:ser>
          <c:idx val="3"/>
          <c:order val="4"/>
          <c:tx>
            <c:strRef>
              <c:f>IndustryRevenue!$C$141</c:f>
              <c:strCache>
                <c:ptCount val="1"/>
                <c:pt idx="0">
                  <c:v>GLS (total)</c:v>
                </c:pt>
              </c:strCache>
            </c:strRef>
          </c:tx>
          <c:spPr>
            <a:ln w="25400">
              <a:noFill/>
            </a:ln>
          </c:spP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IndustryRevenue!$W$141:$CE$141</c:f>
              <c:numCache>
                <c:formatCode>0</c:formatCode>
                <c:ptCount val="24"/>
                <c:pt idx="0">
                  <c:v>95.751783781423839</c:v>
                </c:pt>
                <c:pt idx="1">
                  <c:v>95.193208943167051</c:v>
                </c:pt>
                <c:pt idx="2">
                  <c:v>94.541072966815904</c:v>
                </c:pt>
                <c:pt idx="3">
                  <c:v>93.836386909680272</c:v>
                </c:pt>
                <c:pt idx="4">
                  <c:v>93.099018395929463</c:v>
                </c:pt>
                <c:pt idx="5">
                  <c:v>92.392467667089278</c:v>
                </c:pt>
                <c:pt idx="6">
                  <c:v>91.746165044117461</c:v>
                </c:pt>
                <c:pt idx="7">
                  <c:v>91.128657030964519</c:v>
                </c:pt>
                <c:pt idx="8">
                  <c:v>90.506872920920543</c:v>
                </c:pt>
                <c:pt idx="9">
                  <c:v>89.872420176888838</c:v>
                </c:pt>
                <c:pt idx="10">
                  <c:v>89.217206334246711</c:v>
                </c:pt>
                <c:pt idx="11">
                  <c:v>88.542407567632978</c:v>
                </c:pt>
                <c:pt idx="12">
                  <c:v>87.857036398594843</c:v>
                </c:pt>
                <c:pt idx="13">
                  <c:v>87.169805276205338</c:v>
                </c:pt>
                <c:pt idx="14">
                  <c:v>86.48071420046449</c:v>
                </c:pt>
                <c:pt idx="15">
                  <c:v>85.781887086933139</c:v>
                </c:pt>
                <c:pt idx="16">
                  <c:v>84.954041620512243</c:v>
                </c:pt>
                <c:pt idx="17">
                  <c:v>83.875704226522032</c:v>
                </c:pt>
                <c:pt idx="18">
                  <c:v>72.619714424054195</c:v>
                </c:pt>
                <c:pt idx="19">
                  <c:v>54.755695817105277</c:v>
                </c:pt>
                <c:pt idx="20">
                  <c:v>39.574085069921864</c:v>
                </c:pt>
                <c:pt idx="21">
                  <c:v>26.621161073622744</c:v>
                </c:pt>
                <c:pt idx="22">
                  <c:v>17.768556148599945</c:v>
                </c:pt>
                <c:pt idx="23">
                  <c:v>9.6923585030559458</c:v>
                </c:pt>
              </c:numCache>
            </c:numRef>
          </c:val>
        </c:ser>
        <c:ser>
          <c:idx val="5"/>
          <c:order val="5"/>
          <c:tx>
            <c:strRef>
              <c:f>IndustryRevenue!$C$148</c:f>
              <c:strCache>
                <c:ptCount val="1"/>
                <c:pt idx="0">
                  <c:v>LED (total)</c:v>
                </c:pt>
              </c:strCache>
            </c:strRef>
          </c:tx>
          <c:spPr>
            <a:ln w="25400">
              <a:noFill/>
            </a:ln>
          </c:spP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IndustryRevenue!$W$148:$CE$148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20.351109495975983</c:v>
                </c:pt>
                <c:pt idx="22">
                  <c:v>20.015192138343977</c:v>
                </c:pt>
                <c:pt idx="23">
                  <c:v>124.32017771199999</c:v>
                </c:pt>
              </c:numCache>
            </c:numRef>
          </c:val>
        </c:ser>
        <c:dLbls>
          <c:showLegendKey val="0"/>
          <c:showVal val="0"/>
          <c:showCatName val="0"/>
          <c:showSerName val="0"/>
          <c:showPercent val="0"/>
          <c:showBubbleSize val="0"/>
        </c:dLbls>
        <c:axId val="89425888"/>
        <c:axId val="89429808"/>
      </c:areaChart>
      <c:catAx>
        <c:axId val="89425888"/>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89429808"/>
        <c:crosses val="autoZero"/>
        <c:auto val="1"/>
        <c:lblAlgn val="ctr"/>
        <c:lblOffset val="100"/>
        <c:noMultiLvlLbl val="0"/>
      </c:catAx>
      <c:valAx>
        <c:axId val="89429808"/>
        <c:scaling>
          <c:orientation val="minMax"/>
          <c:max val="4000"/>
          <c:min val="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mln Euro</a:t>
                </a:r>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89425888"/>
        <c:crosses val="autoZero"/>
        <c:crossBetween val="midCat"/>
        <c:majorUnit val="500"/>
        <c:minorUnit val="100"/>
      </c:valAx>
    </c:plotArea>
    <c:legend>
      <c:legendPos val="r"/>
      <c:layout>
        <c:manualLayout>
          <c:xMode val="edge"/>
          <c:yMode val="edge"/>
          <c:x val="0.85226457817407686"/>
          <c:y val="0.18709158368071635"/>
          <c:w val="0.14773542182592317"/>
          <c:h val="0.63631648525551965"/>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Non-Residential, Industry Revenue 1990-2013 </a:t>
            </a:r>
            <a:r>
              <a:rPr lang="en-GB" sz="1080" b="0" i="0" u="none" strike="noStrike" baseline="0">
                <a:solidFill>
                  <a:srgbClr val="000000"/>
                </a:solidFill>
                <a:latin typeface="Calibri"/>
              </a:rPr>
              <a:t>(in mln Euro / year)</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IndustryRevenue!$C$128</c:f>
              <c:strCache>
                <c:ptCount val="1"/>
                <c:pt idx="0">
                  <c:v>LFL (total)</c:v>
                </c:pt>
              </c:strCache>
            </c:strRef>
          </c:tx>
          <c:marker>
            <c:symbol val="none"/>
          </c:marke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IndustryRevenue!$W$128:$CE$128</c:f>
              <c:numCache>
                <c:formatCode>0</c:formatCode>
                <c:ptCount val="24"/>
                <c:pt idx="0">
                  <c:v>1392.4805885604899</c:v>
                </c:pt>
                <c:pt idx="1">
                  <c:v>1376.65053114732</c:v>
                </c:pt>
                <c:pt idx="2">
                  <c:v>1382.6791817209801</c:v>
                </c:pt>
                <c:pt idx="3">
                  <c:v>1388.70783229464</c:v>
                </c:pt>
                <c:pt idx="4">
                  <c:v>1404.07161546366</c:v>
                </c:pt>
                <c:pt idx="5">
                  <c:v>1428.7705312280395</c:v>
                </c:pt>
                <c:pt idx="6">
                  <c:v>1462.8045795877802</c:v>
                </c:pt>
                <c:pt idx="7">
                  <c:v>1496.8386279475199</c:v>
                </c:pt>
                <c:pt idx="8">
                  <c:v>1530.8726763072598</c:v>
                </c:pt>
                <c:pt idx="9">
                  <c:v>1594.2811980724198</c:v>
                </c:pt>
                <c:pt idx="10">
                  <c:v>1641.8724585120001</c:v>
                </c:pt>
                <c:pt idx="11">
                  <c:v>1679.0201009009998</c:v>
                </c:pt>
                <c:pt idx="12">
                  <c:v>1699.0550306730001</c:v>
                </c:pt>
                <c:pt idx="13">
                  <c:v>1780.1085557969998</c:v>
                </c:pt>
                <c:pt idx="14">
                  <c:v>1866.7591123587579</c:v>
                </c:pt>
                <c:pt idx="15">
                  <c:v>1936.3013215192752</c:v>
                </c:pt>
                <c:pt idx="16">
                  <c:v>1955.7956100405497</c:v>
                </c:pt>
                <c:pt idx="17">
                  <c:v>1975.2898985618249</c:v>
                </c:pt>
                <c:pt idx="18">
                  <c:v>1994.7841870830996</c:v>
                </c:pt>
                <c:pt idx="19">
                  <c:v>1985.7459406540345</c:v>
                </c:pt>
                <c:pt idx="20">
                  <c:v>1999.0938112055796</c:v>
                </c:pt>
                <c:pt idx="21">
                  <c:v>1981.8666748572116</c:v>
                </c:pt>
                <c:pt idx="22">
                  <c:v>1899.9296463310015</c:v>
                </c:pt>
                <c:pt idx="23">
                  <c:v>1757.2757545369934</c:v>
                </c:pt>
              </c:numCache>
            </c:numRef>
          </c:val>
          <c:smooth val="0"/>
        </c:ser>
        <c:ser>
          <c:idx val="4"/>
          <c:order val="1"/>
          <c:tx>
            <c:strRef>
              <c:f>IndustryRevenue!$C$145</c:f>
              <c:strCache>
                <c:ptCount val="1"/>
                <c:pt idx="0">
                  <c:v>HID (total)</c:v>
                </c:pt>
              </c:strCache>
            </c:strRef>
          </c:tx>
          <c:marker>
            <c:symbol val="none"/>
          </c:marke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IndustryRevenue!$W$145:$CE$145</c:f>
              <c:numCache>
                <c:formatCode>0</c:formatCode>
                <c:ptCount val="24"/>
                <c:pt idx="0">
                  <c:v>243.87</c:v>
                </c:pt>
                <c:pt idx="1">
                  <c:v>251.46</c:v>
                </c:pt>
                <c:pt idx="2">
                  <c:v>266.64000000000004</c:v>
                </c:pt>
                <c:pt idx="3">
                  <c:v>281.82</c:v>
                </c:pt>
                <c:pt idx="4">
                  <c:v>295.822428</c:v>
                </c:pt>
                <c:pt idx="5">
                  <c:v>308.64728400000001</c:v>
                </c:pt>
                <c:pt idx="6">
                  <c:v>320.29456800000003</c:v>
                </c:pt>
                <c:pt idx="7">
                  <c:v>331.94185200000004</c:v>
                </c:pt>
                <c:pt idx="8">
                  <c:v>343.58913600000005</c:v>
                </c:pt>
                <c:pt idx="9">
                  <c:v>363.39811200000008</c:v>
                </c:pt>
                <c:pt idx="10">
                  <c:v>386.37038000000001</c:v>
                </c:pt>
                <c:pt idx="11">
                  <c:v>408.11430000000001</c:v>
                </c:pt>
                <c:pt idx="12">
                  <c:v>423.46788000000004</c:v>
                </c:pt>
                <c:pt idx="13">
                  <c:v>444.52826000000005</c:v>
                </c:pt>
                <c:pt idx="14">
                  <c:v>476.71437228800011</c:v>
                </c:pt>
                <c:pt idx="15">
                  <c:v>517.02651686400009</c:v>
                </c:pt>
                <c:pt idx="16">
                  <c:v>558.36595372800002</c:v>
                </c:pt>
                <c:pt idx="17">
                  <c:v>599.70539059199996</c:v>
                </c:pt>
                <c:pt idx="18">
                  <c:v>641.04482745600001</c:v>
                </c:pt>
                <c:pt idx="19">
                  <c:v>685.28084693640005</c:v>
                </c:pt>
                <c:pt idx="20">
                  <c:v>711.84747590439997</c:v>
                </c:pt>
                <c:pt idx="21">
                  <c:v>708.25647750439998</c:v>
                </c:pt>
                <c:pt idx="22">
                  <c:v>645.42066116000001</c:v>
                </c:pt>
                <c:pt idx="23">
                  <c:v>564.54042304000006</c:v>
                </c:pt>
              </c:numCache>
            </c:numRef>
          </c:val>
          <c:smooth val="0"/>
        </c:ser>
        <c:ser>
          <c:idx val="1"/>
          <c:order val="2"/>
          <c:tx>
            <c:strRef>
              <c:f>IndustryRevenue!$C$131</c:f>
              <c:strCache>
                <c:ptCount val="1"/>
                <c:pt idx="0">
                  <c:v>CFL (total)</c:v>
                </c:pt>
              </c:strCache>
            </c:strRef>
          </c:tx>
          <c:marker>
            <c:symbol val="none"/>
          </c:marke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IndustryRevenue!$W$131:$CE$131</c:f>
              <c:numCache>
                <c:formatCode>0</c:formatCode>
                <c:ptCount val="24"/>
                <c:pt idx="0">
                  <c:v>45.308363300000011</c:v>
                </c:pt>
                <c:pt idx="1">
                  <c:v>47.919455400000004</c:v>
                </c:pt>
                <c:pt idx="2">
                  <c:v>53.141639599999998</c:v>
                </c:pt>
                <c:pt idx="3">
                  <c:v>61.25207713333333</c:v>
                </c:pt>
                <c:pt idx="4">
                  <c:v>70.51987110333333</c:v>
                </c:pt>
                <c:pt idx="5">
                  <c:v>81.611541509999995</c:v>
                </c:pt>
                <c:pt idx="6">
                  <c:v>91.638835019999988</c:v>
                </c:pt>
                <c:pt idx="7">
                  <c:v>102.33264853</c:v>
                </c:pt>
                <c:pt idx="8">
                  <c:v>111.02690203999997</c:v>
                </c:pt>
                <c:pt idx="9">
                  <c:v>119.14283836333331</c:v>
                </c:pt>
                <c:pt idx="10">
                  <c:v>124.76682303666666</c:v>
                </c:pt>
                <c:pt idx="11">
                  <c:v>130.19890549333334</c:v>
                </c:pt>
                <c:pt idx="12">
                  <c:v>134.29061623000001</c:v>
                </c:pt>
                <c:pt idx="13">
                  <c:v>139.80218230753334</c:v>
                </c:pt>
                <c:pt idx="14">
                  <c:v>159.18305247785534</c:v>
                </c:pt>
                <c:pt idx="15">
                  <c:v>218.86394048219265</c:v>
                </c:pt>
                <c:pt idx="16">
                  <c:v>287.33788853208659</c:v>
                </c:pt>
                <c:pt idx="17">
                  <c:v>364.99459513055666</c:v>
                </c:pt>
                <c:pt idx="18">
                  <c:v>402.91323989304271</c:v>
                </c:pt>
                <c:pt idx="19">
                  <c:v>434.65398925825866</c:v>
                </c:pt>
                <c:pt idx="20">
                  <c:v>420.99312829788994</c:v>
                </c:pt>
                <c:pt idx="21">
                  <c:v>384.31831636530001</c:v>
                </c:pt>
                <c:pt idx="22">
                  <c:v>320.44051085265664</c:v>
                </c:pt>
                <c:pt idx="23">
                  <c:v>264.04208073756666</c:v>
                </c:pt>
              </c:numCache>
            </c:numRef>
          </c:val>
          <c:smooth val="0"/>
        </c:ser>
        <c:ser>
          <c:idx val="2"/>
          <c:order val="3"/>
          <c:tx>
            <c:strRef>
              <c:f>IndustryRevenue!$C$138</c:f>
              <c:strCache>
                <c:ptCount val="1"/>
                <c:pt idx="0">
                  <c:v>Tungsten-HL (total)</c:v>
                </c:pt>
              </c:strCache>
            </c:strRef>
          </c:tx>
          <c:marker>
            <c:symbol val="none"/>
          </c:marke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IndustryRevenue!$W$138:$CE$138</c:f>
              <c:numCache>
                <c:formatCode>0</c:formatCode>
                <c:ptCount val="24"/>
                <c:pt idx="0">
                  <c:v>18.365614184079941</c:v>
                </c:pt>
                <c:pt idx="1">
                  <c:v>22.901410970271726</c:v>
                </c:pt>
                <c:pt idx="2">
                  <c:v>28.71345359711631</c:v>
                </c:pt>
                <c:pt idx="3">
                  <c:v>35.577662685157648</c:v>
                </c:pt>
                <c:pt idx="4">
                  <c:v>39.945660899507502</c:v>
                </c:pt>
                <c:pt idx="5">
                  <c:v>45.573860563401155</c:v>
                </c:pt>
                <c:pt idx="6">
                  <c:v>51.108495231435533</c:v>
                </c:pt>
                <c:pt idx="7">
                  <c:v>57.585324594728846</c:v>
                </c:pt>
                <c:pt idx="8">
                  <c:v>64.68450351145907</c:v>
                </c:pt>
                <c:pt idx="9">
                  <c:v>72.202436123491054</c:v>
                </c:pt>
                <c:pt idx="10">
                  <c:v>79.981257237670505</c:v>
                </c:pt>
                <c:pt idx="11">
                  <c:v>87.863808822413205</c:v>
                </c:pt>
                <c:pt idx="12">
                  <c:v>95.773746734204366</c:v>
                </c:pt>
                <c:pt idx="13">
                  <c:v>103.73978393593291</c:v>
                </c:pt>
                <c:pt idx="14">
                  <c:v>112.07104402115665</c:v>
                </c:pt>
                <c:pt idx="15">
                  <c:v>124.42317096614291</c:v>
                </c:pt>
                <c:pt idx="16">
                  <c:v>139.32076966003638</c:v>
                </c:pt>
                <c:pt idx="17">
                  <c:v>163.64850316617051</c:v>
                </c:pt>
                <c:pt idx="18">
                  <c:v>193.69468477141655</c:v>
                </c:pt>
                <c:pt idx="19">
                  <c:v>225.26729694106774</c:v>
                </c:pt>
                <c:pt idx="20">
                  <c:v>246.16052019444524</c:v>
                </c:pt>
                <c:pt idx="21">
                  <c:v>258.31374813664524</c:v>
                </c:pt>
                <c:pt idx="22">
                  <c:v>267.58595231066079</c:v>
                </c:pt>
                <c:pt idx="23">
                  <c:v>264.19767325975647</c:v>
                </c:pt>
              </c:numCache>
            </c:numRef>
          </c:val>
          <c:smooth val="0"/>
        </c:ser>
        <c:ser>
          <c:idx val="3"/>
          <c:order val="4"/>
          <c:tx>
            <c:strRef>
              <c:f>IndustryRevenue!$C$141</c:f>
              <c:strCache>
                <c:ptCount val="1"/>
                <c:pt idx="0">
                  <c:v>GLS (total)</c:v>
                </c:pt>
              </c:strCache>
            </c:strRef>
          </c:tx>
          <c:marker>
            <c:symbol val="none"/>
          </c:marke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IndustryRevenue!$W$141:$CE$141</c:f>
              <c:numCache>
                <c:formatCode>0</c:formatCode>
                <c:ptCount val="24"/>
                <c:pt idx="0">
                  <c:v>95.751783781423839</c:v>
                </c:pt>
                <c:pt idx="1">
                  <c:v>95.193208943167051</c:v>
                </c:pt>
                <c:pt idx="2">
                  <c:v>94.541072966815904</c:v>
                </c:pt>
                <c:pt idx="3">
                  <c:v>93.836386909680272</c:v>
                </c:pt>
                <c:pt idx="4">
                  <c:v>93.099018395929463</c:v>
                </c:pt>
                <c:pt idx="5">
                  <c:v>92.392467667089278</c:v>
                </c:pt>
                <c:pt idx="6">
                  <c:v>91.746165044117461</c:v>
                </c:pt>
                <c:pt idx="7">
                  <c:v>91.128657030964519</c:v>
                </c:pt>
                <c:pt idx="8">
                  <c:v>90.506872920920543</c:v>
                </c:pt>
                <c:pt idx="9">
                  <c:v>89.872420176888838</c:v>
                </c:pt>
                <c:pt idx="10">
                  <c:v>89.217206334246711</c:v>
                </c:pt>
                <c:pt idx="11">
                  <c:v>88.542407567632978</c:v>
                </c:pt>
                <c:pt idx="12">
                  <c:v>87.857036398594843</c:v>
                </c:pt>
                <c:pt idx="13">
                  <c:v>87.169805276205338</c:v>
                </c:pt>
                <c:pt idx="14">
                  <c:v>86.48071420046449</c:v>
                </c:pt>
                <c:pt idx="15">
                  <c:v>85.781887086933139</c:v>
                </c:pt>
                <c:pt idx="16">
                  <c:v>84.954041620512243</c:v>
                </c:pt>
                <c:pt idx="17">
                  <c:v>83.875704226522032</c:v>
                </c:pt>
                <c:pt idx="18">
                  <c:v>72.619714424054195</c:v>
                </c:pt>
                <c:pt idx="19">
                  <c:v>54.755695817105277</c:v>
                </c:pt>
                <c:pt idx="20">
                  <c:v>39.574085069921864</c:v>
                </c:pt>
                <c:pt idx="21">
                  <c:v>26.621161073622744</c:v>
                </c:pt>
                <c:pt idx="22">
                  <c:v>17.768556148599945</c:v>
                </c:pt>
                <c:pt idx="23">
                  <c:v>9.6923585030559458</c:v>
                </c:pt>
              </c:numCache>
            </c:numRef>
          </c:val>
          <c:smooth val="0"/>
        </c:ser>
        <c:ser>
          <c:idx val="5"/>
          <c:order val="5"/>
          <c:tx>
            <c:strRef>
              <c:f>IndustryRevenue!$C$148</c:f>
              <c:strCache>
                <c:ptCount val="1"/>
                <c:pt idx="0">
                  <c:v>LED (total)</c:v>
                </c:pt>
              </c:strCache>
            </c:strRef>
          </c:tx>
          <c:marker>
            <c:symbol val="none"/>
          </c:marker>
          <c:cat>
            <c:numRef>
              <c:f>IndustryRevenue!$W$2:$CE$2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IndustryRevenue!$W$148:$CE$148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20.351109495975983</c:v>
                </c:pt>
                <c:pt idx="22">
                  <c:v>20.015192138343977</c:v>
                </c:pt>
                <c:pt idx="23">
                  <c:v>124.32017771199999</c:v>
                </c:pt>
              </c:numCache>
            </c:numRef>
          </c:val>
          <c:smooth val="0"/>
        </c:ser>
        <c:dLbls>
          <c:showLegendKey val="0"/>
          <c:showVal val="0"/>
          <c:showCatName val="0"/>
          <c:showSerName val="0"/>
          <c:showPercent val="0"/>
          <c:showBubbleSize val="0"/>
        </c:dLbls>
        <c:smooth val="0"/>
        <c:axId val="89424320"/>
        <c:axId val="89424712"/>
      </c:lineChart>
      <c:catAx>
        <c:axId val="89424320"/>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89424712"/>
        <c:crosses val="autoZero"/>
        <c:auto val="1"/>
        <c:lblAlgn val="ctr"/>
        <c:lblOffset val="100"/>
        <c:noMultiLvlLbl val="0"/>
      </c:catAx>
      <c:valAx>
        <c:axId val="89424712"/>
        <c:scaling>
          <c:orientation val="minMax"/>
          <c:max val="2200"/>
          <c:min val="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mln Euro</a:t>
                </a:r>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89424320"/>
        <c:crosses val="autoZero"/>
        <c:crossBetween val="between"/>
        <c:majorUnit val="200"/>
        <c:minorUnit val="100"/>
      </c:valAx>
    </c:plotArea>
    <c:legend>
      <c:legendPos val="r"/>
      <c:layout>
        <c:manualLayout>
          <c:xMode val="edge"/>
          <c:yMode val="edge"/>
          <c:x val="0.84252747982938347"/>
          <c:y val="0.4291258974062066"/>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All Sectors, Energy Cost 1990-2013 </a:t>
            </a:r>
            <a:r>
              <a:rPr lang="en-GB" sz="1080" b="0" i="0" u="none" strike="noStrike" baseline="0">
                <a:solidFill>
                  <a:srgbClr val="000000"/>
                </a:solidFill>
                <a:latin typeface="Calibri"/>
              </a:rPr>
              <a:t>(in billion euros/ year)</a:t>
            </a:r>
          </a:p>
        </c:rich>
      </c:tx>
      <c:layout>
        <c:manualLayout>
          <c:xMode val="edge"/>
          <c:yMode val="edge"/>
          <c:x val="8.5808115270888108E-2"/>
          <c:y val="3.6764705882352942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EnergyCosts!$C$28</c:f>
              <c:strCache>
                <c:ptCount val="1"/>
                <c:pt idx="0">
                  <c:v>LFL (total)</c:v>
                </c:pt>
              </c:strCache>
            </c:strRef>
          </c:tx>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EnergyCosts!$W$28:$CE$28</c:f>
              <c:numCache>
                <c:formatCode>0.0</c:formatCode>
                <c:ptCount val="24"/>
                <c:pt idx="0">
                  <c:v>10.706042111967969</c:v>
                </c:pt>
                <c:pt idx="1">
                  <c:v>10.938122378911496</c:v>
                </c:pt>
                <c:pt idx="2">
                  <c:v>11.069821067478586</c:v>
                </c:pt>
                <c:pt idx="3">
                  <c:v>10.576360846786754</c:v>
                </c:pt>
                <c:pt idx="4">
                  <c:v>10.395842928089669</c:v>
                </c:pt>
                <c:pt idx="5">
                  <c:v>9.8670453315008952</c:v>
                </c:pt>
                <c:pt idx="6">
                  <c:v>9.2534847550696533</c:v>
                </c:pt>
                <c:pt idx="7">
                  <c:v>9.1119028011007153</c:v>
                </c:pt>
                <c:pt idx="8">
                  <c:v>8.9500369206713337</c:v>
                </c:pt>
                <c:pt idx="9">
                  <c:v>8.8017597455669474</c:v>
                </c:pt>
                <c:pt idx="10">
                  <c:v>8.9033886577004289</c:v>
                </c:pt>
                <c:pt idx="11">
                  <c:v>9.0451720247124694</c:v>
                </c:pt>
                <c:pt idx="12">
                  <c:v>8.8375438662554959</c:v>
                </c:pt>
                <c:pt idx="13">
                  <c:v>9.4935623105680218</c:v>
                </c:pt>
                <c:pt idx="14">
                  <c:v>9.6638730015296872</c:v>
                </c:pt>
                <c:pt idx="15">
                  <c:v>10.546162019618155</c:v>
                </c:pt>
                <c:pt idx="16">
                  <c:v>12.016200086177996</c:v>
                </c:pt>
                <c:pt idx="17">
                  <c:v>12.601744076465319</c:v>
                </c:pt>
                <c:pt idx="18">
                  <c:v>13.507972358452147</c:v>
                </c:pt>
                <c:pt idx="19">
                  <c:v>14.019983806240091</c:v>
                </c:pt>
                <c:pt idx="20">
                  <c:v>14.232866714595433</c:v>
                </c:pt>
                <c:pt idx="21">
                  <c:v>15.032244232673003</c:v>
                </c:pt>
                <c:pt idx="22">
                  <c:v>15.79147744995781</c:v>
                </c:pt>
                <c:pt idx="23">
                  <c:v>16.600125156916668</c:v>
                </c:pt>
              </c:numCache>
            </c:numRef>
          </c:val>
        </c:ser>
        <c:ser>
          <c:idx val="4"/>
          <c:order val="1"/>
          <c:tx>
            <c:strRef>
              <c:f>EnergyCosts!$C$45</c:f>
              <c:strCache>
                <c:ptCount val="1"/>
                <c:pt idx="0">
                  <c:v>HID (total)</c:v>
                </c:pt>
              </c:strCache>
            </c:strRef>
          </c:tx>
          <c:spPr>
            <a:ln w="25400">
              <a:noFill/>
            </a:ln>
          </c:spP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EnergyCosts!$W$45:$CE$45</c:f>
              <c:numCache>
                <c:formatCode>0.0</c:formatCode>
                <c:ptCount val="24"/>
                <c:pt idx="0">
                  <c:v>4.2268221253121165</c:v>
                </c:pt>
                <c:pt idx="1">
                  <c:v>4.2739490891462992</c:v>
                </c:pt>
                <c:pt idx="2">
                  <c:v>4.4237336026086096</c:v>
                </c:pt>
                <c:pt idx="3">
                  <c:v>4.4162062286502994</c:v>
                </c:pt>
                <c:pt idx="4">
                  <c:v>4.5221888075742296</c:v>
                </c:pt>
                <c:pt idx="5">
                  <c:v>4.4064378483627644</c:v>
                </c:pt>
                <c:pt idx="6">
                  <c:v>4.1705006653494463</c:v>
                </c:pt>
                <c:pt idx="7">
                  <c:v>4.1221010678411476</c:v>
                </c:pt>
                <c:pt idx="8">
                  <c:v>4.0559713595367741</c:v>
                </c:pt>
                <c:pt idx="9">
                  <c:v>4.0162992455180531</c:v>
                </c:pt>
                <c:pt idx="10">
                  <c:v>4.1170906868406076</c:v>
                </c:pt>
                <c:pt idx="11">
                  <c:v>4.2395044845867051</c:v>
                </c:pt>
                <c:pt idx="12">
                  <c:v>4.159393174109562</c:v>
                </c:pt>
                <c:pt idx="13">
                  <c:v>4.4977504373455917</c:v>
                </c:pt>
                <c:pt idx="14">
                  <c:v>4.6125155548444354</c:v>
                </c:pt>
                <c:pt idx="15">
                  <c:v>5.1176279336848509</c:v>
                </c:pt>
                <c:pt idx="16">
                  <c:v>6.0018952385041038</c:v>
                </c:pt>
                <c:pt idx="17">
                  <c:v>6.458399202117258</c:v>
                </c:pt>
                <c:pt idx="18">
                  <c:v>7.1516360514520532</c:v>
                </c:pt>
                <c:pt idx="19">
                  <c:v>7.6880569877271725</c:v>
                </c:pt>
                <c:pt idx="20">
                  <c:v>7.9663191682390355</c:v>
                </c:pt>
                <c:pt idx="21">
                  <c:v>8.3472368527757883</c:v>
                </c:pt>
                <c:pt idx="22">
                  <c:v>8.2182425781914148</c:v>
                </c:pt>
                <c:pt idx="23">
                  <c:v>7.5494234146448065</c:v>
                </c:pt>
              </c:numCache>
            </c:numRef>
          </c:val>
        </c:ser>
        <c:ser>
          <c:idx val="1"/>
          <c:order val="2"/>
          <c:tx>
            <c:strRef>
              <c:f>EnergyCosts!$C$31</c:f>
              <c:strCache>
                <c:ptCount val="1"/>
                <c:pt idx="0">
                  <c:v>CFL (total)</c:v>
                </c:pt>
              </c:strCache>
            </c:strRef>
          </c:tx>
          <c:spPr>
            <a:ln w="25400">
              <a:noFill/>
            </a:ln>
          </c:spP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EnergyCosts!$W$31:$CE$31</c:f>
              <c:numCache>
                <c:formatCode>0.0</c:formatCode>
                <c:ptCount val="24"/>
                <c:pt idx="0">
                  <c:v>0.41118229540928364</c:v>
                </c:pt>
                <c:pt idx="1">
                  <c:v>0.46631248684218285</c:v>
                </c:pt>
                <c:pt idx="2">
                  <c:v>0.52482921604223864</c:v>
                </c:pt>
                <c:pt idx="3">
                  <c:v>0.55572406097355287</c:v>
                </c:pt>
                <c:pt idx="4">
                  <c:v>0.608469285743651</c:v>
                </c:pt>
                <c:pt idx="5">
                  <c:v>0.64413063707893647</c:v>
                </c:pt>
                <c:pt idx="6">
                  <c:v>0.67990596798531922</c:v>
                </c:pt>
                <c:pt idx="7">
                  <c:v>0.74058161497053887</c:v>
                </c:pt>
                <c:pt idx="8">
                  <c:v>0.79737808344241334</c:v>
                </c:pt>
                <c:pt idx="9">
                  <c:v>0.85176126188427803</c:v>
                </c:pt>
                <c:pt idx="10">
                  <c:v>0.92891087898838409</c:v>
                </c:pt>
                <c:pt idx="11">
                  <c:v>0.99874250528855313</c:v>
                </c:pt>
                <c:pt idx="12">
                  <c:v>1.0553065468425469</c:v>
                </c:pt>
                <c:pt idx="13">
                  <c:v>1.1617431197230832</c:v>
                </c:pt>
                <c:pt idx="14">
                  <c:v>1.2426335717306083</c:v>
                </c:pt>
                <c:pt idx="15">
                  <c:v>1.4232320535882259</c:v>
                </c:pt>
                <c:pt idx="16">
                  <c:v>1.7353173068627015</c:v>
                </c:pt>
                <c:pt idx="17">
                  <c:v>2.098071790767345</c:v>
                </c:pt>
                <c:pt idx="18">
                  <c:v>2.4931487230964806</c:v>
                </c:pt>
                <c:pt idx="19">
                  <c:v>2.8526704550891728</c:v>
                </c:pt>
                <c:pt idx="20">
                  <c:v>3.2036617180893767</c:v>
                </c:pt>
                <c:pt idx="21">
                  <c:v>3.6216717197440667</c:v>
                </c:pt>
                <c:pt idx="22">
                  <c:v>3.9799642836678655</c:v>
                </c:pt>
                <c:pt idx="23">
                  <c:v>4.2770274094095679</c:v>
                </c:pt>
              </c:numCache>
            </c:numRef>
          </c:val>
        </c:ser>
        <c:ser>
          <c:idx val="2"/>
          <c:order val="3"/>
          <c:tx>
            <c:strRef>
              <c:f>EnergyCosts!$C$38</c:f>
              <c:strCache>
                <c:ptCount val="1"/>
                <c:pt idx="0">
                  <c:v>Tungsten-HL (total)</c:v>
                </c:pt>
              </c:strCache>
            </c:strRef>
          </c:tx>
          <c:spPr>
            <a:ln w="25400">
              <a:noFill/>
            </a:ln>
          </c:spP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EnergyCosts!$W$38:$CE$38</c:f>
              <c:numCache>
                <c:formatCode>0.0</c:formatCode>
                <c:ptCount val="24"/>
                <c:pt idx="0">
                  <c:v>1.2909148003084825</c:v>
                </c:pt>
                <c:pt idx="1">
                  <c:v>1.8641028094310501</c:v>
                </c:pt>
                <c:pt idx="2">
                  <c:v>2.8012520514460824</c:v>
                </c:pt>
                <c:pt idx="3">
                  <c:v>3.7030076114617501</c:v>
                </c:pt>
                <c:pt idx="4">
                  <c:v>4.4395256276952972</c:v>
                </c:pt>
                <c:pt idx="5">
                  <c:v>4.7007673844396383</c:v>
                </c:pt>
                <c:pt idx="6">
                  <c:v>4.7991072820594045</c:v>
                </c:pt>
                <c:pt idx="7">
                  <c:v>4.8598088437595726</c:v>
                </c:pt>
                <c:pt idx="8">
                  <c:v>4.8421580014620469</c:v>
                </c:pt>
                <c:pt idx="9">
                  <c:v>4.8060928398039957</c:v>
                </c:pt>
                <c:pt idx="10">
                  <c:v>4.9049113219900153</c:v>
                </c:pt>
                <c:pt idx="11">
                  <c:v>4.9274388453805109</c:v>
                </c:pt>
                <c:pt idx="12">
                  <c:v>4.9827243555298821</c:v>
                </c:pt>
                <c:pt idx="13">
                  <c:v>5.1221615871356407</c:v>
                </c:pt>
                <c:pt idx="14">
                  <c:v>5.1714777270832002</c:v>
                </c:pt>
                <c:pt idx="15">
                  <c:v>5.3698821552051017</c:v>
                </c:pt>
                <c:pt idx="16">
                  <c:v>5.6502930553887056</c:v>
                </c:pt>
                <c:pt idx="17">
                  <c:v>5.888258785641062</c:v>
                </c:pt>
                <c:pt idx="18">
                  <c:v>6.0392793766364852</c:v>
                </c:pt>
                <c:pt idx="19">
                  <c:v>6.2935322966331935</c:v>
                </c:pt>
                <c:pt idx="20">
                  <c:v>6.8369475710048739</c:v>
                </c:pt>
                <c:pt idx="21">
                  <c:v>7.5212792146762437</c:v>
                </c:pt>
                <c:pt idx="22">
                  <c:v>8.1789276236295105</c:v>
                </c:pt>
                <c:pt idx="23">
                  <c:v>8.8579239455926189</c:v>
                </c:pt>
              </c:numCache>
            </c:numRef>
          </c:val>
        </c:ser>
        <c:ser>
          <c:idx val="7"/>
          <c:order val="4"/>
          <c:tx>
            <c:strRef>
              <c:f>EnergyCosts!$C$50</c:f>
              <c:strCache>
                <c:ptCount val="1"/>
                <c:pt idx="0">
                  <c:v>Tungsten stock</c:v>
                </c:pt>
              </c:strCache>
            </c:strRef>
          </c:tx>
          <c:spPr>
            <a:solidFill>
              <a:schemeClr val="accent3">
                <a:lumMod val="60000"/>
                <a:lumOff val="40000"/>
              </a:schemeClr>
            </a:solidFill>
            <a:ln w="25400">
              <a:noFill/>
            </a:ln>
          </c:spP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EnergyCosts!$W$50:$CE$50</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0.25529580000000002</c:v>
                </c:pt>
                <c:pt idx="21">
                  <c:v>0.67851950400000005</c:v>
                </c:pt>
                <c:pt idx="22">
                  <c:v>1.1351926310400005</c:v>
                </c:pt>
                <c:pt idx="23">
                  <c:v>1.4039571566592</c:v>
                </c:pt>
              </c:numCache>
            </c:numRef>
          </c:val>
        </c:ser>
        <c:ser>
          <c:idx val="3"/>
          <c:order val="5"/>
          <c:tx>
            <c:strRef>
              <c:f>EnergyCosts!$C$41</c:f>
              <c:strCache>
                <c:ptCount val="1"/>
                <c:pt idx="0">
                  <c:v>GLS (total)</c:v>
                </c:pt>
              </c:strCache>
            </c:strRef>
          </c:tx>
          <c:spPr>
            <a:ln w="25400">
              <a:noFill/>
            </a:ln>
          </c:spP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EnergyCosts!$W$41:$CE$41</c:f>
              <c:numCache>
                <c:formatCode>0.0</c:formatCode>
                <c:ptCount val="24"/>
                <c:pt idx="0">
                  <c:v>15.081662225870101</c:v>
                </c:pt>
                <c:pt idx="1">
                  <c:v>15.796274719725606</c:v>
                </c:pt>
                <c:pt idx="2">
                  <c:v>16.242254039551124</c:v>
                </c:pt>
                <c:pt idx="3">
                  <c:v>15.544983537183755</c:v>
                </c:pt>
                <c:pt idx="4">
                  <c:v>15.3629643337687</c:v>
                </c:pt>
                <c:pt idx="5">
                  <c:v>14.626855405042599</c:v>
                </c:pt>
                <c:pt idx="6">
                  <c:v>14.034529491342624</c:v>
                </c:pt>
                <c:pt idx="7">
                  <c:v>13.692575586730182</c:v>
                </c:pt>
                <c:pt idx="8">
                  <c:v>13.200515524600641</c:v>
                </c:pt>
                <c:pt idx="9">
                  <c:v>12.667074129811578</c:v>
                </c:pt>
                <c:pt idx="10">
                  <c:v>12.493531466757116</c:v>
                </c:pt>
                <c:pt idx="11">
                  <c:v>12.129254405574073</c:v>
                </c:pt>
                <c:pt idx="12">
                  <c:v>11.856505882402718</c:v>
                </c:pt>
                <c:pt idx="13">
                  <c:v>11.78830169536832</c:v>
                </c:pt>
                <c:pt idx="14">
                  <c:v>11.517946537520436</c:v>
                </c:pt>
                <c:pt idx="15">
                  <c:v>11.527321012508093</c:v>
                </c:pt>
                <c:pt idx="16">
                  <c:v>11.935772301630053</c:v>
                </c:pt>
                <c:pt idx="17">
                  <c:v>12.424858260732178</c:v>
                </c:pt>
                <c:pt idx="18">
                  <c:v>11.828323090515585</c:v>
                </c:pt>
                <c:pt idx="19">
                  <c:v>9.759952230150823</c:v>
                </c:pt>
                <c:pt idx="20">
                  <c:v>7.4556136086280311</c:v>
                </c:pt>
                <c:pt idx="21">
                  <c:v>5.4551110595345529</c:v>
                </c:pt>
                <c:pt idx="22">
                  <c:v>3.7814743163787932</c:v>
                </c:pt>
                <c:pt idx="23">
                  <c:v>2.4108194588135929</c:v>
                </c:pt>
              </c:numCache>
            </c:numRef>
          </c:val>
        </c:ser>
        <c:ser>
          <c:idx val="6"/>
          <c:order val="6"/>
          <c:tx>
            <c:strRef>
              <c:f>EnergyCosts!$C$49</c:f>
              <c:strCache>
                <c:ptCount val="1"/>
                <c:pt idx="0">
                  <c:v>GLS stock</c:v>
                </c:pt>
              </c:strCache>
            </c:strRef>
          </c:tx>
          <c:spPr>
            <a:solidFill>
              <a:schemeClr val="accent4">
                <a:lumMod val="60000"/>
                <a:lumOff val="40000"/>
              </a:schemeClr>
            </a:solidFill>
            <a:ln w="25400">
              <a:noFill/>
            </a:ln>
          </c:spP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EnergyCosts!$W$49:$CE$49</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0.30477485249999997</c:v>
                </c:pt>
                <c:pt idx="20">
                  <c:v>0.77112000000000014</c:v>
                </c:pt>
                <c:pt idx="21">
                  <c:v>1.2745511999999999</c:v>
                </c:pt>
                <c:pt idx="22">
                  <c:v>1.8832170240000006</c:v>
                </c:pt>
                <c:pt idx="23">
                  <c:v>2.47399776</c:v>
                </c:pt>
              </c:numCache>
            </c:numRef>
          </c:val>
        </c:ser>
        <c:ser>
          <c:idx val="5"/>
          <c:order val="7"/>
          <c:tx>
            <c:strRef>
              <c:f>EnergyCosts!$C$48</c:f>
              <c:strCache>
                <c:ptCount val="1"/>
                <c:pt idx="0">
                  <c:v>LED (total)</c:v>
                </c:pt>
              </c:strCache>
            </c:strRef>
          </c:tx>
          <c:spPr>
            <a:ln w="25400">
              <a:noFill/>
            </a:ln>
          </c:spP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EnergyCosts!$W$48:$CE$48</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1.2006622619930563E-2</c:v>
                </c:pt>
                <c:pt idx="20">
                  <c:v>2.732880265453623E-2</c:v>
                </c:pt>
                <c:pt idx="21">
                  <c:v>5.44501837930201E-2</c:v>
                </c:pt>
                <c:pt idx="22">
                  <c:v>8.399729857027384E-2</c:v>
                </c:pt>
                <c:pt idx="23">
                  <c:v>0.167920774912099</c:v>
                </c:pt>
              </c:numCache>
            </c:numRef>
          </c:val>
        </c:ser>
        <c:dLbls>
          <c:showLegendKey val="0"/>
          <c:showVal val="0"/>
          <c:showCatName val="0"/>
          <c:showSerName val="0"/>
          <c:showPercent val="0"/>
          <c:showBubbleSize val="0"/>
        </c:dLbls>
        <c:axId val="89425104"/>
        <c:axId val="89439216"/>
      </c:areaChart>
      <c:catAx>
        <c:axId val="89425104"/>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89439216"/>
        <c:crosses val="autoZero"/>
        <c:auto val="1"/>
        <c:lblAlgn val="ctr"/>
        <c:lblOffset val="100"/>
        <c:noMultiLvlLbl val="0"/>
      </c:catAx>
      <c:valAx>
        <c:axId val="89439216"/>
        <c:scaling>
          <c:orientation val="minMax"/>
          <c:max val="5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bln Euro</a:t>
                </a:r>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89425104"/>
        <c:crosses val="autoZero"/>
        <c:crossBetween val="midCat"/>
        <c:majorUnit val="5"/>
      </c:valAx>
    </c:plotArea>
    <c:legend>
      <c:legendPos val="r"/>
      <c:layout>
        <c:manualLayout>
          <c:xMode val="edge"/>
          <c:yMode val="edge"/>
          <c:x val="0.85226457817407686"/>
          <c:y val="0.13194452485718697"/>
          <c:w val="0.13164314173483913"/>
          <c:h val="0.69471495291029806"/>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All Sectors, Energy Cost 1990-2013 </a:t>
            </a:r>
            <a:r>
              <a:rPr lang="en-GB" sz="1080" b="0" i="0" u="none" strike="noStrike" baseline="0">
                <a:solidFill>
                  <a:srgbClr val="000000"/>
                </a:solidFill>
                <a:latin typeface="Calibri"/>
              </a:rPr>
              <a:t>(in billion euros/ year)</a:t>
            </a:r>
          </a:p>
        </c:rich>
      </c:tx>
      <c:layout>
        <c:manualLayout>
          <c:xMode val="edge"/>
          <c:yMode val="edge"/>
          <c:x val="7.7693866650310361E-2"/>
          <c:y val="3.6764705882352942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EnergyCosts!$C$28</c:f>
              <c:strCache>
                <c:ptCount val="1"/>
                <c:pt idx="0">
                  <c:v>LFL (total)</c:v>
                </c:pt>
              </c:strCache>
            </c:strRef>
          </c:tx>
          <c:marker>
            <c:symbol val="none"/>
          </c:marke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EnergyCosts!$W$28:$CE$28</c:f>
              <c:numCache>
                <c:formatCode>0.0</c:formatCode>
                <c:ptCount val="24"/>
                <c:pt idx="0">
                  <c:v>10.706042111967969</c:v>
                </c:pt>
                <c:pt idx="1">
                  <c:v>10.938122378911496</c:v>
                </c:pt>
                <c:pt idx="2">
                  <c:v>11.069821067478586</c:v>
                </c:pt>
                <c:pt idx="3">
                  <c:v>10.576360846786754</c:v>
                </c:pt>
                <c:pt idx="4">
                  <c:v>10.395842928089669</c:v>
                </c:pt>
                <c:pt idx="5">
                  <c:v>9.8670453315008952</c:v>
                </c:pt>
                <c:pt idx="6">
                  <c:v>9.2534847550696533</c:v>
                </c:pt>
                <c:pt idx="7">
                  <c:v>9.1119028011007153</c:v>
                </c:pt>
                <c:pt idx="8">
                  <c:v>8.9500369206713337</c:v>
                </c:pt>
                <c:pt idx="9">
                  <c:v>8.8017597455669474</c:v>
                </c:pt>
                <c:pt idx="10">
                  <c:v>8.9033886577004289</c:v>
                </c:pt>
                <c:pt idx="11">
                  <c:v>9.0451720247124694</c:v>
                </c:pt>
                <c:pt idx="12">
                  <c:v>8.8375438662554959</c:v>
                </c:pt>
                <c:pt idx="13">
                  <c:v>9.4935623105680218</c:v>
                </c:pt>
                <c:pt idx="14">
                  <c:v>9.6638730015296872</c:v>
                </c:pt>
                <c:pt idx="15">
                  <c:v>10.546162019618155</c:v>
                </c:pt>
                <c:pt idx="16">
                  <c:v>12.016200086177996</c:v>
                </c:pt>
                <c:pt idx="17">
                  <c:v>12.601744076465319</c:v>
                </c:pt>
                <c:pt idx="18">
                  <c:v>13.507972358452147</c:v>
                </c:pt>
                <c:pt idx="19">
                  <c:v>14.019983806240091</c:v>
                </c:pt>
                <c:pt idx="20">
                  <c:v>14.232866714595433</c:v>
                </c:pt>
                <c:pt idx="21">
                  <c:v>15.032244232673003</c:v>
                </c:pt>
                <c:pt idx="22">
                  <c:v>15.79147744995781</c:v>
                </c:pt>
                <c:pt idx="23">
                  <c:v>16.600125156916668</c:v>
                </c:pt>
              </c:numCache>
            </c:numRef>
          </c:val>
          <c:smooth val="0"/>
        </c:ser>
        <c:ser>
          <c:idx val="4"/>
          <c:order val="1"/>
          <c:tx>
            <c:strRef>
              <c:f>EnergyCosts!$C$45</c:f>
              <c:strCache>
                <c:ptCount val="1"/>
                <c:pt idx="0">
                  <c:v>HID (total)</c:v>
                </c:pt>
              </c:strCache>
            </c:strRef>
          </c:tx>
          <c:marker>
            <c:symbol val="none"/>
          </c:marke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EnergyCosts!$W$45:$CE$45</c:f>
              <c:numCache>
                <c:formatCode>0.0</c:formatCode>
                <c:ptCount val="24"/>
                <c:pt idx="0">
                  <c:v>4.2268221253121165</c:v>
                </c:pt>
                <c:pt idx="1">
                  <c:v>4.2739490891462992</c:v>
                </c:pt>
                <c:pt idx="2">
                  <c:v>4.4237336026086096</c:v>
                </c:pt>
                <c:pt idx="3">
                  <c:v>4.4162062286502994</c:v>
                </c:pt>
                <c:pt idx="4">
                  <c:v>4.5221888075742296</c:v>
                </c:pt>
                <c:pt idx="5">
                  <c:v>4.4064378483627644</c:v>
                </c:pt>
                <c:pt idx="6">
                  <c:v>4.1705006653494463</c:v>
                </c:pt>
                <c:pt idx="7">
                  <c:v>4.1221010678411476</c:v>
                </c:pt>
                <c:pt idx="8">
                  <c:v>4.0559713595367741</c:v>
                </c:pt>
                <c:pt idx="9">
                  <c:v>4.0162992455180531</c:v>
                </c:pt>
                <c:pt idx="10">
                  <c:v>4.1170906868406076</c:v>
                </c:pt>
                <c:pt idx="11">
                  <c:v>4.2395044845867051</c:v>
                </c:pt>
                <c:pt idx="12">
                  <c:v>4.159393174109562</c:v>
                </c:pt>
                <c:pt idx="13">
                  <c:v>4.4977504373455917</c:v>
                </c:pt>
                <c:pt idx="14">
                  <c:v>4.6125155548444354</c:v>
                </c:pt>
                <c:pt idx="15">
                  <c:v>5.1176279336848509</c:v>
                </c:pt>
                <c:pt idx="16">
                  <c:v>6.0018952385041038</c:v>
                </c:pt>
                <c:pt idx="17">
                  <c:v>6.458399202117258</c:v>
                </c:pt>
                <c:pt idx="18">
                  <c:v>7.1516360514520532</c:v>
                </c:pt>
                <c:pt idx="19">
                  <c:v>7.6880569877271725</c:v>
                </c:pt>
                <c:pt idx="20">
                  <c:v>7.9663191682390355</c:v>
                </c:pt>
                <c:pt idx="21">
                  <c:v>8.3472368527757883</c:v>
                </c:pt>
                <c:pt idx="22">
                  <c:v>8.2182425781914148</c:v>
                </c:pt>
                <c:pt idx="23">
                  <c:v>7.5494234146448065</c:v>
                </c:pt>
              </c:numCache>
            </c:numRef>
          </c:val>
          <c:smooth val="0"/>
        </c:ser>
        <c:ser>
          <c:idx val="1"/>
          <c:order val="2"/>
          <c:tx>
            <c:strRef>
              <c:f>EnergyCosts!$C$31</c:f>
              <c:strCache>
                <c:ptCount val="1"/>
                <c:pt idx="0">
                  <c:v>CFL (total)</c:v>
                </c:pt>
              </c:strCache>
            </c:strRef>
          </c:tx>
          <c:marker>
            <c:symbol val="none"/>
          </c:marke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EnergyCosts!$W$31:$CE$31</c:f>
              <c:numCache>
                <c:formatCode>0.0</c:formatCode>
                <c:ptCount val="24"/>
                <c:pt idx="0">
                  <c:v>0.41118229540928364</c:v>
                </c:pt>
                <c:pt idx="1">
                  <c:v>0.46631248684218285</c:v>
                </c:pt>
                <c:pt idx="2">
                  <c:v>0.52482921604223864</c:v>
                </c:pt>
                <c:pt idx="3">
                  <c:v>0.55572406097355287</c:v>
                </c:pt>
                <c:pt idx="4">
                  <c:v>0.608469285743651</c:v>
                </c:pt>
                <c:pt idx="5">
                  <c:v>0.64413063707893647</c:v>
                </c:pt>
                <c:pt idx="6">
                  <c:v>0.67990596798531922</c:v>
                </c:pt>
                <c:pt idx="7">
                  <c:v>0.74058161497053887</c:v>
                </c:pt>
                <c:pt idx="8">
                  <c:v>0.79737808344241334</c:v>
                </c:pt>
                <c:pt idx="9">
                  <c:v>0.85176126188427803</c:v>
                </c:pt>
                <c:pt idx="10">
                  <c:v>0.92891087898838409</c:v>
                </c:pt>
                <c:pt idx="11">
                  <c:v>0.99874250528855313</c:v>
                </c:pt>
                <c:pt idx="12">
                  <c:v>1.0553065468425469</c:v>
                </c:pt>
                <c:pt idx="13">
                  <c:v>1.1617431197230832</c:v>
                </c:pt>
                <c:pt idx="14">
                  <c:v>1.2426335717306083</c:v>
                </c:pt>
                <c:pt idx="15">
                  <c:v>1.4232320535882259</c:v>
                </c:pt>
                <c:pt idx="16">
                  <c:v>1.7353173068627015</c:v>
                </c:pt>
                <c:pt idx="17">
                  <c:v>2.098071790767345</c:v>
                </c:pt>
                <c:pt idx="18">
                  <c:v>2.4931487230964806</c:v>
                </c:pt>
                <c:pt idx="19">
                  <c:v>2.8526704550891728</c:v>
                </c:pt>
                <c:pt idx="20">
                  <c:v>3.2036617180893767</c:v>
                </c:pt>
                <c:pt idx="21">
                  <c:v>3.6216717197440667</c:v>
                </c:pt>
                <c:pt idx="22">
                  <c:v>3.9799642836678655</c:v>
                </c:pt>
                <c:pt idx="23">
                  <c:v>4.2770274094095679</c:v>
                </c:pt>
              </c:numCache>
            </c:numRef>
          </c:val>
          <c:smooth val="0"/>
        </c:ser>
        <c:ser>
          <c:idx val="2"/>
          <c:order val="3"/>
          <c:tx>
            <c:strRef>
              <c:f>EnergyCosts!$C$38</c:f>
              <c:strCache>
                <c:ptCount val="1"/>
                <c:pt idx="0">
                  <c:v>Tungsten-HL (total)</c:v>
                </c:pt>
              </c:strCache>
            </c:strRef>
          </c:tx>
          <c:marker>
            <c:symbol val="none"/>
          </c:marke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EnergyCosts!$W$38:$CE$38</c:f>
              <c:numCache>
                <c:formatCode>0.0</c:formatCode>
                <c:ptCount val="24"/>
                <c:pt idx="0">
                  <c:v>1.2909148003084825</c:v>
                </c:pt>
                <c:pt idx="1">
                  <c:v>1.8641028094310501</c:v>
                </c:pt>
                <c:pt idx="2">
                  <c:v>2.8012520514460824</c:v>
                </c:pt>
                <c:pt idx="3">
                  <c:v>3.7030076114617501</c:v>
                </c:pt>
                <c:pt idx="4">
                  <c:v>4.4395256276952972</c:v>
                </c:pt>
                <c:pt idx="5">
                  <c:v>4.7007673844396383</c:v>
                </c:pt>
                <c:pt idx="6">
                  <c:v>4.7991072820594045</c:v>
                </c:pt>
                <c:pt idx="7">
                  <c:v>4.8598088437595726</c:v>
                </c:pt>
                <c:pt idx="8">
                  <c:v>4.8421580014620469</c:v>
                </c:pt>
                <c:pt idx="9">
                  <c:v>4.8060928398039957</c:v>
                </c:pt>
                <c:pt idx="10">
                  <c:v>4.9049113219900153</c:v>
                </c:pt>
                <c:pt idx="11">
                  <c:v>4.9274388453805109</c:v>
                </c:pt>
                <c:pt idx="12">
                  <c:v>4.9827243555298821</c:v>
                </c:pt>
                <c:pt idx="13">
                  <c:v>5.1221615871356407</c:v>
                </c:pt>
                <c:pt idx="14">
                  <c:v>5.1714777270832002</c:v>
                </c:pt>
                <c:pt idx="15">
                  <c:v>5.3698821552051017</c:v>
                </c:pt>
                <c:pt idx="16">
                  <c:v>5.6502930553887056</c:v>
                </c:pt>
                <c:pt idx="17">
                  <c:v>5.888258785641062</c:v>
                </c:pt>
                <c:pt idx="18">
                  <c:v>6.0392793766364852</c:v>
                </c:pt>
                <c:pt idx="19">
                  <c:v>6.2935322966331935</c:v>
                </c:pt>
                <c:pt idx="20">
                  <c:v>6.8369475710048739</c:v>
                </c:pt>
                <c:pt idx="21">
                  <c:v>7.5212792146762437</c:v>
                </c:pt>
                <c:pt idx="22">
                  <c:v>8.1789276236295105</c:v>
                </c:pt>
                <c:pt idx="23">
                  <c:v>8.8579239455926189</c:v>
                </c:pt>
              </c:numCache>
            </c:numRef>
          </c:val>
          <c:smooth val="0"/>
        </c:ser>
        <c:ser>
          <c:idx val="7"/>
          <c:order val="4"/>
          <c:tx>
            <c:strRef>
              <c:f>EnergyCosts!$C$50</c:f>
              <c:strCache>
                <c:ptCount val="1"/>
                <c:pt idx="0">
                  <c:v>Tungsten stock</c:v>
                </c:pt>
              </c:strCache>
            </c:strRef>
          </c:tx>
          <c:marker>
            <c:symbol val="none"/>
          </c:marke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EnergyCosts!$W$50:$CE$50</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0.25529580000000002</c:v>
                </c:pt>
                <c:pt idx="21">
                  <c:v>0.67851950400000005</c:v>
                </c:pt>
                <c:pt idx="22">
                  <c:v>1.1351926310400005</c:v>
                </c:pt>
                <c:pt idx="23">
                  <c:v>1.4039571566592</c:v>
                </c:pt>
              </c:numCache>
            </c:numRef>
          </c:val>
          <c:smooth val="0"/>
        </c:ser>
        <c:ser>
          <c:idx val="3"/>
          <c:order val="5"/>
          <c:tx>
            <c:strRef>
              <c:f>EnergyCosts!$C$41</c:f>
              <c:strCache>
                <c:ptCount val="1"/>
                <c:pt idx="0">
                  <c:v>GLS (total)</c:v>
                </c:pt>
              </c:strCache>
            </c:strRef>
          </c:tx>
          <c:marker>
            <c:symbol val="none"/>
          </c:marke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EnergyCosts!$W$41:$CE$41</c:f>
              <c:numCache>
                <c:formatCode>0.0</c:formatCode>
                <c:ptCount val="24"/>
                <c:pt idx="0">
                  <c:v>15.081662225870101</c:v>
                </c:pt>
                <c:pt idx="1">
                  <c:v>15.796274719725606</c:v>
                </c:pt>
                <c:pt idx="2">
                  <c:v>16.242254039551124</c:v>
                </c:pt>
                <c:pt idx="3">
                  <c:v>15.544983537183755</c:v>
                </c:pt>
                <c:pt idx="4">
                  <c:v>15.3629643337687</c:v>
                </c:pt>
                <c:pt idx="5">
                  <c:v>14.626855405042599</c:v>
                </c:pt>
                <c:pt idx="6">
                  <c:v>14.034529491342624</c:v>
                </c:pt>
                <c:pt idx="7">
                  <c:v>13.692575586730182</c:v>
                </c:pt>
                <c:pt idx="8">
                  <c:v>13.200515524600641</c:v>
                </c:pt>
                <c:pt idx="9">
                  <c:v>12.667074129811578</c:v>
                </c:pt>
                <c:pt idx="10">
                  <c:v>12.493531466757116</c:v>
                </c:pt>
                <c:pt idx="11">
                  <c:v>12.129254405574073</c:v>
                </c:pt>
                <c:pt idx="12">
                  <c:v>11.856505882402718</c:v>
                </c:pt>
                <c:pt idx="13">
                  <c:v>11.78830169536832</c:v>
                </c:pt>
                <c:pt idx="14">
                  <c:v>11.517946537520436</c:v>
                </c:pt>
                <c:pt idx="15">
                  <c:v>11.527321012508093</c:v>
                </c:pt>
                <c:pt idx="16">
                  <c:v>11.935772301630053</c:v>
                </c:pt>
                <c:pt idx="17">
                  <c:v>12.424858260732178</c:v>
                </c:pt>
                <c:pt idx="18">
                  <c:v>11.828323090515585</c:v>
                </c:pt>
                <c:pt idx="19">
                  <c:v>9.759952230150823</c:v>
                </c:pt>
                <c:pt idx="20">
                  <c:v>7.4556136086280311</c:v>
                </c:pt>
                <c:pt idx="21">
                  <c:v>5.4551110595345529</c:v>
                </c:pt>
                <c:pt idx="22">
                  <c:v>3.7814743163787932</c:v>
                </c:pt>
                <c:pt idx="23">
                  <c:v>2.4108194588135929</c:v>
                </c:pt>
              </c:numCache>
            </c:numRef>
          </c:val>
          <c:smooth val="0"/>
        </c:ser>
        <c:ser>
          <c:idx val="6"/>
          <c:order val="6"/>
          <c:tx>
            <c:strRef>
              <c:f>EnergyCosts!$C$49</c:f>
              <c:strCache>
                <c:ptCount val="1"/>
                <c:pt idx="0">
                  <c:v>GLS stock</c:v>
                </c:pt>
              </c:strCache>
            </c:strRef>
          </c:tx>
          <c:marker>
            <c:symbol val="none"/>
          </c:marke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EnergyCosts!$W$49:$CE$49</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0.30477485249999997</c:v>
                </c:pt>
                <c:pt idx="20">
                  <c:v>0.77112000000000014</c:v>
                </c:pt>
                <c:pt idx="21">
                  <c:v>1.2745511999999999</c:v>
                </c:pt>
                <c:pt idx="22">
                  <c:v>1.8832170240000006</c:v>
                </c:pt>
                <c:pt idx="23">
                  <c:v>2.47399776</c:v>
                </c:pt>
              </c:numCache>
            </c:numRef>
          </c:val>
          <c:smooth val="0"/>
        </c:ser>
        <c:ser>
          <c:idx val="5"/>
          <c:order val="7"/>
          <c:tx>
            <c:strRef>
              <c:f>EnergyCosts!$C$48</c:f>
              <c:strCache>
                <c:ptCount val="1"/>
                <c:pt idx="0">
                  <c:v>LED (total)</c:v>
                </c:pt>
              </c:strCache>
            </c:strRef>
          </c:tx>
          <c:marker>
            <c:symbol val="none"/>
          </c:marke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EnergyCosts!$W$48:$CE$48</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1.2006622619930563E-2</c:v>
                </c:pt>
                <c:pt idx="20">
                  <c:v>2.732880265453623E-2</c:v>
                </c:pt>
                <c:pt idx="21">
                  <c:v>5.44501837930201E-2</c:v>
                </c:pt>
                <c:pt idx="22">
                  <c:v>8.399729857027384E-2</c:v>
                </c:pt>
                <c:pt idx="23">
                  <c:v>0.167920774912099</c:v>
                </c:pt>
              </c:numCache>
            </c:numRef>
          </c:val>
          <c:smooth val="0"/>
        </c:ser>
        <c:dLbls>
          <c:showLegendKey val="0"/>
          <c:showVal val="0"/>
          <c:showCatName val="0"/>
          <c:showSerName val="0"/>
          <c:showPercent val="0"/>
          <c:showBubbleSize val="0"/>
        </c:dLbls>
        <c:smooth val="0"/>
        <c:axId val="89437256"/>
        <c:axId val="89437648"/>
      </c:lineChart>
      <c:catAx>
        <c:axId val="89437256"/>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89437648"/>
        <c:crosses val="autoZero"/>
        <c:auto val="1"/>
        <c:lblAlgn val="ctr"/>
        <c:lblOffset val="100"/>
        <c:noMultiLvlLbl val="0"/>
      </c:catAx>
      <c:valAx>
        <c:axId val="89437648"/>
        <c:scaling>
          <c:orientation val="minMax"/>
          <c:max val="2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bln Euro</a:t>
                </a:r>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89437256"/>
        <c:crosses val="autoZero"/>
        <c:crossBetween val="between"/>
        <c:majorUnit val="2"/>
      </c:valAx>
    </c:plotArea>
    <c:legend>
      <c:legendPos val="r"/>
      <c:layout>
        <c:manualLayout>
          <c:xMode val="edge"/>
          <c:yMode val="edge"/>
          <c:x val="0.84252747982938347"/>
          <c:y val="0.19015530917091247"/>
          <c:w val="0.1558835330588545"/>
          <c:h val="0.63650416859657244"/>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Residential, Energy Cost  1990-2013 </a:t>
            </a:r>
            <a:r>
              <a:rPr lang="en-GB" sz="1080" b="0" i="0" u="none" strike="noStrike" baseline="0">
                <a:solidFill>
                  <a:srgbClr val="000000"/>
                </a:solidFill>
                <a:latin typeface="Calibri"/>
              </a:rPr>
              <a:t>(in billion euros/year)</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EnergyCosts!$C$78</c:f>
              <c:strCache>
                <c:ptCount val="1"/>
                <c:pt idx="0">
                  <c:v>LFL (total)</c:v>
                </c:pt>
              </c:strCache>
            </c:strRef>
          </c:tx>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EnergyCosts!$W$78:$CE$78</c:f>
              <c:numCache>
                <c:formatCode>0.0</c:formatCode>
                <c:ptCount val="24"/>
                <c:pt idx="0">
                  <c:v>0.92209929808399227</c:v>
                </c:pt>
                <c:pt idx="1">
                  <c:v>0.98696071257292795</c:v>
                </c:pt>
                <c:pt idx="2">
                  <c:v>1.0409319896978131</c:v>
                </c:pt>
                <c:pt idx="3">
                  <c:v>1.019053466098456</c:v>
                </c:pt>
                <c:pt idx="4">
                  <c:v>1.0299289943892933</c:v>
                </c:pt>
                <c:pt idx="5">
                  <c:v>1.0028947290589763</c:v>
                </c:pt>
                <c:pt idx="6">
                  <c:v>0.98786568659286456</c:v>
                </c:pt>
                <c:pt idx="7">
                  <c:v>0.98490433792869203</c:v>
                </c:pt>
                <c:pt idx="8">
                  <c:v>0.96923548486699995</c:v>
                </c:pt>
                <c:pt idx="9">
                  <c:v>0.95101272845794071</c:v>
                </c:pt>
                <c:pt idx="10">
                  <c:v>0.95989114378458995</c:v>
                </c:pt>
                <c:pt idx="11">
                  <c:v>0.95108283611096545</c:v>
                </c:pt>
                <c:pt idx="12">
                  <c:v>0.95524852291956253</c:v>
                </c:pt>
                <c:pt idx="13">
                  <c:v>0.96949297009782753</c:v>
                </c:pt>
                <c:pt idx="14">
                  <c:v>0.97652938405010681</c:v>
                </c:pt>
                <c:pt idx="15">
                  <c:v>1.0031048607120725</c:v>
                </c:pt>
                <c:pt idx="16">
                  <c:v>1.062788118178821</c:v>
                </c:pt>
                <c:pt idx="17">
                  <c:v>1.1477873416191917</c:v>
                </c:pt>
                <c:pt idx="18">
                  <c:v>1.1891476366550713</c:v>
                </c:pt>
                <c:pt idx="19">
                  <c:v>1.1968576418756627</c:v>
                </c:pt>
                <c:pt idx="20">
                  <c:v>1.2353453194976067</c:v>
                </c:pt>
                <c:pt idx="21">
                  <c:v>1.2992178670627992</c:v>
                </c:pt>
                <c:pt idx="22">
                  <c:v>1.3593789233035964</c:v>
                </c:pt>
                <c:pt idx="23">
                  <c:v>1.4138910873386821</c:v>
                </c:pt>
              </c:numCache>
            </c:numRef>
          </c:val>
        </c:ser>
        <c:ser>
          <c:idx val="4"/>
          <c:order val="1"/>
          <c:tx>
            <c:strRef>
              <c:f>EnergyCosts!$C$95</c:f>
              <c:strCache>
                <c:ptCount val="1"/>
                <c:pt idx="0">
                  <c:v>HID (total)</c:v>
                </c:pt>
              </c:strCache>
            </c:strRef>
          </c:tx>
          <c:spPr>
            <a:ln w="25400">
              <a:noFill/>
            </a:ln>
          </c:spP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EnergyCosts!$W$95:$CE$95</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1"/>
          <c:order val="2"/>
          <c:tx>
            <c:strRef>
              <c:f>EnergyCosts!$C$81</c:f>
              <c:strCache>
                <c:ptCount val="1"/>
                <c:pt idx="0">
                  <c:v>CFL (total)</c:v>
                </c:pt>
              </c:strCache>
            </c:strRef>
          </c:tx>
          <c:spPr>
            <a:ln w="25400">
              <a:noFill/>
            </a:ln>
          </c:spP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EnergyCosts!$W$81:$CE$81</c:f>
              <c:numCache>
                <c:formatCode>0.0</c:formatCode>
                <c:ptCount val="24"/>
                <c:pt idx="0">
                  <c:v>0.17890317649479115</c:v>
                </c:pt>
                <c:pt idx="1">
                  <c:v>0.21178305229717492</c:v>
                </c:pt>
                <c:pt idx="2">
                  <c:v>0.24741019737318873</c:v>
                </c:pt>
                <c:pt idx="3">
                  <c:v>0.26801134596761989</c:v>
                </c:pt>
                <c:pt idx="4">
                  <c:v>0.30115554797099009</c:v>
                </c:pt>
                <c:pt idx="5">
                  <c:v>0.32867192305931769</c:v>
                </c:pt>
                <c:pt idx="6">
                  <c:v>0.36308081975960704</c:v>
                </c:pt>
                <c:pt idx="7">
                  <c:v>0.40581613781270476</c:v>
                </c:pt>
                <c:pt idx="8">
                  <c:v>0.44525309118273471</c:v>
                </c:pt>
                <c:pt idx="9">
                  <c:v>0.48275984162267949</c:v>
                </c:pt>
                <c:pt idx="10">
                  <c:v>0.53290433067009935</c:v>
                </c:pt>
                <c:pt idx="11">
                  <c:v>0.57259306754259864</c:v>
                </c:pt>
                <c:pt idx="12">
                  <c:v>0.61827182925167345</c:v>
                </c:pt>
                <c:pt idx="13">
                  <c:v>0.66768302945814595</c:v>
                </c:pt>
                <c:pt idx="14">
                  <c:v>0.71662944069156165</c:v>
                </c:pt>
                <c:pt idx="15">
                  <c:v>0.80983804360558931</c:v>
                </c:pt>
                <c:pt idx="16">
                  <c:v>0.97140524058260058</c:v>
                </c:pt>
                <c:pt idx="17">
                  <c:v>1.2129373047961911</c:v>
                </c:pt>
                <c:pt idx="18">
                  <c:v>1.4392090336438201</c:v>
                </c:pt>
                <c:pt idx="19">
                  <c:v>1.6431410390299375</c:v>
                </c:pt>
                <c:pt idx="20">
                  <c:v>1.8788132659003003</c:v>
                </c:pt>
                <c:pt idx="21">
                  <c:v>2.1401625429195965</c:v>
                </c:pt>
                <c:pt idx="22">
                  <c:v>2.368835949196801</c:v>
                </c:pt>
                <c:pt idx="23">
                  <c:v>2.5655839134027891</c:v>
                </c:pt>
              </c:numCache>
            </c:numRef>
          </c:val>
        </c:ser>
        <c:ser>
          <c:idx val="2"/>
          <c:order val="3"/>
          <c:tx>
            <c:strRef>
              <c:f>EnergyCosts!$C$88</c:f>
              <c:strCache>
                <c:ptCount val="1"/>
                <c:pt idx="0">
                  <c:v>Tungsten-HL (total)</c:v>
                </c:pt>
              </c:strCache>
            </c:strRef>
          </c:tx>
          <c:spPr>
            <a:ln w="25400">
              <a:noFill/>
            </a:ln>
          </c:spP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EnergyCosts!$W$88:$CE$88</c:f>
              <c:numCache>
                <c:formatCode>0.0</c:formatCode>
                <c:ptCount val="24"/>
                <c:pt idx="0">
                  <c:v>1.1100259800873258</c:v>
                </c:pt>
                <c:pt idx="1">
                  <c:v>1.613129069369478</c:v>
                </c:pt>
                <c:pt idx="2">
                  <c:v>2.4349851102922941</c:v>
                </c:pt>
                <c:pt idx="3">
                  <c:v>3.2235272736174343</c:v>
                </c:pt>
                <c:pt idx="4">
                  <c:v>3.8734922972867474</c:v>
                </c:pt>
                <c:pt idx="5">
                  <c:v>4.113314975816758</c:v>
                </c:pt>
                <c:pt idx="6">
                  <c:v>4.2274640720206085</c:v>
                </c:pt>
                <c:pt idx="7">
                  <c:v>4.2904471183920769</c:v>
                </c:pt>
                <c:pt idx="8">
                  <c:v>4.2795853012005693</c:v>
                </c:pt>
                <c:pt idx="9">
                  <c:v>4.2520435976223991</c:v>
                </c:pt>
                <c:pt idx="10">
                  <c:v>4.3442798760425507</c:v>
                </c:pt>
                <c:pt idx="11">
                  <c:v>4.3561296401188923</c:v>
                </c:pt>
                <c:pt idx="12">
                  <c:v>4.4241080817881517</c:v>
                </c:pt>
                <c:pt idx="13">
                  <c:v>4.5183261350731803</c:v>
                </c:pt>
                <c:pt idx="14">
                  <c:v>4.5601045888375742</c:v>
                </c:pt>
                <c:pt idx="15">
                  <c:v>4.7018260866383796</c:v>
                </c:pt>
                <c:pt idx="16">
                  <c:v>4.8996016885992217</c:v>
                </c:pt>
                <c:pt idx="17">
                  <c:v>5.1266704657386715</c:v>
                </c:pt>
                <c:pt idx="18">
                  <c:v>5.2317644170582698</c:v>
                </c:pt>
                <c:pt idx="19">
                  <c:v>5.4274422777724354</c:v>
                </c:pt>
                <c:pt idx="20">
                  <c:v>5.9149164736428936</c:v>
                </c:pt>
                <c:pt idx="21">
                  <c:v>6.5069591170227055</c:v>
                </c:pt>
                <c:pt idx="22">
                  <c:v>7.0759170280764216</c:v>
                </c:pt>
                <c:pt idx="23">
                  <c:v>7.6633438715050648</c:v>
                </c:pt>
              </c:numCache>
            </c:numRef>
          </c:val>
        </c:ser>
        <c:ser>
          <c:idx val="7"/>
          <c:order val="4"/>
          <c:tx>
            <c:strRef>
              <c:f>EnergyCosts!$C$100</c:f>
              <c:strCache>
                <c:ptCount val="1"/>
                <c:pt idx="0">
                  <c:v>Tungsten stock</c:v>
                </c:pt>
              </c:strCache>
            </c:strRef>
          </c:tx>
          <c:spPr>
            <a:solidFill>
              <a:schemeClr val="accent3">
                <a:lumMod val="60000"/>
                <a:lumOff val="40000"/>
              </a:schemeClr>
            </a:solidFill>
            <a:ln w="25400">
              <a:noFill/>
            </a:ln>
          </c:spP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EnergyCosts!$W$100:$CE$100</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0.25529580000000002</c:v>
                </c:pt>
                <c:pt idx="21">
                  <c:v>0.67851950400000005</c:v>
                </c:pt>
                <c:pt idx="22">
                  <c:v>1.1351926310400005</c:v>
                </c:pt>
                <c:pt idx="23">
                  <c:v>1.4039571566592</c:v>
                </c:pt>
              </c:numCache>
            </c:numRef>
          </c:val>
        </c:ser>
        <c:ser>
          <c:idx val="3"/>
          <c:order val="5"/>
          <c:tx>
            <c:strRef>
              <c:f>EnergyCosts!$C$91</c:f>
              <c:strCache>
                <c:ptCount val="1"/>
                <c:pt idx="0">
                  <c:v>GLS (total)</c:v>
                </c:pt>
              </c:strCache>
            </c:strRef>
          </c:tx>
          <c:spPr>
            <a:ln w="25400">
              <a:noFill/>
            </a:ln>
          </c:spP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EnergyCosts!$W$91:$CE$91</c:f>
              <c:numCache>
                <c:formatCode>0.0</c:formatCode>
                <c:ptCount val="24"/>
                <c:pt idx="0">
                  <c:v>12.915086700609564</c:v>
                </c:pt>
                <c:pt idx="1">
                  <c:v>13.639467737404299</c:v>
                </c:pt>
                <c:pt idx="2">
                  <c:v>14.104843622394682</c:v>
                </c:pt>
                <c:pt idx="3">
                  <c:v>13.528962062924155</c:v>
                </c:pt>
                <c:pt idx="4">
                  <c:v>13.404207791731295</c:v>
                </c:pt>
                <c:pt idx="5">
                  <c:v>12.798945037319699</c:v>
                </c:pt>
                <c:pt idx="6">
                  <c:v>12.362813687070691</c:v>
                </c:pt>
                <c:pt idx="7">
                  <c:v>12.088391407593932</c:v>
                </c:pt>
                <c:pt idx="8">
                  <c:v>11.666850232952612</c:v>
                </c:pt>
                <c:pt idx="9">
                  <c:v>11.206806287260616</c:v>
                </c:pt>
                <c:pt idx="10">
                  <c:v>11.065520611638039</c:v>
                </c:pt>
                <c:pt idx="11">
                  <c:v>10.722934629254377</c:v>
                </c:pt>
                <c:pt idx="12">
                  <c:v>10.527265759321422</c:v>
                </c:pt>
                <c:pt idx="13">
                  <c:v>10.398616039775414</c:v>
                </c:pt>
                <c:pt idx="14">
                  <c:v>10.156292578554071</c:v>
                </c:pt>
                <c:pt idx="15">
                  <c:v>10.09323055499998</c:v>
                </c:pt>
                <c:pt idx="16">
                  <c:v>10.349999469147768</c:v>
                </c:pt>
                <c:pt idx="17">
                  <c:v>10.817825133911789</c:v>
                </c:pt>
                <c:pt idx="18">
                  <c:v>10.246752302572437</c:v>
                </c:pt>
                <c:pt idx="19">
                  <c:v>8.4168277632098221</c:v>
                </c:pt>
                <c:pt idx="20">
                  <c:v>6.4501491779479156</c:v>
                </c:pt>
                <c:pt idx="21">
                  <c:v>4.7194345044319288</c:v>
                </c:pt>
                <c:pt idx="22">
                  <c:v>3.2715044976305081</c:v>
                </c:pt>
                <c:pt idx="23">
                  <c:v>2.085696223909979</c:v>
                </c:pt>
              </c:numCache>
            </c:numRef>
          </c:val>
        </c:ser>
        <c:ser>
          <c:idx val="6"/>
          <c:order val="6"/>
          <c:tx>
            <c:strRef>
              <c:f>EnergyCosts!$C$99</c:f>
              <c:strCache>
                <c:ptCount val="1"/>
                <c:pt idx="0">
                  <c:v>GLS stock</c:v>
                </c:pt>
              </c:strCache>
            </c:strRef>
          </c:tx>
          <c:spPr>
            <a:solidFill>
              <a:schemeClr val="accent4">
                <a:lumMod val="60000"/>
                <a:lumOff val="40000"/>
              </a:schemeClr>
            </a:solidFill>
            <a:ln w="25400">
              <a:noFill/>
            </a:ln>
          </c:spP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EnergyCosts!$W$99:$CE$99</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0.30477485249999997</c:v>
                </c:pt>
                <c:pt idx="20">
                  <c:v>0.77112000000000014</c:v>
                </c:pt>
                <c:pt idx="21">
                  <c:v>1.2745511999999999</c:v>
                </c:pt>
                <c:pt idx="22">
                  <c:v>1.8832170240000006</c:v>
                </c:pt>
                <c:pt idx="23">
                  <c:v>2.47399776</c:v>
                </c:pt>
              </c:numCache>
            </c:numRef>
          </c:val>
        </c:ser>
        <c:ser>
          <c:idx val="5"/>
          <c:order val="7"/>
          <c:tx>
            <c:strRef>
              <c:f>EnergyCosts!$C$98</c:f>
              <c:strCache>
                <c:ptCount val="1"/>
                <c:pt idx="0">
                  <c:v>LED (total)</c:v>
                </c:pt>
              </c:strCache>
            </c:strRef>
          </c:tx>
          <c:spPr>
            <a:ln w="25400">
              <a:noFill/>
            </a:ln>
          </c:spP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EnergyCosts!$W$98:$CE$98</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1.2006622619930563E-2</c:v>
                </c:pt>
                <c:pt idx="20">
                  <c:v>2.732880265453623E-2</c:v>
                </c:pt>
                <c:pt idx="21">
                  <c:v>4.9752036936131547E-2</c:v>
                </c:pt>
                <c:pt idx="22">
                  <c:v>7.5544605582962526E-2</c:v>
                </c:pt>
                <c:pt idx="23">
                  <c:v>0.12325827433391084</c:v>
                </c:pt>
              </c:numCache>
            </c:numRef>
          </c:val>
        </c:ser>
        <c:dLbls>
          <c:showLegendKey val="0"/>
          <c:showVal val="0"/>
          <c:showCatName val="0"/>
          <c:showSerName val="0"/>
          <c:showPercent val="0"/>
          <c:showBubbleSize val="0"/>
        </c:dLbls>
        <c:axId val="89427848"/>
        <c:axId val="89429024"/>
      </c:areaChart>
      <c:catAx>
        <c:axId val="89427848"/>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89429024"/>
        <c:crosses val="autoZero"/>
        <c:auto val="1"/>
        <c:lblAlgn val="ctr"/>
        <c:lblOffset val="100"/>
        <c:noMultiLvlLbl val="0"/>
      </c:catAx>
      <c:valAx>
        <c:axId val="89429024"/>
        <c:scaling>
          <c:orientation val="minMax"/>
          <c:max val="22"/>
          <c:min val="0"/>
        </c:scaling>
        <c:delete val="0"/>
        <c:axPos val="l"/>
        <c:majorGridlines/>
        <c:title>
          <c:tx>
            <c:rich>
              <a:bodyPr/>
              <a:lstStyle/>
              <a:p>
                <a:pPr>
                  <a:defRPr sz="900" b="0" i="0" u="none" strike="noStrike" baseline="0">
                    <a:solidFill>
                      <a:srgbClr val="000000"/>
                    </a:solidFill>
                    <a:latin typeface="Calibri"/>
                    <a:ea typeface="Calibri"/>
                    <a:cs typeface="Calibri"/>
                  </a:defRPr>
                </a:pPr>
                <a:r>
                  <a:rPr lang="en-US"/>
                  <a:t>billion</a:t>
                </a:r>
                <a:r>
                  <a:rPr lang="en-US" baseline="0"/>
                  <a:t> euros</a:t>
                </a:r>
                <a:endParaRPr lang="en-US"/>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89427848"/>
        <c:crosses val="autoZero"/>
        <c:crossBetween val="midCat"/>
        <c:majorUnit val="2"/>
      </c:valAx>
    </c:plotArea>
    <c:legend>
      <c:legendPos val="r"/>
      <c:layout>
        <c:manualLayout>
          <c:xMode val="edge"/>
          <c:yMode val="edge"/>
          <c:x val="0.85875597707053897"/>
          <c:y val="0.211601387602285"/>
          <c:w val="0.13164314173483913"/>
          <c:h val="0.62731299212598413"/>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Residential, Energy Cost 1990-2013 </a:t>
            </a:r>
            <a:r>
              <a:rPr lang="en-GB" sz="1080" b="0" i="0" u="none" strike="noStrike" baseline="0">
                <a:solidFill>
                  <a:srgbClr val="000000"/>
                </a:solidFill>
                <a:latin typeface="Calibri"/>
              </a:rPr>
              <a:t>(in billion euros/ year)</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EnergyCosts!$C$78</c:f>
              <c:strCache>
                <c:ptCount val="1"/>
                <c:pt idx="0">
                  <c:v>LFL (total)</c:v>
                </c:pt>
              </c:strCache>
            </c:strRef>
          </c:tx>
          <c:marker>
            <c:symbol val="none"/>
          </c:marke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EnergyCosts!$W$78:$CE$78</c:f>
              <c:numCache>
                <c:formatCode>0.0</c:formatCode>
                <c:ptCount val="24"/>
                <c:pt idx="0">
                  <c:v>0.92209929808399227</c:v>
                </c:pt>
                <c:pt idx="1">
                  <c:v>0.98696071257292795</c:v>
                </c:pt>
                <c:pt idx="2">
                  <c:v>1.0409319896978131</c:v>
                </c:pt>
                <c:pt idx="3">
                  <c:v>1.019053466098456</c:v>
                </c:pt>
                <c:pt idx="4">
                  <c:v>1.0299289943892933</c:v>
                </c:pt>
                <c:pt idx="5">
                  <c:v>1.0028947290589763</c:v>
                </c:pt>
                <c:pt idx="6">
                  <c:v>0.98786568659286456</c:v>
                </c:pt>
                <c:pt idx="7">
                  <c:v>0.98490433792869203</c:v>
                </c:pt>
                <c:pt idx="8">
                  <c:v>0.96923548486699995</c:v>
                </c:pt>
                <c:pt idx="9">
                  <c:v>0.95101272845794071</c:v>
                </c:pt>
                <c:pt idx="10">
                  <c:v>0.95989114378458995</c:v>
                </c:pt>
                <c:pt idx="11">
                  <c:v>0.95108283611096545</c:v>
                </c:pt>
                <c:pt idx="12">
                  <c:v>0.95524852291956253</c:v>
                </c:pt>
                <c:pt idx="13">
                  <c:v>0.96949297009782753</c:v>
                </c:pt>
                <c:pt idx="14">
                  <c:v>0.97652938405010681</c:v>
                </c:pt>
                <c:pt idx="15">
                  <c:v>1.0031048607120725</c:v>
                </c:pt>
                <c:pt idx="16">
                  <c:v>1.062788118178821</c:v>
                </c:pt>
                <c:pt idx="17">
                  <c:v>1.1477873416191917</c:v>
                </c:pt>
                <c:pt idx="18">
                  <c:v>1.1891476366550713</c:v>
                </c:pt>
                <c:pt idx="19">
                  <c:v>1.1968576418756627</c:v>
                </c:pt>
                <c:pt idx="20">
                  <c:v>1.2353453194976067</c:v>
                </c:pt>
                <c:pt idx="21">
                  <c:v>1.2992178670627992</c:v>
                </c:pt>
                <c:pt idx="22">
                  <c:v>1.3593789233035964</c:v>
                </c:pt>
                <c:pt idx="23">
                  <c:v>1.4138910873386821</c:v>
                </c:pt>
              </c:numCache>
            </c:numRef>
          </c:val>
          <c:smooth val="0"/>
        </c:ser>
        <c:ser>
          <c:idx val="4"/>
          <c:order val="1"/>
          <c:tx>
            <c:strRef>
              <c:f>EnergyCosts!$C$95</c:f>
              <c:strCache>
                <c:ptCount val="1"/>
                <c:pt idx="0">
                  <c:v>HID (total)</c:v>
                </c:pt>
              </c:strCache>
            </c:strRef>
          </c:tx>
          <c:marker>
            <c:symbol val="none"/>
          </c:marke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EnergyCosts!$W$95:$CE$95</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1"/>
          <c:order val="2"/>
          <c:tx>
            <c:strRef>
              <c:f>EnergyCosts!$C$81</c:f>
              <c:strCache>
                <c:ptCount val="1"/>
                <c:pt idx="0">
                  <c:v>CFL (total)</c:v>
                </c:pt>
              </c:strCache>
            </c:strRef>
          </c:tx>
          <c:marker>
            <c:symbol val="none"/>
          </c:marke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EnergyCosts!$W$81:$CE$81</c:f>
              <c:numCache>
                <c:formatCode>0.0</c:formatCode>
                <c:ptCount val="24"/>
                <c:pt idx="0">
                  <c:v>0.17890317649479115</c:v>
                </c:pt>
                <c:pt idx="1">
                  <c:v>0.21178305229717492</c:v>
                </c:pt>
                <c:pt idx="2">
                  <c:v>0.24741019737318873</c:v>
                </c:pt>
                <c:pt idx="3">
                  <c:v>0.26801134596761989</c:v>
                </c:pt>
                <c:pt idx="4">
                  <c:v>0.30115554797099009</c:v>
                </c:pt>
                <c:pt idx="5">
                  <c:v>0.32867192305931769</c:v>
                </c:pt>
                <c:pt idx="6">
                  <c:v>0.36308081975960704</c:v>
                </c:pt>
                <c:pt idx="7">
                  <c:v>0.40581613781270476</c:v>
                </c:pt>
                <c:pt idx="8">
                  <c:v>0.44525309118273471</c:v>
                </c:pt>
                <c:pt idx="9">
                  <c:v>0.48275984162267949</c:v>
                </c:pt>
                <c:pt idx="10">
                  <c:v>0.53290433067009935</c:v>
                </c:pt>
                <c:pt idx="11">
                  <c:v>0.57259306754259864</c:v>
                </c:pt>
                <c:pt idx="12">
                  <c:v>0.61827182925167345</c:v>
                </c:pt>
                <c:pt idx="13">
                  <c:v>0.66768302945814595</c:v>
                </c:pt>
                <c:pt idx="14">
                  <c:v>0.71662944069156165</c:v>
                </c:pt>
                <c:pt idx="15">
                  <c:v>0.80983804360558931</c:v>
                </c:pt>
                <c:pt idx="16">
                  <c:v>0.97140524058260058</c:v>
                </c:pt>
                <c:pt idx="17">
                  <c:v>1.2129373047961911</c:v>
                </c:pt>
                <c:pt idx="18">
                  <c:v>1.4392090336438201</c:v>
                </c:pt>
                <c:pt idx="19">
                  <c:v>1.6431410390299375</c:v>
                </c:pt>
                <c:pt idx="20">
                  <c:v>1.8788132659003003</c:v>
                </c:pt>
                <c:pt idx="21">
                  <c:v>2.1401625429195965</c:v>
                </c:pt>
                <c:pt idx="22">
                  <c:v>2.368835949196801</c:v>
                </c:pt>
                <c:pt idx="23">
                  <c:v>2.5655839134027891</c:v>
                </c:pt>
              </c:numCache>
            </c:numRef>
          </c:val>
          <c:smooth val="0"/>
        </c:ser>
        <c:ser>
          <c:idx val="2"/>
          <c:order val="3"/>
          <c:tx>
            <c:strRef>
              <c:f>EnergyCosts!$C$88</c:f>
              <c:strCache>
                <c:ptCount val="1"/>
                <c:pt idx="0">
                  <c:v>Tungsten-HL (total)</c:v>
                </c:pt>
              </c:strCache>
            </c:strRef>
          </c:tx>
          <c:marker>
            <c:symbol val="none"/>
          </c:marke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EnergyCosts!$W$88:$CE$88</c:f>
              <c:numCache>
                <c:formatCode>0.0</c:formatCode>
                <c:ptCount val="24"/>
                <c:pt idx="0">
                  <c:v>1.1100259800873258</c:v>
                </c:pt>
                <c:pt idx="1">
                  <c:v>1.613129069369478</c:v>
                </c:pt>
                <c:pt idx="2">
                  <c:v>2.4349851102922941</c:v>
                </c:pt>
                <c:pt idx="3">
                  <c:v>3.2235272736174343</c:v>
                </c:pt>
                <c:pt idx="4">
                  <c:v>3.8734922972867474</c:v>
                </c:pt>
                <c:pt idx="5">
                  <c:v>4.113314975816758</c:v>
                </c:pt>
                <c:pt idx="6">
                  <c:v>4.2274640720206085</c:v>
                </c:pt>
                <c:pt idx="7">
                  <c:v>4.2904471183920769</c:v>
                </c:pt>
                <c:pt idx="8">
                  <c:v>4.2795853012005693</c:v>
                </c:pt>
                <c:pt idx="9">
                  <c:v>4.2520435976223991</c:v>
                </c:pt>
                <c:pt idx="10">
                  <c:v>4.3442798760425507</c:v>
                </c:pt>
                <c:pt idx="11">
                  <c:v>4.3561296401188923</c:v>
                </c:pt>
                <c:pt idx="12">
                  <c:v>4.4241080817881517</c:v>
                </c:pt>
                <c:pt idx="13">
                  <c:v>4.5183261350731803</c:v>
                </c:pt>
                <c:pt idx="14">
                  <c:v>4.5601045888375742</c:v>
                </c:pt>
                <c:pt idx="15">
                  <c:v>4.7018260866383796</c:v>
                </c:pt>
                <c:pt idx="16">
                  <c:v>4.8996016885992217</c:v>
                </c:pt>
                <c:pt idx="17">
                  <c:v>5.1266704657386715</c:v>
                </c:pt>
                <c:pt idx="18">
                  <c:v>5.2317644170582698</c:v>
                </c:pt>
                <c:pt idx="19">
                  <c:v>5.4274422777724354</c:v>
                </c:pt>
                <c:pt idx="20">
                  <c:v>5.9149164736428936</c:v>
                </c:pt>
                <c:pt idx="21">
                  <c:v>6.5069591170227055</c:v>
                </c:pt>
                <c:pt idx="22">
                  <c:v>7.0759170280764216</c:v>
                </c:pt>
                <c:pt idx="23">
                  <c:v>7.6633438715050648</c:v>
                </c:pt>
              </c:numCache>
            </c:numRef>
          </c:val>
          <c:smooth val="0"/>
        </c:ser>
        <c:ser>
          <c:idx val="3"/>
          <c:order val="4"/>
          <c:tx>
            <c:strRef>
              <c:f>EnergyCosts!$C$91</c:f>
              <c:strCache>
                <c:ptCount val="1"/>
                <c:pt idx="0">
                  <c:v>GLS (total)</c:v>
                </c:pt>
              </c:strCache>
            </c:strRef>
          </c:tx>
          <c:marker>
            <c:symbol val="none"/>
          </c:marke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EnergyCosts!$W$91:$CE$91</c:f>
              <c:numCache>
                <c:formatCode>0.0</c:formatCode>
                <c:ptCount val="24"/>
                <c:pt idx="0">
                  <c:v>12.915086700609564</c:v>
                </c:pt>
                <c:pt idx="1">
                  <c:v>13.639467737404299</c:v>
                </c:pt>
                <c:pt idx="2">
                  <c:v>14.104843622394682</c:v>
                </c:pt>
                <c:pt idx="3">
                  <c:v>13.528962062924155</c:v>
                </c:pt>
                <c:pt idx="4">
                  <c:v>13.404207791731295</c:v>
                </c:pt>
                <c:pt idx="5">
                  <c:v>12.798945037319699</c:v>
                </c:pt>
                <c:pt idx="6">
                  <c:v>12.362813687070691</c:v>
                </c:pt>
                <c:pt idx="7">
                  <c:v>12.088391407593932</c:v>
                </c:pt>
                <c:pt idx="8">
                  <c:v>11.666850232952612</c:v>
                </c:pt>
                <c:pt idx="9">
                  <c:v>11.206806287260616</c:v>
                </c:pt>
                <c:pt idx="10">
                  <c:v>11.065520611638039</c:v>
                </c:pt>
                <c:pt idx="11">
                  <c:v>10.722934629254377</c:v>
                </c:pt>
                <c:pt idx="12">
                  <c:v>10.527265759321422</c:v>
                </c:pt>
                <c:pt idx="13">
                  <c:v>10.398616039775414</c:v>
                </c:pt>
                <c:pt idx="14">
                  <c:v>10.156292578554071</c:v>
                </c:pt>
                <c:pt idx="15">
                  <c:v>10.09323055499998</c:v>
                </c:pt>
                <c:pt idx="16">
                  <c:v>10.349999469147768</c:v>
                </c:pt>
                <c:pt idx="17">
                  <c:v>10.817825133911789</c:v>
                </c:pt>
                <c:pt idx="18">
                  <c:v>10.246752302572437</c:v>
                </c:pt>
                <c:pt idx="19">
                  <c:v>8.4168277632098221</c:v>
                </c:pt>
                <c:pt idx="20">
                  <c:v>6.4501491779479156</c:v>
                </c:pt>
                <c:pt idx="21">
                  <c:v>4.7194345044319288</c:v>
                </c:pt>
                <c:pt idx="22">
                  <c:v>3.2715044976305081</c:v>
                </c:pt>
                <c:pt idx="23">
                  <c:v>2.085696223909979</c:v>
                </c:pt>
              </c:numCache>
            </c:numRef>
          </c:val>
          <c:smooth val="0"/>
        </c:ser>
        <c:ser>
          <c:idx val="5"/>
          <c:order val="5"/>
          <c:tx>
            <c:strRef>
              <c:f>EnergyCosts!$C$98</c:f>
              <c:strCache>
                <c:ptCount val="1"/>
                <c:pt idx="0">
                  <c:v>LED (total)</c:v>
                </c:pt>
              </c:strCache>
            </c:strRef>
          </c:tx>
          <c:marker>
            <c:symbol val="none"/>
          </c:marke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EnergyCosts!$W$98:$CE$98</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1.2006622619930563E-2</c:v>
                </c:pt>
                <c:pt idx="20">
                  <c:v>2.732880265453623E-2</c:v>
                </c:pt>
                <c:pt idx="21">
                  <c:v>4.9752036936131547E-2</c:v>
                </c:pt>
                <c:pt idx="22">
                  <c:v>7.5544605582962526E-2</c:v>
                </c:pt>
                <c:pt idx="23">
                  <c:v>0.12325827433391084</c:v>
                </c:pt>
              </c:numCache>
            </c:numRef>
          </c:val>
          <c:smooth val="0"/>
        </c:ser>
        <c:dLbls>
          <c:showLegendKey val="0"/>
          <c:showVal val="0"/>
          <c:showCatName val="0"/>
          <c:showSerName val="0"/>
          <c:showPercent val="0"/>
          <c:showBubbleSize val="0"/>
        </c:dLbls>
        <c:smooth val="0"/>
        <c:axId val="89439608"/>
        <c:axId val="89438824"/>
      </c:lineChart>
      <c:catAx>
        <c:axId val="89439608"/>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89438824"/>
        <c:crosses val="autoZero"/>
        <c:auto val="1"/>
        <c:lblAlgn val="ctr"/>
        <c:lblOffset val="100"/>
        <c:noMultiLvlLbl val="0"/>
      </c:catAx>
      <c:valAx>
        <c:axId val="89438824"/>
        <c:scaling>
          <c:orientation val="minMax"/>
          <c:max val="20"/>
          <c:min val="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bln</a:t>
                </a:r>
                <a:r>
                  <a:rPr lang="en-GB" baseline="0"/>
                  <a:t> Euro</a:t>
                </a:r>
                <a:endParaRPr lang="en-GB"/>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89439608"/>
        <c:crosses val="autoZero"/>
        <c:crossBetween val="between"/>
        <c:majorUnit val="2"/>
      </c:valAx>
    </c:plotArea>
    <c:legend>
      <c:legendPos val="r"/>
      <c:layout>
        <c:manualLayout>
          <c:xMode val="edge"/>
          <c:yMode val="edge"/>
          <c:x val="0.84252747982938347"/>
          <c:y val="0.43525334838659874"/>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Non-Residential, Unit sales 1990-2013 </a:t>
            </a:r>
            <a:r>
              <a:rPr lang="en-GB" sz="1080" b="0" i="0" u="none" strike="noStrike" baseline="0">
                <a:solidFill>
                  <a:srgbClr val="000000"/>
                </a:solidFill>
                <a:latin typeface="Calibri"/>
              </a:rPr>
              <a:t>(in mln units)</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Sales!$C$128</c:f>
              <c:strCache>
                <c:ptCount val="1"/>
                <c:pt idx="0">
                  <c:v>LFL (total)</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Sales!$W$128:$CE$128</c:f>
              <c:numCache>
                <c:formatCode>0</c:formatCode>
                <c:ptCount val="24"/>
                <c:pt idx="0">
                  <c:v>251.97380909999998</c:v>
                </c:pt>
                <c:pt idx="1">
                  <c:v>249.15107879999999</c:v>
                </c:pt>
                <c:pt idx="2">
                  <c:v>250.29161819999999</c:v>
                </c:pt>
                <c:pt idx="3">
                  <c:v>251.43215759999998</c:v>
                </c:pt>
                <c:pt idx="4">
                  <c:v>254.2612254</c:v>
                </c:pt>
                <c:pt idx="5">
                  <c:v>258.77882159999996</c:v>
                </c:pt>
                <c:pt idx="6">
                  <c:v>264.98494620000002</c:v>
                </c:pt>
                <c:pt idx="7">
                  <c:v>271.19107079999998</c:v>
                </c:pt>
                <c:pt idx="8">
                  <c:v>277.39719539999999</c:v>
                </c:pt>
                <c:pt idx="9">
                  <c:v>288.90834180000002</c:v>
                </c:pt>
                <c:pt idx="10">
                  <c:v>297.59456999999998</c:v>
                </c:pt>
                <c:pt idx="11">
                  <c:v>304.35756000000003</c:v>
                </c:pt>
                <c:pt idx="12">
                  <c:v>308.24664000000001</c:v>
                </c:pt>
                <c:pt idx="13">
                  <c:v>323.17388999999997</c:v>
                </c:pt>
                <c:pt idx="14">
                  <c:v>339.25063913987998</c:v>
                </c:pt>
                <c:pt idx="15">
                  <c:v>352.12253741964003</c:v>
                </c:pt>
                <c:pt idx="16">
                  <c:v>356.00744483927997</c:v>
                </c:pt>
                <c:pt idx="17">
                  <c:v>359.89235225892003</c:v>
                </c:pt>
                <c:pt idx="18">
                  <c:v>363.77725967855997</c:v>
                </c:pt>
                <c:pt idx="19">
                  <c:v>362.55860558891993</c:v>
                </c:pt>
                <c:pt idx="20">
                  <c:v>365.43974393939999</c:v>
                </c:pt>
                <c:pt idx="21">
                  <c:v>362.46034811999999</c:v>
                </c:pt>
                <c:pt idx="22">
                  <c:v>347.78794478999998</c:v>
                </c:pt>
                <c:pt idx="23">
                  <c:v>321.63097078269544</c:v>
                </c:pt>
              </c:numCache>
            </c:numRef>
          </c:val>
          <c:smooth val="0"/>
        </c:ser>
        <c:ser>
          <c:idx val="4"/>
          <c:order val="1"/>
          <c:tx>
            <c:strRef>
              <c:f>Sales!$C$145</c:f>
              <c:strCache>
                <c:ptCount val="1"/>
                <c:pt idx="0">
                  <c:v>HID (total)</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Sales!$W$145:$CE$145</c:f>
              <c:numCache>
                <c:formatCode>0</c:formatCode>
                <c:ptCount val="24"/>
                <c:pt idx="0">
                  <c:v>16.5</c:v>
                </c:pt>
                <c:pt idx="1">
                  <c:v>17</c:v>
                </c:pt>
                <c:pt idx="2">
                  <c:v>18</c:v>
                </c:pt>
                <c:pt idx="3">
                  <c:v>19</c:v>
                </c:pt>
                <c:pt idx="4">
                  <c:v>19.877400000000002</c:v>
                </c:pt>
                <c:pt idx="5">
                  <c:v>20.632199999999997</c:v>
                </c:pt>
                <c:pt idx="6">
                  <c:v>21.264399999999998</c:v>
                </c:pt>
                <c:pt idx="7">
                  <c:v>21.896600000000003</c:v>
                </c:pt>
                <c:pt idx="8">
                  <c:v>22.5288</c:v>
                </c:pt>
                <c:pt idx="9">
                  <c:v>23.702933333333334</c:v>
                </c:pt>
                <c:pt idx="10">
                  <c:v>24.959</c:v>
                </c:pt>
                <c:pt idx="11">
                  <c:v>26.158333333333331</c:v>
                </c:pt>
                <c:pt idx="12">
                  <c:v>26.873999999999995</c:v>
                </c:pt>
                <c:pt idx="13">
                  <c:v>27.986333333333334</c:v>
                </c:pt>
                <c:pt idx="14">
                  <c:v>29.650972400000001</c:v>
                </c:pt>
                <c:pt idx="15">
                  <c:v>31.752917199999999</c:v>
                </c:pt>
                <c:pt idx="16">
                  <c:v>33.871834399999997</c:v>
                </c:pt>
                <c:pt idx="17">
                  <c:v>35.990751599999996</c:v>
                </c:pt>
                <c:pt idx="18">
                  <c:v>38.109668799999994</c:v>
                </c:pt>
                <c:pt idx="19">
                  <c:v>40.412935020000006</c:v>
                </c:pt>
                <c:pt idx="20">
                  <c:v>41.719524753333332</c:v>
                </c:pt>
                <c:pt idx="21">
                  <c:v>41.316811419999993</c:v>
                </c:pt>
                <c:pt idx="22">
                  <c:v>37.449961333333334</c:v>
                </c:pt>
                <c:pt idx="23">
                  <c:v>32.506815333333336</c:v>
                </c:pt>
              </c:numCache>
            </c:numRef>
          </c:val>
          <c:smooth val="0"/>
        </c:ser>
        <c:ser>
          <c:idx val="1"/>
          <c:order val="2"/>
          <c:tx>
            <c:strRef>
              <c:f>Sales!$C$131</c:f>
              <c:strCache>
                <c:ptCount val="1"/>
                <c:pt idx="0">
                  <c:v>CFL (total)</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Sales!$W$131:$CE$131</c:f>
              <c:numCache>
                <c:formatCode>0</c:formatCode>
                <c:ptCount val="24"/>
                <c:pt idx="0">
                  <c:v>27.191000000000003</c:v>
                </c:pt>
                <c:pt idx="1">
                  <c:v>28.757999999999999</c:v>
                </c:pt>
                <c:pt idx="2">
                  <c:v>31.891999999999999</c:v>
                </c:pt>
                <c:pt idx="3">
                  <c:v>36.759333333333331</c:v>
                </c:pt>
                <c:pt idx="4">
                  <c:v>42.321233333333332</c:v>
                </c:pt>
                <c:pt idx="5">
                  <c:v>48.977699999999999</c:v>
                </c:pt>
                <c:pt idx="6">
                  <c:v>54.995399999999997</c:v>
                </c:pt>
                <c:pt idx="7">
                  <c:v>61.4131</c:v>
                </c:pt>
                <c:pt idx="8">
                  <c:v>66.630799999999994</c:v>
                </c:pt>
                <c:pt idx="9">
                  <c:v>71.501433333333324</c:v>
                </c:pt>
                <c:pt idx="10">
                  <c:v>74.876566666666662</c:v>
                </c:pt>
                <c:pt idx="11">
                  <c:v>78.136533333333347</c:v>
                </c:pt>
                <c:pt idx="12">
                  <c:v>80.592100000000016</c:v>
                </c:pt>
                <c:pt idx="13">
                  <c:v>83.89976733333333</c:v>
                </c:pt>
                <c:pt idx="14">
                  <c:v>95.530848273333334</c:v>
                </c:pt>
                <c:pt idx="15">
                  <c:v>131.34726068666666</c:v>
                </c:pt>
                <c:pt idx="16">
                  <c:v>172.44067006666666</c:v>
                </c:pt>
                <c:pt idx="17">
                  <c:v>219.04494696666666</c:v>
                </c:pt>
                <c:pt idx="18">
                  <c:v>241.80114018666669</c:v>
                </c:pt>
                <c:pt idx="19">
                  <c:v>260.84978050666666</c:v>
                </c:pt>
                <c:pt idx="20">
                  <c:v>252.6514603</c:v>
                </c:pt>
                <c:pt idx="21">
                  <c:v>230.64173100000002</c:v>
                </c:pt>
                <c:pt idx="22">
                  <c:v>192.30661396666665</c:v>
                </c:pt>
                <c:pt idx="23">
                  <c:v>158.46010966666668</c:v>
                </c:pt>
              </c:numCache>
            </c:numRef>
          </c:val>
          <c:smooth val="0"/>
        </c:ser>
        <c:ser>
          <c:idx val="2"/>
          <c:order val="3"/>
          <c:tx>
            <c:strRef>
              <c:f>Sales!$C$138</c:f>
              <c:strCache>
                <c:ptCount val="1"/>
                <c:pt idx="0">
                  <c:v>Tungsten-HL (total)</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Sales!$W$138:$CE$138</c:f>
              <c:numCache>
                <c:formatCode>0</c:formatCode>
                <c:ptCount val="24"/>
                <c:pt idx="0">
                  <c:v>17.556876490243134</c:v>
                </c:pt>
                <c:pt idx="1">
                  <c:v>21.948650002242264</c:v>
                </c:pt>
                <c:pt idx="2">
                  <c:v>27.421081267676641</c:v>
                </c:pt>
                <c:pt idx="3">
                  <c:v>33.664560636208194</c:v>
                </c:pt>
                <c:pt idx="4">
                  <c:v>36.777216671555117</c:v>
                </c:pt>
                <c:pt idx="5">
                  <c:v>40.185246159874438</c:v>
                </c:pt>
                <c:pt idx="6">
                  <c:v>42.549646320994114</c:v>
                </c:pt>
                <c:pt idx="7">
                  <c:v>45.134202727199188</c:v>
                </c:pt>
                <c:pt idx="8">
                  <c:v>47.864138060673163</c:v>
                </c:pt>
                <c:pt idx="9">
                  <c:v>50.690024585108148</c:v>
                </c:pt>
                <c:pt idx="10">
                  <c:v>53.574793501086511</c:v>
                </c:pt>
                <c:pt idx="11">
                  <c:v>56.485403818323007</c:v>
                </c:pt>
                <c:pt idx="12">
                  <c:v>59.395444086973825</c:v>
                </c:pt>
                <c:pt idx="13">
                  <c:v>62.283359926092132</c:v>
                </c:pt>
                <c:pt idx="14">
                  <c:v>65.189004019512126</c:v>
                </c:pt>
                <c:pt idx="15">
                  <c:v>70.348040592822954</c:v>
                </c:pt>
                <c:pt idx="16">
                  <c:v>75.417356025912028</c:v>
                </c:pt>
                <c:pt idx="17">
                  <c:v>86.665220523401615</c:v>
                </c:pt>
                <c:pt idx="18">
                  <c:v>102.75407416610534</c:v>
                </c:pt>
                <c:pt idx="19">
                  <c:v>120.59033835629418</c:v>
                </c:pt>
                <c:pt idx="20">
                  <c:v>129.91711728288763</c:v>
                </c:pt>
                <c:pt idx="21">
                  <c:v>135.62668617218878</c:v>
                </c:pt>
                <c:pt idx="22">
                  <c:v>145.29792568900953</c:v>
                </c:pt>
                <c:pt idx="23">
                  <c:v>154.31413916570008</c:v>
                </c:pt>
              </c:numCache>
            </c:numRef>
          </c:val>
          <c:smooth val="0"/>
        </c:ser>
        <c:ser>
          <c:idx val="7"/>
          <c:order val="4"/>
          <c:tx>
            <c:strRef>
              <c:f>Sales!$C$150</c:f>
              <c:strCache>
                <c:ptCount val="1"/>
                <c:pt idx="0">
                  <c:v>Tungsten stock</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Sales!$W$150:$CE$150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3"/>
          <c:order val="5"/>
          <c:tx>
            <c:strRef>
              <c:f>Sales!$C$141</c:f>
              <c:strCache>
                <c:ptCount val="1"/>
                <c:pt idx="0">
                  <c:v>GLS (total)</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Sales!$W$141:$CE$141</c:f>
              <c:numCache>
                <c:formatCode>0</c:formatCode>
                <c:ptCount val="24"/>
                <c:pt idx="0">
                  <c:v>337.51000451710007</c:v>
                </c:pt>
                <c:pt idx="1">
                  <c:v>335.50337199744786</c:v>
                </c:pt>
                <c:pt idx="2">
                  <c:v>333.28078164839383</c:v>
                </c:pt>
                <c:pt idx="3">
                  <c:v>330.93689519700229</c:v>
                </c:pt>
                <c:pt idx="4">
                  <c:v>328.51757109560043</c:v>
                </c:pt>
                <c:pt idx="5">
                  <c:v>326.16938060877214</c:v>
                </c:pt>
                <c:pt idx="6">
                  <c:v>323.96025480663997</c:v>
                </c:pt>
                <c:pt idx="7">
                  <c:v>321.81759272610856</c:v>
                </c:pt>
                <c:pt idx="8">
                  <c:v>319.6650605582555</c:v>
                </c:pt>
                <c:pt idx="9">
                  <c:v>317.4832866480167</c:v>
                </c:pt>
                <c:pt idx="10">
                  <c:v>315.253591967646</c:v>
                </c:pt>
                <c:pt idx="11">
                  <c:v>312.97869136357605</c:v>
                </c:pt>
                <c:pt idx="12">
                  <c:v>310.67938753904895</c:v>
                </c:pt>
                <c:pt idx="13">
                  <c:v>308.3757905699884</c:v>
                </c:pt>
                <c:pt idx="14">
                  <c:v>306.06790045639457</c:v>
                </c:pt>
                <c:pt idx="15">
                  <c:v>303.73753761928498</c:v>
                </c:pt>
                <c:pt idx="16">
                  <c:v>301.10937460562224</c:v>
                </c:pt>
                <c:pt idx="17">
                  <c:v>297.90302609675979</c:v>
                </c:pt>
                <c:pt idx="18">
                  <c:v>257.96007907465554</c:v>
                </c:pt>
                <c:pt idx="19">
                  <c:v>193.64942625346021</c:v>
                </c:pt>
                <c:pt idx="20">
                  <c:v>139.37646139999998</c:v>
                </c:pt>
                <c:pt idx="21">
                  <c:v>92.21619773339998</c:v>
                </c:pt>
                <c:pt idx="22">
                  <c:v>59.859537133399982</c:v>
                </c:pt>
                <c:pt idx="23">
                  <c:v>31.859082466733323</c:v>
                </c:pt>
              </c:numCache>
            </c:numRef>
          </c:val>
          <c:smooth val="0"/>
        </c:ser>
        <c:ser>
          <c:idx val="6"/>
          <c:order val="6"/>
          <c:tx>
            <c:strRef>
              <c:f>Sales!$C$149</c:f>
              <c:strCache>
                <c:ptCount val="1"/>
                <c:pt idx="0">
                  <c:v>GLS stock</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Sales!$W$149:$CE$149</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5"/>
          <c:order val="7"/>
          <c:tx>
            <c:strRef>
              <c:f>Sales!$C$148</c:f>
              <c:strCache>
                <c:ptCount val="1"/>
                <c:pt idx="0">
                  <c:v>LED (total)</c:v>
                </c:pt>
              </c:strCache>
            </c:strRef>
          </c:tx>
          <c:marker>
            <c:symbol val="none"/>
          </c:marker>
          <c:cat>
            <c:numRef>
              <c:f>Sales!$W$2:$CE$2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Sales!$W$148:$CE$148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1.180852822555555</c:v>
                </c:pt>
                <c:pt idx="22">
                  <c:v>1.7303422656666647</c:v>
                </c:pt>
                <c:pt idx="23">
                  <c:v>14.058505333333333</c:v>
                </c:pt>
              </c:numCache>
            </c:numRef>
          </c:val>
          <c:smooth val="0"/>
        </c:ser>
        <c:dLbls>
          <c:showLegendKey val="0"/>
          <c:showVal val="0"/>
          <c:showCatName val="0"/>
          <c:showSerName val="0"/>
          <c:showPercent val="0"/>
          <c:showBubbleSize val="0"/>
        </c:dLbls>
        <c:smooth val="0"/>
        <c:axId val="272218312"/>
        <c:axId val="272221056"/>
      </c:lineChart>
      <c:catAx>
        <c:axId val="272218312"/>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272221056"/>
        <c:crosses val="autoZero"/>
        <c:auto val="1"/>
        <c:lblAlgn val="ctr"/>
        <c:lblOffset val="100"/>
        <c:noMultiLvlLbl val="0"/>
      </c:catAx>
      <c:valAx>
        <c:axId val="272221056"/>
        <c:scaling>
          <c:orientation val="minMax"/>
          <c:max val="50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m units</a:t>
                </a:r>
              </a:p>
            </c:rich>
          </c:tx>
          <c:layout/>
          <c:overlay val="0"/>
          <c:spPr>
            <a:noFill/>
            <a:ln w="25400">
              <a:noFill/>
            </a:ln>
          </c:spPr>
        </c:title>
        <c:numFmt formatCode="0" sourceLinked="1"/>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272218312"/>
        <c:crosses val="autoZero"/>
        <c:crossBetween val="between"/>
      </c:valAx>
    </c:plotArea>
    <c:legend>
      <c:legendPos val="r"/>
      <c:layout>
        <c:manualLayout>
          <c:xMode val="edge"/>
          <c:yMode val="edge"/>
          <c:x val="0.84252747982938347"/>
          <c:y val="0.4291258974062066"/>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Non-Residential, Energy Cost 1990-2013 </a:t>
            </a:r>
            <a:r>
              <a:rPr lang="en-GB" sz="1080" b="0" i="0" u="none" strike="noStrike" baseline="0">
                <a:solidFill>
                  <a:srgbClr val="000000"/>
                </a:solidFill>
                <a:latin typeface="Calibri"/>
              </a:rPr>
              <a:t>(in billion euros/year)</a:t>
            </a:r>
          </a:p>
        </c:rich>
      </c:tx>
      <c:layout>
        <c:manualLayout>
          <c:xMode val="edge"/>
          <c:yMode val="edge"/>
          <c:x val="0.17368951690191597"/>
          <c:y val="2.1446078431372549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EnergyCosts!$C$128</c:f>
              <c:strCache>
                <c:ptCount val="1"/>
                <c:pt idx="0">
                  <c:v>LFL (total)</c:v>
                </c:pt>
              </c:strCache>
            </c:strRef>
          </c:tx>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EnergyCosts!$W$128:$CE$128</c:f>
              <c:numCache>
                <c:formatCode>0.0</c:formatCode>
                <c:ptCount val="24"/>
                <c:pt idx="0">
                  <c:v>9.7839428138839768</c:v>
                </c:pt>
                <c:pt idx="1">
                  <c:v>9.9511616663385674</c:v>
                </c:pt>
                <c:pt idx="2">
                  <c:v>10.028889077780775</c:v>
                </c:pt>
                <c:pt idx="3">
                  <c:v>9.5573073806882967</c:v>
                </c:pt>
                <c:pt idx="4">
                  <c:v>9.3659139337003765</c:v>
                </c:pt>
                <c:pt idx="5">
                  <c:v>8.864150602441919</c:v>
                </c:pt>
                <c:pt idx="6">
                  <c:v>8.2656190684767896</c:v>
                </c:pt>
                <c:pt idx="7">
                  <c:v>8.126998463172022</c:v>
                </c:pt>
                <c:pt idx="8">
                  <c:v>7.9808014358043353</c:v>
                </c:pt>
                <c:pt idx="9">
                  <c:v>7.8507470171090059</c:v>
                </c:pt>
                <c:pt idx="10">
                  <c:v>7.9434975139158395</c:v>
                </c:pt>
                <c:pt idx="11">
                  <c:v>8.0940891886015045</c:v>
                </c:pt>
                <c:pt idx="12">
                  <c:v>7.8822953433359348</c:v>
                </c:pt>
                <c:pt idx="13">
                  <c:v>8.5240693404701933</c:v>
                </c:pt>
                <c:pt idx="14">
                  <c:v>8.6873436174795788</c:v>
                </c:pt>
                <c:pt idx="15">
                  <c:v>9.5430571589060822</c:v>
                </c:pt>
                <c:pt idx="16">
                  <c:v>10.953411967999177</c:v>
                </c:pt>
                <c:pt idx="17">
                  <c:v>11.453956734846127</c:v>
                </c:pt>
                <c:pt idx="18">
                  <c:v>12.318824721797075</c:v>
                </c:pt>
                <c:pt idx="19">
                  <c:v>12.823126164364428</c:v>
                </c:pt>
                <c:pt idx="20">
                  <c:v>12.997521395097829</c:v>
                </c:pt>
                <c:pt idx="21">
                  <c:v>13.733026365610204</c:v>
                </c:pt>
                <c:pt idx="22">
                  <c:v>14.432098526654215</c:v>
                </c:pt>
                <c:pt idx="23">
                  <c:v>15.186234069577985</c:v>
                </c:pt>
              </c:numCache>
            </c:numRef>
          </c:val>
        </c:ser>
        <c:ser>
          <c:idx val="4"/>
          <c:order val="1"/>
          <c:tx>
            <c:strRef>
              <c:f>EnergyCosts!$C$145</c:f>
              <c:strCache>
                <c:ptCount val="1"/>
                <c:pt idx="0">
                  <c:v>HID (total)</c:v>
                </c:pt>
              </c:strCache>
            </c:strRef>
          </c:tx>
          <c:spPr>
            <a:ln w="25400">
              <a:noFill/>
            </a:ln>
          </c:spP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EnergyCosts!$W$145:$CE$145</c:f>
              <c:numCache>
                <c:formatCode>0.0</c:formatCode>
                <c:ptCount val="24"/>
                <c:pt idx="0">
                  <c:v>4.2268221253121165</c:v>
                </c:pt>
                <c:pt idx="1">
                  <c:v>4.2739490891462992</c:v>
                </c:pt>
                <c:pt idx="2">
                  <c:v>4.4237336026086096</c:v>
                </c:pt>
                <c:pt idx="3">
                  <c:v>4.4162062286502994</c:v>
                </c:pt>
                <c:pt idx="4">
                  <c:v>4.5221888075742296</c:v>
                </c:pt>
                <c:pt idx="5">
                  <c:v>4.4064378483627644</c:v>
                </c:pt>
                <c:pt idx="6">
                  <c:v>4.1705006653494463</c:v>
                </c:pt>
                <c:pt idx="7">
                  <c:v>4.1221010678411476</c:v>
                </c:pt>
                <c:pt idx="8">
                  <c:v>4.0559713595367741</c:v>
                </c:pt>
                <c:pt idx="9">
                  <c:v>4.0162992455180531</c:v>
                </c:pt>
                <c:pt idx="10">
                  <c:v>4.1170906868406076</c:v>
                </c:pt>
                <c:pt idx="11">
                  <c:v>4.2395044845867051</c:v>
                </c:pt>
                <c:pt idx="12">
                  <c:v>4.159393174109562</c:v>
                </c:pt>
                <c:pt idx="13">
                  <c:v>4.4977504373455917</c:v>
                </c:pt>
                <c:pt idx="14">
                  <c:v>4.6125155548444354</c:v>
                </c:pt>
                <c:pt idx="15">
                  <c:v>5.1176279336848509</c:v>
                </c:pt>
                <c:pt idx="16">
                  <c:v>6.0018952385041038</c:v>
                </c:pt>
                <c:pt idx="17">
                  <c:v>6.458399202117258</c:v>
                </c:pt>
                <c:pt idx="18">
                  <c:v>7.1516360514520532</c:v>
                </c:pt>
                <c:pt idx="19">
                  <c:v>7.6880569877271725</c:v>
                </c:pt>
                <c:pt idx="20">
                  <c:v>7.9663191682390355</c:v>
                </c:pt>
                <c:pt idx="21">
                  <c:v>8.3472368527757883</c:v>
                </c:pt>
                <c:pt idx="22">
                  <c:v>8.2182425781914148</c:v>
                </c:pt>
                <c:pt idx="23">
                  <c:v>7.5494234146448065</c:v>
                </c:pt>
              </c:numCache>
            </c:numRef>
          </c:val>
        </c:ser>
        <c:ser>
          <c:idx val="1"/>
          <c:order val="2"/>
          <c:tx>
            <c:strRef>
              <c:f>EnergyCosts!$C$131</c:f>
              <c:strCache>
                <c:ptCount val="1"/>
                <c:pt idx="0">
                  <c:v>CFL (total)</c:v>
                </c:pt>
              </c:strCache>
            </c:strRef>
          </c:tx>
          <c:spPr>
            <a:ln w="25400">
              <a:noFill/>
            </a:ln>
          </c:spP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EnergyCosts!$W$131:$CE$131</c:f>
              <c:numCache>
                <c:formatCode>0.0</c:formatCode>
                <c:ptCount val="24"/>
                <c:pt idx="0">
                  <c:v>0.23227911891449249</c:v>
                </c:pt>
                <c:pt idx="1">
                  <c:v>0.25452943454500793</c:v>
                </c:pt>
                <c:pt idx="2">
                  <c:v>0.27741901866904994</c:v>
                </c:pt>
                <c:pt idx="3">
                  <c:v>0.28771271500593298</c:v>
                </c:pt>
                <c:pt idx="4">
                  <c:v>0.30731373777266091</c:v>
                </c:pt>
                <c:pt idx="5">
                  <c:v>0.31545871401961878</c:v>
                </c:pt>
                <c:pt idx="6">
                  <c:v>0.31682514822571212</c:v>
                </c:pt>
                <c:pt idx="7">
                  <c:v>0.33476547715783411</c:v>
                </c:pt>
                <c:pt idx="8">
                  <c:v>0.35212499225967858</c:v>
                </c:pt>
                <c:pt idx="9">
                  <c:v>0.3690014202615986</c:v>
                </c:pt>
                <c:pt idx="10">
                  <c:v>0.39600654831828475</c:v>
                </c:pt>
                <c:pt idx="11">
                  <c:v>0.4261494377459546</c:v>
                </c:pt>
                <c:pt idx="12">
                  <c:v>0.43703471759087342</c:v>
                </c:pt>
                <c:pt idx="13">
                  <c:v>0.49406009026493725</c:v>
                </c:pt>
                <c:pt idx="14">
                  <c:v>0.52600413103904675</c:v>
                </c:pt>
                <c:pt idx="15">
                  <c:v>0.61339400998263649</c:v>
                </c:pt>
                <c:pt idx="16">
                  <c:v>0.76391206628010089</c:v>
                </c:pt>
                <c:pt idx="17">
                  <c:v>0.88513448597115352</c:v>
                </c:pt>
                <c:pt idx="18">
                  <c:v>1.0539396894526607</c:v>
                </c:pt>
                <c:pt idx="19">
                  <c:v>1.2095294160592354</c:v>
                </c:pt>
                <c:pt idx="20">
                  <c:v>1.3248484521890767</c:v>
                </c:pt>
                <c:pt idx="21">
                  <c:v>1.4815091768244704</c:v>
                </c:pt>
                <c:pt idx="22">
                  <c:v>1.6111283344710643</c:v>
                </c:pt>
                <c:pt idx="23">
                  <c:v>1.7114434960067784</c:v>
                </c:pt>
              </c:numCache>
            </c:numRef>
          </c:val>
        </c:ser>
        <c:ser>
          <c:idx val="2"/>
          <c:order val="3"/>
          <c:tx>
            <c:strRef>
              <c:f>EnergyCosts!$C$138</c:f>
              <c:strCache>
                <c:ptCount val="1"/>
                <c:pt idx="0">
                  <c:v>Tungsten-HL (total)</c:v>
                </c:pt>
              </c:strCache>
            </c:strRef>
          </c:tx>
          <c:spPr>
            <a:ln w="25400">
              <a:noFill/>
            </a:ln>
          </c:spP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EnergyCosts!$W$138:$CE$138</c:f>
              <c:numCache>
                <c:formatCode>0.0</c:formatCode>
                <c:ptCount val="24"/>
                <c:pt idx="0">
                  <c:v>0.1808888202211566</c:v>
                </c:pt>
                <c:pt idx="1">
                  <c:v>0.25097374006157214</c:v>
                </c:pt>
                <c:pt idx="2">
                  <c:v>0.36626694115378766</c:v>
                </c:pt>
                <c:pt idx="3">
                  <c:v>0.4794803378443161</c:v>
                </c:pt>
                <c:pt idx="4">
                  <c:v>0.56603333040855064</c:v>
                </c:pt>
                <c:pt idx="5">
                  <c:v>0.5874524086228804</c:v>
                </c:pt>
                <c:pt idx="6">
                  <c:v>0.57164321003879559</c:v>
                </c:pt>
                <c:pt idx="7">
                  <c:v>0.5693617253674953</c:v>
                </c:pt>
                <c:pt idx="8">
                  <c:v>0.5625727002614771</c:v>
                </c:pt>
                <c:pt idx="9">
                  <c:v>0.55404924218159646</c:v>
                </c:pt>
                <c:pt idx="10">
                  <c:v>0.56063144594746539</c:v>
                </c:pt>
                <c:pt idx="11">
                  <c:v>0.57130920526161844</c:v>
                </c:pt>
                <c:pt idx="12">
                  <c:v>0.55861627374173084</c:v>
                </c:pt>
                <c:pt idx="13">
                  <c:v>0.60383545206246003</c:v>
                </c:pt>
                <c:pt idx="14">
                  <c:v>0.61137313824562667</c:v>
                </c:pt>
                <c:pt idx="15">
                  <c:v>0.66805606856672239</c:v>
                </c:pt>
                <c:pt idx="16">
                  <c:v>0.75069136678948389</c:v>
                </c:pt>
                <c:pt idx="17">
                  <c:v>0.76158831990239206</c:v>
                </c:pt>
                <c:pt idx="18">
                  <c:v>0.80751495957821617</c:v>
                </c:pt>
                <c:pt idx="19">
                  <c:v>0.8660900188607582</c:v>
                </c:pt>
                <c:pt idx="20">
                  <c:v>0.92203109736198008</c:v>
                </c:pt>
                <c:pt idx="21">
                  <c:v>1.0143200976535391</c:v>
                </c:pt>
                <c:pt idx="22">
                  <c:v>1.1030105955530889</c:v>
                </c:pt>
                <c:pt idx="23">
                  <c:v>1.1945800740875538</c:v>
                </c:pt>
              </c:numCache>
            </c:numRef>
          </c:val>
        </c:ser>
        <c:ser>
          <c:idx val="3"/>
          <c:order val="4"/>
          <c:tx>
            <c:strRef>
              <c:f>EnergyCosts!$C$141</c:f>
              <c:strCache>
                <c:ptCount val="1"/>
                <c:pt idx="0">
                  <c:v>GLS (total)</c:v>
                </c:pt>
              </c:strCache>
            </c:strRef>
          </c:tx>
          <c:spPr>
            <a:ln w="25400">
              <a:noFill/>
            </a:ln>
          </c:spP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EnergyCosts!$W$141:$CE$141</c:f>
              <c:numCache>
                <c:formatCode>0.0</c:formatCode>
                <c:ptCount val="24"/>
                <c:pt idx="0">
                  <c:v>2.1665755252605354</c:v>
                </c:pt>
                <c:pt idx="1">
                  <c:v>2.1568069823213074</c:v>
                </c:pt>
                <c:pt idx="2">
                  <c:v>2.137410417156441</c:v>
                </c:pt>
                <c:pt idx="3">
                  <c:v>2.0160214742596008</c:v>
                </c:pt>
                <c:pt idx="4">
                  <c:v>1.9587565420374042</c:v>
                </c:pt>
                <c:pt idx="5">
                  <c:v>1.8279103677229003</c:v>
                </c:pt>
                <c:pt idx="6">
                  <c:v>1.671715804271936</c:v>
                </c:pt>
                <c:pt idx="7">
                  <c:v>1.6041841791362506</c:v>
                </c:pt>
                <c:pt idx="8">
                  <c:v>1.53366529164803</c:v>
                </c:pt>
                <c:pt idx="9">
                  <c:v>1.4602678425509625</c:v>
                </c:pt>
                <c:pt idx="10">
                  <c:v>1.4280108551190758</c:v>
                </c:pt>
                <c:pt idx="11">
                  <c:v>1.4063197763196971</c:v>
                </c:pt>
                <c:pt idx="12">
                  <c:v>1.3292401230812974</c:v>
                </c:pt>
                <c:pt idx="13">
                  <c:v>1.3896856555929062</c:v>
                </c:pt>
                <c:pt idx="14">
                  <c:v>1.361653958966365</c:v>
                </c:pt>
                <c:pt idx="15">
                  <c:v>1.4340904575081113</c:v>
                </c:pt>
                <c:pt idx="16">
                  <c:v>1.5857728324822844</c:v>
                </c:pt>
                <c:pt idx="17">
                  <c:v>1.6070331268203875</c:v>
                </c:pt>
                <c:pt idx="18">
                  <c:v>1.5815707879431486</c:v>
                </c:pt>
                <c:pt idx="19">
                  <c:v>1.3431244669409999</c:v>
                </c:pt>
                <c:pt idx="20">
                  <c:v>1.0054644306801157</c:v>
                </c:pt>
                <c:pt idx="21">
                  <c:v>0.73567655510262409</c:v>
                </c:pt>
                <c:pt idx="22">
                  <c:v>0.50996981874828495</c:v>
                </c:pt>
                <c:pt idx="23">
                  <c:v>0.32512323490361428</c:v>
                </c:pt>
              </c:numCache>
            </c:numRef>
          </c:val>
        </c:ser>
        <c:ser>
          <c:idx val="5"/>
          <c:order val="5"/>
          <c:tx>
            <c:strRef>
              <c:f>EnergyCosts!$C$148</c:f>
              <c:strCache>
                <c:ptCount val="1"/>
                <c:pt idx="0">
                  <c:v>LED (total)</c:v>
                </c:pt>
              </c:strCache>
            </c:strRef>
          </c:tx>
          <c:spPr>
            <a:ln w="25400">
              <a:noFill/>
            </a:ln>
          </c:spP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EnergyCosts!$W$148:$CE$148</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4.6981468568885543E-3</c:v>
                </c:pt>
                <c:pt idx="22">
                  <c:v>8.4526929873113207E-3</c:v>
                </c:pt>
                <c:pt idx="23">
                  <c:v>4.4662500578188144E-2</c:v>
                </c:pt>
              </c:numCache>
            </c:numRef>
          </c:val>
        </c:ser>
        <c:dLbls>
          <c:showLegendKey val="0"/>
          <c:showVal val="0"/>
          <c:showCatName val="0"/>
          <c:showSerName val="0"/>
          <c:showPercent val="0"/>
          <c:showBubbleSize val="0"/>
        </c:dLbls>
        <c:axId val="314896856"/>
        <c:axId val="314886272"/>
      </c:areaChart>
      <c:catAx>
        <c:axId val="314896856"/>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4886272"/>
        <c:crosses val="autoZero"/>
        <c:auto val="1"/>
        <c:lblAlgn val="ctr"/>
        <c:lblOffset val="100"/>
        <c:noMultiLvlLbl val="0"/>
      </c:catAx>
      <c:valAx>
        <c:axId val="314886272"/>
        <c:scaling>
          <c:orientation val="minMax"/>
          <c:max val="30"/>
          <c:min val="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billion</a:t>
                </a:r>
                <a:r>
                  <a:rPr lang="en-GB" baseline="0"/>
                  <a:t> euros</a:t>
                </a:r>
                <a:endParaRPr lang="en-GB"/>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4896856"/>
        <c:crosses val="autoZero"/>
        <c:crossBetween val="midCat"/>
        <c:majorUnit val="2"/>
      </c:valAx>
    </c:plotArea>
    <c:legend>
      <c:legendPos val="r"/>
      <c:layout>
        <c:manualLayout>
          <c:xMode val="edge"/>
          <c:yMode val="edge"/>
          <c:x val="0.85226457817407686"/>
          <c:y val="0.18709158368071635"/>
          <c:w val="0.14773542182592317"/>
          <c:h val="0.63631648525551965"/>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Non-Residential, Energy Cost 1990-2013 </a:t>
            </a:r>
            <a:r>
              <a:rPr lang="en-GB" sz="1080" b="0" i="0" u="none" strike="noStrike" baseline="0">
                <a:solidFill>
                  <a:srgbClr val="000000"/>
                </a:solidFill>
                <a:latin typeface="Calibri"/>
              </a:rPr>
              <a:t>(in billion euros/ year)</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EnergyCosts!$C$128</c:f>
              <c:strCache>
                <c:ptCount val="1"/>
                <c:pt idx="0">
                  <c:v>LFL (total)</c:v>
                </c:pt>
              </c:strCache>
            </c:strRef>
          </c:tx>
          <c:marker>
            <c:symbol val="none"/>
          </c:marke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EnergyCosts!$W$128:$CE$128</c:f>
              <c:numCache>
                <c:formatCode>0.0</c:formatCode>
                <c:ptCount val="24"/>
                <c:pt idx="0">
                  <c:v>9.7839428138839768</c:v>
                </c:pt>
                <c:pt idx="1">
                  <c:v>9.9511616663385674</c:v>
                </c:pt>
                <c:pt idx="2">
                  <c:v>10.028889077780775</c:v>
                </c:pt>
                <c:pt idx="3">
                  <c:v>9.5573073806882967</c:v>
                </c:pt>
                <c:pt idx="4">
                  <c:v>9.3659139337003765</c:v>
                </c:pt>
                <c:pt idx="5">
                  <c:v>8.864150602441919</c:v>
                </c:pt>
                <c:pt idx="6">
                  <c:v>8.2656190684767896</c:v>
                </c:pt>
                <c:pt idx="7">
                  <c:v>8.126998463172022</c:v>
                </c:pt>
                <c:pt idx="8">
                  <c:v>7.9808014358043353</c:v>
                </c:pt>
                <c:pt idx="9">
                  <c:v>7.8507470171090059</c:v>
                </c:pt>
                <c:pt idx="10">
                  <c:v>7.9434975139158395</c:v>
                </c:pt>
                <c:pt idx="11">
                  <c:v>8.0940891886015045</c:v>
                </c:pt>
                <c:pt idx="12">
                  <c:v>7.8822953433359348</c:v>
                </c:pt>
                <c:pt idx="13">
                  <c:v>8.5240693404701933</c:v>
                </c:pt>
                <c:pt idx="14">
                  <c:v>8.6873436174795788</c:v>
                </c:pt>
                <c:pt idx="15">
                  <c:v>9.5430571589060822</c:v>
                </c:pt>
                <c:pt idx="16">
                  <c:v>10.953411967999177</c:v>
                </c:pt>
                <c:pt idx="17">
                  <c:v>11.453956734846127</c:v>
                </c:pt>
                <c:pt idx="18">
                  <c:v>12.318824721797075</c:v>
                </c:pt>
                <c:pt idx="19">
                  <c:v>12.823126164364428</c:v>
                </c:pt>
                <c:pt idx="20">
                  <c:v>12.997521395097829</c:v>
                </c:pt>
                <c:pt idx="21">
                  <c:v>13.733026365610204</c:v>
                </c:pt>
                <c:pt idx="22">
                  <c:v>14.432098526654215</c:v>
                </c:pt>
                <c:pt idx="23">
                  <c:v>15.186234069577985</c:v>
                </c:pt>
              </c:numCache>
            </c:numRef>
          </c:val>
          <c:smooth val="0"/>
        </c:ser>
        <c:ser>
          <c:idx val="4"/>
          <c:order val="1"/>
          <c:tx>
            <c:strRef>
              <c:f>EnergyCosts!$C$145</c:f>
              <c:strCache>
                <c:ptCount val="1"/>
                <c:pt idx="0">
                  <c:v>HID (total)</c:v>
                </c:pt>
              </c:strCache>
            </c:strRef>
          </c:tx>
          <c:marker>
            <c:symbol val="none"/>
          </c:marke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EnergyCosts!$W$145:$CE$145</c:f>
              <c:numCache>
                <c:formatCode>0.0</c:formatCode>
                <c:ptCount val="24"/>
                <c:pt idx="0">
                  <c:v>4.2268221253121165</c:v>
                </c:pt>
                <c:pt idx="1">
                  <c:v>4.2739490891462992</c:v>
                </c:pt>
                <c:pt idx="2">
                  <c:v>4.4237336026086096</c:v>
                </c:pt>
                <c:pt idx="3">
                  <c:v>4.4162062286502994</c:v>
                </c:pt>
                <c:pt idx="4">
                  <c:v>4.5221888075742296</c:v>
                </c:pt>
                <c:pt idx="5">
                  <c:v>4.4064378483627644</c:v>
                </c:pt>
                <c:pt idx="6">
                  <c:v>4.1705006653494463</c:v>
                </c:pt>
                <c:pt idx="7">
                  <c:v>4.1221010678411476</c:v>
                </c:pt>
                <c:pt idx="8">
                  <c:v>4.0559713595367741</c:v>
                </c:pt>
                <c:pt idx="9">
                  <c:v>4.0162992455180531</c:v>
                </c:pt>
                <c:pt idx="10">
                  <c:v>4.1170906868406076</c:v>
                </c:pt>
                <c:pt idx="11">
                  <c:v>4.2395044845867051</c:v>
                </c:pt>
                <c:pt idx="12">
                  <c:v>4.159393174109562</c:v>
                </c:pt>
                <c:pt idx="13">
                  <c:v>4.4977504373455917</c:v>
                </c:pt>
                <c:pt idx="14">
                  <c:v>4.6125155548444354</c:v>
                </c:pt>
                <c:pt idx="15">
                  <c:v>5.1176279336848509</c:v>
                </c:pt>
                <c:pt idx="16">
                  <c:v>6.0018952385041038</c:v>
                </c:pt>
                <c:pt idx="17">
                  <c:v>6.458399202117258</c:v>
                </c:pt>
                <c:pt idx="18">
                  <c:v>7.1516360514520532</c:v>
                </c:pt>
                <c:pt idx="19">
                  <c:v>7.6880569877271725</c:v>
                </c:pt>
                <c:pt idx="20">
                  <c:v>7.9663191682390355</c:v>
                </c:pt>
                <c:pt idx="21">
                  <c:v>8.3472368527757883</c:v>
                </c:pt>
                <c:pt idx="22">
                  <c:v>8.2182425781914148</c:v>
                </c:pt>
                <c:pt idx="23">
                  <c:v>7.5494234146448065</c:v>
                </c:pt>
              </c:numCache>
            </c:numRef>
          </c:val>
          <c:smooth val="0"/>
        </c:ser>
        <c:ser>
          <c:idx val="1"/>
          <c:order val="2"/>
          <c:tx>
            <c:strRef>
              <c:f>EnergyCosts!$C$131</c:f>
              <c:strCache>
                <c:ptCount val="1"/>
                <c:pt idx="0">
                  <c:v>CFL (total)</c:v>
                </c:pt>
              </c:strCache>
            </c:strRef>
          </c:tx>
          <c:marker>
            <c:symbol val="none"/>
          </c:marke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EnergyCosts!$W$131:$CE$131</c:f>
              <c:numCache>
                <c:formatCode>0.0</c:formatCode>
                <c:ptCount val="24"/>
                <c:pt idx="0">
                  <c:v>0.23227911891449249</c:v>
                </c:pt>
                <c:pt idx="1">
                  <c:v>0.25452943454500793</c:v>
                </c:pt>
                <c:pt idx="2">
                  <c:v>0.27741901866904994</c:v>
                </c:pt>
                <c:pt idx="3">
                  <c:v>0.28771271500593298</c:v>
                </c:pt>
                <c:pt idx="4">
                  <c:v>0.30731373777266091</c:v>
                </c:pt>
                <c:pt idx="5">
                  <c:v>0.31545871401961878</c:v>
                </c:pt>
                <c:pt idx="6">
                  <c:v>0.31682514822571212</c:v>
                </c:pt>
                <c:pt idx="7">
                  <c:v>0.33476547715783411</c:v>
                </c:pt>
                <c:pt idx="8">
                  <c:v>0.35212499225967858</c:v>
                </c:pt>
                <c:pt idx="9">
                  <c:v>0.3690014202615986</c:v>
                </c:pt>
                <c:pt idx="10">
                  <c:v>0.39600654831828475</c:v>
                </c:pt>
                <c:pt idx="11">
                  <c:v>0.4261494377459546</c:v>
                </c:pt>
                <c:pt idx="12">
                  <c:v>0.43703471759087342</c:v>
                </c:pt>
                <c:pt idx="13">
                  <c:v>0.49406009026493725</c:v>
                </c:pt>
                <c:pt idx="14">
                  <c:v>0.52600413103904675</c:v>
                </c:pt>
                <c:pt idx="15">
                  <c:v>0.61339400998263649</c:v>
                </c:pt>
                <c:pt idx="16">
                  <c:v>0.76391206628010089</c:v>
                </c:pt>
                <c:pt idx="17">
                  <c:v>0.88513448597115352</c:v>
                </c:pt>
                <c:pt idx="18">
                  <c:v>1.0539396894526607</c:v>
                </c:pt>
                <c:pt idx="19">
                  <c:v>1.2095294160592354</c:v>
                </c:pt>
                <c:pt idx="20">
                  <c:v>1.3248484521890767</c:v>
                </c:pt>
                <c:pt idx="21">
                  <c:v>1.4815091768244704</c:v>
                </c:pt>
                <c:pt idx="22">
                  <c:v>1.6111283344710643</c:v>
                </c:pt>
                <c:pt idx="23">
                  <c:v>1.7114434960067784</c:v>
                </c:pt>
              </c:numCache>
            </c:numRef>
          </c:val>
          <c:smooth val="0"/>
        </c:ser>
        <c:ser>
          <c:idx val="2"/>
          <c:order val="3"/>
          <c:tx>
            <c:strRef>
              <c:f>EnergyCosts!$C$138</c:f>
              <c:strCache>
                <c:ptCount val="1"/>
                <c:pt idx="0">
                  <c:v>Tungsten-HL (total)</c:v>
                </c:pt>
              </c:strCache>
            </c:strRef>
          </c:tx>
          <c:marker>
            <c:symbol val="none"/>
          </c:marke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EnergyCosts!$W$138:$CE$138</c:f>
              <c:numCache>
                <c:formatCode>0.0</c:formatCode>
                <c:ptCount val="24"/>
                <c:pt idx="0">
                  <c:v>0.1808888202211566</c:v>
                </c:pt>
                <c:pt idx="1">
                  <c:v>0.25097374006157214</c:v>
                </c:pt>
                <c:pt idx="2">
                  <c:v>0.36626694115378766</c:v>
                </c:pt>
                <c:pt idx="3">
                  <c:v>0.4794803378443161</c:v>
                </c:pt>
                <c:pt idx="4">
                  <c:v>0.56603333040855064</c:v>
                </c:pt>
                <c:pt idx="5">
                  <c:v>0.5874524086228804</c:v>
                </c:pt>
                <c:pt idx="6">
                  <c:v>0.57164321003879559</c:v>
                </c:pt>
                <c:pt idx="7">
                  <c:v>0.5693617253674953</c:v>
                </c:pt>
                <c:pt idx="8">
                  <c:v>0.5625727002614771</c:v>
                </c:pt>
                <c:pt idx="9">
                  <c:v>0.55404924218159646</c:v>
                </c:pt>
                <c:pt idx="10">
                  <c:v>0.56063144594746539</c:v>
                </c:pt>
                <c:pt idx="11">
                  <c:v>0.57130920526161844</c:v>
                </c:pt>
                <c:pt idx="12">
                  <c:v>0.55861627374173084</c:v>
                </c:pt>
                <c:pt idx="13">
                  <c:v>0.60383545206246003</c:v>
                </c:pt>
                <c:pt idx="14">
                  <c:v>0.61137313824562667</c:v>
                </c:pt>
                <c:pt idx="15">
                  <c:v>0.66805606856672239</c:v>
                </c:pt>
                <c:pt idx="16">
                  <c:v>0.75069136678948389</c:v>
                </c:pt>
                <c:pt idx="17">
                  <c:v>0.76158831990239206</c:v>
                </c:pt>
                <c:pt idx="18">
                  <c:v>0.80751495957821617</c:v>
                </c:pt>
                <c:pt idx="19">
                  <c:v>0.8660900188607582</c:v>
                </c:pt>
                <c:pt idx="20">
                  <c:v>0.92203109736198008</c:v>
                </c:pt>
                <c:pt idx="21">
                  <c:v>1.0143200976535391</c:v>
                </c:pt>
                <c:pt idx="22">
                  <c:v>1.1030105955530889</c:v>
                </c:pt>
                <c:pt idx="23">
                  <c:v>1.1945800740875538</c:v>
                </c:pt>
              </c:numCache>
            </c:numRef>
          </c:val>
          <c:smooth val="0"/>
        </c:ser>
        <c:ser>
          <c:idx val="3"/>
          <c:order val="4"/>
          <c:tx>
            <c:strRef>
              <c:f>EnergyCosts!$C$141</c:f>
              <c:strCache>
                <c:ptCount val="1"/>
                <c:pt idx="0">
                  <c:v>GLS (total)</c:v>
                </c:pt>
              </c:strCache>
            </c:strRef>
          </c:tx>
          <c:marker>
            <c:symbol val="none"/>
          </c:marke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EnergyCosts!$W$141:$CE$141</c:f>
              <c:numCache>
                <c:formatCode>0.0</c:formatCode>
                <c:ptCount val="24"/>
                <c:pt idx="0">
                  <c:v>2.1665755252605354</c:v>
                </c:pt>
                <c:pt idx="1">
                  <c:v>2.1568069823213074</c:v>
                </c:pt>
                <c:pt idx="2">
                  <c:v>2.137410417156441</c:v>
                </c:pt>
                <c:pt idx="3">
                  <c:v>2.0160214742596008</c:v>
                </c:pt>
                <c:pt idx="4">
                  <c:v>1.9587565420374042</c:v>
                </c:pt>
                <c:pt idx="5">
                  <c:v>1.8279103677229003</c:v>
                </c:pt>
                <c:pt idx="6">
                  <c:v>1.671715804271936</c:v>
                </c:pt>
                <c:pt idx="7">
                  <c:v>1.6041841791362506</c:v>
                </c:pt>
                <c:pt idx="8">
                  <c:v>1.53366529164803</c:v>
                </c:pt>
                <c:pt idx="9">
                  <c:v>1.4602678425509625</c:v>
                </c:pt>
                <c:pt idx="10">
                  <c:v>1.4280108551190758</c:v>
                </c:pt>
                <c:pt idx="11">
                  <c:v>1.4063197763196971</c:v>
                </c:pt>
                <c:pt idx="12">
                  <c:v>1.3292401230812974</c:v>
                </c:pt>
                <c:pt idx="13">
                  <c:v>1.3896856555929062</c:v>
                </c:pt>
                <c:pt idx="14">
                  <c:v>1.361653958966365</c:v>
                </c:pt>
                <c:pt idx="15">
                  <c:v>1.4340904575081113</c:v>
                </c:pt>
                <c:pt idx="16">
                  <c:v>1.5857728324822844</c:v>
                </c:pt>
                <c:pt idx="17">
                  <c:v>1.6070331268203875</c:v>
                </c:pt>
                <c:pt idx="18">
                  <c:v>1.5815707879431486</c:v>
                </c:pt>
                <c:pt idx="19">
                  <c:v>1.3431244669409999</c:v>
                </c:pt>
                <c:pt idx="20">
                  <c:v>1.0054644306801157</c:v>
                </c:pt>
                <c:pt idx="21">
                  <c:v>0.73567655510262409</c:v>
                </c:pt>
                <c:pt idx="22">
                  <c:v>0.50996981874828495</c:v>
                </c:pt>
                <c:pt idx="23">
                  <c:v>0.32512323490361428</c:v>
                </c:pt>
              </c:numCache>
            </c:numRef>
          </c:val>
          <c:smooth val="0"/>
        </c:ser>
        <c:ser>
          <c:idx val="5"/>
          <c:order val="5"/>
          <c:tx>
            <c:strRef>
              <c:f>EnergyCosts!$C$148</c:f>
              <c:strCache>
                <c:ptCount val="1"/>
                <c:pt idx="0">
                  <c:v>LED (total)</c:v>
                </c:pt>
              </c:strCache>
            </c:strRef>
          </c:tx>
          <c:marker>
            <c:symbol val="none"/>
          </c:marke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EnergyCosts!$W$148:$CE$148</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4.6981468568885543E-3</c:v>
                </c:pt>
                <c:pt idx="22">
                  <c:v>8.4526929873113207E-3</c:v>
                </c:pt>
                <c:pt idx="23">
                  <c:v>4.4662500578188144E-2</c:v>
                </c:pt>
              </c:numCache>
            </c:numRef>
          </c:val>
          <c:smooth val="0"/>
        </c:ser>
        <c:dLbls>
          <c:showLegendKey val="0"/>
          <c:showVal val="0"/>
          <c:showCatName val="0"/>
          <c:showSerName val="0"/>
          <c:showPercent val="0"/>
          <c:showBubbleSize val="0"/>
        </c:dLbls>
        <c:smooth val="0"/>
        <c:axId val="89430592"/>
        <c:axId val="89436080"/>
      </c:lineChart>
      <c:catAx>
        <c:axId val="89430592"/>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89436080"/>
        <c:crosses val="autoZero"/>
        <c:auto val="1"/>
        <c:lblAlgn val="ctr"/>
        <c:lblOffset val="100"/>
        <c:noMultiLvlLbl val="0"/>
      </c:catAx>
      <c:valAx>
        <c:axId val="89436080"/>
        <c:scaling>
          <c:orientation val="minMax"/>
          <c:max val="20"/>
          <c:min val="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bln Euro</a:t>
                </a:r>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89430592"/>
        <c:crosses val="autoZero"/>
        <c:crossBetween val="between"/>
        <c:majorUnit val="2"/>
      </c:valAx>
    </c:plotArea>
    <c:legend>
      <c:legendPos val="r"/>
      <c:layout>
        <c:manualLayout>
          <c:xMode val="edge"/>
          <c:yMode val="edge"/>
          <c:x val="0.84252747982938347"/>
          <c:y val="0.4291258974062066"/>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solidFill>
                  <a:schemeClr val="dk1"/>
                </a:solidFill>
                <a:latin typeface="Arial" panose="020B0604020202020204" pitchFamily="34" charset="0"/>
                <a:ea typeface="+mn-ea"/>
                <a:cs typeface="+mn-cs"/>
              </a:defRPr>
            </a:pPr>
            <a:r>
              <a:rPr lang="en-US"/>
              <a:t>lighting energy cost /hh in Euro/yr</a:t>
            </a:r>
          </a:p>
        </c:rich>
      </c:tx>
      <c:layout/>
      <c:overlay val="0"/>
      <c:spPr>
        <a:solidFill>
          <a:schemeClr val="lt1"/>
        </a:solidFill>
        <a:ln w="25400" cap="flat" cmpd="sng" algn="ctr">
          <a:noFill/>
          <a:prstDash val="solid"/>
        </a:ln>
        <a:effectLst/>
      </c:spPr>
    </c:title>
    <c:autoTitleDeleted val="0"/>
    <c:plotArea>
      <c:layout/>
      <c:lineChart>
        <c:grouping val="standard"/>
        <c:varyColors val="0"/>
        <c:ser>
          <c:idx val="0"/>
          <c:order val="0"/>
          <c:tx>
            <c:strRef>
              <c:f>EnergyCosts!$C$116</c:f>
              <c:strCache>
                <c:ptCount val="1"/>
                <c:pt idx="0">
                  <c:v>TOTAL costs (euro)/hh</c:v>
                </c:pt>
              </c:strCache>
            </c:strRef>
          </c:tx>
          <c:marker>
            <c:symbol val="none"/>
          </c:marker>
          <c:cat>
            <c:numRef>
              <c:f>EnergyCosts!$W$2:$CE$2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EnergyCosts!$W$116:$CE$116</c:f>
              <c:numCache>
                <c:formatCode>0.0</c:formatCode>
                <c:ptCount val="24"/>
                <c:pt idx="0">
                  <c:v>88.14752421489321</c:v>
                </c:pt>
                <c:pt idx="1">
                  <c:v>94.776705678326323</c:v>
                </c:pt>
                <c:pt idx="2">
                  <c:v>101.55030143402814</c:v>
                </c:pt>
                <c:pt idx="3">
                  <c:v>101.6083933119729</c:v>
                </c:pt>
                <c:pt idx="4">
                  <c:v>103.65855966676878</c:v>
                </c:pt>
                <c:pt idx="5">
                  <c:v>100.51695132371765</c:v>
                </c:pt>
                <c:pt idx="6">
                  <c:v>98.05019272840623</c:v>
                </c:pt>
                <c:pt idx="7">
                  <c:v>96.332858081575452</c:v>
                </c:pt>
                <c:pt idx="8">
                  <c:v>93.36842051308443</c:v>
                </c:pt>
                <c:pt idx="9">
                  <c:v>90.132442935458542</c:v>
                </c:pt>
                <c:pt idx="10">
                  <c:v>89.479068089652088</c:v>
                </c:pt>
                <c:pt idx="11">
                  <c:v>87.548724810308116</c:v>
                </c:pt>
                <c:pt idx="12">
                  <c:v>86.799528276503878</c:v>
                </c:pt>
                <c:pt idx="13">
                  <c:v>86.616357128529529</c:v>
                </c:pt>
                <c:pt idx="14">
                  <c:v>85.528802210639583</c:v>
                </c:pt>
                <c:pt idx="15">
                  <c:v>86.230527237570215</c:v>
                </c:pt>
                <c:pt idx="16">
                  <c:v>89.395854538680112</c:v>
                </c:pt>
                <c:pt idx="17">
                  <c:v>94.317911408006196</c:v>
                </c:pt>
                <c:pt idx="18">
                  <c:v>92.941553176930483</c:v>
                </c:pt>
                <c:pt idx="19">
                  <c:v>86.935212707137367</c:v>
                </c:pt>
                <c:pt idx="20">
                  <c:v>84.222969127066989</c:v>
                </c:pt>
                <c:pt idx="21">
                  <c:v>84.586404000675742</c:v>
                </c:pt>
                <c:pt idx="22">
                  <c:v>86.794007981145953</c:v>
                </c:pt>
                <c:pt idx="23">
                  <c:v>89.282547523162592</c:v>
                </c:pt>
              </c:numCache>
            </c:numRef>
          </c:val>
          <c:smooth val="0"/>
        </c:ser>
        <c:dLbls>
          <c:showLegendKey val="0"/>
          <c:showVal val="0"/>
          <c:showCatName val="0"/>
          <c:showSerName val="0"/>
          <c:showPercent val="0"/>
          <c:showBubbleSize val="0"/>
        </c:dLbls>
        <c:smooth val="0"/>
        <c:axId val="89435688"/>
        <c:axId val="89434904"/>
      </c:lineChart>
      <c:dateAx>
        <c:axId val="89435688"/>
        <c:scaling>
          <c:orientation val="minMax"/>
        </c:scaling>
        <c:delete val="0"/>
        <c:axPos val="b"/>
        <c:numFmt formatCode="General" sourceLinked="1"/>
        <c:majorTickMark val="out"/>
        <c:minorTickMark val="none"/>
        <c:tickLblPos val="nextTo"/>
        <c:crossAx val="89434904"/>
        <c:crosses val="autoZero"/>
        <c:auto val="0"/>
        <c:lblOffset val="100"/>
        <c:baseTimeUnit val="days"/>
        <c:majorUnit val="5"/>
      </c:dateAx>
      <c:valAx>
        <c:axId val="89434904"/>
        <c:scaling>
          <c:orientation val="minMax"/>
        </c:scaling>
        <c:delete val="0"/>
        <c:axPos val="l"/>
        <c:majorGridlines/>
        <c:numFmt formatCode="0.0" sourceLinked="1"/>
        <c:majorTickMark val="out"/>
        <c:minorTickMark val="none"/>
        <c:tickLblPos val="nextTo"/>
        <c:crossAx val="89435688"/>
        <c:crosses val="autoZero"/>
        <c:crossBetween val="between"/>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All Sectors, Consumer Expense 1990-2013 </a:t>
            </a:r>
            <a:r>
              <a:rPr lang="en-GB" sz="1080" b="0" i="0" u="none" strike="noStrike" baseline="0">
                <a:solidFill>
                  <a:srgbClr val="000000"/>
                </a:solidFill>
                <a:latin typeface="Calibri"/>
              </a:rPr>
              <a:t>(in billion euros/year)</a:t>
            </a:r>
          </a:p>
          <a:p>
            <a:pPr>
              <a:defRPr sz="900" b="1" i="0" u="none" strike="noStrike" baseline="0">
                <a:solidFill>
                  <a:srgbClr val="000000"/>
                </a:solidFill>
                <a:latin typeface="Calibri"/>
                <a:ea typeface="Calibri"/>
                <a:cs typeface="Calibri"/>
              </a:defRPr>
            </a:pPr>
            <a:r>
              <a:rPr lang="en-GB" sz="1080" b="0" i="0" u="none" strike="noStrike" baseline="0">
                <a:solidFill>
                  <a:srgbClr val="000000"/>
                </a:solidFill>
                <a:latin typeface="Calibri"/>
              </a:rPr>
              <a:t>escalation rate after 2010 is 4% (excl. SPL, controls+sb)</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ConsExpense!$C$28</c:f>
              <c:strCache>
                <c:ptCount val="1"/>
                <c:pt idx="0">
                  <c:v>LFL (total)</c:v>
                </c:pt>
              </c:strCache>
            </c:strRef>
          </c:tx>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ConsExpense!$W$28:$CE$28</c:f>
              <c:numCache>
                <c:formatCode>0.0</c:formatCode>
                <c:ptCount val="24"/>
                <c:pt idx="0">
                  <c:v>12.988974545427666</c:v>
                </c:pt>
                <c:pt idx="1">
                  <c:v>13.195101882191093</c:v>
                </c:pt>
                <c:pt idx="2">
                  <c:v>13.336684372397986</c:v>
                </c:pt>
                <c:pt idx="3">
                  <c:v>12.853107953345953</c:v>
                </c:pt>
                <c:pt idx="4">
                  <c:v>12.697778521429472</c:v>
                </c:pt>
                <c:pt idx="5">
                  <c:v>12.209474096762095</c:v>
                </c:pt>
                <c:pt idx="6">
                  <c:v>11.651711377393054</c:v>
                </c:pt>
                <c:pt idx="7">
                  <c:v>11.565927280486314</c:v>
                </c:pt>
                <c:pt idx="8">
                  <c:v>11.459859257119136</c:v>
                </c:pt>
                <c:pt idx="9">
                  <c:v>11.415538555149546</c:v>
                </c:pt>
                <c:pt idx="10">
                  <c:v>11.595191989060428</c:v>
                </c:pt>
                <c:pt idx="11">
                  <c:v>11.797877862242471</c:v>
                </c:pt>
                <c:pt idx="12">
                  <c:v>11.623096402945498</c:v>
                </c:pt>
                <c:pt idx="13">
                  <c:v>12.411999802978022</c:v>
                </c:pt>
                <c:pt idx="14">
                  <c:v>12.724371623967123</c:v>
                </c:pt>
                <c:pt idx="15">
                  <c:v>13.720673121720463</c:v>
                </c:pt>
                <c:pt idx="16">
                  <c:v>15.22267152144261</c:v>
                </c:pt>
                <c:pt idx="17">
                  <c:v>15.840175844892244</c:v>
                </c:pt>
                <c:pt idx="18">
                  <c:v>16.778364460041381</c:v>
                </c:pt>
                <c:pt idx="19">
                  <c:v>17.275557959138318</c:v>
                </c:pt>
                <c:pt idx="20">
                  <c:v>17.510324322710257</c:v>
                </c:pt>
                <c:pt idx="21">
                  <c:v>18.281458439315362</c:v>
                </c:pt>
                <c:pt idx="22">
                  <c:v>18.906358222108871</c:v>
                </c:pt>
                <c:pt idx="23">
                  <c:v>19.481128919211194</c:v>
                </c:pt>
              </c:numCache>
            </c:numRef>
          </c:val>
        </c:ser>
        <c:ser>
          <c:idx val="4"/>
          <c:order val="1"/>
          <c:tx>
            <c:strRef>
              <c:f>ConsExpense!$C$45</c:f>
              <c:strCache>
                <c:ptCount val="1"/>
                <c:pt idx="0">
                  <c:v>HID (total)</c:v>
                </c:pt>
              </c:strCache>
            </c:strRef>
          </c:tx>
          <c:spPr>
            <a:ln w="25400">
              <a:noFill/>
            </a:ln>
          </c:spP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ConsExpense!$W$45:$CE$45</c:f>
              <c:numCache>
                <c:formatCode>0.0</c:formatCode>
                <c:ptCount val="24"/>
                <c:pt idx="0">
                  <c:v>4.596322125312116</c:v>
                </c:pt>
                <c:pt idx="1">
                  <c:v>4.6549490891462986</c:v>
                </c:pt>
                <c:pt idx="2">
                  <c:v>4.8277336026086095</c:v>
                </c:pt>
                <c:pt idx="3">
                  <c:v>4.843206228650299</c:v>
                </c:pt>
                <c:pt idx="4">
                  <c:v>4.9704046075742294</c:v>
                </c:pt>
                <c:pt idx="5">
                  <c:v>4.874085248362765</c:v>
                </c:pt>
                <c:pt idx="6">
                  <c:v>4.6557954653494464</c:v>
                </c:pt>
                <c:pt idx="7">
                  <c:v>4.6250432678411473</c:v>
                </c:pt>
                <c:pt idx="8">
                  <c:v>4.5765609595367742</c:v>
                </c:pt>
                <c:pt idx="9">
                  <c:v>4.5669024455180534</c:v>
                </c:pt>
                <c:pt idx="10">
                  <c:v>4.7025003535072738</c:v>
                </c:pt>
                <c:pt idx="11">
                  <c:v>4.8578594845867054</c:v>
                </c:pt>
                <c:pt idx="12">
                  <c:v>4.8010111741095622</c:v>
                </c:pt>
                <c:pt idx="13">
                  <c:v>5.1712781040122584</c:v>
                </c:pt>
                <c:pt idx="14">
                  <c:v>5.3348100583111018</c:v>
                </c:pt>
                <c:pt idx="15">
                  <c:v>5.9010014440848506</c:v>
                </c:pt>
                <c:pt idx="16">
                  <c:v>6.8479042593041033</c:v>
                </c:pt>
                <c:pt idx="17">
                  <c:v>7.3670437333172583</c:v>
                </c:pt>
                <c:pt idx="18">
                  <c:v>8.1229160930520514</c:v>
                </c:pt>
                <c:pt idx="19">
                  <c:v>8.7263613012671719</c:v>
                </c:pt>
                <c:pt idx="20">
                  <c:v>9.0448759499123685</c:v>
                </c:pt>
                <c:pt idx="21">
                  <c:v>9.4203527277824541</c:v>
                </c:pt>
                <c:pt idx="22">
                  <c:v>9.1961526708580799</c:v>
                </c:pt>
                <c:pt idx="23">
                  <c:v>8.4047876919781395</c:v>
                </c:pt>
              </c:numCache>
            </c:numRef>
          </c:val>
        </c:ser>
        <c:ser>
          <c:idx val="1"/>
          <c:order val="2"/>
          <c:tx>
            <c:strRef>
              <c:f>ConsExpense!$C$31</c:f>
              <c:strCache>
                <c:ptCount val="1"/>
                <c:pt idx="0">
                  <c:v>CFL (total)</c:v>
                </c:pt>
              </c:strCache>
            </c:strRef>
          </c:tx>
          <c:spPr>
            <a:ln w="25400">
              <a:noFill/>
            </a:ln>
          </c:spP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ConsExpense!$W$31:$CE$31</c:f>
              <c:numCache>
                <c:formatCode>0.0</c:formatCode>
                <c:ptCount val="24"/>
                <c:pt idx="0">
                  <c:v>0.65375084840928366</c:v>
                </c:pt>
                <c:pt idx="1">
                  <c:v>0.72492400084218289</c:v>
                </c:pt>
                <c:pt idx="2">
                  <c:v>0.81552665204223862</c:v>
                </c:pt>
                <c:pt idx="3">
                  <c:v>0.89978928564021954</c:v>
                </c:pt>
                <c:pt idx="4">
                  <c:v>1.0135211781103177</c:v>
                </c:pt>
                <c:pt idx="5">
                  <c:v>1.1226992761789365</c:v>
                </c:pt>
                <c:pt idx="6">
                  <c:v>1.223239566185319</c:v>
                </c:pt>
                <c:pt idx="7">
                  <c:v>1.3535913722705388</c:v>
                </c:pt>
                <c:pt idx="8">
                  <c:v>1.4653303998424132</c:v>
                </c:pt>
                <c:pt idx="9">
                  <c:v>1.5663378508509447</c:v>
                </c:pt>
                <c:pt idx="10">
                  <c:v>1.6726642640217175</c:v>
                </c:pt>
                <c:pt idx="11">
                  <c:v>1.7716596775552198</c:v>
                </c:pt>
                <c:pt idx="12">
                  <c:v>1.851294461142547</c:v>
                </c:pt>
                <c:pt idx="13">
                  <c:v>1.9869200870417498</c:v>
                </c:pt>
                <c:pt idx="14">
                  <c:v>2.1933633350928954</c:v>
                </c:pt>
                <c:pt idx="15">
                  <c:v>2.7923056150860188</c:v>
                </c:pt>
                <c:pt idx="16">
                  <c:v>3.5865250220150346</c:v>
                </c:pt>
                <c:pt idx="17">
                  <c:v>4.4990760909847776</c:v>
                </c:pt>
                <c:pt idx="18">
                  <c:v>5.1511428369559749</c:v>
                </c:pt>
                <c:pt idx="19">
                  <c:v>5.7256887964372263</c:v>
                </c:pt>
                <c:pt idx="20">
                  <c:v>5.9637849483242764</c:v>
                </c:pt>
                <c:pt idx="21">
                  <c:v>6.125119321657067</c:v>
                </c:pt>
                <c:pt idx="22">
                  <c:v>6.0343309832190988</c:v>
                </c:pt>
                <c:pt idx="23">
                  <c:v>5.9395912932319002</c:v>
                </c:pt>
              </c:numCache>
            </c:numRef>
          </c:val>
        </c:ser>
        <c:ser>
          <c:idx val="2"/>
          <c:order val="3"/>
          <c:tx>
            <c:strRef>
              <c:f>ConsExpense!$C$38</c:f>
              <c:strCache>
                <c:ptCount val="1"/>
                <c:pt idx="0">
                  <c:v>Tungsten-HL (total)</c:v>
                </c:pt>
              </c:strCache>
            </c:strRef>
          </c:tx>
          <c:spPr>
            <a:ln w="25400">
              <a:noFill/>
            </a:ln>
          </c:spP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ConsExpense!$W$38:$CE$38</c:f>
              <c:numCache>
                <c:formatCode>0.0</c:formatCode>
                <c:ptCount val="24"/>
                <c:pt idx="0">
                  <c:v>1.571232069433913</c:v>
                </c:pt>
                <c:pt idx="1">
                  <c:v>2.2136506610825659</c:v>
                </c:pt>
                <c:pt idx="2">
                  <c:v>3.2395100274020678</c:v>
                </c:pt>
                <c:pt idx="3">
                  <c:v>4.2460350945509981</c:v>
                </c:pt>
                <c:pt idx="4">
                  <c:v>5.0492225572140965</c:v>
                </c:pt>
                <c:pt idx="5">
                  <c:v>5.3963684140915511</c:v>
                </c:pt>
                <c:pt idx="6">
                  <c:v>5.5791843145392104</c:v>
                </c:pt>
                <c:pt idx="7">
                  <c:v>5.738742745468592</c:v>
                </c:pt>
                <c:pt idx="8">
                  <c:v>5.8294477919001064</c:v>
                </c:pt>
                <c:pt idx="9">
                  <c:v>5.9081300227414904</c:v>
                </c:pt>
                <c:pt idx="10">
                  <c:v>6.125677879828145</c:v>
                </c:pt>
                <c:pt idx="11">
                  <c:v>6.2685180326699772</c:v>
                </c:pt>
                <c:pt idx="12">
                  <c:v>6.4445341741045814</c:v>
                </c:pt>
                <c:pt idx="13">
                  <c:v>6.70555828931567</c:v>
                </c:pt>
                <c:pt idx="14">
                  <c:v>6.8820357674061183</c:v>
                </c:pt>
                <c:pt idx="15">
                  <c:v>7.2689726594251791</c:v>
                </c:pt>
                <c:pt idx="16">
                  <c:v>7.7767679607261027</c:v>
                </c:pt>
                <c:pt idx="17">
                  <c:v>8.3860517287036664</c:v>
                </c:pt>
                <c:pt idx="18">
                  <c:v>8.9956719336738953</c:v>
                </c:pt>
                <c:pt idx="19">
                  <c:v>9.7318226183652801</c:v>
                </c:pt>
                <c:pt idx="20">
                  <c:v>10.594134458183248</c:v>
                </c:pt>
                <c:pt idx="21">
                  <c:v>11.463962738867146</c:v>
                </c:pt>
                <c:pt idx="22">
                  <c:v>12.26313426416065</c:v>
                </c:pt>
                <c:pt idx="23">
                  <c:v>12.890414747978378</c:v>
                </c:pt>
              </c:numCache>
            </c:numRef>
          </c:val>
        </c:ser>
        <c:ser>
          <c:idx val="6"/>
          <c:order val="4"/>
          <c:tx>
            <c:strRef>
              <c:f>ConsExpense!$C$50</c:f>
              <c:strCache>
                <c:ptCount val="1"/>
                <c:pt idx="0">
                  <c:v>Tungsten stock</c:v>
                </c:pt>
              </c:strCache>
            </c:strRef>
          </c:tx>
          <c:spPr>
            <a:ln w="25400">
              <a:noFill/>
            </a:ln>
          </c:spPr>
          <c:val>
            <c:numRef>
              <c:f>ConsExpense!$W$50:$CE$50</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0.25529580000000002</c:v>
                </c:pt>
                <c:pt idx="21">
                  <c:v>0.67851950400000005</c:v>
                </c:pt>
                <c:pt idx="22">
                  <c:v>1.1351926310400005</c:v>
                </c:pt>
                <c:pt idx="23">
                  <c:v>1.4039571566592</c:v>
                </c:pt>
              </c:numCache>
            </c:numRef>
          </c:val>
        </c:ser>
        <c:ser>
          <c:idx val="3"/>
          <c:order val="5"/>
          <c:tx>
            <c:strRef>
              <c:f>ConsExpense!$C$41</c:f>
              <c:strCache>
                <c:ptCount val="1"/>
                <c:pt idx="0">
                  <c:v>GLS (total)</c:v>
                </c:pt>
              </c:strCache>
            </c:strRef>
          </c:tx>
          <c:spPr>
            <a:ln w="25400">
              <a:noFill/>
            </a:ln>
          </c:spP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ConsExpense!$W$41:$CE$41</c:f>
              <c:numCache>
                <c:formatCode>0.0</c:formatCode>
                <c:ptCount val="24"/>
                <c:pt idx="0">
                  <c:v>16.543136820428675</c:v>
                </c:pt>
                <c:pt idx="1">
                  <c:v>17.249223698331839</c:v>
                </c:pt>
                <c:pt idx="2">
                  <c:v>17.68524936378147</c:v>
                </c:pt>
                <c:pt idx="3">
                  <c:v>16.977223126857822</c:v>
                </c:pt>
                <c:pt idx="4">
                  <c:v>16.783949351390781</c:v>
                </c:pt>
                <c:pt idx="5">
                  <c:v>16.037056227329753</c:v>
                </c:pt>
                <c:pt idx="6">
                  <c:v>15.434865694647577</c:v>
                </c:pt>
                <c:pt idx="7">
                  <c:v>15.083486667729115</c:v>
                </c:pt>
                <c:pt idx="8">
                  <c:v>14.581936216551535</c:v>
                </c:pt>
                <c:pt idx="9">
                  <c:v>14.038811069353567</c:v>
                </c:pt>
                <c:pt idx="10">
                  <c:v>13.855267773964039</c:v>
                </c:pt>
                <c:pt idx="11">
                  <c:v>13.480691152658999</c:v>
                </c:pt>
                <c:pt idx="12">
                  <c:v>13.197481701118114</c:v>
                </c:pt>
                <c:pt idx="13">
                  <c:v>13.118788196952508</c:v>
                </c:pt>
                <c:pt idx="14">
                  <c:v>12.837915333211734</c:v>
                </c:pt>
                <c:pt idx="15">
                  <c:v>12.836623499624439</c:v>
                </c:pt>
                <c:pt idx="16">
                  <c:v>13.232439252679978</c:v>
                </c:pt>
                <c:pt idx="17">
                  <c:v>13.705066377873827</c:v>
                </c:pt>
                <c:pt idx="18">
                  <c:v>12.936729258040623</c:v>
                </c:pt>
                <c:pt idx="19">
                  <c:v>10.595697061043481</c:v>
                </c:pt>
                <c:pt idx="20">
                  <c:v>8.0596391175899953</c:v>
                </c:pt>
                <c:pt idx="21">
                  <c:v>5.8614340443424782</c:v>
                </c:pt>
                <c:pt idx="22">
                  <c:v>4.0526785944363715</c:v>
                </c:pt>
                <c:pt idx="23">
                  <c:v>2.558755457018131</c:v>
                </c:pt>
              </c:numCache>
            </c:numRef>
          </c:val>
        </c:ser>
        <c:ser>
          <c:idx val="7"/>
          <c:order val="6"/>
          <c:tx>
            <c:strRef>
              <c:f>ConsExpense!$C$49</c:f>
              <c:strCache>
                <c:ptCount val="1"/>
                <c:pt idx="0">
                  <c:v>GLS stock</c:v>
                </c:pt>
              </c:strCache>
            </c:strRef>
          </c:tx>
          <c:spPr>
            <a:ln w="25400">
              <a:noFill/>
            </a:ln>
          </c:spPr>
          <c:val>
            <c:numRef>
              <c:f>ConsExpense!$W$49:$CE$49</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0.30477485249999997</c:v>
                </c:pt>
                <c:pt idx="20">
                  <c:v>0.77112000000000014</c:v>
                </c:pt>
                <c:pt idx="21">
                  <c:v>1.2745511999999999</c:v>
                </c:pt>
                <c:pt idx="22">
                  <c:v>1.8832170240000006</c:v>
                </c:pt>
                <c:pt idx="23">
                  <c:v>2.47399776</c:v>
                </c:pt>
              </c:numCache>
            </c:numRef>
          </c:val>
        </c:ser>
        <c:ser>
          <c:idx val="5"/>
          <c:order val="7"/>
          <c:tx>
            <c:strRef>
              <c:f>ConsExpense!$C$48</c:f>
              <c:strCache>
                <c:ptCount val="1"/>
                <c:pt idx="0">
                  <c:v>LED (total)</c:v>
                </c:pt>
              </c:strCache>
            </c:strRef>
          </c:tx>
          <c:spPr>
            <a:ln w="25400">
              <a:noFill/>
            </a:ln>
          </c:spP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ConsExpense!$W$48:$CE$48</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0.16679088141833057</c:v>
                </c:pt>
                <c:pt idx="20">
                  <c:v>0.31208995340461626</c:v>
                </c:pt>
                <c:pt idx="21">
                  <c:v>0.57628501742894012</c:v>
                </c:pt>
                <c:pt idx="22">
                  <c:v>0.86542895124507391</c:v>
                </c:pt>
                <c:pt idx="23">
                  <c:v>1.4686630293120988</c:v>
                </c:pt>
              </c:numCache>
            </c:numRef>
          </c:val>
        </c:ser>
        <c:dLbls>
          <c:showLegendKey val="0"/>
          <c:showVal val="0"/>
          <c:showCatName val="0"/>
          <c:showSerName val="0"/>
          <c:showPercent val="0"/>
          <c:showBubbleSize val="0"/>
        </c:dLbls>
        <c:axId val="316918752"/>
        <c:axId val="89010904"/>
      </c:areaChart>
      <c:catAx>
        <c:axId val="316918752"/>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89010904"/>
        <c:crosses val="autoZero"/>
        <c:auto val="1"/>
        <c:lblAlgn val="ctr"/>
        <c:lblOffset val="100"/>
        <c:noMultiLvlLbl val="0"/>
      </c:catAx>
      <c:valAx>
        <c:axId val="89010904"/>
        <c:scaling>
          <c:orientation val="minMax"/>
          <c:max val="7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billion</a:t>
                </a:r>
                <a:r>
                  <a:rPr lang="en-GB" baseline="0"/>
                  <a:t> euros</a:t>
                </a:r>
                <a:endParaRPr lang="en-GB"/>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6918752"/>
        <c:crosses val="autoZero"/>
        <c:crossBetween val="midCat"/>
        <c:majorUnit val="5"/>
      </c:valAx>
    </c:plotArea>
    <c:legend>
      <c:legendPos val="r"/>
      <c:layout>
        <c:manualLayout>
          <c:xMode val="edge"/>
          <c:yMode val="edge"/>
          <c:x val="0.85713312734642333"/>
          <c:y val="0.43525334838659874"/>
          <c:w val="0.13164314173483913"/>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All Sectors, Consumer Expense 1990-2013 </a:t>
            </a:r>
            <a:r>
              <a:rPr lang="en-GB" sz="1080" b="0" i="0" u="none" strike="noStrike" baseline="0">
                <a:solidFill>
                  <a:srgbClr val="000000"/>
                </a:solidFill>
                <a:latin typeface="Calibri"/>
              </a:rPr>
              <a:t>(in billion euros/year)</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ConsExpense!$C$28</c:f>
              <c:strCache>
                <c:ptCount val="1"/>
                <c:pt idx="0">
                  <c:v>LFL (total)</c:v>
                </c:pt>
              </c:strCache>
            </c:strRef>
          </c:tx>
          <c:marker>
            <c:symbol val="none"/>
          </c:marke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ConsExpense!$W$28:$CE$28</c:f>
              <c:numCache>
                <c:formatCode>0.0</c:formatCode>
                <c:ptCount val="24"/>
                <c:pt idx="0">
                  <c:v>12.988974545427666</c:v>
                </c:pt>
                <c:pt idx="1">
                  <c:v>13.195101882191093</c:v>
                </c:pt>
                <c:pt idx="2">
                  <c:v>13.336684372397986</c:v>
                </c:pt>
                <c:pt idx="3">
                  <c:v>12.853107953345953</c:v>
                </c:pt>
                <c:pt idx="4">
                  <c:v>12.697778521429472</c:v>
                </c:pt>
                <c:pt idx="5">
                  <c:v>12.209474096762095</c:v>
                </c:pt>
                <c:pt idx="6">
                  <c:v>11.651711377393054</c:v>
                </c:pt>
                <c:pt idx="7">
                  <c:v>11.565927280486314</c:v>
                </c:pt>
                <c:pt idx="8">
                  <c:v>11.459859257119136</c:v>
                </c:pt>
                <c:pt idx="9">
                  <c:v>11.415538555149546</c:v>
                </c:pt>
                <c:pt idx="10">
                  <c:v>11.595191989060428</c:v>
                </c:pt>
                <c:pt idx="11">
                  <c:v>11.797877862242471</c:v>
                </c:pt>
                <c:pt idx="12">
                  <c:v>11.623096402945498</c:v>
                </c:pt>
                <c:pt idx="13">
                  <c:v>12.411999802978022</c:v>
                </c:pt>
                <c:pt idx="14">
                  <c:v>12.724371623967123</c:v>
                </c:pt>
                <c:pt idx="15">
                  <c:v>13.720673121720463</c:v>
                </c:pt>
                <c:pt idx="16">
                  <c:v>15.22267152144261</c:v>
                </c:pt>
                <c:pt idx="17">
                  <c:v>15.840175844892244</c:v>
                </c:pt>
                <c:pt idx="18">
                  <c:v>16.778364460041381</c:v>
                </c:pt>
                <c:pt idx="19">
                  <c:v>17.275557959138318</c:v>
                </c:pt>
                <c:pt idx="20">
                  <c:v>17.510324322710257</c:v>
                </c:pt>
                <c:pt idx="21">
                  <c:v>18.281458439315362</c:v>
                </c:pt>
                <c:pt idx="22">
                  <c:v>18.906358222108871</c:v>
                </c:pt>
                <c:pt idx="23">
                  <c:v>19.481128919211194</c:v>
                </c:pt>
              </c:numCache>
            </c:numRef>
          </c:val>
          <c:smooth val="0"/>
        </c:ser>
        <c:ser>
          <c:idx val="4"/>
          <c:order val="1"/>
          <c:tx>
            <c:strRef>
              <c:f>ConsExpense!$C$45</c:f>
              <c:strCache>
                <c:ptCount val="1"/>
                <c:pt idx="0">
                  <c:v>HID (total)</c:v>
                </c:pt>
              </c:strCache>
            </c:strRef>
          </c:tx>
          <c:marker>
            <c:symbol val="none"/>
          </c:marke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ConsExpense!$W$45:$CE$45</c:f>
              <c:numCache>
                <c:formatCode>0.0</c:formatCode>
                <c:ptCount val="24"/>
                <c:pt idx="0">
                  <c:v>4.596322125312116</c:v>
                </c:pt>
                <c:pt idx="1">
                  <c:v>4.6549490891462986</c:v>
                </c:pt>
                <c:pt idx="2">
                  <c:v>4.8277336026086095</c:v>
                </c:pt>
                <c:pt idx="3">
                  <c:v>4.843206228650299</c:v>
                </c:pt>
                <c:pt idx="4">
                  <c:v>4.9704046075742294</c:v>
                </c:pt>
                <c:pt idx="5">
                  <c:v>4.874085248362765</c:v>
                </c:pt>
                <c:pt idx="6">
                  <c:v>4.6557954653494464</c:v>
                </c:pt>
                <c:pt idx="7">
                  <c:v>4.6250432678411473</c:v>
                </c:pt>
                <c:pt idx="8">
                  <c:v>4.5765609595367742</c:v>
                </c:pt>
                <c:pt idx="9">
                  <c:v>4.5669024455180534</c:v>
                </c:pt>
                <c:pt idx="10">
                  <c:v>4.7025003535072738</c:v>
                </c:pt>
                <c:pt idx="11">
                  <c:v>4.8578594845867054</c:v>
                </c:pt>
                <c:pt idx="12">
                  <c:v>4.8010111741095622</c:v>
                </c:pt>
                <c:pt idx="13">
                  <c:v>5.1712781040122584</c:v>
                </c:pt>
                <c:pt idx="14">
                  <c:v>5.3348100583111018</c:v>
                </c:pt>
                <c:pt idx="15">
                  <c:v>5.9010014440848506</c:v>
                </c:pt>
                <c:pt idx="16">
                  <c:v>6.8479042593041033</c:v>
                </c:pt>
                <c:pt idx="17">
                  <c:v>7.3670437333172583</c:v>
                </c:pt>
                <c:pt idx="18">
                  <c:v>8.1229160930520514</c:v>
                </c:pt>
                <c:pt idx="19">
                  <c:v>8.7263613012671719</c:v>
                </c:pt>
                <c:pt idx="20">
                  <c:v>9.0448759499123685</c:v>
                </c:pt>
                <c:pt idx="21">
                  <c:v>9.4203527277824541</c:v>
                </c:pt>
                <c:pt idx="22">
                  <c:v>9.1961526708580799</c:v>
                </c:pt>
                <c:pt idx="23">
                  <c:v>8.4047876919781395</c:v>
                </c:pt>
              </c:numCache>
            </c:numRef>
          </c:val>
          <c:smooth val="0"/>
        </c:ser>
        <c:ser>
          <c:idx val="1"/>
          <c:order val="2"/>
          <c:tx>
            <c:strRef>
              <c:f>ConsExpense!$C$31</c:f>
              <c:strCache>
                <c:ptCount val="1"/>
                <c:pt idx="0">
                  <c:v>CFL (total)</c:v>
                </c:pt>
              </c:strCache>
            </c:strRef>
          </c:tx>
          <c:marker>
            <c:symbol val="none"/>
          </c:marke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ConsExpense!$W$31:$CE$31</c:f>
              <c:numCache>
                <c:formatCode>0.0</c:formatCode>
                <c:ptCount val="24"/>
                <c:pt idx="0">
                  <c:v>0.65375084840928366</c:v>
                </c:pt>
                <c:pt idx="1">
                  <c:v>0.72492400084218289</c:v>
                </c:pt>
                <c:pt idx="2">
                  <c:v>0.81552665204223862</c:v>
                </c:pt>
                <c:pt idx="3">
                  <c:v>0.89978928564021954</c:v>
                </c:pt>
                <c:pt idx="4">
                  <c:v>1.0135211781103177</c:v>
                </c:pt>
                <c:pt idx="5">
                  <c:v>1.1226992761789365</c:v>
                </c:pt>
                <c:pt idx="6">
                  <c:v>1.223239566185319</c:v>
                </c:pt>
                <c:pt idx="7">
                  <c:v>1.3535913722705388</c:v>
                </c:pt>
                <c:pt idx="8">
                  <c:v>1.4653303998424132</c:v>
                </c:pt>
                <c:pt idx="9">
                  <c:v>1.5663378508509447</c:v>
                </c:pt>
                <c:pt idx="10">
                  <c:v>1.6726642640217175</c:v>
                </c:pt>
                <c:pt idx="11">
                  <c:v>1.7716596775552198</c:v>
                </c:pt>
                <c:pt idx="12">
                  <c:v>1.851294461142547</c:v>
                </c:pt>
                <c:pt idx="13">
                  <c:v>1.9869200870417498</c:v>
                </c:pt>
                <c:pt idx="14">
                  <c:v>2.1933633350928954</c:v>
                </c:pt>
                <c:pt idx="15">
                  <c:v>2.7923056150860188</c:v>
                </c:pt>
                <c:pt idx="16">
                  <c:v>3.5865250220150346</c:v>
                </c:pt>
                <c:pt idx="17">
                  <c:v>4.4990760909847776</c:v>
                </c:pt>
                <c:pt idx="18">
                  <c:v>5.1511428369559749</c:v>
                </c:pt>
                <c:pt idx="19">
                  <c:v>5.7256887964372263</c:v>
                </c:pt>
                <c:pt idx="20">
                  <c:v>5.9637849483242764</c:v>
                </c:pt>
                <c:pt idx="21">
                  <c:v>6.125119321657067</c:v>
                </c:pt>
                <c:pt idx="22">
                  <c:v>6.0343309832190988</c:v>
                </c:pt>
                <c:pt idx="23">
                  <c:v>5.9395912932319002</c:v>
                </c:pt>
              </c:numCache>
            </c:numRef>
          </c:val>
          <c:smooth val="0"/>
        </c:ser>
        <c:ser>
          <c:idx val="2"/>
          <c:order val="3"/>
          <c:tx>
            <c:strRef>
              <c:f>ConsExpense!$C$38</c:f>
              <c:strCache>
                <c:ptCount val="1"/>
                <c:pt idx="0">
                  <c:v>Tungsten-HL (total)</c:v>
                </c:pt>
              </c:strCache>
            </c:strRef>
          </c:tx>
          <c:marker>
            <c:symbol val="none"/>
          </c:marke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ConsExpense!$W$38:$CE$38</c:f>
              <c:numCache>
                <c:formatCode>0.0</c:formatCode>
                <c:ptCount val="24"/>
                <c:pt idx="0">
                  <c:v>1.571232069433913</c:v>
                </c:pt>
                <c:pt idx="1">
                  <c:v>2.2136506610825659</c:v>
                </c:pt>
                <c:pt idx="2">
                  <c:v>3.2395100274020678</c:v>
                </c:pt>
                <c:pt idx="3">
                  <c:v>4.2460350945509981</c:v>
                </c:pt>
                <c:pt idx="4">
                  <c:v>5.0492225572140965</c:v>
                </c:pt>
                <c:pt idx="5">
                  <c:v>5.3963684140915511</c:v>
                </c:pt>
                <c:pt idx="6">
                  <c:v>5.5791843145392104</c:v>
                </c:pt>
                <c:pt idx="7">
                  <c:v>5.738742745468592</c:v>
                </c:pt>
                <c:pt idx="8">
                  <c:v>5.8294477919001064</c:v>
                </c:pt>
                <c:pt idx="9">
                  <c:v>5.9081300227414904</c:v>
                </c:pt>
                <c:pt idx="10">
                  <c:v>6.125677879828145</c:v>
                </c:pt>
                <c:pt idx="11">
                  <c:v>6.2685180326699772</c:v>
                </c:pt>
                <c:pt idx="12">
                  <c:v>6.4445341741045814</c:v>
                </c:pt>
                <c:pt idx="13">
                  <c:v>6.70555828931567</c:v>
                </c:pt>
                <c:pt idx="14">
                  <c:v>6.8820357674061183</c:v>
                </c:pt>
                <c:pt idx="15">
                  <c:v>7.2689726594251791</c:v>
                </c:pt>
                <c:pt idx="16">
                  <c:v>7.7767679607261027</c:v>
                </c:pt>
                <c:pt idx="17">
                  <c:v>8.3860517287036664</c:v>
                </c:pt>
                <c:pt idx="18">
                  <c:v>8.9956719336738953</c:v>
                </c:pt>
                <c:pt idx="19">
                  <c:v>9.7318226183652801</c:v>
                </c:pt>
                <c:pt idx="20">
                  <c:v>10.594134458183248</c:v>
                </c:pt>
                <c:pt idx="21">
                  <c:v>11.463962738867146</c:v>
                </c:pt>
                <c:pt idx="22">
                  <c:v>12.26313426416065</c:v>
                </c:pt>
                <c:pt idx="23">
                  <c:v>12.890414747978378</c:v>
                </c:pt>
              </c:numCache>
            </c:numRef>
          </c:val>
          <c:smooth val="0"/>
        </c:ser>
        <c:ser>
          <c:idx val="3"/>
          <c:order val="4"/>
          <c:tx>
            <c:strRef>
              <c:f>ConsExpense!$C$41</c:f>
              <c:strCache>
                <c:ptCount val="1"/>
                <c:pt idx="0">
                  <c:v>GLS (total)</c:v>
                </c:pt>
              </c:strCache>
            </c:strRef>
          </c:tx>
          <c:marker>
            <c:symbol val="none"/>
          </c:marke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ConsExpense!$W$41:$CE$41</c:f>
              <c:numCache>
                <c:formatCode>0.0</c:formatCode>
                <c:ptCount val="24"/>
                <c:pt idx="0">
                  <c:v>16.543136820428675</c:v>
                </c:pt>
                <c:pt idx="1">
                  <c:v>17.249223698331839</c:v>
                </c:pt>
                <c:pt idx="2">
                  <c:v>17.68524936378147</c:v>
                </c:pt>
                <c:pt idx="3">
                  <c:v>16.977223126857822</c:v>
                </c:pt>
                <c:pt idx="4">
                  <c:v>16.783949351390781</c:v>
                </c:pt>
                <c:pt idx="5">
                  <c:v>16.037056227329753</c:v>
                </c:pt>
                <c:pt idx="6">
                  <c:v>15.434865694647577</c:v>
                </c:pt>
                <c:pt idx="7">
                  <c:v>15.083486667729115</c:v>
                </c:pt>
                <c:pt idx="8">
                  <c:v>14.581936216551535</c:v>
                </c:pt>
                <c:pt idx="9">
                  <c:v>14.038811069353567</c:v>
                </c:pt>
                <c:pt idx="10">
                  <c:v>13.855267773964039</c:v>
                </c:pt>
                <c:pt idx="11">
                  <c:v>13.480691152658999</c:v>
                </c:pt>
                <c:pt idx="12">
                  <c:v>13.197481701118114</c:v>
                </c:pt>
                <c:pt idx="13">
                  <c:v>13.118788196952508</c:v>
                </c:pt>
                <c:pt idx="14">
                  <c:v>12.837915333211734</c:v>
                </c:pt>
                <c:pt idx="15">
                  <c:v>12.836623499624439</c:v>
                </c:pt>
                <c:pt idx="16">
                  <c:v>13.232439252679978</c:v>
                </c:pt>
                <c:pt idx="17">
                  <c:v>13.705066377873827</c:v>
                </c:pt>
                <c:pt idx="18">
                  <c:v>12.936729258040623</c:v>
                </c:pt>
                <c:pt idx="19">
                  <c:v>10.595697061043481</c:v>
                </c:pt>
                <c:pt idx="20">
                  <c:v>8.0596391175899953</c:v>
                </c:pt>
                <c:pt idx="21">
                  <c:v>5.8614340443424782</c:v>
                </c:pt>
                <c:pt idx="22">
                  <c:v>4.0526785944363715</c:v>
                </c:pt>
                <c:pt idx="23">
                  <c:v>2.558755457018131</c:v>
                </c:pt>
              </c:numCache>
            </c:numRef>
          </c:val>
          <c:smooth val="0"/>
        </c:ser>
        <c:ser>
          <c:idx val="5"/>
          <c:order val="5"/>
          <c:tx>
            <c:strRef>
              <c:f>ConsExpense!$C$48</c:f>
              <c:strCache>
                <c:ptCount val="1"/>
                <c:pt idx="0">
                  <c:v>LED (total)</c:v>
                </c:pt>
              </c:strCache>
            </c:strRef>
          </c:tx>
          <c:marker>
            <c:symbol val="none"/>
          </c:marke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ConsExpense!$W$48:$CE$48</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0.16679088141833057</c:v>
                </c:pt>
                <c:pt idx="20">
                  <c:v>0.31208995340461626</c:v>
                </c:pt>
                <c:pt idx="21">
                  <c:v>0.57628501742894012</c:v>
                </c:pt>
                <c:pt idx="22">
                  <c:v>0.86542895124507391</c:v>
                </c:pt>
                <c:pt idx="23">
                  <c:v>1.4686630293120988</c:v>
                </c:pt>
              </c:numCache>
            </c:numRef>
          </c:val>
          <c:smooth val="0"/>
        </c:ser>
        <c:dLbls>
          <c:showLegendKey val="0"/>
          <c:showVal val="0"/>
          <c:showCatName val="0"/>
          <c:showSerName val="0"/>
          <c:showPercent val="0"/>
          <c:showBubbleSize val="0"/>
        </c:dLbls>
        <c:smooth val="0"/>
        <c:axId val="89006984"/>
        <c:axId val="89011296"/>
      </c:lineChart>
      <c:catAx>
        <c:axId val="89006984"/>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89011296"/>
        <c:crosses val="autoZero"/>
        <c:auto val="1"/>
        <c:lblAlgn val="ctr"/>
        <c:lblOffset val="100"/>
        <c:noMultiLvlLbl val="0"/>
      </c:catAx>
      <c:valAx>
        <c:axId val="89011296"/>
        <c:scaling>
          <c:orientation val="minMax"/>
          <c:max val="24"/>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billion</a:t>
                </a:r>
                <a:r>
                  <a:rPr lang="en-GB" baseline="0"/>
                  <a:t> euros</a:t>
                </a:r>
                <a:endParaRPr lang="en-GB"/>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89006984"/>
        <c:crosses val="autoZero"/>
        <c:crossBetween val="between"/>
        <c:majorUnit val="2"/>
      </c:valAx>
    </c:plotArea>
    <c:legend>
      <c:legendPos val="r"/>
      <c:layout>
        <c:manualLayout>
          <c:xMode val="edge"/>
          <c:yMode val="edge"/>
          <c:x val="0.84252747982938347"/>
          <c:y val="0.43525334838659874"/>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000000"/>
                </a:solidFill>
                <a:latin typeface="Calibri"/>
                <a:ea typeface="Calibri"/>
                <a:cs typeface="Calibri"/>
              </a:defRPr>
            </a:pPr>
            <a:r>
              <a:rPr lang="en-GB" sz="1080" b="1" i="0" u="none" strike="noStrike" baseline="0">
                <a:solidFill>
                  <a:srgbClr val="000000"/>
                </a:solidFill>
                <a:latin typeface="Calibri"/>
              </a:rPr>
              <a:t>EU28, Residential, Consumer Expense  1990-2013 </a:t>
            </a:r>
            <a:r>
              <a:rPr lang="en-GB" sz="1080" b="0" i="0" u="none" strike="noStrike" baseline="0">
                <a:solidFill>
                  <a:srgbClr val="000000"/>
                </a:solidFill>
                <a:latin typeface="Calibri"/>
              </a:rPr>
              <a:t>(in billion euros/year)</a:t>
            </a:r>
          </a:p>
          <a:p>
            <a:pPr marL="0" marR="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000000"/>
                </a:solidFill>
                <a:latin typeface="Calibri"/>
                <a:ea typeface="Calibri"/>
                <a:cs typeface="Calibri"/>
              </a:defRPr>
            </a:pPr>
            <a:r>
              <a:rPr lang="en-GB" sz="1100" b="0" i="0" baseline="0">
                <a:effectLst/>
              </a:rPr>
              <a:t>escalation rate after 2010 is 4% (excl. SPL, controls+sb)</a:t>
            </a:r>
            <a:endParaRPr lang="en-GB" sz="1100">
              <a:effectLst/>
            </a:endParaRPr>
          </a:p>
          <a:p>
            <a:pPr marL="0" marR="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000000"/>
                </a:solidFill>
                <a:latin typeface="Calibri"/>
                <a:ea typeface="Calibri"/>
                <a:cs typeface="Calibri"/>
              </a:defRPr>
            </a:pPr>
            <a:endParaRPr lang="en-GB" sz="1080" b="0" i="0" u="none" strike="noStrike" baseline="0">
              <a:solidFill>
                <a:srgbClr val="000000"/>
              </a:solidFill>
              <a:latin typeface="Calibri"/>
            </a:endParaRPr>
          </a:p>
        </c:rich>
      </c:tx>
      <c:layout/>
      <c:overlay val="0"/>
      <c:spPr>
        <a:noFill/>
        <a:ln w="25400">
          <a:noFill/>
        </a:ln>
      </c:spPr>
    </c:title>
    <c:autoTitleDeleted val="0"/>
    <c:plotArea>
      <c:layout>
        <c:manualLayout>
          <c:layoutTarget val="inner"/>
          <c:xMode val="edge"/>
          <c:yMode val="edge"/>
          <c:x val="6.7180867240669892E-2"/>
          <c:y val="0.11356120696310019"/>
          <c:w val="0.77828079123591198"/>
          <c:h val="0.72153378187504225"/>
        </c:manualLayout>
      </c:layout>
      <c:areaChart>
        <c:grouping val="stacked"/>
        <c:varyColors val="0"/>
        <c:ser>
          <c:idx val="0"/>
          <c:order val="0"/>
          <c:tx>
            <c:strRef>
              <c:f>ConsExpense!$C$78</c:f>
              <c:strCache>
                <c:ptCount val="1"/>
                <c:pt idx="0">
                  <c:v>LFL (total)</c:v>
                </c:pt>
              </c:strCache>
            </c:strRef>
          </c:tx>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ConsExpense!$W$78:$CE$78</c:f>
              <c:numCache>
                <c:formatCode>0.0</c:formatCode>
                <c:ptCount val="24"/>
                <c:pt idx="0">
                  <c:v>1.0952126579671924</c:v>
                </c:pt>
                <c:pt idx="1">
                  <c:v>1.1581060777505279</c:v>
                </c:pt>
                <c:pt idx="2">
                  <c:v>1.2128268374642128</c:v>
                </c:pt>
                <c:pt idx="3">
                  <c:v>1.1916977964536561</c:v>
                </c:pt>
                <c:pt idx="4">
                  <c:v>1.2044833521780933</c:v>
                </c:pt>
                <c:pt idx="5">
                  <c:v>1.1805196591261764</c:v>
                </c:pt>
                <c:pt idx="6">
                  <c:v>1.1697217337832646</c:v>
                </c:pt>
                <c:pt idx="7">
                  <c:v>1.1709915022422921</c:v>
                </c:pt>
                <c:pt idx="8">
                  <c:v>1.1595537663038</c:v>
                </c:pt>
                <c:pt idx="9">
                  <c:v>1.1492139652035407</c:v>
                </c:pt>
                <c:pt idx="10">
                  <c:v>1.1640089319445899</c:v>
                </c:pt>
                <c:pt idx="11">
                  <c:v>1.1598188237909652</c:v>
                </c:pt>
                <c:pt idx="12">
                  <c:v>1.1664752555595623</c:v>
                </c:pt>
                <c:pt idx="13">
                  <c:v>1.1907962870578277</c:v>
                </c:pt>
                <c:pt idx="14">
                  <c:v>1.2086051089742726</c:v>
                </c:pt>
                <c:pt idx="15">
                  <c:v>1.2438260817245697</c:v>
                </c:pt>
                <c:pt idx="16">
                  <c:v>1.3059328715638154</c:v>
                </c:pt>
                <c:pt idx="17">
                  <c:v>1.3933556273766834</c:v>
                </c:pt>
                <c:pt idx="18">
                  <c:v>1.4371394547850604</c:v>
                </c:pt>
                <c:pt idx="19">
                  <c:v>1.4437258240859547</c:v>
                </c:pt>
                <c:pt idx="20">
                  <c:v>1.4838729106342756</c:v>
                </c:pt>
                <c:pt idx="21">
                  <c:v>1.5456037784669592</c:v>
                </c:pt>
                <c:pt idx="22">
                  <c:v>1.5955784131349564</c:v>
                </c:pt>
                <c:pt idx="23">
                  <c:v>1.6323558276074612</c:v>
                </c:pt>
              </c:numCache>
            </c:numRef>
          </c:val>
        </c:ser>
        <c:ser>
          <c:idx val="4"/>
          <c:order val="1"/>
          <c:tx>
            <c:strRef>
              <c:f>ConsExpense!$C$95</c:f>
              <c:strCache>
                <c:ptCount val="1"/>
                <c:pt idx="0">
                  <c:v>HID (total)</c:v>
                </c:pt>
              </c:strCache>
            </c:strRef>
          </c:tx>
          <c:spPr>
            <a:ln w="25400">
              <a:noFill/>
            </a:ln>
          </c:spP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ConsExpense!$W$95:$CE$95</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1"/>
          <c:order val="2"/>
          <c:tx>
            <c:strRef>
              <c:f>ConsExpense!$C$81</c:f>
              <c:strCache>
                <c:ptCount val="1"/>
                <c:pt idx="0">
                  <c:v>CFL (total)</c:v>
                </c:pt>
              </c:strCache>
            </c:strRef>
          </c:tx>
          <c:spPr>
            <a:ln w="25400">
              <a:noFill/>
            </a:ln>
          </c:spP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ConsExpense!$W$81:$CE$81</c:f>
              <c:numCache>
                <c:formatCode>0.0</c:formatCode>
                <c:ptCount val="24"/>
                <c:pt idx="0">
                  <c:v>0.30223919449479114</c:v>
                </c:pt>
                <c:pt idx="1">
                  <c:v>0.34429073629717488</c:v>
                </c:pt>
                <c:pt idx="2">
                  <c:v>0.3982612133731887</c:v>
                </c:pt>
                <c:pt idx="3">
                  <c:v>0.45088689396761983</c:v>
                </c:pt>
                <c:pt idx="4">
                  <c:v>0.5206288321709901</c:v>
                </c:pt>
                <c:pt idx="5">
                  <c:v>0.5924733476593177</c:v>
                </c:pt>
                <c:pt idx="6">
                  <c:v>0.66525958895960702</c:v>
                </c:pt>
                <c:pt idx="7">
                  <c:v>0.74952945161270468</c:v>
                </c:pt>
                <c:pt idx="8">
                  <c:v>0.82102934958273455</c:v>
                </c:pt>
                <c:pt idx="9">
                  <c:v>0.8838026454226795</c:v>
                </c:pt>
                <c:pt idx="10">
                  <c:v>0.94832397087009934</c:v>
                </c:pt>
                <c:pt idx="11">
                  <c:v>1.0028815411425986</c:v>
                </c:pt>
                <c:pt idx="12">
                  <c:v>1.0608633850516735</c:v>
                </c:pt>
                <c:pt idx="13">
                  <c:v>1.1249595170201458</c:v>
                </c:pt>
                <c:pt idx="14">
                  <c:v>1.2484564343752815</c:v>
                </c:pt>
                <c:pt idx="15">
                  <c:v>1.6029538669923491</c:v>
                </c:pt>
                <c:pt idx="16">
                  <c:v>2.0664606174926003</c:v>
                </c:pt>
                <c:pt idx="17">
                  <c:v>2.6534295125647911</c:v>
                </c:pt>
                <c:pt idx="18">
                  <c:v>3.0369051477847799</c:v>
                </c:pt>
                <c:pt idx="19">
                  <c:v>3.3723330928562576</c:v>
                </c:pt>
                <c:pt idx="20">
                  <c:v>3.5310598427197002</c:v>
                </c:pt>
                <c:pt idx="21">
                  <c:v>3.6322461543975963</c:v>
                </c:pt>
                <c:pt idx="22">
                  <c:v>3.5799381465042011</c:v>
                </c:pt>
                <c:pt idx="23">
                  <c:v>3.533300216336789</c:v>
                </c:pt>
              </c:numCache>
            </c:numRef>
          </c:val>
        </c:ser>
        <c:ser>
          <c:idx val="2"/>
          <c:order val="3"/>
          <c:tx>
            <c:strRef>
              <c:f>ConsExpense!$C$88</c:f>
              <c:strCache>
                <c:ptCount val="1"/>
                <c:pt idx="0">
                  <c:v>Tungsten-HL (total)</c:v>
                </c:pt>
              </c:strCache>
            </c:strRef>
          </c:tx>
          <c:spPr>
            <a:ln w="25400">
              <a:noFill/>
            </a:ln>
          </c:spP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ConsExpense!$W$88:$CE$88</c:f>
              <c:numCache>
                <c:formatCode>0.0</c:formatCode>
                <c:ptCount val="24"/>
                <c:pt idx="0">
                  <c:v>1.3420126855704408</c:v>
                </c:pt>
                <c:pt idx="1">
                  <c:v>1.9024100500465946</c:v>
                </c:pt>
                <c:pt idx="2">
                  <c:v>2.7976813662558691</c:v>
                </c:pt>
                <c:pt idx="3">
                  <c:v>3.6729293285878466</c:v>
                </c:pt>
                <c:pt idx="4">
                  <c:v>4.3780690665436834</c:v>
                </c:pt>
                <c:pt idx="5">
                  <c:v>4.6889847934597197</c:v>
                </c:pt>
                <c:pt idx="6">
                  <c:v>4.8730450644176893</c:v>
                </c:pt>
                <c:pt idx="7">
                  <c:v>5.0178406922202319</c:v>
                </c:pt>
                <c:pt idx="8">
                  <c:v>5.0966527139768942</c:v>
                </c:pt>
                <c:pt idx="9">
                  <c:v>5.1640743697086027</c:v>
                </c:pt>
                <c:pt idx="10">
                  <c:v>5.3545694411499678</c:v>
                </c:pt>
                <c:pt idx="11">
                  <c:v>5.4659882778756916</c:v>
                </c:pt>
                <c:pt idx="12">
                  <c:v>5.633881724746522</c:v>
                </c:pt>
                <c:pt idx="13">
                  <c:v>5.828723405842859</c:v>
                </c:pt>
                <c:pt idx="14">
                  <c:v>5.9757388291048157</c:v>
                </c:pt>
                <c:pt idx="15">
                  <c:v>6.2734871935791334</c:v>
                </c:pt>
                <c:pt idx="16">
                  <c:v>6.6594429895681024</c:v>
                </c:pt>
                <c:pt idx="17">
                  <c:v>7.1938094531008252</c:v>
                </c:pt>
                <c:pt idx="18">
                  <c:v>7.6784341194340584</c:v>
                </c:pt>
                <c:pt idx="19">
                  <c:v>8.2729239233438179</c:v>
                </c:pt>
                <c:pt idx="20">
                  <c:v>9.024312518204308</c:v>
                </c:pt>
                <c:pt idx="21">
                  <c:v>9.7698696198013835</c:v>
                </c:pt>
                <c:pt idx="22">
                  <c:v>10.455950109895294</c:v>
                </c:pt>
                <c:pt idx="23">
                  <c:v>11.000577638996726</c:v>
                </c:pt>
              </c:numCache>
            </c:numRef>
          </c:val>
        </c:ser>
        <c:ser>
          <c:idx val="6"/>
          <c:order val="4"/>
          <c:tx>
            <c:strRef>
              <c:f>ConsExpense!$C$100</c:f>
              <c:strCache>
                <c:ptCount val="1"/>
                <c:pt idx="0">
                  <c:v>Tungsten stock</c:v>
                </c:pt>
              </c:strCache>
            </c:strRef>
          </c:tx>
          <c:spPr>
            <a:ln w="25400">
              <a:noFill/>
            </a:ln>
          </c:spPr>
          <c:val>
            <c:numRef>
              <c:f>ConsExpense!$W$100:$CE$100</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0.25529580000000002</c:v>
                </c:pt>
                <c:pt idx="21">
                  <c:v>0.67851950400000005</c:v>
                </c:pt>
                <c:pt idx="22">
                  <c:v>1.1351926310400005</c:v>
                </c:pt>
                <c:pt idx="23">
                  <c:v>1.4039571566592</c:v>
                </c:pt>
              </c:numCache>
            </c:numRef>
          </c:val>
        </c:ser>
        <c:ser>
          <c:idx val="3"/>
          <c:order val="5"/>
          <c:tx>
            <c:strRef>
              <c:f>ConsExpense!$C$91</c:f>
              <c:strCache>
                <c:ptCount val="1"/>
                <c:pt idx="0">
                  <c:v>GLS (total)</c:v>
                </c:pt>
              </c:strCache>
            </c:strRef>
          </c:tx>
          <c:spPr>
            <a:ln w="25400">
              <a:noFill/>
            </a:ln>
          </c:spP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ConsExpense!$W$91:$CE$91</c:f>
              <c:numCache>
                <c:formatCode>0.0</c:formatCode>
                <c:ptCount val="24"/>
                <c:pt idx="0">
                  <c:v>14.124582916795971</c:v>
                </c:pt>
                <c:pt idx="1">
                  <c:v>14.84190827142325</c:v>
                </c:pt>
                <c:pt idx="2">
                  <c:v>15.299046649343936</c:v>
                </c:pt>
                <c:pt idx="3">
                  <c:v>14.714263792309589</c:v>
                </c:pt>
                <c:pt idx="4">
                  <c:v>14.580195392521984</c:v>
                </c:pt>
                <c:pt idx="5">
                  <c:v>13.966007786798723</c:v>
                </c:pt>
                <c:pt idx="6">
                  <c:v>13.521712613943754</c:v>
                </c:pt>
                <c:pt idx="7">
                  <c:v>13.239490233248221</c:v>
                </c:pt>
                <c:pt idx="8">
                  <c:v>12.810094943532661</c:v>
                </c:pt>
                <c:pt idx="9">
                  <c:v>12.342036857916055</c:v>
                </c:pt>
                <c:pt idx="10">
                  <c:v>12.192474796912734</c:v>
                </c:pt>
                <c:pt idx="11">
                  <c:v>11.841365040635004</c:v>
                </c:pt>
                <c:pt idx="12">
                  <c:v>11.637038850672093</c:v>
                </c:pt>
                <c:pt idx="13">
                  <c:v>11.499708316948535</c:v>
                </c:pt>
                <c:pt idx="14">
                  <c:v>11.248680547402044</c:v>
                </c:pt>
                <c:pt idx="15">
                  <c:v>11.176791233992821</c:v>
                </c:pt>
                <c:pt idx="16">
                  <c:v>11.423103152775292</c:v>
                </c:pt>
                <c:pt idx="17">
                  <c:v>11.877307713615224</c:v>
                </c:pt>
                <c:pt idx="18">
                  <c:v>11.164053958455227</c:v>
                </c:pt>
                <c:pt idx="19">
                  <c:v>9.1084786577416779</c:v>
                </c:pt>
                <c:pt idx="20">
                  <c:v>6.9500323577785075</c:v>
                </c:pt>
                <c:pt idx="21">
                  <c:v>5.0557018022040054</c:v>
                </c:pt>
                <c:pt idx="22">
                  <c:v>3.4959494174022967</c:v>
                </c:pt>
                <c:pt idx="23">
                  <c:v>2.2081260155275277</c:v>
                </c:pt>
              </c:numCache>
            </c:numRef>
          </c:val>
        </c:ser>
        <c:ser>
          <c:idx val="7"/>
          <c:order val="6"/>
          <c:tx>
            <c:strRef>
              <c:f>ConsExpense!$C$99</c:f>
              <c:strCache>
                <c:ptCount val="1"/>
                <c:pt idx="0">
                  <c:v>GLS stock</c:v>
                </c:pt>
              </c:strCache>
            </c:strRef>
          </c:tx>
          <c:spPr>
            <a:ln w="25400">
              <a:noFill/>
            </a:ln>
          </c:spPr>
          <c:val>
            <c:numRef>
              <c:f>ConsExpense!$W$99:$CE$99</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0.30477485249999997</c:v>
                </c:pt>
                <c:pt idx="20">
                  <c:v>0.77112000000000014</c:v>
                </c:pt>
                <c:pt idx="21">
                  <c:v>1.2745511999999999</c:v>
                </c:pt>
                <c:pt idx="22">
                  <c:v>1.8832170240000006</c:v>
                </c:pt>
                <c:pt idx="23">
                  <c:v>2.47399776</c:v>
                </c:pt>
              </c:numCache>
            </c:numRef>
          </c:val>
        </c:ser>
        <c:ser>
          <c:idx val="5"/>
          <c:order val="7"/>
          <c:tx>
            <c:strRef>
              <c:f>ConsExpense!$C$98</c:f>
              <c:strCache>
                <c:ptCount val="1"/>
                <c:pt idx="0">
                  <c:v>LED (total)</c:v>
                </c:pt>
              </c:strCache>
            </c:strRef>
          </c:tx>
          <c:spPr>
            <a:ln w="25400">
              <a:noFill/>
            </a:ln>
          </c:spP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ConsExpense!$W$98:$CE$98</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0.16679088141833057</c:v>
                </c:pt>
                <c:pt idx="20">
                  <c:v>0.31208995340461626</c:v>
                </c:pt>
                <c:pt idx="21">
                  <c:v>0.51803131926685164</c:v>
                </c:pt>
                <c:pt idx="22">
                  <c:v>0.80430469999896259</c:v>
                </c:pt>
                <c:pt idx="23">
                  <c:v>1.0968421663339107</c:v>
                </c:pt>
              </c:numCache>
            </c:numRef>
          </c:val>
        </c:ser>
        <c:dLbls>
          <c:showLegendKey val="0"/>
          <c:showVal val="0"/>
          <c:showCatName val="0"/>
          <c:showSerName val="0"/>
          <c:showPercent val="0"/>
          <c:showBubbleSize val="0"/>
        </c:dLbls>
        <c:axId val="89011688"/>
        <c:axId val="89009336"/>
      </c:areaChart>
      <c:catAx>
        <c:axId val="89011688"/>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89009336"/>
        <c:crosses val="autoZero"/>
        <c:auto val="1"/>
        <c:lblAlgn val="ctr"/>
        <c:lblOffset val="100"/>
        <c:noMultiLvlLbl val="0"/>
      </c:catAx>
      <c:valAx>
        <c:axId val="89009336"/>
        <c:scaling>
          <c:orientation val="minMax"/>
          <c:max val="30"/>
          <c:min val="0"/>
        </c:scaling>
        <c:delete val="0"/>
        <c:axPos val="l"/>
        <c:majorGridlines/>
        <c:title>
          <c:tx>
            <c:rich>
              <a:bodyPr/>
              <a:lstStyle/>
              <a:p>
                <a:pPr>
                  <a:defRPr sz="900" b="0" i="0" u="none" strike="noStrike" baseline="0">
                    <a:solidFill>
                      <a:srgbClr val="000000"/>
                    </a:solidFill>
                    <a:latin typeface="Calibri"/>
                    <a:ea typeface="Calibri"/>
                    <a:cs typeface="Calibri"/>
                  </a:defRPr>
                </a:pPr>
                <a:r>
                  <a:rPr lang="en-US"/>
                  <a:t>billion</a:t>
                </a:r>
                <a:r>
                  <a:rPr lang="en-US" baseline="0"/>
                  <a:t> euros</a:t>
                </a:r>
                <a:endParaRPr lang="en-US"/>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89011688"/>
        <c:crosses val="autoZero"/>
        <c:crossBetween val="midCat"/>
        <c:majorUnit val="2"/>
      </c:valAx>
    </c:plotArea>
    <c:legend>
      <c:legendPos val="r"/>
      <c:layout>
        <c:manualLayout>
          <c:xMode val="edge"/>
          <c:yMode val="edge"/>
          <c:x val="0.84090464033792656"/>
          <c:y val="0.21160137795275588"/>
          <c:w val="0.13164314173483913"/>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Residential, Consumer Expense 1990-2013 </a:t>
            </a:r>
            <a:r>
              <a:rPr lang="en-GB" sz="1080" b="0" i="0" u="none" strike="noStrike" baseline="0">
                <a:solidFill>
                  <a:srgbClr val="000000"/>
                </a:solidFill>
                <a:latin typeface="Calibri"/>
              </a:rPr>
              <a:t>(in billion euros/ year)</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ConsExpense!$C$78</c:f>
              <c:strCache>
                <c:ptCount val="1"/>
                <c:pt idx="0">
                  <c:v>LFL (total)</c:v>
                </c:pt>
              </c:strCache>
            </c:strRef>
          </c:tx>
          <c:marker>
            <c:symbol val="none"/>
          </c:marke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ConsExpense!$W$78:$CE$78</c:f>
              <c:numCache>
                <c:formatCode>0.0</c:formatCode>
                <c:ptCount val="24"/>
                <c:pt idx="0">
                  <c:v>1.0952126579671924</c:v>
                </c:pt>
                <c:pt idx="1">
                  <c:v>1.1581060777505279</c:v>
                </c:pt>
                <c:pt idx="2">
                  <c:v>1.2128268374642128</c:v>
                </c:pt>
                <c:pt idx="3">
                  <c:v>1.1916977964536561</c:v>
                </c:pt>
                <c:pt idx="4">
                  <c:v>1.2044833521780933</c:v>
                </c:pt>
                <c:pt idx="5">
                  <c:v>1.1805196591261764</c:v>
                </c:pt>
                <c:pt idx="6">
                  <c:v>1.1697217337832646</c:v>
                </c:pt>
                <c:pt idx="7">
                  <c:v>1.1709915022422921</c:v>
                </c:pt>
                <c:pt idx="8">
                  <c:v>1.1595537663038</c:v>
                </c:pt>
                <c:pt idx="9">
                  <c:v>1.1492139652035407</c:v>
                </c:pt>
                <c:pt idx="10">
                  <c:v>1.1640089319445899</c:v>
                </c:pt>
                <c:pt idx="11">
                  <c:v>1.1598188237909652</c:v>
                </c:pt>
                <c:pt idx="12">
                  <c:v>1.1664752555595623</c:v>
                </c:pt>
                <c:pt idx="13">
                  <c:v>1.1907962870578277</c:v>
                </c:pt>
                <c:pt idx="14">
                  <c:v>1.2086051089742726</c:v>
                </c:pt>
                <c:pt idx="15">
                  <c:v>1.2438260817245697</c:v>
                </c:pt>
                <c:pt idx="16">
                  <c:v>1.3059328715638154</c:v>
                </c:pt>
                <c:pt idx="17">
                  <c:v>1.3933556273766834</c:v>
                </c:pt>
                <c:pt idx="18">
                  <c:v>1.4371394547850604</c:v>
                </c:pt>
                <c:pt idx="19">
                  <c:v>1.4437258240859547</c:v>
                </c:pt>
                <c:pt idx="20">
                  <c:v>1.4838729106342756</c:v>
                </c:pt>
                <c:pt idx="21">
                  <c:v>1.5456037784669592</c:v>
                </c:pt>
                <c:pt idx="22">
                  <c:v>1.5955784131349564</c:v>
                </c:pt>
                <c:pt idx="23">
                  <c:v>1.6323558276074612</c:v>
                </c:pt>
              </c:numCache>
            </c:numRef>
          </c:val>
          <c:smooth val="0"/>
        </c:ser>
        <c:ser>
          <c:idx val="4"/>
          <c:order val="1"/>
          <c:tx>
            <c:strRef>
              <c:f>ConsExpense!$C$95</c:f>
              <c:strCache>
                <c:ptCount val="1"/>
                <c:pt idx="0">
                  <c:v>HID (total)</c:v>
                </c:pt>
              </c:strCache>
            </c:strRef>
          </c:tx>
          <c:marker>
            <c:symbol val="none"/>
          </c:marke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ConsExpense!$W$95:$CE$95</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1"/>
          <c:order val="2"/>
          <c:tx>
            <c:strRef>
              <c:f>ConsExpense!$C$81</c:f>
              <c:strCache>
                <c:ptCount val="1"/>
                <c:pt idx="0">
                  <c:v>CFL (total)</c:v>
                </c:pt>
              </c:strCache>
            </c:strRef>
          </c:tx>
          <c:marker>
            <c:symbol val="none"/>
          </c:marke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ConsExpense!$W$81:$CE$81</c:f>
              <c:numCache>
                <c:formatCode>0.0</c:formatCode>
                <c:ptCount val="24"/>
                <c:pt idx="0">
                  <c:v>0.30223919449479114</c:v>
                </c:pt>
                <c:pt idx="1">
                  <c:v>0.34429073629717488</c:v>
                </c:pt>
                <c:pt idx="2">
                  <c:v>0.3982612133731887</c:v>
                </c:pt>
                <c:pt idx="3">
                  <c:v>0.45088689396761983</c:v>
                </c:pt>
                <c:pt idx="4">
                  <c:v>0.5206288321709901</c:v>
                </c:pt>
                <c:pt idx="5">
                  <c:v>0.5924733476593177</c:v>
                </c:pt>
                <c:pt idx="6">
                  <c:v>0.66525958895960702</c:v>
                </c:pt>
                <c:pt idx="7">
                  <c:v>0.74952945161270468</c:v>
                </c:pt>
                <c:pt idx="8">
                  <c:v>0.82102934958273455</c:v>
                </c:pt>
                <c:pt idx="9">
                  <c:v>0.8838026454226795</c:v>
                </c:pt>
                <c:pt idx="10">
                  <c:v>0.94832397087009934</c:v>
                </c:pt>
                <c:pt idx="11">
                  <c:v>1.0028815411425986</c:v>
                </c:pt>
                <c:pt idx="12">
                  <c:v>1.0608633850516735</c:v>
                </c:pt>
                <c:pt idx="13">
                  <c:v>1.1249595170201458</c:v>
                </c:pt>
                <c:pt idx="14">
                  <c:v>1.2484564343752815</c:v>
                </c:pt>
                <c:pt idx="15">
                  <c:v>1.6029538669923491</c:v>
                </c:pt>
                <c:pt idx="16">
                  <c:v>2.0664606174926003</c:v>
                </c:pt>
                <c:pt idx="17">
                  <c:v>2.6534295125647911</c:v>
                </c:pt>
                <c:pt idx="18">
                  <c:v>3.0369051477847799</c:v>
                </c:pt>
                <c:pt idx="19">
                  <c:v>3.3723330928562576</c:v>
                </c:pt>
                <c:pt idx="20">
                  <c:v>3.5310598427197002</c:v>
                </c:pt>
                <c:pt idx="21">
                  <c:v>3.6322461543975963</c:v>
                </c:pt>
                <c:pt idx="22">
                  <c:v>3.5799381465042011</c:v>
                </c:pt>
                <c:pt idx="23">
                  <c:v>3.533300216336789</c:v>
                </c:pt>
              </c:numCache>
            </c:numRef>
          </c:val>
          <c:smooth val="0"/>
        </c:ser>
        <c:ser>
          <c:idx val="2"/>
          <c:order val="3"/>
          <c:tx>
            <c:strRef>
              <c:f>ConsExpense!$C$88</c:f>
              <c:strCache>
                <c:ptCount val="1"/>
                <c:pt idx="0">
                  <c:v>Tungsten-HL (total)</c:v>
                </c:pt>
              </c:strCache>
            </c:strRef>
          </c:tx>
          <c:marker>
            <c:symbol val="none"/>
          </c:marke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ConsExpense!$W$88:$CE$88</c:f>
              <c:numCache>
                <c:formatCode>0.0</c:formatCode>
                <c:ptCount val="24"/>
                <c:pt idx="0">
                  <c:v>1.3420126855704408</c:v>
                </c:pt>
                <c:pt idx="1">
                  <c:v>1.9024100500465946</c:v>
                </c:pt>
                <c:pt idx="2">
                  <c:v>2.7976813662558691</c:v>
                </c:pt>
                <c:pt idx="3">
                  <c:v>3.6729293285878466</c:v>
                </c:pt>
                <c:pt idx="4">
                  <c:v>4.3780690665436834</c:v>
                </c:pt>
                <c:pt idx="5">
                  <c:v>4.6889847934597197</c:v>
                </c:pt>
                <c:pt idx="6">
                  <c:v>4.8730450644176893</c:v>
                </c:pt>
                <c:pt idx="7">
                  <c:v>5.0178406922202319</c:v>
                </c:pt>
                <c:pt idx="8">
                  <c:v>5.0966527139768942</c:v>
                </c:pt>
                <c:pt idx="9">
                  <c:v>5.1640743697086027</c:v>
                </c:pt>
                <c:pt idx="10">
                  <c:v>5.3545694411499678</c:v>
                </c:pt>
                <c:pt idx="11">
                  <c:v>5.4659882778756916</c:v>
                </c:pt>
                <c:pt idx="12">
                  <c:v>5.633881724746522</c:v>
                </c:pt>
                <c:pt idx="13">
                  <c:v>5.828723405842859</c:v>
                </c:pt>
                <c:pt idx="14">
                  <c:v>5.9757388291048157</c:v>
                </c:pt>
                <c:pt idx="15">
                  <c:v>6.2734871935791334</c:v>
                </c:pt>
                <c:pt idx="16">
                  <c:v>6.6594429895681024</c:v>
                </c:pt>
                <c:pt idx="17">
                  <c:v>7.1938094531008252</c:v>
                </c:pt>
                <c:pt idx="18">
                  <c:v>7.6784341194340584</c:v>
                </c:pt>
                <c:pt idx="19">
                  <c:v>8.2729239233438179</c:v>
                </c:pt>
                <c:pt idx="20">
                  <c:v>9.024312518204308</c:v>
                </c:pt>
                <c:pt idx="21">
                  <c:v>9.7698696198013835</c:v>
                </c:pt>
                <c:pt idx="22">
                  <c:v>10.455950109895294</c:v>
                </c:pt>
                <c:pt idx="23">
                  <c:v>11.000577638996726</c:v>
                </c:pt>
              </c:numCache>
            </c:numRef>
          </c:val>
          <c:smooth val="0"/>
        </c:ser>
        <c:ser>
          <c:idx val="3"/>
          <c:order val="4"/>
          <c:tx>
            <c:strRef>
              <c:f>ConsExpense!$C$91</c:f>
              <c:strCache>
                <c:ptCount val="1"/>
                <c:pt idx="0">
                  <c:v>GLS (total)</c:v>
                </c:pt>
              </c:strCache>
            </c:strRef>
          </c:tx>
          <c:marker>
            <c:symbol val="none"/>
          </c:marke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ConsExpense!$W$91:$CE$91</c:f>
              <c:numCache>
                <c:formatCode>0.0</c:formatCode>
                <c:ptCount val="24"/>
                <c:pt idx="0">
                  <c:v>14.124582916795971</c:v>
                </c:pt>
                <c:pt idx="1">
                  <c:v>14.84190827142325</c:v>
                </c:pt>
                <c:pt idx="2">
                  <c:v>15.299046649343936</c:v>
                </c:pt>
                <c:pt idx="3">
                  <c:v>14.714263792309589</c:v>
                </c:pt>
                <c:pt idx="4">
                  <c:v>14.580195392521984</c:v>
                </c:pt>
                <c:pt idx="5">
                  <c:v>13.966007786798723</c:v>
                </c:pt>
                <c:pt idx="6">
                  <c:v>13.521712613943754</c:v>
                </c:pt>
                <c:pt idx="7">
                  <c:v>13.239490233248221</c:v>
                </c:pt>
                <c:pt idx="8">
                  <c:v>12.810094943532661</c:v>
                </c:pt>
                <c:pt idx="9">
                  <c:v>12.342036857916055</c:v>
                </c:pt>
                <c:pt idx="10">
                  <c:v>12.192474796912734</c:v>
                </c:pt>
                <c:pt idx="11">
                  <c:v>11.841365040635004</c:v>
                </c:pt>
                <c:pt idx="12">
                  <c:v>11.637038850672093</c:v>
                </c:pt>
                <c:pt idx="13">
                  <c:v>11.499708316948535</c:v>
                </c:pt>
                <c:pt idx="14">
                  <c:v>11.248680547402044</c:v>
                </c:pt>
                <c:pt idx="15">
                  <c:v>11.176791233992821</c:v>
                </c:pt>
                <c:pt idx="16">
                  <c:v>11.423103152775292</c:v>
                </c:pt>
                <c:pt idx="17">
                  <c:v>11.877307713615224</c:v>
                </c:pt>
                <c:pt idx="18">
                  <c:v>11.164053958455227</c:v>
                </c:pt>
                <c:pt idx="19">
                  <c:v>9.1084786577416779</c:v>
                </c:pt>
                <c:pt idx="20">
                  <c:v>6.9500323577785075</c:v>
                </c:pt>
                <c:pt idx="21">
                  <c:v>5.0557018022040054</c:v>
                </c:pt>
                <c:pt idx="22">
                  <c:v>3.4959494174022967</c:v>
                </c:pt>
                <c:pt idx="23">
                  <c:v>2.2081260155275277</c:v>
                </c:pt>
              </c:numCache>
            </c:numRef>
          </c:val>
          <c:smooth val="0"/>
        </c:ser>
        <c:ser>
          <c:idx val="5"/>
          <c:order val="5"/>
          <c:tx>
            <c:strRef>
              <c:f>ConsExpense!$C$98</c:f>
              <c:strCache>
                <c:ptCount val="1"/>
                <c:pt idx="0">
                  <c:v>LED (total)</c:v>
                </c:pt>
              </c:strCache>
            </c:strRef>
          </c:tx>
          <c:marker>
            <c:symbol val="none"/>
          </c:marke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ConsExpense!$W$98:$CE$98</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0.16679088141833057</c:v>
                </c:pt>
                <c:pt idx="20">
                  <c:v>0.31208995340461626</c:v>
                </c:pt>
                <c:pt idx="21">
                  <c:v>0.51803131926685164</c:v>
                </c:pt>
                <c:pt idx="22">
                  <c:v>0.80430469999896259</c:v>
                </c:pt>
                <c:pt idx="23">
                  <c:v>1.0968421663339107</c:v>
                </c:pt>
              </c:numCache>
            </c:numRef>
          </c:val>
          <c:smooth val="0"/>
        </c:ser>
        <c:dLbls>
          <c:showLegendKey val="0"/>
          <c:showVal val="0"/>
          <c:showCatName val="0"/>
          <c:showSerName val="0"/>
          <c:showPercent val="0"/>
          <c:showBubbleSize val="0"/>
        </c:dLbls>
        <c:smooth val="0"/>
        <c:axId val="89014040"/>
        <c:axId val="89014432"/>
      </c:lineChart>
      <c:catAx>
        <c:axId val="89014040"/>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89014432"/>
        <c:crosses val="autoZero"/>
        <c:auto val="1"/>
        <c:lblAlgn val="ctr"/>
        <c:lblOffset val="100"/>
        <c:noMultiLvlLbl val="0"/>
      </c:catAx>
      <c:valAx>
        <c:axId val="89014432"/>
        <c:scaling>
          <c:orientation val="minMax"/>
          <c:max val="20"/>
          <c:min val="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bln</a:t>
                </a:r>
                <a:r>
                  <a:rPr lang="en-GB" baseline="0"/>
                  <a:t> Euro</a:t>
                </a:r>
                <a:endParaRPr lang="en-GB"/>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89014040"/>
        <c:crosses val="autoZero"/>
        <c:crossBetween val="between"/>
        <c:majorUnit val="2"/>
      </c:valAx>
    </c:plotArea>
    <c:legend>
      <c:legendPos val="r"/>
      <c:layout>
        <c:manualLayout>
          <c:xMode val="edge"/>
          <c:yMode val="edge"/>
          <c:x val="0.84252747982938347"/>
          <c:y val="0.43525334838659874"/>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000000"/>
                </a:solidFill>
                <a:latin typeface="Calibri"/>
                <a:ea typeface="Calibri"/>
                <a:cs typeface="Calibri"/>
              </a:defRPr>
            </a:pPr>
            <a:r>
              <a:rPr lang="en-GB" sz="1080" b="1" i="0" u="none" strike="noStrike" baseline="0">
                <a:solidFill>
                  <a:srgbClr val="000000"/>
                </a:solidFill>
                <a:latin typeface="Calibri"/>
              </a:rPr>
              <a:t>EU28, Non-Residential, Consumer Expense 1990-2013 </a:t>
            </a:r>
            <a:r>
              <a:rPr lang="en-GB" sz="1080" b="0" i="0" u="none" strike="noStrike" baseline="0">
                <a:solidFill>
                  <a:srgbClr val="000000"/>
                </a:solidFill>
                <a:latin typeface="Calibri"/>
              </a:rPr>
              <a:t>(in billion euros/year)</a:t>
            </a:r>
          </a:p>
          <a:p>
            <a:pPr marL="0" marR="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000000"/>
                </a:solidFill>
                <a:latin typeface="Calibri"/>
                <a:ea typeface="Calibri"/>
                <a:cs typeface="Calibri"/>
              </a:defRPr>
            </a:pPr>
            <a:r>
              <a:rPr lang="en-GB" sz="1100" b="0" i="0" baseline="0">
                <a:effectLst/>
              </a:rPr>
              <a:t>escalation rate after 2010 is 4% (excl. SPL, controls+sb)</a:t>
            </a:r>
            <a:endParaRPr lang="en-GB" sz="1100">
              <a:effectLst/>
            </a:endParaRPr>
          </a:p>
          <a:p>
            <a:pPr marL="0" marR="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000000"/>
                </a:solidFill>
                <a:latin typeface="Calibri"/>
                <a:ea typeface="Calibri"/>
                <a:cs typeface="Calibri"/>
              </a:defRPr>
            </a:pPr>
            <a:endParaRPr lang="en-GB" sz="1080" b="0" i="0" u="none" strike="noStrike" baseline="0">
              <a:solidFill>
                <a:srgbClr val="000000"/>
              </a:solidFill>
              <a:latin typeface="Calibri"/>
            </a:endParaRP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ConsExpense!$C$128</c:f>
              <c:strCache>
                <c:ptCount val="1"/>
                <c:pt idx="0">
                  <c:v>LFL (total)</c:v>
                </c:pt>
              </c:strCache>
            </c:strRef>
          </c:tx>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ConsExpense!$W$128:$CE$128</c:f>
              <c:numCache>
                <c:formatCode>0.0</c:formatCode>
                <c:ptCount val="24"/>
                <c:pt idx="0">
                  <c:v>11.893761887460476</c:v>
                </c:pt>
                <c:pt idx="1">
                  <c:v>12.036995804440567</c:v>
                </c:pt>
                <c:pt idx="2">
                  <c:v>12.123857534933773</c:v>
                </c:pt>
                <c:pt idx="3">
                  <c:v>11.661410156892297</c:v>
                </c:pt>
                <c:pt idx="4">
                  <c:v>11.493295169251375</c:v>
                </c:pt>
                <c:pt idx="5">
                  <c:v>11.028954437635919</c:v>
                </c:pt>
                <c:pt idx="6">
                  <c:v>10.48198964360979</c:v>
                </c:pt>
                <c:pt idx="7">
                  <c:v>10.394935778244022</c:v>
                </c:pt>
                <c:pt idx="8">
                  <c:v>10.300305490815335</c:v>
                </c:pt>
                <c:pt idx="9">
                  <c:v>10.266324589946006</c:v>
                </c:pt>
                <c:pt idx="10">
                  <c:v>10.431183057115838</c:v>
                </c:pt>
                <c:pt idx="11">
                  <c:v>10.638059038451505</c:v>
                </c:pt>
                <c:pt idx="12">
                  <c:v>10.456621147385935</c:v>
                </c:pt>
                <c:pt idx="13">
                  <c:v>11.221203515920191</c:v>
                </c:pt>
                <c:pt idx="14">
                  <c:v>11.515766514992849</c:v>
                </c:pt>
                <c:pt idx="15">
                  <c:v>12.476847039995892</c:v>
                </c:pt>
                <c:pt idx="16">
                  <c:v>13.916738649878797</c:v>
                </c:pt>
                <c:pt idx="17">
                  <c:v>14.446820217515558</c:v>
                </c:pt>
                <c:pt idx="18">
                  <c:v>15.341225005256319</c:v>
                </c:pt>
                <c:pt idx="19">
                  <c:v>15.831832135052361</c:v>
                </c:pt>
                <c:pt idx="20">
                  <c:v>16.026451412075978</c:v>
                </c:pt>
                <c:pt idx="21">
                  <c:v>16.735854660848403</c:v>
                </c:pt>
                <c:pt idx="22">
                  <c:v>17.310779808973912</c:v>
                </c:pt>
                <c:pt idx="23">
                  <c:v>17.848773091603732</c:v>
                </c:pt>
              </c:numCache>
            </c:numRef>
          </c:val>
        </c:ser>
        <c:ser>
          <c:idx val="4"/>
          <c:order val="1"/>
          <c:tx>
            <c:strRef>
              <c:f>ConsExpense!$C$145</c:f>
              <c:strCache>
                <c:ptCount val="1"/>
                <c:pt idx="0">
                  <c:v>HID (total)</c:v>
                </c:pt>
              </c:strCache>
            </c:strRef>
          </c:tx>
          <c:spPr>
            <a:ln w="25400">
              <a:noFill/>
            </a:ln>
          </c:spP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ConsExpense!$W$145:$CE$145</c:f>
              <c:numCache>
                <c:formatCode>0.0</c:formatCode>
                <c:ptCount val="24"/>
                <c:pt idx="0">
                  <c:v>4.596322125312116</c:v>
                </c:pt>
                <c:pt idx="1">
                  <c:v>4.6549490891462986</c:v>
                </c:pt>
                <c:pt idx="2">
                  <c:v>4.8277336026086095</c:v>
                </c:pt>
                <c:pt idx="3">
                  <c:v>4.843206228650299</c:v>
                </c:pt>
                <c:pt idx="4">
                  <c:v>4.9704046075742294</c:v>
                </c:pt>
                <c:pt idx="5">
                  <c:v>4.874085248362765</c:v>
                </c:pt>
                <c:pt idx="6">
                  <c:v>4.6557954653494464</c:v>
                </c:pt>
                <c:pt idx="7">
                  <c:v>4.6250432678411473</c:v>
                </c:pt>
                <c:pt idx="8">
                  <c:v>4.5765609595367742</c:v>
                </c:pt>
                <c:pt idx="9">
                  <c:v>4.5669024455180534</c:v>
                </c:pt>
                <c:pt idx="10">
                  <c:v>4.7025003535072738</c:v>
                </c:pt>
                <c:pt idx="11">
                  <c:v>4.8578594845867054</c:v>
                </c:pt>
                <c:pt idx="12">
                  <c:v>4.8010111741095622</c:v>
                </c:pt>
                <c:pt idx="13">
                  <c:v>5.1712781040122584</c:v>
                </c:pt>
                <c:pt idx="14">
                  <c:v>5.3348100583111018</c:v>
                </c:pt>
                <c:pt idx="15">
                  <c:v>5.9010014440848506</c:v>
                </c:pt>
                <c:pt idx="16">
                  <c:v>6.8479042593041033</c:v>
                </c:pt>
                <c:pt idx="17">
                  <c:v>7.3670437333172583</c:v>
                </c:pt>
                <c:pt idx="18">
                  <c:v>8.1229160930520514</c:v>
                </c:pt>
                <c:pt idx="19">
                  <c:v>8.7263613012671719</c:v>
                </c:pt>
                <c:pt idx="20">
                  <c:v>9.0448759499123685</c:v>
                </c:pt>
                <c:pt idx="21">
                  <c:v>9.4203527277824541</c:v>
                </c:pt>
                <c:pt idx="22">
                  <c:v>9.1961526708580799</c:v>
                </c:pt>
                <c:pt idx="23">
                  <c:v>8.4047876919781395</c:v>
                </c:pt>
              </c:numCache>
            </c:numRef>
          </c:val>
        </c:ser>
        <c:ser>
          <c:idx val="1"/>
          <c:order val="2"/>
          <c:tx>
            <c:strRef>
              <c:f>ConsExpense!$C$131</c:f>
              <c:strCache>
                <c:ptCount val="1"/>
                <c:pt idx="0">
                  <c:v>CFL (total)</c:v>
                </c:pt>
              </c:strCache>
            </c:strRef>
          </c:tx>
          <c:spPr>
            <a:ln w="25400">
              <a:noFill/>
            </a:ln>
          </c:spP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ConsExpense!$W$131:$CE$131</c:f>
              <c:numCache>
                <c:formatCode>0.0</c:formatCode>
                <c:ptCount val="24"/>
                <c:pt idx="0">
                  <c:v>0.35151165391449252</c:v>
                </c:pt>
                <c:pt idx="1">
                  <c:v>0.3806332645450079</c:v>
                </c:pt>
                <c:pt idx="2">
                  <c:v>0.41726543866904997</c:v>
                </c:pt>
                <c:pt idx="3">
                  <c:v>0.44890239167259971</c:v>
                </c:pt>
                <c:pt idx="4">
                  <c:v>0.49289234593932763</c:v>
                </c:pt>
                <c:pt idx="5">
                  <c:v>0.53022592851961881</c:v>
                </c:pt>
                <c:pt idx="6">
                  <c:v>0.55797997722571213</c:v>
                </c:pt>
                <c:pt idx="7">
                  <c:v>0.60406192065783415</c:v>
                </c:pt>
                <c:pt idx="8">
                  <c:v>0.64430105025967854</c:v>
                </c:pt>
                <c:pt idx="9">
                  <c:v>0.68253520542826518</c:v>
                </c:pt>
                <c:pt idx="10">
                  <c:v>0.72434029315161808</c:v>
                </c:pt>
                <c:pt idx="11">
                  <c:v>0.76877813641262127</c:v>
                </c:pt>
                <c:pt idx="12">
                  <c:v>0.79043107609087349</c:v>
                </c:pt>
                <c:pt idx="13">
                  <c:v>0.86196057002160387</c:v>
                </c:pt>
                <c:pt idx="14">
                  <c:v>0.94490690071761352</c:v>
                </c:pt>
                <c:pt idx="15">
                  <c:v>1.1893517480936697</c:v>
                </c:pt>
                <c:pt idx="16">
                  <c:v>1.5200644045224341</c:v>
                </c:pt>
                <c:pt idx="17">
                  <c:v>1.8456465784199869</c:v>
                </c:pt>
                <c:pt idx="18">
                  <c:v>2.114237689171194</c:v>
                </c:pt>
                <c:pt idx="19">
                  <c:v>2.3533557035809691</c:v>
                </c:pt>
                <c:pt idx="20">
                  <c:v>2.4327251056045767</c:v>
                </c:pt>
                <c:pt idx="21">
                  <c:v>2.4928731672594706</c:v>
                </c:pt>
                <c:pt idx="22">
                  <c:v>2.4543928367148977</c:v>
                </c:pt>
                <c:pt idx="23">
                  <c:v>2.4062910768951116</c:v>
                </c:pt>
              </c:numCache>
            </c:numRef>
          </c:val>
        </c:ser>
        <c:ser>
          <c:idx val="2"/>
          <c:order val="3"/>
          <c:tx>
            <c:strRef>
              <c:f>ConsExpense!$C$138</c:f>
              <c:strCache>
                <c:ptCount val="1"/>
                <c:pt idx="0">
                  <c:v>Tungsten-HL (total)</c:v>
                </c:pt>
              </c:strCache>
            </c:strRef>
          </c:tx>
          <c:spPr>
            <a:ln w="25400">
              <a:noFill/>
            </a:ln>
          </c:spP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ConsExpense!$W$138:$CE$138</c:f>
              <c:numCache>
                <c:formatCode>0.0</c:formatCode>
                <c:ptCount val="24"/>
                <c:pt idx="0">
                  <c:v>0.22921938386347224</c:v>
                </c:pt>
                <c:pt idx="1">
                  <c:v>0.31124061103597145</c:v>
                </c:pt>
                <c:pt idx="2">
                  <c:v>0.44182866114619895</c:v>
                </c:pt>
                <c:pt idx="3">
                  <c:v>0.57310576596315199</c:v>
                </c:pt>
                <c:pt idx="4">
                  <c:v>0.67115349067041241</c:v>
                </c:pt>
                <c:pt idx="5">
                  <c:v>0.70738362063183091</c:v>
                </c:pt>
                <c:pt idx="6">
                  <c:v>0.70613925012152068</c:v>
                </c:pt>
                <c:pt idx="7">
                  <c:v>0.72090205324836076</c:v>
                </c:pt>
                <c:pt idx="8">
                  <c:v>0.73279507792321141</c:v>
                </c:pt>
                <c:pt idx="9">
                  <c:v>0.74405565303288856</c:v>
                </c:pt>
                <c:pt idx="10">
                  <c:v>0.77110843867817724</c:v>
                </c:pt>
                <c:pt idx="11">
                  <c:v>0.80252975479428479</c:v>
                </c:pt>
                <c:pt idx="12">
                  <c:v>0.81065244935805825</c:v>
                </c:pt>
                <c:pt idx="13">
                  <c:v>0.8768348834728098</c:v>
                </c:pt>
                <c:pt idx="14">
                  <c:v>0.90629693830130198</c:v>
                </c:pt>
                <c:pt idx="15">
                  <c:v>0.99548546584604602</c:v>
                </c:pt>
                <c:pt idx="16">
                  <c:v>1.1173249711580007</c:v>
                </c:pt>
                <c:pt idx="17">
                  <c:v>1.1922422756028408</c:v>
                </c:pt>
                <c:pt idx="18">
                  <c:v>1.3172378142398387</c:v>
                </c:pt>
                <c:pt idx="19">
                  <c:v>1.4588986950214626</c:v>
                </c:pt>
                <c:pt idx="20">
                  <c:v>1.5698219399789413</c:v>
                </c:pt>
                <c:pt idx="21">
                  <c:v>1.6940931190657633</c:v>
                </c:pt>
                <c:pt idx="22">
                  <c:v>1.8071841542653537</c:v>
                </c:pt>
                <c:pt idx="23">
                  <c:v>1.8898371089816497</c:v>
                </c:pt>
              </c:numCache>
            </c:numRef>
          </c:val>
        </c:ser>
        <c:ser>
          <c:idx val="3"/>
          <c:order val="4"/>
          <c:tx>
            <c:strRef>
              <c:f>ConsExpense!$C$141</c:f>
              <c:strCache>
                <c:ptCount val="1"/>
                <c:pt idx="0">
                  <c:v>GLS (total)</c:v>
                </c:pt>
              </c:strCache>
            </c:strRef>
          </c:tx>
          <c:spPr>
            <a:ln w="25400">
              <a:noFill/>
            </a:ln>
          </c:spP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ConsExpense!$W$141:$CE$141</c:f>
              <c:numCache>
                <c:formatCode>0.0</c:formatCode>
                <c:ptCount val="24"/>
                <c:pt idx="0">
                  <c:v>2.4185539036327031</c:v>
                </c:pt>
                <c:pt idx="1">
                  <c:v>2.407315426908589</c:v>
                </c:pt>
                <c:pt idx="2">
                  <c:v>2.3862027144375357</c:v>
                </c:pt>
                <c:pt idx="3">
                  <c:v>2.2629593345482331</c:v>
                </c:pt>
                <c:pt idx="4">
                  <c:v>2.2037539588687975</c:v>
                </c:pt>
                <c:pt idx="5">
                  <c:v>2.0710484405310301</c:v>
                </c:pt>
                <c:pt idx="6">
                  <c:v>1.9131530807038239</c:v>
                </c:pt>
                <c:pt idx="7">
                  <c:v>1.8439964344808939</c:v>
                </c:pt>
                <c:pt idx="8">
                  <c:v>1.7718412730188737</c:v>
                </c:pt>
                <c:pt idx="9">
                  <c:v>1.6967742114375119</c:v>
                </c:pt>
                <c:pt idx="10">
                  <c:v>1.6627929770513039</c:v>
                </c:pt>
                <c:pt idx="11">
                  <c:v>1.6393261120239941</c:v>
                </c:pt>
                <c:pt idx="12">
                  <c:v>1.5604428504460206</c:v>
                </c:pt>
                <c:pt idx="13">
                  <c:v>1.619079880003973</c:v>
                </c:pt>
                <c:pt idx="14">
                  <c:v>1.5892347858096927</c:v>
                </c:pt>
                <c:pt idx="15">
                  <c:v>1.6598322656316196</c:v>
                </c:pt>
                <c:pt idx="16">
                  <c:v>1.8093360999046848</c:v>
                </c:pt>
                <c:pt idx="17">
                  <c:v>1.8277586642586034</c:v>
                </c:pt>
                <c:pt idx="18">
                  <c:v>1.7726752995853965</c:v>
                </c:pt>
                <c:pt idx="19">
                  <c:v>1.487218403301803</c:v>
                </c:pt>
                <c:pt idx="20">
                  <c:v>1.1096067598114889</c:v>
                </c:pt>
                <c:pt idx="21">
                  <c:v>0.80573224213847328</c:v>
                </c:pt>
                <c:pt idx="22">
                  <c:v>0.55672917703407421</c:v>
                </c:pt>
                <c:pt idx="23">
                  <c:v>0.35062944149060354</c:v>
                </c:pt>
              </c:numCache>
            </c:numRef>
          </c:val>
        </c:ser>
        <c:ser>
          <c:idx val="5"/>
          <c:order val="5"/>
          <c:tx>
            <c:strRef>
              <c:f>ConsExpense!$C$148</c:f>
              <c:strCache>
                <c:ptCount val="1"/>
                <c:pt idx="0">
                  <c:v>LED (total)</c:v>
                </c:pt>
              </c:strCache>
            </c:strRef>
          </c:tx>
          <c:spPr>
            <a:ln w="25400">
              <a:noFill/>
            </a:ln>
          </c:spP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ConsExpense!$W$148:$CE$148</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5.8253698162088502E-2</c:v>
                </c:pt>
                <c:pt idx="22">
                  <c:v>6.1124251246111261E-2</c:v>
                </c:pt>
                <c:pt idx="23">
                  <c:v>0.37182086297818806</c:v>
                </c:pt>
              </c:numCache>
            </c:numRef>
          </c:val>
        </c:ser>
        <c:dLbls>
          <c:showLegendKey val="0"/>
          <c:showVal val="0"/>
          <c:showCatName val="0"/>
          <c:showSerName val="0"/>
          <c:showPercent val="0"/>
          <c:showBubbleSize val="0"/>
        </c:dLbls>
        <c:axId val="89017568"/>
        <c:axId val="89015608"/>
      </c:areaChart>
      <c:catAx>
        <c:axId val="89017568"/>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89015608"/>
        <c:crosses val="autoZero"/>
        <c:auto val="1"/>
        <c:lblAlgn val="ctr"/>
        <c:lblOffset val="100"/>
        <c:noMultiLvlLbl val="0"/>
      </c:catAx>
      <c:valAx>
        <c:axId val="89015608"/>
        <c:scaling>
          <c:orientation val="minMax"/>
          <c:max val="36"/>
          <c:min val="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billion</a:t>
                </a:r>
                <a:r>
                  <a:rPr lang="en-GB" baseline="0"/>
                  <a:t> euros</a:t>
                </a:r>
                <a:endParaRPr lang="en-GB"/>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89017568"/>
        <c:crosses val="autoZero"/>
        <c:crossBetween val="midCat"/>
        <c:majorUnit val="2"/>
      </c:valAx>
    </c:plotArea>
    <c:legend>
      <c:legendPos val="r"/>
      <c:layout>
        <c:manualLayout>
          <c:xMode val="edge"/>
          <c:yMode val="edge"/>
          <c:x val="0.85226457817407686"/>
          <c:y val="0.18709158368071635"/>
          <c:w val="0.14773542182592317"/>
          <c:h val="0.63631648525551965"/>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Non-Residential, Consumer Expense 1990-2013 </a:t>
            </a:r>
            <a:r>
              <a:rPr lang="en-GB" sz="1080" b="0" i="0" u="none" strike="noStrike" baseline="0">
                <a:solidFill>
                  <a:srgbClr val="000000"/>
                </a:solidFill>
                <a:latin typeface="Calibri"/>
              </a:rPr>
              <a:t>(in billion euros/ year)</a:t>
            </a:r>
          </a:p>
        </c:rich>
      </c:tx>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ConsExpense!$C$128</c:f>
              <c:strCache>
                <c:ptCount val="1"/>
                <c:pt idx="0">
                  <c:v>LFL (total)</c:v>
                </c:pt>
              </c:strCache>
            </c:strRef>
          </c:tx>
          <c:marker>
            <c:symbol val="none"/>
          </c:marke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ConsExpense!$W$128:$CE$128</c:f>
              <c:numCache>
                <c:formatCode>0.0</c:formatCode>
                <c:ptCount val="24"/>
                <c:pt idx="0">
                  <c:v>11.893761887460476</c:v>
                </c:pt>
                <c:pt idx="1">
                  <c:v>12.036995804440567</c:v>
                </c:pt>
                <c:pt idx="2">
                  <c:v>12.123857534933773</c:v>
                </c:pt>
                <c:pt idx="3">
                  <c:v>11.661410156892297</c:v>
                </c:pt>
                <c:pt idx="4">
                  <c:v>11.493295169251375</c:v>
                </c:pt>
                <c:pt idx="5">
                  <c:v>11.028954437635919</c:v>
                </c:pt>
                <c:pt idx="6">
                  <c:v>10.48198964360979</c:v>
                </c:pt>
                <c:pt idx="7">
                  <c:v>10.394935778244022</c:v>
                </c:pt>
                <c:pt idx="8">
                  <c:v>10.300305490815335</c:v>
                </c:pt>
                <c:pt idx="9">
                  <c:v>10.266324589946006</c:v>
                </c:pt>
                <c:pt idx="10">
                  <c:v>10.431183057115838</c:v>
                </c:pt>
                <c:pt idx="11">
                  <c:v>10.638059038451505</c:v>
                </c:pt>
                <c:pt idx="12">
                  <c:v>10.456621147385935</c:v>
                </c:pt>
                <c:pt idx="13">
                  <c:v>11.221203515920191</c:v>
                </c:pt>
                <c:pt idx="14">
                  <c:v>11.515766514992849</c:v>
                </c:pt>
                <c:pt idx="15">
                  <c:v>12.476847039995892</c:v>
                </c:pt>
                <c:pt idx="16">
                  <c:v>13.916738649878797</c:v>
                </c:pt>
                <c:pt idx="17">
                  <c:v>14.446820217515558</c:v>
                </c:pt>
                <c:pt idx="18">
                  <c:v>15.341225005256319</c:v>
                </c:pt>
                <c:pt idx="19">
                  <c:v>15.831832135052361</c:v>
                </c:pt>
                <c:pt idx="20">
                  <c:v>16.026451412075978</c:v>
                </c:pt>
                <c:pt idx="21">
                  <c:v>16.735854660848403</c:v>
                </c:pt>
                <c:pt idx="22">
                  <c:v>17.310779808973912</c:v>
                </c:pt>
                <c:pt idx="23">
                  <c:v>17.848773091603732</c:v>
                </c:pt>
              </c:numCache>
            </c:numRef>
          </c:val>
          <c:smooth val="0"/>
        </c:ser>
        <c:ser>
          <c:idx val="4"/>
          <c:order val="1"/>
          <c:tx>
            <c:strRef>
              <c:f>ConsExpense!$C$145</c:f>
              <c:strCache>
                <c:ptCount val="1"/>
                <c:pt idx="0">
                  <c:v>HID (total)</c:v>
                </c:pt>
              </c:strCache>
            </c:strRef>
          </c:tx>
          <c:marker>
            <c:symbol val="none"/>
          </c:marke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ConsExpense!$W$145:$CE$145</c:f>
              <c:numCache>
                <c:formatCode>0.0</c:formatCode>
                <c:ptCount val="24"/>
                <c:pt idx="0">
                  <c:v>4.596322125312116</c:v>
                </c:pt>
                <c:pt idx="1">
                  <c:v>4.6549490891462986</c:v>
                </c:pt>
                <c:pt idx="2">
                  <c:v>4.8277336026086095</c:v>
                </c:pt>
                <c:pt idx="3">
                  <c:v>4.843206228650299</c:v>
                </c:pt>
                <c:pt idx="4">
                  <c:v>4.9704046075742294</c:v>
                </c:pt>
                <c:pt idx="5">
                  <c:v>4.874085248362765</c:v>
                </c:pt>
                <c:pt idx="6">
                  <c:v>4.6557954653494464</c:v>
                </c:pt>
                <c:pt idx="7">
                  <c:v>4.6250432678411473</c:v>
                </c:pt>
                <c:pt idx="8">
                  <c:v>4.5765609595367742</c:v>
                </c:pt>
                <c:pt idx="9">
                  <c:v>4.5669024455180534</c:v>
                </c:pt>
                <c:pt idx="10">
                  <c:v>4.7025003535072738</c:v>
                </c:pt>
                <c:pt idx="11">
                  <c:v>4.8578594845867054</c:v>
                </c:pt>
                <c:pt idx="12">
                  <c:v>4.8010111741095622</c:v>
                </c:pt>
                <c:pt idx="13">
                  <c:v>5.1712781040122584</c:v>
                </c:pt>
                <c:pt idx="14">
                  <c:v>5.3348100583111018</c:v>
                </c:pt>
                <c:pt idx="15">
                  <c:v>5.9010014440848506</c:v>
                </c:pt>
                <c:pt idx="16">
                  <c:v>6.8479042593041033</c:v>
                </c:pt>
                <c:pt idx="17">
                  <c:v>7.3670437333172583</c:v>
                </c:pt>
                <c:pt idx="18">
                  <c:v>8.1229160930520514</c:v>
                </c:pt>
                <c:pt idx="19">
                  <c:v>8.7263613012671719</c:v>
                </c:pt>
                <c:pt idx="20">
                  <c:v>9.0448759499123685</c:v>
                </c:pt>
                <c:pt idx="21">
                  <c:v>9.4203527277824541</c:v>
                </c:pt>
                <c:pt idx="22">
                  <c:v>9.1961526708580799</c:v>
                </c:pt>
                <c:pt idx="23">
                  <c:v>8.4047876919781395</c:v>
                </c:pt>
              </c:numCache>
            </c:numRef>
          </c:val>
          <c:smooth val="0"/>
        </c:ser>
        <c:ser>
          <c:idx val="1"/>
          <c:order val="2"/>
          <c:tx>
            <c:strRef>
              <c:f>ConsExpense!$C$131</c:f>
              <c:strCache>
                <c:ptCount val="1"/>
                <c:pt idx="0">
                  <c:v>CFL (total)</c:v>
                </c:pt>
              </c:strCache>
            </c:strRef>
          </c:tx>
          <c:marker>
            <c:symbol val="none"/>
          </c:marke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ConsExpense!$W$131:$CE$131</c:f>
              <c:numCache>
                <c:formatCode>0.0</c:formatCode>
                <c:ptCount val="24"/>
                <c:pt idx="0">
                  <c:v>0.35151165391449252</c:v>
                </c:pt>
                <c:pt idx="1">
                  <c:v>0.3806332645450079</c:v>
                </c:pt>
                <c:pt idx="2">
                  <c:v>0.41726543866904997</c:v>
                </c:pt>
                <c:pt idx="3">
                  <c:v>0.44890239167259971</c:v>
                </c:pt>
                <c:pt idx="4">
                  <c:v>0.49289234593932763</c:v>
                </c:pt>
                <c:pt idx="5">
                  <c:v>0.53022592851961881</c:v>
                </c:pt>
                <c:pt idx="6">
                  <c:v>0.55797997722571213</c:v>
                </c:pt>
                <c:pt idx="7">
                  <c:v>0.60406192065783415</c:v>
                </c:pt>
                <c:pt idx="8">
                  <c:v>0.64430105025967854</c:v>
                </c:pt>
                <c:pt idx="9">
                  <c:v>0.68253520542826518</c:v>
                </c:pt>
                <c:pt idx="10">
                  <c:v>0.72434029315161808</c:v>
                </c:pt>
                <c:pt idx="11">
                  <c:v>0.76877813641262127</c:v>
                </c:pt>
                <c:pt idx="12">
                  <c:v>0.79043107609087349</c:v>
                </c:pt>
                <c:pt idx="13">
                  <c:v>0.86196057002160387</c:v>
                </c:pt>
                <c:pt idx="14">
                  <c:v>0.94490690071761352</c:v>
                </c:pt>
                <c:pt idx="15">
                  <c:v>1.1893517480936697</c:v>
                </c:pt>
                <c:pt idx="16">
                  <c:v>1.5200644045224341</c:v>
                </c:pt>
                <c:pt idx="17">
                  <c:v>1.8456465784199869</c:v>
                </c:pt>
                <c:pt idx="18">
                  <c:v>2.114237689171194</c:v>
                </c:pt>
                <c:pt idx="19">
                  <c:v>2.3533557035809691</c:v>
                </c:pt>
                <c:pt idx="20">
                  <c:v>2.4327251056045767</c:v>
                </c:pt>
                <c:pt idx="21">
                  <c:v>2.4928731672594706</c:v>
                </c:pt>
                <c:pt idx="22">
                  <c:v>2.4543928367148977</c:v>
                </c:pt>
                <c:pt idx="23">
                  <c:v>2.4062910768951116</c:v>
                </c:pt>
              </c:numCache>
            </c:numRef>
          </c:val>
          <c:smooth val="0"/>
        </c:ser>
        <c:ser>
          <c:idx val="2"/>
          <c:order val="3"/>
          <c:tx>
            <c:strRef>
              <c:f>ConsExpense!$C$138</c:f>
              <c:strCache>
                <c:ptCount val="1"/>
                <c:pt idx="0">
                  <c:v>Tungsten-HL (total)</c:v>
                </c:pt>
              </c:strCache>
            </c:strRef>
          </c:tx>
          <c:marker>
            <c:symbol val="none"/>
          </c:marke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ConsExpense!$W$138:$CE$138</c:f>
              <c:numCache>
                <c:formatCode>0.0</c:formatCode>
                <c:ptCount val="24"/>
                <c:pt idx="0">
                  <c:v>0.22921938386347224</c:v>
                </c:pt>
                <c:pt idx="1">
                  <c:v>0.31124061103597145</c:v>
                </c:pt>
                <c:pt idx="2">
                  <c:v>0.44182866114619895</c:v>
                </c:pt>
                <c:pt idx="3">
                  <c:v>0.57310576596315199</c:v>
                </c:pt>
                <c:pt idx="4">
                  <c:v>0.67115349067041241</c:v>
                </c:pt>
                <c:pt idx="5">
                  <c:v>0.70738362063183091</c:v>
                </c:pt>
                <c:pt idx="6">
                  <c:v>0.70613925012152068</c:v>
                </c:pt>
                <c:pt idx="7">
                  <c:v>0.72090205324836076</c:v>
                </c:pt>
                <c:pt idx="8">
                  <c:v>0.73279507792321141</c:v>
                </c:pt>
                <c:pt idx="9">
                  <c:v>0.74405565303288856</c:v>
                </c:pt>
                <c:pt idx="10">
                  <c:v>0.77110843867817724</c:v>
                </c:pt>
                <c:pt idx="11">
                  <c:v>0.80252975479428479</c:v>
                </c:pt>
                <c:pt idx="12">
                  <c:v>0.81065244935805825</c:v>
                </c:pt>
                <c:pt idx="13">
                  <c:v>0.8768348834728098</c:v>
                </c:pt>
                <c:pt idx="14">
                  <c:v>0.90629693830130198</c:v>
                </c:pt>
                <c:pt idx="15">
                  <c:v>0.99548546584604602</c:v>
                </c:pt>
                <c:pt idx="16">
                  <c:v>1.1173249711580007</c:v>
                </c:pt>
                <c:pt idx="17">
                  <c:v>1.1922422756028408</c:v>
                </c:pt>
                <c:pt idx="18">
                  <c:v>1.3172378142398387</c:v>
                </c:pt>
                <c:pt idx="19">
                  <c:v>1.4588986950214626</c:v>
                </c:pt>
                <c:pt idx="20">
                  <c:v>1.5698219399789413</c:v>
                </c:pt>
                <c:pt idx="21">
                  <c:v>1.6940931190657633</c:v>
                </c:pt>
                <c:pt idx="22">
                  <c:v>1.8071841542653537</c:v>
                </c:pt>
                <c:pt idx="23">
                  <c:v>1.8898371089816497</c:v>
                </c:pt>
              </c:numCache>
            </c:numRef>
          </c:val>
          <c:smooth val="0"/>
        </c:ser>
        <c:ser>
          <c:idx val="3"/>
          <c:order val="4"/>
          <c:tx>
            <c:strRef>
              <c:f>ConsExpense!$C$141</c:f>
              <c:strCache>
                <c:ptCount val="1"/>
                <c:pt idx="0">
                  <c:v>GLS (total)</c:v>
                </c:pt>
              </c:strCache>
            </c:strRef>
          </c:tx>
          <c:marker>
            <c:symbol val="none"/>
          </c:marke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ConsExpense!$W$141:$CE$141</c:f>
              <c:numCache>
                <c:formatCode>0.0</c:formatCode>
                <c:ptCount val="24"/>
                <c:pt idx="0">
                  <c:v>2.4185539036327031</c:v>
                </c:pt>
                <c:pt idx="1">
                  <c:v>2.407315426908589</c:v>
                </c:pt>
                <c:pt idx="2">
                  <c:v>2.3862027144375357</c:v>
                </c:pt>
                <c:pt idx="3">
                  <c:v>2.2629593345482331</c:v>
                </c:pt>
                <c:pt idx="4">
                  <c:v>2.2037539588687975</c:v>
                </c:pt>
                <c:pt idx="5">
                  <c:v>2.0710484405310301</c:v>
                </c:pt>
                <c:pt idx="6">
                  <c:v>1.9131530807038239</c:v>
                </c:pt>
                <c:pt idx="7">
                  <c:v>1.8439964344808939</c:v>
                </c:pt>
                <c:pt idx="8">
                  <c:v>1.7718412730188737</c:v>
                </c:pt>
                <c:pt idx="9">
                  <c:v>1.6967742114375119</c:v>
                </c:pt>
                <c:pt idx="10">
                  <c:v>1.6627929770513039</c:v>
                </c:pt>
                <c:pt idx="11">
                  <c:v>1.6393261120239941</c:v>
                </c:pt>
                <c:pt idx="12">
                  <c:v>1.5604428504460206</c:v>
                </c:pt>
                <c:pt idx="13">
                  <c:v>1.619079880003973</c:v>
                </c:pt>
                <c:pt idx="14">
                  <c:v>1.5892347858096927</c:v>
                </c:pt>
                <c:pt idx="15">
                  <c:v>1.6598322656316196</c:v>
                </c:pt>
                <c:pt idx="16">
                  <c:v>1.8093360999046848</c:v>
                </c:pt>
                <c:pt idx="17">
                  <c:v>1.8277586642586034</c:v>
                </c:pt>
                <c:pt idx="18">
                  <c:v>1.7726752995853965</c:v>
                </c:pt>
                <c:pt idx="19">
                  <c:v>1.487218403301803</c:v>
                </c:pt>
                <c:pt idx="20">
                  <c:v>1.1096067598114889</c:v>
                </c:pt>
                <c:pt idx="21">
                  <c:v>0.80573224213847328</c:v>
                </c:pt>
                <c:pt idx="22">
                  <c:v>0.55672917703407421</c:v>
                </c:pt>
                <c:pt idx="23">
                  <c:v>0.35062944149060354</c:v>
                </c:pt>
              </c:numCache>
            </c:numRef>
          </c:val>
          <c:smooth val="0"/>
        </c:ser>
        <c:ser>
          <c:idx val="5"/>
          <c:order val="5"/>
          <c:tx>
            <c:strRef>
              <c:f>ConsExpense!$C$148</c:f>
              <c:strCache>
                <c:ptCount val="1"/>
                <c:pt idx="0">
                  <c:v>LED (total)</c:v>
                </c:pt>
              </c:strCache>
            </c:strRef>
          </c:tx>
          <c:marker>
            <c:symbol val="none"/>
          </c:marke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ConsExpense!$W$148:$CE$148</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5.8253698162088502E-2</c:v>
                </c:pt>
                <c:pt idx="22">
                  <c:v>6.1124251246111261E-2</c:v>
                </c:pt>
                <c:pt idx="23">
                  <c:v>0.37182086297818806</c:v>
                </c:pt>
              </c:numCache>
            </c:numRef>
          </c:val>
          <c:smooth val="0"/>
        </c:ser>
        <c:dLbls>
          <c:showLegendKey val="0"/>
          <c:showVal val="0"/>
          <c:showCatName val="0"/>
          <c:showSerName val="0"/>
          <c:showPercent val="0"/>
          <c:showBubbleSize val="0"/>
        </c:dLbls>
        <c:smooth val="0"/>
        <c:axId val="89008944"/>
        <c:axId val="89016392"/>
      </c:lineChart>
      <c:catAx>
        <c:axId val="89008944"/>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89016392"/>
        <c:crosses val="autoZero"/>
        <c:auto val="1"/>
        <c:lblAlgn val="ctr"/>
        <c:lblOffset val="100"/>
        <c:noMultiLvlLbl val="0"/>
      </c:catAx>
      <c:valAx>
        <c:axId val="89016392"/>
        <c:scaling>
          <c:orientation val="minMax"/>
          <c:max val="20"/>
          <c:min val="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bln Euro</a:t>
                </a:r>
              </a:p>
            </c:rich>
          </c:tx>
          <c:layout/>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89008944"/>
        <c:crosses val="autoZero"/>
        <c:crossBetween val="between"/>
        <c:majorUnit val="2"/>
      </c:valAx>
    </c:plotArea>
    <c:legend>
      <c:legendPos val="r"/>
      <c:layout>
        <c:manualLayout>
          <c:xMode val="edge"/>
          <c:yMode val="edge"/>
          <c:x val="0.84252747982938347"/>
          <c:y val="0.4291258974062066"/>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solidFill>
                  <a:schemeClr val="dk1"/>
                </a:solidFill>
                <a:latin typeface="Arial" panose="020B0604020202020204" pitchFamily="34" charset="0"/>
                <a:ea typeface="+mn-ea"/>
                <a:cs typeface="+mn-cs"/>
              </a:defRPr>
            </a:pPr>
            <a:r>
              <a:rPr lang="en-US"/>
              <a:t>expense/hh in Euro/yr</a:t>
            </a:r>
          </a:p>
        </c:rich>
      </c:tx>
      <c:overlay val="0"/>
      <c:spPr>
        <a:solidFill>
          <a:schemeClr val="lt1"/>
        </a:solidFill>
        <a:ln w="25400" cap="flat" cmpd="sng" algn="ctr">
          <a:noFill/>
          <a:prstDash val="solid"/>
        </a:ln>
        <a:effectLst/>
      </c:spPr>
    </c:title>
    <c:autoTitleDeleted val="0"/>
    <c:plotArea>
      <c:layout/>
      <c:lineChart>
        <c:grouping val="standard"/>
        <c:varyColors val="0"/>
        <c:ser>
          <c:idx val="0"/>
          <c:order val="0"/>
          <c:tx>
            <c:strRef>
              <c:f>ConsExpense!$C$116</c:f>
              <c:strCache>
                <c:ptCount val="1"/>
                <c:pt idx="0">
                  <c:v>TOTAL costs (euro)/hh</c:v>
                </c:pt>
              </c:strCache>
            </c:strRef>
          </c:tx>
          <c:marker>
            <c:symbol val="none"/>
          </c:marker>
          <c:cat>
            <c:numRef>
              <c:f>ConsExpense!$W$2:$CE$2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ConsExpense!$W$116:$CE$116</c:f>
              <c:numCache>
                <c:formatCode>0.0</c:formatCode>
                <c:ptCount val="24"/>
                <c:pt idx="0">
                  <c:v>98.275334818347304</c:v>
                </c:pt>
                <c:pt idx="1">
                  <c:v>105.11991666964829</c:v>
                </c:pt>
                <c:pt idx="2">
                  <c:v>112.25686982477336</c:v>
                </c:pt>
                <c:pt idx="3">
                  <c:v>112.81839479170168</c:v>
                </c:pt>
                <c:pt idx="4">
                  <c:v>115.21488771955634</c:v>
                </c:pt>
                <c:pt idx="5">
                  <c:v>112.55088477710159</c:v>
                </c:pt>
                <c:pt idx="6">
                  <c:v>110.55710460763098</c:v>
                </c:pt>
                <c:pt idx="7">
                  <c:v>109.38876655818851</c:v>
                </c:pt>
                <c:pt idx="8">
                  <c:v>106.9556350080461</c:v>
                </c:pt>
                <c:pt idx="9">
                  <c:v>104.25316315361692</c:v>
                </c:pt>
                <c:pt idx="10">
                  <c:v>104.07293351443826</c:v>
                </c:pt>
                <c:pt idx="11">
                  <c:v>102.66849653788367</c:v>
                </c:pt>
                <c:pt idx="12">
                  <c:v>102.41758176294699</c:v>
                </c:pt>
                <c:pt idx="13">
                  <c:v>102.78457266047177</c:v>
                </c:pt>
                <c:pt idx="14">
                  <c:v>102.58251287322219</c:v>
                </c:pt>
                <c:pt idx="15">
                  <c:v>105.38451908768886</c:v>
                </c:pt>
                <c:pt idx="16">
                  <c:v>110.96999912796014</c:v>
                </c:pt>
                <c:pt idx="17">
                  <c:v>119.11532515796333</c:v>
                </c:pt>
                <c:pt idx="18">
                  <c:v>119.6824385610262</c:v>
                </c:pt>
                <c:pt idx="19">
                  <c:v>115.91852746955428</c:v>
                </c:pt>
                <c:pt idx="20">
                  <c:v>113.74316547499443</c:v>
                </c:pt>
                <c:pt idx="21">
                  <c:v>114.04913923747488</c:v>
                </c:pt>
                <c:pt idx="22">
                  <c:v>116.01521808702716</c:v>
                </c:pt>
                <c:pt idx="23">
                  <c:v>117.58060621140909</c:v>
                </c:pt>
              </c:numCache>
            </c:numRef>
          </c:val>
          <c:smooth val="0"/>
        </c:ser>
        <c:dLbls>
          <c:showLegendKey val="0"/>
          <c:showVal val="0"/>
          <c:showCatName val="0"/>
          <c:showSerName val="0"/>
          <c:showPercent val="0"/>
          <c:showBubbleSize val="0"/>
        </c:dLbls>
        <c:smooth val="0"/>
        <c:axId val="89013256"/>
        <c:axId val="89007768"/>
      </c:lineChart>
      <c:dateAx>
        <c:axId val="89013256"/>
        <c:scaling>
          <c:orientation val="minMax"/>
        </c:scaling>
        <c:delete val="0"/>
        <c:axPos val="b"/>
        <c:numFmt formatCode="General" sourceLinked="1"/>
        <c:majorTickMark val="out"/>
        <c:minorTickMark val="none"/>
        <c:tickLblPos val="nextTo"/>
        <c:crossAx val="89007768"/>
        <c:crosses val="autoZero"/>
        <c:auto val="0"/>
        <c:lblOffset val="100"/>
        <c:baseTimeUnit val="days"/>
        <c:majorUnit val="5"/>
      </c:dateAx>
      <c:valAx>
        <c:axId val="89007768"/>
        <c:scaling>
          <c:orientation val="minMax"/>
        </c:scaling>
        <c:delete val="0"/>
        <c:axPos val="l"/>
        <c:majorGridlines/>
        <c:numFmt formatCode="0.0" sourceLinked="1"/>
        <c:majorTickMark val="out"/>
        <c:minorTickMark val="none"/>
        <c:tickLblPos val="nextTo"/>
        <c:crossAx val="89013256"/>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solidFill>
                  <a:schemeClr val="dk1"/>
                </a:solidFill>
                <a:latin typeface="Arial" panose="020B0604020202020204" pitchFamily="34" charset="0"/>
                <a:ea typeface="+mn-ea"/>
                <a:cs typeface="+mn-cs"/>
              </a:defRPr>
            </a:pPr>
            <a:r>
              <a:rPr lang="en-US"/>
              <a:t>TOTAL lamp</a:t>
            </a:r>
            <a:r>
              <a:rPr lang="en-US" baseline="0"/>
              <a:t> sales </a:t>
            </a:r>
            <a:r>
              <a:rPr lang="en-US"/>
              <a:t>/ hh</a:t>
            </a:r>
          </a:p>
        </c:rich>
      </c:tx>
      <c:overlay val="0"/>
      <c:spPr>
        <a:solidFill>
          <a:schemeClr val="lt1"/>
        </a:solidFill>
        <a:ln w="25400" cap="flat" cmpd="sng" algn="ctr">
          <a:noFill/>
          <a:prstDash val="solid"/>
        </a:ln>
        <a:effectLst/>
      </c:spPr>
    </c:title>
    <c:autoTitleDeleted val="0"/>
    <c:plotArea>
      <c:layout/>
      <c:lineChart>
        <c:grouping val="standard"/>
        <c:varyColors val="0"/>
        <c:ser>
          <c:idx val="0"/>
          <c:order val="0"/>
          <c:tx>
            <c:strRef>
              <c:f>Sales!$C$116</c:f>
              <c:strCache>
                <c:ptCount val="1"/>
                <c:pt idx="0">
                  <c:v>TOTAL lamps/hh</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Sales!$W$116:$CE$116</c:f>
              <c:numCache>
                <c:formatCode>0.0</c:formatCode>
                <c:ptCount val="24"/>
                <c:pt idx="0">
                  <c:v>8.5136101540173268</c:v>
                </c:pt>
                <c:pt idx="1">
                  <c:v>8.4803897868346638</c:v>
                </c:pt>
                <c:pt idx="2">
                  <c:v>8.4790920965156218</c:v>
                </c:pt>
                <c:pt idx="3">
                  <c:v>8.5071069377765163</c:v>
                </c:pt>
                <c:pt idx="4">
                  <c:v>8.4685474264814857</c:v>
                </c:pt>
                <c:pt idx="5">
                  <c:v>8.4476368345707264</c:v>
                </c:pt>
                <c:pt idx="6">
                  <c:v>8.4248815898488196</c:v>
                </c:pt>
                <c:pt idx="7">
                  <c:v>8.4119595631206305</c:v>
                </c:pt>
                <c:pt idx="8">
                  <c:v>8.392477810453455</c:v>
                </c:pt>
                <c:pt idx="9">
                  <c:v>8.3697714302947048</c:v>
                </c:pt>
                <c:pt idx="10">
                  <c:v>8.3356748996378887</c:v>
                </c:pt>
                <c:pt idx="11">
                  <c:v>8.3338955603297293</c:v>
                </c:pt>
                <c:pt idx="12">
                  <c:v>8.3280119751939523</c:v>
                </c:pt>
                <c:pt idx="13">
                  <c:v>8.3279385359162941</c:v>
                </c:pt>
                <c:pt idx="14">
                  <c:v>8.3878536790476392</c:v>
                </c:pt>
                <c:pt idx="15">
                  <c:v>8.6767613370913406</c:v>
                </c:pt>
                <c:pt idx="16">
                  <c:v>8.9922189765017961</c:v>
                </c:pt>
                <c:pt idx="17">
                  <c:v>9.46328707680712</c:v>
                </c:pt>
                <c:pt idx="18">
                  <c:v>9.1009431666691487</c:v>
                </c:pt>
                <c:pt idx="19">
                  <c:v>8.6388591062287681</c:v>
                </c:pt>
                <c:pt idx="20">
                  <c:v>8.2846918875351552</c:v>
                </c:pt>
                <c:pt idx="21">
                  <c:v>7.8328030929937844</c:v>
                </c:pt>
                <c:pt idx="22">
                  <c:v>7.4445112795283839</c:v>
                </c:pt>
                <c:pt idx="23">
                  <c:v>7.1249268000125863</c:v>
                </c:pt>
              </c:numCache>
            </c:numRef>
          </c:val>
          <c:smooth val="0"/>
        </c:ser>
        <c:dLbls>
          <c:showLegendKey val="0"/>
          <c:showVal val="0"/>
          <c:showCatName val="0"/>
          <c:showSerName val="0"/>
          <c:showPercent val="0"/>
          <c:showBubbleSize val="0"/>
        </c:dLbls>
        <c:smooth val="0"/>
        <c:axId val="272223408"/>
        <c:axId val="272219880"/>
      </c:lineChart>
      <c:dateAx>
        <c:axId val="272223408"/>
        <c:scaling>
          <c:orientation val="minMax"/>
        </c:scaling>
        <c:delete val="0"/>
        <c:axPos val="b"/>
        <c:numFmt formatCode="General" sourceLinked="1"/>
        <c:majorTickMark val="out"/>
        <c:minorTickMark val="none"/>
        <c:tickLblPos val="nextTo"/>
        <c:crossAx val="272219880"/>
        <c:crosses val="autoZero"/>
        <c:auto val="0"/>
        <c:lblOffset val="100"/>
        <c:baseTimeUnit val="days"/>
        <c:majorUnit val="5"/>
      </c:dateAx>
      <c:valAx>
        <c:axId val="272219880"/>
        <c:scaling>
          <c:orientation val="minMax"/>
        </c:scaling>
        <c:delete val="0"/>
        <c:axPos val="l"/>
        <c:majorGridlines/>
        <c:numFmt formatCode="0.0" sourceLinked="1"/>
        <c:majorTickMark val="out"/>
        <c:minorTickMark val="none"/>
        <c:tickLblPos val="nextTo"/>
        <c:crossAx val="272223408"/>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All Sectors, Acquisition and Energy cost, 1990-2013 </a:t>
            </a:r>
            <a:r>
              <a:rPr lang="en-GB" sz="1080" b="0" i="0" u="none" strike="noStrike" baseline="0">
                <a:solidFill>
                  <a:srgbClr val="000000"/>
                </a:solidFill>
                <a:latin typeface="Calibri"/>
              </a:rPr>
              <a:t>(in billion euros/year)</a:t>
            </a:r>
          </a:p>
        </c:rich>
      </c:tx>
      <c:layout>
        <c:manualLayout>
          <c:xMode val="edge"/>
          <c:yMode val="edge"/>
          <c:x val="0.20328211772944155"/>
          <c:y val="1.9230769230769232E-2"/>
        </c:manualLayout>
      </c:layout>
      <c:overlay val="0"/>
      <c:spPr>
        <a:noFill/>
        <a:ln w="25400">
          <a:noFill/>
        </a:ln>
      </c:spPr>
    </c:title>
    <c:autoTitleDeleted val="0"/>
    <c:plotArea>
      <c:layout>
        <c:manualLayout>
          <c:layoutTarget val="inner"/>
          <c:xMode val="edge"/>
          <c:yMode val="edge"/>
          <c:x val="0.13145587662786171"/>
          <c:y val="0.16037269032144047"/>
          <c:w val="0.81161919652387948"/>
          <c:h val="0.6657378862554898"/>
        </c:manualLayout>
      </c:layout>
      <c:areaChart>
        <c:grouping val="stacked"/>
        <c:varyColors val="0"/>
        <c:ser>
          <c:idx val="0"/>
          <c:order val="0"/>
          <c:tx>
            <c:v>Energy Cost</c:v>
          </c:tx>
          <c:cat>
            <c:numRef>
              <c:f>ConsExpense!$W$2:$AT$2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ConsExpense!$W$16:$AT$16</c:f>
              <c:numCache>
                <c:formatCode>0.0</c:formatCode>
                <c:ptCount val="24"/>
                <c:pt idx="0">
                  <c:v>31.716623558867951</c:v>
                </c:pt>
                <c:pt idx="1">
                  <c:v>33.338761484056633</c:v>
                </c:pt>
                <c:pt idx="2">
                  <c:v>35.06188997712664</c:v>
                </c:pt>
                <c:pt idx="3">
                  <c:v>34.796282285056108</c:v>
                </c:pt>
                <c:pt idx="4">
                  <c:v>35.328990982871545</c:v>
                </c:pt>
                <c:pt idx="5">
                  <c:v>34.245236606424832</c:v>
                </c:pt>
                <c:pt idx="6">
                  <c:v>32.937528161806448</c:v>
                </c:pt>
                <c:pt idx="7">
                  <c:v>32.526969914402159</c:v>
                </c:pt>
                <c:pt idx="8">
                  <c:v>31.846059889713207</c:v>
                </c:pt>
                <c:pt idx="9">
                  <c:v>31.14298722258485</c:v>
                </c:pt>
                <c:pt idx="10">
                  <c:v>31.347833012276553</c:v>
                </c:pt>
                <c:pt idx="11">
                  <c:v>31.340112265542309</c:v>
                </c:pt>
                <c:pt idx="12">
                  <c:v>30.891473825140203</c:v>
                </c:pt>
                <c:pt idx="13">
                  <c:v>32.063519150140657</c:v>
                </c:pt>
                <c:pt idx="14">
                  <c:v>32.208446392708368</c:v>
                </c:pt>
                <c:pt idx="15">
                  <c:v>33.984225174604425</c:v>
                </c:pt>
                <c:pt idx="16">
                  <c:v>37.339477988563559</c:v>
                </c:pt>
                <c:pt idx="17">
                  <c:v>39.471332115723165</c:v>
                </c:pt>
                <c:pt idx="18">
                  <c:v>41.020359600152752</c:v>
                </c:pt>
                <c:pt idx="19">
                  <c:v>40.930977250960382</c:v>
                </c:pt>
                <c:pt idx="20">
                  <c:v>40.749153383211286</c:v>
                </c:pt>
                <c:pt idx="21">
                  <c:v>41.985063967196673</c:v>
                </c:pt>
                <c:pt idx="22">
                  <c:v>43.052493205435674</c:v>
                </c:pt>
                <c:pt idx="23">
                  <c:v>43.741195076948557</c:v>
                </c:pt>
              </c:numCache>
            </c:numRef>
          </c:val>
        </c:ser>
        <c:ser>
          <c:idx val="1"/>
          <c:order val="1"/>
          <c:tx>
            <c:v>Acquisition Cost</c:v>
          </c:tx>
          <c:cat>
            <c:numRef>
              <c:f>ConsExpense!$W$2:$AT$2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ConsExpense!$W$15:$AT$15</c:f>
              <c:numCache>
                <c:formatCode>0.0</c:formatCode>
                <c:ptCount val="24"/>
                <c:pt idx="0">
                  <c:v>4.6367928501437055</c:v>
                </c:pt>
                <c:pt idx="1">
                  <c:v>4.6990878475373492</c:v>
                </c:pt>
                <c:pt idx="2">
                  <c:v>4.8428140411057328</c:v>
                </c:pt>
                <c:pt idx="3">
                  <c:v>5.0230794039891826</c:v>
                </c:pt>
                <c:pt idx="4">
                  <c:v>5.1858852328473475</c:v>
                </c:pt>
                <c:pt idx="5">
                  <c:v>5.3944466563002642</c:v>
                </c:pt>
                <c:pt idx="6">
                  <c:v>5.6072682563081564</c:v>
                </c:pt>
                <c:pt idx="7">
                  <c:v>5.8398214193935516</c:v>
                </c:pt>
                <c:pt idx="8">
                  <c:v>6.0670747352367513</c:v>
                </c:pt>
                <c:pt idx="9">
                  <c:v>6.3527327210287492</c:v>
                </c:pt>
                <c:pt idx="10">
                  <c:v>6.6034692481050525</c:v>
                </c:pt>
                <c:pt idx="11">
                  <c:v>6.8364939441710559</c:v>
                </c:pt>
                <c:pt idx="12">
                  <c:v>7.0259440882800916</c:v>
                </c:pt>
                <c:pt idx="13">
                  <c:v>7.3310253301595489</c:v>
                </c:pt>
                <c:pt idx="14">
                  <c:v>7.7640497252806071</c:v>
                </c:pt>
                <c:pt idx="15">
                  <c:v>8.5353511653365253</c:v>
                </c:pt>
                <c:pt idx="16">
                  <c:v>9.3268300276042702</c:v>
                </c:pt>
                <c:pt idx="17">
                  <c:v>10.32608166004861</c:v>
                </c:pt>
                <c:pt idx="18">
                  <c:v>10.964464981611174</c:v>
                </c:pt>
                <c:pt idx="19">
                  <c:v>11.595716219209422</c:v>
                </c:pt>
                <c:pt idx="20">
                  <c:v>11.762111166913474</c:v>
                </c:pt>
                <c:pt idx="21">
                  <c:v>11.696619026196773</c:v>
                </c:pt>
                <c:pt idx="22">
                  <c:v>11.284000135632475</c:v>
                </c:pt>
                <c:pt idx="23">
                  <c:v>10.88010097844049</c:v>
                </c:pt>
              </c:numCache>
            </c:numRef>
          </c:val>
        </c:ser>
        <c:dLbls>
          <c:showLegendKey val="0"/>
          <c:showVal val="0"/>
          <c:showCatName val="0"/>
          <c:showSerName val="0"/>
          <c:showPercent val="0"/>
          <c:showBubbleSize val="0"/>
        </c:dLbls>
        <c:axId val="89017960"/>
        <c:axId val="89013648"/>
      </c:areaChart>
      <c:catAx>
        <c:axId val="89017960"/>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89013648"/>
        <c:crosses val="autoZero"/>
        <c:auto val="1"/>
        <c:lblAlgn val="ctr"/>
        <c:lblOffset val="100"/>
        <c:noMultiLvlLbl val="0"/>
      </c:catAx>
      <c:valAx>
        <c:axId val="89013648"/>
        <c:scaling>
          <c:orientation val="minMax"/>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billion</a:t>
                </a:r>
                <a:r>
                  <a:rPr lang="en-GB" baseline="0"/>
                  <a:t> euros</a:t>
                </a:r>
                <a:endParaRPr lang="en-GB"/>
              </a:p>
            </c:rich>
          </c:tx>
          <c:overlay val="0"/>
          <c:spPr>
            <a:noFill/>
            <a:ln w="25400">
              <a:noFill/>
            </a:ln>
          </c:spPr>
        </c:title>
        <c:numFmt formatCode="0" sourceLinked="0"/>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89017960"/>
        <c:crosses val="autoZero"/>
        <c:crossBetween val="midCat"/>
        <c:majorUnit val="5"/>
      </c:valAx>
    </c:plotArea>
    <c:legend>
      <c:legendPos val="r"/>
      <c:layout>
        <c:manualLayout>
          <c:xMode val="edge"/>
          <c:yMode val="edge"/>
          <c:x val="0.29971147446282137"/>
          <c:y val="0.16640616307001524"/>
          <c:w val="0.32535068881939999"/>
          <c:h val="0.11387083472421308"/>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All Sectors, Stock 1990-2013 </a:t>
            </a:r>
            <a:r>
              <a:rPr lang="en-GB" sz="1080" b="0" i="0" u="none" strike="noStrike" baseline="0">
                <a:solidFill>
                  <a:srgbClr val="000000"/>
                </a:solidFill>
                <a:latin typeface="Calibri"/>
              </a:rPr>
              <a:t>(in mln units)</a:t>
            </a:r>
          </a:p>
        </c:rich>
      </c:tx>
      <c:layout>
        <c:manualLayout>
          <c:xMode val="edge"/>
          <c:yMode val="edge"/>
          <c:x val="0.17934917336890824"/>
          <c:y val="3.0637254901960783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areaChart>
        <c:grouping val="stacked"/>
        <c:varyColors val="0"/>
        <c:ser>
          <c:idx val="0"/>
          <c:order val="0"/>
          <c:tx>
            <c:strRef>
              <c:f>Stock!$C$28</c:f>
              <c:strCache>
                <c:ptCount val="1"/>
                <c:pt idx="0">
                  <c:v>LFL (total)</c:v>
                </c:pt>
              </c:strCache>
            </c:strRef>
          </c:tx>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Stock!$W$28:$CE$28</c:f>
              <c:numCache>
                <c:formatCode>0</c:formatCode>
                <c:ptCount val="24"/>
                <c:pt idx="0">
                  <c:v>1241.391590212651</c:v>
                </c:pt>
                <c:pt idx="1">
                  <c:v>1266.6509767423186</c:v>
                </c:pt>
                <c:pt idx="2">
                  <c:v>1285.9229339573662</c:v>
                </c:pt>
                <c:pt idx="3">
                  <c:v>1298.9474952800535</c:v>
                </c:pt>
                <c:pt idx="4">
                  <c:v>1310.7098031962882</c:v>
                </c:pt>
                <c:pt idx="5">
                  <c:v>1328.0380948937502</c:v>
                </c:pt>
                <c:pt idx="6">
                  <c:v>1351.4318808905714</c:v>
                </c:pt>
                <c:pt idx="7">
                  <c:v>1380.5500929628331</c:v>
                </c:pt>
                <c:pt idx="8">
                  <c:v>1412.88500936329</c:v>
                </c:pt>
                <c:pt idx="9">
                  <c:v>1452.5057617366449</c:v>
                </c:pt>
                <c:pt idx="10">
                  <c:v>1495.2229877574105</c:v>
                </c:pt>
                <c:pt idx="11">
                  <c:v>1538.7321615275844</c:v>
                </c:pt>
                <c:pt idx="12">
                  <c:v>1578.76715315928</c:v>
                </c:pt>
                <c:pt idx="13">
                  <c:v>1626.0287141857625</c:v>
                </c:pt>
                <c:pt idx="14">
                  <c:v>1683.7606952174965</c:v>
                </c:pt>
                <c:pt idx="15">
                  <c:v>1748.3788951520869</c:v>
                </c:pt>
                <c:pt idx="16">
                  <c:v>1809.4147567495406</c:v>
                </c:pt>
                <c:pt idx="17">
                  <c:v>1863.9694917084983</c:v>
                </c:pt>
                <c:pt idx="18">
                  <c:v>1920.5556901440559</c:v>
                </c:pt>
                <c:pt idx="19">
                  <c:v>1978.8322889133044</c:v>
                </c:pt>
                <c:pt idx="20">
                  <c:v>2046.9841399061163</c:v>
                </c:pt>
                <c:pt idx="21">
                  <c:v>2111.4505105324615</c:v>
                </c:pt>
                <c:pt idx="22">
                  <c:v>2164.9761988427836</c:v>
                </c:pt>
                <c:pt idx="23">
                  <c:v>2209.1560628532366</c:v>
                </c:pt>
              </c:numCache>
            </c:numRef>
          </c:val>
        </c:ser>
        <c:ser>
          <c:idx val="4"/>
          <c:order val="1"/>
          <c:tx>
            <c:strRef>
              <c:f>Stock!$C$45</c:f>
              <c:strCache>
                <c:ptCount val="1"/>
                <c:pt idx="0">
                  <c:v>HID (total)</c:v>
                </c:pt>
              </c:strCache>
            </c:strRef>
          </c:tx>
          <c:spPr>
            <a:ln w="25400">
              <a:noFill/>
            </a:ln>
          </c:spP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Stock!$W$45:$CE$45</c:f>
              <c:numCache>
                <c:formatCode>0</c:formatCode>
                <c:ptCount val="24"/>
                <c:pt idx="0">
                  <c:v>40.300000000000004</c:v>
                </c:pt>
                <c:pt idx="1">
                  <c:v>40.800000000000004</c:v>
                </c:pt>
                <c:pt idx="2">
                  <c:v>42.300000000000004</c:v>
                </c:pt>
                <c:pt idx="3">
                  <c:v>44.4</c:v>
                </c:pt>
                <c:pt idx="4">
                  <c:v>46.477400000000003</c:v>
                </c:pt>
                <c:pt idx="5">
                  <c:v>48.309600000000003</c:v>
                </c:pt>
                <c:pt idx="6">
                  <c:v>49.883333333333326</c:v>
                </c:pt>
                <c:pt idx="7">
                  <c:v>51.321199999999997</c:v>
                </c:pt>
                <c:pt idx="8">
                  <c:v>52.745800000000003</c:v>
                </c:pt>
                <c:pt idx="9">
                  <c:v>54.712333333333333</c:v>
                </c:pt>
                <c:pt idx="10">
                  <c:v>57.302733333333336</c:v>
                </c:pt>
                <c:pt idx="11">
                  <c:v>59.9816</c:v>
                </c:pt>
                <c:pt idx="12">
                  <c:v>62.437999999999995</c:v>
                </c:pt>
                <c:pt idx="13">
                  <c:v>64.734333333333339</c:v>
                </c:pt>
                <c:pt idx="14">
                  <c:v>67.946639066666677</c:v>
                </c:pt>
                <c:pt idx="15">
                  <c:v>71.952222933333331</c:v>
                </c:pt>
                <c:pt idx="16">
                  <c:v>76.80831653333334</c:v>
                </c:pt>
                <c:pt idx="17">
                  <c:v>81.974280800000003</c:v>
                </c:pt>
                <c:pt idx="18">
                  <c:v>87.341809999999995</c:v>
                </c:pt>
                <c:pt idx="19">
                  <c:v>92.893688220000001</c:v>
                </c:pt>
                <c:pt idx="20">
                  <c:v>97.633238973333334</c:v>
                </c:pt>
                <c:pt idx="21">
                  <c:v>98.801736993333321</c:v>
                </c:pt>
                <c:pt idx="22">
                  <c:v>94.166120839999991</c:v>
                </c:pt>
                <c:pt idx="23">
                  <c:v>84.262507086666659</c:v>
                </c:pt>
              </c:numCache>
            </c:numRef>
          </c:val>
        </c:ser>
        <c:ser>
          <c:idx val="1"/>
          <c:order val="2"/>
          <c:tx>
            <c:strRef>
              <c:f>Stock!$C$31</c:f>
              <c:strCache>
                <c:ptCount val="1"/>
                <c:pt idx="0">
                  <c:v>CFL (total)</c:v>
                </c:pt>
              </c:strCache>
            </c:strRef>
          </c:tx>
          <c:spPr>
            <a:ln w="25400">
              <a:noFill/>
            </a:ln>
          </c:spP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Stock!$W$31:$CE$31</c:f>
              <c:numCache>
                <c:formatCode>0</c:formatCode>
                <c:ptCount val="24"/>
                <c:pt idx="0">
                  <c:v>325.13961992905843</c:v>
                </c:pt>
                <c:pt idx="1">
                  <c:v>361.1282205363334</c:v>
                </c:pt>
                <c:pt idx="2">
                  <c:v>401.74222121108346</c:v>
                </c:pt>
                <c:pt idx="3">
                  <c:v>449.53795326743921</c:v>
                </c:pt>
                <c:pt idx="4">
                  <c:v>506.59324437122882</c:v>
                </c:pt>
                <c:pt idx="5">
                  <c:v>575.73197522729129</c:v>
                </c:pt>
                <c:pt idx="6">
                  <c:v>654.85145395624954</c:v>
                </c:pt>
                <c:pt idx="7">
                  <c:v>745.50565254398089</c:v>
                </c:pt>
                <c:pt idx="8">
                  <c:v>844.31609541923808</c:v>
                </c:pt>
                <c:pt idx="9">
                  <c:v>949.26208750285707</c:v>
                </c:pt>
                <c:pt idx="10">
                  <c:v>1056.3907277809524</c:v>
                </c:pt>
                <c:pt idx="11">
                  <c:v>1165.2224762380952</c:v>
                </c:pt>
                <c:pt idx="12">
                  <c:v>1273.9744995238093</c:v>
                </c:pt>
                <c:pt idx="13">
                  <c:v>1384.1005742857142</c:v>
                </c:pt>
                <c:pt idx="14">
                  <c:v>1512.7336687619045</c:v>
                </c:pt>
                <c:pt idx="15">
                  <c:v>1714.9764156666665</c:v>
                </c:pt>
                <c:pt idx="16">
                  <c:v>2002.3947978761903</c:v>
                </c:pt>
                <c:pt idx="17">
                  <c:v>2386.5901389523806</c:v>
                </c:pt>
                <c:pt idx="18">
                  <c:v>2810.4582975523813</c:v>
                </c:pt>
                <c:pt idx="19">
                  <c:v>3263.9269489428575</c:v>
                </c:pt>
                <c:pt idx="20">
                  <c:v>3682.0991211454766</c:v>
                </c:pt>
                <c:pt idx="21">
                  <c:v>4037.1840207097621</c:v>
                </c:pt>
                <c:pt idx="22">
                  <c:v>4292.9116138423815</c:v>
                </c:pt>
                <c:pt idx="23">
                  <c:v>4460.3172445473811</c:v>
                </c:pt>
              </c:numCache>
            </c:numRef>
          </c:val>
        </c:ser>
        <c:ser>
          <c:idx val="2"/>
          <c:order val="3"/>
          <c:tx>
            <c:strRef>
              <c:f>Stock!$C$38</c:f>
              <c:strCache>
                <c:ptCount val="1"/>
                <c:pt idx="0">
                  <c:v>Tungsten-HL (total)</c:v>
                </c:pt>
              </c:strCache>
            </c:strRef>
          </c:tx>
          <c:spPr>
            <a:ln w="25400">
              <a:noFill/>
            </a:ln>
          </c:spP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Stock!$W$38:$CE$38</c:f>
              <c:numCache>
                <c:formatCode>0</c:formatCode>
                <c:ptCount val="24"/>
                <c:pt idx="0">
                  <c:v>296.83581378497001</c:v>
                </c:pt>
                <c:pt idx="1">
                  <c:v>348.5744733824543</c:v>
                </c:pt>
                <c:pt idx="2">
                  <c:v>416.6267634985731</c:v>
                </c:pt>
                <c:pt idx="3">
                  <c:v>492.10600015413542</c:v>
                </c:pt>
                <c:pt idx="4">
                  <c:v>556.59134249635906</c:v>
                </c:pt>
                <c:pt idx="5">
                  <c:v>611.19065091482162</c:v>
                </c:pt>
                <c:pt idx="6">
                  <c:v>661.24580121892552</c:v>
                </c:pt>
                <c:pt idx="7">
                  <c:v>709.1300022895166</c:v>
                </c:pt>
                <c:pt idx="8">
                  <c:v>759.42092032973846</c:v>
                </c:pt>
                <c:pt idx="9">
                  <c:v>812.61293996237589</c:v>
                </c:pt>
                <c:pt idx="10">
                  <c:v>867.764782146784</c:v>
                </c:pt>
                <c:pt idx="11">
                  <c:v>924.12686250423712</c:v>
                </c:pt>
                <c:pt idx="12">
                  <c:v>981.10405477925292</c:v>
                </c:pt>
                <c:pt idx="13">
                  <c:v>1038.2078946090619</c:v>
                </c:pt>
                <c:pt idx="14">
                  <c:v>1095.3453422651564</c:v>
                </c:pt>
                <c:pt idx="15">
                  <c:v>1163.7050009267869</c:v>
                </c:pt>
                <c:pt idx="16">
                  <c:v>1242.7573660524231</c:v>
                </c:pt>
                <c:pt idx="17">
                  <c:v>1363.1571407426663</c:v>
                </c:pt>
                <c:pt idx="18">
                  <c:v>1549.0608102434794</c:v>
                </c:pt>
                <c:pt idx="19">
                  <c:v>1803.651157883523</c:v>
                </c:pt>
                <c:pt idx="20">
                  <c:v>2058.5583529688197</c:v>
                </c:pt>
                <c:pt idx="21">
                  <c:v>2263.8293887792652</c:v>
                </c:pt>
                <c:pt idx="22">
                  <c:v>2425.6364148788098</c:v>
                </c:pt>
                <c:pt idx="23">
                  <c:v>2569.3493595741043</c:v>
                </c:pt>
              </c:numCache>
            </c:numRef>
          </c:val>
        </c:ser>
        <c:ser>
          <c:idx val="7"/>
          <c:order val="4"/>
          <c:tx>
            <c:strRef>
              <c:f>Stock!$C$50</c:f>
              <c:strCache>
                <c:ptCount val="1"/>
                <c:pt idx="0">
                  <c:v>Tungsten stock</c:v>
                </c:pt>
              </c:strCache>
            </c:strRef>
          </c:tx>
          <c:spPr>
            <a:solidFill>
              <a:schemeClr val="accent3">
                <a:lumMod val="60000"/>
                <a:lumOff val="40000"/>
              </a:schemeClr>
            </a:solidFill>
            <a:ln w="25400">
              <a:noFill/>
            </a:ln>
          </c:spP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Stock!$W$50:$CE$50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90</c:v>
                </c:pt>
                <c:pt idx="21">
                  <c:v>230</c:v>
                </c:pt>
                <c:pt idx="22">
                  <c:v>370</c:v>
                </c:pt>
                <c:pt idx="23">
                  <c:v>440</c:v>
                </c:pt>
              </c:numCache>
            </c:numRef>
          </c:val>
        </c:ser>
        <c:ser>
          <c:idx val="3"/>
          <c:order val="5"/>
          <c:tx>
            <c:strRef>
              <c:f>Stock!$C$41</c:f>
              <c:strCache>
                <c:ptCount val="1"/>
                <c:pt idx="0">
                  <c:v>GLS (total)</c:v>
                </c:pt>
              </c:strCache>
            </c:strRef>
          </c:tx>
          <c:spPr>
            <a:ln w="25400">
              <a:noFill/>
            </a:ln>
          </c:spP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Stock!$W$41:$CE$41</c:f>
              <c:numCache>
                <c:formatCode>0</c:formatCode>
                <c:ptCount val="24"/>
                <c:pt idx="0">
                  <c:v>3730.6405841516371</c:v>
                </c:pt>
                <c:pt idx="1">
                  <c:v>3737.0779097738114</c:v>
                </c:pt>
                <c:pt idx="2">
                  <c:v>3718.9318843593205</c:v>
                </c:pt>
                <c:pt idx="3">
                  <c:v>3693.8699086685901</c:v>
                </c:pt>
                <c:pt idx="4">
                  <c:v>3667.5843110723413</c:v>
                </c:pt>
                <c:pt idx="5">
                  <c:v>3641.1424198518662</c:v>
                </c:pt>
                <c:pt idx="6">
                  <c:v>3615.6677005166171</c:v>
                </c:pt>
                <c:pt idx="7">
                  <c:v>3591.2996605623798</c:v>
                </c:pt>
                <c:pt idx="8">
                  <c:v>3567.3691050958655</c:v>
                </c:pt>
                <c:pt idx="9">
                  <c:v>3543.3168390603719</c:v>
                </c:pt>
                <c:pt idx="10">
                  <c:v>3518.8677936985982</c:v>
                </c:pt>
                <c:pt idx="11">
                  <c:v>3493.9206240427961</c:v>
                </c:pt>
                <c:pt idx="12">
                  <c:v>3468.572163366066</c:v>
                </c:pt>
                <c:pt idx="13">
                  <c:v>3443.0299920602715</c:v>
                </c:pt>
                <c:pt idx="14">
                  <c:v>3417.4177746197474</c:v>
                </c:pt>
                <c:pt idx="15">
                  <c:v>3391.6669576783861</c:v>
                </c:pt>
                <c:pt idx="16">
                  <c:v>3364.3100060760862</c:v>
                </c:pt>
                <c:pt idx="17">
                  <c:v>3332.5481564222277</c:v>
                </c:pt>
                <c:pt idx="18">
                  <c:v>3113.8814976411018</c:v>
                </c:pt>
                <c:pt idx="19">
                  <c:v>2589.0508889703124</c:v>
                </c:pt>
                <c:pt idx="20">
                  <c:v>1951.7517483502525</c:v>
                </c:pt>
                <c:pt idx="21">
                  <c:v>1373.1293248375116</c:v>
                </c:pt>
                <c:pt idx="22">
                  <c:v>915.24140922288893</c:v>
                </c:pt>
                <c:pt idx="23">
                  <c:v>561.05553992666671</c:v>
                </c:pt>
              </c:numCache>
            </c:numRef>
          </c:val>
        </c:ser>
        <c:ser>
          <c:idx val="6"/>
          <c:order val="6"/>
          <c:tx>
            <c:strRef>
              <c:f>Stock!$C$49</c:f>
              <c:strCache>
                <c:ptCount val="1"/>
                <c:pt idx="0">
                  <c:v>GLS stock</c:v>
                </c:pt>
              </c:strCache>
            </c:strRef>
          </c:tx>
          <c:spPr>
            <a:solidFill>
              <a:schemeClr val="accent4">
                <a:lumMod val="60000"/>
                <a:lumOff val="40000"/>
              </a:schemeClr>
            </a:solidFill>
            <a:ln w="25400">
              <a:noFill/>
            </a:ln>
          </c:spP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Stock!$W$49:$CE$49</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75</c:v>
                </c:pt>
                <c:pt idx="20">
                  <c:v>186.66666666666669</c:v>
                </c:pt>
                <c:pt idx="21">
                  <c:v>296.66666666666669</c:v>
                </c:pt>
                <c:pt idx="22">
                  <c:v>421.48148148148152</c:v>
                </c:pt>
                <c:pt idx="23">
                  <c:v>532.40740740740739</c:v>
                </c:pt>
              </c:numCache>
            </c:numRef>
          </c:val>
        </c:ser>
        <c:ser>
          <c:idx val="5"/>
          <c:order val="7"/>
          <c:tx>
            <c:strRef>
              <c:f>Stock!$C$48</c:f>
              <c:strCache>
                <c:ptCount val="1"/>
                <c:pt idx="0">
                  <c:v>LED (total)</c:v>
                </c:pt>
              </c:strCache>
            </c:strRef>
          </c:tx>
          <c:spPr>
            <a:ln w="25400">
              <a:noFill/>
            </a:ln>
          </c:spP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Stock!$W$48:$CE$48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1.6864159060000001</c:v>
                </c:pt>
                <c:pt idx="19">
                  <c:v>5.7335259149999995</c:v>
                </c:pt>
                <c:pt idx="20">
                  <c:v>14.194300421000001</c:v>
                </c:pt>
                <c:pt idx="21">
                  <c:v>30.86057924655556</c:v>
                </c:pt>
                <c:pt idx="22">
                  <c:v>62.360533212222222</c:v>
                </c:pt>
                <c:pt idx="23">
                  <c:v>144.02903104555554</c:v>
                </c:pt>
              </c:numCache>
            </c:numRef>
          </c:val>
        </c:ser>
        <c:dLbls>
          <c:showLegendKey val="0"/>
          <c:showVal val="0"/>
          <c:showCatName val="0"/>
          <c:showSerName val="0"/>
          <c:showPercent val="0"/>
          <c:showBubbleSize val="0"/>
        </c:dLbls>
        <c:axId val="269604472"/>
        <c:axId val="314927096"/>
      </c:areaChart>
      <c:catAx>
        <c:axId val="269604472"/>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4927096"/>
        <c:crosses val="autoZero"/>
        <c:auto val="1"/>
        <c:lblAlgn val="ctr"/>
        <c:lblOffset val="100"/>
        <c:noMultiLvlLbl val="0"/>
      </c:catAx>
      <c:valAx>
        <c:axId val="314927096"/>
        <c:scaling>
          <c:orientation val="minMax"/>
          <c:max val="1200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m units</a:t>
                </a:r>
              </a:p>
            </c:rich>
          </c:tx>
          <c:layout/>
          <c:overlay val="0"/>
          <c:spPr>
            <a:noFill/>
            <a:ln w="25400">
              <a:noFill/>
            </a:ln>
          </c:spPr>
        </c:title>
        <c:numFmt formatCode="0" sourceLinked="1"/>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269604472"/>
        <c:crosses val="autoZero"/>
        <c:crossBetween val="midCat"/>
        <c:majorUnit val="1000"/>
      </c:valAx>
    </c:plotArea>
    <c:legend>
      <c:legendPos val="r"/>
      <c:layout>
        <c:manualLayout>
          <c:xMode val="edge"/>
          <c:yMode val="edge"/>
          <c:x val="0.84090464033792656"/>
          <c:y val="0.21160137795275588"/>
          <c:w val="0.15727436536253281"/>
          <c:h val="0.618785761154855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1080" b="1" i="0" u="none" strike="noStrike" baseline="0">
                <a:solidFill>
                  <a:srgbClr val="000000"/>
                </a:solidFill>
                <a:latin typeface="Calibri"/>
              </a:rPr>
              <a:t>EU28 Light Sources,  All Sectors, Stock 1990-2013 </a:t>
            </a:r>
            <a:r>
              <a:rPr lang="en-GB" sz="1080" b="0" i="0" u="none" strike="noStrike" baseline="0">
                <a:solidFill>
                  <a:srgbClr val="000000"/>
                </a:solidFill>
                <a:latin typeface="Calibri"/>
              </a:rPr>
              <a:t>(in mln units)</a:t>
            </a:r>
          </a:p>
        </c:rich>
      </c:tx>
      <c:layout>
        <c:manualLayout>
          <c:xMode val="edge"/>
          <c:yMode val="edge"/>
          <c:x val="0.205314768954757"/>
          <c:y val="3.9828431372549017E-2"/>
        </c:manualLayout>
      </c:layout>
      <c:overlay val="0"/>
      <c:spPr>
        <a:noFill/>
        <a:ln w="25400">
          <a:noFill/>
        </a:ln>
      </c:spPr>
    </c:title>
    <c:autoTitleDeleted val="0"/>
    <c:plotArea>
      <c:layout>
        <c:manualLayout>
          <c:layoutTarget val="inner"/>
          <c:xMode val="edge"/>
          <c:yMode val="edge"/>
          <c:x val="6.8803725730056831E-2"/>
          <c:y val="0.11049746113468968"/>
          <c:w val="0.77828079123591198"/>
          <c:h val="0.72153378187504225"/>
        </c:manualLayout>
      </c:layout>
      <c:lineChart>
        <c:grouping val="standard"/>
        <c:varyColors val="0"/>
        <c:ser>
          <c:idx val="0"/>
          <c:order val="0"/>
          <c:tx>
            <c:strRef>
              <c:f>Stock!$C$28</c:f>
              <c:strCache>
                <c:ptCount val="1"/>
                <c:pt idx="0">
                  <c:v>LFL (total)</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Stock!$W$28:$CE$28</c:f>
              <c:numCache>
                <c:formatCode>0</c:formatCode>
                <c:ptCount val="24"/>
                <c:pt idx="0">
                  <c:v>1241.391590212651</c:v>
                </c:pt>
                <c:pt idx="1">
                  <c:v>1266.6509767423186</c:v>
                </c:pt>
                <c:pt idx="2">
                  <c:v>1285.9229339573662</c:v>
                </c:pt>
                <c:pt idx="3">
                  <c:v>1298.9474952800535</c:v>
                </c:pt>
                <c:pt idx="4">
                  <c:v>1310.7098031962882</c:v>
                </c:pt>
                <c:pt idx="5">
                  <c:v>1328.0380948937502</c:v>
                </c:pt>
                <c:pt idx="6">
                  <c:v>1351.4318808905714</c:v>
                </c:pt>
                <c:pt idx="7">
                  <c:v>1380.5500929628331</c:v>
                </c:pt>
                <c:pt idx="8">
                  <c:v>1412.88500936329</c:v>
                </c:pt>
                <c:pt idx="9">
                  <c:v>1452.5057617366449</c:v>
                </c:pt>
                <c:pt idx="10">
                  <c:v>1495.2229877574105</c:v>
                </c:pt>
                <c:pt idx="11">
                  <c:v>1538.7321615275844</c:v>
                </c:pt>
                <c:pt idx="12">
                  <c:v>1578.76715315928</c:v>
                </c:pt>
                <c:pt idx="13">
                  <c:v>1626.0287141857625</c:v>
                </c:pt>
                <c:pt idx="14">
                  <c:v>1683.7606952174965</c:v>
                </c:pt>
                <c:pt idx="15">
                  <c:v>1748.3788951520869</c:v>
                </c:pt>
                <c:pt idx="16">
                  <c:v>1809.4147567495406</c:v>
                </c:pt>
                <c:pt idx="17">
                  <c:v>1863.9694917084983</c:v>
                </c:pt>
                <c:pt idx="18">
                  <c:v>1920.5556901440559</c:v>
                </c:pt>
                <c:pt idx="19">
                  <c:v>1978.8322889133044</c:v>
                </c:pt>
                <c:pt idx="20">
                  <c:v>2046.9841399061163</c:v>
                </c:pt>
                <c:pt idx="21">
                  <c:v>2111.4505105324615</c:v>
                </c:pt>
                <c:pt idx="22">
                  <c:v>2164.9761988427836</c:v>
                </c:pt>
                <c:pt idx="23">
                  <c:v>2209.1560628532366</c:v>
                </c:pt>
              </c:numCache>
            </c:numRef>
          </c:val>
          <c:smooth val="0"/>
        </c:ser>
        <c:ser>
          <c:idx val="4"/>
          <c:order val="1"/>
          <c:tx>
            <c:strRef>
              <c:f>Stock!$C$45</c:f>
              <c:strCache>
                <c:ptCount val="1"/>
                <c:pt idx="0">
                  <c:v>HID (total)</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Stock!$W$45:$CE$45</c:f>
              <c:numCache>
                <c:formatCode>0</c:formatCode>
                <c:ptCount val="24"/>
                <c:pt idx="0">
                  <c:v>40.300000000000004</c:v>
                </c:pt>
                <c:pt idx="1">
                  <c:v>40.800000000000004</c:v>
                </c:pt>
                <c:pt idx="2">
                  <c:v>42.300000000000004</c:v>
                </c:pt>
                <c:pt idx="3">
                  <c:v>44.4</c:v>
                </c:pt>
                <c:pt idx="4">
                  <c:v>46.477400000000003</c:v>
                </c:pt>
                <c:pt idx="5">
                  <c:v>48.309600000000003</c:v>
                </c:pt>
                <c:pt idx="6">
                  <c:v>49.883333333333326</c:v>
                </c:pt>
                <c:pt idx="7">
                  <c:v>51.321199999999997</c:v>
                </c:pt>
                <c:pt idx="8">
                  <c:v>52.745800000000003</c:v>
                </c:pt>
                <c:pt idx="9">
                  <c:v>54.712333333333333</c:v>
                </c:pt>
                <c:pt idx="10">
                  <c:v>57.302733333333336</c:v>
                </c:pt>
                <c:pt idx="11">
                  <c:v>59.9816</c:v>
                </c:pt>
                <c:pt idx="12">
                  <c:v>62.437999999999995</c:v>
                </c:pt>
                <c:pt idx="13">
                  <c:v>64.734333333333339</c:v>
                </c:pt>
                <c:pt idx="14">
                  <c:v>67.946639066666677</c:v>
                </c:pt>
                <c:pt idx="15">
                  <c:v>71.952222933333331</c:v>
                </c:pt>
                <c:pt idx="16">
                  <c:v>76.80831653333334</c:v>
                </c:pt>
                <c:pt idx="17">
                  <c:v>81.974280800000003</c:v>
                </c:pt>
                <c:pt idx="18">
                  <c:v>87.341809999999995</c:v>
                </c:pt>
                <c:pt idx="19">
                  <c:v>92.893688220000001</c:v>
                </c:pt>
                <c:pt idx="20">
                  <c:v>97.633238973333334</c:v>
                </c:pt>
                <c:pt idx="21">
                  <c:v>98.801736993333321</c:v>
                </c:pt>
                <c:pt idx="22">
                  <c:v>94.166120839999991</c:v>
                </c:pt>
                <c:pt idx="23">
                  <c:v>84.262507086666659</c:v>
                </c:pt>
              </c:numCache>
            </c:numRef>
          </c:val>
          <c:smooth val="0"/>
        </c:ser>
        <c:ser>
          <c:idx val="1"/>
          <c:order val="2"/>
          <c:tx>
            <c:strRef>
              <c:f>Stock!$C$31</c:f>
              <c:strCache>
                <c:ptCount val="1"/>
                <c:pt idx="0">
                  <c:v>CFL (total)</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Stock!$W$31:$CE$31</c:f>
              <c:numCache>
                <c:formatCode>0</c:formatCode>
                <c:ptCount val="24"/>
                <c:pt idx="0">
                  <c:v>325.13961992905843</c:v>
                </c:pt>
                <c:pt idx="1">
                  <c:v>361.1282205363334</c:v>
                </c:pt>
                <c:pt idx="2">
                  <c:v>401.74222121108346</c:v>
                </c:pt>
                <c:pt idx="3">
                  <c:v>449.53795326743921</c:v>
                </c:pt>
                <c:pt idx="4">
                  <c:v>506.59324437122882</c:v>
                </c:pt>
                <c:pt idx="5">
                  <c:v>575.73197522729129</c:v>
                </c:pt>
                <c:pt idx="6">
                  <c:v>654.85145395624954</c:v>
                </c:pt>
                <c:pt idx="7">
                  <c:v>745.50565254398089</c:v>
                </c:pt>
                <c:pt idx="8">
                  <c:v>844.31609541923808</c:v>
                </c:pt>
                <c:pt idx="9">
                  <c:v>949.26208750285707</c:v>
                </c:pt>
                <c:pt idx="10">
                  <c:v>1056.3907277809524</c:v>
                </c:pt>
                <c:pt idx="11">
                  <c:v>1165.2224762380952</c:v>
                </c:pt>
                <c:pt idx="12">
                  <c:v>1273.9744995238093</c:v>
                </c:pt>
                <c:pt idx="13">
                  <c:v>1384.1005742857142</c:v>
                </c:pt>
                <c:pt idx="14">
                  <c:v>1512.7336687619045</c:v>
                </c:pt>
                <c:pt idx="15">
                  <c:v>1714.9764156666665</c:v>
                </c:pt>
                <c:pt idx="16">
                  <c:v>2002.3947978761903</c:v>
                </c:pt>
                <c:pt idx="17">
                  <c:v>2386.5901389523806</c:v>
                </c:pt>
                <c:pt idx="18">
                  <c:v>2810.4582975523813</c:v>
                </c:pt>
                <c:pt idx="19">
                  <c:v>3263.9269489428575</c:v>
                </c:pt>
                <c:pt idx="20">
                  <c:v>3682.0991211454766</c:v>
                </c:pt>
                <c:pt idx="21">
                  <c:v>4037.1840207097621</c:v>
                </c:pt>
                <c:pt idx="22">
                  <c:v>4292.9116138423815</c:v>
                </c:pt>
                <c:pt idx="23">
                  <c:v>4460.3172445473811</c:v>
                </c:pt>
              </c:numCache>
            </c:numRef>
          </c:val>
          <c:smooth val="0"/>
        </c:ser>
        <c:ser>
          <c:idx val="2"/>
          <c:order val="3"/>
          <c:tx>
            <c:strRef>
              <c:f>Stock!$C$38</c:f>
              <c:strCache>
                <c:ptCount val="1"/>
                <c:pt idx="0">
                  <c:v>Tungsten-HL (total)</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Stock!$W$38:$CE$38</c:f>
              <c:numCache>
                <c:formatCode>0</c:formatCode>
                <c:ptCount val="24"/>
                <c:pt idx="0">
                  <c:v>296.83581378497001</c:v>
                </c:pt>
                <c:pt idx="1">
                  <c:v>348.5744733824543</c:v>
                </c:pt>
                <c:pt idx="2">
                  <c:v>416.6267634985731</c:v>
                </c:pt>
                <c:pt idx="3">
                  <c:v>492.10600015413542</c:v>
                </c:pt>
                <c:pt idx="4">
                  <c:v>556.59134249635906</c:v>
                </c:pt>
                <c:pt idx="5">
                  <c:v>611.19065091482162</c:v>
                </c:pt>
                <c:pt idx="6">
                  <c:v>661.24580121892552</c:v>
                </c:pt>
                <c:pt idx="7">
                  <c:v>709.1300022895166</c:v>
                </c:pt>
                <c:pt idx="8">
                  <c:v>759.42092032973846</c:v>
                </c:pt>
                <c:pt idx="9">
                  <c:v>812.61293996237589</c:v>
                </c:pt>
                <c:pt idx="10">
                  <c:v>867.764782146784</c:v>
                </c:pt>
                <c:pt idx="11">
                  <c:v>924.12686250423712</c:v>
                </c:pt>
                <c:pt idx="12">
                  <c:v>981.10405477925292</c:v>
                </c:pt>
                <c:pt idx="13">
                  <c:v>1038.2078946090619</c:v>
                </c:pt>
                <c:pt idx="14">
                  <c:v>1095.3453422651564</c:v>
                </c:pt>
                <c:pt idx="15">
                  <c:v>1163.7050009267869</c:v>
                </c:pt>
                <c:pt idx="16">
                  <c:v>1242.7573660524231</c:v>
                </c:pt>
                <c:pt idx="17">
                  <c:v>1363.1571407426663</c:v>
                </c:pt>
                <c:pt idx="18">
                  <c:v>1549.0608102434794</c:v>
                </c:pt>
                <c:pt idx="19">
                  <c:v>1803.651157883523</c:v>
                </c:pt>
                <c:pt idx="20">
                  <c:v>2058.5583529688197</c:v>
                </c:pt>
                <c:pt idx="21">
                  <c:v>2263.8293887792652</c:v>
                </c:pt>
                <c:pt idx="22">
                  <c:v>2425.6364148788098</c:v>
                </c:pt>
                <c:pt idx="23">
                  <c:v>2569.3493595741043</c:v>
                </c:pt>
              </c:numCache>
            </c:numRef>
          </c:val>
          <c:smooth val="0"/>
        </c:ser>
        <c:ser>
          <c:idx val="7"/>
          <c:order val="4"/>
          <c:tx>
            <c:strRef>
              <c:f>Stock!$C$50</c:f>
              <c:strCache>
                <c:ptCount val="1"/>
                <c:pt idx="0">
                  <c:v>Tungsten stock</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Stock!$W$50:$CE$50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90</c:v>
                </c:pt>
                <c:pt idx="21">
                  <c:v>230</c:v>
                </c:pt>
                <c:pt idx="22">
                  <c:v>370</c:v>
                </c:pt>
                <c:pt idx="23">
                  <c:v>440</c:v>
                </c:pt>
              </c:numCache>
            </c:numRef>
          </c:val>
          <c:smooth val="0"/>
        </c:ser>
        <c:ser>
          <c:idx val="3"/>
          <c:order val="5"/>
          <c:tx>
            <c:strRef>
              <c:f>Stock!$C$41</c:f>
              <c:strCache>
                <c:ptCount val="1"/>
                <c:pt idx="0">
                  <c:v>GLS (total)</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Stock!$W$41:$CE$41</c:f>
              <c:numCache>
                <c:formatCode>0</c:formatCode>
                <c:ptCount val="24"/>
                <c:pt idx="0">
                  <c:v>3730.6405841516371</c:v>
                </c:pt>
                <c:pt idx="1">
                  <c:v>3737.0779097738114</c:v>
                </c:pt>
                <c:pt idx="2">
                  <c:v>3718.9318843593205</c:v>
                </c:pt>
                <c:pt idx="3">
                  <c:v>3693.8699086685901</c:v>
                </c:pt>
                <c:pt idx="4">
                  <c:v>3667.5843110723413</c:v>
                </c:pt>
                <c:pt idx="5">
                  <c:v>3641.1424198518662</c:v>
                </c:pt>
                <c:pt idx="6">
                  <c:v>3615.6677005166171</c:v>
                </c:pt>
                <c:pt idx="7">
                  <c:v>3591.2996605623798</c:v>
                </c:pt>
                <c:pt idx="8">
                  <c:v>3567.3691050958655</c:v>
                </c:pt>
                <c:pt idx="9">
                  <c:v>3543.3168390603719</c:v>
                </c:pt>
                <c:pt idx="10">
                  <c:v>3518.8677936985982</c:v>
                </c:pt>
                <c:pt idx="11">
                  <c:v>3493.9206240427961</c:v>
                </c:pt>
                <c:pt idx="12">
                  <c:v>3468.572163366066</c:v>
                </c:pt>
                <c:pt idx="13">
                  <c:v>3443.0299920602715</c:v>
                </c:pt>
                <c:pt idx="14">
                  <c:v>3417.4177746197474</c:v>
                </c:pt>
                <c:pt idx="15">
                  <c:v>3391.6669576783861</c:v>
                </c:pt>
                <c:pt idx="16">
                  <c:v>3364.3100060760862</c:v>
                </c:pt>
                <c:pt idx="17">
                  <c:v>3332.5481564222277</c:v>
                </c:pt>
                <c:pt idx="18">
                  <c:v>3113.8814976411018</c:v>
                </c:pt>
                <c:pt idx="19">
                  <c:v>2589.0508889703124</c:v>
                </c:pt>
                <c:pt idx="20">
                  <c:v>1951.7517483502525</c:v>
                </c:pt>
                <c:pt idx="21">
                  <c:v>1373.1293248375116</c:v>
                </c:pt>
                <c:pt idx="22">
                  <c:v>915.24140922288893</c:v>
                </c:pt>
                <c:pt idx="23">
                  <c:v>561.05553992666671</c:v>
                </c:pt>
              </c:numCache>
            </c:numRef>
          </c:val>
          <c:smooth val="0"/>
        </c:ser>
        <c:ser>
          <c:idx val="6"/>
          <c:order val="6"/>
          <c:tx>
            <c:strRef>
              <c:f>Stock!$C$49</c:f>
              <c:strCache>
                <c:ptCount val="1"/>
                <c:pt idx="0">
                  <c:v>GLS stock</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Stock!$W$49:$CE$49</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75</c:v>
                </c:pt>
                <c:pt idx="20">
                  <c:v>186.66666666666669</c:v>
                </c:pt>
                <c:pt idx="21">
                  <c:v>296.66666666666669</c:v>
                </c:pt>
                <c:pt idx="22">
                  <c:v>421.48148148148152</c:v>
                </c:pt>
                <c:pt idx="23">
                  <c:v>532.40740740740739</c:v>
                </c:pt>
              </c:numCache>
            </c:numRef>
          </c:val>
          <c:smooth val="0"/>
        </c:ser>
        <c:ser>
          <c:idx val="5"/>
          <c:order val="7"/>
          <c:tx>
            <c:strRef>
              <c:f>Stock!$C$48</c:f>
              <c:strCache>
                <c:ptCount val="1"/>
                <c:pt idx="0">
                  <c:v>LED (total)</c:v>
                </c:pt>
              </c:strCache>
            </c:strRef>
          </c:tx>
          <c:marker>
            <c:symbol val="none"/>
          </c:marker>
          <c:cat>
            <c:numRef>
              <c:f>Stock!$W$2:$CE$2</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Stock!$W$48:$CE$48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1.6864159060000001</c:v>
                </c:pt>
                <c:pt idx="19">
                  <c:v>5.7335259149999995</c:v>
                </c:pt>
                <c:pt idx="20">
                  <c:v>14.194300421000001</c:v>
                </c:pt>
                <c:pt idx="21">
                  <c:v>30.86057924655556</c:v>
                </c:pt>
                <c:pt idx="22">
                  <c:v>62.360533212222222</c:v>
                </c:pt>
                <c:pt idx="23">
                  <c:v>144.02903104555554</c:v>
                </c:pt>
              </c:numCache>
            </c:numRef>
          </c:val>
          <c:smooth val="0"/>
        </c:ser>
        <c:dLbls>
          <c:showLegendKey val="0"/>
          <c:showVal val="0"/>
          <c:showCatName val="0"/>
          <c:showSerName val="0"/>
          <c:showPercent val="0"/>
          <c:showBubbleSize val="0"/>
        </c:dLbls>
        <c:smooth val="0"/>
        <c:axId val="314933368"/>
        <c:axId val="314928272"/>
      </c:lineChart>
      <c:catAx>
        <c:axId val="314933368"/>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en-GB"/>
                  <a:t>year</a:t>
                </a:r>
              </a:p>
            </c:rich>
          </c:tx>
          <c:layout/>
          <c:overlay val="0"/>
          <c:spPr>
            <a:noFill/>
            <a:ln w="25400">
              <a:noFill/>
            </a:ln>
          </c:spPr>
        </c:title>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314928272"/>
        <c:crosses val="autoZero"/>
        <c:auto val="1"/>
        <c:lblAlgn val="ctr"/>
        <c:lblOffset val="100"/>
        <c:noMultiLvlLbl val="0"/>
      </c:catAx>
      <c:valAx>
        <c:axId val="314928272"/>
        <c:scaling>
          <c:orientation val="minMax"/>
          <c:max val="5000"/>
        </c:scaling>
        <c:delete val="0"/>
        <c:axPos val="l"/>
        <c:majorGridlines/>
        <c:title>
          <c:tx>
            <c:rich>
              <a:bodyPr/>
              <a:lstStyle/>
              <a:p>
                <a:pPr>
                  <a:defRPr sz="900" b="0" i="0" u="none" strike="noStrike" baseline="0">
                    <a:solidFill>
                      <a:srgbClr val="000000"/>
                    </a:solidFill>
                    <a:latin typeface="Calibri"/>
                    <a:ea typeface="Calibri"/>
                    <a:cs typeface="Calibri"/>
                  </a:defRPr>
                </a:pPr>
                <a:r>
                  <a:rPr lang="en-GB"/>
                  <a:t>m units</a:t>
                </a:r>
              </a:p>
            </c:rich>
          </c:tx>
          <c:layout/>
          <c:overlay val="0"/>
          <c:spPr>
            <a:noFill/>
            <a:ln w="25400">
              <a:noFill/>
            </a:ln>
          </c:spPr>
        </c:title>
        <c:numFmt formatCode="0" sourceLinked="1"/>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314933368"/>
        <c:crosses val="autoZero"/>
        <c:crossBetween val="between"/>
        <c:majorUnit val="500"/>
      </c:valAx>
    </c:plotArea>
    <c:legend>
      <c:legendPos val="r"/>
      <c:layout>
        <c:manualLayout>
          <c:xMode val="edge"/>
          <c:yMode val="edge"/>
          <c:x val="0.84252747982938347"/>
          <c:y val="0.43525334838659874"/>
          <c:w val="0.1558835330588545"/>
          <c:h val="0.3914061293808862"/>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9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58.xml"/><Relationship Id="rId7" Type="http://schemas.openxmlformats.org/officeDocument/2006/relationships/chart" Target="../charts/chart62.xml"/><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chart" Target="../charts/chart61.xml"/><Relationship Id="rId5" Type="http://schemas.openxmlformats.org/officeDocument/2006/relationships/chart" Target="../charts/chart60.xml"/><Relationship Id="rId4" Type="http://schemas.openxmlformats.org/officeDocument/2006/relationships/chart" Target="../charts/chart59.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5" Type="http://schemas.openxmlformats.org/officeDocument/2006/relationships/chart" Target="../charts/chart33.xml"/><Relationship Id="rId4" Type="http://schemas.openxmlformats.org/officeDocument/2006/relationships/chart" Target="../charts/chart3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8.xml"/><Relationship Id="rId7" Type="http://schemas.openxmlformats.org/officeDocument/2006/relationships/chart" Target="../charts/chart42.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5" Type="http://schemas.openxmlformats.org/officeDocument/2006/relationships/chart" Target="../charts/chart40.xml"/><Relationship Id="rId4" Type="http://schemas.openxmlformats.org/officeDocument/2006/relationships/chart" Target="../charts/chart3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5.xml"/><Relationship Id="rId7" Type="http://schemas.openxmlformats.org/officeDocument/2006/relationships/chart" Target="../charts/chart49.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s>
</file>

<file path=xl/drawings/drawing1.xml><?xml version="1.0" encoding="utf-8"?>
<xdr:wsDr xmlns:xdr="http://schemas.openxmlformats.org/drawingml/2006/spreadsheetDrawing" xmlns:a="http://schemas.openxmlformats.org/drawingml/2006/main">
  <xdr:twoCellAnchor editAs="oneCell">
    <xdr:from>
      <xdr:col>1</xdr:col>
      <xdr:colOff>149860</xdr:colOff>
      <xdr:row>49</xdr:row>
      <xdr:rowOff>182673</xdr:rowOff>
    </xdr:from>
    <xdr:to>
      <xdr:col>15</xdr:col>
      <xdr:colOff>233494</xdr:colOff>
      <xdr:row>78</xdr:row>
      <xdr:rowOff>93980</xdr:rowOff>
    </xdr:to>
    <xdr:pic>
      <xdr:nvPicPr>
        <xdr:cNvPr id="2" name="Picture 1"/>
        <xdr:cNvPicPr>
          <a:picLocks noChangeAspect="1"/>
        </xdr:cNvPicPr>
      </xdr:nvPicPr>
      <xdr:blipFill>
        <a:blip xmlns:r="http://schemas.openxmlformats.org/officeDocument/2006/relationships" r:embed="rId1"/>
        <a:stretch>
          <a:fillRect/>
        </a:stretch>
      </xdr:blipFill>
      <xdr:spPr>
        <a:xfrm>
          <a:off x="302260" y="12473733"/>
          <a:ext cx="5257614" cy="55348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84</xdr:col>
      <xdr:colOff>7620</xdr:colOff>
      <xdr:row>0</xdr:row>
      <xdr:rowOff>30480</xdr:rowOff>
    </xdr:from>
    <xdr:to>
      <xdr:col>96</xdr:col>
      <xdr:colOff>518160</xdr:colOff>
      <xdr:row>29</xdr:row>
      <xdr:rowOff>60960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84</xdr:col>
      <xdr:colOff>7620</xdr:colOff>
      <xdr:row>28</xdr:row>
      <xdr:rowOff>76200</xdr:rowOff>
    </xdr:from>
    <xdr:to>
      <xdr:col>96</xdr:col>
      <xdr:colOff>518160</xdr:colOff>
      <xdr:row>50</xdr:row>
      <xdr:rowOff>83820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84</xdr:col>
      <xdr:colOff>7620</xdr:colOff>
      <xdr:row>69</xdr:row>
      <xdr:rowOff>22860</xdr:rowOff>
    </xdr:from>
    <xdr:to>
      <xdr:col>96</xdr:col>
      <xdr:colOff>518160</xdr:colOff>
      <xdr:row>90</xdr:row>
      <xdr:rowOff>91440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84</xdr:col>
      <xdr:colOff>7620</xdr:colOff>
      <xdr:row>89</xdr:row>
      <xdr:rowOff>198120</xdr:rowOff>
    </xdr:from>
    <xdr:to>
      <xdr:col>96</xdr:col>
      <xdr:colOff>518160</xdr:colOff>
      <xdr:row>106</xdr:row>
      <xdr:rowOff>906780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84</xdr:col>
      <xdr:colOff>7620</xdr:colOff>
      <xdr:row>107</xdr:row>
      <xdr:rowOff>15240</xdr:rowOff>
    </xdr:from>
    <xdr:to>
      <xdr:col>96</xdr:col>
      <xdr:colOff>518160</xdr:colOff>
      <xdr:row>132</xdr:row>
      <xdr:rowOff>144780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84</xdr:col>
      <xdr:colOff>7620</xdr:colOff>
      <xdr:row>132</xdr:row>
      <xdr:rowOff>129540</xdr:rowOff>
    </xdr:from>
    <xdr:to>
      <xdr:col>96</xdr:col>
      <xdr:colOff>518160</xdr:colOff>
      <xdr:row>155</xdr:row>
      <xdr:rowOff>129540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96</xdr:col>
      <xdr:colOff>586740</xdr:colOff>
      <xdr:row>89</xdr:row>
      <xdr:rowOff>190500</xdr:rowOff>
    </xdr:from>
    <xdr:to>
      <xdr:col>101</xdr:col>
      <xdr:colOff>571500</xdr:colOff>
      <xdr:row>105</xdr:row>
      <xdr:rowOff>15240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85</xdr:col>
      <xdr:colOff>7620</xdr:colOff>
      <xdr:row>1</xdr:row>
      <xdr:rowOff>22860</xdr:rowOff>
    </xdr:from>
    <xdr:to>
      <xdr:col>97</xdr:col>
      <xdr:colOff>518160</xdr:colOff>
      <xdr:row>29</xdr:row>
      <xdr:rowOff>30480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85</xdr:col>
      <xdr:colOff>7620</xdr:colOff>
      <xdr:row>28</xdr:row>
      <xdr:rowOff>106680</xdr:rowOff>
    </xdr:from>
    <xdr:to>
      <xdr:col>97</xdr:col>
      <xdr:colOff>518160</xdr:colOff>
      <xdr:row>50</xdr:row>
      <xdr:rowOff>114300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85</xdr:col>
      <xdr:colOff>7620</xdr:colOff>
      <xdr:row>69</xdr:row>
      <xdr:rowOff>30480</xdr:rowOff>
    </xdr:from>
    <xdr:to>
      <xdr:col>97</xdr:col>
      <xdr:colOff>518160</xdr:colOff>
      <xdr:row>89</xdr:row>
      <xdr:rowOff>259080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85</xdr:col>
      <xdr:colOff>7620</xdr:colOff>
      <xdr:row>89</xdr:row>
      <xdr:rowOff>137160</xdr:rowOff>
    </xdr:from>
    <xdr:to>
      <xdr:col>97</xdr:col>
      <xdr:colOff>518160</xdr:colOff>
      <xdr:row>118</xdr:row>
      <xdr:rowOff>144780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85</xdr:col>
      <xdr:colOff>7620</xdr:colOff>
      <xdr:row>119</xdr:row>
      <xdr:rowOff>22860</xdr:rowOff>
    </xdr:from>
    <xdr:to>
      <xdr:col>97</xdr:col>
      <xdr:colOff>518160</xdr:colOff>
      <xdr:row>139</xdr:row>
      <xdr:rowOff>251460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85</xdr:col>
      <xdr:colOff>7620</xdr:colOff>
      <xdr:row>139</xdr:row>
      <xdr:rowOff>160020</xdr:rowOff>
    </xdr:from>
    <xdr:to>
      <xdr:col>97</xdr:col>
      <xdr:colOff>518160</xdr:colOff>
      <xdr:row>163</xdr:row>
      <xdr:rowOff>121920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97</xdr:col>
      <xdr:colOff>579120</xdr:colOff>
      <xdr:row>89</xdr:row>
      <xdr:rowOff>144780</xdr:rowOff>
    </xdr:from>
    <xdr:to>
      <xdr:col>102</xdr:col>
      <xdr:colOff>556260</xdr:colOff>
      <xdr:row>106</xdr:row>
      <xdr:rowOff>137160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97</xdr:col>
      <xdr:colOff>586740</xdr:colOff>
      <xdr:row>28</xdr:row>
      <xdr:rowOff>114300</xdr:rowOff>
    </xdr:from>
    <xdr:to>
      <xdr:col>102</xdr:col>
      <xdr:colOff>571500</xdr:colOff>
      <xdr:row>44</xdr:row>
      <xdr:rowOff>114300</xdr:rowOff>
    </xdr:to>
    <xdr:graphicFrame macro="">
      <xdr:nvGraphicFramePr>
        <xdr:cNvPr id="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83</xdr:col>
      <xdr:colOff>508000</xdr:colOff>
      <xdr:row>0</xdr:row>
      <xdr:rowOff>127000</xdr:rowOff>
    </xdr:from>
    <xdr:to>
      <xdr:col>96</xdr:col>
      <xdr:colOff>408940</xdr:colOff>
      <xdr:row>29</xdr:row>
      <xdr:rowOff>76200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83</xdr:col>
      <xdr:colOff>513080</xdr:colOff>
      <xdr:row>29</xdr:row>
      <xdr:rowOff>22860</xdr:rowOff>
    </xdr:from>
    <xdr:to>
      <xdr:col>96</xdr:col>
      <xdr:colOff>414020</xdr:colOff>
      <xdr:row>51</xdr:row>
      <xdr:rowOff>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84</xdr:col>
      <xdr:colOff>5080</xdr:colOff>
      <xdr:row>51</xdr:row>
      <xdr:rowOff>0</xdr:rowOff>
    </xdr:from>
    <xdr:to>
      <xdr:col>96</xdr:col>
      <xdr:colOff>538480</xdr:colOff>
      <xdr:row>89</xdr:row>
      <xdr:rowOff>121920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84</xdr:col>
      <xdr:colOff>10160</xdr:colOff>
      <xdr:row>89</xdr:row>
      <xdr:rowOff>124460</xdr:rowOff>
    </xdr:from>
    <xdr:to>
      <xdr:col>96</xdr:col>
      <xdr:colOff>543560</xdr:colOff>
      <xdr:row>117</xdr:row>
      <xdr:rowOff>124460</xdr:rowOff>
    </xdr:to>
    <xdr:graphicFrame macro="">
      <xdr:nvGraphicFramePr>
        <xdr:cNvPr id="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84</xdr:col>
      <xdr:colOff>0</xdr:colOff>
      <xdr:row>119</xdr:row>
      <xdr:rowOff>38100</xdr:rowOff>
    </xdr:from>
    <xdr:to>
      <xdr:col>96</xdr:col>
      <xdr:colOff>541020</xdr:colOff>
      <xdr:row>139</xdr:row>
      <xdr:rowOff>20320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84</xdr:col>
      <xdr:colOff>0</xdr:colOff>
      <xdr:row>139</xdr:row>
      <xdr:rowOff>22860</xdr:rowOff>
    </xdr:from>
    <xdr:to>
      <xdr:col>96</xdr:col>
      <xdr:colOff>541020</xdr:colOff>
      <xdr:row>164</xdr:row>
      <xdr:rowOff>152400</xdr:rowOff>
    </xdr:to>
    <xdr:graphicFrame macro="">
      <xdr:nvGraphicFramePr>
        <xdr:cNvPr id="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96</xdr:col>
      <xdr:colOff>617220</xdr:colOff>
      <xdr:row>89</xdr:row>
      <xdr:rowOff>121920</xdr:rowOff>
    </xdr:from>
    <xdr:to>
      <xdr:col>101</xdr:col>
      <xdr:colOff>594360</xdr:colOff>
      <xdr:row>106</xdr:row>
      <xdr:rowOff>22860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85</xdr:col>
      <xdr:colOff>7620</xdr:colOff>
      <xdr:row>0</xdr:row>
      <xdr:rowOff>15240</xdr:rowOff>
    </xdr:from>
    <xdr:to>
      <xdr:col>97</xdr:col>
      <xdr:colOff>518160</xdr:colOff>
      <xdr:row>29</xdr:row>
      <xdr:rowOff>60960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85</xdr:col>
      <xdr:colOff>7620</xdr:colOff>
      <xdr:row>29</xdr:row>
      <xdr:rowOff>68580</xdr:rowOff>
    </xdr:from>
    <xdr:to>
      <xdr:col>97</xdr:col>
      <xdr:colOff>518160</xdr:colOff>
      <xdr:row>51</xdr:row>
      <xdr:rowOff>53340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85</xdr:col>
      <xdr:colOff>7620</xdr:colOff>
      <xdr:row>68</xdr:row>
      <xdr:rowOff>15240</xdr:rowOff>
    </xdr:from>
    <xdr:to>
      <xdr:col>97</xdr:col>
      <xdr:colOff>518160</xdr:colOff>
      <xdr:row>89</xdr:row>
      <xdr:rowOff>76200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85</xdr:col>
      <xdr:colOff>7620</xdr:colOff>
      <xdr:row>89</xdr:row>
      <xdr:rowOff>83820</xdr:rowOff>
    </xdr:from>
    <xdr:to>
      <xdr:col>97</xdr:col>
      <xdr:colOff>518160</xdr:colOff>
      <xdr:row>118</xdr:row>
      <xdr:rowOff>83820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85</xdr:col>
      <xdr:colOff>7620</xdr:colOff>
      <xdr:row>119</xdr:row>
      <xdr:rowOff>15240</xdr:rowOff>
    </xdr:from>
    <xdr:to>
      <xdr:col>97</xdr:col>
      <xdr:colOff>480060</xdr:colOff>
      <xdr:row>139</xdr:row>
      <xdr:rowOff>281940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85</xdr:col>
      <xdr:colOff>7620</xdr:colOff>
      <xdr:row>139</xdr:row>
      <xdr:rowOff>289560</xdr:rowOff>
    </xdr:from>
    <xdr:to>
      <xdr:col>97</xdr:col>
      <xdr:colOff>487680</xdr:colOff>
      <xdr:row>164</xdr:row>
      <xdr:rowOff>38100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97</xdr:col>
      <xdr:colOff>563880</xdr:colOff>
      <xdr:row>89</xdr:row>
      <xdr:rowOff>76200</xdr:rowOff>
    </xdr:from>
    <xdr:to>
      <xdr:col>101</xdr:col>
      <xdr:colOff>541020</xdr:colOff>
      <xdr:row>105</xdr:row>
      <xdr:rowOff>38100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84</xdr:col>
      <xdr:colOff>0</xdr:colOff>
      <xdr:row>0</xdr:row>
      <xdr:rowOff>7620</xdr:rowOff>
    </xdr:from>
    <xdr:to>
      <xdr:col>96</xdr:col>
      <xdr:colOff>510540</xdr:colOff>
      <xdr:row>29</xdr:row>
      <xdr:rowOff>129540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84</xdr:col>
      <xdr:colOff>7620</xdr:colOff>
      <xdr:row>29</xdr:row>
      <xdr:rowOff>121920</xdr:rowOff>
    </xdr:from>
    <xdr:to>
      <xdr:col>96</xdr:col>
      <xdr:colOff>518160</xdr:colOff>
      <xdr:row>51</xdr:row>
      <xdr:rowOff>129540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84</xdr:col>
      <xdr:colOff>30480</xdr:colOff>
      <xdr:row>51</xdr:row>
      <xdr:rowOff>144780</xdr:rowOff>
    </xdr:from>
    <xdr:to>
      <xdr:col>96</xdr:col>
      <xdr:colOff>464820</xdr:colOff>
      <xdr:row>85</xdr:row>
      <xdr:rowOff>182880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84</xdr:col>
      <xdr:colOff>38100</xdr:colOff>
      <xdr:row>85</xdr:row>
      <xdr:rowOff>182880</xdr:rowOff>
    </xdr:from>
    <xdr:to>
      <xdr:col>96</xdr:col>
      <xdr:colOff>464820</xdr:colOff>
      <xdr:row>106</xdr:row>
      <xdr:rowOff>457200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84</xdr:col>
      <xdr:colOff>38100</xdr:colOff>
      <xdr:row>107</xdr:row>
      <xdr:rowOff>22860</xdr:rowOff>
    </xdr:from>
    <xdr:to>
      <xdr:col>96</xdr:col>
      <xdr:colOff>472440</xdr:colOff>
      <xdr:row>131</xdr:row>
      <xdr:rowOff>121920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84</xdr:col>
      <xdr:colOff>38100</xdr:colOff>
      <xdr:row>131</xdr:row>
      <xdr:rowOff>129540</xdr:rowOff>
    </xdr:from>
    <xdr:to>
      <xdr:col>96</xdr:col>
      <xdr:colOff>480060</xdr:colOff>
      <xdr:row>151</xdr:row>
      <xdr:rowOff>259080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96</xdr:col>
      <xdr:colOff>556260</xdr:colOff>
      <xdr:row>85</xdr:row>
      <xdr:rowOff>182880</xdr:rowOff>
    </xdr:from>
    <xdr:to>
      <xdr:col>101</xdr:col>
      <xdr:colOff>563880</xdr:colOff>
      <xdr:row>97</xdr:row>
      <xdr:rowOff>76200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84</xdr:col>
      <xdr:colOff>7620</xdr:colOff>
      <xdr:row>0</xdr:row>
      <xdr:rowOff>15240</xdr:rowOff>
    </xdr:from>
    <xdr:to>
      <xdr:col>96</xdr:col>
      <xdr:colOff>464820</xdr:colOff>
      <xdr:row>29</xdr:row>
      <xdr:rowOff>106680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84</xdr:col>
      <xdr:colOff>7620</xdr:colOff>
      <xdr:row>29</xdr:row>
      <xdr:rowOff>106680</xdr:rowOff>
    </xdr:from>
    <xdr:to>
      <xdr:col>96</xdr:col>
      <xdr:colOff>464820</xdr:colOff>
      <xdr:row>51</xdr:row>
      <xdr:rowOff>45720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84</xdr:col>
      <xdr:colOff>15240</xdr:colOff>
      <xdr:row>52</xdr:row>
      <xdr:rowOff>22860</xdr:rowOff>
    </xdr:from>
    <xdr:to>
      <xdr:col>96</xdr:col>
      <xdr:colOff>495300</xdr:colOff>
      <xdr:row>86</xdr:row>
      <xdr:rowOff>30480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84</xdr:col>
      <xdr:colOff>15240</xdr:colOff>
      <xdr:row>85</xdr:row>
      <xdr:rowOff>236220</xdr:rowOff>
    </xdr:from>
    <xdr:to>
      <xdr:col>96</xdr:col>
      <xdr:colOff>495300</xdr:colOff>
      <xdr:row>106</xdr:row>
      <xdr:rowOff>487680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84</xdr:col>
      <xdr:colOff>15240</xdr:colOff>
      <xdr:row>107</xdr:row>
      <xdr:rowOff>38100</xdr:rowOff>
    </xdr:from>
    <xdr:to>
      <xdr:col>96</xdr:col>
      <xdr:colOff>472440</xdr:colOff>
      <xdr:row>131</xdr:row>
      <xdr:rowOff>144780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84</xdr:col>
      <xdr:colOff>0</xdr:colOff>
      <xdr:row>131</xdr:row>
      <xdr:rowOff>137160</xdr:rowOff>
    </xdr:from>
    <xdr:to>
      <xdr:col>96</xdr:col>
      <xdr:colOff>472440</xdr:colOff>
      <xdr:row>151</xdr:row>
      <xdr:rowOff>365760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96</xdr:col>
      <xdr:colOff>556260</xdr:colOff>
      <xdr:row>85</xdr:row>
      <xdr:rowOff>228600</xdr:rowOff>
    </xdr:from>
    <xdr:to>
      <xdr:col>101</xdr:col>
      <xdr:colOff>601980</xdr:colOff>
      <xdr:row>97</xdr:row>
      <xdr:rowOff>144780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84</xdr:col>
      <xdr:colOff>7620</xdr:colOff>
      <xdr:row>0</xdr:row>
      <xdr:rowOff>30480</xdr:rowOff>
    </xdr:from>
    <xdr:to>
      <xdr:col>96</xdr:col>
      <xdr:colOff>518160</xdr:colOff>
      <xdr:row>29</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84</xdr:col>
      <xdr:colOff>7620</xdr:colOff>
      <xdr:row>28</xdr:row>
      <xdr:rowOff>129540</xdr:rowOff>
    </xdr:from>
    <xdr:to>
      <xdr:col>96</xdr:col>
      <xdr:colOff>518160</xdr:colOff>
      <xdr:row>50</xdr:row>
      <xdr:rowOff>129540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84</xdr:col>
      <xdr:colOff>7620</xdr:colOff>
      <xdr:row>52</xdr:row>
      <xdr:rowOff>15240</xdr:rowOff>
    </xdr:from>
    <xdr:to>
      <xdr:col>96</xdr:col>
      <xdr:colOff>518160</xdr:colOff>
      <xdr:row>86</xdr:row>
      <xdr:rowOff>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84</xdr:col>
      <xdr:colOff>7620</xdr:colOff>
      <xdr:row>85</xdr:row>
      <xdr:rowOff>220980</xdr:rowOff>
    </xdr:from>
    <xdr:to>
      <xdr:col>96</xdr:col>
      <xdr:colOff>518160</xdr:colOff>
      <xdr:row>106</xdr:row>
      <xdr:rowOff>533400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84</xdr:col>
      <xdr:colOff>7620</xdr:colOff>
      <xdr:row>107</xdr:row>
      <xdr:rowOff>30480</xdr:rowOff>
    </xdr:from>
    <xdr:to>
      <xdr:col>96</xdr:col>
      <xdr:colOff>518160</xdr:colOff>
      <xdr:row>131</xdr:row>
      <xdr:rowOff>152400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84</xdr:col>
      <xdr:colOff>7620</xdr:colOff>
      <xdr:row>131</xdr:row>
      <xdr:rowOff>38100</xdr:rowOff>
    </xdr:from>
    <xdr:to>
      <xdr:col>96</xdr:col>
      <xdr:colOff>518160</xdr:colOff>
      <xdr:row>151</xdr:row>
      <xdr:rowOff>350520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96</xdr:col>
      <xdr:colOff>586740</xdr:colOff>
      <xdr:row>85</xdr:row>
      <xdr:rowOff>213360</xdr:rowOff>
    </xdr:from>
    <xdr:to>
      <xdr:col>101</xdr:col>
      <xdr:colOff>548640</xdr:colOff>
      <xdr:row>96</xdr:row>
      <xdr:rowOff>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84</xdr:col>
      <xdr:colOff>7620</xdr:colOff>
      <xdr:row>1</xdr:row>
      <xdr:rowOff>38100</xdr:rowOff>
    </xdr:from>
    <xdr:to>
      <xdr:col>96</xdr:col>
      <xdr:colOff>518160</xdr:colOff>
      <xdr:row>30</xdr:row>
      <xdr:rowOff>144780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84</xdr:col>
      <xdr:colOff>7620</xdr:colOff>
      <xdr:row>30</xdr:row>
      <xdr:rowOff>60960</xdr:rowOff>
    </xdr:from>
    <xdr:to>
      <xdr:col>96</xdr:col>
      <xdr:colOff>518160</xdr:colOff>
      <xdr:row>52</xdr:row>
      <xdr:rowOff>76200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84</xdr:col>
      <xdr:colOff>0</xdr:colOff>
      <xdr:row>54</xdr:row>
      <xdr:rowOff>30480</xdr:rowOff>
    </xdr:from>
    <xdr:to>
      <xdr:col>96</xdr:col>
      <xdr:colOff>434340</xdr:colOff>
      <xdr:row>85</xdr:row>
      <xdr:rowOff>182880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84</xdr:col>
      <xdr:colOff>0</xdr:colOff>
      <xdr:row>85</xdr:row>
      <xdr:rowOff>182880</xdr:rowOff>
    </xdr:from>
    <xdr:to>
      <xdr:col>96</xdr:col>
      <xdr:colOff>441960</xdr:colOff>
      <xdr:row>106</xdr:row>
      <xdr:rowOff>403860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84</xdr:col>
      <xdr:colOff>0</xdr:colOff>
      <xdr:row>107</xdr:row>
      <xdr:rowOff>30480</xdr:rowOff>
    </xdr:from>
    <xdr:to>
      <xdr:col>96</xdr:col>
      <xdr:colOff>510540</xdr:colOff>
      <xdr:row>131</xdr:row>
      <xdr:rowOff>114300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84</xdr:col>
      <xdr:colOff>0</xdr:colOff>
      <xdr:row>130</xdr:row>
      <xdr:rowOff>121920</xdr:rowOff>
    </xdr:from>
    <xdr:to>
      <xdr:col>96</xdr:col>
      <xdr:colOff>510540</xdr:colOff>
      <xdr:row>152</xdr:row>
      <xdr:rowOff>137160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96</xdr:col>
      <xdr:colOff>510540</xdr:colOff>
      <xdr:row>85</xdr:row>
      <xdr:rowOff>182880</xdr:rowOff>
    </xdr:from>
    <xdr:to>
      <xdr:col>101</xdr:col>
      <xdr:colOff>579120</xdr:colOff>
      <xdr:row>98</xdr:row>
      <xdr:rowOff>60960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84</xdr:col>
      <xdr:colOff>7620</xdr:colOff>
      <xdr:row>1</xdr:row>
      <xdr:rowOff>30480</xdr:rowOff>
    </xdr:from>
    <xdr:to>
      <xdr:col>96</xdr:col>
      <xdr:colOff>518160</xdr:colOff>
      <xdr:row>30</xdr:row>
      <xdr:rowOff>7620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84</xdr:col>
      <xdr:colOff>7620</xdr:colOff>
      <xdr:row>29</xdr:row>
      <xdr:rowOff>121920</xdr:rowOff>
    </xdr:from>
    <xdr:to>
      <xdr:col>96</xdr:col>
      <xdr:colOff>518160</xdr:colOff>
      <xdr:row>51</xdr:row>
      <xdr:rowOff>129540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84</xdr:col>
      <xdr:colOff>7620</xdr:colOff>
      <xdr:row>52</xdr:row>
      <xdr:rowOff>30480</xdr:rowOff>
    </xdr:from>
    <xdr:to>
      <xdr:col>96</xdr:col>
      <xdr:colOff>518160</xdr:colOff>
      <xdr:row>85</xdr:row>
      <xdr:rowOff>106680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84</xdr:col>
      <xdr:colOff>7620</xdr:colOff>
      <xdr:row>85</xdr:row>
      <xdr:rowOff>53340</xdr:rowOff>
    </xdr:from>
    <xdr:to>
      <xdr:col>96</xdr:col>
      <xdr:colOff>518160</xdr:colOff>
      <xdr:row>106</xdr:row>
      <xdr:rowOff>358140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83</xdr:col>
      <xdr:colOff>632460</xdr:colOff>
      <xdr:row>107</xdr:row>
      <xdr:rowOff>30480</xdr:rowOff>
    </xdr:from>
    <xdr:to>
      <xdr:col>96</xdr:col>
      <xdr:colOff>502920</xdr:colOff>
      <xdr:row>131</xdr:row>
      <xdr:rowOff>114300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83</xdr:col>
      <xdr:colOff>632460</xdr:colOff>
      <xdr:row>131</xdr:row>
      <xdr:rowOff>106680</xdr:rowOff>
    </xdr:from>
    <xdr:to>
      <xdr:col>96</xdr:col>
      <xdr:colOff>502920</xdr:colOff>
      <xdr:row>151</xdr:row>
      <xdr:rowOff>411480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96</xdr:col>
      <xdr:colOff>594360</xdr:colOff>
      <xdr:row>85</xdr:row>
      <xdr:rowOff>53340</xdr:rowOff>
    </xdr:from>
    <xdr:to>
      <xdr:col>101</xdr:col>
      <xdr:colOff>586740</xdr:colOff>
      <xdr:row>95</xdr:row>
      <xdr:rowOff>137160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84</xdr:col>
      <xdr:colOff>15240</xdr:colOff>
      <xdr:row>1</xdr:row>
      <xdr:rowOff>22860</xdr:rowOff>
    </xdr:from>
    <xdr:to>
      <xdr:col>96</xdr:col>
      <xdr:colOff>525780</xdr:colOff>
      <xdr:row>29</xdr:row>
      <xdr:rowOff>68580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84</xdr:col>
      <xdr:colOff>15240</xdr:colOff>
      <xdr:row>28</xdr:row>
      <xdr:rowOff>114300</xdr:rowOff>
    </xdr:from>
    <xdr:to>
      <xdr:col>96</xdr:col>
      <xdr:colOff>525780</xdr:colOff>
      <xdr:row>50</xdr:row>
      <xdr:rowOff>121920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84</xdr:col>
      <xdr:colOff>0</xdr:colOff>
      <xdr:row>68</xdr:row>
      <xdr:rowOff>30480</xdr:rowOff>
    </xdr:from>
    <xdr:to>
      <xdr:col>96</xdr:col>
      <xdr:colOff>510540</xdr:colOff>
      <xdr:row>89</xdr:row>
      <xdr:rowOff>106680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84</xdr:col>
      <xdr:colOff>0</xdr:colOff>
      <xdr:row>88</xdr:row>
      <xdr:rowOff>106680</xdr:rowOff>
    </xdr:from>
    <xdr:to>
      <xdr:col>96</xdr:col>
      <xdr:colOff>510540</xdr:colOff>
      <xdr:row>113</xdr:row>
      <xdr:rowOff>129540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84</xdr:col>
      <xdr:colOff>7620</xdr:colOff>
      <xdr:row>118</xdr:row>
      <xdr:rowOff>22860</xdr:rowOff>
    </xdr:from>
    <xdr:to>
      <xdr:col>96</xdr:col>
      <xdr:colOff>518160</xdr:colOff>
      <xdr:row>139</xdr:row>
      <xdr:rowOff>99060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84</xdr:col>
      <xdr:colOff>7620</xdr:colOff>
      <xdr:row>139</xdr:row>
      <xdr:rowOff>30480</xdr:rowOff>
    </xdr:from>
    <xdr:to>
      <xdr:col>96</xdr:col>
      <xdr:colOff>518160</xdr:colOff>
      <xdr:row>163</xdr:row>
      <xdr:rowOff>137160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119"/>
  <sheetViews>
    <sheetView tabSelected="1" view="pageLayout" zoomScaleNormal="100" workbookViewId="0">
      <selection activeCell="O3" sqref="O3"/>
    </sheetView>
  </sheetViews>
  <sheetFormatPr defaultRowHeight="14.4" x14ac:dyDescent="0.3"/>
  <cols>
    <col min="1" max="1" width="2.109375" style="74" customWidth="1"/>
    <col min="2" max="2" width="4.6640625" style="74" customWidth="1"/>
    <col min="3" max="5" width="8.88671875" style="74"/>
    <col min="6" max="6" width="1.88671875" style="74" customWidth="1"/>
    <col min="7" max="7" width="6.21875" style="74" customWidth="1"/>
    <col min="8" max="8" width="3" style="74" customWidth="1"/>
    <col min="9" max="9" width="8.88671875" style="74"/>
    <col min="10" max="10" width="1.33203125" style="74" customWidth="1"/>
    <col min="11" max="11" width="5.77734375" style="74" customWidth="1"/>
    <col min="12" max="15" width="3.44140625" style="74" customWidth="1"/>
    <col min="16" max="16" width="9.77734375" style="74" customWidth="1"/>
    <col min="17" max="16384" width="8.88671875" style="74"/>
  </cols>
  <sheetData>
    <row r="1" spans="2:16" ht="9.6" customHeight="1" x14ac:dyDescent="0.3"/>
    <row r="2" spans="2:16" ht="10.199999999999999" customHeight="1" x14ac:dyDescent="0.3"/>
    <row r="3" spans="2:16" ht="18" x14ac:dyDescent="0.35">
      <c r="B3" s="76" t="s">
        <v>190</v>
      </c>
    </row>
    <row r="5" spans="2:16" x14ac:dyDescent="0.3">
      <c r="B5" s="74" t="s">
        <v>266</v>
      </c>
    </row>
    <row r="6" spans="2:16" x14ac:dyDescent="0.3">
      <c r="B6" s="75" t="s">
        <v>191</v>
      </c>
    </row>
    <row r="8" spans="2:16" x14ac:dyDescent="0.3">
      <c r="B8" s="299" t="s">
        <v>259</v>
      </c>
      <c r="C8" s="299"/>
      <c r="D8" s="299"/>
      <c r="E8" s="299"/>
      <c r="F8" s="299"/>
      <c r="G8" s="299"/>
      <c r="H8" s="299"/>
      <c r="I8" s="299"/>
      <c r="J8" s="299"/>
      <c r="K8" s="299"/>
      <c r="L8" s="299"/>
      <c r="M8" s="299"/>
      <c r="N8" s="299"/>
      <c r="O8" s="299"/>
      <c r="P8" s="299"/>
    </row>
    <row r="9" spans="2:16" ht="65.400000000000006" customHeight="1" x14ac:dyDescent="0.3">
      <c r="B9" s="283" t="s">
        <v>342</v>
      </c>
      <c r="C9" s="284"/>
      <c r="D9" s="284"/>
      <c r="E9" s="284"/>
      <c r="F9" s="284"/>
      <c r="G9" s="284"/>
      <c r="H9" s="284"/>
      <c r="I9" s="284"/>
      <c r="J9" s="284"/>
      <c r="K9" s="284"/>
      <c r="L9" s="284"/>
      <c r="M9" s="284"/>
      <c r="N9" s="284"/>
      <c r="O9" s="284"/>
      <c r="P9" s="285"/>
    </row>
    <row r="10" spans="2:16" ht="28.8" customHeight="1" x14ac:dyDescent="0.3">
      <c r="B10" s="286" t="s">
        <v>260</v>
      </c>
      <c r="C10" s="287"/>
      <c r="D10" s="287"/>
      <c r="E10" s="287"/>
      <c r="F10" s="287"/>
      <c r="G10" s="287"/>
      <c r="H10" s="287"/>
      <c r="I10" s="287"/>
      <c r="J10" s="287"/>
      <c r="K10" s="287"/>
      <c r="L10" s="287"/>
      <c r="M10" s="287"/>
      <c r="N10" s="287"/>
      <c r="O10" s="287"/>
      <c r="P10" s="288"/>
    </row>
    <row r="11" spans="2:16" ht="43.2" customHeight="1" x14ac:dyDescent="0.3">
      <c r="B11" s="289" t="s">
        <v>261</v>
      </c>
      <c r="C11" s="290"/>
      <c r="D11" s="290"/>
      <c r="E11" s="290"/>
      <c r="F11" s="290"/>
      <c r="G11" s="290"/>
      <c r="H11" s="290"/>
      <c r="I11" s="290"/>
      <c r="J11" s="290"/>
      <c r="K11" s="290"/>
      <c r="L11" s="290"/>
      <c r="M11" s="290"/>
      <c r="N11" s="290"/>
      <c r="O11" s="290"/>
      <c r="P11" s="291"/>
    </row>
    <row r="12" spans="2:16" ht="31.2" customHeight="1" x14ac:dyDescent="0.3">
      <c r="B12" s="300" t="s">
        <v>265</v>
      </c>
      <c r="C12" s="300"/>
      <c r="D12" s="300"/>
      <c r="E12" s="300"/>
      <c r="F12" s="300"/>
      <c r="G12" s="300"/>
      <c r="H12" s="300"/>
      <c r="I12" s="300"/>
      <c r="J12" s="300"/>
      <c r="K12" s="300"/>
      <c r="L12" s="300"/>
      <c r="M12" s="300"/>
      <c r="N12" s="300"/>
      <c r="O12" s="300"/>
      <c r="P12" s="300"/>
    </row>
    <row r="13" spans="2:16" ht="66" customHeight="1" x14ac:dyDescent="0.3">
      <c r="B13" s="283" t="s">
        <v>267</v>
      </c>
      <c r="C13" s="284"/>
      <c r="D13" s="284"/>
      <c r="E13" s="284"/>
      <c r="F13" s="284"/>
      <c r="G13" s="284"/>
      <c r="H13" s="284"/>
      <c r="I13" s="284"/>
      <c r="J13" s="284"/>
      <c r="K13" s="284"/>
      <c r="L13" s="284"/>
      <c r="M13" s="284"/>
      <c r="N13" s="284"/>
      <c r="O13" s="284"/>
      <c r="P13" s="285"/>
    </row>
    <row r="14" spans="2:16" ht="37.200000000000003" customHeight="1" x14ac:dyDescent="0.3">
      <c r="B14" s="286" t="s">
        <v>343</v>
      </c>
      <c r="C14" s="287"/>
      <c r="D14" s="287"/>
      <c r="E14" s="287"/>
      <c r="F14" s="287"/>
      <c r="G14" s="287"/>
      <c r="H14" s="287"/>
      <c r="I14" s="287"/>
      <c r="J14" s="287"/>
      <c r="K14" s="287"/>
      <c r="L14" s="287"/>
      <c r="M14" s="287"/>
      <c r="N14" s="287"/>
      <c r="O14" s="287"/>
      <c r="P14" s="288"/>
    </row>
    <row r="15" spans="2:16" ht="29.4" customHeight="1" x14ac:dyDescent="0.3">
      <c r="B15" s="286" t="s">
        <v>264</v>
      </c>
      <c r="C15" s="287"/>
      <c r="D15" s="287"/>
      <c r="E15" s="287"/>
      <c r="F15" s="287"/>
      <c r="G15" s="287"/>
      <c r="H15" s="287"/>
      <c r="I15" s="287"/>
      <c r="J15" s="287"/>
      <c r="K15" s="287"/>
      <c r="L15" s="287"/>
      <c r="M15" s="287"/>
      <c r="N15" s="287"/>
      <c r="O15" s="287"/>
      <c r="P15" s="288"/>
    </row>
    <row r="16" spans="2:16" ht="43.2" customHeight="1" x14ac:dyDescent="0.3">
      <c r="B16" s="289" t="s">
        <v>263</v>
      </c>
      <c r="C16" s="290"/>
      <c r="D16" s="290"/>
      <c r="E16" s="290"/>
      <c r="F16" s="290"/>
      <c r="G16" s="290"/>
      <c r="H16" s="290"/>
      <c r="I16" s="290"/>
      <c r="J16" s="290"/>
      <c r="K16" s="290"/>
      <c r="L16" s="290"/>
      <c r="M16" s="290"/>
      <c r="N16" s="290"/>
      <c r="O16" s="290"/>
      <c r="P16" s="291"/>
    </row>
    <row r="18" spans="2:21" x14ac:dyDescent="0.3">
      <c r="B18" s="73" t="s">
        <v>262</v>
      </c>
    </row>
    <row r="19" spans="2:21" x14ac:dyDescent="0.3">
      <c r="B19" s="294" t="s">
        <v>280</v>
      </c>
      <c r="C19" s="294"/>
      <c r="D19" s="294"/>
      <c r="E19" s="294"/>
      <c r="F19" s="294"/>
      <c r="G19" s="294"/>
      <c r="H19" s="294"/>
      <c r="I19" s="294"/>
      <c r="J19" s="294"/>
      <c r="K19" s="294"/>
      <c r="L19" s="294"/>
      <c r="M19" s="294"/>
      <c r="N19" s="294"/>
      <c r="O19" s="294"/>
      <c r="P19" s="294"/>
    </row>
    <row r="21" spans="2:21" x14ac:dyDescent="0.3">
      <c r="B21" s="73" t="s">
        <v>209</v>
      </c>
      <c r="S21" s="247"/>
      <c r="T21" s="247"/>
      <c r="U21" s="247"/>
    </row>
    <row r="22" spans="2:21" x14ac:dyDescent="0.3">
      <c r="B22" s="295" t="s">
        <v>192</v>
      </c>
      <c r="C22" s="295"/>
      <c r="D22" s="295"/>
      <c r="E22" s="295"/>
      <c r="F22" s="295"/>
      <c r="G22" s="295"/>
      <c r="H22" s="295"/>
      <c r="I22" s="295"/>
      <c r="J22" s="295"/>
      <c r="K22" s="295"/>
      <c r="L22" s="295"/>
      <c r="M22" s="295"/>
      <c r="N22" s="295"/>
      <c r="O22" s="295"/>
      <c r="P22" s="295"/>
      <c r="S22" s="247"/>
      <c r="T22" s="247"/>
      <c r="U22" s="247"/>
    </row>
    <row r="23" spans="2:21" s="78" customFormat="1" ht="23.4" customHeight="1" x14ac:dyDescent="0.25">
      <c r="B23" s="292" t="s">
        <v>193</v>
      </c>
      <c r="C23" s="292"/>
      <c r="D23" s="295" t="s">
        <v>194</v>
      </c>
      <c r="E23" s="295"/>
      <c r="F23" s="295"/>
      <c r="G23" s="295"/>
      <c r="H23" s="295"/>
      <c r="I23" s="295"/>
      <c r="J23" s="295"/>
      <c r="K23" s="295"/>
      <c r="L23" s="295"/>
      <c r="M23" s="295"/>
      <c r="N23" s="295"/>
      <c r="O23" s="295"/>
      <c r="P23" s="295"/>
      <c r="S23" s="246"/>
      <c r="T23" s="246"/>
      <c r="U23" s="246"/>
    </row>
    <row r="24" spans="2:21" s="78" customFormat="1" ht="26.4" customHeight="1" x14ac:dyDescent="0.25">
      <c r="B24" s="293" t="s">
        <v>160</v>
      </c>
      <c r="C24" s="293"/>
      <c r="D24" s="296" t="s">
        <v>195</v>
      </c>
      <c r="E24" s="296"/>
      <c r="F24" s="296"/>
      <c r="G24" s="296"/>
      <c r="H24" s="296"/>
      <c r="I24" s="296"/>
      <c r="J24" s="296"/>
      <c r="K24" s="296"/>
      <c r="L24" s="296"/>
      <c r="M24" s="296"/>
      <c r="N24" s="296"/>
      <c r="O24" s="296"/>
      <c r="P24" s="296"/>
      <c r="S24" s="246"/>
      <c r="T24" s="246"/>
      <c r="U24" s="246"/>
    </row>
    <row r="25" spans="2:21" s="78" customFormat="1" ht="12" x14ac:dyDescent="0.25">
      <c r="B25" s="292"/>
      <c r="C25" s="292"/>
      <c r="D25" s="295" t="s">
        <v>196</v>
      </c>
      <c r="E25" s="295"/>
      <c r="F25" s="295"/>
      <c r="G25" s="295"/>
      <c r="H25" s="295"/>
      <c r="I25" s="295"/>
      <c r="J25" s="295"/>
      <c r="K25" s="295"/>
      <c r="L25" s="295"/>
      <c r="M25" s="295"/>
      <c r="N25" s="295"/>
      <c r="O25" s="295"/>
      <c r="P25" s="295"/>
      <c r="S25" s="246"/>
      <c r="T25" s="246"/>
      <c r="U25" s="246"/>
    </row>
    <row r="26" spans="2:21" s="78" customFormat="1" ht="12" x14ac:dyDescent="0.25">
      <c r="B26" s="292" t="s">
        <v>69</v>
      </c>
      <c r="C26" s="292"/>
      <c r="D26" s="295" t="s">
        <v>197</v>
      </c>
      <c r="E26" s="295"/>
      <c r="F26" s="295"/>
      <c r="G26" s="295"/>
      <c r="H26" s="295"/>
      <c r="I26" s="295"/>
      <c r="J26" s="295"/>
      <c r="K26" s="295"/>
      <c r="L26" s="295"/>
      <c r="M26" s="295"/>
      <c r="N26" s="295"/>
      <c r="O26" s="295"/>
      <c r="P26" s="295"/>
      <c r="S26" s="246"/>
      <c r="T26" s="246"/>
      <c r="U26" s="246"/>
    </row>
    <row r="27" spans="2:21" s="78" customFormat="1" ht="12" x14ac:dyDescent="0.25">
      <c r="B27" s="292" t="s">
        <v>70</v>
      </c>
      <c r="C27" s="292"/>
      <c r="D27" s="295" t="s">
        <v>198</v>
      </c>
      <c r="E27" s="295"/>
      <c r="F27" s="295"/>
      <c r="G27" s="295"/>
      <c r="H27" s="295"/>
      <c r="I27" s="295"/>
      <c r="J27" s="295"/>
      <c r="K27" s="295"/>
      <c r="L27" s="295"/>
      <c r="M27" s="295"/>
      <c r="N27" s="295"/>
      <c r="O27" s="295"/>
      <c r="P27" s="295"/>
    </row>
    <row r="28" spans="2:21" s="78" customFormat="1" ht="12" x14ac:dyDescent="0.25">
      <c r="B28" s="292" t="s">
        <v>244</v>
      </c>
      <c r="C28" s="292"/>
      <c r="D28" s="295" t="s">
        <v>245</v>
      </c>
      <c r="E28" s="295"/>
      <c r="F28" s="295"/>
      <c r="G28" s="295"/>
      <c r="H28" s="295"/>
      <c r="I28" s="295"/>
      <c r="J28" s="295"/>
      <c r="K28" s="295"/>
      <c r="L28" s="295"/>
      <c r="M28" s="295"/>
      <c r="N28" s="295"/>
      <c r="O28" s="295"/>
      <c r="P28" s="295"/>
    </row>
    <row r="29" spans="2:21" s="78" customFormat="1" ht="12" x14ac:dyDescent="0.25">
      <c r="B29" s="292" t="s">
        <v>71</v>
      </c>
      <c r="C29" s="292"/>
      <c r="D29" s="295" t="s">
        <v>199</v>
      </c>
      <c r="E29" s="295"/>
      <c r="F29" s="295"/>
      <c r="G29" s="295"/>
      <c r="H29" s="295"/>
      <c r="I29" s="295"/>
      <c r="J29" s="295"/>
      <c r="K29" s="295"/>
      <c r="L29" s="295"/>
      <c r="M29" s="295"/>
      <c r="N29" s="295"/>
      <c r="O29" s="295"/>
      <c r="P29" s="295"/>
    </row>
    <row r="30" spans="2:21" s="78" customFormat="1" ht="12" x14ac:dyDescent="0.25">
      <c r="B30" s="292" t="s">
        <v>72</v>
      </c>
      <c r="C30" s="292"/>
      <c r="D30" s="295" t="s">
        <v>200</v>
      </c>
      <c r="E30" s="295"/>
      <c r="F30" s="295"/>
      <c r="G30" s="295"/>
      <c r="H30" s="295"/>
      <c r="I30" s="295"/>
      <c r="J30" s="295"/>
      <c r="K30" s="295"/>
      <c r="L30" s="295"/>
      <c r="M30" s="295"/>
      <c r="N30" s="295"/>
      <c r="O30" s="295"/>
      <c r="P30" s="295"/>
    </row>
    <row r="31" spans="2:21" s="78" customFormat="1" ht="12" x14ac:dyDescent="0.25">
      <c r="B31" s="292" t="s">
        <v>201</v>
      </c>
      <c r="C31" s="292"/>
      <c r="D31" s="295" t="s">
        <v>202</v>
      </c>
      <c r="E31" s="295"/>
      <c r="F31" s="295"/>
      <c r="G31" s="295"/>
      <c r="H31" s="295"/>
      <c r="I31" s="295"/>
      <c r="J31" s="295"/>
      <c r="K31" s="295"/>
      <c r="L31" s="295"/>
      <c r="M31" s="295"/>
      <c r="N31" s="295"/>
      <c r="O31" s="295"/>
      <c r="P31" s="295"/>
    </row>
    <row r="32" spans="2:21" s="78" customFormat="1" ht="12" x14ac:dyDescent="0.25">
      <c r="B32" s="292" t="s">
        <v>203</v>
      </c>
      <c r="C32" s="292"/>
      <c r="D32" s="295" t="s">
        <v>204</v>
      </c>
      <c r="E32" s="295"/>
      <c r="F32" s="295"/>
      <c r="G32" s="295"/>
      <c r="H32" s="295"/>
      <c r="I32" s="295"/>
      <c r="J32" s="295"/>
      <c r="K32" s="295"/>
      <c r="L32" s="295"/>
      <c r="M32" s="295"/>
      <c r="N32" s="295"/>
      <c r="O32" s="295"/>
      <c r="P32" s="295"/>
    </row>
    <row r="33" spans="2:16" s="78" customFormat="1" ht="12" x14ac:dyDescent="0.25">
      <c r="B33" s="292" t="s">
        <v>205</v>
      </c>
      <c r="C33" s="292"/>
      <c r="D33" s="295" t="s">
        <v>206</v>
      </c>
      <c r="E33" s="295"/>
      <c r="F33" s="295"/>
      <c r="G33" s="295"/>
      <c r="H33" s="295"/>
      <c r="I33" s="295"/>
      <c r="J33" s="295"/>
      <c r="K33" s="295"/>
      <c r="L33" s="295"/>
      <c r="M33" s="295"/>
      <c r="N33" s="295"/>
      <c r="O33" s="295"/>
      <c r="P33" s="295"/>
    </row>
    <row r="34" spans="2:16" s="78" customFormat="1" ht="12" x14ac:dyDescent="0.25">
      <c r="B34" s="292" t="s">
        <v>207</v>
      </c>
      <c r="C34" s="292"/>
      <c r="D34" s="295" t="s">
        <v>208</v>
      </c>
      <c r="E34" s="295"/>
      <c r="F34" s="295"/>
      <c r="G34" s="295"/>
      <c r="H34" s="295"/>
      <c r="I34" s="295"/>
      <c r="J34" s="295"/>
      <c r="K34" s="295"/>
      <c r="L34" s="295"/>
      <c r="M34" s="295"/>
      <c r="N34" s="295"/>
      <c r="O34" s="295"/>
      <c r="P34" s="295"/>
    </row>
    <row r="36" spans="2:16" x14ac:dyDescent="0.3">
      <c r="B36" s="301" t="s">
        <v>210</v>
      </c>
      <c r="C36" s="301"/>
      <c r="D36" s="301"/>
      <c r="E36" s="301"/>
      <c r="F36" s="301"/>
      <c r="G36" s="301"/>
      <c r="H36" s="301"/>
      <c r="I36" s="301"/>
      <c r="J36" s="301"/>
      <c r="K36" s="301"/>
      <c r="L36" s="301"/>
      <c r="M36" s="301"/>
      <c r="N36" s="301"/>
      <c r="O36" s="301"/>
      <c r="P36" s="301"/>
    </row>
    <row r="37" spans="2:16" x14ac:dyDescent="0.3">
      <c r="B37" s="301" t="s">
        <v>211</v>
      </c>
      <c r="C37" s="301"/>
      <c r="D37" s="301"/>
      <c r="E37" s="301"/>
      <c r="F37" s="301"/>
      <c r="G37" s="301"/>
      <c r="H37" s="301"/>
      <c r="I37" s="301"/>
      <c r="J37" s="301"/>
      <c r="K37" s="301"/>
      <c r="L37" s="301"/>
      <c r="M37" s="301"/>
      <c r="N37" s="301"/>
      <c r="O37" s="301"/>
      <c r="P37" s="301"/>
    </row>
    <row r="38" spans="2:16" x14ac:dyDescent="0.3">
      <c r="B38" s="246"/>
    </row>
    <row r="39" spans="2:16" x14ac:dyDescent="0.3">
      <c r="B39" s="74" t="s">
        <v>212</v>
      </c>
    </row>
    <row r="40" spans="2:16" ht="28.8" customHeight="1" x14ac:dyDescent="0.3">
      <c r="B40" s="297" t="s">
        <v>256</v>
      </c>
      <c r="C40" s="297"/>
      <c r="D40" s="297"/>
      <c r="E40" s="297"/>
      <c r="F40" s="297"/>
      <c r="G40" s="297"/>
      <c r="H40" s="297"/>
      <c r="I40" s="297"/>
      <c r="J40" s="297"/>
      <c r="K40" s="297"/>
      <c r="L40" s="297"/>
      <c r="M40" s="297"/>
      <c r="N40" s="297"/>
      <c r="O40" s="297"/>
      <c r="P40" s="297"/>
    </row>
    <row r="41" spans="2:16" x14ac:dyDescent="0.3">
      <c r="B41" s="297" t="s">
        <v>213</v>
      </c>
      <c r="C41" s="297"/>
      <c r="D41" s="297"/>
      <c r="E41" s="297"/>
      <c r="F41" s="297"/>
      <c r="G41" s="297"/>
      <c r="H41" s="297"/>
      <c r="I41" s="297"/>
      <c r="J41" s="297"/>
      <c r="K41" s="297"/>
      <c r="L41" s="297"/>
      <c r="M41" s="297"/>
      <c r="N41" s="297"/>
      <c r="O41" s="297"/>
      <c r="P41" s="297"/>
    </row>
    <row r="42" spans="2:16" x14ac:dyDescent="0.3">
      <c r="B42" s="297" t="s">
        <v>214</v>
      </c>
      <c r="C42" s="297"/>
      <c r="D42" s="297"/>
      <c r="E42" s="297"/>
      <c r="F42" s="297"/>
      <c r="G42" s="297"/>
      <c r="H42" s="297"/>
      <c r="I42" s="297"/>
      <c r="J42" s="297"/>
      <c r="K42" s="297"/>
      <c r="L42" s="297"/>
      <c r="M42" s="297"/>
      <c r="N42" s="297"/>
      <c r="O42" s="297"/>
      <c r="P42" s="297"/>
    </row>
    <row r="43" spans="2:16" s="78" customFormat="1" ht="19.2" customHeight="1" x14ac:dyDescent="0.25">
      <c r="C43" s="297" t="s">
        <v>215</v>
      </c>
      <c r="D43" s="297"/>
      <c r="E43" s="297"/>
      <c r="F43" s="297"/>
      <c r="G43" s="297"/>
      <c r="H43" s="297"/>
      <c r="I43" s="297"/>
      <c r="J43" s="297"/>
      <c r="K43" s="297"/>
      <c r="L43" s="297"/>
      <c r="M43" s="297"/>
      <c r="N43" s="297"/>
      <c r="O43" s="297"/>
      <c r="P43" s="297"/>
    </row>
    <row r="44" spans="2:16" s="78" customFormat="1" ht="12" x14ac:dyDescent="0.25">
      <c r="C44" s="297" t="s">
        <v>216</v>
      </c>
      <c r="D44" s="297"/>
      <c r="E44" s="297"/>
      <c r="F44" s="297"/>
      <c r="G44" s="297"/>
      <c r="H44" s="297"/>
      <c r="I44" s="297"/>
      <c r="J44" s="297"/>
      <c r="K44" s="297"/>
      <c r="L44" s="297"/>
      <c r="M44" s="297"/>
      <c r="N44" s="297"/>
      <c r="O44" s="297"/>
      <c r="P44" s="297"/>
    </row>
    <row r="45" spans="2:16" s="78" customFormat="1" ht="12" x14ac:dyDescent="0.25">
      <c r="C45" s="297" t="s">
        <v>217</v>
      </c>
      <c r="D45" s="297"/>
      <c r="E45" s="297"/>
      <c r="F45" s="297"/>
      <c r="G45" s="297"/>
      <c r="H45" s="297"/>
      <c r="I45" s="297"/>
      <c r="J45" s="297"/>
      <c r="K45" s="297"/>
      <c r="L45" s="297"/>
      <c r="M45" s="297"/>
      <c r="N45" s="297"/>
      <c r="O45" s="297"/>
      <c r="P45" s="297"/>
    </row>
    <row r="46" spans="2:16" s="78" customFormat="1" ht="21" customHeight="1" x14ac:dyDescent="0.25">
      <c r="C46" s="296" t="s">
        <v>218</v>
      </c>
      <c r="D46" s="296"/>
      <c r="E46" s="296"/>
      <c r="F46" s="296"/>
      <c r="G46" s="296"/>
      <c r="H46" s="296"/>
      <c r="I46" s="296"/>
      <c r="J46" s="296"/>
      <c r="K46" s="296"/>
      <c r="L46" s="296"/>
      <c r="M46" s="296"/>
      <c r="N46" s="296"/>
      <c r="O46" s="296"/>
      <c r="P46" s="296"/>
    </row>
    <row r="47" spans="2:16" ht="24.6" customHeight="1" x14ac:dyDescent="0.3">
      <c r="B47" s="296" t="s">
        <v>290</v>
      </c>
      <c r="C47" s="296"/>
      <c r="D47" s="296"/>
      <c r="E47" s="296"/>
      <c r="F47" s="296"/>
      <c r="G47" s="296"/>
      <c r="H47" s="296"/>
      <c r="I47" s="296"/>
      <c r="J47" s="296"/>
      <c r="K47" s="296"/>
      <c r="L47" s="296"/>
      <c r="M47" s="296"/>
      <c r="N47" s="296"/>
      <c r="O47" s="296"/>
      <c r="P47" s="296"/>
    </row>
    <row r="48" spans="2:16" ht="18" customHeight="1" x14ac:dyDescent="0.3">
      <c r="B48" s="297" t="s">
        <v>219</v>
      </c>
      <c r="C48" s="297"/>
      <c r="D48" s="297"/>
      <c r="E48" s="297"/>
      <c r="F48" s="297"/>
      <c r="G48" s="297"/>
      <c r="H48" s="297"/>
      <c r="I48" s="297"/>
      <c r="J48" s="297"/>
      <c r="K48" s="297"/>
      <c r="L48" s="297"/>
      <c r="M48" s="297"/>
      <c r="N48" s="297"/>
      <c r="O48" s="297"/>
      <c r="P48" s="297"/>
    </row>
    <row r="49" spans="2:16" ht="21" customHeight="1" x14ac:dyDescent="0.3">
      <c r="B49" s="297" t="s">
        <v>287</v>
      </c>
      <c r="C49" s="297"/>
      <c r="D49" s="297"/>
      <c r="E49" s="297"/>
      <c r="F49" s="297"/>
      <c r="G49" s="297"/>
      <c r="H49" s="297"/>
      <c r="I49" s="297"/>
      <c r="J49" s="297"/>
      <c r="K49" s="297"/>
      <c r="L49" s="297"/>
      <c r="M49" s="297"/>
      <c r="N49" s="297"/>
      <c r="O49" s="297"/>
      <c r="P49" s="297"/>
    </row>
    <row r="77" spans="2:16" ht="25.2" customHeight="1" x14ac:dyDescent="0.3"/>
    <row r="78" spans="2:16" ht="28.8" customHeight="1" x14ac:dyDescent="0.3"/>
    <row r="79" spans="2:16" ht="31.8" customHeight="1" x14ac:dyDescent="0.3"/>
    <row r="80" spans="2:16" x14ac:dyDescent="0.3">
      <c r="B80" s="297" t="s">
        <v>221</v>
      </c>
      <c r="C80" s="297"/>
      <c r="D80" s="297"/>
      <c r="E80" s="297"/>
      <c r="F80" s="297"/>
      <c r="G80" s="297"/>
      <c r="H80" s="297"/>
      <c r="I80" s="297"/>
      <c r="J80" s="297"/>
      <c r="K80" s="297"/>
      <c r="L80" s="297"/>
      <c r="M80" s="297"/>
      <c r="N80" s="297"/>
      <c r="O80" s="297"/>
      <c r="P80" s="297"/>
    </row>
    <row r="81" spans="2:16" ht="19.8" customHeight="1" x14ac:dyDescent="0.3">
      <c r="B81" s="297" t="s">
        <v>224</v>
      </c>
      <c r="C81" s="297"/>
      <c r="D81" s="297"/>
      <c r="E81" s="297"/>
      <c r="F81" s="297"/>
      <c r="G81" s="297"/>
      <c r="H81" s="297"/>
      <c r="I81" s="297"/>
      <c r="J81" s="297"/>
      <c r="K81" s="297"/>
      <c r="L81" s="297"/>
      <c r="M81" s="297"/>
      <c r="N81" s="297"/>
      <c r="O81" s="297"/>
      <c r="P81" s="297"/>
    </row>
    <row r="82" spans="2:16" ht="14.4" customHeight="1" x14ac:dyDescent="0.3">
      <c r="B82" s="245"/>
      <c r="C82" s="298" t="s">
        <v>223</v>
      </c>
      <c r="D82" s="298"/>
      <c r="E82" s="298"/>
      <c r="F82" s="298"/>
      <c r="G82" s="298"/>
      <c r="H82" s="298"/>
      <c r="I82" s="298"/>
      <c r="J82" s="298"/>
      <c r="K82" s="298"/>
      <c r="L82" s="298"/>
      <c r="M82" s="298"/>
      <c r="N82" s="298"/>
      <c r="O82" s="298"/>
      <c r="P82" s="298"/>
    </row>
    <row r="83" spans="2:16" ht="32.4" customHeight="1" x14ac:dyDescent="0.3">
      <c r="B83" s="297" t="s">
        <v>220</v>
      </c>
      <c r="C83" s="297"/>
      <c r="D83" s="297"/>
      <c r="E83" s="297"/>
      <c r="F83" s="297"/>
      <c r="G83" s="297"/>
      <c r="H83" s="297"/>
      <c r="I83" s="297"/>
      <c r="J83" s="297"/>
      <c r="K83" s="297"/>
      <c r="L83" s="297"/>
      <c r="M83" s="297"/>
      <c r="N83" s="297"/>
      <c r="O83" s="297"/>
      <c r="P83" s="297"/>
    </row>
    <row r="84" spans="2:16" ht="7.2" customHeight="1" x14ac:dyDescent="0.3">
      <c r="B84" s="245"/>
      <c r="C84" s="245"/>
      <c r="D84" s="245"/>
      <c r="E84" s="245"/>
      <c r="F84" s="245"/>
      <c r="G84" s="245"/>
      <c r="H84" s="245"/>
      <c r="I84" s="245"/>
      <c r="J84" s="245"/>
      <c r="K84" s="245"/>
      <c r="L84" s="245"/>
      <c r="M84" s="245"/>
      <c r="N84" s="245"/>
      <c r="O84" s="245"/>
      <c r="P84" s="245"/>
    </row>
    <row r="85" spans="2:16" ht="27.6" customHeight="1" x14ac:dyDescent="0.3">
      <c r="B85" s="297" t="s">
        <v>255</v>
      </c>
      <c r="C85" s="297"/>
      <c r="D85" s="297"/>
      <c r="E85" s="297"/>
      <c r="F85" s="297"/>
      <c r="G85" s="297"/>
      <c r="H85" s="297"/>
      <c r="I85" s="297"/>
      <c r="J85" s="297"/>
      <c r="K85" s="297"/>
      <c r="L85" s="297"/>
      <c r="M85" s="297"/>
      <c r="N85" s="297"/>
      <c r="O85" s="297"/>
      <c r="P85" s="297"/>
    </row>
    <row r="86" spans="2:16" x14ac:dyDescent="0.3">
      <c r="B86" s="297" t="s">
        <v>222</v>
      </c>
      <c r="C86" s="297"/>
      <c r="D86" s="297"/>
      <c r="E86" s="297"/>
      <c r="F86" s="297"/>
      <c r="G86" s="297"/>
      <c r="H86" s="297"/>
      <c r="I86" s="297"/>
      <c r="J86" s="297"/>
      <c r="K86" s="297"/>
      <c r="L86" s="297"/>
      <c r="M86" s="297"/>
      <c r="N86" s="297"/>
      <c r="O86" s="297"/>
      <c r="P86" s="297"/>
    </row>
    <row r="87" spans="2:16" ht="7.2" customHeight="1" x14ac:dyDescent="0.3">
      <c r="B87" s="245"/>
      <c r="C87" s="245"/>
      <c r="D87" s="245"/>
      <c r="E87" s="245"/>
      <c r="F87" s="245"/>
      <c r="G87" s="245"/>
      <c r="H87" s="245"/>
      <c r="I87" s="245"/>
      <c r="J87" s="245"/>
      <c r="K87" s="245"/>
      <c r="L87" s="245"/>
      <c r="M87" s="245"/>
      <c r="N87" s="245"/>
      <c r="O87" s="245"/>
      <c r="P87" s="245"/>
    </row>
    <row r="88" spans="2:16" ht="24.6" customHeight="1" x14ac:dyDescent="0.3">
      <c r="B88" s="297" t="s">
        <v>257</v>
      </c>
      <c r="C88" s="297"/>
      <c r="D88" s="297"/>
      <c r="E88" s="297"/>
      <c r="F88" s="297"/>
      <c r="G88" s="297"/>
      <c r="H88" s="297"/>
      <c r="I88" s="297"/>
      <c r="J88" s="297"/>
      <c r="K88" s="297"/>
      <c r="L88" s="297"/>
      <c r="M88" s="297"/>
      <c r="N88" s="297"/>
      <c r="O88" s="297"/>
      <c r="P88" s="297"/>
    </row>
    <row r="89" spans="2:16" ht="24" customHeight="1" x14ac:dyDescent="0.3">
      <c r="B89" s="297" t="s">
        <v>258</v>
      </c>
      <c r="C89" s="297"/>
      <c r="D89" s="297"/>
      <c r="E89" s="297"/>
      <c r="F89" s="297"/>
      <c r="G89" s="297"/>
      <c r="H89" s="297"/>
      <c r="I89" s="297"/>
      <c r="J89" s="297"/>
      <c r="K89" s="297"/>
      <c r="L89" s="297"/>
      <c r="M89" s="297"/>
      <c r="N89" s="297"/>
      <c r="O89" s="297"/>
      <c r="P89" s="297"/>
    </row>
    <row r="91" spans="2:16" x14ac:dyDescent="0.3">
      <c r="B91" s="73" t="s">
        <v>243</v>
      </c>
    </row>
    <row r="92" spans="2:16" x14ac:dyDescent="0.3">
      <c r="B92" s="73"/>
      <c r="E92" s="244" t="s">
        <v>281</v>
      </c>
      <c r="I92" s="244" t="s">
        <v>282</v>
      </c>
    </row>
    <row r="93" spans="2:16" s="78" customFormat="1" ht="12" x14ac:dyDescent="0.25">
      <c r="B93" s="295" t="s">
        <v>154</v>
      </c>
      <c r="C93" s="295"/>
      <c r="D93" s="295"/>
      <c r="E93" s="78" t="s">
        <v>225</v>
      </c>
      <c r="G93" s="78" t="s">
        <v>234</v>
      </c>
    </row>
    <row r="94" spans="2:16" s="78" customFormat="1" ht="12" x14ac:dyDescent="0.25">
      <c r="B94" s="295" t="s">
        <v>193</v>
      </c>
      <c r="C94" s="295"/>
      <c r="D94" s="295"/>
      <c r="E94" s="78" t="s">
        <v>225</v>
      </c>
      <c r="G94" s="78" t="s">
        <v>226</v>
      </c>
    </row>
    <row r="95" spans="2:16" s="78" customFormat="1" ht="12" x14ac:dyDescent="0.25">
      <c r="B95" s="295" t="s">
        <v>291</v>
      </c>
      <c r="C95" s="295" t="s">
        <v>228</v>
      </c>
      <c r="D95" s="295"/>
      <c r="E95" s="78" t="s">
        <v>225</v>
      </c>
      <c r="G95" s="78" t="s">
        <v>229</v>
      </c>
    </row>
    <row r="96" spans="2:16" s="78" customFormat="1" ht="12" x14ac:dyDescent="0.25">
      <c r="B96" s="295" t="s">
        <v>201</v>
      </c>
      <c r="C96" s="295"/>
      <c r="D96" s="295"/>
      <c r="E96" s="78" t="s">
        <v>225</v>
      </c>
      <c r="G96" s="78" t="s">
        <v>230</v>
      </c>
    </row>
    <row r="97" spans="2:20" s="78" customFormat="1" ht="12" x14ac:dyDescent="0.25">
      <c r="B97" s="295" t="s">
        <v>203</v>
      </c>
      <c r="C97" s="295"/>
      <c r="D97" s="295"/>
      <c r="E97" s="78" t="s">
        <v>225</v>
      </c>
      <c r="G97" s="78" t="s">
        <v>231</v>
      </c>
    </row>
    <row r="98" spans="2:20" s="78" customFormat="1" ht="12" x14ac:dyDescent="0.25">
      <c r="B98" s="295" t="s">
        <v>292</v>
      </c>
      <c r="C98" s="295" t="s">
        <v>232</v>
      </c>
      <c r="D98" s="295"/>
      <c r="E98" s="78" t="s">
        <v>225</v>
      </c>
      <c r="G98" s="78" t="s">
        <v>233</v>
      </c>
      <c r="H98" s="242" t="s">
        <v>241</v>
      </c>
      <c r="I98" s="78" t="s">
        <v>237</v>
      </c>
      <c r="K98" s="78" t="s">
        <v>242</v>
      </c>
      <c r="O98" s="243"/>
      <c r="P98" s="243"/>
      <c r="Q98" s="243"/>
      <c r="R98" s="243"/>
      <c r="S98" s="243"/>
      <c r="T98" s="243"/>
    </row>
    <row r="99" spans="2:20" s="78" customFormat="1" ht="12" x14ac:dyDescent="0.25">
      <c r="B99" s="295" t="s">
        <v>293</v>
      </c>
      <c r="C99" s="295" t="s">
        <v>235</v>
      </c>
      <c r="D99" s="295"/>
      <c r="E99" s="78" t="s">
        <v>225</v>
      </c>
      <c r="G99" s="78" t="s">
        <v>233</v>
      </c>
      <c r="H99" s="242" t="s">
        <v>241</v>
      </c>
      <c r="I99" s="78" t="s">
        <v>237</v>
      </c>
      <c r="K99" s="78" t="s">
        <v>240</v>
      </c>
      <c r="O99" s="243"/>
      <c r="P99" s="243"/>
      <c r="Q99" s="243"/>
      <c r="R99" s="243"/>
      <c r="S99" s="243"/>
      <c r="T99" s="243"/>
    </row>
    <row r="100" spans="2:20" s="78" customFormat="1" ht="12" x14ac:dyDescent="0.25">
      <c r="B100" s="295" t="s">
        <v>69</v>
      </c>
      <c r="C100" s="295"/>
      <c r="D100" s="295"/>
      <c r="E100" s="78" t="s">
        <v>225</v>
      </c>
      <c r="G100" s="78" t="s">
        <v>227</v>
      </c>
    </row>
    <row r="101" spans="2:20" s="78" customFormat="1" ht="12" x14ac:dyDescent="0.25">
      <c r="B101" s="295"/>
      <c r="C101" s="295"/>
      <c r="D101" s="295"/>
    </row>
    <row r="102" spans="2:20" s="78" customFormat="1" ht="12" x14ac:dyDescent="0.25">
      <c r="B102" s="295" t="s">
        <v>294</v>
      </c>
      <c r="C102" s="295" t="s">
        <v>236</v>
      </c>
      <c r="D102" s="295"/>
      <c r="E102" s="78" t="s">
        <v>237</v>
      </c>
      <c r="G102" s="78" t="s">
        <v>226</v>
      </c>
      <c r="H102" s="242" t="s">
        <v>241</v>
      </c>
      <c r="I102" s="78" t="s">
        <v>237</v>
      </c>
      <c r="K102" s="78" t="s">
        <v>246</v>
      </c>
    </row>
    <row r="103" spans="2:20" s="78" customFormat="1" ht="12" x14ac:dyDescent="0.25">
      <c r="B103" s="295" t="s">
        <v>295</v>
      </c>
      <c r="C103" s="295" t="s">
        <v>238</v>
      </c>
      <c r="D103" s="295"/>
      <c r="E103" s="78" t="s">
        <v>237</v>
      </c>
      <c r="G103" s="78" t="s">
        <v>226</v>
      </c>
      <c r="H103" s="242" t="s">
        <v>241</v>
      </c>
      <c r="I103" s="78" t="s">
        <v>237</v>
      </c>
      <c r="K103" s="78" t="s">
        <v>247</v>
      </c>
    </row>
    <row r="104" spans="2:20" s="78" customFormat="1" ht="12" x14ac:dyDescent="0.25">
      <c r="B104" s="295" t="s">
        <v>296</v>
      </c>
      <c r="C104" s="295" t="s">
        <v>239</v>
      </c>
      <c r="D104" s="295"/>
      <c r="E104" s="78" t="s">
        <v>237</v>
      </c>
      <c r="G104" s="78" t="s">
        <v>226</v>
      </c>
      <c r="H104" s="242" t="s">
        <v>241</v>
      </c>
      <c r="I104" s="78" t="s">
        <v>237</v>
      </c>
      <c r="K104" s="78" t="s">
        <v>248</v>
      </c>
    </row>
    <row r="105" spans="2:20" s="78" customFormat="1" ht="12" x14ac:dyDescent="0.25">
      <c r="B105" s="295" t="s">
        <v>70</v>
      </c>
      <c r="C105" s="295"/>
      <c r="D105" s="295"/>
      <c r="E105" s="78" t="s">
        <v>237</v>
      </c>
      <c r="G105" s="78" t="s">
        <v>230</v>
      </c>
      <c r="H105" s="242" t="s">
        <v>241</v>
      </c>
      <c r="I105" s="78" t="s">
        <v>237</v>
      </c>
      <c r="K105" s="78" t="s">
        <v>249</v>
      </c>
    </row>
    <row r="106" spans="2:20" s="78" customFormat="1" ht="12" x14ac:dyDescent="0.25">
      <c r="B106" s="295" t="s">
        <v>244</v>
      </c>
      <c r="C106" s="295"/>
      <c r="D106" s="295"/>
      <c r="E106" s="78" t="s">
        <v>237</v>
      </c>
      <c r="G106" s="78" t="s">
        <v>231</v>
      </c>
      <c r="H106" s="242" t="s">
        <v>241</v>
      </c>
      <c r="I106" s="78" t="s">
        <v>237</v>
      </c>
      <c r="K106" s="78" t="s">
        <v>250</v>
      </c>
    </row>
    <row r="107" spans="2:20" s="78" customFormat="1" ht="12" x14ac:dyDescent="0.25">
      <c r="B107" s="295" t="s">
        <v>71</v>
      </c>
      <c r="C107" s="295"/>
      <c r="D107" s="295"/>
      <c r="E107" s="78" t="s">
        <v>237</v>
      </c>
      <c r="G107" s="78" t="s">
        <v>233</v>
      </c>
      <c r="H107" s="242" t="s">
        <v>241</v>
      </c>
      <c r="I107" s="78" t="s">
        <v>237</v>
      </c>
      <c r="K107" s="78" t="s">
        <v>251</v>
      </c>
    </row>
    <row r="108" spans="2:20" s="78" customFormat="1" ht="12" x14ac:dyDescent="0.25">
      <c r="B108" s="295" t="s">
        <v>72</v>
      </c>
      <c r="C108" s="295"/>
      <c r="D108" s="295"/>
      <c r="E108" s="78" t="s">
        <v>237</v>
      </c>
      <c r="G108" s="78" t="s">
        <v>227</v>
      </c>
      <c r="H108" s="242" t="s">
        <v>241</v>
      </c>
      <c r="I108" s="78" t="s">
        <v>237</v>
      </c>
      <c r="K108" s="78" t="s">
        <v>252</v>
      </c>
    </row>
    <row r="109" spans="2:20" s="78" customFormat="1" ht="12" x14ac:dyDescent="0.25">
      <c r="B109" s="295" t="s">
        <v>205</v>
      </c>
      <c r="C109" s="295"/>
      <c r="D109" s="295"/>
      <c r="E109" s="78" t="s">
        <v>237</v>
      </c>
      <c r="G109" s="78" t="s">
        <v>253</v>
      </c>
    </row>
    <row r="110" spans="2:20" s="78" customFormat="1" ht="12" x14ac:dyDescent="0.25">
      <c r="B110" s="295" t="s">
        <v>207</v>
      </c>
      <c r="C110" s="295"/>
      <c r="D110" s="295"/>
      <c r="E110" s="78" t="s">
        <v>237</v>
      </c>
      <c r="G110" s="78" t="s">
        <v>254</v>
      </c>
    </row>
    <row r="111" spans="2:20" x14ac:dyDescent="0.3">
      <c r="B111" s="295"/>
      <c r="C111" s="295"/>
      <c r="D111" s="295"/>
      <c r="E111" s="243"/>
      <c r="F111" s="243"/>
      <c r="G111" s="243"/>
    </row>
    <row r="112" spans="2:20" x14ac:dyDescent="0.3">
      <c r="B112" s="295" t="s">
        <v>283</v>
      </c>
      <c r="C112" s="295"/>
      <c r="D112" s="295"/>
      <c r="E112" s="243" t="s">
        <v>284</v>
      </c>
      <c r="F112" s="243"/>
      <c r="G112" s="243" t="s">
        <v>285</v>
      </c>
    </row>
    <row r="113" spans="2:7" x14ac:dyDescent="0.3">
      <c r="B113" s="295" t="s">
        <v>288</v>
      </c>
      <c r="C113" s="295"/>
      <c r="D113" s="295"/>
      <c r="E113" s="243" t="s">
        <v>284</v>
      </c>
      <c r="F113" s="243"/>
      <c r="G113" s="243" t="s">
        <v>286</v>
      </c>
    </row>
    <row r="115" spans="2:7" x14ac:dyDescent="0.3">
      <c r="B115" s="78" t="s">
        <v>289</v>
      </c>
    </row>
    <row r="117" spans="2:7" x14ac:dyDescent="0.3">
      <c r="B117" s="73" t="s">
        <v>334</v>
      </c>
    </row>
    <row r="118" spans="2:7" x14ac:dyDescent="0.3">
      <c r="B118" s="78" t="s">
        <v>335</v>
      </c>
    </row>
    <row r="119" spans="2:7" x14ac:dyDescent="0.3">
      <c r="B119" s="78" t="s">
        <v>336</v>
      </c>
    </row>
  </sheetData>
  <mergeCells count="76">
    <mergeCell ref="B111:D111"/>
    <mergeCell ref="B112:D112"/>
    <mergeCell ref="B113:D113"/>
    <mergeCell ref="B8:P8"/>
    <mergeCell ref="B12:P12"/>
    <mergeCell ref="B22:P22"/>
    <mergeCell ref="B36:P36"/>
    <mergeCell ref="B37:P37"/>
    <mergeCell ref="B105:D105"/>
    <mergeCell ref="B106:D106"/>
    <mergeCell ref="B107:D107"/>
    <mergeCell ref="B108:D108"/>
    <mergeCell ref="B109:D109"/>
    <mergeCell ref="B110:D110"/>
    <mergeCell ref="B99:D99"/>
    <mergeCell ref="B100:D100"/>
    <mergeCell ref="B101:D101"/>
    <mergeCell ref="B102:D102"/>
    <mergeCell ref="B103:D103"/>
    <mergeCell ref="B104:D104"/>
    <mergeCell ref="B93:D93"/>
    <mergeCell ref="B94:D94"/>
    <mergeCell ref="B95:D95"/>
    <mergeCell ref="B96:D96"/>
    <mergeCell ref="B97:D97"/>
    <mergeCell ref="B98:D98"/>
    <mergeCell ref="B88:P88"/>
    <mergeCell ref="B89:P89"/>
    <mergeCell ref="B40:P40"/>
    <mergeCell ref="B41:P41"/>
    <mergeCell ref="B42:P42"/>
    <mergeCell ref="B47:P47"/>
    <mergeCell ref="B48:P48"/>
    <mergeCell ref="B49:P49"/>
    <mergeCell ref="C82:P82"/>
    <mergeCell ref="C43:P43"/>
    <mergeCell ref="B86:P86"/>
    <mergeCell ref="B83:P83"/>
    <mergeCell ref="B85:P85"/>
    <mergeCell ref="C44:P44"/>
    <mergeCell ref="C45:P45"/>
    <mergeCell ref="C46:P46"/>
    <mergeCell ref="B29:C29"/>
    <mergeCell ref="B28:C28"/>
    <mergeCell ref="D34:P34"/>
    <mergeCell ref="B80:P80"/>
    <mergeCell ref="B81:P81"/>
    <mergeCell ref="B34:C34"/>
    <mergeCell ref="D28:P28"/>
    <mergeCell ref="D29:P29"/>
    <mergeCell ref="D30:P30"/>
    <mergeCell ref="D31:P31"/>
    <mergeCell ref="D32:P32"/>
    <mergeCell ref="D33:P33"/>
    <mergeCell ref="B30:C30"/>
    <mergeCell ref="B31:C31"/>
    <mergeCell ref="B32:C32"/>
    <mergeCell ref="B33:C33"/>
    <mergeCell ref="B24:C24"/>
    <mergeCell ref="B25:C25"/>
    <mergeCell ref="B26:C26"/>
    <mergeCell ref="B27:C27"/>
    <mergeCell ref="B14:P14"/>
    <mergeCell ref="B15:P15"/>
    <mergeCell ref="B16:P16"/>
    <mergeCell ref="B19:P19"/>
    <mergeCell ref="D27:P27"/>
    <mergeCell ref="D23:P23"/>
    <mergeCell ref="D24:P24"/>
    <mergeCell ref="D25:P25"/>
    <mergeCell ref="D26:P26"/>
    <mergeCell ref="B9:P9"/>
    <mergeCell ref="B10:P10"/>
    <mergeCell ref="B11:P11"/>
    <mergeCell ref="B13:P13"/>
    <mergeCell ref="B23:C23"/>
  </mergeCells>
  <pageMargins left="0.7" right="0.7" top="0.75" bottom="0.75" header="0.3" footer="0.3"/>
  <pageSetup paperSize="9" orientation="portrait" r:id="rId1"/>
  <headerFooter>
    <oddHeader>&amp;C&amp;8MELISA v0</oddHeader>
    <oddFooter>&amp;C&amp;8VHK for EC, Jan. 2015&amp;R&amp;8&amp;P</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E165"/>
  <sheetViews>
    <sheetView view="pageLayout" topLeftCell="A2" zoomScaleNormal="90" workbookViewId="0">
      <selection activeCell="P5" sqref="P5"/>
    </sheetView>
  </sheetViews>
  <sheetFormatPr defaultRowHeight="12" x14ac:dyDescent="0.25"/>
  <cols>
    <col min="1" max="1" width="2.88671875" style="4" customWidth="1"/>
    <col min="2" max="2" width="3" style="50" customWidth="1"/>
    <col min="3" max="3" width="26.21875" style="4" customWidth="1"/>
    <col min="4" max="4" width="1.77734375" style="4" customWidth="1"/>
    <col min="5" max="5" width="5.109375" style="4" customWidth="1"/>
    <col min="6" max="6" width="1.88671875" style="70" customWidth="1"/>
    <col min="7" max="22" width="6.77734375" style="18" hidden="1" customWidth="1"/>
    <col min="23" max="46" width="5.21875" style="4" customWidth="1"/>
    <col min="47" max="83" width="6.77734375" style="4" hidden="1" customWidth="1"/>
    <col min="84" max="16384" width="8.88671875" style="4"/>
  </cols>
  <sheetData>
    <row r="1" spans="2:83" hidden="1" x14ac:dyDescent="0.25">
      <c r="B1" s="344" t="s">
        <v>139</v>
      </c>
      <c r="C1" s="345"/>
    </row>
    <row r="2" spans="2:83" ht="14.4" customHeight="1" x14ac:dyDescent="0.25">
      <c r="B2" s="313" t="s">
        <v>171</v>
      </c>
      <c r="C2" s="314"/>
      <c r="E2" s="338"/>
      <c r="F2" s="336"/>
      <c r="G2" s="336"/>
      <c r="H2" s="336"/>
      <c r="I2" s="205"/>
      <c r="J2" s="205"/>
      <c r="K2" s="205"/>
      <c r="L2" s="205"/>
      <c r="M2" s="205"/>
      <c r="N2" s="205"/>
      <c r="O2" s="205"/>
      <c r="P2" s="205"/>
      <c r="Q2" s="205"/>
      <c r="R2" s="205"/>
      <c r="S2" s="205"/>
      <c r="T2" s="205"/>
      <c r="U2" s="205"/>
      <c r="V2" s="205"/>
      <c r="W2" s="80">
        <v>1990</v>
      </c>
      <c r="X2" s="80">
        <v>1991</v>
      </c>
      <c r="Y2" s="80">
        <v>1992</v>
      </c>
      <c r="Z2" s="80">
        <v>1993</v>
      </c>
      <c r="AA2" s="80">
        <v>1994</v>
      </c>
      <c r="AB2" s="80">
        <v>1995</v>
      </c>
      <c r="AC2" s="80">
        <v>1996</v>
      </c>
      <c r="AD2" s="80">
        <v>1997</v>
      </c>
      <c r="AE2" s="80">
        <v>1998</v>
      </c>
      <c r="AF2" s="80">
        <v>1999</v>
      </c>
      <c r="AG2" s="80">
        <v>2000</v>
      </c>
      <c r="AH2" s="80">
        <v>2001</v>
      </c>
      <c r="AI2" s="80">
        <v>2002</v>
      </c>
      <c r="AJ2" s="80">
        <v>2003</v>
      </c>
      <c r="AK2" s="80">
        <v>2004</v>
      </c>
      <c r="AL2" s="80">
        <v>2005</v>
      </c>
      <c r="AM2" s="80">
        <v>2006</v>
      </c>
      <c r="AN2" s="80">
        <v>2007</v>
      </c>
      <c r="AO2" s="80">
        <v>2008</v>
      </c>
      <c r="AP2" s="80">
        <v>2009</v>
      </c>
      <c r="AQ2" s="80">
        <v>2010</v>
      </c>
      <c r="AR2" s="80">
        <v>2011</v>
      </c>
      <c r="AS2" s="80">
        <v>2012</v>
      </c>
      <c r="AT2" s="80">
        <v>2013</v>
      </c>
      <c r="AU2" s="80">
        <v>2014</v>
      </c>
      <c r="AV2" s="80">
        <v>2015</v>
      </c>
      <c r="AW2" s="80">
        <v>2016</v>
      </c>
      <c r="AX2" s="80">
        <v>2017</v>
      </c>
      <c r="AY2" s="80">
        <v>2018</v>
      </c>
      <c r="AZ2" s="80">
        <v>2019</v>
      </c>
      <c r="BA2" s="80">
        <v>2020</v>
      </c>
      <c r="BB2" s="80">
        <v>2021</v>
      </c>
      <c r="BC2" s="80">
        <v>2022</v>
      </c>
      <c r="BD2" s="80">
        <v>2023</v>
      </c>
      <c r="BE2" s="80">
        <v>2024</v>
      </c>
      <c r="BF2" s="80">
        <v>2025</v>
      </c>
      <c r="BG2" s="80">
        <f t="shared" ref="BG2:CE2" si="0">BF2+1</f>
        <v>2026</v>
      </c>
      <c r="BH2" s="80">
        <f t="shared" si="0"/>
        <v>2027</v>
      </c>
      <c r="BI2" s="80">
        <f t="shared" si="0"/>
        <v>2028</v>
      </c>
      <c r="BJ2" s="80">
        <f t="shared" si="0"/>
        <v>2029</v>
      </c>
      <c r="BK2" s="80">
        <f t="shared" si="0"/>
        <v>2030</v>
      </c>
      <c r="BL2" s="80">
        <f t="shared" si="0"/>
        <v>2031</v>
      </c>
      <c r="BM2" s="80">
        <f t="shared" si="0"/>
        <v>2032</v>
      </c>
      <c r="BN2" s="80">
        <f t="shared" si="0"/>
        <v>2033</v>
      </c>
      <c r="BO2" s="80">
        <f t="shared" si="0"/>
        <v>2034</v>
      </c>
      <c r="BP2" s="80">
        <f t="shared" si="0"/>
        <v>2035</v>
      </c>
      <c r="BQ2" s="80">
        <f t="shared" si="0"/>
        <v>2036</v>
      </c>
      <c r="BR2" s="80">
        <f t="shared" si="0"/>
        <v>2037</v>
      </c>
      <c r="BS2" s="80">
        <f t="shared" si="0"/>
        <v>2038</v>
      </c>
      <c r="BT2" s="80">
        <f t="shared" si="0"/>
        <v>2039</v>
      </c>
      <c r="BU2" s="80">
        <f t="shared" si="0"/>
        <v>2040</v>
      </c>
      <c r="BV2" s="80">
        <f t="shared" si="0"/>
        <v>2041</v>
      </c>
      <c r="BW2" s="80">
        <f t="shared" si="0"/>
        <v>2042</v>
      </c>
      <c r="BX2" s="80">
        <f t="shared" si="0"/>
        <v>2043</v>
      </c>
      <c r="BY2" s="80">
        <f t="shared" si="0"/>
        <v>2044</v>
      </c>
      <c r="BZ2" s="80">
        <f t="shared" si="0"/>
        <v>2045</v>
      </c>
      <c r="CA2" s="80">
        <f t="shared" si="0"/>
        <v>2046</v>
      </c>
      <c r="CB2" s="80">
        <f t="shared" si="0"/>
        <v>2047</v>
      </c>
      <c r="CC2" s="80">
        <f t="shared" si="0"/>
        <v>2048</v>
      </c>
      <c r="CD2" s="80">
        <f t="shared" si="0"/>
        <v>2049</v>
      </c>
      <c r="CE2" s="80">
        <f t="shared" si="0"/>
        <v>2050</v>
      </c>
    </row>
    <row r="3" spans="2:83" s="56" customFormat="1" ht="14.4" customHeight="1" x14ac:dyDescent="0.25">
      <c r="B3" s="308" t="s">
        <v>86</v>
      </c>
      <c r="C3" s="309"/>
      <c r="E3" s="339"/>
      <c r="F3" s="336"/>
      <c r="G3" s="336"/>
      <c r="H3" s="336"/>
      <c r="I3" s="131"/>
      <c r="J3" s="131"/>
      <c r="K3" s="131"/>
      <c r="L3" s="131"/>
      <c r="M3" s="131"/>
      <c r="N3" s="131"/>
      <c r="O3" s="131"/>
      <c r="P3" s="131"/>
      <c r="Q3" s="131"/>
      <c r="R3" s="131"/>
      <c r="S3" s="131"/>
      <c r="T3" s="131"/>
      <c r="U3" s="131"/>
      <c r="V3" s="131"/>
    </row>
    <row r="4" spans="2:83" x14ac:dyDescent="0.25">
      <c r="B4" s="310" t="s">
        <v>319</v>
      </c>
      <c r="C4" s="311"/>
      <c r="E4" s="340"/>
      <c r="F4" s="336"/>
      <c r="G4" s="336"/>
      <c r="H4" s="336"/>
    </row>
    <row r="5" spans="2:83" x14ac:dyDescent="0.25">
      <c r="C5" s="13" t="str">
        <f>C28</f>
        <v>LFL (total)</v>
      </c>
      <c r="E5" s="34"/>
      <c r="F5" s="63"/>
      <c r="G5" s="63"/>
      <c r="H5" s="63"/>
      <c r="I5" s="16"/>
      <c r="J5" s="16"/>
      <c r="K5" s="16"/>
      <c r="L5" s="16"/>
      <c r="M5" s="16"/>
      <c r="N5" s="16"/>
      <c r="O5" s="16"/>
      <c r="P5" s="16"/>
      <c r="Q5" s="16"/>
      <c r="R5" s="16"/>
      <c r="S5" s="16"/>
      <c r="T5" s="16"/>
      <c r="U5" s="16"/>
      <c r="V5" s="16"/>
      <c r="W5" s="52">
        <f t="shared" ref="W5:CE5" si="1">W28</f>
        <v>1507.4278595229346</v>
      </c>
      <c r="X5" s="52">
        <f t="shared" si="1"/>
        <v>1490.2910536252464</v>
      </c>
      <c r="Y5" s="52">
        <f t="shared" si="1"/>
        <v>1496.8173606378693</v>
      </c>
      <c r="Z5" s="52">
        <f t="shared" si="1"/>
        <v>1503.3436676504928</v>
      </c>
      <c r="AA5" s="52">
        <f t="shared" si="1"/>
        <v>1519.9757090354231</v>
      </c>
      <c r="AB5" s="52">
        <f t="shared" si="1"/>
        <v>1546.7134847926604</v>
      </c>
      <c r="AC5" s="52">
        <f t="shared" si="1"/>
        <v>1583.5569949222056</v>
      </c>
      <c r="AD5" s="52">
        <f t="shared" si="1"/>
        <v>1620.4005050517503</v>
      </c>
      <c r="AE5" s="52">
        <f t="shared" si="1"/>
        <v>1657.244015181295</v>
      </c>
      <c r="AF5" s="52">
        <f t="shared" si="1"/>
        <v>1725.8868192714981</v>
      </c>
      <c r="AG5" s="52">
        <f t="shared" si="1"/>
        <v>1777.4066698502402</v>
      </c>
      <c r="AH5" s="52">
        <f t="shared" si="1"/>
        <v>1817.62079672052</v>
      </c>
      <c r="AI5" s="52">
        <f t="shared" si="1"/>
        <v>1839.30958114596</v>
      </c>
      <c r="AJ5" s="52">
        <f t="shared" si="1"/>
        <v>1927.0539582584397</v>
      </c>
      <c r="AK5" s="52">
        <f t="shared" si="1"/>
        <v>2020.8573937084041</v>
      </c>
      <c r="AL5" s="52">
        <f t="shared" si="1"/>
        <v>2096.1402122715726</v>
      </c>
      <c r="AM5" s="52">
        <f t="shared" si="1"/>
        <v>2117.2437262881863</v>
      </c>
      <c r="AN5" s="52">
        <f t="shared" si="1"/>
        <v>2138.3472403047999</v>
      </c>
      <c r="AO5" s="52">
        <f t="shared" si="1"/>
        <v>2159.4507543214127</v>
      </c>
      <c r="AP5" s="52">
        <f t="shared" si="1"/>
        <v>2149.666413641668</v>
      </c>
      <c r="AQ5" s="52">
        <f t="shared" si="1"/>
        <v>2164.1161317203278</v>
      </c>
      <c r="AR5" s="52">
        <f t="shared" si="1"/>
        <v>2145.4669200295734</v>
      </c>
      <c r="AS5" s="52">
        <f t="shared" si="1"/>
        <v>2056.7661075790247</v>
      </c>
      <c r="AT5" s="52">
        <f t="shared" si="1"/>
        <v>1902.3363420754627</v>
      </c>
      <c r="AU5" s="52">
        <f t="shared" si="1"/>
        <v>0</v>
      </c>
      <c r="AV5" s="52">
        <f t="shared" si="1"/>
        <v>0</v>
      </c>
      <c r="AW5" s="52">
        <f t="shared" si="1"/>
        <v>0</v>
      </c>
      <c r="AX5" s="52">
        <f t="shared" si="1"/>
        <v>0</v>
      </c>
      <c r="AY5" s="52">
        <f t="shared" si="1"/>
        <v>0</v>
      </c>
      <c r="AZ5" s="52">
        <f t="shared" si="1"/>
        <v>0</v>
      </c>
      <c r="BA5" s="52">
        <f t="shared" si="1"/>
        <v>0</v>
      </c>
      <c r="BB5" s="52">
        <f t="shared" si="1"/>
        <v>0</v>
      </c>
      <c r="BC5" s="52">
        <f t="shared" si="1"/>
        <v>0</v>
      </c>
      <c r="BD5" s="52">
        <f t="shared" si="1"/>
        <v>0</v>
      </c>
      <c r="BE5" s="52">
        <f t="shared" si="1"/>
        <v>0</v>
      </c>
      <c r="BF5" s="52">
        <f t="shared" si="1"/>
        <v>0</v>
      </c>
      <c r="BG5" s="52">
        <f t="shared" si="1"/>
        <v>0</v>
      </c>
      <c r="BH5" s="52">
        <f t="shared" si="1"/>
        <v>0</v>
      </c>
      <c r="BI5" s="52">
        <f t="shared" si="1"/>
        <v>0</v>
      </c>
      <c r="BJ5" s="52">
        <f t="shared" si="1"/>
        <v>0</v>
      </c>
      <c r="BK5" s="52">
        <f t="shared" si="1"/>
        <v>0</v>
      </c>
      <c r="BL5" s="52">
        <f t="shared" si="1"/>
        <v>0</v>
      </c>
      <c r="BM5" s="52">
        <f t="shared" si="1"/>
        <v>0</v>
      </c>
      <c r="BN5" s="52">
        <f t="shared" si="1"/>
        <v>0</v>
      </c>
      <c r="BO5" s="52">
        <f t="shared" si="1"/>
        <v>0</v>
      </c>
      <c r="BP5" s="52">
        <f t="shared" si="1"/>
        <v>0</v>
      </c>
      <c r="BQ5" s="52">
        <f t="shared" si="1"/>
        <v>0</v>
      </c>
      <c r="BR5" s="52">
        <f t="shared" si="1"/>
        <v>0</v>
      </c>
      <c r="BS5" s="52">
        <f t="shared" si="1"/>
        <v>0</v>
      </c>
      <c r="BT5" s="52">
        <f t="shared" si="1"/>
        <v>0</v>
      </c>
      <c r="BU5" s="52">
        <f t="shared" si="1"/>
        <v>0</v>
      </c>
      <c r="BV5" s="52">
        <f t="shared" si="1"/>
        <v>0</v>
      </c>
      <c r="BW5" s="52">
        <f t="shared" si="1"/>
        <v>0</v>
      </c>
      <c r="BX5" s="52">
        <f t="shared" si="1"/>
        <v>0</v>
      </c>
      <c r="BY5" s="52">
        <f t="shared" si="1"/>
        <v>0</v>
      </c>
      <c r="BZ5" s="52">
        <f t="shared" si="1"/>
        <v>0</v>
      </c>
      <c r="CA5" s="52">
        <f t="shared" si="1"/>
        <v>0</v>
      </c>
      <c r="CB5" s="52">
        <f t="shared" si="1"/>
        <v>0</v>
      </c>
      <c r="CC5" s="52">
        <f t="shared" si="1"/>
        <v>0</v>
      </c>
      <c r="CD5" s="52">
        <f t="shared" si="1"/>
        <v>0</v>
      </c>
      <c r="CE5" s="52">
        <f t="shared" si="1"/>
        <v>0</v>
      </c>
    </row>
    <row r="6" spans="2:83" x14ac:dyDescent="0.25">
      <c r="C6" s="13" t="str">
        <f>C31</f>
        <v>CFL (total)</v>
      </c>
      <c r="E6" s="46"/>
      <c r="F6" s="131"/>
      <c r="G6" s="131"/>
      <c r="H6" s="131"/>
      <c r="I6" s="16"/>
      <c r="J6" s="16"/>
      <c r="K6" s="16"/>
      <c r="L6" s="16"/>
      <c r="M6" s="16"/>
      <c r="N6" s="16"/>
      <c r="O6" s="16"/>
      <c r="P6" s="16"/>
      <c r="Q6" s="16"/>
      <c r="R6" s="16"/>
      <c r="S6" s="16"/>
      <c r="T6" s="16"/>
      <c r="U6" s="16"/>
      <c r="V6" s="16"/>
      <c r="W6" s="52">
        <f t="shared" ref="W6:CE6" si="2">W31</f>
        <v>92.176050140000001</v>
      </c>
      <c r="X6" s="52">
        <f t="shared" si="2"/>
        <v>98.272375319999995</v>
      </c>
      <c r="Y6" s="52">
        <f t="shared" si="2"/>
        <v>110.46502568</v>
      </c>
      <c r="Z6" s="52">
        <f t="shared" si="2"/>
        <v>130.74478537333331</v>
      </c>
      <c r="AA6" s="52">
        <f t="shared" si="2"/>
        <v>153.91971909933335</v>
      </c>
      <c r="AB6" s="52">
        <f t="shared" si="2"/>
        <v>181.85608285799998</v>
      </c>
      <c r="AC6" s="52">
        <f t="shared" si="2"/>
        <v>206.46676731599996</v>
      </c>
      <c r="AD6" s="52">
        <f t="shared" si="2"/>
        <v>232.94370777399999</v>
      </c>
      <c r="AE6" s="52">
        <f t="shared" si="2"/>
        <v>253.82188023199993</v>
      </c>
      <c r="AF6" s="52">
        <f t="shared" si="2"/>
        <v>271.53910380733328</v>
      </c>
      <c r="AG6" s="52">
        <f t="shared" si="2"/>
        <v>282.62628631266671</v>
      </c>
      <c r="AH6" s="52">
        <f t="shared" si="2"/>
        <v>293.70852546133335</v>
      </c>
      <c r="AI6" s="52">
        <f t="shared" si="2"/>
        <v>302.47540743399998</v>
      </c>
      <c r="AJ6" s="52">
        <f t="shared" si="2"/>
        <v>313.56724758109334</v>
      </c>
      <c r="AK6" s="52">
        <f t="shared" si="2"/>
        <v>361.27731007766897</v>
      </c>
      <c r="AL6" s="52">
        <f t="shared" si="2"/>
        <v>520.24795336916145</v>
      </c>
      <c r="AM6" s="52">
        <f t="shared" si="2"/>
        <v>703.4589317578866</v>
      </c>
      <c r="AN6" s="52">
        <f t="shared" si="2"/>
        <v>912.3816340826246</v>
      </c>
      <c r="AO6" s="52">
        <f t="shared" si="2"/>
        <v>1010.0377632666075</v>
      </c>
      <c r="AP6" s="52">
        <f t="shared" si="2"/>
        <v>1091.7469697122604</v>
      </c>
      <c r="AQ6" s="52">
        <f t="shared" si="2"/>
        <v>1048.8468274892618</v>
      </c>
      <c r="AR6" s="52">
        <f t="shared" si="2"/>
        <v>951.31008872693997</v>
      </c>
      <c r="AS6" s="52">
        <f t="shared" si="2"/>
        <v>780.65934582946852</v>
      </c>
      <c r="AT6" s="52">
        <f t="shared" si="2"/>
        <v>631.77427585248665</v>
      </c>
      <c r="AU6" s="52">
        <f t="shared" si="2"/>
        <v>0</v>
      </c>
      <c r="AV6" s="52">
        <f t="shared" si="2"/>
        <v>0</v>
      </c>
      <c r="AW6" s="52">
        <f t="shared" si="2"/>
        <v>0</v>
      </c>
      <c r="AX6" s="52">
        <f t="shared" si="2"/>
        <v>0</v>
      </c>
      <c r="AY6" s="52">
        <f t="shared" si="2"/>
        <v>0</v>
      </c>
      <c r="AZ6" s="52">
        <f t="shared" si="2"/>
        <v>0</v>
      </c>
      <c r="BA6" s="52">
        <f t="shared" si="2"/>
        <v>0</v>
      </c>
      <c r="BB6" s="52">
        <f t="shared" si="2"/>
        <v>0</v>
      </c>
      <c r="BC6" s="52">
        <f t="shared" si="2"/>
        <v>0</v>
      </c>
      <c r="BD6" s="52">
        <f t="shared" si="2"/>
        <v>0</v>
      </c>
      <c r="BE6" s="52">
        <f t="shared" si="2"/>
        <v>0</v>
      </c>
      <c r="BF6" s="52">
        <f t="shared" si="2"/>
        <v>0</v>
      </c>
      <c r="BG6" s="52">
        <f t="shared" si="2"/>
        <v>0</v>
      </c>
      <c r="BH6" s="52">
        <f t="shared" si="2"/>
        <v>0</v>
      </c>
      <c r="BI6" s="52">
        <f t="shared" si="2"/>
        <v>0</v>
      </c>
      <c r="BJ6" s="52">
        <f t="shared" si="2"/>
        <v>0</v>
      </c>
      <c r="BK6" s="52">
        <f t="shared" si="2"/>
        <v>0</v>
      </c>
      <c r="BL6" s="52">
        <f t="shared" si="2"/>
        <v>0</v>
      </c>
      <c r="BM6" s="52">
        <f t="shared" si="2"/>
        <v>0</v>
      </c>
      <c r="BN6" s="52">
        <f t="shared" si="2"/>
        <v>0</v>
      </c>
      <c r="BO6" s="52">
        <f t="shared" si="2"/>
        <v>0</v>
      </c>
      <c r="BP6" s="52">
        <f t="shared" si="2"/>
        <v>0</v>
      </c>
      <c r="BQ6" s="52">
        <f t="shared" si="2"/>
        <v>0</v>
      </c>
      <c r="BR6" s="52">
        <f t="shared" si="2"/>
        <v>0</v>
      </c>
      <c r="BS6" s="52">
        <f t="shared" si="2"/>
        <v>0</v>
      </c>
      <c r="BT6" s="52">
        <f t="shared" si="2"/>
        <v>0</v>
      </c>
      <c r="BU6" s="52">
        <f t="shared" si="2"/>
        <v>0</v>
      </c>
      <c r="BV6" s="52">
        <f t="shared" si="2"/>
        <v>0</v>
      </c>
      <c r="BW6" s="52">
        <f t="shared" si="2"/>
        <v>0</v>
      </c>
      <c r="BX6" s="52">
        <f t="shared" si="2"/>
        <v>0</v>
      </c>
      <c r="BY6" s="52">
        <f t="shared" si="2"/>
        <v>0</v>
      </c>
      <c r="BZ6" s="52">
        <f t="shared" si="2"/>
        <v>0</v>
      </c>
      <c r="CA6" s="52">
        <f t="shared" si="2"/>
        <v>0</v>
      </c>
      <c r="CB6" s="52">
        <f t="shared" si="2"/>
        <v>0</v>
      </c>
      <c r="CC6" s="52">
        <f t="shared" si="2"/>
        <v>0</v>
      </c>
      <c r="CD6" s="52">
        <f t="shared" si="2"/>
        <v>0</v>
      </c>
      <c r="CE6" s="52">
        <f t="shared" si="2"/>
        <v>0</v>
      </c>
    </row>
    <row r="7" spans="2:83" x14ac:dyDescent="0.25">
      <c r="C7" s="13" t="str">
        <f>C38</f>
        <v>Tungsten-HL (total)</v>
      </c>
      <c r="E7" s="34"/>
      <c r="F7" s="63"/>
      <c r="G7" s="63"/>
      <c r="H7" s="63"/>
      <c r="I7" s="16"/>
      <c r="J7" s="16"/>
      <c r="K7" s="16"/>
      <c r="L7" s="16"/>
      <c r="M7" s="16"/>
      <c r="N7" s="16"/>
      <c r="O7" s="16"/>
      <c r="P7" s="16"/>
      <c r="Q7" s="16"/>
      <c r="R7" s="16"/>
      <c r="S7" s="16"/>
      <c r="T7" s="16"/>
      <c r="U7" s="16"/>
      <c r="V7" s="16"/>
      <c r="W7" s="52">
        <f t="shared" ref="W7:CE7" si="3">W38</f>
        <v>106.75254897314679</v>
      </c>
      <c r="X7" s="52">
        <f t="shared" si="3"/>
        <v>133.11746460825316</v>
      </c>
      <c r="Y7" s="52">
        <f t="shared" si="3"/>
        <v>166.90072711923821</v>
      </c>
      <c r="Z7" s="52">
        <f t="shared" si="3"/>
        <v>206.79984562888481</v>
      </c>
      <c r="AA7" s="52">
        <f t="shared" si="3"/>
        <v>232.18940998640048</v>
      </c>
      <c r="AB7" s="52">
        <f t="shared" si="3"/>
        <v>264.90406108536962</v>
      </c>
      <c r="AC7" s="52">
        <f t="shared" si="3"/>
        <v>297.07485333472317</v>
      </c>
      <c r="AD7" s="52">
        <f t="shared" si="3"/>
        <v>334.72227622325545</v>
      </c>
      <c r="AE7" s="52">
        <f t="shared" si="3"/>
        <v>375.98718777923898</v>
      </c>
      <c r="AF7" s="52">
        <f t="shared" si="3"/>
        <v>419.68616028833435</v>
      </c>
      <c r="AG7" s="52">
        <f t="shared" si="3"/>
        <v>464.90158154359648</v>
      </c>
      <c r="AH7" s="52">
        <f t="shared" si="3"/>
        <v>510.71994980775355</v>
      </c>
      <c r="AI7" s="52">
        <f t="shared" si="3"/>
        <v>556.69750470134386</v>
      </c>
      <c r="AJ7" s="52">
        <f t="shared" si="3"/>
        <v>603.00114409918069</v>
      </c>
      <c r="AK7" s="52">
        <f t="shared" si="3"/>
        <v>651.42768956297596</v>
      </c>
      <c r="AL7" s="52">
        <f t="shared" si="3"/>
        <v>723.22605271056966</v>
      </c>
      <c r="AM7" s="52">
        <f t="shared" si="3"/>
        <v>809.82030532917997</v>
      </c>
      <c r="AN7" s="52">
        <f t="shared" si="3"/>
        <v>951.22845735115129</v>
      </c>
      <c r="AO7" s="52">
        <f t="shared" si="3"/>
        <v>1125.875841376592</v>
      </c>
      <c r="AP7" s="52">
        <f t="shared" si="3"/>
        <v>1309.3958039037643</v>
      </c>
      <c r="AQ7" s="52">
        <f t="shared" si="3"/>
        <v>1430.8404131723441</v>
      </c>
      <c r="AR7" s="52">
        <f t="shared" si="3"/>
        <v>1501.4826496953212</v>
      </c>
      <c r="AS7" s="52">
        <f t="shared" si="3"/>
        <v>1555.3785564836517</v>
      </c>
      <c r="AT7" s="52">
        <f t="shared" si="3"/>
        <v>1535.6837386740792</v>
      </c>
      <c r="AU7" s="52">
        <f t="shared" si="3"/>
        <v>0</v>
      </c>
      <c r="AV7" s="52">
        <f t="shared" si="3"/>
        <v>0</v>
      </c>
      <c r="AW7" s="52">
        <f t="shared" si="3"/>
        <v>0</v>
      </c>
      <c r="AX7" s="52">
        <f t="shared" si="3"/>
        <v>0</v>
      </c>
      <c r="AY7" s="52">
        <f t="shared" si="3"/>
        <v>0</v>
      </c>
      <c r="AZ7" s="52">
        <f t="shared" si="3"/>
        <v>0</v>
      </c>
      <c r="BA7" s="52">
        <f t="shared" si="3"/>
        <v>0</v>
      </c>
      <c r="BB7" s="52">
        <f t="shared" si="3"/>
        <v>0</v>
      </c>
      <c r="BC7" s="52">
        <f t="shared" si="3"/>
        <v>0</v>
      </c>
      <c r="BD7" s="52">
        <f t="shared" si="3"/>
        <v>0</v>
      </c>
      <c r="BE7" s="52">
        <f t="shared" si="3"/>
        <v>0</v>
      </c>
      <c r="BF7" s="52">
        <f t="shared" si="3"/>
        <v>0</v>
      </c>
      <c r="BG7" s="52">
        <f t="shared" si="3"/>
        <v>0</v>
      </c>
      <c r="BH7" s="52">
        <f t="shared" si="3"/>
        <v>0</v>
      </c>
      <c r="BI7" s="52">
        <f t="shared" si="3"/>
        <v>0</v>
      </c>
      <c r="BJ7" s="52">
        <f t="shared" si="3"/>
        <v>0</v>
      </c>
      <c r="BK7" s="52">
        <f t="shared" si="3"/>
        <v>0</v>
      </c>
      <c r="BL7" s="52">
        <f t="shared" si="3"/>
        <v>0</v>
      </c>
      <c r="BM7" s="52">
        <f t="shared" si="3"/>
        <v>0</v>
      </c>
      <c r="BN7" s="52">
        <f t="shared" si="3"/>
        <v>0</v>
      </c>
      <c r="BO7" s="52">
        <f t="shared" si="3"/>
        <v>0</v>
      </c>
      <c r="BP7" s="52">
        <f t="shared" si="3"/>
        <v>0</v>
      </c>
      <c r="BQ7" s="52">
        <f t="shared" si="3"/>
        <v>0</v>
      </c>
      <c r="BR7" s="52">
        <f t="shared" si="3"/>
        <v>0</v>
      </c>
      <c r="BS7" s="52">
        <f t="shared" si="3"/>
        <v>0</v>
      </c>
      <c r="BT7" s="52">
        <f t="shared" si="3"/>
        <v>0</v>
      </c>
      <c r="BU7" s="52">
        <f t="shared" si="3"/>
        <v>0</v>
      </c>
      <c r="BV7" s="52">
        <f t="shared" si="3"/>
        <v>0</v>
      </c>
      <c r="BW7" s="52">
        <f t="shared" si="3"/>
        <v>0</v>
      </c>
      <c r="BX7" s="52">
        <f t="shared" si="3"/>
        <v>0</v>
      </c>
      <c r="BY7" s="52">
        <f t="shared" si="3"/>
        <v>0</v>
      </c>
      <c r="BZ7" s="52">
        <f t="shared" si="3"/>
        <v>0</v>
      </c>
      <c r="CA7" s="52">
        <f t="shared" si="3"/>
        <v>0</v>
      </c>
      <c r="CB7" s="52">
        <f t="shared" si="3"/>
        <v>0</v>
      </c>
      <c r="CC7" s="52">
        <f t="shared" si="3"/>
        <v>0</v>
      </c>
      <c r="CD7" s="52">
        <f t="shared" si="3"/>
        <v>0</v>
      </c>
      <c r="CE7" s="52">
        <f t="shared" si="3"/>
        <v>0</v>
      </c>
    </row>
    <row r="8" spans="2:83" x14ac:dyDescent="0.25">
      <c r="C8" s="13" t="str">
        <f>C41</f>
        <v>GLS (total)</v>
      </c>
      <c r="E8" s="34"/>
      <c r="F8" s="63"/>
      <c r="G8" s="63"/>
      <c r="H8" s="63"/>
      <c r="I8" s="16"/>
      <c r="J8" s="16"/>
      <c r="K8" s="16"/>
      <c r="L8" s="16"/>
      <c r="M8" s="16"/>
      <c r="N8" s="16"/>
      <c r="O8" s="16"/>
      <c r="P8" s="16"/>
      <c r="Q8" s="16"/>
      <c r="R8" s="16"/>
      <c r="S8" s="16"/>
      <c r="T8" s="16"/>
      <c r="U8" s="16"/>
      <c r="V8" s="16"/>
      <c r="W8" s="52">
        <f t="shared" ref="W8:CE8" si="4">W41</f>
        <v>557.77933836463114</v>
      </c>
      <c r="X8" s="52">
        <f t="shared" si="4"/>
        <v>554.52549293840696</v>
      </c>
      <c r="Y8" s="52">
        <f t="shared" si="4"/>
        <v>550.72662926143084</v>
      </c>
      <c r="Z8" s="52">
        <f t="shared" si="4"/>
        <v>546.62164753491641</v>
      </c>
      <c r="AA8" s="52">
        <f t="shared" si="4"/>
        <v>542.32628189797231</v>
      </c>
      <c r="AB8" s="52">
        <f t="shared" si="4"/>
        <v>538.21043796807589</v>
      </c>
      <c r="AC8" s="52">
        <f t="shared" si="4"/>
        <v>534.44555510962755</v>
      </c>
      <c r="AD8" s="52">
        <f t="shared" si="4"/>
        <v>530.84840843090296</v>
      </c>
      <c r="AE8" s="52">
        <f t="shared" si="4"/>
        <v>527.22635236249937</v>
      </c>
      <c r="AF8" s="52">
        <f t="shared" si="4"/>
        <v>523.53049816726616</v>
      </c>
      <c r="AG8" s="52">
        <f t="shared" si="4"/>
        <v>519.71370510918052</v>
      </c>
      <c r="AH8" s="52">
        <f t="shared" si="4"/>
        <v>515.7828247150328</v>
      </c>
      <c r="AI8" s="52">
        <f t="shared" si="4"/>
        <v>511.79035729455148</v>
      </c>
      <c r="AJ8" s="52">
        <f t="shared" si="4"/>
        <v>507.78705515633726</v>
      </c>
      <c r="AK8" s="52">
        <f t="shared" si="4"/>
        <v>503.77291830039013</v>
      </c>
      <c r="AL8" s="52">
        <f t="shared" si="4"/>
        <v>499.7020664621981</v>
      </c>
      <c r="AM8" s="52">
        <f t="shared" si="4"/>
        <v>494.87964876622613</v>
      </c>
      <c r="AN8" s="52">
        <f t="shared" si="4"/>
        <v>488.59804967323464</v>
      </c>
      <c r="AO8" s="52">
        <f t="shared" si="4"/>
        <v>423.02894697127999</v>
      </c>
      <c r="AP8" s="52">
        <f t="shared" si="4"/>
        <v>318.96633752827438</v>
      </c>
      <c r="AQ8" s="52">
        <f t="shared" si="4"/>
        <v>230.52945976520803</v>
      </c>
      <c r="AR8" s="52">
        <f t="shared" si="4"/>
        <v>155.0752688225561</v>
      </c>
      <c r="AS8" s="52">
        <f t="shared" si="4"/>
        <v>103.50651550142328</v>
      </c>
      <c r="AT8" s="52">
        <f t="shared" si="4"/>
        <v>56.460538900959598</v>
      </c>
      <c r="AU8" s="52">
        <f t="shared" si="4"/>
        <v>0</v>
      </c>
      <c r="AV8" s="52">
        <f t="shared" si="4"/>
        <v>0</v>
      </c>
      <c r="AW8" s="52">
        <f t="shared" si="4"/>
        <v>0</v>
      </c>
      <c r="AX8" s="52">
        <f t="shared" si="4"/>
        <v>0</v>
      </c>
      <c r="AY8" s="52">
        <f t="shared" si="4"/>
        <v>0</v>
      </c>
      <c r="AZ8" s="52">
        <f t="shared" si="4"/>
        <v>0</v>
      </c>
      <c r="BA8" s="52">
        <f t="shared" si="4"/>
        <v>0</v>
      </c>
      <c r="BB8" s="52">
        <f t="shared" si="4"/>
        <v>0</v>
      </c>
      <c r="BC8" s="52">
        <f t="shared" si="4"/>
        <v>0</v>
      </c>
      <c r="BD8" s="52">
        <f t="shared" si="4"/>
        <v>0</v>
      </c>
      <c r="BE8" s="52">
        <f t="shared" si="4"/>
        <v>0</v>
      </c>
      <c r="BF8" s="52">
        <f t="shared" si="4"/>
        <v>0</v>
      </c>
      <c r="BG8" s="52">
        <f t="shared" si="4"/>
        <v>0</v>
      </c>
      <c r="BH8" s="52">
        <f t="shared" si="4"/>
        <v>0</v>
      </c>
      <c r="BI8" s="52">
        <f t="shared" si="4"/>
        <v>0</v>
      </c>
      <c r="BJ8" s="52">
        <f t="shared" si="4"/>
        <v>0</v>
      </c>
      <c r="BK8" s="52">
        <f t="shared" si="4"/>
        <v>0</v>
      </c>
      <c r="BL8" s="52">
        <f t="shared" si="4"/>
        <v>0</v>
      </c>
      <c r="BM8" s="52">
        <f t="shared" si="4"/>
        <v>0</v>
      </c>
      <c r="BN8" s="52">
        <f t="shared" si="4"/>
        <v>0</v>
      </c>
      <c r="BO8" s="52">
        <f t="shared" si="4"/>
        <v>0</v>
      </c>
      <c r="BP8" s="52">
        <f t="shared" si="4"/>
        <v>0</v>
      </c>
      <c r="BQ8" s="52">
        <f t="shared" si="4"/>
        <v>0</v>
      </c>
      <c r="BR8" s="52">
        <f t="shared" si="4"/>
        <v>0</v>
      </c>
      <c r="BS8" s="52">
        <f t="shared" si="4"/>
        <v>0</v>
      </c>
      <c r="BT8" s="52">
        <f t="shared" si="4"/>
        <v>0</v>
      </c>
      <c r="BU8" s="52">
        <f t="shared" si="4"/>
        <v>0</v>
      </c>
      <c r="BV8" s="52">
        <f t="shared" si="4"/>
        <v>0</v>
      </c>
      <c r="BW8" s="52">
        <f t="shared" si="4"/>
        <v>0</v>
      </c>
      <c r="BX8" s="52">
        <f t="shared" si="4"/>
        <v>0</v>
      </c>
      <c r="BY8" s="52">
        <f t="shared" si="4"/>
        <v>0</v>
      </c>
      <c r="BZ8" s="52">
        <f t="shared" si="4"/>
        <v>0</v>
      </c>
      <c r="CA8" s="52">
        <f t="shared" si="4"/>
        <v>0</v>
      </c>
      <c r="CB8" s="52">
        <f t="shared" si="4"/>
        <v>0</v>
      </c>
      <c r="CC8" s="52">
        <f t="shared" si="4"/>
        <v>0</v>
      </c>
      <c r="CD8" s="52">
        <f t="shared" si="4"/>
        <v>0</v>
      </c>
      <c r="CE8" s="52">
        <f t="shared" si="4"/>
        <v>0</v>
      </c>
    </row>
    <row r="9" spans="2:83" x14ac:dyDescent="0.25">
      <c r="C9" s="13" t="str">
        <f>C45</f>
        <v>HID (total)</v>
      </c>
      <c r="E9" s="34"/>
      <c r="F9" s="63"/>
      <c r="G9" s="63"/>
      <c r="H9" s="63"/>
      <c r="I9" s="16"/>
      <c r="J9" s="16"/>
      <c r="K9" s="16"/>
      <c r="L9" s="16"/>
      <c r="M9" s="16"/>
      <c r="N9" s="16"/>
      <c r="O9" s="16"/>
      <c r="P9" s="16"/>
      <c r="Q9" s="16"/>
      <c r="R9" s="16"/>
      <c r="S9" s="16"/>
      <c r="T9" s="16"/>
      <c r="U9" s="16"/>
      <c r="V9" s="16"/>
      <c r="W9" s="52">
        <f t="shared" ref="W9:CE9" si="5">W45</f>
        <v>243.87</v>
      </c>
      <c r="X9" s="52">
        <f t="shared" si="5"/>
        <v>251.46</v>
      </c>
      <c r="Y9" s="52">
        <f t="shared" si="5"/>
        <v>266.64000000000004</v>
      </c>
      <c r="Z9" s="52">
        <f t="shared" si="5"/>
        <v>281.82</v>
      </c>
      <c r="AA9" s="52">
        <f t="shared" si="5"/>
        <v>295.822428</v>
      </c>
      <c r="AB9" s="52">
        <f t="shared" si="5"/>
        <v>308.64728400000001</v>
      </c>
      <c r="AC9" s="52">
        <f t="shared" si="5"/>
        <v>320.29456800000003</v>
      </c>
      <c r="AD9" s="52">
        <f t="shared" si="5"/>
        <v>331.94185200000004</v>
      </c>
      <c r="AE9" s="52">
        <f t="shared" si="5"/>
        <v>343.58913600000005</v>
      </c>
      <c r="AF9" s="52">
        <f t="shared" si="5"/>
        <v>363.39811200000008</v>
      </c>
      <c r="AG9" s="52">
        <f t="shared" si="5"/>
        <v>386.37038000000001</v>
      </c>
      <c r="AH9" s="52">
        <f t="shared" si="5"/>
        <v>408.11430000000001</v>
      </c>
      <c r="AI9" s="52">
        <f t="shared" si="5"/>
        <v>423.46788000000004</v>
      </c>
      <c r="AJ9" s="52">
        <f t="shared" si="5"/>
        <v>444.52826000000005</v>
      </c>
      <c r="AK9" s="52">
        <f t="shared" si="5"/>
        <v>476.71437228800011</v>
      </c>
      <c r="AL9" s="52">
        <f t="shared" si="5"/>
        <v>517.02651686400009</v>
      </c>
      <c r="AM9" s="52">
        <f t="shared" si="5"/>
        <v>558.36595372800002</v>
      </c>
      <c r="AN9" s="52">
        <f t="shared" si="5"/>
        <v>599.70539059199996</v>
      </c>
      <c r="AO9" s="52">
        <f t="shared" si="5"/>
        <v>641.04482745600001</v>
      </c>
      <c r="AP9" s="52">
        <f t="shared" si="5"/>
        <v>685.28084693640005</v>
      </c>
      <c r="AQ9" s="52">
        <f t="shared" si="5"/>
        <v>711.84747590439997</v>
      </c>
      <c r="AR9" s="52">
        <f t="shared" si="5"/>
        <v>708.25647750439998</v>
      </c>
      <c r="AS9" s="52">
        <f t="shared" si="5"/>
        <v>645.42066116000001</v>
      </c>
      <c r="AT9" s="52">
        <f t="shared" si="5"/>
        <v>564.54042304000006</v>
      </c>
      <c r="AU9" s="52">
        <f t="shared" si="5"/>
        <v>0</v>
      </c>
      <c r="AV9" s="52">
        <f t="shared" si="5"/>
        <v>0</v>
      </c>
      <c r="AW9" s="52">
        <f t="shared" si="5"/>
        <v>0</v>
      </c>
      <c r="AX9" s="52">
        <f t="shared" si="5"/>
        <v>0</v>
      </c>
      <c r="AY9" s="52">
        <f t="shared" si="5"/>
        <v>0</v>
      </c>
      <c r="AZ9" s="52">
        <f t="shared" si="5"/>
        <v>0</v>
      </c>
      <c r="BA9" s="52">
        <f t="shared" si="5"/>
        <v>0</v>
      </c>
      <c r="BB9" s="52">
        <f t="shared" si="5"/>
        <v>0</v>
      </c>
      <c r="BC9" s="52">
        <f t="shared" si="5"/>
        <v>0</v>
      </c>
      <c r="BD9" s="52">
        <f t="shared" si="5"/>
        <v>0</v>
      </c>
      <c r="BE9" s="52">
        <f t="shared" si="5"/>
        <v>0</v>
      </c>
      <c r="BF9" s="52">
        <f t="shared" si="5"/>
        <v>0</v>
      </c>
      <c r="BG9" s="52">
        <f t="shared" si="5"/>
        <v>0</v>
      </c>
      <c r="BH9" s="52">
        <f t="shared" si="5"/>
        <v>0</v>
      </c>
      <c r="BI9" s="52">
        <f t="shared" si="5"/>
        <v>0</v>
      </c>
      <c r="BJ9" s="52">
        <f t="shared" si="5"/>
        <v>0</v>
      </c>
      <c r="BK9" s="52">
        <f t="shared" si="5"/>
        <v>0</v>
      </c>
      <c r="BL9" s="52">
        <f t="shared" si="5"/>
        <v>0</v>
      </c>
      <c r="BM9" s="52">
        <f t="shared" si="5"/>
        <v>0</v>
      </c>
      <c r="BN9" s="52">
        <f t="shared" si="5"/>
        <v>0</v>
      </c>
      <c r="BO9" s="52">
        <f t="shared" si="5"/>
        <v>0</v>
      </c>
      <c r="BP9" s="52">
        <f t="shared" si="5"/>
        <v>0</v>
      </c>
      <c r="BQ9" s="52">
        <f t="shared" si="5"/>
        <v>0</v>
      </c>
      <c r="BR9" s="52">
        <f t="shared" si="5"/>
        <v>0</v>
      </c>
      <c r="BS9" s="52">
        <f t="shared" si="5"/>
        <v>0</v>
      </c>
      <c r="BT9" s="52">
        <f t="shared" si="5"/>
        <v>0</v>
      </c>
      <c r="BU9" s="52">
        <f t="shared" si="5"/>
        <v>0</v>
      </c>
      <c r="BV9" s="52">
        <f t="shared" si="5"/>
        <v>0</v>
      </c>
      <c r="BW9" s="52">
        <f t="shared" si="5"/>
        <v>0</v>
      </c>
      <c r="BX9" s="52">
        <f t="shared" si="5"/>
        <v>0</v>
      </c>
      <c r="BY9" s="52">
        <f t="shared" si="5"/>
        <v>0</v>
      </c>
      <c r="BZ9" s="52">
        <f t="shared" si="5"/>
        <v>0</v>
      </c>
      <c r="CA9" s="52">
        <f t="shared" si="5"/>
        <v>0</v>
      </c>
      <c r="CB9" s="52">
        <f t="shared" si="5"/>
        <v>0</v>
      </c>
      <c r="CC9" s="52">
        <f t="shared" si="5"/>
        <v>0</v>
      </c>
      <c r="CD9" s="52">
        <f t="shared" si="5"/>
        <v>0</v>
      </c>
      <c r="CE9" s="52">
        <f t="shared" si="5"/>
        <v>0</v>
      </c>
    </row>
    <row r="10" spans="2:83" x14ac:dyDescent="0.25">
      <c r="C10" s="13" t="str">
        <f>C48</f>
        <v>LED (total)</v>
      </c>
      <c r="E10" s="34"/>
      <c r="F10" s="63"/>
      <c r="G10" s="63"/>
      <c r="H10" s="63"/>
      <c r="I10" s="16"/>
      <c r="J10" s="16"/>
      <c r="K10" s="16"/>
      <c r="L10" s="16"/>
      <c r="M10" s="16"/>
      <c r="N10" s="16"/>
      <c r="O10" s="16"/>
      <c r="P10" s="16"/>
      <c r="Q10" s="16"/>
      <c r="R10" s="16"/>
      <c r="S10" s="16"/>
      <c r="T10" s="16"/>
      <c r="U10" s="16"/>
      <c r="V10" s="16"/>
      <c r="W10" s="52">
        <f t="shared" ref="W10:CE13" si="6">W48</f>
        <v>0</v>
      </c>
      <c r="X10" s="52">
        <f t="shared" si="6"/>
        <v>0</v>
      </c>
      <c r="Y10" s="52">
        <f t="shared" si="6"/>
        <v>0</v>
      </c>
      <c r="Z10" s="52">
        <f t="shared" si="6"/>
        <v>0</v>
      </c>
      <c r="AA10" s="52">
        <f t="shared" si="6"/>
        <v>0</v>
      </c>
      <c r="AB10" s="52">
        <f t="shared" si="6"/>
        <v>0</v>
      </c>
      <c r="AC10" s="52">
        <f t="shared" si="6"/>
        <v>0</v>
      </c>
      <c r="AD10" s="52">
        <f t="shared" si="6"/>
        <v>0</v>
      </c>
      <c r="AE10" s="52">
        <f t="shared" si="6"/>
        <v>0</v>
      </c>
      <c r="AF10" s="52">
        <f t="shared" si="6"/>
        <v>0</v>
      </c>
      <c r="AG10" s="52">
        <f t="shared" si="6"/>
        <v>0</v>
      </c>
      <c r="AH10" s="52">
        <f t="shared" si="6"/>
        <v>0</v>
      </c>
      <c r="AI10" s="52">
        <f t="shared" si="6"/>
        <v>0</v>
      </c>
      <c r="AJ10" s="52">
        <f t="shared" si="6"/>
        <v>0</v>
      </c>
      <c r="AK10" s="52">
        <f t="shared" si="6"/>
        <v>0</v>
      </c>
      <c r="AL10" s="52">
        <f t="shared" si="6"/>
        <v>0</v>
      </c>
      <c r="AM10" s="52">
        <f t="shared" si="6"/>
        <v>0</v>
      </c>
      <c r="AN10" s="52">
        <f t="shared" si="6"/>
        <v>0</v>
      </c>
      <c r="AO10" s="52">
        <f t="shared" si="6"/>
        <v>0</v>
      </c>
      <c r="AP10" s="52">
        <f t="shared" si="6"/>
        <v>58.818018343392005</v>
      </c>
      <c r="AQ10" s="52">
        <f t="shared" si="6"/>
        <v>108.20923728503041</v>
      </c>
      <c r="AR10" s="52">
        <f t="shared" si="6"/>
        <v>198.29723678164959</v>
      </c>
      <c r="AS10" s="52">
        <f t="shared" si="6"/>
        <v>296.944028016424</v>
      </c>
      <c r="AT10" s="52">
        <f t="shared" si="6"/>
        <v>494.28205667199995</v>
      </c>
      <c r="AU10" s="52">
        <f t="shared" si="6"/>
        <v>0</v>
      </c>
      <c r="AV10" s="52">
        <f t="shared" si="6"/>
        <v>0</v>
      </c>
      <c r="AW10" s="52">
        <f t="shared" si="6"/>
        <v>0</v>
      </c>
      <c r="AX10" s="52">
        <f t="shared" si="6"/>
        <v>0</v>
      </c>
      <c r="AY10" s="52">
        <f t="shared" si="6"/>
        <v>0</v>
      </c>
      <c r="AZ10" s="52">
        <f t="shared" si="6"/>
        <v>0</v>
      </c>
      <c r="BA10" s="52">
        <f t="shared" si="6"/>
        <v>0</v>
      </c>
      <c r="BB10" s="52">
        <f t="shared" si="6"/>
        <v>0</v>
      </c>
      <c r="BC10" s="52">
        <f t="shared" si="6"/>
        <v>0</v>
      </c>
      <c r="BD10" s="52">
        <f t="shared" si="6"/>
        <v>0</v>
      </c>
      <c r="BE10" s="52">
        <f t="shared" si="6"/>
        <v>0</v>
      </c>
      <c r="BF10" s="52">
        <f t="shared" si="6"/>
        <v>0</v>
      </c>
      <c r="BG10" s="52">
        <f t="shared" si="6"/>
        <v>0</v>
      </c>
      <c r="BH10" s="52">
        <f t="shared" si="6"/>
        <v>0</v>
      </c>
      <c r="BI10" s="52">
        <f t="shared" si="6"/>
        <v>0</v>
      </c>
      <c r="BJ10" s="52">
        <f t="shared" si="6"/>
        <v>0</v>
      </c>
      <c r="BK10" s="52">
        <f t="shared" si="6"/>
        <v>0</v>
      </c>
      <c r="BL10" s="52">
        <f t="shared" si="6"/>
        <v>0</v>
      </c>
      <c r="BM10" s="52">
        <f t="shared" si="6"/>
        <v>0</v>
      </c>
      <c r="BN10" s="52">
        <f t="shared" si="6"/>
        <v>0</v>
      </c>
      <c r="BO10" s="52">
        <f t="shared" si="6"/>
        <v>0</v>
      </c>
      <c r="BP10" s="52">
        <f t="shared" si="6"/>
        <v>0</v>
      </c>
      <c r="BQ10" s="52">
        <f t="shared" si="6"/>
        <v>0</v>
      </c>
      <c r="BR10" s="52">
        <f t="shared" si="6"/>
        <v>0</v>
      </c>
      <c r="BS10" s="52">
        <f t="shared" si="6"/>
        <v>0</v>
      </c>
      <c r="BT10" s="52">
        <f t="shared" si="6"/>
        <v>0</v>
      </c>
      <c r="BU10" s="52">
        <f t="shared" si="6"/>
        <v>0</v>
      </c>
      <c r="BV10" s="52">
        <f t="shared" si="6"/>
        <v>0</v>
      </c>
      <c r="BW10" s="52">
        <f t="shared" si="6"/>
        <v>0</v>
      </c>
      <c r="BX10" s="52">
        <f t="shared" si="6"/>
        <v>0</v>
      </c>
      <c r="BY10" s="52">
        <f t="shared" si="6"/>
        <v>0</v>
      </c>
      <c r="BZ10" s="52">
        <f t="shared" si="6"/>
        <v>0</v>
      </c>
      <c r="CA10" s="52">
        <f t="shared" si="6"/>
        <v>0</v>
      </c>
      <c r="CB10" s="52">
        <f t="shared" si="6"/>
        <v>0</v>
      </c>
      <c r="CC10" s="52">
        <f t="shared" si="6"/>
        <v>0</v>
      </c>
      <c r="CD10" s="52">
        <f t="shared" si="6"/>
        <v>0</v>
      </c>
      <c r="CE10" s="52">
        <f t="shared" si="6"/>
        <v>0</v>
      </c>
    </row>
    <row r="11" spans="2:83" s="207" customFormat="1" x14ac:dyDescent="0.25">
      <c r="B11" s="206"/>
      <c r="C11" s="27" t="str">
        <f>C49</f>
        <v>GLS stock</v>
      </c>
      <c r="E11" s="35"/>
      <c r="F11" s="64"/>
      <c r="G11" s="64"/>
      <c r="H11" s="64"/>
      <c r="I11" s="28"/>
      <c r="J11" s="28"/>
      <c r="K11" s="28"/>
      <c r="L11" s="28"/>
      <c r="M11" s="28"/>
      <c r="N11" s="28"/>
      <c r="O11" s="28"/>
      <c r="P11" s="28"/>
      <c r="Q11" s="28"/>
      <c r="R11" s="28"/>
      <c r="S11" s="28"/>
      <c r="T11" s="28"/>
      <c r="U11" s="28"/>
      <c r="V11" s="28"/>
      <c r="W11" s="29">
        <f t="shared" si="6"/>
        <v>0</v>
      </c>
      <c r="X11" s="29">
        <f t="shared" si="6"/>
        <v>0</v>
      </c>
      <c r="Y11" s="29">
        <f t="shared" si="6"/>
        <v>0</v>
      </c>
      <c r="Z11" s="29">
        <f t="shared" si="6"/>
        <v>0</v>
      </c>
      <c r="AA11" s="29">
        <f t="shared" si="6"/>
        <v>0</v>
      </c>
      <c r="AB11" s="29">
        <f t="shared" si="6"/>
        <v>0</v>
      </c>
      <c r="AC11" s="29">
        <f t="shared" si="6"/>
        <v>0</v>
      </c>
      <c r="AD11" s="29">
        <f t="shared" si="6"/>
        <v>0</v>
      </c>
      <c r="AE11" s="29">
        <f t="shared" si="6"/>
        <v>0</v>
      </c>
      <c r="AF11" s="29">
        <f t="shared" si="6"/>
        <v>0</v>
      </c>
      <c r="AG11" s="29">
        <f t="shared" si="6"/>
        <v>0</v>
      </c>
      <c r="AH11" s="29">
        <f t="shared" si="6"/>
        <v>0</v>
      </c>
      <c r="AI11" s="29">
        <f t="shared" si="6"/>
        <v>0</v>
      </c>
      <c r="AJ11" s="29">
        <f t="shared" si="6"/>
        <v>0</v>
      </c>
      <c r="AK11" s="29">
        <f t="shared" si="6"/>
        <v>0</v>
      </c>
      <c r="AL11" s="29">
        <f t="shared" si="6"/>
        <v>0</v>
      </c>
      <c r="AM11" s="29">
        <f t="shared" si="6"/>
        <v>0</v>
      </c>
      <c r="AN11" s="29">
        <f t="shared" si="6"/>
        <v>0</v>
      </c>
      <c r="AO11" s="29">
        <f t="shared" si="6"/>
        <v>0</v>
      </c>
      <c r="AP11" s="29">
        <f t="shared" si="6"/>
        <v>0</v>
      </c>
      <c r="AQ11" s="29">
        <f t="shared" si="6"/>
        <v>0</v>
      </c>
      <c r="AR11" s="29">
        <f t="shared" si="6"/>
        <v>0</v>
      </c>
      <c r="AS11" s="29">
        <f t="shared" si="6"/>
        <v>0</v>
      </c>
      <c r="AT11" s="29">
        <f t="shared" si="6"/>
        <v>0</v>
      </c>
      <c r="AU11" s="29">
        <f t="shared" si="6"/>
        <v>0</v>
      </c>
      <c r="AV11" s="29">
        <f t="shared" si="6"/>
        <v>0</v>
      </c>
      <c r="AW11" s="29">
        <f t="shared" si="6"/>
        <v>0</v>
      </c>
      <c r="AX11" s="29">
        <f t="shared" si="6"/>
        <v>0</v>
      </c>
      <c r="AY11" s="29">
        <f t="shared" si="6"/>
        <v>0</v>
      </c>
      <c r="AZ11" s="29">
        <f t="shared" si="6"/>
        <v>0</v>
      </c>
      <c r="BA11" s="29">
        <f t="shared" si="6"/>
        <v>0</v>
      </c>
      <c r="BB11" s="29">
        <f t="shared" si="6"/>
        <v>0</v>
      </c>
      <c r="BC11" s="29">
        <f t="shared" si="6"/>
        <v>0</v>
      </c>
      <c r="BD11" s="29">
        <f t="shared" si="6"/>
        <v>0</v>
      </c>
      <c r="BE11" s="29">
        <f t="shared" si="6"/>
        <v>0</v>
      </c>
      <c r="BF11" s="29">
        <f t="shared" si="6"/>
        <v>0</v>
      </c>
      <c r="BG11" s="29">
        <f t="shared" si="6"/>
        <v>0</v>
      </c>
      <c r="BH11" s="29">
        <f t="shared" si="6"/>
        <v>0</v>
      </c>
      <c r="BI11" s="29">
        <f t="shared" si="6"/>
        <v>0</v>
      </c>
      <c r="BJ11" s="29">
        <f t="shared" si="6"/>
        <v>0</v>
      </c>
      <c r="BK11" s="29">
        <f t="shared" si="6"/>
        <v>0</v>
      </c>
      <c r="BL11" s="29">
        <f t="shared" si="6"/>
        <v>0</v>
      </c>
      <c r="BM11" s="29">
        <f t="shared" si="6"/>
        <v>0</v>
      </c>
      <c r="BN11" s="29">
        <f t="shared" si="6"/>
        <v>0</v>
      </c>
      <c r="BO11" s="29">
        <f t="shared" si="6"/>
        <v>0</v>
      </c>
      <c r="BP11" s="29">
        <f t="shared" si="6"/>
        <v>0</v>
      </c>
      <c r="BQ11" s="29">
        <f t="shared" si="6"/>
        <v>0</v>
      </c>
      <c r="BR11" s="29">
        <f t="shared" si="6"/>
        <v>0</v>
      </c>
      <c r="BS11" s="29">
        <f t="shared" si="6"/>
        <v>0</v>
      </c>
      <c r="BT11" s="29">
        <f t="shared" si="6"/>
        <v>0</v>
      </c>
      <c r="BU11" s="29">
        <f t="shared" si="6"/>
        <v>0</v>
      </c>
      <c r="BV11" s="29">
        <f t="shared" si="6"/>
        <v>0</v>
      </c>
      <c r="BW11" s="29">
        <f t="shared" si="6"/>
        <v>0</v>
      </c>
      <c r="BX11" s="29">
        <f t="shared" si="6"/>
        <v>0</v>
      </c>
      <c r="BY11" s="29">
        <f t="shared" si="6"/>
        <v>0</v>
      </c>
      <c r="BZ11" s="29">
        <f t="shared" si="6"/>
        <v>0</v>
      </c>
      <c r="CA11" s="29">
        <f t="shared" si="6"/>
        <v>0</v>
      </c>
      <c r="CB11" s="29">
        <f t="shared" si="6"/>
        <v>0</v>
      </c>
      <c r="CC11" s="29">
        <f t="shared" si="6"/>
        <v>0</v>
      </c>
      <c r="CD11" s="29">
        <f t="shared" si="6"/>
        <v>0</v>
      </c>
      <c r="CE11" s="29">
        <f t="shared" si="6"/>
        <v>0</v>
      </c>
    </row>
    <row r="12" spans="2:83" s="207" customFormat="1" x14ac:dyDescent="0.25">
      <c r="B12" s="206"/>
      <c r="C12" s="27" t="str">
        <f>C50</f>
        <v>Tungsten stock</v>
      </c>
      <c r="E12" s="35"/>
      <c r="F12" s="64"/>
      <c r="G12" s="64"/>
      <c r="H12" s="64"/>
      <c r="I12" s="28"/>
      <c r="J12" s="28"/>
      <c r="K12" s="28"/>
      <c r="L12" s="28"/>
      <c r="M12" s="28"/>
      <c r="N12" s="28"/>
      <c r="O12" s="28"/>
      <c r="P12" s="28"/>
      <c r="Q12" s="28"/>
      <c r="R12" s="28"/>
      <c r="S12" s="28"/>
      <c r="T12" s="28"/>
      <c r="U12" s="28"/>
      <c r="V12" s="28"/>
      <c r="W12" s="29">
        <f t="shared" si="6"/>
        <v>0</v>
      </c>
      <c r="X12" s="29">
        <f t="shared" si="6"/>
        <v>0</v>
      </c>
      <c r="Y12" s="29">
        <f t="shared" si="6"/>
        <v>0</v>
      </c>
      <c r="Z12" s="29">
        <f t="shared" si="6"/>
        <v>0</v>
      </c>
      <c r="AA12" s="29">
        <f t="shared" si="6"/>
        <v>0</v>
      </c>
      <c r="AB12" s="29">
        <f t="shared" si="6"/>
        <v>0</v>
      </c>
      <c r="AC12" s="29">
        <f t="shared" si="6"/>
        <v>0</v>
      </c>
      <c r="AD12" s="29">
        <f t="shared" si="6"/>
        <v>0</v>
      </c>
      <c r="AE12" s="29">
        <f t="shared" si="6"/>
        <v>0</v>
      </c>
      <c r="AF12" s="29">
        <f t="shared" si="6"/>
        <v>0</v>
      </c>
      <c r="AG12" s="29">
        <f t="shared" si="6"/>
        <v>0</v>
      </c>
      <c r="AH12" s="29">
        <f t="shared" si="6"/>
        <v>0</v>
      </c>
      <c r="AI12" s="29">
        <f t="shared" si="6"/>
        <v>0</v>
      </c>
      <c r="AJ12" s="29">
        <f t="shared" si="6"/>
        <v>0</v>
      </c>
      <c r="AK12" s="29">
        <f t="shared" si="6"/>
        <v>0</v>
      </c>
      <c r="AL12" s="29">
        <f t="shared" si="6"/>
        <v>0</v>
      </c>
      <c r="AM12" s="29">
        <f t="shared" si="6"/>
        <v>0</v>
      </c>
      <c r="AN12" s="29">
        <f t="shared" si="6"/>
        <v>0</v>
      </c>
      <c r="AO12" s="29">
        <f t="shared" si="6"/>
        <v>0</v>
      </c>
      <c r="AP12" s="29">
        <f t="shared" si="6"/>
        <v>0</v>
      </c>
      <c r="AQ12" s="29">
        <f t="shared" si="6"/>
        <v>0</v>
      </c>
      <c r="AR12" s="29">
        <f t="shared" si="6"/>
        <v>0</v>
      </c>
      <c r="AS12" s="29">
        <f t="shared" si="6"/>
        <v>0</v>
      </c>
      <c r="AT12" s="29">
        <f t="shared" si="6"/>
        <v>0</v>
      </c>
      <c r="AU12" s="29">
        <f t="shared" si="6"/>
        <v>0</v>
      </c>
      <c r="AV12" s="29">
        <f t="shared" si="6"/>
        <v>0</v>
      </c>
      <c r="AW12" s="29">
        <f t="shared" si="6"/>
        <v>0</v>
      </c>
      <c r="AX12" s="29">
        <f t="shared" si="6"/>
        <v>0</v>
      </c>
      <c r="AY12" s="29">
        <f t="shared" si="6"/>
        <v>0</v>
      </c>
      <c r="AZ12" s="29">
        <f t="shared" si="6"/>
        <v>0</v>
      </c>
      <c r="BA12" s="29">
        <f t="shared" si="6"/>
        <v>0</v>
      </c>
      <c r="BB12" s="29">
        <f t="shared" si="6"/>
        <v>0</v>
      </c>
      <c r="BC12" s="29">
        <f t="shared" si="6"/>
        <v>0</v>
      </c>
      <c r="BD12" s="29">
        <f t="shared" si="6"/>
        <v>0</v>
      </c>
      <c r="BE12" s="29">
        <f t="shared" si="6"/>
        <v>0</v>
      </c>
      <c r="BF12" s="29">
        <f t="shared" si="6"/>
        <v>0</v>
      </c>
      <c r="BG12" s="29">
        <f t="shared" si="6"/>
        <v>0</v>
      </c>
      <c r="BH12" s="29">
        <f t="shared" si="6"/>
        <v>0</v>
      </c>
      <c r="BI12" s="29">
        <f t="shared" si="6"/>
        <v>0</v>
      </c>
      <c r="BJ12" s="29">
        <f t="shared" si="6"/>
        <v>0</v>
      </c>
      <c r="BK12" s="29">
        <f t="shared" si="6"/>
        <v>0</v>
      </c>
      <c r="BL12" s="29">
        <f t="shared" si="6"/>
        <v>0</v>
      </c>
      <c r="BM12" s="29">
        <f t="shared" si="6"/>
        <v>0</v>
      </c>
      <c r="BN12" s="29">
        <f t="shared" si="6"/>
        <v>0</v>
      </c>
      <c r="BO12" s="29">
        <f t="shared" si="6"/>
        <v>0</v>
      </c>
      <c r="BP12" s="29">
        <f t="shared" si="6"/>
        <v>0</v>
      </c>
      <c r="BQ12" s="29">
        <f t="shared" si="6"/>
        <v>0</v>
      </c>
      <c r="BR12" s="29">
        <f t="shared" si="6"/>
        <v>0</v>
      </c>
      <c r="BS12" s="29">
        <f t="shared" si="6"/>
        <v>0</v>
      </c>
      <c r="BT12" s="29">
        <f t="shared" si="6"/>
        <v>0</v>
      </c>
      <c r="BU12" s="29">
        <f t="shared" si="6"/>
        <v>0</v>
      </c>
      <c r="BV12" s="29">
        <f t="shared" si="6"/>
        <v>0</v>
      </c>
      <c r="BW12" s="29">
        <f t="shared" si="6"/>
        <v>0</v>
      </c>
      <c r="BX12" s="29">
        <f t="shared" si="6"/>
        <v>0</v>
      </c>
      <c r="BY12" s="29">
        <f t="shared" si="6"/>
        <v>0</v>
      </c>
      <c r="BZ12" s="29">
        <f t="shared" si="6"/>
        <v>0</v>
      </c>
      <c r="CA12" s="29">
        <f t="shared" si="6"/>
        <v>0</v>
      </c>
      <c r="CB12" s="29">
        <f t="shared" si="6"/>
        <v>0</v>
      </c>
      <c r="CC12" s="29">
        <f t="shared" si="6"/>
        <v>0</v>
      </c>
      <c r="CD12" s="29">
        <f t="shared" si="6"/>
        <v>0</v>
      </c>
      <c r="CE12" s="29">
        <f t="shared" si="6"/>
        <v>0</v>
      </c>
    </row>
    <row r="13" spans="2:83" s="83" customFormat="1" x14ac:dyDescent="0.25">
      <c r="B13" s="50"/>
      <c r="C13" s="82" t="str">
        <f>C51</f>
        <v>TOTAL</v>
      </c>
      <c r="E13" s="208"/>
      <c r="F13" s="226"/>
      <c r="G13" s="226"/>
      <c r="H13" s="226"/>
      <c r="I13" s="17"/>
      <c r="J13" s="17"/>
      <c r="K13" s="17"/>
      <c r="L13" s="17"/>
      <c r="M13" s="17"/>
      <c r="N13" s="17"/>
      <c r="O13" s="17"/>
      <c r="P13" s="17"/>
      <c r="Q13" s="17"/>
      <c r="R13" s="17"/>
      <c r="S13" s="17"/>
      <c r="T13" s="17"/>
      <c r="U13" s="17"/>
      <c r="V13" s="17"/>
      <c r="W13" s="6">
        <f>W51</f>
        <v>2508.0057970007124</v>
      </c>
      <c r="X13" s="6">
        <f t="shared" si="6"/>
        <v>2527.6663864919065</v>
      </c>
      <c r="Y13" s="6">
        <f t="shared" si="6"/>
        <v>2591.549742698538</v>
      </c>
      <c r="Z13" s="6">
        <f t="shared" si="6"/>
        <v>2669.3299461876277</v>
      </c>
      <c r="AA13" s="6">
        <f t="shared" si="6"/>
        <v>2744.2335480191291</v>
      </c>
      <c r="AB13" s="6">
        <f t="shared" si="6"/>
        <v>2840.3313507041062</v>
      </c>
      <c r="AC13" s="6">
        <f t="shared" si="6"/>
        <v>2941.8387386825561</v>
      </c>
      <c r="AD13" s="6">
        <f t="shared" si="6"/>
        <v>3050.8567494799086</v>
      </c>
      <c r="AE13" s="6">
        <f t="shared" si="6"/>
        <v>3157.8685715550332</v>
      </c>
      <c r="AF13" s="6">
        <f t="shared" si="6"/>
        <v>3304.0406935344317</v>
      </c>
      <c r="AG13" s="6">
        <f t="shared" si="6"/>
        <v>3431.0186228156836</v>
      </c>
      <c r="AH13" s="6">
        <f t="shared" si="6"/>
        <v>3545.9463967046399</v>
      </c>
      <c r="AI13" s="6">
        <f t="shared" si="6"/>
        <v>3633.7407305758557</v>
      </c>
      <c r="AJ13" s="6">
        <f t="shared" si="6"/>
        <v>3795.9376650950512</v>
      </c>
      <c r="AK13" s="6">
        <f t="shared" si="6"/>
        <v>4014.0496839374396</v>
      </c>
      <c r="AL13" s="6">
        <f t="shared" si="6"/>
        <v>4356.3428016775015</v>
      </c>
      <c r="AM13" s="6">
        <f t="shared" si="6"/>
        <v>4683.7685658694791</v>
      </c>
      <c r="AN13" s="6">
        <f t="shared" si="6"/>
        <v>5090.2607720038104</v>
      </c>
      <c r="AO13" s="6">
        <f t="shared" si="6"/>
        <v>5359.4381333918918</v>
      </c>
      <c r="AP13" s="6">
        <f t="shared" si="6"/>
        <v>5613.8743900657591</v>
      </c>
      <c r="AQ13" s="6">
        <f t="shared" si="6"/>
        <v>5694.3895453365722</v>
      </c>
      <c r="AR13" s="6">
        <f t="shared" si="6"/>
        <v>5659.8886415604393</v>
      </c>
      <c r="AS13" s="6">
        <f t="shared" si="6"/>
        <v>5438.675214569992</v>
      </c>
      <c r="AT13" s="6">
        <f t="shared" si="6"/>
        <v>5185.077375214988</v>
      </c>
      <c r="AU13" s="6">
        <f t="shared" si="6"/>
        <v>0</v>
      </c>
      <c r="AV13" s="6">
        <f t="shared" si="6"/>
        <v>0</v>
      </c>
      <c r="AW13" s="6">
        <f t="shared" si="6"/>
        <v>0</v>
      </c>
      <c r="AX13" s="6">
        <f t="shared" si="6"/>
        <v>0</v>
      </c>
      <c r="AY13" s="6">
        <f t="shared" si="6"/>
        <v>0</v>
      </c>
      <c r="AZ13" s="6">
        <f t="shared" si="6"/>
        <v>0</v>
      </c>
      <c r="BA13" s="6">
        <f t="shared" si="6"/>
        <v>0</v>
      </c>
      <c r="BB13" s="6">
        <f t="shared" si="6"/>
        <v>0</v>
      </c>
      <c r="BC13" s="6">
        <f t="shared" si="6"/>
        <v>0</v>
      </c>
      <c r="BD13" s="6">
        <f t="shared" si="6"/>
        <v>0</v>
      </c>
      <c r="BE13" s="6">
        <f t="shared" si="6"/>
        <v>0</v>
      </c>
      <c r="BF13" s="6">
        <f t="shared" si="6"/>
        <v>0</v>
      </c>
      <c r="BG13" s="6">
        <f t="shared" si="6"/>
        <v>0</v>
      </c>
      <c r="BH13" s="6">
        <f t="shared" si="6"/>
        <v>0</v>
      </c>
      <c r="BI13" s="6">
        <f t="shared" si="6"/>
        <v>0</v>
      </c>
      <c r="BJ13" s="6">
        <f t="shared" si="6"/>
        <v>0</v>
      </c>
      <c r="BK13" s="6">
        <f t="shared" si="6"/>
        <v>0</v>
      </c>
      <c r="BL13" s="6">
        <f t="shared" si="6"/>
        <v>0</v>
      </c>
      <c r="BM13" s="6">
        <f t="shared" si="6"/>
        <v>0</v>
      </c>
      <c r="BN13" s="6">
        <f t="shared" si="6"/>
        <v>0</v>
      </c>
      <c r="BO13" s="6">
        <f t="shared" si="6"/>
        <v>0</v>
      </c>
      <c r="BP13" s="6">
        <f t="shared" si="6"/>
        <v>0</v>
      </c>
      <c r="BQ13" s="6">
        <f t="shared" si="6"/>
        <v>0</v>
      </c>
      <c r="BR13" s="6">
        <f t="shared" si="6"/>
        <v>0</v>
      </c>
      <c r="BS13" s="6">
        <f t="shared" si="6"/>
        <v>0</v>
      </c>
      <c r="BT13" s="6">
        <f t="shared" si="6"/>
        <v>0</v>
      </c>
      <c r="BU13" s="6">
        <f t="shared" si="6"/>
        <v>0</v>
      </c>
      <c r="BV13" s="6">
        <f t="shared" si="6"/>
        <v>0</v>
      </c>
      <c r="BW13" s="6">
        <f t="shared" si="6"/>
        <v>0</v>
      </c>
      <c r="BX13" s="6">
        <f t="shared" si="6"/>
        <v>0</v>
      </c>
      <c r="BY13" s="6">
        <f t="shared" si="6"/>
        <v>0</v>
      </c>
      <c r="BZ13" s="6">
        <f t="shared" si="6"/>
        <v>0</v>
      </c>
      <c r="CA13" s="6">
        <f t="shared" si="6"/>
        <v>0</v>
      </c>
      <c r="CB13" s="6">
        <f t="shared" si="6"/>
        <v>0</v>
      </c>
      <c r="CC13" s="6">
        <f t="shared" si="6"/>
        <v>0</v>
      </c>
      <c r="CD13" s="6">
        <f t="shared" si="6"/>
        <v>0</v>
      </c>
      <c r="CE13" s="6">
        <f t="shared" si="6"/>
        <v>0</v>
      </c>
    </row>
    <row r="14" spans="2:83" x14ac:dyDescent="0.25">
      <c r="C14" s="69" t="s">
        <v>142</v>
      </c>
      <c r="W14" s="71">
        <f>W10/W13</f>
        <v>0</v>
      </c>
      <c r="X14" s="71">
        <f t="shared" ref="X14:AW14" si="7">X10/X13</f>
        <v>0</v>
      </c>
      <c r="Y14" s="71">
        <f t="shared" si="7"/>
        <v>0</v>
      </c>
      <c r="Z14" s="71">
        <f t="shared" si="7"/>
        <v>0</v>
      </c>
      <c r="AA14" s="71">
        <f t="shared" si="7"/>
        <v>0</v>
      </c>
      <c r="AB14" s="71">
        <f t="shared" si="7"/>
        <v>0</v>
      </c>
      <c r="AC14" s="71">
        <f t="shared" si="7"/>
        <v>0</v>
      </c>
      <c r="AD14" s="71">
        <f t="shared" si="7"/>
        <v>0</v>
      </c>
      <c r="AE14" s="71">
        <f t="shared" si="7"/>
        <v>0</v>
      </c>
      <c r="AF14" s="71">
        <f t="shared" si="7"/>
        <v>0</v>
      </c>
      <c r="AG14" s="71">
        <f t="shared" si="7"/>
        <v>0</v>
      </c>
      <c r="AH14" s="71">
        <f t="shared" si="7"/>
        <v>0</v>
      </c>
      <c r="AI14" s="71">
        <f t="shared" si="7"/>
        <v>0</v>
      </c>
      <c r="AJ14" s="71">
        <f t="shared" si="7"/>
        <v>0</v>
      </c>
      <c r="AK14" s="71">
        <f t="shared" si="7"/>
        <v>0</v>
      </c>
      <c r="AL14" s="71">
        <f t="shared" si="7"/>
        <v>0</v>
      </c>
      <c r="AM14" s="71">
        <f t="shared" si="7"/>
        <v>0</v>
      </c>
      <c r="AN14" s="71">
        <f t="shared" si="7"/>
        <v>0</v>
      </c>
      <c r="AO14" s="71">
        <f t="shared" si="7"/>
        <v>0</v>
      </c>
      <c r="AP14" s="71">
        <f t="shared" si="7"/>
        <v>1.0477259421314382E-2</v>
      </c>
      <c r="AQ14" s="71">
        <f t="shared" si="7"/>
        <v>1.9002780969498041E-2</v>
      </c>
      <c r="AR14" s="71">
        <f t="shared" si="7"/>
        <v>3.5035536799356316E-2</v>
      </c>
      <c r="AS14" s="71">
        <f t="shared" si="7"/>
        <v>5.4598595485334904E-2</v>
      </c>
      <c r="AT14" s="71">
        <f t="shared" si="7"/>
        <v>9.5327807263725861E-2</v>
      </c>
      <c r="AU14" s="71" t="e">
        <f t="shared" si="7"/>
        <v>#DIV/0!</v>
      </c>
      <c r="AV14" s="71" t="e">
        <f t="shared" si="7"/>
        <v>#DIV/0!</v>
      </c>
      <c r="AW14" s="71" t="e">
        <f t="shared" si="7"/>
        <v>#DIV/0!</v>
      </c>
      <c r="AX14" s="71" t="e">
        <f t="shared" ref="AX14" si="8">AX10/AX13</f>
        <v>#DIV/0!</v>
      </c>
      <c r="AY14" s="71" t="e">
        <f t="shared" ref="AY14" si="9">AY10/AY13</f>
        <v>#DIV/0!</v>
      </c>
      <c r="AZ14" s="71" t="e">
        <f t="shared" ref="AZ14" si="10">AZ10/AZ13</f>
        <v>#DIV/0!</v>
      </c>
      <c r="BA14" s="71" t="e">
        <f t="shared" ref="BA14" si="11">BA10/BA13</f>
        <v>#DIV/0!</v>
      </c>
      <c r="BB14" s="71" t="e">
        <f t="shared" ref="BB14" si="12">BB10/BB13</f>
        <v>#DIV/0!</v>
      </c>
      <c r="BC14" s="71" t="e">
        <f t="shared" ref="BC14" si="13">BC10/BC13</f>
        <v>#DIV/0!</v>
      </c>
      <c r="BD14" s="71" t="e">
        <f t="shared" ref="BD14" si="14">BD10/BD13</f>
        <v>#DIV/0!</v>
      </c>
      <c r="BE14" s="71" t="e">
        <f t="shared" ref="BE14" si="15">BE10/BE13</f>
        <v>#DIV/0!</v>
      </c>
      <c r="BF14" s="71" t="e">
        <f t="shared" ref="BF14" si="16">BF10/BF13</f>
        <v>#DIV/0!</v>
      </c>
      <c r="BG14" s="71" t="e">
        <f t="shared" ref="BG14" si="17">BG10/BG13</f>
        <v>#DIV/0!</v>
      </c>
      <c r="BH14" s="71" t="e">
        <f t="shared" ref="BH14" si="18">BH10/BH13</f>
        <v>#DIV/0!</v>
      </c>
      <c r="BI14" s="71" t="e">
        <f t="shared" ref="BI14" si="19">BI10/BI13</f>
        <v>#DIV/0!</v>
      </c>
      <c r="BJ14" s="71" t="e">
        <f t="shared" ref="BJ14" si="20">BJ10/BJ13</f>
        <v>#DIV/0!</v>
      </c>
      <c r="BK14" s="71" t="e">
        <f t="shared" ref="BK14" si="21">BK10/BK13</f>
        <v>#DIV/0!</v>
      </c>
      <c r="BL14" s="71" t="e">
        <f t="shared" ref="BL14" si="22">BL10/BL13</f>
        <v>#DIV/0!</v>
      </c>
      <c r="BM14" s="71" t="e">
        <f t="shared" ref="BM14" si="23">BM10/BM13</f>
        <v>#DIV/0!</v>
      </c>
      <c r="BN14" s="71" t="e">
        <f t="shared" ref="BN14" si="24">BN10/BN13</f>
        <v>#DIV/0!</v>
      </c>
      <c r="BO14" s="71" t="e">
        <f t="shared" ref="BO14" si="25">BO10/BO13</f>
        <v>#DIV/0!</v>
      </c>
      <c r="BP14" s="71" t="e">
        <f t="shared" ref="BP14" si="26">BP10/BP13</f>
        <v>#DIV/0!</v>
      </c>
      <c r="BQ14" s="71" t="e">
        <f t="shared" ref="BQ14" si="27">BQ10/BQ13</f>
        <v>#DIV/0!</v>
      </c>
      <c r="BR14" s="71" t="e">
        <f t="shared" ref="BR14" si="28">BR10/BR13</f>
        <v>#DIV/0!</v>
      </c>
      <c r="BS14" s="71" t="e">
        <f t="shared" ref="BS14" si="29">BS10/BS13</f>
        <v>#DIV/0!</v>
      </c>
      <c r="BT14" s="71" t="e">
        <f t="shared" ref="BT14" si="30">BT10/BT13</f>
        <v>#DIV/0!</v>
      </c>
      <c r="BU14" s="71" t="e">
        <f t="shared" ref="BU14" si="31">BU10/BU13</f>
        <v>#DIV/0!</v>
      </c>
      <c r="BV14" s="71" t="e">
        <f t="shared" ref="BV14:BW14" si="32">BV10/BV13</f>
        <v>#DIV/0!</v>
      </c>
      <c r="BW14" s="71" t="e">
        <f t="shared" si="32"/>
        <v>#DIV/0!</v>
      </c>
      <c r="BX14" s="71" t="e">
        <f t="shared" ref="BX14" si="33">BX10/BX13</f>
        <v>#DIV/0!</v>
      </c>
      <c r="BY14" s="71" t="e">
        <f t="shared" ref="BY14" si="34">BY10/BY13</f>
        <v>#DIV/0!</v>
      </c>
      <c r="BZ14" s="71" t="e">
        <f t="shared" ref="BZ14" si="35">BZ10/BZ13</f>
        <v>#DIV/0!</v>
      </c>
      <c r="CA14" s="71" t="e">
        <f t="shared" ref="CA14" si="36">CA10/CA13</f>
        <v>#DIV/0!</v>
      </c>
      <c r="CB14" s="71" t="e">
        <f t="shared" ref="CB14" si="37">CB10/CB13</f>
        <v>#DIV/0!</v>
      </c>
      <c r="CC14" s="71" t="e">
        <f t="shared" ref="CC14" si="38">CC10/CC13</f>
        <v>#DIV/0!</v>
      </c>
      <c r="CD14" s="71" t="e">
        <f t="shared" ref="CD14" si="39">CD10/CD13</f>
        <v>#DIV/0!</v>
      </c>
      <c r="CE14" s="71" t="e">
        <f t="shared" ref="CE14" si="40">CE10/CE13</f>
        <v>#DIV/0!</v>
      </c>
    </row>
    <row r="16" spans="2:83" hidden="1" x14ac:dyDescent="0.25"/>
    <row r="17" spans="2:83" hidden="1" x14ac:dyDescent="0.25">
      <c r="B17" s="121"/>
      <c r="C17" s="18"/>
      <c r="D17" s="18"/>
      <c r="E17" s="18"/>
      <c r="F17" s="18"/>
      <c r="W17" s="18"/>
      <c r="X17" s="18"/>
      <c r="Y17" s="18"/>
    </row>
    <row r="18" spans="2:83" hidden="1" x14ac:dyDescent="0.25">
      <c r="B18" s="121"/>
      <c r="C18" s="18"/>
      <c r="D18" s="18"/>
      <c r="E18" s="18"/>
      <c r="F18" s="18"/>
      <c r="W18" s="18"/>
      <c r="X18" s="18"/>
      <c r="Y18" s="18"/>
    </row>
    <row r="19" spans="2:83" ht="14.4" hidden="1" customHeight="1" x14ac:dyDescent="0.25">
      <c r="C19" s="18"/>
    </row>
    <row r="20" spans="2:83" ht="14.4" customHeight="1" x14ac:dyDescent="0.25">
      <c r="B20" s="313" t="s">
        <v>171</v>
      </c>
      <c r="C20" s="314"/>
      <c r="E20" s="338"/>
      <c r="F20" s="336"/>
      <c r="G20" s="336"/>
      <c r="H20" s="336"/>
      <c r="I20" s="205"/>
      <c r="J20" s="205"/>
      <c r="K20" s="205"/>
      <c r="L20" s="205"/>
      <c r="M20" s="205"/>
      <c r="N20" s="205"/>
      <c r="O20" s="205"/>
      <c r="P20" s="205"/>
      <c r="Q20" s="205"/>
      <c r="R20" s="205"/>
      <c r="S20" s="205"/>
      <c r="T20" s="205"/>
      <c r="U20" s="205"/>
      <c r="V20" s="205"/>
      <c r="W20" s="80">
        <v>1990</v>
      </c>
      <c r="X20" s="80">
        <v>1991</v>
      </c>
      <c r="Y20" s="80">
        <v>1992</v>
      </c>
      <c r="Z20" s="80">
        <v>1993</v>
      </c>
      <c r="AA20" s="80">
        <v>1994</v>
      </c>
      <c r="AB20" s="80">
        <v>1995</v>
      </c>
      <c r="AC20" s="80">
        <v>1996</v>
      </c>
      <c r="AD20" s="80">
        <v>1997</v>
      </c>
      <c r="AE20" s="80">
        <v>1998</v>
      </c>
      <c r="AF20" s="80">
        <v>1999</v>
      </c>
      <c r="AG20" s="80">
        <v>2000</v>
      </c>
      <c r="AH20" s="80">
        <v>2001</v>
      </c>
      <c r="AI20" s="80">
        <v>2002</v>
      </c>
      <c r="AJ20" s="80">
        <v>2003</v>
      </c>
      <c r="AK20" s="80">
        <v>2004</v>
      </c>
      <c r="AL20" s="80">
        <v>2005</v>
      </c>
      <c r="AM20" s="80">
        <v>2006</v>
      </c>
      <c r="AN20" s="80">
        <v>2007</v>
      </c>
      <c r="AO20" s="80">
        <v>2008</v>
      </c>
      <c r="AP20" s="80">
        <v>2009</v>
      </c>
      <c r="AQ20" s="80">
        <v>2010</v>
      </c>
      <c r="AR20" s="80">
        <v>2011</v>
      </c>
      <c r="AS20" s="80">
        <v>2012</v>
      </c>
      <c r="AT20" s="80">
        <v>2013</v>
      </c>
      <c r="AU20" s="80">
        <v>2014</v>
      </c>
      <c r="AV20" s="80">
        <v>2015</v>
      </c>
      <c r="AW20" s="80">
        <v>2016</v>
      </c>
      <c r="AX20" s="80">
        <v>2017</v>
      </c>
      <c r="AY20" s="80">
        <v>2018</v>
      </c>
      <c r="AZ20" s="80">
        <v>2019</v>
      </c>
      <c r="BA20" s="80">
        <v>2020</v>
      </c>
      <c r="BB20" s="80">
        <v>2021</v>
      </c>
      <c r="BC20" s="80">
        <v>2022</v>
      </c>
      <c r="BD20" s="80">
        <v>2023</v>
      </c>
      <c r="BE20" s="80">
        <v>2024</v>
      </c>
      <c r="BF20" s="80">
        <v>2025</v>
      </c>
      <c r="BG20" s="80">
        <f t="shared" ref="BG20:CE20" si="41">BF20+1</f>
        <v>2026</v>
      </c>
      <c r="BH20" s="80">
        <f t="shared" si="41"/>
        <v>2027</v>
      </c>
      <c r="BI20" s="80">
        <f t="shared" si="41"/>
        <v>2028</v>
      </c>
      <c r="BJ20" s="80">
        <f t="shared" si="41"/>
        <v>2029</v>
      </c>
      <c r="BK20" s="80">
        <f t="shared" si="41"/>
        <v>2030</v>
      </c>
      <c r="BL20" s="80">
        <f t="shared" si="41"/>
        <v>2031</v>
      </c>
      <c r="BM20" s="80">
        <f t="shared" si="41"/>
        <v>2032</v>
      </c>
      <c r="BN20" s="80">
        <f t="shared" si="41"/>
        <v>2033</v>
      </c>
      <c r="BO20" s="80">
        <f t="shared" si="41"/>
        <v>2034</v>
      </c>
      <c r="BP20" s="80">
        <f t="shared" si="41"/>
        <v>2035</v>
      </c>
      <c r="BQ20" s="80">
        <f t="shared" si="41"/>
        <v>2036</v>
      </c>
      <c r="BR20" s="80">
        <f t="shared" si="41"/>
        <v>2037</v>
      </c>
      <c r="BS20" s="80">
        <f t="shared" si="41"/>
        <v>2038</v>
      </c>
      <c r="BT20" s="80">
        <f t="shared" si="41"/>
        <v>2039</v>
      </c>
      <c r="BU20" s="80">
        <f t="shared" si="41"/>
        <v>2040</v>
      </c>
      <c r="BV20" s="80">
        <f t="shared" si="41"/>
        <v>2041</v>
      </c>
      <c r="BW20" s="80">
        <f t="shared" si="41"/>
        <v>2042</v>
      </c>
      <c r="BX20" s="80">
        <f t="shared" si="41"/>
        <v>2043</v>
      </c>
      <c r="BY20" s="80">
        <f t="shared" si="41"/>
        <v>2044</v>
      </c>
      <c r="BZ20" s="80">
        <f t="shared" si="41"/>
        <v>2045</v>
      </c>
      <c r="CA20" s="80">
        <f t="shared" si="41"/>
        <v>2046</v>
      </c>
      <c r="CB20" s="80">
        <f t="shared" si="41"/>
        <v>2047</v>
      </c>
      <c r="CC20" s="80">
        <f t="shared" si="41"/>
        <v>2048</v>
      </c>
      <c r="CD20" s="80">
        <f t="shared" si="41"/>
        <v>2049</v>
      </c>
      <c r="CE20" s="80">
        <f t="shared" si="41"/>
        <v>2050</v>
      </c>
    </row>
    <row r="21" spans="2:83" s="56" customFormat="1" ht="14.4" customHeight="1" x14ac:dyDescent="0.25">
      <c r="B21" s="308" t="s">
        <v>82</v>
      </c>
      <c r="C21" s="309"/>
      <c r="E21" s="339"/>
      <c r="F21" s="336"/>
      <c r="G21" s="336"/>
      <c r="H21" s="336"/>
      <c r="I21" s="131"/>
      <c r="J21" s="131"/>
      <c r="K21" s="131"/>
      <c r="L21" s="131"/>
      <c r="M21" s="131"/>
      <c r="N21" s="131"/>
      <c r="O21" s="131"/>
      <c r="P21" s="131"/>
      <c r="Q21" s="131"/>
      <c r="R21" s="131"/>
      <c r="S21" s="131"/>
      <c r="T21" s="131"/>
      <c r="U21" s="131"/>
      <c r="V21" s="131"/>
    </row>
    <row r="22" spans="2:83" x14ac:dyDescent="0.25">
      <c r="B22" s="310" t="s">
        <v>319</v>
      </c>
      <c r="C22" s="311"/>
      <c r="E22" s="340"/>
      <c r="F22" s="336"/>
      <c r="G22" s="336"/>
      <c r="H22" s="336"/>
    </row>
    <row r="23" spans="2:83" x14ac:dyDescent="0.25">
      <c r="B23" s="306" t="s">
        <v>0</v>
      </c>
      <c r="C23" s="53" t="s">
        <v>6</v>
      </c>
      <c r="E23" s="34"/>
      <c r="F23" s="63"/>
      <c r="G23" s="63"/>
      <c r="H23" s="63"/>
      <c r="I23" s="16"/>
      <c r="J23" s="16"/>
      <c r="K23" s="16"/>
      <c r="L23" s="16"/>
      <c r="M23" s="16"/>
      <c r="N23" s="16"/>
      <c r="O23" s="16"/>
      <c r="P23" s="16"/>
      <c r="Q23" s="16"/>
      <c r="R23" s="16"/>
      <c r="S23" s="16"/>
      <c r="T23" s="16"/>
      <c r="U23" s="16"/>
      <c r="V23" s="16"/>
      <c r="W23" s="52">
        <f t="shared" ref="W23:CE27" si="42">W73+W123</f>
        <v>451.61289439199993</v>
      </c>
      <c r="X23" s="52">
        <f t="shared" si="42"/>
        <v>410.81297558399996</v>
      </c>
      <c r="Y23" s="52">
        <f t="shared" si="42"/>
        <v>370.01305677599993</v>
      </c>
      <c r="Z23" s="52">
        <f t="shared" si="42"/>
        <v>329.21313796800001</v>
      </c>
      <c r="AA23" s="52">
        <f t="shared" si="42"/>
        <v>294.12473882853595</v>
      </c>
      <c r="AB23" s="52">
        <f t="shared" si="42"/>
        <v>264.74785935760792</v>
      </c>
      <c r="AC23" s="52">
        <f t="shared" si="42"/>
        <v>241.08249955521603</v>
      </c>
      <c r="AD23" s="52">
        <f t="shared" si="42"/>
        <v>217.417139752824</v>
      </c>
      <c r="AE23" s="52">
        <f t="shared" si="42"/>
        <v>193.751779950432</v>
      </c>
      <c r="AF23" s="52">
        <f t="shared" si="42"/>
        <v>181.79458995218397</v>
      </c>
      <c r="AG23" s="52">
        <f t="shared" si="42"/>
        <v>163.21374416951997</v>
      </c>
      <c r="AH23" s="52">
        <f t="shared" si="42"/>
        <v>147.51984436596001</v>
      </c>
      <c r="AI23" s="52">
        <f t="shared" si="42"/>
        <v>123.75271924883998</v>
      </c>
      <c r="AJ23" s="52">
        <f t="shared" si="42"/>
        <v>110.96171022023999</v>
      </c>
      <c r="AK23" s="52">
        <f t="shared" si="42"/>
        <v>99.411203964413872</v>
      </c>
      <c r="AL23" s="52">
        <f t="shared" si="42"/>
        <v>88.353201969881624</v>
      </c>
      <c r="AM23" s="52">
        <f t="shared" si="42"/>
        <v>77.070188423123255</v>
      </c>
      <c r="AN23" s="52">
        <f t="shared" si="42"/>
        <v>65.787174876364901</v>
      </c>
      <c r="AO23" s="52">
        <f t="shared" si="42"/>
        <v>54.504161329606539</v>
      </c>
      <c r="AP23" s="52">
        <f t="shared" si="42"/>
        <v>43.68760809596963</v>
      </c>
      <c r="AQ23" s="52">
        <f t="shared" si="42"/>
        <v>35.754912709651073</v>
      </c>
      <c r="AR23" s="52">
        <f t="shared" si="42"/>
        <v>28.016964246130197</v>
      </c>
      <c r="AS23" s="52">
        <f t="shared" si="42"/>
        <v>16.904459187645479</v>
      </c>
      <c r="AT23" s="52">
        <f t="shared" si="42"/>
        <v>6.6691007974285164</v>
      </c>
      <c r="AU23" s="52">
        <f t="shared" si="42"/>
        <v>0</v>
      </c>
      <c r="AV23" s="52">
        <f t="shared" si="42"/>
        <v>0</v>
      </c>
      <c r="AW23" s="52">
        <f t="shared" si="42"/>
        <v>0</v>
      </c>
      <c r="AX23" s="52">
        <f t="shared" si="42"/>
        <v>0</v>
      </c>
      <c r="AY23" s="52">
        <f t="shared" si="42"/>
        <v>0</v>
      </c>
      <c r="AZ23" s="52">
        <f t="shared" si="42"/>
        <v>0</v>
      </c>
      <c r="BA23" s="52">
        <f t="shared" si="42"/>
        <v>0</v>
      </c>
      <c r="BB23" s="52">
        <f t="shared" si="42"/>
        <v>0</v>
      </c>
      <c r="BC23" s="52">
        <f t="shared" si="42"/>
        <v>0</v>
      </c>
      <c r="BD23" s="52">
        <f t="shared" si="42"/>
        <v>0</v>
      </c>
      <c r="BE23" s="52">
        <f t="shared" si="42"/>
        <v>0</v>
      </c>
      <c r="BF23" s="52">
        <f t="shared" si="42"/>
        <v>0</v>
      </c>
      <c r="BG23" s="52">
        <f t="shared" si="42"/>
        <v>0</v>
      </c>
      <c r="BH23" s="52">
        <f t="shared" si="42"/>
        <v>0</v>
      </c>
      <c r="BI23" s="52">
        <f t="shared" si="42"/>
        <v>0</v>
      </c>
      <c r="BJ23" s="52">
        <f t="shared" si="42"/>
        <v>0</v>
      </c>
      <c r="BK23" s="52">
        <f t="shared" si="42"/>
        <v>0</v>
      </c>
      <c r="BL23" s="52">
        <f t="shared" si="42"/>
        <v>0</v>
      </c>
      <c r="BM23" s="52">
        <f t="shared" si="42"/>
        <v>0</v>
      </c>
      <c r="BN23" s="52">
        <f t="shared" si="42"/>
        <v>0</v>
      </c>
      <c r="BO23" s="52">
        <f t="shared" si="42"/>
        <v>0</v>
      </c>
      <c r="BP23" s="52">
        <f t="shared" si="42"/>
        <v>0</v>
      </c>
      <c r="BQ23" s="52">
        <f t="shared" si="42"/>
        <v>0</v>
      </c>
      <c r="BR23" s="52">
        <f t="shared" si="42"/>
        <v>0</v>
      </c>
      <c r="BS23" s="52">
        <f t="shared" si="42"/>
        <v>0</v>
      </c>
      <c r="BT23" s="52">
        <f t="shared" si="42"/>
        <v>0</v>
      </c>
      <c r="BU23" s="52">
        <f t="shared" si="42"/>
        <v>0</v>
      </c>
      <c r="BV23" s="52">
        <f t="shared" si="42"/>
        <v>0</v>
      </c>
      <c r="BW23" s="52">
        <f t="shared" si="42"/>
        <v>0</v>
      </c>
      <c r="BX23" s="52">
        <f t="shared" si="42"/>
        <v>0</v>
      </c>
      <c r="BY23" s="52">
        <f t="shared" si="42"/>
        <v>0</v>
      </c>
      <c r="BZ23" s="52">
        <f t="shared" si="42"/>
        <v>0</v>
      </c>
      <c r="CA23" s="52">
        <f t="shared" si="42"/>
        <v>0</v>
      </c>
      <c r="CB23" s="52">
        <f t="shared" si="42"/>
        <v>0</v>
      </c>
      <c r="CC23" s="52">
        <f t="shared" si="42"/>
        <v>0</v>
      </c>
      <c r="CD23" s="52">
        <f t="shared" si="42"/>
        <v>0</v>
      </c>
      <c r="CE23" s="52">
        <f t="shared" si="42"/>
        <v>0</v>
      </c>
    </row>
    <row r="24" spans="2:83" x14ac:dyDescent="0.25">
      <c r="B24" s="307"/>
      <c r="C24" s="54" t="s">
        <v>7</v>
      </c>
      <c r="E24" s="34"/>
      <c r="F24" s="63"/>
      <c r="G24" s="63"/>
      <c r="H24" s="63"/>
      <c r="I24" s="16"/>
      <c r="J24" s="16"/>
      <c r="K24" s="16"/>
      <c r="L24" s="16"/>
      <c r="M24" s="16"/>
      <c r="N24" s="16"/>
      <c r="O24" s="16"/>
      <c r="P24" s="16"/>
      <c r="Q24" s="16"/>
      <c r="R24" s="16"/>
      <c r="S24" s="16"/>
      <c r="T24" s="16"/>
      <c r="U24" s="16"/>
      <c r="V24" s="16"/>
      <c r="W24" s="52">
        <f t="shared" si="42"/>
        <v>534.61962575999985</v>
      </c>
      <c r="X24" s="52">
        <f t="shared" si="42"/>
        <v>548.68856327999993</v>
      </c>
      <c r="Y24" s="52">
        <f t="shared" si="42"/>
        <v>576.82643831999997</v>
      </c>
      <c r="Z24" s="52">
        <f t="shared" si="42"/>
        <v>604.96431335999989</v>
      </c>
      <c r="AA24" s="52">
        <f t="shared" si="42"/>
        <v>636.09981002092786</v>
      </c>
      <c r="AB24" s="52">
        <f t="shared" si="42"/>
        <v>670.23292830278388</v>
      </c>
      <c r="AC24" s="52">
        <f t="shared" si="42"/>
        <v>707.36366820556805</v>
      </c>
      <c r="AD24" s="52">
        <f t="shared" si="42"/>
        <v>744.49440810835199</v>
      </c>
      <c r="AE24" s="52">
        <f t="shared" si="42"/>
        <v>781.62514801113593</v>
      </c>
      <c r="AF24" s="52">
        <f t="shared" si="42"/>
        <v>829.66072138567188</v>
      </c>
      <c r="AG24" s="52">
        <f t="shared" si="42"/>
        <v>864.66283104168008</v>
      </c>
      <c r="AH24" s="52">
        <f t="shared" si="42"/>
        <v>890.21671122383998</v>
      </c>
      <c r="AI24" s="52">
        <f t="shared" si="42"/>
        <v>911.29432445171994</v>
      </c>
      <c r="AJ24" s="52">
        <f t="shared" si="42"/>
        <v>967.43172997943987</v>
      </c>
      <c r="AK24" s="52">
        <f t="shared" si="42"/>
        <v>999.64367972084256</v>
      </c>
      <c r="AL24" s="52">
        <f t="shared" si="42"/>
        <v>992.05337768460834</v>
      </c>
      <c r="AM24" s="52">
        <f t="shared" si="42"/>
        <v>929.06306180689671</v>
      </c>
      <c r="AN24" s="52">
        <f t="shared" si="42"/>
        <v>866.0727459291852</v>
      </c>
      <c r="AO24" s="52">
        <f t="shared" si="42"/>
        <v>803.08243005147358</v>
      </c>
      <c r="AP24" s="52">
        <f t="shared" si="42"/>
        <v>636.91001299841378</v>
      </c>
      <c r="AQ24" s="52">
        <f t="shared" si="42"/>
        <v>381.33005491995641</v>
      </c>
      <c r="AR24" s="52">
        <f t="shared" si="42"/>
        <v>146.83747510318781</v>
      </c>
      <c r="AS24" s="52">
        <f t="shared" si="42"/>
        <v>24.318976846519071</v>
      </c>
      <c r="AT24" s="52">
        <f t="shared" si="42"/>
        <v>12.204791574485398</v>
      </c>
      <c r="AU24" s="52">
        <f t="shared" si="42"/>
        <v>0</v>
      </c>
      <c r="AV24" s="52">
        <f t="shared" si="42"/>
        <v>0</v>
      </c>
      <c r="AW24" s="52">
        <f t="shared" si="42"/>
        <v>0</v>
      </c>
      <c r="AX24" s="52">
        <f t="shared" si="42"/>
        <v>0</v>
      </c>
      <c r="AY24" s="52">
        <f t="shared" si="42"/>
        <v>0</v>
      </c>
      <c r="AZ24" s="52">
        <f t="shared" si="42"/>
        <v>0</v>
      </c>
      <c r="BA24" s="52">
        <f t="shared" si="42"/>
        <v>0</v>
      </c>
      <c r="BB24" s="52">
        <f t="shared" si="42"/>
        <v>0</v>
      </c>
      <c r="BC24" s="52">
        <f t="shared" si="42"/>
        <v>0</v>
      </c>
      <c r="BD24" s="52">
        <f t="shared" si="42"/>
        <v>0</v>
      </c>
      <c r="BE24" s="52">
        <f t="shared" si="42"/>
        <v>0</v>
      </c>
      <c r="BF24" s="52">
        <f t="shared" si="42"/>
        <v>0</v>
      </c>
      <c r="BG24" s="52">
        <f t="shared" si="42"/>
        <v>0</v>
      </c>
      <c r="BH24" s="52">
        <f t="shared" si="42"/>
        <v>0</v>
      </c>
      <c r="BI24" s="52">
        <f t="shared" si="42"/>
        <v>0</v>
      </c>
      <c r="BJ24" s="52">
        <f t="shared" si="42"/>
        <v>0</v>
      </c>
      <c r="BK24" s="52">
        <f t="shared" si="42"/>
        <v>0</v>
      </c>
      <c r="BL24" s="52">
        <f t="shared" si="42"/>
        <v>0</v>
      </c>
      <c r="BM24" s="52">
        <f t="shared" si="42"/>
        <v>0</v>
      </c>
      <c r="BN24" s="52">
        <f t="shared" si="42"/>
        <v>0</v>
      </c>
      <c r="BO24" s="52">
        <f t="shared" si="42"/>
        <v>0</v>
      </c>
      <c r="BP24" s="52">
        <f t="shared" si="42"/>
        <v>0</v>
      </c>
      <c r="BQ24" s="52">
        <f t="shared" si="42"/>
        <v>0</v>
      </c>
      <c r="BR24" s="52">
        <f t="shared" si="42"/>
        <v>0</v>
      </c>
      <c r="BS24" s="52">
        <f t="shared" si="42"/>
        <v>0</v>
      </c>
      <c r="BT24" s="52">
        <f t="shared" si="42"/>
        <v>0</v>
      </c>
      <c r="BU24" s="52">
        <f t="shared" si="42"/>
        <v>0</v>
      </c>
      <c r="BV24" s="52">
        <f t="shared" si="42"/>
        <v>0</v>
      </c>
      <c r="BW24" s="52">
        <f t="shared" si="42"/>
        <v>0</v>
      </c>
      <c r="BX24" s="52">
        <f t="shared" si="42"/>
        <v>0</v>
      </c>
      <c r="BY24" s="52">
        <f t="shared" si="42"/>
        <v>0</v>
      </c>
      <c r="BZ24" s="52">
        <f t="shared" si="42"/>
        <v>0</v>
      </c>
      <c r="CA24" s="52">
        <f t="shared" si="42"/>
        <v>0</v>
      </c>
      <c r="CB24" s="52">
        <f t="shared" si="42"/>
        <v>0</v>
      </c>
      <c r="CC24" s="52">
        <f t="shared" si="42"/>
        <v>0</v>
      </c>
      <c r="CD24" s="52">
        <f t="shared" si="42"/>
        <v>0</v>
      </c>
      <c r="CE24" s="52">
        <f t="shared" si="42"/>
        <v>0</v>
      </c>
    </row>
    <row r="25" spans="2:83" x14ac:dyDescent="0.25">
      <c r="B25" s="307"/>
      <c r="C25" s="54" t="s">
        <v>8</v>
      </c>
      <c r="E25" s="34"/>
      <c r="F25" s="63"/>
      <c r="G25" s="63"/>
      <c r="H25" s="63"/>
      <c r="I25" s="16"/>
      <c r="J25" s="16"/>
      <c r="K25" s="16"/>
      <c r="L25" s="16"/>
      <c r="M25" s="16"/>
      <c r="N25" s="16"/>
      <c r="O25" s="16"/>
      <c r="P25" s="16"/>
      <c r="Q25" s="16"/>
      <c r="R25" s="16"/>
      <c r="S25" s="16"/>
      <c r="T25" s="16"/>
      <c r="U25" s="16"/>
      <c r="V25" s="16"/>
      <c r="W25" s="52">
        <f t="shared" si="42"/>
        <v>400.69902743493475</v>
      </c>
      <c r="X25" s="52">
        <f t="shared" si="42"/>
        <v>407.64493223324638</v>
      </c>
      <c r="Y25" s="52">
        <f t="shared" si="42"/>
        <v>421.53674182986958</v>
      </c>
      <c r="Z25" s="52">
        <f t="shared" si="42"/>
        <v>435.42855142649273</v>
      </c>
      <c r="AA25" s="52">
        <f t="shared" si="42"/>
        <v>449.97587971863123</v>
      </c>
      <c r="AB25" s="52">
        <f t="shared" si="42"/>
        <v>465.17872670628464</v>
      </c>
      <c r="AC25" s="52">
        <f t="shared" si="42"/>
        <v>481.03709238945356</v>
      </c>
      <c r="AD25" s="52">
        <f t="shared" si="42"/>
        <v>496.89545807262238</v>
      </c>
      <c r="AE25" s="52">
        <f t="shared" si="42"/>
        <v>512.75382375579113</v>
      </c>
      <c r="AF25" s="52">
        <f t="shared" si="42"/>
        <v>536.25542112545043</v>
      </c>
      <c r="AG25" s="52">
        <f t="shared" si="42"/>
        <v>560.07502337951996</v>
      </c>
      <c r="AH25" s="52">
        <f t="shared" si="42"/>
        <v>583.27001170415997</v>
      </c>
      <c r="AI25" s="52">
        <f t="shared" si="42"/>
        <v>580.5476722940399</v>
      </c>
      <c r="AJ25" s="52">
        <f t="shared" si="42"/>
        <v>592.88613049907985</v>
      </c>
      <c r="AK25" s="52">
        <f t="shared" si="42"/>
        <v>620.33417223598883</v>
      </c>
      <c r="AL25" s="52">
        <f t="shared" si="42"/>
        <v>680.54127962360678</v>
      </c>
      <c r="AM25" s="52">
        <f t="shared" si="42"/>
        <v>739.85455411409339</v>
      </c>
      <c r="AN25" s="52">
        <f t="shared" si="42"/>
        <v>799.16782860458034</v>
      </c>
      <c r="AO25" s="52">
        <f t="shared" si="42"/>
        <v>858.48110309506694</v>
      </c>
      <c r="AP25" s="52">
        <f t="shared" si="42"/>
        <v>986.3682014544072</v>
      </c>
      <c r="AQ25" s="52">
        <f t="shared" si="42"/>
        <v>1218.366708824735</v>
      </c>
      <c r="AR25" s="52">
        <f t="shared" si="42"/>
        <v>1430.1721503655499</v>
      </c>
      <c r="AS25" s="52">
        <f t="shared" si="42"/>
        <v>1467.343193084683</v>
      </c>
      <c r="AT25" s="52">
        <f t="shared" si="42"/>
        <v>1380.6317352959998</v>
      </c>
      <c r="AU25" s="52">
        <f t="shared" si="42"/>
        <v>0</v>
      </c>
      <c r="AV25" s="52">
        <f t="shared" si="42"/>
        <v>0</v>
      </c>
      <c r="AW25" s="52">
        <f t="shared" si="42"/>
        <v>0</v>
      </c>
      <c r="AX25" s="52">
        <f t="shared" si="42"/>
        <v>0</v>
      </c>
      <c r="AY25" s="52">
        <f t="shared" si="42"/>
        <v>0</v>
      </c>
      <c r="AZ25" s="52">
        <f t="shared" si="42"/>
        <v>0</v>
      </c>
      <c r="BA25" s="52">
        <f t="shared" si="42"/>
        <v>0</v>
      </c>
      <c r="BB25" s="52">
        <f t="shared" si="42"/>
        <v>0</v>
      </c>
      <c r="BC25" s="52">
        <f t="shared" si="42"/>
        <v>0</v>
      </c>
      <c r="BD25" s="52">
        <f t="shared" si="42"/>
        <v>0</v>
      </c>
      <c r="BE25" s="52">
        <f t="shared" si="42"/>
        <v>0</v>
      </c>
      <c r="BF25" s="52">
        <f t="shared" si="42"/>
        <v>0</v>
      </c>
      <c r="BG25" s="52">
        <f t="shared" si="42"/>
        <v>0</v>
      </c>
      <c r="BH25" s="52">
        <f t="shared" si="42"/>
        <v>0</v>
      </c>
      <c r="BI25" s="52">
        <f t="shared" si="42"/>
        <v>0</v>
      </c>
      <c r="BJ25" s="52">
        <f t="shared" si="42"/>
        <v>0</v>
      </c>
      <c r="BK25" s="52">
        <f t="shared" si="42"/>
        <v>0</v>
      </c>
      <c r="BL25" s="52">
        <f t="shared" si="42"/>
        <v>0</v>
      </c>
      <c r="BM25" s="52">
        <f t="shared" si="42"/>
        <v>0</v>
      </c>
      <c r="BN25" s="52">
        <f t="shared" si="42"/>
        <v>0</v>
      </c>
      <c r="BO25" s="52">
        <f t="shared" si="42"/>
        <v>0</v>
      </c>
      <c r="BP25" s="52">
        <f t="shared" si="42"/>
        <v>0</v>
      </c>
      <c r="BQ25" s="52">
        <f t="shared" si="42"/>
        <v>0</v>
      </c>
      <c r="BR25" s="52">
        <f t="shared" si="42"/>
        <v>0</v>
      </c>
      <c r="BS25" s="52">
        <f t="shared" si="42"/>
        <v>0</v>
      </c>
      <c r="BT25" s="52">
        <f t="shared" si="42"/>
        <v>0</v>
      </c>
      <c r="BU25" s="52">
        <f t="shared" si="42"/>
        <v>0</v>
      </c>
      <c r="BV25" s="52">
        <f t="shared" si="42"/>
        <v>0</v>
      </c>
      <c r="BW25" s="52">
        <f t="shared" si="42"/>
        <v>0</v>
      </c>
      <c r="BX25" s="52">
        <f t="shared" si="42"/>
        <v>0</v>
      </c>
      <c r="BY25" s="52">
        <f t="shared" si="42"/>
        <v>0</v>
      </c>
      <c r="BZ25" s="52">
        <f t="shared" si="42"/>
        <v>0</v>
      </c>
      <c r="CA25" s="52">
        <f t="shared" si="42"/>
        <v>0</v>
      </c>
      <c r="CB25" s="52">
        <f t="shared" si="42"/>
        <v>0</v>
      </c>
      <c r="CC25" s="52">
        <f t="shared" si="42"/>
        <v>0</v>
      </c>
      <c r="CD25" s="52">
        <f t="shared" si="42"/>
        <v>0</v>
      </c>
      <c r="CE25" s="52">
        <f t="shared" si="42"/>
        <v>0</v>
      </c>
    </row>
    <row r="26" spans="2:83" ht="12.6" customHeight="1" x14ac:dyDescent="0.25">
      <c r="B26" s="307"/>
      <c r="C26" s="54" t="s">
        <v>9</v>
      </c>
      <c r="E26" s="34"/>
      <c r="F26" s="63"/>
      <c r="G26" s="63"/>
      <c r="H26" s="63"/>
      <c r="I26" s="16"/>
      <c r="J26" s="16"/>
      <c r="K26" s="16"/>
      <c r="L26" s="16"/>
      <c r="M26" s="16"/>
      <c r="N26" s="16"/>
      <c r="O26" s="16"/>
      <c r="P26" s="16"/>
      <c r="Q26" s="16"/>
      <c r="R26" s="16"/>
      <c r="S26" s="16"/>
      <c r="T26" s="16"/>
      <c r="U26" s="16"/>
      <c r="V26" s="16"/>
      <c r="W26" s="52">
        <f t="shared" si="42"/>
        <v>0</v>
      </c>
      <c r="X26" s="52">
        <f t="shared" si="42"/>
        <v>0</v>
      </c>
      <c r="Y26" s="52">
        <f t="shared" si="42"/>
        <v>0</v>
      </c>
      <c r="Z26" s="52">
        <f t="shared" si="42"/>
        <v>0</v>
      </c>
      <c r="AA26" s="52">
        <f t="shared" si="42"/>
        <v>0</v>
      </c>
      <c r="AB26" s="52">
        <f t="shared" si="42"/>
        <v>0</v>
      </c>
      <c r="AC26" s="52">
        <f t="shared" si="42"/>
        <v>0</v>
      </c>
      <c r="AD26" s="52">
        <f t="shared" si="42"/>
        <v>0</v>
      </c>
      <c r="AE26" s="52">
        <f t="shared" si="42"/>
        <v>0</v>
      </c>
      <c r="AF26" s="52">
        <f t="shared" si="42"/>
        <v>0</v>
      </c>
      <c r="AG26" s="52">
        <f t="shared" si="42"/>
        <v>0</v>
      </c>
      <c r="AH26" s="52">
        <f t="shared" si="42"/>
        <v>0</v>
      </c>
      <c r="AI26" s="52">
        <f t="shared" si="42"/>
        <v>21.181750951680002</v>
      </c>
      <c r="AJ26" s="52">
        <f t="shared" si="42"/>
        <v>47.957973528959997</v>
      </c>
      <c r="AK26" s="52">
        <f t="shared" si="42"/>
        <v>88.778393040991091</v>
      </c>
      <c r="AL26" s="52">
        <f t="shared" si="42"/>
        <v>122.46125853609328</v>
      </c>
      <c r="AM26" s="52">
        <f t="shared" si="42"/>
        <v>164.59384934034659</v>
      </c>
      <c r="AN26" s="52">
        <f t="shared" si="42"/>
        <v>206.72644014459993</v>
      </c>
      <c r="AO26" s="52">
        <f t="shared" si="42"/>
        <v>248.85903094885325</v>
      </c>
      <c r="AP26" s="52">
        <f t="shared" si="42"/>
        <v>301.56331183264274</v>
      </c>
      <c r="AQ26" s="52">
        <f t="shared" si="42"/>
        <v>361.41157982400762</v>
      </c>
      <c r="AR26" s="52">
        <f t="shared" si="42"/>
        <v>399.96399303558707</v>
      </c>
      <c r="AS26" s="52">
        <f t="shared" si="42"/>
        <v>428.09735939490417</v>
      </c>
      <c r="AT26" s="52">
        <f t="shared" si="42"/>
        <v>400.58215208948957</v>
      </c>
      <c r="AU26" s="52">
        <f t="shared" si="42"/>
        <v>0</v>
      </c>
      <c r="AV26" s="52">
        <f t="shared" si="42"/>
        <v>0</v>
      </c>
      <c r="AW26" s="52">
        <f t="shared" si="42"/>
        <v>0</v>
      </c>
      <c r="AX26" s="52">
        <f t="shared" si="42"/>
        <v>0</v>
      </c>
      <c r="AY26" s="52">
        <f t="shared" si="42"/>
        <v>0</v>
      </c>
      <c r="AZ26" s="52">
        <f t="shared" si="42"/>
        <v>0</v>
      </c>
      <c r="BA26" s="52">
        <f t="shared" si="42"/>
        <v>0</v>
      </c>
      <c r="BB26" s="52">
        <f t="shared" si="42"/>
        <v>0</v>
      </c>
      <c r="BC26" s="52">
        <f t="shared" si="42"/>
        <v>0</v>
      </c>
      <c r="BD26" s="52">
        <f t="shared" si="42"/>
        <v>0</v>
      </c>
      <c r="BE26" s="52">
        <f t="shared" si="42"/>
        <v>0</v>
      </c>
      <c r="BF26" s="52">
        <f t="shared" si="42"/>
        <v>0</v>
      </c>
      <c r="BG26" s="52">
        <f t="shared" si="42"/>
        <v>0</v>
      </c>
      <c r="BH26" s="52">
        <f t="shared" si="42"/>
        <v>0</v>
      </c>
      <c r="BI26" s="52">
        <f t="shared" si="42"/>
        <v>0</v>
      </c>
      <c r="BJ26" s="52">
        <f t="shared" si="42"/>
        <v>0</v>
      </c>
      <c r="BK26" s="52">
        <f t="shared" si="42"/>
        <v>0</v>
      </c>
      <c r="BL26" s="52">
        <f t="shared" si="42"/>
        <v>0</v>
      </c>
      <c r="BM26" s="52">
        <f t="shared" si="42"/>
        <v>0</v>
      </c>
      <c r="BN26" s="52">
        <f t="shared" si="42"/>
        <v>0</v>
      </c>
      <c r="BO26" s="52">
        <f t="shared" si="42"/>
        <v>0</v>
      </c>
      <c r="BP26" s="52">
        <f t="shared" si="42"/>
        <v>0</v>
      </c>
      <c r="BQ26" s="52">
        <f t="shared" si="42"/>
        <v>0</v>
      </c>
      <c r="BR26" s="52">
        <f t="shared" si="42"/>
        <v>0</v>
      </c>
      <c r="BS26" s="52">
        <f t="shared" si="42"/>
        <v>0</v>
      </c>
      <c r="BT26" s="52">
        <f t="shared" si="42"/>
        <v>0</v>
      </c>
      <c r="BU26" s="52">
        <f t="shared" si="42"/>
        <v>0</v>
      </c>
      <c r="BV26" s="52">
        <f t="shared" si="42"/>
        <v>0</v>
      </c>
      <c r="BW26" s="52">
        <f t="shared" si="42"/>
        <v>0</v>
      </c>
      <c r="BX26" s="52">
        <f t="shared" si="42"/>
        <v>0</v>
      </c>
      <c r="BY26" s="52">
        <f t="shared" si="42"/>
        <v>0</v>
      </c>
      <c r="BZ26" s="52">
        <f t="shared" si="42"/>
        <v>0</v>
      </c>
      <c r="CA26" s="52">
        <f t="shared" si="42"/>
        <v>0</v>
      </c>
      <c r="CB26" s="52">
        <f t="shared" si="42"/>
        <v>0</v>
      </c>
      <c r="CC26" s="52">
        <f t="shared" si="42"/>
        <v>0</v>
      </c>
      <c r="CD26" s="52">
        <f t="shared" si="42"/>
        <v>0</v>
      </c>
      <c r="CE26" s="52">
        <f t="shared" si="42"/>
        <v>0</v>
      </c>
    </row>
    <row r="27" spans="2:83" ht="24" x14ac:dyDescent="0.25">
      <c r="B27" s="307"/>
      <c r="C27" s="54" t="s">
        <v>10</v>
      </c>
      <c r="E27" s="34"/>
      <c r="F27" s="63"/>
      <c r="G27" s="63"/>
      <c r="H27" s="63"/>
      <c r="I27" s="16"/>
      <c r="J27" s="16"/>
      <c r="K27" s="16"/>
      <c r="L27" s="16"/>
      <c r="M27" s="16"/>
      <c r="N27" s="16"/>
      <c r="O27" s="16"/>
      <c r="P27" s="16"/>
      <c r="Q27" s="16"/>
      <c r="R27" s="16"/>
      <c r="S27" s="16"/>
      <c r="T27" s="16"/>
      <c r="U27" s="16"/>
      <c r="V27" s="16"/>
      <c r="W27" s="52">
        <f t="shared" si="42"/>
        <v>120.49631193599998</v>
      </c>
      <c r="X27" s="52">
        <f t="shared" si="42"/>
        <v>123.14458252800002</v>
      </c>
      <c r="Y27" s="52">
        <f t="shared" si="42"/>
        <v>128.44112371200001</v>
      </c>
      <c r="Z27" s="52">
        <f t="shared" si="42"/>
        <v>133.73766489600001</v>
      </c>
      <c r="AA27" s="52">
        <f t="shared" si="42"/>
        <v>139.775280467328</v>
      </c>
      <c r="AB27" s="52">
        <f t="shared" si="42"/>
        <v>146.55397042598403</v>
      </c>
      <c r="AC27" s="52">
        <f t="shared" si="42"/>
        <v>154.07373477196796</v>
      </c>
      <c r="AD27" s="52">
        <f t="shared" si="42"/>
        <v>161.59349911795198</v>
      </c>
      <c r="AE27" s="52">
        <f t="shared" si="42"/>
        <v>169.11326346393599</v>
      </c>
      <c r="AF27" s="52">
        <f t="shared" si="42"/>
        <v>178.176086808192</v>
      </c>
      <c r="AG27" s="52">
        <f t="shared" si="42"/>
        <v>189.45507125952005</v>
      </c>
      <c r="AH27" s="52">
        <f t="shared" ref="AH27:CE27" si="43">AH77+AH127</f>
        <v>196.61422942656003</v>
      </c>
      <c r="AI27" s="52">
        <f t="shared" si="43"/>
        <v>202.53311419968003</v>
      </c>
      <c r="AJ27" s="52">
        <f t="shared" si="43"/>
        <v>207.81641403072001</v>
      </c>
      <c r="AK27" s="52">
        <f t="shared" si="43"/>
        <v>212.68994474616767</v>
      </c>
      <c r="AL27" s="52">
        <f t="shared" si="43"/>
        <v>212.73109445738305</v>
      </c>
      <c r="AM27" s="52">
        <f t="shared" si="43"/>
        <v>206.6620726037261</v>
      </c>
      <c r="AN27" s="52">
        <f t="shared" si="43"/>
        <v>200.59305075006912</v>
      </c>
      <c r="AO27" s="52">
        <f t="shared" si="43"/>
        <v>194.52402889641215</v>
      </c>
      <c r="AP27" s="52">
        <f t="shared" si="43"/>
        <v>181.13727926023483</v>
      </c>
      <c r="AQ27" s="52">
        <f t="shared" si="43"/>
        <v>167.25287544197761</v>
      </c>
      <c r="AR27" s="52">
        <f t="shared" si="43"/>
        <v>140.47633727911872</v>
      </c>
      <c r="AS27" s="52">
        <f t="shared" si="43"/>
        <v>120.10211906527299</v>
      </c>
      <c r="AT27" s="52">
        <f t="shared" si="43"/>
        <v>102.24856231805954</v>
      </c>
      <c r="AU27" s="52">
        <f t="shared" si="43"/>
        <v>0</v>
      </c>
      <c r="AV27" s="52">
        <f t="shared" si="43"/>
        <v>0</v>
      </c>
      <c r="AW27" s="52">
        <f t="shared" si="43"/>
        <v>0</v>
      </c>
      <c r="AX27" s="52">
        <f t="shared" si="43"/>
        <v>0</v>
      </c>
      <c r="AY27" s="52">
        <f t="shared" si="43"/>
        <v>0</v>
      </c>
      <c r="AZ27" s="52">
        <f t="shared" si="43"/>
        <v>0</v>
      </c>
      <c r="BA27" s="52">
        <f t="shared" si="43"/>
        <v>0</v>
      </c>
      <c r="BB27" s="52">
        <f t="shared" si="43"/>
        <v>0</v>
      </c>
      <c r="BC27" s="52">
        <f t="shared" si="43"/>
        <v>0</v>
      </c>
      <c r="BD27" s="52">
        <f t="shared" si="43"/>
        <v>0</v>
      </c>
      <c r="BE27" s="52">
        <f t="shared" si="43"/>
        <v>0</v>
      </c>
      <c r="BF27" s="52">
        <f t="shared" si="43"/>
        <v>0</v>
      </c>
      <c r="BG27" s="52">
        <f t="shared" si="43"/>
        <v>0</v>
      </c>
      <c r="BH27" s="52">
        <f t="shared" si="43"/>
        <v>0</v>
      </c>
      <c r="BI27" s="52">
        <f t="shared" si="43"/>
        <v>0</v>
      </c>
      <c r="BJ27" s="52">
        <f t="shared" si="43"/>
        <v>0</v>
      </c>
      <c r="BK27" s="52">
        <f t="shared" si="43"/>
        <v>0</v>
      </c>
      <c r="BL27" s="52">
        <f t="shared" si="43"/>
        <v>0</v>
      </c>
      <c r="BM27" s="52">
        <f t="shared" si="43"/>
        <v>0</v>
      </c>
      <c r="BN27" s="52">
        <f t="shared" si="43"/>
        <v>0</v>
      </c>
      <c r="BO27" s="52">
        <f t="shared" si="43"/>
        <v>0</v>
      </c>
      <c r="BP27" s="52">
        <f t="shared" si="43"/>
        <v>0</v>
      </c>
      <c r="BQ27" s="52">
        <f t="shared" si="43"/>
        <v>0</v>
      </c>
      <c r="BR27" s="52">
        <f t="shared" si="43"/>
        <v>0</v>
      </c>
      <c r="BS27" s="52">
        <f t="shared" si="43"/>
        <v>0</v>
      </c>
      <c r="BT27" s="52">
        <f t="shared" si="43"/>
        <v>0</v>
      </c>
      <c r="BU27" s="52">
        <f t="shared" si="43"/>
        <v>0</v>
      </c>
      <c r="BV27" s="52">
        <f t="shared" si="43"/>
        <v>0</v>
      </c>
      <c r="BW27" s="52">
        <f t="shared" si="43"/>
        <v>0</v>
      </c>
      <c r="BX27" s="52">
        <f t="shared" si="43"/>
        <v>0</v>
      </c>
      <c r="BY27" s="52">
        <f t="shared" si="43"/>
        <v>0</v>
      </c>
      <c r="BZ27" s="52">
        <f t="shared" si="43"/>
        <v>0</v>
      </c>
      <c r="CA27" s="52">
        <f t="shared" si="43"/>
        <v>0</v>
      </c>
      <c r="CB27" s="52">
        <f t="shared" si="43"/>
        <v>0</v>
      </c>
      <c r="CC27" s="52">
        <f t="shared" si="43"/>
        <v>0</v>
      </c>
      <c r="CD27" s="52">
        <f t="shared" si="43"/>
        <v>0</v>
      </c>
      <c r="CE27" s="52">
        <f t="shared" si="43"/>
        <v>0</v>
      </c>
    </row>
    <row r="28" spans="2:83" x14ac:dyDescent="0.25">
      <c r="B28" s="307"/>
      <c r="C28" s="3" t="s">
        <v>75</v>
      </c>
      <c r="E28" s="34"/>
      <c r="F28" s="63"/>
      <c r="G28" s="63"/>
      <c r="H28" s="63"/>
      <c r="I28" s="17"/>
      <c r="J28" s="17"/>
      <c r="K28" s="17"/>
      <c r="L28" s="17"/>
      <c r="M28" s="17"/>
      <c r="N28" s="17"/>
      <c r="O28" s="17"/>
      <c r="P28" s="17"/>
      <c r="Q28" s="17"/>
      <c r="R28" s="17"/>
      <c r="S28" s="17"/>
      <c r="T28" s="17"/>
      <c r="U28" s="17"/>
      <c r="V28" s="17"/>
      <c r="W28" s="6">
        <f t="shared" ref="W28:CE28" si="44">SUM(W23:W27)</f>
        <v>1507.4278595229346</v>
      </c>
      <c r="X28" s="6">
        <f t="shared" si="44"/>
        <v>1490.2910536252464</v>
      </c>
      <c r="Y28" s="6">
        <f t="shared" si="44"/>
        <v>1496.8173606378693</v>
      </c>
      <c r="Z28" s="6">
        <f t="shared" si="44"/>
        <v>1503.3436676504928</v>
      </c>
      <c r="AA28" s="6">
        <f t="shared" si="44"/>
        <v>1519.9757090354231</v>
      </c>
      <c r="AB28" s="6">
        <f t="shared" si="44"/>
        <v>1546.7134847926604</v>
      </c>
      <c r="AC28" s="6">
        <f t="shared" si="44"/>
        <v>1583.5569949222056</v>
      </c>
      <c r="AD28" s="6">
        <f t="shared" si="44"/>
        <v>1620.4005050517503</v>
      </c>
      <c r="AE28" s="6">
        <f t="shared" si="44"/>
        <v>1657.244015181295</v>
      </c>
      <c r="AF28" s="6">
        <f t="shared" si="44"/>
        <v>1725.8868192714981</v>
      </c>
      <c r="AG28" s="6">
        <f t="shared" si="44"/>
        <v>1777.4066698502402</v>
      </c>
      <c r="AH28" s="6">
        <f t="shared" si="44"/>
        <v>1817.62079672052</v>
      </c>
      <c r="AI28" s="6">
        <f t="shared" si="44"/>
        <v>1839.30958114596</v>
      </c>
      <c r="AJ28" s="6">
        <f t="shared" si="44"/>
        <v>1927.0539582584397</v>
      </c>
      <c r="AK28" s="6">
        <f t="shared" si="44"/>
        <v>2020.8573937084041</v>
      </c>
      <c r="AL28" s="6">
        <f t="shared" si="44"/>
        <v>2096.1402122715726</v>
      </c>
      <c r="AM28" s="6">
        <f t="shared" si="44"/>
        <v>2117.2437262881863</v>
      </c>
      <c r="AN28" s="6">
        <f t="shared" si="44"/>
        <v>2138.3472403047999</v>
      </c>
      <c r="AO28" s="6">
        <f t="shared" si="44"/>
        <v>2159.4507543214127</v>
      </c>
      <c r="AP28" s="6">
        <f t="shared" si="44"/>
        <v>2149.666413641668</v>
      </c>
      <c r="AQ28" s="6">
        <f t="shared" si="44"/>
        <v>2164.1161317203278</v>
      </c>
      <c r="AR28" s="6">
        <f t="shared" si="44"/>
        <v>2145.4669200295734</v>
      </c>
      <c r="AS28" s="6">
        <f t="shared" si="44"/>
        <v>2056.7661075790247</v>
      </c>
      <c r="AT28" s="6">
        <f t="shared" si="44"/>
        <v>1902.3363420754627</v>
      </c>
      <c r="AU28" s="6">
        <f t="shared" si="44"/>
        <v>0</v>
      </c>
      <c r="AV28" s="6">
        <f t="shared" si="44"/>
        <v>0</v>
      </c>
      <c r="AW28" s="6">
        <f t="shared" si="44"/>
        <v>0</v>
      </c>
      <c r="AX28" s="6">
        <f t="shared" si="44"/>
        <v>0</v>
      </c>
      <c r="AY28" s="6">
        <f t="shared" si="44"/>
        <v>0</v>
      </c>
      <c r="AZ28" s="6">
        <f t="shared" si="44"/>
        <v>0</v>
      </c>
      <c r="BA28" s="6">
        <f t="shared" si="44"/>
        <v>0</v>
      </c>
      <c r="BB28" s="6">
        <f t="shared" si="44"/>
        <v>0</v>
      </c>
      <c r="BC28" s="6">
        <f t="shared" si="44"/>
        <v>0</v>
      </c>
      <c r="BD28" s="6">
        <f t="shared" si="44"/>
        <v>0</v>
      </c>
      <c r="BE28" s="6">
        <f t="shared" si="44"/>
        <v>0</v>
      </c>
      <c r="BF28" s="6">
        <f t="shared" si="44"/>
        <v>0</v>
      </c>
      <c r="BG28" s="6">
        <f t="shared" si="44"/>
        <v>0</v>
      </c>
      <c r="BH28" s="6">
        <f t="shared" si="44"/>
        <v>0</v>
      </c>
      <c r="BI28" s="6">
        <f t="shared" si="44"/>
        <v>0</v>
      </c>
      <c r="BJ28" s="6">
        <f t="shared" si="44"/>
        <v>0</v>
      </c>
      <c r="BK28" s="6">
        <f t="shared" si="44"/>
        <v>0</v>
      </c>
      <c r="BL28" s="6">
        <f t="shared" si="44"/>
        <v>0</v>
      </c>
      <c r="BM28" s="6">
        <f t="shared" si="44"/>
        <v>0</v>
      </c>
      <c r="BN28" s="6">
        <f t="shared" si="44"/>
        <v>0</v>
      </c>
      <c r="BO28" s="6">
        <f t="shared" si="44"/>
        <v>0</v>
      </c>
      <c r="BP28" s="6">
        <f t="shared" si="44"/>
        <v>0</v>
      </c>
      <c r="BQ28" s="6">
        <f t="shared" si="44"/>
        <v>0</v>
      </c>
      <c r="BR28" s="6">
        <f t="shared" si="44"/>
        <v>0</v>
      </c>
      <c r="BS28" s="6">
        <f t="shared" si="44"/>
        <v>0</v>
      </c>
      <c r="BT28" s="6">
        <f t="shared" si="44"/>
        <v>0</v>
      </c>
      <c r="BU28" s="6">
        <f t="shared" si="44"/>
        <v>0</v>
      </c>
      <c r="BV28" s="6">
        <f t="shared" si="44"/>
        <v>0</v>
      </c>
      <c r="BW28" s="6">
        <f t="shared" si="44"/>
        <v>0</v>
      </c>
      <c r="BX28" s="6">
        <f t="shared" si="44"/>
        <v>0</v>
      </c>
      <c r="BY28" s="6">
        <f t="shared" si="44"/>
        <v>0</v>
      </c>
      <c r="BZ28" s="6">
        <f t="shared" si="44"/>
        <v>0</v>
      </c>
      <c r="CA28" s="6">
        <f t="shared" si="44"/>
        <v>0</v>
      </c>
      <c r="CB28" s="6">
        <f t="shared" si="44"/>
        <v>0</v>
      </c>
      <c r="CC28" s="6">
        <f t="shared" si="44"/>
        <v>0</v>
      </c>
      <c r="CD28" s="6">
        <f t="shared" si="44"/>
        <v>0</v>
      </c>
      <c r="CE28" s="6">
        <f t="shared" si="44"/>
        <v>0</v>
      </c>
    </row>
    <row r="29" spans="2:83" x14ac:dyDescent="0.25">
      <c r="B29" s="307" t="s">
        <v>1</v>
      </c>
      <c r="C29" s="54" t="s">
        <v>11</v>
      </c>
      <c r="E29" s="34"/>
      <c r="F29" s="63"/>
      <c r="G29" s="63"/>
      <c r="H29" s="63"/>
      <c r="I29" s="16"/>
      <c r="J29" s="16"/>
      <c r="K29" s="16"/>
      <c r="L29" s="16"/>
      <c r="M29" s="16"/>
      <c r="N29" s="16"/>
      <c r="O29" s="16"/>
      <c r="P29" s="16"/>
      <c r="Q29" s="16"/>
      <c r="R29" s="16"/>
      <c r="S29" s="16"/>
      <c r="T29" s="16"/>
      <c r="U29" s="16"/>
      <c r="V29" s="16"/>
      <c r="W29" s="52">
        <f t="shared" ref="W29:CE30" si="45">W79+W129</f>
        <v>51.322040000000001</v>
      </c>
      <c r="X29" s="52">
        <f t="shared" si="45"/>
        <v>55.987679999999997</v>
      </c>
      <c r="Y29" s="52">
        <f t="shared" si="45"/>
        <v>65.318960000000004</v>
      </c>
      <c r="Z29" s="52">
        <f t="shared" si="45"/>
        <v>82.737349333333327</v>
      </c>
      <c r="AA29" s="52">
        <f t="shared" si="45"/>
        <v>102.64408</v>
      </c>
      <c r="AB29" s="52">
        <f t="shared" si="45"/>
        <v>126.90540799999999</v>
      </c>
      <c r="AC29" s="52">
        <f t="shared" si="45"/>
        <v>147.43422399999997</v>
      </c>
      <c r="AD29" s="52">
        <f t="shared" si="45"/>
        <v>169.829296</v>
      </c>
      <c r="AE29" s="52">
        <f t="shared" si="45"/>
        <v>186.62559999999996</v>
      </c>
      <c r="AF29" s="52">
        <f t="shared" si="45"/>
        <v>198.44522133333328</v>
      </c>
      <c r="AG29" s="52">
        <f t="shared" si="45"/>
        <v>204.04398933333334</v>
      </c>
      <c r="AH29" s="52">
        <f t="shared" si="45"/>
        <v>210.26484266666665</v>
      </c>
      <c r="AI29" s="52">
        <f t="shared" si="45"/>
        <v>215.86361066666666</v>
      </c>
      <c r="AJ29" s="52">
        <f t="shared" si="45"/>
        <v>221.84325352242666</v>
      </c>
      <c r="AK29" s="52">
        <f t="shared" si="45"/>
        <v>261.83136444217388</v>
      </c>
      <c r="AL29" s="52">
        <f t="shared" si="45"/>
        <v>411.21979250267623</v>
      </c>
      <c r="AM29" s="52">
        <f t="shared" si="45"/>
        <v>584.40072564691616</v>
      </c>
      <c r="AN29" s="52">
        <f t="shared" si="45"/>
        <v>783.29338272716905</v>
      </c>
      <c r="AO29" s="52">
        <f t="shared" si="45"/>
        <v>870.91946666666672</v>
      </c>
      <c r="AP29" s="52">
        <f t="shared" si="45"/>
        <v>944.1900227972427</v>
      </c>
      <c r="AQ29" s="52">
        <f t="shared" si="45"/>
        <v>895.81353010090652</v>
      </c>
      <c r="AR29" s="52">
        <f t="shared" si="45"/>
        <v>804.34556770287998</v>
      </c>
      <c r="AS29" s="52">
        <f t="shared" si="45"/>
        <v>643.3609795723039</v>
      </c>
      <c r="AT29" s="52">
        <f t="shared" si="45"/>
        <v>505.11187226864001</v>
      </c>
      <c r="AU29" s="52">
        <f t="shared" si="45"/>
        <v>0</v>
      </c>
      <c r="AV29" s="52">
        <f t="shared" si="45"/>
        <v>0</v>
      </c>
      <c r="AW29" s="52">
        <f t="shared" si="45"/>
        <v>0</v>
      </c>
      <c r="AX29" s="52">
        <f t="shared" si="45"/>
        <v>0</v>
      </c>
      <c r="AY29" s="52">
        <f t="shared" si="45"/>
        <v>0</v>
      </c>
      <c r="AZ29" s="52">
        <f t="shared" si="45"/>
        <v>0</v>
      </c>
      <c r="BA29" s="52">
        <f t="shared" si="45"/>
        <v>0</v>
      </c>
      <c r="BB29" s="52">
        <f t="shared" si="45"/>
        <v>0</v>
      </c>
      <c r="BC29" s="52">
        <f t="shared" si="45"/>
        <v>0</v>
      </c>
      <c r="BD29" s="52">
        <f t="shared" si="45"/>
        <v>0</v>
      </c>
      <c r="BE29" s="52">
        <f t="shared" si="45"/>
        <v>0</v>
      </c>
      <c r="BF29" s="52">
        <f t="shared" si="45"/>
        <v>0</v>
      </c>
      <c r="BG29" s="52">
        <f t="shared" si="45"/>
        <v>0</v>
      </c>
      <c r="BH29" s="52">
        <f t="shared" si="45"/>
        <v>0</v>
      </c>
      <c r="BI29" s="52">
        <f t="shared" si="45"/>
        <v>0</v>
      </c>
      <c r="BJ29" s="52">
        <f t="shared" si="45"/>
        <v>0</v>
      </c>
      <c r="BK29" s="52">
        <f t="shared" si="45"/>
        <v>0</v>
      </c>
      <c r="BL29" s="52">
        <f t="shared" si="45"/>
        <v>0</v>
      </c>
      <c r="BM29" s="52">
        <f t="shared" si="45"/>
        <v>0</v>
      </c>
      <c r="BN29" s="52">
        <f t="shared" si="45"/>
        <v>0</v>
      </c>
      <c r="BO29" s="52">
        <f t="shared" si="45"/>
        <v>0</v>
      </c>
      <c r="BP29" s="52">
        <f t="shared" si="45"/>
        <v>0</v>
      </c>
      <c r="BQ29" s="52">
        <f t="shared" si="45"/>
        <v>0</v>
      </c>
      <c r="BR29" s="52">
        <f t="shared" si="45"/>
        <v>0</v>
      </c>
      <c r="BS29" s="52">
        <f t="shared" si="45"/>
        <v>0</v>
      </c>
      <c r="BT29" s="52">
        <f t="shared" si="45"/>
        <v>0</v>
      </c>
      <c r="BU29" s="52">
        <f t="shared" si="45"/>
        <v>0</v>
      </c>
      <c r="BV29" s="52">
        <f t="shared" si="45"/>
        <v>0</v>
      </c>
      <c r="BW29" s="52">
        <f t="shared" si="45"/>
        <v>0</v>
      </c>
      <c r="BX29" s="52">
        <f t="shared" si="45"/>
        <v>0</v>
      </c>
      <c r="BY29" s="52">
        <f t="shared" si="45"/>
        <v>0</v>
      </c>
      <c r="BZ29" s="52">
        <f t="shared" si="45"/>
        <v>0</v>
      </c>
      <c r="CA29" s="52">
        <f t="shared" si="45"/>
        <v>0</v>
      </c>
      <c r="CB29" s="52">
        <f t="shared" si="45"/>
        <v>0</v>
      </c>
      <c r="CC29" s="52">
        <f t="shared" si="45"/>
        <v>0</v>
      </c>
      <c r="CD29" s="52">
        <f t="shared" si="45"/>
        <v>0</v>
      </c>
      <c r="CE29" s="52">
        <f t="shared" si="45"/>
        <v>0</v>
      </c>
    </row>
    <row r="30" spans="2:83" x14ac:dyDescent="0.25">
      <c r="B30" s="307"/>
      <c r="C30" s="54" t="s">
        <v>12</v>
      </c>
      <c r="E30" s="34"/>
      <c r="F30" s="63"/>
      <c r="G30" s="63"/>
      <c r="H30" s="63"/>
      <c r="I30" s="16"/>
      <c r="J30" s="16"/>
      <c r="K30" s="16"/>
      <c r="L30" s="16"/>
      <c r="M30" s="16"/>
      <c r="N30" s="16"/>
      <c r="O30" s="16"/>
      <c r="P30" s="16"/>
      <c r="Q30" s="16"/>
      <c r="R30" s="16"/>
      <c r="S30" s="16"/>
      <c r="T30" s="16"/>
      <c r="U30" s="16"/>
      <c r="V30" s="16"/>
      <c r="W30" s="52">
        <f t="shared" si="45"/>
        <v>40.854010140000007</v>
      </c>
      <c r="X30" s="52">
        <f t="shared" si="45"/>
        <v>42.284695319999997</v>
      </c>
      <c r="Y30" s="52">
        <f t="shared" si="45"/>
        <v>45.14606568</v>
      </c>
      <c r="Z30" s="52">
        <f t="shared" si="45"/>
        <v>48.007436039999995</v>
      </c>
      <c r="AA30" s="52">
        <f t="shared" si="45"/>
        <v>51.275639099333333</v>
      </c>
      <c r="AB30" s="52">
        <f t="shared" si="45"/>
        <v>54.950674857999992</v>
      </c>
      <c r="AC30" s="52">
        <f t="shared" si="45"/>
        <v>59.032543315999987</v>
      </c>
      <c r="AD30" s="52">
        <f t="shared" si="45"/>
        <v>63.11441177399999</v>
      </c>
      <c r="AE30" s="52">
        <f t="shared" si="45"/>
        <v>67.196280231999964</v>
      </c>
      <c r="AF30" s="52">
        <f t="shared" si="45"/>
        <v>73.093882473999997</v>
      </c>
      <c r="AG30" s="52">
        <f t="shared" si="45"/>
        <v>78.582296979333336</v>
      </c>
      <c r="AH30" s="52">
        <f t="shared" si="45"/>
        <v>83.443682794666671</v>
      </c>
      <c r="AI30" s="52">
        <f t="shared" si="45"/>
        <v>86.611796767333331</v>
      </c>
      <c r="AJ30" s="52">
        <f t="shared" si="45"/>
        <v>91.723994058666676</v>
      </c>
      <c r="AK30" s="52">
        <f t="shared" si="45"/>
        <v>99.445945635495065</v>
      </c>
      <c r="AL30" s="52">
        <f t="shared" si="45"/>
        <v>109.02816086648519</v>
      </c>
      <c r="AM30" s="52">
        <f t="shared" si="45"/>
        <v>119.05820611097039</v>
      </c>
      <c r="AN30" s="52">
        <f t="shared" si="45"/>
        <v>129.08825135545555</v>
      </c>
      <c r="AO30" s="52">
        <f t="shared" si="45"/>
        <v>139.11829659994078</v>
      </c>
      <c r="AP30" s="52">
        <f t="shared" si="45"/>
        <v>147.55694691501759</v>
      </c>
      <c r="AQ30" s="52">
        <f t="shared" si="45"/>
        <v>153.03329738835532</v>
      </c>
      <c r="AR30" s="52">
        <f t="shared" si="45"/>
        <v>146.96452102405999</v>
      </c>
      <c r="AS30" s="52">
        <f t="shared" si="45"/>
        <v>137.29836625716462</v>
      </c>
      <c r="AT30" s="52">
        <f t="shared" si="45"/>
        <v>126.66240358384667</v>
      </c>
      <c r="AU30" s="52">
        <f t="shared" si="45"/>
        <v>0</v>
      </c>
      <c r="AV30" s="52">
        <f t="shared" si="45"/>
        <v>0</v>
      </c>
      <c r="AW30" s="52">
        <f t="shared" si="45"/>
        <v>0</v>
      </c>
      <c r="AX30" s="52">
        <f t="shared" si="45"/>
        <v>0</v>
      </c>
      <c r="AY30" s="52">
        <f t="shared" si="45"/>
        <v>0</v>
      </c>
      <c r="AZ30" s="52">
        <f t="shared" si="45"/>
        <v>0</v>
      </c>
      <c r="BA30" s="52">
        <f t="shared" si="45"/>
        <v>0</v>
      </c>
      <c r="BB30" s="52">
        <f t="shared" si="45"/>
        <v>0</v>
      </c>
      <c r="BC30" s="52">
        <f t="shared" si="45"/>
        <v>0</v>
      </c>
      <c r="BD30" s="52">
        <f t="shared" si="45"/>
        <v>0</v>
      </c>
      <c r="BE30" s="52">
        <f t="shared" si="45"/>
        <v>0</v>
      </c>
      <c r="BF30" s="52">
        <f t="shared" si="45"/>
        <v>0</v>
      </c>
      <c r="BG30" s="52">
        <f t="shared" si="45"/>
        <v>0</v>
      </c>
      <c r="BH30" s="52">
        <f t="shared" si="45"/>
        <v>0</v>
      </c>
      <c r="BI30" s="52">
        <f t="shared" si="45"/>
        <v>0</v>
      </c>
      <c r="BJ30" s="52">
        <f t="shared" si="45"/>
        <v>0</v>
      </c>
      <c r="BK30" s="52">
        <f t="shared" si="45"/>
        <v>0</v>
      </c>
      <c r="BL30" s="52">
        <f t="shared" si="45"/>
        <v>0</v>
      </c>
      <c r="BM30" s="52">
        <f t="shared" si="45"/>
        <v>0</v>
      </c>
      <c r="BN30" s="52">
        <f t="shared" si="45"/>
        <v>0</v>
      </c>
      <c r="BO30" s="52">
        <f t="shared" si="45"/>
        <v>0</v>
      </c>
      <c r="BP30" s="52">
        <f t="shared" si="45"/>
        <v>0</v>
      </c>
      <c r="BQ30" s="52">
        <f t="shared" si="45"/>
        <v>0</v>
      </c>
      <c r="BR30" s="52">
        <f t="shared" si="45"/>
        <v>0</v>
      </c>
      <c r="BS30" s="52">
        <f t="shared" si="45"/>
        <v>0</v>
      </c>
      <c r="BT30" s="52">
        <f t="shared" si="45"/>
        <v>0</v>
      </c>
      <c r="BU30" s="52">
        <f t="shared" si="45"/>
        <v>0</v>
      </c>
      <c r="BV30" s="52">
        <f t="shared" si="45"/>
        <v>0</v>
      </c>
      <c r="BW30" s="52">
        <f t="shared" si="45"/>
        <v>0</v>
      </c>
      <c r="BX30" s="52">
        <f t="shared" si="45"/>
        <v>0</v>
      </c>
      <c r="BY30" s="52">
        <f t="shared" si="45"/>
        <v>0</v>
      </c>
      <c r="BZ30" s="52">
        <f t="shared" si="45"/>
        <v>0</v>
      </c>
      <c r="CA30" s="52">
        <f t="shared" si="45"/>
        <v>0</v>
      </c>
      <c r="CB30" s="52">
        <f t="shared" si="45"/>
        <v>0</v>
      </c>
      <c r="CC30" s="52">
        <f t="shared" si="45"/>
        <v>0</v>
      </c>
      <c r="CD30" s="52">
        <f t="shared" si="45"/>
        <v>0</v>
      </c>
      <c r="CE30" s="52">
        <f t="shared" si="45"/>
        <v>0</v>
      </c>
    </row>
    <row r="31" spans="2:83" x14ac:dyDescent="0.25">
      <c r="B31" s="307"/>
      <c r="C31" s="3" t="s">
        <v>76</v>
      </c>
      <c r="E31" s="34"/>
      <c r="F31" s="63"/>
      <c r="G31" s="63"/>
      <c r="H31" s="63"/>
      <c r="I31" s="17"/>
      <c r="J31" s="17"/>
      <c r="K31" s="17"/>
      <c r="L31" s="17"/>
      <c r="M31" s="17"/>
      <c r="N31" s="17"/>
      <c r="O31" s="17"/>
      <c r="P31" s="17"/>
      <c r="Q31" s="17"/>
      <c r="R31" s="17"/>
      <c r="S31" s="17"/>
      <c r="T31" s="17"/>
      <c r="U31" s="17"/>
      <c r="V31" s="17"/>
      <c r="W31" s="6">
        <f t="shared" ref="W31:CE31" si="46">W29+W30</f>
        <v>92.176050140000001</v>
      </c>
      <c r="X31" s="6">
        <f t="shared" si="46"/>
        <v>98.272375319999995</v>
      </c>
      <c r="Y31" s="6">
        <f t="shared" si="46"/>
        <v>110.46502568</v>
      </c>
      <c r="Z31" s="6">
        <f t="shared" si="46"/>
        <v>130.74478537333331</v>
      </c>
      <c r="AA31" s="6">
        <f t="shared" si="46"/>
        <v>153.91971909933335</v>
      </c>
      <c r="AB31" s="6">
        <f t="shared" si="46"/>
        <v>181.85608285799998</v>
      </c>
      <c r="AC31" s="6">
        <f t="shared" si="46"/>
        <v>206.46676731599996</v>
      </c>
      <c r="AD31" s="6">
        <f t="shared" si="46"/>
        <v>232.94370777399999</v>
      </c>
      <c r="AE31" s="6">
        <f t="shared" si="46"/>
        <v>253.82188023199993</v>
      </c>
      <c r="AF31" s="6">
        <f t="shared" si="46"/>
        <v>271.53910380733328</v>
      </c>
      <c r="AG31" s="6">
        <f t="shared" si="46"/>
        <v>282.62628631266671</v>
      </c>
      <c r="AH31" s="6">
        <f t="shared" si="46"/>
        <v>293.70852546133335</v>
      </c>
      <c r="AI31" s="6">
        <f t="shared" si="46"/>
        <v>302.47540743399998</v>
      </c>
      <c r="AJ31" s="6">
        <f t="shared" si="46"/>
        <v>313.56724758109334</v>
      </c>
      <c r="AK31" s="6">
        <f t="shared" si="46"/>
        <v>361.27731007766897</v>
      </c>
      <c r="AL31" s="6">
        <f t="shared" si="46"/>
        <v>520.24795336916145</v>
      </c>
      <c r="AM31" s="6">
        <f t="shared" si="46"/>
        <v>703.4589317578866</v>
      </c>
      <c r="AN31" s="6">
        <f t="shared" si="46"/>
        <v>912.3816340826246</v>
      </c>
      <c r="AO31" s="6">
        <f t="shared" si="46"/>
        <v>1010.0377632666075</v>
      </c>
      <c r="AP31" s="6">
        <f t="shared" si="46"/>
        <v>1091.7469697122604</v>
      </c>
      <c r="AQ31" s="6">
        <f t="shared" si="46"/>
        <v>1048.8468274892618</v>
      </c>
      <c r="AR31" s="6">
        <f t="shared" si="46"/>
        <v>951.31008872693997</v>
      </c>
      <c r="AS31" s="6">
        <f t="shared" si="46"/>
        <v>780.65934582946852</v>
      </c>
      <c r="AT31" s="6">
        <f t="shared" si="46"/>
        <v>631.77427585248665</v>
      </c>
      <c r="AU31" s="6">
        <f t="shared" si="46"/>
        <v>0</v>
      </c>
      <c r="AV31" s="6">
        <f t="shared" si="46"/>
        <v>0</v>
      </c>
      <c r="AW31" s="6">
        <f t="shared" si="46"/>
        <v>0</v>
      </c>
      <c r="AX31" s="6">
        <f t="shared" si="46"/>
        <v>0</v>
      </c>
      <c r="AY31" s="6">
        <f t="shared" si="46"/>
        <v>0</v>
      </c>
      <c r="AZ31" s="6">
        <f t="shared" si="46"/>
        <v>0</v>
      </c>
      <c r="BA31" s="6">
        <f t="shared" si="46"/>
        <v>0</v>
      </c>
      <c r="BB31" s="6">
        <f t="shared" si="46"/>
        <v>0</v>
      </c>
      <c r="BC31" s="6">
        <f t="shared" si="46"/>
        <v>0</v>
      </c>
      <c r="BD31" s="6">
        <f t="shared" si="46"/>
        <v>0</v>
      </c>
      <c r="BE31" s="6">
        <f t="shared" si="46"/>
        <v>0</v>
      </c>
      <c r="BF31" s="6">
        <f t="shared" si="46"/>
        <v>0</v>
      </c>
      <c r="BG31" s="6">
        <f t="shared" si="46"/>
        <v>0</v>
      </c>
      <c r="BH31" s="6">
        <f t="shared" si="46"/>
        <v>0</v>
      </c>
      <c r="BI31" s="6">
        <f t="shared" si="46"/>
        <v>0</v>
      </c>
      <c r="BJ31" s="6">
        <f t="shared" si="46"/>
        <v>0</v>
      </c>
      <c r="BK31" s="6">
        <f t="shared" si="46"/>
        <v>0</v>
      </c>
      <c r="BL31" s="6">
        <f t="shared" si="46"/>
        <v>0</v>
      </c>
      <c r="BM31" s="6">
        <f t="shared" si="46"/>
        <v>0</v>
      </c>
      <c r="BN31" s="6">
        <f t="shared" si="46"/>
        <v>0</v>
      </c>
      <c r="BO31" s="6">
        <f t="shared" si="46"/>
        <v>0</v>
      </c>
      <c r="BP31" s="6">
        <f t="shared" si="46"/>
        <v>0</v>
      </c>
      <c r="BQ31" s="6">
        <f t="shared" si="46"/>
        <v>0</v>
      </c>
      <c r="BR31" s="6">
        <f t="shared" si="46"/>
        <v>0</v>
      </c>
      <c r="BS31" s="6">
        <f t="shared" si="46"/>
        <v>0</v>
      </c>
      <c r="BT31" s="6">
        <f t="shared" si="46"/>
        <v>0</v>
      </c>
      <c r="BU31" s="6">
        <f t="shared" si="46"/>
        <v>0</v>
      </c>
      <c r="BV31" s="6">
        <f t="shared" si="46"/>
        <v>0</v>
      </c>
      <c r="BW31" s="6">
        <f t="shared" si="46"/>
        <v>0</v>
      </c>
      <c r="BX31" s="6">
        <f t="shared" si="46"/>
        <v>0</v>
      </c>
      <c r="BY31" s="6">
        <f t="shared" si="46"/>
        <v>0</v>
      </c>
      <c r="BZ31" s="6">
        <f t="shared" si="46"/>
        <v>0</v>
      </c>
      <c r="CA31" s="6">
        <f t="shared" si="46"/>
        <v>0</v>
      </c>
      <c r="CB31" s="6">
        <f t="shared" si="46"/>
        <v>0</v>
      </c>
      <c r="CC31" s="6">
        <f t="shared" si="46"/>
        <v>0</v>
      </c>
      <c r="CD31" s="6">
        <f t="shared" si="46"/>
        <v>0</v>
      </c>
      <c r="CE31" s="6">
        <f t="shared" si="46"/>
        <v>0</v>
      </c>
    </row>
    <row r="32" spans="2:83" ht="24" x14ac:dyDescent="0.25">
      <c r="B32" s="307" t="s">
        <v>73</v>
      </c>
      <c r="C32" s="54" t="s">
        <v>13</v>
      </c>
      <c r="E32" s="34"/>
      <c r="F32" s="63"/>
      <c r="G32" s="63"/>
      <c r="H32" s="63"/>
      <c r="I32" s="16"/>
      <c r="J32" s="16"/>
      <c r="K32" s="16"/>
      <c r="L32" s="16"/>
      <c r="M32" s="16"/>
      <c r="N32" s="16"/>
      <c r="O32" s="16"/>
      <c r="P32" s="16"/>
      <c r="Q32" s="16"/>
      <c r="R32" s="16"/>
      <c r="S32" s="16"/>
      <c r="T32" s="16"/>
      <c r="U32" s="16"/>
      <c r="V32" s="16"/>
      <c r="W32" s="52">
        <f t="shared" ref="W32:CE36" si="47">W82+W132</f>
        <v>28.340073733908859</v>
      </c>
      <c r="X32" s="52">
        <f t="shared" si="47"/>
        <v>33.396695769015224</v>
      </c>
      <c r="Y32" s="52">
        <f t="shared" si="47"/>
        <v>43.566814931330946</v>
      </c>
      <c r="Z32" s="52">
        <f t="shared" si="47"/>
        <v>53.914413107918122</v>
      </c>
      <c r="AA32" s="52">
        <f t="shared" si="47"/>
        <v>64.419914886649238</v>
      </c>
      <c r="AB32" s="52">
        <f t="shared" si="47"/>
        <v>75.070598593359207</v>
      </c>
      <c r="AC32" s="52">
        <f t="shared" si="47"/>
        <v>85.856359860828746</v>
      </c>
      <c r="AD32" s="52">
        <f t="shared" si="47"/>
        <v>96.744191896202537</v>
      </c>
      <c r="AE32" s="52">
        <f t="shared" si="47"/>
        <v>107.69905243875881</v>
      </c>
      <c r="AF32" s="52">
        <f t="shared" si="47"/>
        <v>118.68124645296365</v>
      </c>
      <c r="AG32" s="52">
        <f t="shared" si="47"/>
        <v>129.67194586105276</v>
      </c>
      <c r="AH32" s="52">
        <f t="shared" si="47"/>
        <v>140.68913026518311</v>
      </c>
      <c r="AI32" s="52">
        <f t="shared" si="47"/>
        <v>151.64300775297392</v>
      </c>
      <c r="AJ32" s="52">
        <f t="shared" si="47"/>
        <v>162.26791709565518</v>
      </c>
      <c r="AK32" s="52">
        <f t="shared" si="47"/>
        <v>172.2894471893475</v>
      </c>
      <c r="AL32" s="52">
        <f t="shared" si="47"/>
        <v>181.29349291031528</v>
      </c>
      <c r="AM32" s="52">
        <f t="shared" si="47"/>
        <v>189.04181845121246</v>
      </c>
      <c r="AN32" s="52">
        <f t="shared" si="47"/>
        <v>195.60236171599152</v>
      </c>
      <c r="AO32" s="52">
        <f t="shared" si="47"/>
        <v>201.03179324392508</v>
      </c>
      <c r="AP32" s="52">
        <f t="shared" si="47"/>
        <v>205.75514075842895</v>
      </c>
      <c r="AQ32" s="52">
        <f t="shared" si="47"/>
        <v>208.58034145529001</v>
      </c>
      <c r="AR32" s="52">
        <f t="shared" si="47"/>
        <v>209.95178670005697</v>
      </c>
      <c r="AS32" s="52">
        <f t="shared" si="47"/>
        <v>214.11475302419802</v>
      </c>
      <c r="AT32" s="52">
        <f t="shared" si="47"/>
        <v>228.49780898110137</v>
      </c>
      <c r="AU32" s="52">
        <f t="shared" si="47"/>
        <v>0</v>
      </c>
      <c r="AV32" s="52">
        <f t="shared" si="47"/>
        <v>0</v>
      </c>
      <c r="AW32" s="52">
        <f t="shared" si="47"/>
        <v>0</v>
      </c>
      <c r="AX32" s="52">
        <f t="shared" si="47"/>
        <v>0</v>
      </c>
      <c r="AY32" s="52">
        <f t="shared" si="47"/>
        <v>0</v>
      </c>
      <c r="AZ32" s="52">
        <f t="shared" si="47"/>
        <v>0</v>
      </c>
      <c r="BA32" s="52">
        <f t="shared" si="47"/>
        <v>0</v>
      </c>
      <c r="BB32" s="52">
        <f t="shared" si="47"/>
        <v>0</v>
      </c>
      <c r="BC32" s="52">
        <f t="shared" si="47"/>
        <v>0</v>
      </c>
      <c r="BD32" s="52">
        <f t="shared" si="47"/>
        <v>0</v>
      </c>
      <c r="BE32" s="52">
        <f t="shared" si="47"/>
        <v>0</v>
      </c>
      <c r="BF32" s="52">
        <f t="shared" si="47"/>
        <v>0</v>
      </c>
      <c r="BG32" s="52">
        <f t="shared" si="47"/>
        <v>0</v>
      </c>
      <c r="BH32" s="52">
        <f t="shared" si="47"/>
        <v>0</v>
      </c>
      <c r="BI32" s="52">
        <f t="shared" si="47"/>
        <v>0</v>
      </c>
      <c r="BJ32" s="52">
        <f t="shared" si="47"/>
        <v>0</v>
      </c>
      <c r="BK32" s="52">
        <f t="shared" si="47"/>
        <v>0</v>
      </c>
      <c r="BL32" s="52">
        <f t="shared" si="47"/>
        <v>0</v>
      </c>
      <c r="BM32" s="52">
        <f t="shared" si="47"/>
        <v>0</v>
      </c>
      <c r="BN32" s="52">
        <f t="shared" si="47"/>
        <v>0</v>
      </c>
      <c r="BO32" s="52">
        <f t="shared" si="47"/>
        <v>0</v>
      </c>
      <c r="BP32" s="52">
        <f t="shared" si="47"/>
        <v>0</v>
      </c>
      <c r="BQ32" s="52">
        <f t="shared" si="47"/>
        <v>0</v>
      </c>
      <c r="BR32" s="52">
        <f t="shared" si="47"/>
        <v>0</v>
      </c>
      <c r="BS32" s="52">
        <f t="shared" si="47"/>
        <v>0</v>
      </c>
      <c r="BT32" s="52">
        <f t="shared" si="47"/>
        <v>0</v>
      </c>
      <c r="BU32" s="52">
        <f t="shared" si="47"/>
        <v>0</v>
      </c>
      <c r="BV32" s="52">
        <f t="shared" si="47"/>
        <v>0</v>
      </c>
      <c r="BW32" s="52">
        <f t="shared" si="47"/>
        <v>0</v>
      </c>
      <c r="BX32" s="52">
        <f t="shared" si="47"/>
        <v>0</v>
      </c>
      <c r="BY32" s="52">
        <f t="shared" si="47"/>
        <v>0</v>
      </c>
      <c r="BZ32" s="52">
        <f t="shared" si="47"/>
        <v>0</v>
      </c>
      <c r="CA32" s="52">
        <f t="shared" si="47"/>
        <v>0</v>
      </c>
      <c r="CB32" s="52">
        <f t="shared" si="47"/>
        <v>0</v>
      </c>
      <c r="CC32" s="52">
        <f t="shared" si="47"/>
        <v>0</v>
      </c>
      <c r="CD32" s="52">
        <f t="shared" si="47"/>
        <v>0</v>
      </c>
      <c r="CE32" s="52">
        <f t="shared" si="47"/>
        <v>0</v>
      </c>
    </row>
    <row r="33" spans="2:83" x14ac:dyDescent="0.25">
      <c r="B33" s="307"/>
      <c r="C33" s="54" t="s">
        <v>14</v>
      </c>
      <c r="E33" s="34"/>
      <c r="F33" s="63"/>
      <c r="G33" s="63"/>
      <c r="H33" s="63"/>
      <c r="I33" s="16"/>
      <c r="J33" s="16"/>
      <c r="K33" s="16"/>
      <c r="L33" s="16"/>
      <c r="M33" s="16"/>
      <c r="N33" s="16"/>
      <c r="O33" s="16"/>
      <c r="P33" s="16"/>
      <c r="Q33" s="16"/>
      <c r="R33" s="16"/>
      <c r="S33" s="16"/>
      <c r="T33" s="16"/>
      <c r="U33" s="16"/>
      <c r="V33" s="16"/>
      <c r="W33" s="52">
        <f t="shared" si="47"/>
        <v>17.434058400000001</v>
      </c>
      <c r="X33" s="52">
        <f t="shared" si="47"/>
        <v>38.742352000000004</v>
      </c>
      <c r="Y33" s="52">
        <f t="shared" si="47"/>
        <v>61.98776320000001</v>
      </c>
      <c r="Z33" s="52">
        <f t="shared" si="47"/>
        <v>89.107409600000011</v>
      </c>
      <c r="AA33" s="52">
        <f t="shared" si="47"/>
        <v>96.855879999999999</v>
      </c>
      <c r="AB33" s="52">
        <f t="shared" si="47"/>
        <v>104.60435039999999</v>
      </c>
      <c r="AC33" s="52">
        <f t="shared" si="47"/>
        <v>104.60435039999999</v>
      </c>
      <c r="AD33" s="52">
        <f t="shared" si="47"/>
        <v>104.60435039999999</v>
      </c>
      <c r="AE33" s="52">
        <f t="shared" si="47"/>
        <v>104.60435039999999</v>
      </c>
      <c r="AF33" s="52">
        <f t="shared" si="47"/>
        <v>104.60435039999999</v>
      </c>
      <c r="AG33" s="52">
        <f t="shared" si="47"/>
        <v>104.60435039999999</v>
      </c>
      <c r="AH33" s="52">
        <f t="shared" si="47"/>
        <v>104.60435039999999</v>
      </c>
      <c r="AI33" s="52">
        <f t="shared" si="47"/>
        <v>104.60435039999999</v>
      </c>
      <c r="AJ33" s="52">
        <f t="shared" si="47"/>
        <v>104.60435039999999</v>
      </c>
      <c r="AK33" s="52">
        <f t="shared" si="47"/>
        <v>104.60435039999999</v>
      </c>
      <c r="AL33" s="52">
        <f t="shared" si="47"/>
        <v>104.60435039999999</v>
      </c>
      <c r="AM33" s="52">
        <f t="shared" si="47"/>
        <v>92.981644799999998</v>
      </c>
      <c r="AN33" s="52">
        <f t="shared" si="47"/>
        <v>77.484704000000008</v>
      </c>
      <c r="AO33" s="52">
        <f t="shared" si="47"/>
        <v>62.762610240000001</v>
      </c>
      <c r="AP33" s="52">
        <f t="shared" si="47"/>
        <v>55.014139839999999</v>
      </c>
      <c r="AQ33" s="52">
        <f t="shared" si="47"/>
        <v>51.914751680000002</v>
      </c>
      <c r="AR33" s="52">
        <f t="shared" si="47"/>
        <v>47.265669439999996</v>
      </c>
      <c r="AS33" s="52">
        <f t="shared" si="47"/>
        <v>46.490822399999999</v>
      </c>
      <c r="AT33" s="52">
        <f t="shared" si="47"/>
        <v>44.166281280000007</v>
      </c>
      <c r="AU33" s="52">
        <f t="shared" si="47"/>
        <v>0</v>
      </c>
      <c r="AV33" s="52">
        <f t="shared" si="47"/>
        <v>0</v>
      </c>
      <c r="AW33" s="52">
        <f t="shared" si="47"/>
        <v>0</v>
      </c>
      <c r="AX33" s="52">
        <f t="shared" si="47"/>
        <v>0</v>
      </c>
      <c r="AY33" s="52">
        <f t="shared" si="47"/>
        <v>0</v>
      </c>
      <c r="AZ33" s="52">
        <f t="shared" si="47"/>
        <v>0</v>
      </c>
      <c r="BA33" s="52">
        <f t="shared" si="47"/>
        <v>0</v>
      </c>
      <c r="BB33" s="52">
        <f t="shared" si="47"/>
        <v>0</v>
      </c>
      <c r="BC33" s="52">
        <f t="shared" si="47"/>
        <v>0</v>
      </c>
      <c r="BD33" s="52">
        <f t="shared" si="47"/>
        <v>0</v>
      </c>
      <c r="BE33" s="52">
        <f t="shared" si="47"/>
        <v>0</v>
      </c>
      <c r="BF33" s="52">
        <f t="shared" si="47"/>
        <v>0</v>
      </c>
      <c r="BG33" s="52">
        <f t="shared" si="47"/>
        <v>0</v>
      </c>
      <c r="BH33" s="52">
        <f t="shared" si="47"/>
        <v>0</v>
      </c>
      <c r="BI33" s="52">
        <f t="shared" si="47"/>
        <v>0</v>
      </c>
      <c r="BJ33" s="52">
        <f t="shared" si="47"/>
        <v>0</v>
      </c>
      <c r="BK33" s="52">
        <f t="shared" si="47"/>
        <v>0</v>
      </c>
      <c r="BL33" s="52">
        <f t="shared" si="47"/>
        <v>0</v>
      </c>
      <c r="BM33" s="52">
        <f t="shared" si="47"/>
        <v>0</v>
      </c>
      <c r="BN33" s="52">
        <f t="shared" si="47"/>
        <v>0</v>
      </c>
      <c r="BO33" s="52">
        <f t="shared" si="47"/>
        <v>0</v>
      </c>
      <c r="BP33" s="52">
        <f t="shared" si="47"/>
        <v>0</v>
      </c>
      <c r="BQ33" s="52">
        <f t="shared" si="47"/>
        <v>0</v>
      </c>
      <c r="BR33" s="52">
        <f t="shared" si="47"/>
        <v>0</v>
      </c>
      <c r="BS33" s="52">
        <f t="shared" si="47"/>
        <v>0</v>
      </c>
      <c r="BT33" s="52">
        <f t="shared" si="47"/>
        <v>0</v>
      </c>
      <c r="BU33" s="52">
        <f t="shared" si="47"/>
        <v>0</v>
      </c>
      <c r="BV33" s="52">
        <f t="shared" si="47"/>
        <v>0</v>
      </c>
      <c r="BW33" s="52">
        <f t="shared" si="47"/>
        <v>0</v>
      </c>
      <c r="BX33" s="52">
        <f t="shared" si="47"/>
        <v>0</v>
      </c>
      <c r="BY33" s="52">
        <f t="shared" si="47"/>
        <v>0</v>
      </c>
      <c r="BZ33" s="52">
        <f t="shared" si="47"/>
        <v>0</v>
      </c>
      <c r="CA33" s="52">
        <f t="shared" si="47"/>
        <v>0</v>
      </c>
      <c r="CB33" s="52">
        <f t="shared" si="47"/>
        <v>0</v>
      </c>
      <c r="CC33" s="52">
        <f t="shared" si="47"/>
        <v>0</v>
      </c>
      <c r="CD33" s="52">
        <f t="shared" si="47"/>
        <v>0</v>
      </c>
      <c r="CE33" s="52">
        <f t="shared" si="47"/>
        <v>0</v>
      </c>
    </row>
    <row r="34" spans="2:83" x14ac:dyDescent="0.25">
      <c r="B34" s="307"/>
      <c r="C34" s="54" t="s">
        <v>15</v>
      </c>
      <c r="E34" s="34"/>
      <c r="F34" s="63"/>
      <c r="G34" s="63"/>
      <c r="H34" s="63"/>
      <c r="I34" s="16"/>
      <c r="J34" s="16"/>
      <c r="K34" s="16"/>
      <c r="L34" s="16"/>
      <c r="M34" s="16"/>
      <c r="N34" s="16"/>
      <c r="O34" s="16"/>
      <c r="P34" s="16"/>
      <c r="Q34" s="16"/>
      <c r="R34" s="16"/>
      <c r="S34" s="16"/>
      <c r="T34" s="16"/>
      <c r="U34" s="16"/>
      <c r="V34" s="16"/>
      <c r="W34" s="52">
        <f t="shared" si="47"/>
        <v>60.97841683923793</v>
      </c>
      <c r="X34" s="52">
        <f t="shared" si="47"/>
        <v>60.97841683923793</v>
      </c>
      <c r="Y34" s="52">
        <f t="shared" si="47"/>
        <v>60.97841683923793</v>
      </c>
      <c r="Z34" s="52">
        <f t="shared" si="47"/>
        <v>60.97841683923793</v>
      </c>
      <c r="AA34" s="52">
        <f t="shared" si="47"/>
        <v>60.97841683923793</v>
      </c>
      <c r="AB34" s="52">
        <f t="shared" si="47"/>
        <v>60.97841683923793</v>
      </c>
      <c r="AC34" s="52">
        <f t="shared" si="47"/>
        <v>60.97841683923793</v>
      </c>
      <c r="AD34" s="52">
        <f t="shared" si="47"/>
        <v>60.97841683923793</v>
      </c>
      <c r="AE34" s="52">
        <f t="shared" si="47"/>
        <v>60.97841683923793</v>
      </c>
      <c r="AF34" s="52">
        <f t="shared" si="47"/>
        <v>60.97841683923793</v>
      </c>
      <c r="AG34" s="52">
        <f t="shared" si="47"/>
        <v>60.97841683923793</v>
      </c>
      <c r="AH34" s="52">
        <f t="shared" si="47"/>
        <v>60.97841683923793</v>
      </c>
      <c r="AI34" s="52">
        <f t="shared" si="47"/>
        <v>60.97841683923793</v>
      </c>
      <c r="AJ34" s="52">
        <f t="shared" si="47"/>
        <v>60.97841683923793</v>
      </c>
      <c r="AK34" s="52">
        <f t="shared" si="47"/>
        <v>60.97841683923793</v>
      </c>
      <c r="AL34" s="52">
        <f t="shared" si="47"/>
        <v>60.97841683923793</v>
      </c>
      <c r="AM34" s="52">
        <f t="shared" si="47"/>
        <v>60.97841683923793</v>
      </c>
      <c r="AN34" s="52">
        <f t="shared" si="47"/>
        <v>60.97841683923793</v>
      </c>
      <c r="AO34" s="52">
        <f t="shared" si="47"/>
        <v>60.97841683923793</v>
      </c>
      <c r="AP34" s="52">
        <f t="shared" si="47"/>
        <v>61.427897100851098</v>
      </c>
      <c r="AQ34" s="52">
        <f t="shared" si="47"/>
        <v>59.956037871393626</v>
      </c>
      <c r="AR34" s="52">
        <f t="shared" si="47"/>
        <v>57.187539786516218</v>
      </c>
      <c r="AS34" s="52">
        <f t="shared" si="47"/>
        <v>52.296284898490399</v>
      </c>
      <c r="AT34" s="52">
        <f t="shared" si="47"/>
        <v>48.938945981535234</v>
      </c>
      <c r="AU34" s="52">
        <f t="shared" si="47"/>
        <v>0</v>
      </c>
      <c r="AV34" s="52">
        <f t="shared" si="47"/>
        <v>0</v>
      </c>
      <c r="AW34" s="52">
        <f t="shared" si="47"/>
        <v>0</v>
      </c>
      <c r="AX34" s="52">
        <f t="shared" si="47"/>
        <v>0</v>
      </c>
      <c r="AY34" s="52">
        <f t="shared" si="47"/>
        <v>0</v>
      </c>
      <c r="AZ34" s="52">
        <f t="shared" si="47"/>
        <v>0</v>
      </c>
      <c r="BA34" s="52">
        <f t="shared" si="47"/>
        <v>0</v>
      </c>
      <c r="BB34" s="52">
        <f t="shared" si="47"/>
        <v>0</v>
      </c>
      <c r="BC34" s="52">
        <f t="shared" si="47"/>
        <v>0</v>
      </c>
      <c r="BD34" s="52">
        <f t="shared" si="47"/>
        <v>0</v>
      </c>
      <c r="BE34" s="52">
        <f t="shared" si="47"/>
        <v>0</v>
      </c>
      <c r="BF34" s="52">
        <f t="shared" si="47"/>
        <v>0</v>
      </c>
      <c r="BG34" s="52">
        <f t="shared" si="47"/>
        <v>0</v>
      </c>
      <c r="BH34" s="52">
        <f t="shared" si="47"/>
        <v>0</v>
      </c>
      <c r="BI34" s="52">
        <f t="shared" si="47"/>
        <v>0</v>
      </c>
      <c r="BJ34" s="52">
        <f t="shared" si="47"/>
        <v>0</v>
      </c>
      <c r="BK34" s="52">
        <f t="shared" si="47"/>
        <v>0</v>
      </c>
      <c r="BL34" s="52">
        <f t="shared" si="47"/>
        <v>0</v>
      </c>
      <c r="BM34" s="52">
        <f t="shared" si="47"/>
        <v>0</v>
      </c>
      <c r="BN34" s="52">
        <f t="shared" si="47"/>
        <v>0</v>
      </c>
      <c r="BO34" s="52">
        <f t="shared" si="47"/>
        <v>0</v>
      </c>
      <c r="BP34" s="52">
        <f t="shared" si="47"/>
        <v>0</v>
      </c>
      <c r="BQ34" s="52">
        <f t="shared" si="47"/>
        <v>0</v>
      </c>
      <c r="BR34" s="52">
        <f t="shared" si="47"/>
        <v>0</v>
      </c>
      <c r="BS34" s="52">
        <f t="shared" si="47"/>
        <v>0</v>
      </c>
      <c r="BT34" s="52">
        <f t="shared" si="47"/>
        <v>0</v>
      </c>
      <c r="BU34" s="52">
        <f t="shared" si="47"/>
        <v>0</v>
      </c>
      <c r="BV34" s="52">
        <f t="shared" si="47"/>
        <v>0</v>
      </c>
      <c r="BW34" s="52">
        <f t="shared" si="47"/>
        <v>0</v>
      </c>
      <c r="BX34" s="52">
        <f t="shared" si="47"/>
        <v>0</v>
      </c>
      <c r="BY34" s="52">
        <f t="shared" si="47"/>
        <v>0</v>
      </c>
      <c r="BZ34" s="52">
        <f t="shared" si="47"/>
        <v>0</v>
      </c>
      <c r="CA34" s="52">
        <f t="shared" si="47"/>
        <v>0</v>
      </c>
      <c r="CB34" s="52">
        <f t="shared" si="47"/>
        <v>0</v>
      </c>
      <c r="CC34" s="52">
        <f t="shared" si="47"/>
        <v>0</v>
      </c>
      <c r="CD34" s="52">
        <f t="shared" si="47"/>
        <v>0</v>
      </c>
      <c r="CE34" s="52">
        <f t="shared" si="47"/>
        <v>0</v>
      </c>
    </row>
    <row r="35" spans="2:83" x14ac:dyDescent="0.25">
      <c r="B35" s="307"/>
      <c r="C35" s="54" t="s">
        <v>16</v>
      </c>
      <c r="E35" s="34"/>
      <c r="F35" s="63"/>
      <c r="G35" s="63"/>
      <c r="H35" s="63"/>
      <c r="I35" s="16"/>
      <c r="J35" s="16"/>
      <c r="K35" s="16"/>
      <c r="L35" s="16"/>
      <c r="M35" s="16"/>
      <c r="N35" s="16"/>
      <c r="O35" s="16"/>
      <c r="P35" s="16"/>
      <c r="Q35" s="16"/>
      <c r="R35" s="16"/>
      <c r="S35" s="16"/>
      <c r="T35" s="16"/>
      <c r="U35" s="16"/>
      <c r="V35" s="16"/>
      <c r="W35" s="52">
        <f t="shared" si="47"/>
        <v>0</v>
      </c>
      <c r="X35" s="52">
        <f t="shared" si="47"/>
        <v>0</v>
      </c>
      <c r="Y35" s="52">
        <f t="shared" si="47"/>
        <v>0</v>
      </c>
      <c r="Z35" s="52">
        <f t="shared" si="47"/>
        <v>0</v>
      </c>
      <c r="AA35" s="52">
        <f t="shared" si="47"/>
        <v>0</v>
      </c>
      <c r="AB35" s="52">
        <f t="shared" si="47"/>
        <v>0</v>
      </c>
      <c r="AC35" s="52">
        <f t="shared" si="47"/>
        <v>0</v>
      </c>
      <c r="AD35" s="52">
        <f t="shared" si="47"/>
        <v>0</v>
      </c>
      <c r="AE35" s="52">
        <f t="shared" si="47"/>
        <v>0</v>
      </c>
      <c r="AF35" s="52">
        <f t="shared" si="47"/>
        <v>0</v>
      </c>
      <c r="AG35" s="52">
        <f t="shared" si="47"/>
        <v>0</v>
      </c>
      <c r="AH35" s="52">
        <f t="shared" si="47"/>
        <v>0</v>
      </c>
      <c r="AI35" s="52">
        <f t="shared" si="47"/>
        <v>0</v>
      </c>
      <c r="AJ35" s="52">
        <f t="shared" si="47"/>
        <v>0</v>
      </c>
      <c r="AK35" s="52">
        <f t="shared" si="47"/>
        <v>0</v>
      </c>
      <c r="AL35" s="52">
        <f t="shared" si="47"/>
        <v>13.947246719999999</v>
      </c>
      <c r="AM35" s="52">
        <f t="shared" si="47"/>
        <v>32.543575680000004</v>
      </c>
      <c r="AN35" s="52">
        <f t="shared" si="47"/>
        <v>65.087151360000007</v>
      </c>
      <c r="AO35" s="52">
        <f t="shared" si="47"/>
        <v>83.683480320000001</v>
      </c>
      <c r="AP35" s="52">
        <f t="shared" si="47"/>
        <v>97.630727039999996</v>
      </c>
      <c r="AQ35" s="52">
        <f t="shared" si="47"/>
        <v>97.630727039999996</v>
      </c>
      <c r="AR35" s="52">
        <f t="shared" si="47"/>
        <v>97.630727039999996</v>
      </c>
      <c r="AS35" s="52">
        <f t="shared" si="47"/>
        <v>97.630727039999996</v>
      </c>
      <c r="AT35" s="52">
        <f t="shared" si="47"/>
        <v>92.981644799999998</v>
      </c>
      <c r="AU35" s="52">
        <f t="shared" si="47"/>
        <v>0</v>
      </c>
      <c r="AV35" s="52">
        <f t="shared" si="47"/>
        <v>0</v>
      </c>
      <c r="AW35" s="52">
        <f t="shared" si="47"/>
        <v>0</v>
      </c>
      <c r="AX35" s="52">
        <f t="shared" si="47"/>
        <v>0</v>
      </c>
      <c r="AY35" s="52">
        <f t="shared" si="47"/>
        <v>0</v>
      </c>
      <c r="AZ35" s="52">
        <f t="shared" si="47"/>
        <v>0</v>
      </c>
      <c r="BA35" s="52">
        <f t="shared" si="47"/>
        <v>0</v>
      </c>
      <c r="BB35" s="52">
        <f t="shared" si="47"/>
        <v>0</v>
      </c>
      <c r="BC35" s="52">
        <f t="shared" si="47"/>
        <v>0</v>
      </c>
      <c r="BD35" s="52">
        <f t="shared" si="47"/>
        <v>0</v>
      </c>
      <c r="BE35" s="52">
        <f t="shared" si="47"/>
        <v>0</v>
      </c>
      <c r="BF35" s="52">
        <f t="shared" si="47"/>
        <v>0</v>
      </c>
      <c r="BG35" s="52">
        <f t="shared" si="47"/>
        <v>0</v>
      </c>
      <c r="BH35" s="52">
        <f t="shared" si="47"/>
        <v>0</v>
      </c>
      <c r="BI35" s="52">
        <f t="shared" si="47"/>
        <v>0</v>
      </c>
      <c r="BJ35" s="52">
        <f t="shared" si="47"/>
        <v>0</v>
      </c>
      <c r="BK35" s="52">
        <f t="shared" si="47"/>
        <v>0</v>
      </c>
      <c r="BL35" s="52">
        <f t="shared" si="47"/>
        <v>0</v>
      </c>
      <c r="BM35" s="52">
        <f t="shared" si="47"/>
        <v>0</v>
      </c>
      <c r="BN35" s="52">
        <f t="shared" si="47"/>
        <v>0</v>
      </c>
      <c r="BO35" s="52">
        <f t="shared" si="47"/>
        <v>0</v>
      </c>
      <c r="BP35" s="52">
        <f t="shared" si="47"/>
        <v>0</v>
      </c>
      <c r="BQ35" s="52">
        <f t="shared" si="47"/>
        <v>0</v>
      </c>
      <c r="BR35" s="52">
        <f t="shared" si="47"/>
        <v>0</v>
      </c>
      <c r="BS35" s="52">
        <f t="shared" si="47"/>
        <v>0</v>
      </c>
      <c r="BT35" s="52">
        <f t="shared" si="47"/>
        <v>0</v>
      </c>
      <c r="BU35" s="52">
        <f t="shared" si="47"/>
        <v>0</v>
      </c>
      <c r="BV35" s="52">
        <f t="shared" si="47"/>
        <v>0</v>
      </c>
      <c r="BW35" s="52">
        <f t="shared" si="47"/>
        <v>0</v>
      </c>
      <c r="BX35" s="52">
        <f t="shared" si="47"/>
        <v>0</v>
      </c>
      <c r="BY35" s="52">
        <f t="shared" si="47"/>
        <v>0</v>
      </c>
      <c r="BZ35" s="52">
        <f t="shared" si="47"/>
        <v>0</v>
      </c>
      <c r="CA35" s="52">
        <f t="shared" si="47"/>
        <v>0</v>
      </c>
      <c r="CB35" s="52">
        <f t="shared" si="47"/>
        <v>0</v>
      </c>
      <c r="CC35" s="52">
        <f t="shared" si="47"/>
        <v>0</v>
      </c>
      <c r="CD35" s="52">
        <f t="shared" si="47"/>
        <v>0</v>
      </c>
      <c r="CE35" s="52">
        <f t="shared" si="47"/>
        <v>0</v>
      </c>
    </row>
    <row r="36" spans="2:83" ht="24" x14ac:dyDescent="0.25">
      <c r="B36" s="307"/>
      <c r="C36" s="54" t="s">
        <v>17</v>
      </c>
      <c r="E36" s="34"/>
      <c r="F36" s="63"/>
      <c r="G36" s="63"/>
      <c r="H36" s="63"/>
      <c r="I36" s="16"/>
      <c r="J36" s="16"/>
      <c r="K36" s="16"/>
      <c r="L36" s="16"/>
      <c r="M36" s="16"/>
      <c r="N36" s="16"/>
      <c r="O36" s="16"/>
      <c r="P36" s="16"/>
      <c r="Q36" s="16"/>
      <c r="R36" s="16"/>
      <c r="S36" s="16"/>
      <c r="T36" s="16"/>
      <c r="U36" s="16"/>
      <c r="V36" s="16"/>
      <c r="W36" s="52">
        <f t="shared" si="47"/>
        <v>0</v>
      </c>
      <c r="X36" s="52">
        <f t="shared" si="47"/>
        <v>0</v>
      </c>
      <c r="Y36" s="52">
        <f t="shared" si="47"/>
        <v>0</v>
      </c>
      <c r="Z36" s="52">
        <f t="shared" si="47"/>
        <v>0</v>
      </c>
      <c r="AA36" s="52">
        <f t="shared" si="47"/>
        <v>0</v>
      </c>
      <c r="AB36" s="52">
        <f t="shared" si="47"/>
        <v>0</v>
      </c>
      <c r="AC36" s="52">
        <f t="shared" si="47"/>
        <v>0</v>
      </c>
      <c r="AD36" s="52">
        <f t="shared" si="47"/>
        <v>0</v>
      </c>
      <c r="AE36" s="52">
        <f t="shared" si="47"/>
        <v>0</v>
      </c>
      <c r="AF36" s="52">
        <f t="shared" si="47"/>
        <v>0</v>
      </c>
      <c r="AG36" s="52">
        <f t="shared" si="47"/>
        <v>0</v>
      </c>
      <c r="AH36" s="52">
        <f t="shared" ref="AH36:CE37" si="48">AH86+AH136</f>
        <v>0</v>
      </c>
      <c r="AI36" s="52">
        <f t="shared" si="48"/>
        <v>0</v>
      </c>
      <c r="AJ36" s="52">
        <f t="shared" si="48"/>
        <v>0</v>
      </c>
      <c r="AK36" s="52">
        <f t="shared" si="48"/>
        <v>0</v>
      </c>
      <c r="AL36" s="52">
        <f t="shared" si="48"/>
        <v>0</v>
      </c>
      <c r="AM36" s="52">
        <f t="shared" si="48"/>
        <v>3.2285293333333334</v>
      </c>
      <c r="AN36" s="52">
        <f t="shared" si="48"/>
        <v>25.828234666666667</v>
      </c>
      <c r="AO36" s="52">
        <f t="shared" si="48"/>
        <v>78.45326279999999</v>
      </c>
      <c r="AP36" s="52">
        <f t="shared" si="48"/>
        <v>136.88964373333334</v>
      </c>
      <c r="AQ36" s="52">
        <f t="shared" si="48"/>
        <v>166.59211359999998</v>
      </c>
      <c r="AR36" s="52">
        <f t="shared" si="48"/>
        <v>189.51467186666662</v>
      </c>
      <c r="AS36" s="52">
        <f t="shared" si="48"/>
        <v>236.65120013333336</v>
      </c>
      <c r="AT36" s="52">
        <f t="shared" si="48"/>
        <v>293.15046346666668</v>
      </c>
      <c r="AU36" s="52">
        <f t="shared" si="48"/>
        <v>0</v>
      </c>
      <c r="AV36" s="52">
        <f t="shared" si="48"/>
        <v>0</v>
      </c>
      <c r="AW36" s="52">
        <f t="shared" si="48"/>
        <v>0</v>
      </c>
      <c r="AX36" s="52">
        <f t="shared" si="48"/>
        <v>0</v>
      </c>
      <c r="AY36" s="52">
        <f t="shared" si="48"/>
        <v>0</v>
      </c>
      <c r="AZ36" s="52">
        <f t="shared" si="48"/>
        <v>0</v>
      </c>
      <c r="BA36" s="52">
        <f t="shared" si="48"/>
        <v>0</v>
      </c>
      <c r="BB36" s="52">
        <f t="shared" si="48"/>
        <v>0</v>
      </c>
      <c r="BC36" s="52">
        <f t="shared" si="48"/>
        <v>0</v>
      </c>
      <c r="BD36" s="52">
        <f t="shared" si="48"/>
        <v>0</v>
      </c>
      <c r="BE36" s="52">
        <f t="shared" si="48"/>
        <v>0</v>
      </c>
      <c r="BF36" s="52">
        <f t="shared" si="48"/>
        <v>0</v>
      </c>
      <c r="BG36" s="52">
        <f t="shared" si="48"/>
        <v>0</v>
      </c>
      <c r="BH36" s="52">
        <f t="shared" si="48"/>
        <v>0</v>
      </c>
      <c r="BI36" s="52">
        <f t="shared" si="48"/>
        <v>0</v>
      </c>
      <c r="BJ36" s="52">
        <f t="shared" si="48"/>
        <v>0</v>
      </c>
      <c r="BK36" s="52">
        <f t="shared" si="48"/>
        <v>0</v>
      </c>
      <c r="BL36" s="52">
        <f t="shared" si="48"/>
        <v>0</v>
      </c>
      <c r="BM36" s="52">
        <f t="shared" si="48"/>
        <v>0</v>
      </c>
      <c r="BN36" s="52">
        <f t="shared" si="48"/>
        <v>0</v>
      </c>
      <c r="BO36" s="52">
        <f t="shared" si="48"/>
        <v>0</v>
      </c>
      <c r="BP36" s="52">
        <f t="shared" si="48"/>
        <v>0</v>
      </c>
      <c r="BQ36" s="52">
        <f t="shared" si="48"/>
        <v>0</v>
      </c>
      <c r="BR36" s="52">
        <f t="shared" si="48"/>
        <v>0</v>
      </c>
      <c r="BS36" s="52">
        <f t="shared" si="48"/>
        <v>0</v>
      </c>
      <c r="BT36" s="52">
        <f t="shared" si="48"/>
        <v>0</v>
      </c>
      <c r="BU36" s="52">
        <f t="shared" si="48"/>
        <v>0</v>
      </c>
      <c r="BV36" s="52">
        <f t="shared" si="48"/>
        <v>0</v>
      </c>
      <c r="BW36" s="52">
        <f t="shared" si="48"/>
        <v>0</v>
      </c>
      <c r="BX36" s="52">
        <f t="shared" si="48"/>
        <v>0</v>
      </c>
      <c r="BY36" s="52">
        <f t="shared" si="48"/>
        <v>0</v>
      </c>
      <c r="BZ36" s="52">
        <f t="shared" si="48"/>
        <v>0</v>
      </c>
      <c r="CA36" s="52">
        <f t="shared" si="48"/>
        <v>0</v>
      </c>
      <c r="CB36" s="52">
        <f t="shared" si="48"/>
        <v>0</v>
      </c>
      <c r="CC36" s="52">
        <f t="shared" si="48"/>
        <v>0</v>
      </c>
      <c r="CD36" s="52">
        <f t="shared" si="48"/>
        <v>0</v>
      </c>
      <c r="CE36" s="52">
        <f t="shared" si="48"/>
        <v>0</v>
      </c>
    </row>
    <row r="37" spans="2:83" ht="24.6" customHeight="1" x14ac:dyDescent="0.25">
      <c r="B37" s="307"/>
      <c r="C37" s="54" t="s">
        <v>74</v>
      </c>
      <c r="E37" s="34"/>
      <c r="F37" s="63"/>
      <c r="G37" s="63"/>
      <c r="H37" s="63"/>
      <c r="I37" s="16"/>
      <c r="J37" s="16"/>
      <c r="K37" s="16"/>
      <c r="L37" s="16"/>
      <c r="M37" s="16"/>
      <c r="N37" s="16"/>
      <c r="O37" s="16"/>
      <c r="P37" s="16"/>
      <c r="Q37" s="16"/>
      <c r="R37" s="16"/>
      <c r="S37" s="16"/>
      <c r="T37" s="16"/>
      <c r="U37" s="16"/>
      <c r="V37" s="16"/>
      <c r="W37" s="52">
        <f t="shared" ref="W37:BB37" si="49">W87+W137</f>
        <v>0</v>
      </c>
      <c r="X37" s="52">
        <f t="shared" si="49"/>
        <v>0</v>
      </c>
      <c r="Y37" s="52">
        <f t="shared" si="49"/>
        <v>0.36773214866932974</v>
      </c>
      <c r="Z37" s="52">
        <f t="shared" si="49"/>
        <v>2.799606081728732</v>
      </c>
      <c r="AA37" s="52">
        <f t="shared" si="49"/>
        <v>9.9351982605133209</v>
      </c>
      <c r="AB37" s="52">
        <f t="shared" si="49"/>
        <v>24.250695252772541</v>
      </c>
      <c r="AC37" s="52">
        <f t="shared" si="49"/>
        <v>45.635726234656524</v>
      </c>
      <c r="AD37" s="52">
        <f t="shared" si="49"/>
        <v>72.395317087815016</v>
      </c>
      <c r="AE37" s="52">
        <f t="shared" si="49"/>
        <v>102.70536810124223</v>
      </c>
      <c r="AF37" s="52">
        <f t="shared" si="49"/>
        <v>135.42214659613282</v>
      </c>
      <c r="AG37" s="52">
        <f t="shared" si="49"/>
        <v>169.64686844330578</v>
      </c>
      <c r="AH37" s="52">
        <f t="shared" si="49"/>
        <v>204.44805230333253</v>
      </c>
      <c r="AI37" s="52">
        <f t="shared" si="49"/>
        <v>239.47172970913198</v>
      </c>
      <c r="AJ37" s="52">
        <f t="shared" si="49"/>
        <v>275.15045976428758</v>
      </c>
      <c r="AK37" s="52">
        <f t="shared" si="49"/>
        <v>313.55547513439046</v>
      </c>
      <c r="AL37" s="52">
        <f t="shared" si="49"/>
        <v>362.40254584101649</v>
      </c>
      <c r="AM37" s="52">
        <f t="shared" si="49"/>
        <v>431.0463202253963</v>
      </c>
      <c r="AN37" s="52">
        <f t="shared" si="49"/>
        <v>526.24758876925523</v>
      </c>
      <c r="AO37" s="52">
        <f t="shared" si="49"/>
        <v>638.96627793342907</v>
      </c>
      <c r="AP37" s="52">
        <f t="shared" si="49"/>
        <v>752.678255431151</v>
      </c>
      <c r="AQ37" s="52">
        <f t="shared" si="49"/>
        <v>846.1664415256605</v>
      </c>
      <c r="AR37" s="52">
        <f t="shared" si="49"/>
        <v>899.93225486208144</v>
      </c>
      <c r="AS37" s="52">
        <f t="shared" si="49"/>
        <v>908.19476898762991</v>
      </c>
      <c r="AT37" s="52">
        <f t="shared" si="49"/>
        <v>827.94859416477595</v>
      </c>
      <c r="AU37" s="52">
        <f t="shared" si="49"/>
        <v>0</v>
      </c>
      <c r="AV37" s="52">
        <f t="shared" si="49"/>
        <v>0</v>
      </c>
      <c r="AW37" s="52">
        <f t="shared" si="49"/>
        <v>0</v>
      </c>
      <c r="AX37" s="52">
        <f t="shared" si="49"/>
        <v>0</v>
      </c>
      <c r="AY37" s="52">
        <f t="shared" si="49"/>
        <v>0</v>
      </c>
      <c r="AZ37" s="52">
        <f t="shared" si="49"/>
        <v>0</v>
      </c>
      <c r="BA37" s="52">
        <f t="shared" si="49"/>
        <v>0</v>
      </c>
      <c r="BB37" s="52">
        <f t="shared" si="49"/>
        <v>0</v>
      </c>
      <c r="BC37" s="52">
        <f t="shared" si="48"/>
        <v>0</v>
      </c>
      <c r="BD37" s="52">
        <f t="shared" si="48"/>
        <v>0</v>
      </c>
      <c r="BE37" s="52">
        <f t="shared" si="48"/>
        <v>0</v>
      </c>
      <c r="BF37" s="52">
        <f t="shared" si="48"/>
        <v>0</v>
      </c>
      <c r="BG37" s="52">
        <f t="shared" si="48"/>
        <v>0</v>
      </c>
      <c r="BH37" s="52">
        <f t="shared" si="48"/>
        <v>0</v>
      </c>
      <c r="BI37" s="52">
        <f t="shared" si="48"/>
        <v>0</v>
      </c>
      <c r="BJ37" s="52">
        <f t="shared" si="48"/>
        <v>0</v>
      </c>
      <c r="BK37" s="52">
        <f t="shared" si="48"/>
        <v>0</v>
      </c>
      <c r="BL37" s="52">
        <f t="shared" si="48"/>
        <v>0</v>
      </c>
      <c r="BM37" s="52">
        <f t="shared" si="48"/>
        <v>0</v>
      </c>
      <c r="BN37" s="52">
        <f t="shared" si="48"/>
        <v>0</v>
      </c>
      <c r="BO37" s="52">
        <f t="shared" si="48"/>
        <v>0</v>
      </c>
      <c r="BP37" s="52">
        <f t="shared" si="48"/>
        <v>0</v>
      </c>
      <c r="BQ37" s="52">
        <f t="shared" si="48"/>
        <v>0</v>
      </c>
      <c r="BR37" s="52">
        <f t="shared" si="48"/>
        <v>0</v>
      </c>
      <c r="BS37" s="52">
        <f t="shared" si="48"/>
        <v>0</v>
      </c>
      <c r="BT37" s="52">
        <f t="shared" si="48"/>
        <v>0</v>
      </c>
      <c r="BU37" s="52">
        <f t="shared" si="48"/>
        <v>0</v>
      </c>
      <c r="BV37" s="52">
        <f t="shared" si="48"/>
        <v>0</v>
      </c>
      <c r="BW37" s="52">
        <f t="shared" si="48"/>
        <v>0</v>
      </c>
      <c r="BX37" s="52">
        <f t="shared" si="48"/>
        <v>0</v>
      </c>
      <c r="BY37" s="52">
        <f t="shared" si="48"/>
        <v>0</v>
      </c>
      <c r="BZ37" s="52">
        <f t="shared" si="48"/>
        <v>0</v>
      </c>
      <c r="CA37" s="52">
        <f t="shared" si="48"/>
        <v>0</v>
      </c>
      <c r="CB37" s="52">
        <f t="shared" si="48"/>
        <v>0</v>
      </c>
      <c r="CC37" s="52">
        <f t="shared" si="48"/>
        <v>0</v>
      </c>
      <c r="CD37" s="52">
        <f t="shared" si="48"/>
        <v>0</v>
      </c>
      <c r="CE37" s="52">
        <f t="shared" si="48"/>
        <v>0</v>
      </c>
    </row>
    <row r="38" spans="2:83" x14ac:dyDescent="0.25">
      <c r="B38" s="307"/>
      <c r="C38" s="3" t="s">
        <v>77</v>
      </c>
      <c r="E38" s="34"/>
      <c r="F38" s="63"/>
      <c r="G38" s="63"/>
      <c r="H38" s="63"/>
      <c r="I38" s="17"/>
      <c r="J38" s="17"/>
      <c r="K38" s="17"/>
      <c r="L38" s="17"/>
      <c r="M38" s="17"/>
      <c r="N38" s="17"/>
      <c r="O38" s="17"/>
      <c r="P38" s="17"/>
      <c r="Q38" s="17"/>
      <c r="R38" s="17"/>
      <c r="S38" s="17"/>
      <c r="T38" s="17"/>
      <c r="U38" s="17"/>
      <c r="V38" s="17"/>
      <c r="W38" s="6">
        <f t="shared" ref="W38:CE38" si="50">SUM(W32:W37)</f>
        <v>106.75254897314679</v>
      </c>
      <c r="X38" s="6">
        <f t="shared" si="50"/>
        <v>133.11746460825316</v>
      </c>
      <c r="Y38" s="6">
        <f t="shared" si="50"/>
        <v>166.90072711923821</v>
      </c>
      <c r="Z38" s="6">
        <f t="shared" si="50"/>
        <v>206.79984562888481</v>
      </c>
      <c r="AA38" s="6">
        <f t="shared" si="50"/>
        <v>232.18940998640048</v>
      </c>
      <c r="AB38" s="6">
        <f t="shared" si="50"/>
        <v>264.90406108536962</v>
      </c>
      <c r="AC38" s="6">
        <f t="shared" si="50"/>
        <v>297.07485333472317</v>
      </c>
      <c r="AD38" s="6">
        <f t="shared" si="50"/>
        <v>334.72227622325545</v>
      </c>
      <c r="AE38" s="6">
        <f t="shared" si="50"/>
        <v>375.98718777923898</v>
      </c>
      <c r="AF38" s="6">
        <f t="shared" si="50"/>
        <v>419.68616028833435</v>
      </c>
      <c r="AG38" s="6">
        <f t="shared" si="50"/>
        <v>464.90158154359648</v>
      </c>
      <c r="AH38" s="6">
        <f t="shared" si="50"/>
        <v>510.71994980775355</v>
      </c>
      <c r="AI38" s="6">
        <f t="shared" si="50"/>
        <v>556.69750470134386</v>
      </c>
      <c r="AJ38" s="6">
        <f t="shared" si="50"/>
        <v>603.00114409918069</v>
      </c>
      <c r="AK38" s="6">
        <f t="shared" si="50"/>
        <v>651.42768956297596</v>
      </c>
      <c r="AL38" s="6">
        <f t="shared" si="50"/>
        <v>723.22605271056966</v>
      </c>
      <c r="AM38" s="6">
        <f t="shared" si="50"/>
        <v>809.82030532917997</v>
      </c>
      <c r="AN38" s="6">
        <f t="shared" si="50"/>
        <v>951.22845735115129</v>
      </c>
      <c r="AO38" s="6">
        <f t="shared" si="50"/>
        <v>1125.875841376592</v>
      </c>
      <c r="AP38" s="6">
        <f t="shared" si="50"/>
        <v>1309.3958039037643</v>
      </c>
      <c r="AQ38" s="6">
        <f t="shared" si="50"/>
        <v>1430.8404131723441</v>
      </c>
      <c r="AR38" s="6">
        <f t="shared" si="50"/>
        <v>1501.4826496953212</v>
      </c>
      <c r="AS38" s="6">
        <f t="shared" si="50"/>
        <v>1555.3785564836517</v>
      </c>
      <c r="AT38" s="6">
        <f t="shared" si="50"/>
        <v>1535.6837386740792</v>
      </c>
      <c r="AU38" s="6">
        <f t="shared" si="50"/>
        <v>0</v>
      </c>
      <c r="AV38" s="6">
        <f t="shared" si="50"/>
        <v>0</v>
      </c>
      <c r="AW38" s="6">
        <f t="shared" si="50"/>
        <v>0</v>
      </c>
      <c r="AX38" s="6">
        <f t="shared" si="50"/>
        <v>0</v>
      </c>
      <c r="AY38" s="6">
        <f t="shared" si="50"/>
        <v>0</v>
      </c>
      <c r="AZ38" s="6">
        <f t="shared" si="50"/>
        <v>0</v>
      </c>
      <c r="BA38" s="6">
        <f t="shared" si="50"/>
        <v>0</v>
      </c>
      <c r="BB38" s="6">
        <f t="shared" si="50"/>
        <v>0</v>
      </c>
      <c r="BC38" s="6">
        <f t="shared" si="50"/>
        <v>0</v>
      </c>
      <c r="BD38" s="6">
        <f t="shared" si="50"/>
        <v>0</v>
      </c>
      <c r="BE38" s="6">
        <f t="shared" si="50"/>
        <v>0</v>
      </c>
      <c r="BF38" s="6">
        <f t="shared" si="50"/>
        <v>0</v>
      </c>
      <c r="BG38" s="6">
        <f t="shared" si="50"/>
        <v>0</v>
      </c>
      <c r="BH38" s="6">
        <f t="shared" si="50"/>
        <v>0</v>
      </c>
      <c r="BI38" s="6">
        <f t="shared" si="50"/>
        <v>0</v>
      </c>
      <c r="BJ38" s="6">
        <f t="shared" si="50"/>
        <v>0</v>
      </c>
      <c r="BK38" s="6">
        <f t="shared" si="50"/>
        <v>0</v>
      </c>
      <c r="BL38" s="6">
        <f t="shared" si="50"/>
        <v>0</v>
      </c>
      <c r="BM38" s="6">
        <f t="shared" si="50"/>
        <v>0</v>
      </c>
      <c r="BN38" s="6">
        <f t="shared" si="50"/>
        <v>0</v>
      </c>
      <c r="BO38" s="6">
        <f t="shared" si="50"/>
        <v>0</v>
      </c>
      <c r="BP38" s="6">
        <f t="shared" si="50"/>
        <v>0</v>
      </c>
      <c r="BQ38" s="6">
        <f t="shared" si="50"/>
        <v>0</v>
      </c>
      <c r="BR38" s="6">
        <f t="shared" si="50"/>
        <v>0</v>
      </c>
      <c r="BS38" s="6">
        <f t="shared" si="50"/>
        <v>0</v>
      </c>
      <c r="BT38" s="6">
        <f t="shared" si="50"/>
        <v>0</v>
      </c>
      <c r="BU38" s="6">
        <f t="shared" si="50"/>
        <v>0</v>
      </c>
      <c r="BV38" s="6">
        <f t="shared" si="50"/>
        <v>0</v>
      </c>
      <c r="BW38" s="6">
        <f t="shared" si="50"/>
        <v>0</v>
      </c>
      <c r="BX38" s="6">
        <f t="shared" si="50"/>
        <v>0</v>
      </c>
      <c r="BY38" s="6">
        <f t="shared" si="50"/>
        <v>0</v>
      </c>
      <c r="BZ38" s="6">
        <f t="shared" si="50"/>
        <v>0</v>
      </c>
      <c r="CA38" s="6">
        <f t="shared" si="50"/>
        <v>0</v>
      </c>
      <c r="CB38" s="6">
        <f t="shared" si="50"/>
        <v>0</v>
      </c>
      <c r="CC38" s="6">
        <f t="shared" si="50"/>
        <v>0</v>
      </c>
      <c r="CD38" s="6">
        <f t="shared" si="50"/>
        <v>0</v>
      </c>
      <c r="CE38" s="6">
        <f t="shared" si="50"/>
        <v>0</v>
      </c>
    </row>
    <row r="39" spans="2:83" x14ac:dyDescent="0.25">
      <c r="B39" s="307" t="s">
        <v>3</v>
      </c>
      <c r="C39" s="54" t="s">
        <v>19</v>
      </c>
      <c r="E39" s="34"/>
      <c r="F39" s="63"/>
      <c r="G39" s="63"/>
      <c r="H39" s="63"/>
      <c r="I39" s="16"/>
      <c r="J39" s="16"/>
      <c r="K39" s="16"/>
      <c r="L39" s="16"/>
      <c r="M39" s="16"/>
      <c r="N39" s="16"/>
      <c r="O39" s="16"/>
      <c r="P39" s="16"/>
      <c r="Q39" s="16"/>
      <c r="R39" s="16"/>
      <c r="S39" s="16"/>
      <c r="T39" s="16"/>
      <c r="U39" s="16"/>
      <c r="V39" s="16"/>
      <c r="W39" s="52">
        <f t="shared" ref="W39:CE40" si="51">W89+W139</f>
        <v>87.374187502408958</v>
      </c>
      <c r="X39" s="52">
        <f t="shared" si="51"/>
        <v>87.016892399100769</v>
      </c>
      <c r="Y39" s="52">
        <f t="shared" si="51"/>
        <v>86.114579045041253</v>
      </c>
      <c r="Z39" s="52">
        <f t="shared" si="51"/>
        <v>84.906147641443596</v>
      </c>
      <c r="AA39" s="52">
        <f t="shared" si="51"/>
        <v>83.507332327416137</v>
      </c>
      <c r="AB39" s="52">
        <f t="shared" si="51"/>
        <v>82.288038720436305</v>
      </c>
      <c r="AC39" s="52">
        <f t="shared" si="51"/>
        <v>81.419706184904626</v>
      </c>
      <c r="AD39" s="52">
        <f t="shared" si="51"/>
        <v>80.71910982909661</v>
      </c>
      <c r="AE39" s="52">
        <f t="shared" si="51"/>
        <v>79.993604083609711</v>
      </c>
      <c r="AF39" s="52">
        <f t="shared" si="51"/>
        <v>79.194300211293196</v>
      </c>
      <c r="AG39" s="52">
        <f t="shared" si="51"/>
        <v>78.274057476124071</v>
      </c>
      <c r="AH39" s="52">
        <f t="shared" si="51"/>
        <v>77.239727404893046</v>
      </c>
      <c r="AI39" s="52">
        <f t="shared" si="51"/>
        <v>76.143810307328394</v>
      </c>
      <c r="AJ39" s="52">
        <f t="shared" si="51"/>
        <v>75.037058492030823</v>
      </c>
      <c r="AK39" s="52">
        <f t="shared" si="51"/>
        <v>73.919471959000347</v>
      </c>
      <c r="AL39" s="52">
        <f t="shared" si="51"/>
        <v>72.74517044372493</v>
      </c>
      <c r="AM39" s="52">
        <f t="shared" si="51"/>
        <v>70.819303070669619</v>
      </c>
      <c r="AN39" s="52">
        <f t="shared" si="51"/>
        <v>67.434254300594802</v>
      </c>
      <c r="AO39" s="52">
        <f t="shared" si="51"/>
        <v>58.24263264002596</v>
      </c>
      <c r="AP39" s="52">
        <f t="shared" si="51"/>
        <v>47.363728797021423</v>
      </c>
      <c r="AQ39" s="52">
        <f t="shared" si="51"/>
        <v>36.579939033955064</v>
      </c>
      <c r="AR39" s="52">
        <f t="shared" si="51"/>
        <v>30.830328022556095</v>
      </c>
      <c r="AS39" s="52">
        <f t="shared" si="51"/>
        <v>27.406489261423282</v>
      </c>
      <c r="AT39" s="52">
        <f t="shared" si="51"/>
        <v>18.151682154292935</v>
      </c>
      <c r="AU39" s="52">
        <f t="shared" si="51"/>
        <v>0</v>
      </c>
      <c r="AV39" s="52">
        <f t="shared" si="51"/>
        <v>0</v>
      </c>
      <c r="AW39" s="52">
        <f t="shared" si="51"/>
        <v>0</v>
      </c>
      <c r="AX39" s="52">
        <f t="shared" si="51"/>
        <v>0</v>
      </c>
      <c r="AY39" s="52">
        <f t="shared" si="51"/>
        <v>0</v>
      </c>
      <c r="AZ39" s="52">
        <f t="shared" si="51"/>
        <v>0</v>
      </c>
      <c r="BA39" s="52">
        <f t="shared" si="51"/>
        <v>0</v>
      </c>
      <c r="BB39" s="52">
        <f t="shared" si="51"/>
        <v>0</v>
      </c>
      <c r="BC39" s="52">
        <f t="shared" si="51"/>
        <v>0</v>
      </c>
      <c r="BD39" s="52">
        <f t="shared" si="51"/>
        <v>0</v>
      </c>
      <c r="BE39" s="52">
        <f t="shared" si="51"/>
        <v>0</v>
      </c>
      <c r="BF39" s="52">
        <f t="shared" si="51"/>
        <v>0</v>
      </c>
      <c r="BG39" s="52">
        <f t="shared" si="51"/>
        <v>0</v>
      </c>
      <c r="BH39" s="52">
        <f t="shared" si="51"/>
        <v>0</v>
      </c>
      <c r="BI39" s="52">
        <f t="shared" si="51"/>
        <v>0</v>
      </c>
      <c r="BJ39" s="52">
        <f t="shared" si="51"/>
        <v>0</v>
      </c>
      <c r="BK39" s="52">
        <f t="shared" si="51"/>
        <v>0</v>
      </c>
      <c r="BL39" s="52">
        <f t="shared" si="51"/>
        <v>0</v>
      </c>
      <c r="BM39" s="52">
        <f t="shared" si="51"/>
        <v>0</v>
      </c>
      <c r="BN39" s="52">
        <f t="shared" si="51"/>
        <v>0</v>
      </c>
      <c r="BO39" s="52">
        <f t="shared" si="51"/>
        <v>0</v>
      </c>
      <c r="BP39" s="52">
        <f t="shared" si="51"/>
        <v>0</v>
      </c>
      <c r="BQ39" s="52">
        <f t="shared" si="51"/>
        <v>0</v>
      </c>
      <c r="BR39" s="52">
        <f t="shared" si="51"/>
        <v>0</v>
      </c>
      <c r="BS39" s="52">
        <f t="shared" si="51"/>
        <v>0</v>
      </c>
      <c r="BT39" s="52">
        <f t="shared" si="51"/>
        <v>0</v>
      </c>
      <c r="BU39" s="52">
        <f t="shared" si="51"/>
        <v>0</v>
      </c>
      <c r="BV39" s="52">
        <f t="shared" si="51"/>
        <v>0</v>
      </c>
      <c r="BW39" s="52">
        <f t="shared" si="51"/>
        <v>0</v>
      </c>
      <c r="BX39" s="52">
        <f t="shared" si="51"/>
        <v>0</v>
      </c>
      <c r="BY39" s="52">
        <f t="shared" si="51"/>
        <v>0</v>
      </c>
      <c r="BZ39" s="52">
        <f t="shared" si="51"/>
        <v>0</v>
      </c>
      <c r="CA39" s="52">
        <f t="shared" si="51"/>
        <v>0</v>
      </c>
      <c r="CB39" s="52">
        <f t="shared" si="51"/>
        <v>0</v>
      </c>
      <c r="CC39" s="52">
        <f t="shared" si="51"/>
        <v>0</v>
      </c>
      <c r="CD39" s="52">
        <f t="shared" si="51"/>
        <v>0</v>
      </c>
      <c r="CE39" s="52">
        <f t="shared" si="51"/>
        <v>0</v>
      </c>
    </row>
    <row r="40" spans="2:83" ht="24" x14ac:dyDescent="0.25">
      <c r="B40" s="307"/>
      <c r="C40" s="54" t="s">
        <v>20</v>
      </c>
      <c r="E40" s="34"/>
      <c r="F40" s="63"/>
      <c r="G40" s="63"/>
      <c r="H40" s="63"/>
      <c r="I40" s="16"/>
      <c r="J40" s="16"/>
      <c r="K40" s="16"/>
      <c r="L40" s="16"/>
      <c r="M40" s="16"/>
      <c r="N40" s="16"/>
      <c r="O40" s="16"/>
      <c r="P40" s="16"/>
      <c r="Q40" s="16"/>
      <c r="R40" s="16"/>
      <c r="S40" s="16"/>
      <c r="T40" s="16"/>
      <c r="U40" s="16"/>
      <c r="V40" s="16"/>
      <c r="W40" s="52">
        <f t="shared" si="51"/>
        <v>470.40515086222223</v>
      </c>
      <c r="X40" s="52">
        <f t="shared" si="51"/>
        <v>467.50860053930614</v>
      </c>
      <c r="Y40" s="52">
        <f t="shared" si="51"/>
        <v>464.61205021638955</v>
      </c>
      <c r="Z40" s="52">
        <f t="shared" si="51"/>
        <v>461.71549989347284</v>
      </c>
      <c r="AA40" s="52">
        <f t="shared" si="51"/>
        <v>458.81894957055619</v>
      </c>
      <c r="AB40" s="52">
        <f t="shared" si="51"/>
        <v>455.92239924763965</v>
      </c>
      <c r="AC40" s="52">
        <f t="shared" si="51"/>
        <v>453.02584892472294</v>
      </c>
      <c r="AD40" s="52">
        <f t="shared" si="51"/>
        <v>450.12929860180634</v>
      </c>
      <c r="AE40" s="52">
        <f t="shared" si="51"/>
        <v>447.23274827888963</v>
      </c>
      <c r="AF40" s="52">
        <f t="shared" si="51"/>
        <v>444.33619795597298</v>
      </c>
      <c r="AG40" s="52">
        <f t="shared" si="51"/>
        <v>441.43964763305644</v>
      </c>
      <c r="AH40" s="52">
        <f t="shared" si="51"/>
        <v>438.54309731013973</v>
      </c>
      <c r="AI40" s="52">
        <f t="shared" si="51"/>
        <v>435.64654698722308</v>
      </c>
      <c r="AJ40" s="52">
        <f t="shared" si="51"/>
        <v>432.74999666430642</v>
      </c>
      <c r="AK40" s="52">
        <f t="shared" si="51"/>
        <v>429.85344634138977</v>
      </c>
      <c r="AL40" s="52">
        <f t="shared" si="51"/>
        <v>426.95689601847317</v>
      </c>
      <c r="AM40" s="52">
        <f t="shared" si="51"/>
        <v>424.06034569555652</v>
      </c>
      <c r="AN40" s="52">
        <f t="shared" si="51"/>
        <v>421.16379537263987</v>
      </c>
      <c r="AO40" s="52">
        <f t="shared" si="51"/>
        <v>364.786314331254</v>
      </c>
      <c r="AP40" s="52">
        <f t="shared" si="51"/>
        <v>271.60260873125299</v>
      </c>
      <c r="AQ40" s="52">
        <f t="shared" si="51"/>
        <v>193.94952073125296</v>
      </c>
      <c r="AR40" s="52">
        <f t="shared" si="51"/>
        <v>124.24494079999999</v>
      </c>
      <c r="AS40" s="52">
        <f t="shared" si="51"/>
        <v>76.100026240000005</v>
      </c>
      <c r="AT40" s="52">
        <f t="shared" si="51"/>
        <v>38.308856746666663</v>
      </c>
      <c r="AU40" s="52">
        <f t="shared" si="51"/>
        <v>0</v>
      </c>
      <c r="AV40" s="52">
        <f t="shared" si="51"/>
        <v>0</v>
      </c>
      <c r="AW40" s="52">
        <f t="shared" si="51"/>
        <v>0</v>
      </c>
      <c r="AX40" s="52">
        <f t="shared" si="51"/>
        <v>0</v>
      </c>
      <c r="AY40" s="52">
        <f t="shared" si="51"/>
        <v>0</v>
      </c>
      <c r="AZ40" s="52">
        <f t="shared" si="51"/>
        <v>0</v>
      </c>
      <c r="BA40" s="52">
        <f t="shared" si="51"/>
        <v>0</v>
      </c>
      <c r="BB40" s="52">
        <f t="shared" si="51"/>
        <v>0</v>
      </c>
      <c r="BC40" s="52">
        <f t="shared" si="51"/>
        <v>0</v>
      </c>
      <c r="BD40" s="52">
        <f t="shared" si="51"/>
        <v>0</v>
      </c>
      <c r="BE40" s="52">
        <f t="shared" si="51"/>
        <v>0</v>
      </c>
      <c r="BF40" s="52">
        <f t="shared" si="51"/>
        <v>0</v>
      </c>
      <c r="BG40" s="52">
        <f t="shared" si="51"/>
        <v>0</v>
      </c>
      <c r="BH40" s="52">
        <f t="shared" si="51"/>
        <v>0</v>
      </c>
      <c r="BI40" s="52">
        <f t="shared" si="51"/>
        <v>0</v>
      </c>
      <c r="BJ40" s="52">
        <f t="shared" si="51"/>
        <v>0</v>
      </c>
      <c r="BK40" s="52">
        <f t="shared" si="51"/>
        <v>0</v>
      </c>
      <c r="BL40" s="52">
        <f t="shared" si="51"/>
        <v>0</v>
      </c>
      <c r="BM40" s="52">
        <f t="shared" si="51"/>
        <v>0</v>
      </c>
      <c r="BN40" s="52">
        <f t="shared" si="51"/>
        <v>0</v>
      </c>
      <c r="BO40" s="52">
        <f t="shared" si="51"/>
        <v>0</v>
      </c>
      <c r="BP40" s="52">
        <f t="shared" si="51"/>
        <v>0</v>
      </c>
      <c r="BQ40" s="52">
        <f t="shared" si="51"/>
        <v>0</v>
      </c>
      <c r="BR40" s="52">
        <f t="shared" si="51"/>
        <v>0</v>
      </c>
      <c r="BS40" s="52">
        <f t="shared" si="51"/>
        <v>0</v>
      </c>
      <c r="BT40" s="52">
        <f t="shared" si="51"/>
        <v>0</v>
      </c>
      <c r="BU40" s="52">
        <f t="shared" si="51"/>
        <v>0</v>
      </c>
      <c r="BV40" s="52">
        <f t="shared" si="51"/>
        <v>0</v>
      </c>
      <c r="BW40" s="52">
        <f t="shared" si="51"/>
        <v>0</v>
      </c>
      <c r="BX40" s="52">
        <f t="shared" si="51"/>
        <v>0</v>
      </c>
      <c r="BY40" s="52">
        <f t="shared" si="51"/>
        <v>0</v>
      </c>
      <c r="BZ40" s="52">
        <f t="shared" si="51"/>
        <v>0</v>
      </c>
      <c r="CA40" s="52">
        <f t="shared" si="51"/>
        <v>0</v>
      </c>
      <c r="CB40" s="52">
        <f t="shared" si="51"/>
        <v>0</v>
      </c>
      <c r="CC40" s="52">
        <f t="shared" si="51"/>
        <v>0</v>
      </c>
      <c r="CD40" s="52">
        <f t="shared" si="51"/>
        <v>0</v>
      </c>
      <c r="CE40" s="52">
        <f t="shared" si="51"/>
        <v>0</v>
      </c>
    </row>
    <row r="41" spans="2:83" x14ac:dyDescent="0.25">
      <c r="B41" s="307"/>
      <c r="C41" s="3" t="s">
        <v>78</v>
      </c>
      <c r="E41" s="34"/>
      <c r="F41" s="63"/>
      <c r="G41" s="63"/>
      <c r="H41" s="63"/>
      <c r="I41" s="17"/>
      <c r="J41" s="17"/>
      <c r="K41" s="17"/>
      <c r="L41" s="17"/>
      <c r="M41" s="17"/>
      <c r="N41" s="17"/>
      <c r="O41" s="17"/>
      <c r="P41" s="17"/>
      <c r="Q41" s="17"/>
      <c r="R41" s="17"/>
      <c r="S41" s="17"/>
      <c r="T41" s="17"/>
      <c r="U41" s="17"/>
      <c r="V41" s="17"/>
      <c r="W41" s="6">
        <f t="shared" ref="W41:CE41" si="52">W39+W40</f>
        <v>557.77933836463114</v>
      </c>
      <c r="X41" s="6">
        <f t="shared" si="52"/>
        <v>554.52549293840696</v>
      </c>
      <c r="Y41" s="6">
        <f t="shared" si="52"/>
        <v>550.72662926143084</v>
      </c>
      <c r="Z41" s="6">
        <f t="shared" si="52"/>
        <v>546.62164753491641</v>
      </c>
      <c r="AA41" s="6">
        <f t="shared" si="52"/>
        <v>542.32628189797231</v>
      </c>
      <c r="AB41" s="6">
        <f t="shared" si="52"/>
        <v>538.21043796807589</v>
      </c>
      <c r="AC41" s="6">
        <f t="shared" si="52"/>
        <v>534.44555510962755</v>
      </c>
      <c r="AD41" s="6">
        <f t="shared" si="52"/>
        <v>530.84840843090296</v>
      </c>
      <c r="AE41" s="6">
        <f t="shared" si="52"/>
        <v>527.22635236249937</v>
      </c>
      <c r="AF41" s="6">
        <f t="shared" si="52"/>
        <v>523.53049816726616</v>
      </c>
      <c r="AG41" s="6">
        <f t="shared" si="52"/>
        <v>519.71370510918052</v>
      </c>
      <c r="AH41" s="6">
        <f t="shared" si="52"/>
        <v>515.7828247150328</v>
      </c>
      <c r="AI41" s="6">
        <f t="shared" si="52"/>
        <v>511.79035729455148</v>
      </c>
      <c r="AJ41" s="6">
        <f t="shared" si="52"/>
        <v>507.78705515633726</v>
      </c>
      <c r="AK41" s="6">
        <f t="shared" si="52"/>
        <v>503.77291830039013</v>
      </c>
      <c r="AL41" s="6">
        <f t="shared" si="52"/>
        <v>499.7020664621981</v>
      </c>
      <c r="AM41" s="6">
        <f t="shared" si="52"/>
        <v>494.87964876622613</v>
      </c>
      <c r="AN41" s="6">
        <f t="shared" si="52"/>
        <v>488.59804967323464</v>
      </c>
      <c r="AO41" s="6">
        <f t="shared" si="52"/>
        <v>423.02894697127999</v>
      </c>
      <c r="AP41" s="6">
        <f t="shared" si="52"/>
        <v>318.96633752827438</v>
      </c>
      <c r="AQ41" s="6">
        <f t="shared" si="52"/>
        <v>230.52945976520803</v>
      </c>
      <c r="AR41" s="6">
        <f t="shared" si="52"/>
        <v>155.0752688225561</v>
      </c>
      <c r="AS41" s="6">
        <f t="shared" si="52"/>
        <v>103.50651550142328</v>
      </c>
      <c r="AT41" s="6">
        <f t="shared" si="52"/>
        <v>56.460538900959598</v>
      </c>
      <c r="AU41" s="6">
        <f t="shared" si="52"/>
        <v>0</v>
      </c>
      <c r="AV41" s="6">
        <f t="shared" si="52"/>
        <v>0</v>
      </c>
      <c r="AW41" s="6">
        <f t="shared" si="52"/>
        <v>0</v>
      </c>
      <c r="AX41" s="6">
        <f t="shared" si="52"/>
        <v>0</v>
      </c>
      <c r="AY41" s="6">
        <f t="shared" si="52"/>
        <v>0</v>
      </c>
      <c r="AZ41" s="6">
        <f t="shared" si="52"/>
        <v>0</v>
      </c>
      <c r="BA41" s="6">
        <f t="shared" si="52"/>
        <v>0</v>
      </c>
      <c r="BB41" s="6">
        <f t="shared" si="52"/>
        <v>0</v>
      </c>
      <c r="BC41" s="6">
        <f t="shared" si="52"/>
        <v>0</v>
      </c>
      <c r="BD41" s="6">
        <f t="shared" si="52"/>
        <v>0</v>
      </c>
      <c r="BE41" s="6">
        <f t="shared" si="52"/>
        <v>0</v>
      </c>
      <c r="BF41" s="6">
        <f t="shared" si="52"/>
        <v>0</v>
      </c>
      <c r="BG41" s="6">
        <f t="shared" si="52"/>
        <v>0</v>
      </c>
      <c r="BH41" s="6">
        <f t="shared" si="52"/>
        <v>0</v>
      </c>
      <c r="BI41" s="6">
        <f t="shared" si="52"/>
        <v>0</v>
      </c>
      <c r="BJ41" s="6">
        <f t="shared" si="52"/>
        <v>0</v>
      </c>
      <c r="BK41" s="6">
        <f t="shared" si="52"/>
        <v>0</v>
      </c>
      <c r="BL41" s="6">
        <f t="shared" si="52"/>
        <v>0</v>
      </c>
      <c r="BM41" s="6">
        <f t="shared" si="52"/>
        <v>0</v>
      </c>
      <c r="BN41" s="6">
        <f t="shared" si="52"/>
        <v>0</v>
      </c>
      <c r="BO41" s="6">
        <f t="shared" si="52"/>
        <v>0</v>
      </c>
      <c r="BP41" s="6">
        <f t="shared" si="52"/>
        <v>0</v>
      </c>
      <c r="BQ41" s="6">
        <f t="shared" si="52"/>
        <v>0</v>
      </c>
      <c r="BR41" s="6">
        <f t="shared" si="52"/>
        <v>0</v>
      </c>
      <c r="BS41" s="6">
        <f t="shared" si="52"/>
        <v>0</v>
      </c>
      <c r="BT41" s="6">
        <f t="shared" si="52"/>
        <v>0</v>
      </c>
      <c r="BU41" s="6">
        <f t="shared" si="52"/>
        <v>0</v>
      </c>
      <c r="BV41" s="6">
        <f t="shared" si="52"/>
        <v>0</v>
      </c>
      <c r="BW41" s="6">
        <f t="shared" si="52"/>
        <v>0</v>
      </c>
      <c r="BX41" s="6">
        <f t="shared" si="52"/>
        <v>0</v>
      </c>
      <c r="BY41" s="6">
        <f t="shared" si="52"/>
        <v>0</v>
      </c>
      <c r="BZ41" s="6">
        <f t="shared" si="52"/>
        <v>0</v>
      </c>
      <c r="CA41" s="6">
        <f t="shared" si="52"/>
        <v>0</v>
      </c>
      <c r="CB41" s="6">
        <f t="shared" si="52"/>
        <v>0</v>
      </c>
      <c r="CC41" s="6">
        <f t="shared" si="52"/>
        <v>0</v>
      </c>
      <c r="CD41" s="6">
        <f t="shared" si="52"/>
        <v>0</v>
      </c>
      <c r="CE41" s="6">
        <f t="shared" si="52"/>
        <v>0</v>
      </c>
    </row>
    <row r="42" spans="2:83" ht="12.6" customHeight="1" x14ac:dyDescent="0.25">
      <c r="B42" s="307" t="s">
        <v>4</v>
      </c>
      <c r="C42" s="54" t="s">
        <v>21</v>
      </c>
      <c r="E42" s="34"/>
      <c r="F42" s="63"/>
      <c r="G42" s="63"/>
      <c r="H42" s="63"/>
      <c r="I42" s="16"/>
      <c r="J42" s="16"/>
      <c r="K42" s="16"/>
      <c r="L42" s="16"/>
      <c r="M42" s="16"/>
      <c r="N42" s="16"/>
      <c r="O42" s="16"/>
      <c r="P42" s="16"/>
      <c r="Q42" s="16"/>
      <c r="R42" s="16"/>
      <c r="S42" s="16"/>
      <c r="T42" s="16"/>
      <c r="U42" s="16"/>
      <c r="V42" s="16"/>
      <c r="W42" s="52">
        <f t="shared" ref="W42:CE44" si="53">W92+W142</f>
        <v>85.271999999999991</v>
      </c>
      <c r="X42" s="52">
        <f t="shared" si="53"/>
        <v>87.516000000000005</v>
      </c>
      <c r="Y42" s="52">
        <f t="shared" si="53"/>
        <v>92.004000000000005</v>
      </c>
      <c r="Z42" s="52">
        <f t="shared" si="53"/>
        <v>96.49199999999999</v>
      </c>
      <c r="AA42" s="52">
        <f t="shared" si="53"/>
        <v>99.267828000000009</v>
      </c>
      <c r="AB42" s="52">
        <f t="shared" si="53"/>
        <v>100.33148400000002</v>
      </c>
      <c r="AC42" s="52">
        <f t="shared" si="53"/>
        <v>99.682968000000002</v>
      </c>
      <c r="AD42" s="52">
        <f t="shared" si="53"/>
        <v>99.034451999999987</v>
      </c>
      <c r="AE42" s="52">
        <f t="shared" si="53"/>
        <v>98.385936000000015</v>
      </c>
      <c r="AF42" s="52">
        <f t="shared" si="53"/>
        <v>100.27987200000003</v>
      </c>
      <c r="AG42" s="52">
        <f t="shared" si="53"/>
        <v>99.278300000000016</v>
      </c>
      <c r="AH42" s="52">
        <f t="shared" si="53"/>
        <v>98.646240000000006</v>
      </c>
      <c r="AI42" s="52">
        <f t="shared" si="53"/>
        <v>94.225560000000002</v>
      </c>
      <c r="AJ42" s="52">
        <f t="shared" si="53"/>
        <v>92.11994</v>
      </c>
      <c r="AK42" s="52">
        <f t="shared" si="53"/>
        <v>87.832124996000005</v>
      </c>
      <c r="AL42" s="52">
        <f t="shared" si="53"/>
        <v>82.977794987999999</v>
      </c>
      <c r="AM42" s="52">
        <f t="shared" si="53"/>
        <v>76.891229976000005</v>
      </c>
      <c r="AN42" s="52">
        <f t="shared" si="53"/>
        <v>70.804664963999997</v>
      </c>
      <c r="AO42" s="52">
        <f t="shared" si="53"/>
        <v>64.718099952000003</v>
      </c>
      <c r="AP42" s="52">
        <f t="shared" si="53"/>
        <v>59.292013704000006</v>
      </c>
      <c r="AQ42" s="52">
        <f t="shared" si="53"/>
        <v>53.710573839999995</v>
      </c>
      <c r="AR42" s="52">
        <f t="shared" si="53"/>
        <v>47.615473399999999</v>
      </c>
      <c r="AS42" s="52">
        <f t="shared" si="53"/>
        <v>37.294004659999999</v>
      </c>
      <c r="AT42" s="52">
        <f t="shared" si="53"/>
        <v>25.042744540000005</v>
      </c>
      <c r="AU42" s="52">
        <f t="shared" si="53"/>
        <v>0</v>
      </c>
      <c r="AV42" s="52">
        <f t="shared" si="53"/>
        <v>0</v>
      </c>
      <c r="AW42" s="52">
        <f t="shared" si="53"/>
        <v>0</v>
      </c>
      <c r="AX42" s="52">
        <f t="shared" si="53"/>
        <v>0</v>
      </c>
      <c r="AY42" s="52">
        <f t="shared" si="53"/>
        <v>0</v>
      </c>
      <c r="AZ42" s="52">
        <f t="shared" si="53"/>
        <v>0</v>
      </c>
      <c r="BA42" s="52">
        <f t="shared" si="53"/>
        <v>0</v>
      </c>
      <c r="BB42" s="52">
        <f t="shared" si="53"/>
        <v>0</v>
      </c>
      <c r="BC42" s="52">
        <f t="shared" si="53"/>
        <v>0</v>
      </c>
      <c r="BD42" s="52">
        <f t="shared" si="53"/>
        <v>0</v>
      </c>
      <c r="BE42" s="52">
        <f t="shared" si="53"/>
        <v>0</v>
      </c>
      <c r="BF42" s="52">
        <f t="shared" si="53"/>
        <v>0</v>
      </c>
      <c r="BG42" s="52">
        <f t="shared" si="53"/>
        <v>0</v>
      </c>
      <c r="BH42" s="52">
        <f t="shared" si="53"/>
        <v>0</v>
      </c>
      <c r="BI42" s="52">
        <f t="shared" si="53"/>
        <v>0</v>
      </c>
      <c r="BJ42" s="52">
        <f t="shared" si="53"/>
        <v>0</v>
      </c>
      <c r="BK42" s="52">
        <f t="shared" si="53"/>
        <v>0</v>
      </c>
      <c r="BL42" s="52">
        <f t="shared" si="53"/>
        <v>0</v>
      </c>
      <c r="BM42" s="52">
        <f t="shared" si="53"/>
        <v>0</v>
      </c>
      <c r="BN42" s="52">
        <f t="shared" si="53"/>
        <v>0</v>
      </c>
      <c r="BO42" s="52">
        <f t="shared" si="53"/>
        <v>0</v>
      </c>
      <c r="BP42" s="52">
        <f t="shared" si="53"/>
        <v>0</v>
      </c>
      <c r="BQ42" s="52">
        <f t="shared" si="53"/>
        <v>0</v>
      </c>
      <c r="BR42" s="52">
        <f t="shared" si="53"/>
        <v>0</v>
      </c>
      <c r="BS42" s="52">
        <f t="shared" si="53"/>
        <v>0</v>
      </c>
      <c r="BT42" s="52">
        <f t="shared" si="53"/>
        <v>0</v>
      </c>
      <c r="BU42" s="52">
        <f t="shared" si="53"/>
        <v>0</v>
      </c>
      <c r="BV42" s="52">
        <f t="shared" si="53"/>
        <v>0</v>
      </c>
      <c r="BW42" s="52">
        <f t="shared" si="53"/>
        <v>0</v>
      </c>
      <c r="BX42" s="52">
        <f t="shared" si="53"/>
        <v>0</v>
      </c>
      <c r="BY42" s="52">
        <f t="shared" si="53"/>
        <v>0</v>
      </c>
      <c r="BZ42" s="52">
        <f t="shared" si="53"/>
        <v>0</v>
      </c>
      <c r="CA42" s="52">
        <f t="shared" si="53"/>
        <v>0</v>
      </c>
      <c r="CB42" s="52">
        <f t="shared" si="53"/>
        <v>0</v>
      </c>
      <c r="CC42" s="52">
        <f t="shared" si="53"/>
        <v>0</v>
      </c>
      <c r="CD42" s="52">
        <f t="shared" si="53"/>
        <v>0</v>
      </c>
      <c r="CE42" s="52">
        <f t="shared" si="53"/>
        <v>0</v>
      </c>
    </row>
    <row r="43" spans="2:83" x14ac:dyDescent="0.25">
      <c r="B43" s="307"/>
      <c r="C43" s="54" t="s">
        <v>22</v>
      </c>
      <c r="E43" s="34"/>
      <c r="F43" s="63"/>
      <c r="G43" s="63"/>
      <c r="H43" s="63"/>
      <c r="I43" s="16"/>
      <c r="J43" s="16"/>
      <c r="K43" s="16"/>
      <c r="L43" s="16"/>
      <c r="M43" s="16"/>
      <c r="N43" s="16"/>
      <c r="O43" s="16"/>
      <c r="P43" s="16"/>
      <c r="Q43" s="16"/>
      <c r="R43" s="16"/>
      <c r="S43" s="16"/>
      <c r="T43" s="16"/>
      <c r="U43" s="16"/>
      <c r="V43" s="16"/>
      <c r="W43" s="52">
        <f t="shared" si="53"/>
        <v>130.08600000000001</v>
      </c>
      <c r="X43" s="52">
        <f t="shared" si="53"/>
        <v>131.86800000000002</v>
      </c>
      <c r="Y43" s="52">
        <f t="shared" si="53"/>
        <v>135.43200000000002</v>
      </c>
      <c r="Z43" s="52">
        <f t="shared" si="53"/>
        <v>138.99600000000001</v>
      </c>
      <c r="AA43" s="52">
        <f t="shared" si="53"/>
        <v>142.323588</v>
      </c>
      <c r="AB43" s="52">
        <f t="shared" si="53"/>
        <v>145.41476400000002</v>
      </c>
      <c r="AC43" s="52">
        <f t="shared" si="53"/>
        <v>148.26952799999998</v>
      </c>
      <c r="AD43" s="52">
        <f t="shared" si="53"/>
        <v>151.12429200000003</v>
      </c>
      <c r="AE43" s="52">
        <f t="shared" si="53"/>
        <v>153.97905600000001</v>
      </c>
      <c r="AF43" s="52">
        <f t="shared" si="53"/>
        <v>157.96123200000002</v>
      </c>
      <c r="AG43" s="52">
        <f t="shared" si="53"/>
        <v>167.60898</v>
      </c>
      <c r="AH43" s="52">
        <f t="shared" si="53"/>
        <v>175.95468000000002</v>
      </c>
      <c r="AI43" s="52">
        <f t="shared" si="53"/>
        <v>183.71232000000001</v>
      </c>
      <c r="AJ43" s="52">
        <f t="shared" si="53"/>
        <v>187.97130000000001</v>
      </c>
      <c r="AK43" s="52">
        <f t="shared" si="53"/>
        <v>199.29112711200005</v>
      </c>
      <c r="AL43" s="52">
        <f t="shared" si="53"/>
        <v>215.83040133600002</v>
      </c>
      <c r="AM43" s="52">
        <f t="shared" si="53"/>
        <v>235.96156267199999</v>
      </c>
      <c r="AN43" s="52">
        <f t="shared" si="53"/>
        <v>256.09272400800006</v>
      </c>
      <c r="AO43" s="52">
        <f t="shared" si="53"/>
        <v>276.223885344</v>
      </c>
      <c r="AP43" s="52">
        <f t="shared" si="53"/>
        <v>280.93944261240006</v>
      </c>
      <c r="AQ43" s="52">
        <f t="shared" si="53"/>
        <v>274.41638290440005</v>
      </c>
      <c r="AR43" s="52">
        <f t="shared" si="53"/>
        <v>254.92811608439999</v>
      </c>
      <c r="AS43" s="52">
        <f t="shared" si="53"/>
        <v>249.19631747999998</v>
      </c>
      <c r="AT43" s="52">
        <f t="shared" si="53"/>
        <v>247.99274874000008</v>
      </c>
      <c r="AU43" s="52">
        <f t="shared" si="53"/>
        <v>0</v>
      </c>
      <c r="AV43" s="52">
        <f t="shared" si="53"/>
        <v>0</v>
      </c>
      <c r="AW43" s="52">
        <f t="shared" si="53"/>
        <v>0</v>
      </c>
      <c r="AX43" s="52">
        <f t="shared" si="53"/>
        <v>0</v>
      </c>
      <c r="AY43" s="52">
        <f t="shared" si="53"/>
        <v>0</v>
      </c>
      <c r="AZ43" s="52">
        <f t="shared" si="53"/>
        <v>0</v>
      </c>
      <c r="BA43" s="52">
        <f t="shared" si="53"/>
        <v>0</v>
      </c>
      <c r="BB43" s="52">
        <f t="shared" si="53"/>
        <v>0</v>
      </c>
      <c r="BC43" s="52">
        <f t="shared" si="53"/>
        <v>0</v>
      </c>
      <c r="BD43" s="52">
        <f t="shared" si="53"/>
        <v>0</v>
      </c>
      <c r="BE43" s="52">
        <f t="shared" si="53"/>
        <v>0</v>
      </c>
      <c r="BF43" s="52">
        <f t="shared" si="53"/>
        <v>0</v>
      </c>
      <c r="BG43" s="52">
        <f t="shared" si="53"/>
        <v>0</v>
      </c>
      <c r="BH43" s="52">
        <f t="shared" si="53"/>
        <v>0</v>
      </c>
      <c r="BI43" s="52">
        <f t="shared" si="53"/>
        <v>0</v>
      </c>
      <c r="BJ43" s="52">
        <f t="shared" si="53"/>
        <v>0</v>
      </c>
      <c r="BK43" s="52">
        <f t="shared" si="53"/>
        <v>0</v>
      </c>
      <c r="BL43" s="52">
        <f t="shared" si="53"/>
        <v>0</v>
      </c>
      <c r="BM43" s="52">
        <f t="shared" si="53"/>
        <v>0</v>
      </c>
      <c r="BN43" s="52">
        <f t="shared" si="53"/>
        <v>0</v>
      </c>
      <c r="BO43" s="52">
        <f t="shared" si="53"/>
        <v>0</v>
      </c>
      <c r="BP43" s="52">
        <f t="shared" si="53"/>
        <v>0</v>
      </c>
      <c r="BQ43" s="52">
        <f t="shared" si="53"/>
        <v>0</v>
      </c>
      <c r="BR43" s="52">
        <f t="shared" si="53"/>
        <v>0</v>
      </c>
      <c r="BS43" s="52">
        <f t="shared" si="53"/>
        <v>0</v>
      </c>
      <c r="BT43" s="52">
        <f t="shared" si="53"/>
        <v>0</v>
      </c>
      <c r="BU43" s="52">
        <f t="shared" si="53"/>
        <v>0</v>
      </c>
      <c r="BV43" s="52">
        <f t="shared" si="53"/>
        <v>0</v>
      </c>
      <c r="BW43" s="52">
        <f t="shared" si="53"/>
        <v>0</v>
      </c>
      <c r="BX43" s="52">
        <f t="shared" si="53"/>
        <v>0</v>
      </c>
      <c r="BY43" s="52">
        <f t="shared" si="53"/>
        <v>0</v>
      </c>
      <c r="BZ43" s="52">
        <f t="shared" si="53"/>
        <v>0</v>
      </c>
      <c r="CA43" s="52">
        <f t="shared" si="53"/>
        <v>0</v>
      </c>
      <c r="CB43" s="52">
        <f t="shared" si="53"/>
        <v>0</v>
      </c>
      <c r="CC43" s="52">
        <f t="shared" si="53"/>
        <v>0</v>
      </c>
      <c r="CD43" s="52">
        <f t="shared" si="53"/>
        <v>0</v>
      </c>
      <c r="CE43" s="52">
        <f t="shared" si="53"/>
        <v>0</v>
      </c>
    </row>
    <row r="44" spans="2:83" x14ac:dyDescent="0.25">
      <c r="B44" s="307"/>
      <c r="C44" s="54" t="s">
        <v>23</v>
      </c>
      <c r="E44" s="34"/>
      <c r="F44" s="63"/>
      <c r="G44" s="63"/>
      <c r="H44" s="63"/>
      <c r="I44" s="16"/>
      <c r="J44" s="16"/>
      <c r="K44" s="16"/>
      <c r="L44" s="16"/>
      <c r="M44" s="16"/>
      <c r="N44" s="16"/>
      <c r="O44" s="16"/>
      <c r="P44" s="16"/>
      <c r="Q44" s="16"/>
      <c r="R44" s="16"/>
      <c r="S44" s="16"/>
      <c r="T44" s="16"/>
      <c r="U44" s="16"/>
      <c r="V44" s="16"/>
      <c r="W44" s="52">
        <f t="shared" si="53"/>
        <v>28.512000000000004</v>
      </c>
      <c r="X44" s="52">
        <f t="shared" si="53"/>
        <v>32.076000000000001</v>
      </c>
      <c r="Y44" s="52">
        <f t="shared" si="53"/>
        <v>39.203999999999994</v>
      </c>
      <c r="Z44" s="52">
        <f t="shared" si="53"/>
        <v>46.332000000000001</v>
      </c>
      <c r="AA44" s="52">
        <f t="shared" si="53"/>
        <v>54.231011999999993</v>
      </c>
      <c r="AB44" s="52">
        <f t="shared" si="53"/>
        <v>62.901035999999998</v>
      </c>
      <c r="AC44" s="52">
        <f t="shared" si="53"/>
        <v>72.342072000000002</v>
      </c>
      <c r="AD44" s="52">
        <f t="shared" si="53"/>
        <v>81.783108000000013</v>
      </c>
      <c r="AE44" s="52">
        <f t="shared" si="53"/>
        <v>91.22414400000001</v>
      </c>
      <c r="AF44" s="52">
        <f t="shared" si="53"/>
        <v>105.15700799999999</v>
      </c>
      <c r="AG44" s="52">
        <f t="shared" si="53"/>
        <v>119.48309999999998</v>
      </c>
      <c r="AH44" s="52">
        <f t="shared" si="53"/>
        <v>133.51337999999998</v>
      </c>
      <c r="AI44" s="52">
        <f t="shared" si="53"/>
        <v>145.53</v>
      </c>
      <c r="AJ44" s="52">
        <f t="shared" si="53"/>
        <v>164.43701999999999</v>
      </c>
      <c r="AK44" s="52">
        <f t="shared" si="53"/>
        <v>189.59112018000002</v>
      </c>
      <c r="AL44" s="52">
        <f t="shared" si="53"/>
        <v>218.21832054000001</v>
      </c>
      <c r="AM44" s="52">
        <f t="shared" si="53"/>
        <v>245.51316108000003</v>
      </c>
      <c r="AN44" s="52">
        <f t="shared" si="53"/>
        <v>272.80800161999997</v>
      </c>
      <c r="AO44" s="52">
        <f t="shared" si="53"/>
        <v>300.10284216000002</v>
      </c>
      <c r="AP44" s="52">
        <f t="shared" si="53"/>
        <v>345.04939062</v>
      </c>
      <c r="AQ44" s="52">
        <f t="shared" si="53"/>
        <v>383.72051915999992</v>
      </c>
      <c r="AR44" s="52">
        <f t="shared" si="53"/>
        <v>405.71288801999992</v>
      </c>
      <c r="AS44" s="52">
        <f t="shared" si="53"/>
        <v>358.93033902000002</v>
      </c>
      <c r="AT44" s="52">
        <f t="shared" si="53"/>
        <v>291.50492975999998</v>
      </c>
      <c r="AU44" s="52">
        <f t="shared" si="53"/>
        <v>0</v>
      </c>
      <c r="AV44" s="52">
        <f t="shared" si="53"/>
        <v>0</v>
      </c>
      <c r="AW44" s="52">
        <f t="shared" si="53"/>
        <v>0</v>
      </c>
      <c r="AX44" s="52">
        <f t="shared" si="53"/>
        <v>0</v>
      </c>
      <c r="AY44" s="52">
        <f t="shared" si="53"/>
        <v>0</v>
      </c>
      <c r="AZ44" s="52">
        <f t="shared" si="53"/>
        <v>0</v>
      </c>
      <c r="BA44" s="52">
        <f t="shared" si="53"/>
        <v>0</v>
      </c>
      <c r="BB44" s="52">
        <f t="shared" si="53"/>
        <v>0</v>
      </c>
      <c r="BC44" s="52">
        <f t="shared" si="53"/>
        <v>0</v>
      </c>
      <c r="BD44" s="52">
        <f t="shared" si="53"/>
        <v>0</v>
      </c>
      <c r="BE44" s="52">
        <f t="shared" si="53"/>
        <v>0</v>
      </c>
      <c r="BF44" s="52">
        <f t="shared" si="53"/>
        <v>0</v>
      </c>
      <c r="BG44" s="52">
        <f t="shared" si="53"/>
        <v>0</v>
      </c>
      <c r="BH44" s="52">
        <f t="shared" si="53"/>
        <v>0</v>
      </c>
      <c r="BI44" s="52">
        <f t="shared" si="53"/>
        <v>0</v>
      </c>
      <c r="BJ44" s="52">
        <f t="shared" si="53"/>
        <v>0</v>
      </c>
      <c r="BK44" s="52">
        <f t="shared" si="53"/>
        <v>0</v>
      </c>
      <c r="BL44" s="52">
        <f t="shared" si="53"/>
        <v>0</v>
      </c>
      <c r="BM44" s="52">
        <f t="shared" si="53"/>
        <v>0</v>
      </c>
      <c r="BN44" s="52">
        <f t="shared" si="53"/>
        <v>0</v>
      </c>
      <c r="BO44" s="52">
        <f t="shared" si="53"/>
        <v>0</v>
      </c>
      <c r="BP44" s="52">
        <f t="shared" si="53"/>
        <v>0</v>
      </c>
      <c r="BQ44" s="52">
        <f t="shared" si="53"/>
        <v>0</v>
      </c>
      <c r="BR44" s="52">
        <f t="shared" si="53"/>
        <v>0</v>
      </c>
      <c r="BS44" s="52">
        <f t="shared" si="53"/>
        <v>0</v>
      </c>
      <c r="BT44" s="52">
        <f t="shared" si="53"/>
        <v>0</v>
      </c>
      <c r="BU44" s="52">
        <f t="shared" si="53"/>
        <v>0</v>
      </c>
      <c r="BV44" s="52">
        <f t="shared" si="53"/>
        <v>0</v>
      </c>
      <c r="BW44" s="52">
        <f t="shared" si="53"/>
        <v>0</v>
      </c>
      <c r="BX44" s="52">
        <f t="shared" si="53"/>
        <v>0</v>
      </c>
      <c r="BY44" s="52">
        <f t="shared" si="53"/>
        <v>0</v>
      </c>
      <c r="BZ44" s="52">
        <f t="shared" si="53"/>
        <v>0</v>
      </c>
      <c r="CA44" s="52">
        <f t="shared" si="53"/>
        <v>0</v>
      </c>
      <c r="CB44" s="52">
        <f t="shared" si="53"/>
        <v>0</v>
      </c>
      <c r="CC44" s="52">
        <f t="shared" si="53"/>
        <v>0</v>
      </c>
      <c r="CD44" s="52">
        <f t="shared" si="53"/>
        <v>0</v>
      </c>
      <c r="CE44" s="52">
        <f t="shared" si="53"/>
        <v>0</v>
      </c>
    </row>
    <row r="45" spans="2:83" x14ac:dyDescent="0.25">
      <c r="B45" s="307"/>
      <c r="C45" s="3" t="s">
        <v>79</v>
      </c>
      <c r="E45" s="34"/>
      <c r="F45" s="63"/>
      <c r="G45" s="63"/>
      <c r="H45" s="63"/>
      <c r="I45" s="16"/>
      <c r="J45" s="16"/>
      <c r="K45" s="16"/>
      <c r="L45" s="16"/>
      <c r="M45" s="16"/>
      <c r="N45" s="16"/>
      <c r="O45" s="16"/>
      <c r="P45" s="16"/>
      <c r="Q45" s="16"/>
      <c r="R45" s="16"/>
      <c r="S45" s="16"/>
      <c r="T45" s="16"/>
      <c r="U45" s="16"/>
      <c r="V45" s="16"/>
      <c r="W45" s="6">
        <f t="shared" ref="W45:CE45" si="54">SUM(W42:W44)</f>
        <v>243.87</v>
      </c>
      <c r="X45" s="6">
        <f t="shared" si="54"/>
        <v>251.46</v>
      </c>
      <c r="Y45" s="6">
        <f t="shared" si="54"/>
        <v>266.64000000000004</v>
      </c>
      <c r="Z45" s="6">
        <f t="shared" si="54"/>
        <v>281.82</v>
      </c>
      <c r="AA45" s="6">
        <f t="shared" si="54"/>
        <v>295.822428</v>
      </c>
      <c r="AB45" s="6">
        <f t="shared" si="54"/>
        <v>308.64728400000001</v>
      </c>
      <c r="AC45" s="6">
        <f t="shared" si="54"/>
        <v>320.29456800000003</v>
      </c>
      <c r="AD45" s="6">
        <f t="shared" si="54"/>
        <v>331.94185200000004</v>
      </c>
      <c r="AE45" s="6">
        <f t="shared" si="54"/>
        <v>343.58913600000005</v>
      </c>
      <c r="AF45" s="6">
        <f t="shared" si="54"/>
        <v>363.39811200000008</v>
      </c>
      <c r="AG45" s="6">
        <f t="shared" si="54"/>
        <v>386.37038000000001</v>
      </c>
      <c r="AH45" s="6">
        <f t="shared" si="54"/>
        <v>408.11430000000001</v>
      </c>
      <c r="AI45" s="6">
        <f t="shared" si="54"/>
        <v>423.46788000000004</v>
      </c>
      <c r="AJ45" s="6">
        <f t="shared" si="54"/>
        <v>444.52826000000005</v>
      </c>
      <c r="AK45" s="6">
        <f t="shared" si="54"/>
        <v>476.71437228800011</v>
      </c>
      <c r="AL45" s="6">
        <f t="shared" si="54"/>
        <v>517.02651686400009</v>
      </c>
      <c r="AM45" s="6">
        <f t="shared" si="54"/>
        <v>558.36595372800002</v>
      </c>
      <c r="AN45" s="6">
        <f t="shared" si="54"/>
        <v>599.70539059199996</v>
      </c>
      <c r="AO45" s="6">
        <f t="shared" si="54"/>
        <v>641.04482745600001</v>
      </c>
      <c r="AP45" s="6">
        <f t="shared" si="54"/>
        <v>685.28084693640005</v>
      </c>
      <c r="AQ45" s="6">
        <f t="shared" si="54"/>
        <v>711.84747590439997</v>
      </c>
      <c r="AR45" s="6">
        <f t="shared" si="54"/>
        <v>708.25647750439998</v>
      </c>
      <c r="AS45" s="6">
        <f t="shared" si="54"/>
        <v>645.42066116000001</v>
      </c>
      <c r="AT45" s="6">
        <f t="shared" si="54"/>
        <v>564.54042304000006</v>
      </c>
      <c r="AU45" s="6">
        <f t="shared" si="54"/>
        <v>0</v>
      </c>
      <c r="AV45" s="6">
        <f t="shared" si="54"/>
        <v>0</v>
      </c>
      <c r="AW45" s="6">
        <f t="shared" si="54"/>
        <v>0</v>
      </c>
      <c r="AX45" s="6">
        <f t="shared" si="54"/>
        <v>0</v>
      </c>
      <c r="AY45" s="6">
        <f t="shared" si="54"/>
        <v>0</v>
      </c>
      <c r="AZ45" s="6">
        <f t="shared" si="54"/>
        <v>0</v>
      </c>
      <c r="BA45" s="6">
        <f t="shared" si="54"/>
        <v>0</v>
      </c>
      <c r="BB45" s="6">
        <f t="shared" si="54"/>
        <v>0</v>
      </c>
      <c r="BC45" s="6">
        <f t="shared" si="54"/>
        <v>0</v>
      </c>
      <c r="BD45" s="6">
        <f t="shared" si="54"/>
        <v>0</v>
      </c>
      <c r="BE45" s="6">
        <f t="shared" si="54"/>
        <v>0</v>
      </c>
      <c r="BF45" s="6">
        <f t="shared" si="54"/>
        <v>0</v>
      </c>
      <c r="BG45" s="6">
        <f t="shared" si="54"/>
        <v>0</v>
      </c>
      <c r="BH45" s="6">
        <f t="shared" si="54"/>
        <v>0</v>
      </c>
      <c r="BI45" s="6">
        <f t="shared" si="54"/>
        <v>0</v>
      </c>
      <c r="BJ45" s="6">
        <f t="shared" si="54"/>
        <v>0</v>
      </c>
      <c r="BK45" s="6">
        <f t="shared" si="54"/>
        <v>0</v>
      </c>
      <c r="BL45" s="6">
        <f t="shared" si="54"/>
        <v>0</v>
      </c>
      <c r="BM45" s="6">
        <f t="shared" si="54"/>
        <v>0</v>
      </c>
      <c r="BN45" s="6">
        <f t="shared" si="54"/>
        <v>0</v>
      </c>
      <c r="BO45" s="6">
        <f t="shared" si="54"/>
        <v>0</v>
      </c>
      <c r="BP45" s="6">
        <f t="shared" si="54"/>
        <v>0</v>
      </c>
      <c r="BQ45" s="6">
        <f t="shared" si="54"/>
        <v>0</v>
      </c>
      <c r="BR45" s="6">
        <f t="shared" si="54"/>
        <v>0</v>
      </c>
      <c r="BS45" s="6">
        <f t="shared" si="54"/>
        <v>0</v>
      </c>
      <c r="BT45" s="6">
        <f t="shared" si="54"/>
        <v>0</v>
      </c>
      <c r="BU45" s="6">
        <f t="shared" si="54"/>
        <v>0</v>
      </c>
      <c r="BV45" s="6">
        <f t="shared" si="54"/>
        <v>0</v>
      </c>
      <c r="BW45" s="6">
        <f t="shared" si="54"/>
        <v>0</v>
      </c>
      <c r="BX45" s="6">
        <f t="shared" si="54"/>
        <v>0</v>
      </c>
      <c r="BY45" s="6">
        <f t="shared" si="54"/>
        <v>0</v>
      </c>
      <c r="BZ45" s="6">
        <f t="shared" si="54"/>
        <v>0</v>
      </c>
      <c r="CA45" s="6">
        <f t="shared" si="54"/>
        <v>0</v>
      </c>
      <c r="CB45" s="6">
        <f t="shared" si="54"/>
        <v>0</v>
      </c>
      <c r="CC45" s="6">
        <f t="shared" si="54"/>
        <v>0</v>
      </c>
      <c r="CD45" s="6">
        <f t="shared" si="54"/>
        <v>0</v>
      </c>
      <c r="CE45" s="6">
        <f t="shared" si="54"/>
        <v>0</v>
      </c>
    </row>
    <row r="46" spans="2:83" x14ac:dyDescent="0.25">
      <c r="B46" s="307" t="s">
        <v>5</v>
      </c>
      <c r="C46" s="54" t="s">
        <v>24</v>
      </c>
      <c r="E46" s="34"/>
      <c r="F46" s="63"/>
      <c r="G46" s="63"/>
      <c r="H46" s="63"/>
      <c r="W46" s="52">
        <f t="shared" ref="W46:CE47" si="55">W96+W146</f>
        <v>0</v>
      </c>
      <c r="X46" s="52">
        <f t="shared" si="55"/>
        <v>0</v>
      </c>
      <c r="Y46" s="52">
        <f t="shared" si="55"/>
        <v>0</v>
      </c>
      <c r="Z46" s="52">
        <f t="shared" si="55"/>
        <v>0</v>
      </c>
      <c r="AA46" s="52">
        <f t="shared" si="55"/>
        <v>0</v>
      </c>
      <c r="AB46" s="52">
        <f t="shared" si="55"/>
        <v>0</v>
      </c>
      <c r="AC46" s="52">
        <f t="shared" si="55"/>
        <v>0</v>
      </c>
      <c r="AD46" s="52">
        <f t="shared" si="55"/>
        <v>0</v>
      </c>
      <c r="AE46" s="52">
        <f t="shared" si="55"/>
        <v>0</v>
      </c>
      <c r="AF46" s="52">
        <f t="shared" si="55"/>
        <v>0</v>
      </c>
      <c r="AG46" s="52">
        <f t="shared" si="55"/>
        <v>0</v>
      </c>
      <c r="AH46" s="52">
        <f t="shared" si="55"/>
        <v>0</v>
      </c>
      <c r="AI46" s="52">
        <f t="shared" si="55"/>
        <v>0</v>
      </c>
      <c r="AJ46" s="52">
        <f t="shared" si="55"/>
        <v>0</v>
      </c>
      <c r="AK46" s="52">
        <f t="shared" si="55"/>
        <v>0</v>
      </c>
      <c r="AL46" s="52">
        <f t="shared" si="55"/>
        <v>0</v>
      </c>
      <c r="AM46" s="52">
        <f t="shared" si="55"/>
        <v>0</v>
      </c>
      <c r="AN46" s="52">
        <f t="shared" si="55"/>
        <v>0</v>
      </c>
      <c r="AO46" s="52">
        <f t="shared" si="55"/>
        <v>0</v>
      </c>
      <c r="AP46" s="52">
        <f t="shared" si="55"/>
        <v>42.867106490880005</v>
      </c>
      <c r="AQ46" s="52">
        <f t="shared" si="55"/>
        <v>76.260593664000012</v>
      </c>
      <c r="AR46" s="52">
        <f t="shared" si="55"/>
        <v>120.63447710944001</v>
      </c>
      <c r="AS46" s="52">
        <f t="shared" si="55"/>
        <v>168.02949363087998</v>
      </c>
      <c r="AT46" s="52">
        <f t="shared" si="55"/>
        <v>215.99382317920001</v>
      </c>
      <c r="AU46" s="52">
        <f t="shared" si="55"/>
        <v>0</v>
      </c>
      <c r="AV46" s="52">
        <f t="shared" si="55"/>
        <v>0</v>
      </c>
      <c r="AW46" s="52">
        <f t="shared" si="55"/>
        <v>0</v>
      </c>
      <c r="AX46" s="52">
        <f t="shared" si="55"/>
        <v>0</v>
      </c>
      <c r="AY46" s="52">
        <f t="shared" si="55"/>
        <v>0</v>
      </c>
      <c r="AZ46" s="52">
        <f t="shared" si="55"/>
        <v>0</v>
      </c>
      <c r="BA46" s="52">
        <f t="shared" si="55"/>
        <v>0</v>
      </c>
      <c r="BB46" s="52">
        <f t="shared" si="55"/>
        <v>0</v>
      </c>
      <c r="BC46" s="52">
        <f t="shared" si="55"/>
        <v>0</v>
      </c>
      <c r="BD46" s="52">
        <f t="shared" si="55"/>
        <v>0</v>
      </c>
      <c r="BE46" s="52">
        <f t="shared" si="55"/>
        <v>0</v>
      </c>
      <c r="BF46" s="52">
        <f t="shared" si="55"/>
        <v>0</v>
      </c>
      <c r="BG46" s="52">
        <f t="shared" si="55"/>
        <v>0</v>
      </c>
      <c r="BH46" s="52">
        <f t="shared" si="55"/>
        <v>0</v>
      </c>
      <c r="BI46" s="52">
        <f t="shared" si="55"/>
        <v>0</v>
      </c>
      <c r="BJ46" s="52">
        <f t="shared" si="55"/>
        <v>0</v>
      </c>
      <c r="BK46" s="52">
        <f t="shared" si="55"/>
        <v>0</v>
      </c>
      <c r="BL46" s="52">
        <f t="shared" si="55"/>
        <v>0</v>
      </c>
      <c r="BM46" s="52">
        <f t="shared" si="55"/>
        <v>0</v>
      </c>
      <c r="BN46" s="52">
        <f t="shared" si="55"/>
        <v>0</v>
      </c>
      <c r="BO46" s="52">
        <f t="shared" si="55"/>
        <v>0</v>
      </c>
      <c r="BP46" s="52">
        <f t="shared" si="55"/>
        <v>0</v>
      </c>
      <c r="BQ46" s="52">
        <f t="shared" si="55"/>
        <v>0</v>
      </c>
      <c r="BR46" s="52">
        <f t="shared" si="55"/>
        <v>0</v>
      </c>
      <c r="BS46" s="52">
        <f t="shared" si="55"/>
        <v>0</v>
      </c>
      <c r="BT46" s="52">
        <f t="shared" si="55"/>
        <v>0</v>
      </c>
      <c r="BU46" s="52">
        <f t="shared" si="55"/>
        <v>0</v>
      </c>
      <c r="BV46" s="52">
        <f t="shared" si="55"/>
        <v>0</v>
      </c>
      <c r="BW46" s="52">
        <f t="shared" si="55"/>
        <v>0</v>
      </c>
      <c r="BX46" s="52">
        <f t="shared" si="55"/>
        <v>0</v>
      </c>
      <c r="BY46" s="52">
        <f t="shared" si="55"/>
        <v>0</v>
      </c>
      <c r="BZ46" s="52">
        <f t="shared" si="55"/>
        <v>0</v>
      </c>
      <c r="CA46" s="52">
        <f t="shared" si="55"/>
        <v>0</v>
      </c>
      <c r="CB46" s="52">
        <f t="shared" si="55"/>
        <v>0</v>
      </c>
      <c r="CC46" s="52">
        <f t="shared" si="55"/>
        <v>0</v>
      </c>
      <c r="CD46" s="52">
        <f t="shared" si="55"/>
        <v>0</v>
      </c>
      <c r="CE46" s="52">
        <f t="shared" si="55"/>
        <v>0</v>
      </c>
    </row>
    <row r="47" spans="2:83" x14ac:dyDescent="0.25">
      <c r="B47" s="307"/>
      <c r="C47" s="54" t="s">
        <v>25</v>
      </c>
      <c r="E47" s="34"/>
      <c r="F47" s="63"/>
      <c r="G47" s="63"/>
      <c r="H47" s="63"/>
      <c r="W47" s="52">
        <f t="shared" si="55"/>
        <v>0</v>
      </c>
      <c r="X47" s="52">
        <f t="shared" si="55"/>
        <v>0</v>
      </c>
      <c r="Y47" s="52">
        <f t="shared" si="55"/>
        <v>0</v>
      </c>
      <c r="Z47" s="52">
        <f t="shared" si="55"/>
        <v>0</v>
      </c>
      <c r="AA47" s="52">
        <f t="shared" si="55"/>
        <v>0</v>
      </c>
      <c r="AB47" s="52">
        <f t="shared" si="55"/>
        <v>0</v>
      </c>
      <c r="AC47" s="52">
        <f t="shared" si="55"/>
        <v>0</v>
      </c>
      <c r="AD47" s="52">
        <f t="shared" si="55"/>
        <v>0</v>
      </c>
      <c r="AE47" s="52">
        <f t="shared" si="55"/>
        <v>0</v>
      </c>
      <c r="AF47" s="52">
        <f t="shared" si="55"/>
        <v>0</v>
      </c>
      <c r="AG47" s="52">
        <f t="shared" si="55"/>
        <v>0</v>
      </c>
      <c r="AH47" s="52">
        <f t="shared" si="55"/>
        <v>0</v>
      </c>
      <c r="AI47" s="52">
        <f t="shared" si="55"/>
        <v>0</v>
      </c>
      <c r="AJ47" s="52">
        <f t="shared" si="55"/>
        <v>0</v>
      </c>
      <c r="AK47" s="52">
        <f t="shared" si="55"/>
        <v>0</v>
      </c>
      <c r="AL47" s="52">
        <f t="shared" si="55"/>
        <v>0</v>
      </c>
      <c r="AM47" s="52">
        <f t="shared" si="55"/>
        <v>0</v>
      </c>
      <c r="AN47" s="52">
        <f t="shared" si="55"/>
        <v>0</v>
      </c>
      <c r="AO47" s="52">
        <f t="shared" si="55"/>
        <v>0</v>
      </c>
      <c r="AP47" s="52">
        <f t="shared" si="55"/>
        <v>15.950911852512</v>
      </c>
      <c r="AQ47" s="52">
        <f t="shared" si="55"/>
        <v>31.948643621030403</v>
      </c>
      <c r="AR47" s="52">
        <f t="shared" si="55"/>
        <v>77.662759672209589</v>
      </c>
      <c r="AS47" s="52">
        <f t="shared" si="55"/>
        <v>128.91453438554402</v>
      </c>
      <c r="AT47" s="52">
        <f t="shared" si="55"/>
        <v>278.28823349279998</v>
      </c>
      <c r="AU47" s="52">
        <f t="shared" si="55"/>
        <v>0</v>
      </c>
      <c r="AV47" s="52">
        <f t="shared" si="55"/>
        <v>0</v>
      </c>
      <c r="AW47" s="52">
        <f t="shared" si="55"/>
        <v>0</v>
      </c>
      <c r="AX47" s="52">
        <f t="shared" si="55"/>
        <v>0</v>
      </c>
      <c r="AY47" s="52">
        <f t="shared" si="55"/>
        <v>0</v>
      </c>
      <c r="AZ47" s="52">
        <f t="shared" si="55"/>
        <v>0</v>
      </c>
      <c r="BA47" s="52">
        <f t="shared" si="55"/>
        <v>0</v>
      </c>
      <c r="BB47" s="52">
        <f t="shared" si="55"/>
        <v>0</v>
      </c>
      <c r="BC47" s="52">
        <f t="shared" si="55"/>
        <v>0</v>
      </c>
      <c r="BD47" s="52">
        <f t="shared" si="55"/>
        <v>0</v>
      </c>
      <c r="BE47" s="52">
        <f t="shared" si="55"/>
        <v>0</v>
      </c>
      <c r="BF47" s="52">
        <f t="shared" si="55"/>
        <v>0</v>
      </c>
      <c r="BG47" s="52">
        <f t="shared" si="55"/>
        <v>0</v>
      </c>
      <c r="BH47" s="52">
        <f t="shared" si="55"/>
        <v>0</v>
      </c>
      <c r="BI47" s="52">
        <f t="shared" si="55"/>
        <v>0</v>
      </c>
      <c r="BJ47" s="52">
        <f t="shared" si="55"/>
        <v>0</v>
      </c>
      <c r="BK47" s="52">
        <f t="shared" si="55"/>
        <v>0</v>
      </c>
      <c r="BL47" s="52">
        <f t="shared" si="55"/>
        <v>0</v>
      </c>
      <c r="BM47" s="52">
        <f t="shared" si="55"/>
        <v>0</v>
      </c>
      <c r="BN47" s="52">
        <f t="shared" si="55"/>
        <v>0</v>
      </c>
      <c r="BO47" s="52">
        <f t="shared" si="55"/>
        <v>0</v>
      </c>
      <c r="BP47" s="52">
        <f t="shared" si="55"/>
        <v>0</v>
      </c>
      <c r="BQ47" s="52">
        <f t="shared" si="55"/>
        <v>0</v>
      </c>
      <c r="BR47" s="52">
        <f t="shared" si="55"/>
        <v>0</v>
      </c>
      <c r="BS47" s="52">
        <f t="shared" si="55"/>
        <v>0</v>
      </c>
      <c r="BT47" s="52">
        <f t="shared" si="55"/>
        <v>0</v>
      </c>
      <c r="BU47" s="52">
        <f t="shared" si="55"/>
        <v>0</v>
      </c>
      <c r="BV47" s="52">
        <f t="shared" si="55"/>
        <v>0</v>
      </c>
      <c r="BW47" s="52">
        <f t="shared" si="55"/>
        <v>0</v>
      </c>
      <c r="BX47" s="52">
        <f t="shared" si="55"/>
        <v>0</v>
      </c>
      <c r="BY47" s="52">
        <f t="shared" si="55"/>
        <v>0</v>
      </c>
      <c r="BZ47" s="52">
        <f t="shared" si="55"/>
        <v>0</v>
      </c>
      <c r="CA47" s="52">
        <f t="shared" si="55"/>
        <v>0</v>
      </c>
      <c r="CB47" s="52">
        <f t="shared" si="55"/>
        <v>0</v>
      </c>
      <c r="CC47" s="52">
        <f t="shared" si="55"/>
        <v>0</v>
      </c>
      <c r="CD47" s="52">
        <f t="shared" si="55"/>
        <v>0</v>
      </c>
      <c r="CE47" s="52">
        <f t="shared" si="55"/>
        <v>0</v>
      </c>
    </row>
    <row r="48" spans="2:83" x14ac:dyDescent="0.25">
      <c r="B48" s="307"/>
      <c r="C48" s="3" t="s">
        <v>80</v>
      </c>
      <c r="E48" s="34"/>
      <c r="F48" s="63"/>
      <c r="G48" s="63"/>
      <c r="H48" s="63"/>
      <c r="W48" s="6">
        <f>SUM(W46:W47)</f>
        <v>0</v>
      </c>
      <c r="X48" s="6">
        <f t="shared" ref="X48:CE48" si="56">SUM(X46:X47)</f>
        <v>0</v>
      </c>
      <c r="Y48" s="6">
        <f t="shared" si="56"/>
        <v>0</v>
      </c>
      <c r="Z48" s="6">
        <f t="shared" si="56"/>
        <v>0</v>
      </c>
      <c r="AA48" s="6">
        <f t="shared" si="56"/>
        <v>0</v>
      </c>
      <c r="AB48" s="6">
        <f t="shared" si="56"/>
        <v>0</v>
      </c>
      <c r="AC48" s="6">
        <f t="shared" si="56"/>
        <v>0</v>
      </c>
      <c r="AD48" s="6">
        <f t="shared" si="56"/>
        <v>0</v>
      </c>
      <c r="AE48" s="6">
        <f t="shared" si="56"/>
        <v>0</v>
      </c>
      <c r="AF48" s="6">
        <f t="shared" si="56"/>
        <v>0</v>
      </c>
      <c r="AG48" s="6">
        <f t="shared" si="56"/>
        <v>0</v>
      </c>
      <c r="AH48" s="6">
        <f t="shared" si="56"/>
        <v>0</v>
      </c>
      <c r="AI48" s="6">
        <f t="shared" si="56"/>
        <v>0</v>
      </c>
      <c r="AJ48" s="6">
        <f t="shared" si="56"/>
        <v>0</v>
      </c>
      <c r="AK48" s="6">
        <f t="shared" si="56"/>
        <v>0</v>
      </c>
      <c r="AL48" s="6">
        <f t="shared" si="56"/>
        <v>0</v>
      </c>
      <c r="AM48" s="6">
        <f t="shared" si="56"/>
        <v>0</v>
      </c>
      <c r="AN48" s="6">
        <f t="shared" si="56"/>
        <v>0</v>
      </c>
      <c r="AO48" s="6">
        <f t="shared" si="56"/>
        <v>0</v>
      </c>
      <c r="AP48" s="6">
        <f t="shared" si="56"/>
        <v>58.818018343392005</v>
      </c>
      <c r="AQ48" s="6">
        <f t="shared" si="56"/>
        <v>108.20923728503041</v>
      </c>
      <c r="AR48" s="6">
        <f t="shared" si="56"/>
        <v>198.29723678164959</v>
      </c>
      <c r="AS48" s="6">
        <f t="shared" si="56"/>
        <v>296.944028016424</v>
      </c>
      <c r="AT48" s="6">
        <f t="shared" si="56"/>
        <v>494.28205667199995</v>
      </c>
      <c r="AU48" s="6">
        <f t="shared" si="56"/>
        <v>0</v>
      </c>
      <c r="AV48" s="6">
        <f t="shared" si="56"/>
        <v>0</v>
      </c>
      <c r="AW48" s="6">
        <f t="shared" si="56"/>
        <v>0</v>
      </c>
      <c r="AX48" s="6">
        <f t="shared" si="56"/>
        <v>0</v>
      </c>
      <c r="AY48" s="6">
        <f t="shared" si="56"/>
        <v>0</v>
      </c>
      <c r="AZ48" s="6">
        <f t="shared" si="56"/>
        <v>0</v>
      </c>
      <c r="BA48" s="6">
        <f t="shared" si="56"/>
        <v>0</v>
      </c>
      <c r="BB48" s="6">
        <f t="shared" si="56"/>
        <v>0</v>
      </c>
      <c r="BC48" s="6">
        <f t="shared" si="56"/>
        <v>0</v>
      </c>
      <c r="BD48" s="6">
        <f t="shared" si="56"/>
        <v>0</v>
      </c>
      <c r="BE48" s="6">
        <f t="shared" si="56"/>
        <v>0</v>
      </c>
      <c r="BF48" s="6">
        <f t="shared" si="56"/>
        <v>0</v>
      </c>
      <c r="BG48" s="6">
        <f t="shared" si="56"/>
        <v>0</v>
      </c>
      <c r="BH48" s="6">
        <f t="shared" si="56"/>
        <v>0</v>
      </c>
      <c r="BI48" s="6">
        <f t="shared" si="56"/>
        <v>0</v>
      </c>
      <c r="BJ48" s="6">
        <f t="shared" si="56"/>
        <v>0</v>
      </c>
      <c r="BK48" s="6">
        <f t="shared" si="56"/>
        <v>0</v>
      </c>
      <c r="BL48" s="6">
        <f t="shared" si="56"/>
        <v>0</v>
      </c>
      <c r="BM48" s="6">
        <f t="shared" si="56"/>
        <v>0</v>
      </c>
      <c r="BN48" s="6">
        <f t="shared" si="56"/>
        <v>0</v>
      </c>
      <c r="BO48" s="6">
        <f t="shared" si="56"/>
        <v>0</v>
      </c>
      <c r="BP48" s="6">
        <f t="shared" si="56"/>
        <v>0</v>
      </c>
      <c r="BQ48" s="6">
        <f t="shared" si="56"/>
        <v>0</v>
      </c>
      <c r="BR48" s="6">
        <f t="shared" si="56"/>
        <v>0</v>
      </c>
      <c r="BS48" s="6">
        <f t="shared" si="56"/>
        <v>0</v>
      </c>
      <c r="BT48" s="6">
        <f t="shared" si="56"/>
        <v>0</v>
      </c>
      <c r="BU48" s="6">
        <f t="shared" si="56"/>
        <v>0</v>
      </c>
      <c r="BV48" s="6">
        <f t="shared" si="56"/>
        <v>0</v>
      </c>
      <c r="BW48" s="6">
        <f t="shared" si="56"/>
        <v>0</v>
      </c>
      <c r="BX48" s="6">
        <f t="shared" si="56"/>
        <v>0</v>
      </c>
      <c r="BY48" s="6">
        <f t="shared" si="56"/>
        <v>0</v>
      </c>
      <c r="BZ48" s="6">
        <f t="shared" si="56"/>
        <v>0</v>
      </c>
      <c r="CA48" s="6">
        <f t="shared" si="56"/>
        <v>0</v>
      </c>
      <c r="CB48" s="6">
        <f t="shared" si="56"/>
        <v>0</v>
      </c>
      <c r="CC48" s="6">
        <f t="shared" si="56"/>
        <v>0</v>
      </c>
      <c r="CD48" s="6">
        <f t="shared" si="56"/>
        <v>0</v>
      </c>
      <c r="CE48" s="6">
        <f t="shared" si="56"/>
        <v>0</v>
      </c>
    </row>
    <row r="49" spans="2:83" s="207" customFormat="1" x14ac:dyDescent="0.25">
      <c r="B49" s="329"/>
      <c r="C49" s="209" t="s">
        <v>36</v>
      </c>
      <c r="E49" s="34"/>
      <c r="F49" s="63"/>
      <c r="G49" s="63"/>
      <c r="H49" s="63"/>
      <c r="I49" s="210"/>
      <c r="J49" s="210"/>
      <c r="K49" s="210"/>
      <c r="L49" s="210"/>
      <c r="M49" s="210"/>
      <c r="N49" s="210"/>
      <c r="O49" s="210"/>
      <c r="P49" s="210"/>
      <c r="Q49" s="210"/>
      <c r="R49" s="210"/>
      <c r="S49" s="210"/>
      <c r="T49" s="210"/>
      <c r="U49" s="210"/>
      <c r="V49" s="210"/>
      <c r="W49" s="29">
        <f t="shared" ref="W49:CE50" si="57">W99+W149</f>
        <v>0</v>
      </c>
      <c r="X49" s="29">
        <f t="shared" si="57"/>
        <v>0</v>
      </c>
      <c r="Y49" s="29">
        <f t="shared" si="57"/>
        <v>0</v>
      </c>
      <c r="Z49" s="29">
        <f t="shared" si="57"/>
        <v>0</v>
      </c>
      <c r="AA49" s="29">
        <f t="shared" si="57"/>
        <v>0</v>
      </c>
      <c r="AB49" s="29">
        <f t="shared" si="57"/>
        <v>0</v>
      </c>
      <c r="AC49" s="29">
        <f t="shared" si="57"/>
        <v>0</v>
      </c>
      <c r="AD49" s="29">
        <f t="shared" si="57"/>
        <v>0</v>
      </c>
      <c r="AE49" s="29">
        <f t="shared" si="57"/>
        <v>0</v>
      </c>
      <c r="AF49" s="29">
        <f t="shared" si="57"/>
        <v>0</v>
      </c>
      <c r="AG49" s="29">
        <f t="shared" si="57"/>
        <v>0</v>
      </c>
      <c r="AH49" s="29">
        <f t="shared" si="57"/>
        <v>0</v>
      </c>
      <c r="AI49" s="29">
        <f t="shared" si="57"/>
        <v>0</v>
      </c>
      <c r="AJ49" s="29">
        <f t="shared" si="57"/>
        <v>0</v>
      </c>
      <c r="AK49" s="29">
        <f t="shared" si="57"/>
        <v>0</v>
      </c>
      <c r="AL49" s="29">
        <f t="shared" si="57"/>
        <v>0</v>
      </c>
      <c r="AM49" s="29">
        <f t="shared" si="57"/>
        <v>0</v>
      </c>
      <c r="AN49" s="29">
        <f t="shared" si="57"/>
        <v>0</v>
      </c>
      <c r="AO49" s="29">
        <f t="shared" si="57"/>
        <v>0</v>
      </c>
      <c r="AP49" s="29">
        <f t="shared" si="57"/>
        <v>0</v>
      </c>
      <c r="AQ49" s="29">
        <f t="shared" si="57"/>
        <v>0</v>
      </c>
      <c r="AR49" s="29">
        <f t="shared" si="57"/>
        <v>0</v>
      </c>
      <c r="AS49" s="29">
        <f t="shared" si="57"/>
        <v>0</v>
      </c>
      <c r="AT49" s="29">
        <f t="shared" si="57"/>
        <v>0</v>
      </c>
      <c r="AU49" s="29">
        <f t="shared" si="57"/>
        <v>0</v>
      </c>
      <c r="AV49" s="29">
        <f t="shared" si="57"/>
        <v>0</v>
      </c>
      <c r="AW49" s="29">
        <f t="shared" si="57"/>
        <v>0</v>
      </c>
      <c r="AX49" s="29">
        <f t="shared" si="57"/>
        <v>0</v>
      </c>
      <c r="AY49" s="29">
        <f t="shared" si="57"/>
        <v>0</v>
      </c>
      <c r="AZ49" s="29">
        <f t="shared" si="57"/>
        <v>0</v>
      </c>
      <c r="BA49" s="29">
        <f t="shared" si="57"/>
        <v>0</v>
      </c>
      <c r="BB49" s="29">
        <f t="shared" si="57"/>
        <v>0</v>
      </c>
      <c r="BC49" s="29">
        <f t="shared" si="57"/>
        <v>0</v>
      </c>
      <c r="BD49" s="29">
        <f t="shared" si="57"/>
        <v>0</v>
      </c>
      <c r="BE49" s="29">
        <f t="shared" si="57"/>
        <v>0</v>
      </c>
      <c r="BF49" s="29">
        <f t="shared" si="57"/>
        <v>0</v>
      </c>
      <c r="BG49" s="29">
        <f t="shared" si="57"/>
        <v>0</v>
      </c>
      <c r="BH49" s="29">
        <f t="shared" si="57"/>
        <v>0</v>
      </c>
      <c r="BI49" s="29">
        <f t="shared" si="57"/>
        <v>0</v>
      </c>
      <c r="BJ49" s="29">
        <f t="shared" si="57"/>
        <v>0</v>
      </c>
      <c r="BK49" s="29">
        <f t="shared" si="57"/>
        <v>0</v>
      </c>
      <c r="BL49" s="29">
        <f t="shared" si="57"/>
        <v>0</v>
      </c>
      <c r="BM49" s="29">
        <f t="shared" si="57"/>
        <v>0</v>
      </c>
      <c r="BN49" s="29">
        <f t="shared" si="57"/>
        <v>0</v>
      </c>
      <c r="BO49" s="29">
        <f t="shared" si="57"/>
        <v>0</v>
      </c>
      <c r="BP49" s="29">
        <f t="shared" si="57"/>
        <v>0</v>
      </c>
      <c r="BQ49" s="29">
        <f t="shared" si="57"/>
        <v>0</v>
      </c>
      <c r="BR49" s="29">
        <f t="shared" si="57"/>
        <v>0</v>
      </c>
      <c r="BS49" s="29">
        <f t="shared" si="57"/>
        <v>0</v>
      </c>
      <c r="BT49" s="29">
        <f t="shared" si="57"/>
        <v>0</v>
      </c>
      <c r="BU49" s="29">
        <f t="shared" si="57"/>
        <v>0</v>
      </c>
      <c r="BV49" s="29">
        <f t="shared" si="57"/>
        <v>0</v>
      </c>
      <c r="BW49" s="29">
        <f t="shared" si="57"/>
        <v>0</v>
      </c>
      <c r="BX49" s="29">
        <f t="shared" si="57"/>
        <v>0</v>
      </c>
      <c r="BY49" s="29">
        <f t="shared" si="57"/>
        <v>0</v>
      </c>
      <c r="BZ49" s="29">
        <f t="shared" si="57"/>
        <v>0</v>
      </c>
      <c r="CA49" s="29">
        <f t="shared" si="57"/>
        <v>0</v>
      </c>
      <c r="CB49" s="29">
        <f t="shared" si="57"/>
        <v>0</v>
      </c>
      <c r="CC49" s="29">
        <f t="shared" si="57"/>
        <v>0</v>
      </c>
      <c r="CD49" s="29">
        <f t="shared" si="57"/>
        <v>0</v>
      </c>
      <c r="CE49" s="29">
        <f t="shared" si="57"/>
        <v>0</v>
      </c>
    </row>
    <row r="50" spans="2:83" s="207" customFormat="1" x14ac:dyDescent="0.25">
      <c r="B50" s="329"/>
      <c r="C50" s="209" t="s">
        <v>37</v>
      </c>
      <c r="E50" s="34"/>
      <c r="F50" s="63"/>
      <c r="G50" s="63"/>
      <c r="H50" s="63"/>
      <c r="I50" s="210"/>
      <c r="J50" s="210"/>
      <c r="K50" s="210"/>
      <c r="L50" s="210"/>
      <c r="M50" s="210"/>
      <c r="N50" s="210"/>
      <c r="O50" s="210"/>
      <c r="P50" s="210"/>
      <c r="Q50" s="210"/>
      <c r="R50" s="210"/>
      <c r="S50" s="210"/>
      <c r="T50" s="210"/>
      <c r="U50" s="210"/>
      <c r="V50" s="210"/>
      <c r="W50" s="29">
        <f t="shared" si="57"/>
        <v>0</v>
      </c>
      <c r="X50" s="29">
        <f t="shared" si="57"/>
        <v>0</v>
      </c>
      <c r="Y50" s="29">
        <f t="shared" si="57"/>
        <v>0</v>
      </c>
      <c r="Z50" s="29">
        <f t="shared" si="57"/>
        <v>0</v>
      </c>
      <c r="AA50" s="29">
        <f t="shared" si="57"/>
        <v>0</v>
      </c>
      <c r="AB50" s="29">
        <f t="shared" si="57"/>
        <v>0</v>
      </c>
      <c r="AC50" s="29">
        <f t="shared" si="57"/>
        <v>0</v>
      </c>
      <c r="AD50" s="29">
        <f t="shared" si="57"/>
        <v>0</v>
      </c>
      <c r="AE50" s="29">
        <f t="shared" si="57"/>
        <v>0</v>
      </c>
      <c r="AF50" s="29">
        <f t="shared" si="57"/>
        <v>0</v>
      </c>
      <c r="AG50" s="29">
        <f t="shared" si="57"/>
        <v>0</v>
      </c>
      <c r="AH50" s="29">
        <f t="shared" si="57"/>
        <v>0</v>
      </c>
      <c r="AI50" s="29">
        <f t="shared" si="57"/>
        <v>0</v>
      </c>
      <c r="AJ50" s="29">
        <f t="shared" si="57"/>
        <v>0</v>
      </c>
      <c r="AK50" s="29">
        <f t="shared" si="57"/>
        <v>0</v>
      </c>
      <c r="AL50" s="29">
        <f t="shared" si="57"/>
        <v>0</v>
      </c>
      <c r="AM50" s="29">
        <f t="shared" si="57"/>
        <v>0</v>
      </c>
      <c r="AN50" s="29">
        <f t="shared" si="57"/>
        <v>0</v>
      </c>
      <c r="AO50" s="29">
        <f t="shared" si="57"/>
        <v>0</v>
      </c>
      <c r="AP50" s="29">
        <f t="shared" si="57"/>
        <v>0</v>
      </c>
      <c r="AQ50" s="29">
        <f t="shared" si="57"/>
        <v>0</v>
      </c>
      <c r="AR50" s="29">
        <f t="shared" si="57"/>
        <v>0</v>
      </c>
      <c r="AS50" s="29">
        <f t="shared" si="57"/>
        <v>0</v>
      </c>
      <c r="AT50" s="29">
        <f t="shared" si="57"/>
        <v>0</v>
      </c>
      <c r="AU50" s="29">
        <f t="shared" si="57"/>
        <v>0</v>
      </c>
      <c r="AV50" s="29">
        <f t="shared" si="57"/>
        <v>0</v>
      </c>
      <c r="AW50" s="29">
        <f t="shared" si="57"/>
        <v>0</v>
      </c>
      <c r="AX50" s="29">
        <f t="shared" si="57"/>
        <v>0</v>
      </c>
      <c r="AY50" s="29">
        <f t="shared" si="57"/>
        <v>0</v>
      </c>
      <c r="AZ50" s="29">
        <f t="shared" si="57"/>
        <v>0</v>
      </c>
      <c r="BA50" s="29">
        <f t="shared" si="57"/>
        <v>0</v>
      </c>
      <c r="BB50" s="29">
        <f t="shared" si="57"/>
        <v>0</v>
      </c>
      <c r="BC50" s="29">
        <f t="shared" si="57"/>
        <v>0</v>
      </c>
      <c r="BD50" s="29">
        <f t="shared" si="57"/>
        <v>0</v>
      </c>
      <c r="BE50" s="29">
        <f t="shared" si="57"/>
        <v>0</v>
      </c>
      <c r="BF50" s="29">
        <f t="shared" si="57"/>
        <v>0</v>
      </c>
      <c r="BG50" s="29">
        <f t="shared" si="57"/>
        <v>0</v>
      </c>
      <c r="BH50" s="29">
        <f t="shared" si="57"/>
        <v>0</v>
      </c>
      <c r="BI50" s="29">
        <f t="shared" si="57"/>
        <v>0</v>
      </c>
      <c r="BJ50" s="29">
        <f t="shared" si="57"/>
        <v>0</v>
      </c>
      <c r="BK50" s="29">
        <f t="shared" si="57"/>
        <v>0</v>
      </c>
      <c r="BL50" s="29">
        <f t="shared" si="57"/>
        <v>0</v>
      </c>
      <c r="BM50" s="29">
        <f t="shared" si="57"/>
        <v>0</v>
      </c>
      <c r="BN50" s="29">
        <f t="shared" si="57"/>
        <v>0</v>
      </c>
      <c r="BO50" s="29">
        <f t="shared" si="57"/>
        <v>0</v>
      </c>
      <c r="BP50" s="29">
        <f t="shared" si="57"/>
        <v>0</v>
      </c>
      <c r="BQ50" s="29">
        <f t="shared" si="57"/>
        <v>0</v>
      </c>
      <c r="BR50" s="29">
        <f t="shared" si="57"/>
        <v>0</v>
      </c>
      <c r="BS50" s="29">
        <f t="shared" si="57"/>
        <v>0</v>
      </c>
      <c r="BT50" s="29">
        <f t="shared" si="57"/>
        <v>0</v>
      </c>
      <c r="BU50" s="29">
        <f t="shared" si="57"/>
        <v>0</v>
      </c>
      <c r="BV50" s="29">
        <f t="shared" si="57"/>
        <v>0</v>
      </c>
      <c r="BW50" s="29">
        <f t="shared" si="57"/>
        <v>0</v>
      </c>
      <c r="BX50" s="29">
        <f t="shared" si="57"/>
        <v>0</v>
      </c>
      <c r="BY50" s="29">
        <f t="shared" si="57"/>
        <v>0</v>
      </c>
      <c r="BZ50" s="29">
        <f t="shared" si="57"/>
        <v>0</v>
      </c>
      <c r="CA50" s="29">
        <f t="shared" si="57"/>
        <v>0</v>
      </c>
      <c r="CB50" s="29">
        <f t="shared" si="57"/>
        <v>0</v>
      </c>
      <c r="CC50" s="29">
        <f t="shared" si="57"/>
        <v>0</v>
      </c>
      <c r="CD50" s="29">
        <f t="shared" si="57"/>
        <v>0</v>
      </c>
      <c r="CE50" s="29">
        <f t="shared" si="57"/>
        <v>0</v>
      </c>
    </row>
    <row r="51" spans="2:83" x14ac:dyDescent="0.25">
      <c r="B51" s="5"/>
      <c r="C51" s="3" t="s">
        <v>27</v>
      </c>
      <c r="E51" s="34"/>
      <c r="F51" s="63"/>
      <c r="G51" s="63"/>
      <c r="H51" s="63"/>
      <c r="I51" s="19"/>
      <c r="J51" s="19"/>
      <c r="K51" s="19"/>
      <c r="L51" s="19"/>
      <c r="M51" s="19"/>
      <c r="N51" s="19"/>
      <c r="O51" s="19"/>
      <c r="P51" s="19"/>
      <c r="Q51" s="19"/>
      <c r="R51" s="19"/>
      <c r="S51" s="19"/>
      <c r="T51" s="19"/>
      <c r="U51" s="19"/>
      <c r="V51" s="19"/>
      <c r="W51" s="7">
        <f>W28+W31+W38+W41+W45+W48+W49+W50</f>
        <v>2508.0057970007124</v>
      </c>
      <c r="X51" s="7">
        <f t="shared" ref="X51:CE51" si="58">X28+X31+X38+X41+X45+X48+X49+X50</f>
        <v>2527.6663864919065</v>
      </c>
      <c r="Y51" s="7">
        <f t="shared" si="58"/>
        <v>2591.549742698538</v>
      </c>
      <c r="Z51" s="7">
        <f t="shared" si="58"/>
        <v>2669.3299461876277</v>
      </c>
      <c r="AA51" s="7">
        <f t="shared" si="58"/>
        <v>2744.2335480191291</v>
      </c>
      <c r="AB51" s="7">
        <f t="shared" si="58"/>
        <v>2840.3313507041062</v>
      </c>
      <c r="AC51" s="7">
        <f t="shared" si="58"/>
        <v>2941.8387386825561</v>
      </c>
      <c r="AD51" s="7">
        <f t="shared" si="58"/>
        <v>3050.8567494799086</v>
      </c>
      <c r="AE51" s="7">
        <f t="shared" si="58"/>
        <v>3157.8685715550332</v>
      </c>
      <c r="AF51" s="7">
        <f t="shared" si="58"/>
        <v>3304.0406935344317</v>
      </c>
      <c r="AG51" s="7">
        <f t="shared" si="58"/>
        <v>3431.0186228156836</v>
      </c>
      <c r="AH51" s="7">
        <f t="shared" si="58"/>
        <v>3545.9463967046399</v>
      </c>
      <c r="AI51" s="7">
        <f t="shared" si="58"/>
        <v>3633.7407305758557</v>
      </c>
      <c r="AJ51" s="7">
        <f t="shared" si="58"/>
        <v>3795.9376650950512</v>
      </c>
      <c r="AK51" s="7">
        <f t="shared" si="58"/>
        <v>4014.0496839374396</v>
      </c>
      <c r="AL51" s="7">
        <f t="shared" si="58"/>
        <v>4356.3428016775015</v>
      </c>
      <c r="AM51" s="7">
        <f t="shared" si="58"/>
        <v>4683.7685658694791</v>
      </c>
      <c r="AN51" s="7">
        <f t="shared" si="58"/>
        <v>5090.2607720038104</v>
      </c>
      <c r="AO51" s="7">
        <f t="shared" si="58"/>
        <v>5359.4381333918918</v>
      </c>
      <c r="AP51" s="7">
        <f t="shared" si="58"/>
        <v>5613.8743900657591</v>
      </c>
      <c r="AQ51" s="7">
        <f t="shared" si="58"/>
        <v>5694.3895453365722</v>
      </c>
      <c r="AR51" s="7">
        <f t="shared" si="58"/>
        <v>5659.8886415604393</v>
      </c>
      <c r="AS51" s="7">
        <f t="shared" si="58"/>
        <v>5438.675214569992</v>
      </c>
      <c r="AT51" s="7">
        <f t="shared" si="58"/>
        <v>5185.077375214988</v>
      </c>
      <c r="AU51" s="7">
        <f t="shared" si="58"/>
        <v>0</v>
      </c>
      <c r="AV51" s="7">
        <f t="shared" si="58"/>
        <v>0</v>
      </c>
      <c r="AW51" s="7">
        <f t="shared" si="58"/>
        <v>0</v>
      </c>
      <c r="AX51" s="7">
        <f t="shared" si="58"/>
        <v>0</v>
      </c>
      <c r="AY51" s="7">
        <f t="shared" si="58"/>
        <v>0</v>
      </c>
      <c r="AZ51" s="7">
        <f t="shared" si="58"/>
        <v>0</v>
      </c>
      <c r="BA51" s="7">
        <f t="shared" si="58"/>
        <v>0</v>
      </c>
      <c r="BB51" s="7">
        <f t="shared" si="58"/>
        <v>0</v>
      </c>
      <c r="BC51" s="7">
        <f t="shared" si="58"/>
        <v>0</v>
      </c>
      <c r="BD51" s="7">
        <f t="shared" si="58"/>
        <v>0</v>
      </c>
      <c r="BE51" s="7">
        <f t="shared" si="58"/>
        <v>0</v>
      </c>
      <c r="BF51" s="7">
        <f t="shared" si="58"/>
        <v>0</v>
      </c>
      <c r="BG51" s="7">
        <f t="shared" si="58"/>
        <v>0</v>
      </c>
      <c r="BH51" s="7">
        <f t="shared" si="58"/>
        <v>0</v>
      </c>
      <c r="BI51" s="7">
        <f t="shared" si="58"/>
        <v>0</v>
      </c>
      <c r="BJ51" s="7">
        <f t="shared" si="58"/>
        <v>0</v>
      </c>
      <c r="BK51" s="7">
        <f t="shared" si="58"/>
        <v>0</v>
      </c>
      <c r="BL51" s="7">
        <f t="shared" si="58"/>
        <v>0</v>
      </c>
      <c r="BM51" s="7">
        <f t="shared" si="58"/>
        <v>0</v>
      </c>
      <c r="BN51" s="7">
        <f t="shared" si="58"/>
        <v>0</v>
      </c>
      <c r="BO51" s="7">
        <f t="shared" si="58"/>
        <v>0</v>
      </c>
      <c r="BP51" s="7">
        <f t="shared" si="58"/>
        <v>0</v>
      </c>
      <c r="BQ51" s="7">
        <f t="shared" si="58"/>
        <v>0</v>
      </c>
      <c r="BR51" s="7">
        <f t="shared" si="58"/>
        <v>0</v>
      </c>
      <c r="BS51" s="7">
        <f t="shared" si="58"/>
        <v>0</v>
      </c>
      <c r="BT51" s="7">
        <f t="shared" si="58"/>
        <v>0</v>
      </c>
      <c r="BU51" s="7">
        <f t="shared" si="58"/>
        <v>0</v>
      </c>
      <c r="BV51" s="7">
        <f t="shared" si="58"/>
        <v>0</v>
      </c>
      <c r="BW51" s="7">
        <f t="shared" si="58"/>
        <v>0</v>
      </c>
      <c r="BX51" s="7">
        <f t="shared" si="58"/>
        <v>0</v>
      </c>
      <c r="BY51" s="7">
        <f t="shared" si="58"/>
        <v>0</v>
      </c>
      <c r="BZ51" s="7">
        <f t="shared" si="58"/>
        <v>0</v>
      </c>
      <c r="CA51" s="7">
        <f t="shared" si="58"/>
        <v>0</v>
      </c>
      <c r="CB51" s="7">
        <f t="shared" si="58"/>
        <v>0</v>
      </c>
      <c r="CC51" s="7">
        <f t="shared" si="58"/>
        <v>0</v>
      </c>
      <c r="CD51" s="7">
        <f t="shared" si="58"/>
        <v>0</v>
      </c>
      <c r="CE51" s="7">
        <f t="shared" si="58"/>
        <v>0</v>
      </c>
    </row>
    <row r="52" spans="2:83" hidden="1" x14ac:dyDescent="0.25"/>
    <row r="53" spans="2:83" hidden="1" x14ac:dyDescent="0.25">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row>
    <row r="54" spans="2:83" hidden="1" x14ac:dyDescent="0.25">
      <c r="AM54" s="119"/>
      <c r="AN54" s="119"/>
      <c r="AO54" s="18"/>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c r="BT54" s="226"/>
      <c r="BU54" s="226"/>
      <c r="BV54" s="226"/>
      <c r="BW54" s="226"/>
      <c r="BX54" s="226"/>
      <c r="BY54" s="226"/>
      <c r="BZ54" s="226"/>
      <c r="CA54" s="226"/>
      <c r="CB54" s="226"/>
      <c r="CC54" s="226"/>
      <c r="CD54" s="226"/>
      <c r="CE54" s="226"/>
    </row>
    <row r="55" spans="2:83" hidden="1" x14ac:dyDescent="0.25">
      <c r="AM55" s="18"/>
      <c r="AN55" s="18"/>
      <c r="AO55" s="18"/>
      <c r="AP55" s="221"/>
      <c r="AQ55" s="221"/>
      <c r="AR55" s="221"/>
      <c r="AS55" s="221"/>
      <c r="AT55" s="221"/>
      <c r="AU55" s="221"/>
      <c r="AV55" s="221"/>
      <c r="AW55" s="221"/>
      <c r="AX55" s="221"/>
      <c r="AY55" s="221"/>
      <c r="AZ55" s="221"/>
      <c r="BA55" s="221"/>
      <c r="BB55" s="221"/>
      <c r="BC55" s="221"/>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221"/>
      <c r="CC55" s="221"/>
      <c r="CD55" s="221"/>
      <c r="CE55" s="221"/>
    </row>
    <row r="56" spans="2:83" hidden="1" x14ac:dyDescent="0.25">
      <c r="AM56" s="18"/>
      <c r="AN56" s="18"/>
      <c r="AO56" s="18"/>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row>
    <row r="57" spans="2:83" hidden="1" x14ac:dyDescent="0.25">
      <c r="AM57" s="18"/>
      <c r="AN57" s="18"/>
      <c r="AO57" s="18"/>
      <c r="AP57" s="221"/>
      <c r="AQ57" s="221"/>
      <c r="AR57" s="221"/>
      <c r="AS57" s="221"/>
      <c r="AT57" s="221"/>
      <c r="AU57" s="221"/>
      <c r="AV57" s="221"/>
      <c r="AW57" s="221"/>
      <c r="AX57" s="221"/>
      <c r="AY57" s="221"/>
      <c r="AZ57" s="221"/>
      <c r="BA57" s="221"/>
      <c r="BB57" s="221"/>
      <c r="BC57" s="221"/>
      <c r="BD57" s="221"/>
      <c r="BE57" s="221"/>
      <c r="BF57" s="221"/>
      <c r="BG57" s="221"/>
      <c r="BH57" s="221"/>
      <c r="BI57" s="221"/>
      <c r="BJ57" s="221"/>
      <c r="BK57" s="221"/>
      <c r="BL57" s="221"/>
      <c r="BM57" s="221"/>
      <c r="BN57" s="221"/>
      <c r="BO57" s="221"/>
      <c r="BP57" s="221"/>
      <c r="BQ57" s="221"/>
      <c r="BR57" s="221"/>
      <c r="BS57" s="221"/>
      <c r="BT57" s="221"/>
      <c r="BU57" s="221"/>
      <c r="BV57" s="221"/>
      <c r="BW57" s="221"/>
      <c r="BX57" s="221"/>
      <c r="BY57" s="221"/>
      <c r="BZ57" s="221"/>
      <c r="CA57" s="221"/>
      <c r="CB57" s="221"/>
      <c r="CC57" s="221"/>
      <c r="CD57" s="221"/>
      <c r="CE57" s="221"/>
    </row>
    <row r="58" spans="2:83" hidden="1" x14ac:dyDescent="0.25"/>
    <row r="59" spans="2:83" hidden="1" x14ac:dyDescent="0.25"/>
    <row r="60" spans="2:83" hidden="1" x14ac:dyDescent="0.25"/>
    <row r="61" spans="2:83" hidden="1" x14ac:dyDescent="0.25"/>
    <row r="62" spans="2:83" hidden="1" x14ac:dyDescent="0.25"/>
    <row r="63" spans="2:83" hidden="1" x14ac:dyDescent="0.25"/>
    <row r="64" spans="2:83" hidden="1" x14ac:dyDescent="0.25"/>
    <row r="65" spans="2:83" hidden="1" x14ac:dyDescent="0.25"/>
    <row r="66" spans="2:83" hidden="1" x14ac:dyDescent="0.25"/>
    <row r="67" spans="2:83" hidden="1" x14ac:dyDescent="0.25"/>
    <row r="68" spans="2:83" hidden="1" x14ac:dyDescent="0.25"/>
    <row r="69" spans="2:83" x14ac:dyDescent="0.25">
      <c r="C69" s="18"/>
    </row>
    <row r="70" spans="2:83" ht="14.4" customHeight="1" x14ac:dyDescent="0.25">
      <c r="B70" s="313" t="s">
        <v>171</v>
      </c>
      <c r="C70" s="314"/>
      <c r="E70" s="341" t="s">
        <v>42</v>
      </c>
      <c r="F70" s="336"/>
      <c r="G70" s="336"/>
      <c r="H70" s="336"/>
      <c r="I70" s="205"/>
      <c r="J70" s="205"/>
      <c r="K70" s="205"/>
      <c r="L70" s="205"/>
      <c r="M70" s="205"/>
      <c r="N70" s="205"/>
      <c r="O70" s="205"/>
      <c r="P70" s="205"/>
      <c r="Q70" s="205"/>
      <c r="R70" s="205"/>
      <c r="S70" s="205"/>
      <c r="T70" s="205"/>
      <c r="U70" s="205"/>
      <c r="V70" s="205"/>
      <c r="W70" s="80">
        <v>1990</v>
      </c>
      <c r="X70" s="80">
        <v>1991</v>
      </c>
      <c r="Y70" s="80">
        <v>1992</v>
      </c>
      <c r="Z70" s="80">
        <v>1993</v>
      </c>
      <c r="AA70" s="80">
        <v>1994</v>
      </c>
      <c r="AB70" s="80">
        <v>1995</v>
      </c>
      <c r="AC70" s="80">
        <v>1996</v>
      </c>
      <c r="AD70" s="80">
        <v>1997</v>
      </c>
      <c r="AE70" s="80">
        <v>1998</v>
      </c>
      <c r="AF70" s="80">
        <v>1999</v>
      </c>
      <c r="AG70" s="80">
        <v>2000</v>
      </c>
      <c r="AH70" s="80">
        <v>2001</v>
      </c>
      <c r="AI70" s="80">
        <v>2002</v>
      </c>
      <c r="AJ70" s="80">
        <v>2003</v>
      </c>
      <c r="AK70" s="80">
        <v>2004</v>
      </c>
      <c r="AL70" s="80">
        <v>2005</v>
      </c>
      <c r="AM70" s="80">
        <v>2006</v>
      </c>
      <c r="AN70" s="80">
        <v>2007</v>
      </c>
      <c r="AO70" s="80">
        <v>2008</v>
      </c>
      <c r="AP70" s="80">
        <v>2009</v>
      </c>
      <c r="AQ70" s="80">
        <v>2010</v>
      </c>
      <c r="AR70" s="80">
        <v>2011</v>
      </c>
      <c r="AS70" s="80">
        <v>2012</v>
      </c>
      <c r="AT70" s="80">
        <v>2013</v>
      </c>
      <c r="AU70" s="80">
        <v>2014</v>
      </c>
      <c r="AV70" s="80">
        <v>2015</v>
      </c>
      <c r="AW70" s="80">
        <v>2016</v>
      </c>
      <c r="AX70" s="80">
        <v>2017</v>
      </c>
      <c r="AY70" s="80">
        <v>2018</v>
      </c>
      <c r="AZ70" s="80">
        <v>2019</v>
      </c>
      <c r="BA70" s="80">
        <v>2020</v>
      </c>
      <c r="BB70" s="80">
        <v>2021</v>
      </c>
      <c r="BC70" s="80">
        <v>2022</v>
      </c>
      <c r="BD70" s="80">
        <v>2023</v>
      </c>
      <c r="BE70" s="80">
        <v>2024</v>
      </c>
      <c r="BF70" s="80">
        <v>2025</v>
      </c>
      <c r="BG70" s="80">
        <f t="shared" ref="BG70:CE70" si="59">BF70+1</f>
        <v>2026</v>
      </c>
      <c r="BH70" s="80">
        <f t="shared" si="59"/>
        <v>2027</v>
      </c>
      <c r="BI70" s="80">
        <f t="shared" si="59"/>
        <v>2028</v>
      </c>
      <c r="BJ70" s="80">
        <f t="shared" si="59"/>
        <v>2029</v>
      </c>
      <c r="BK70" s="80">
        <f t="shared" si="59"/>
        <v>2030</v>
      </c>
      <c r="BL70" s="80">
        <f t="shared" si="59"/>
        <v>2031</v>
      </c>
      <c r="BM70" s="80">
        <f t="shared" si="59"/>
        <v>2032</v>
      </c>
      <c r="BN70" s="80">
        <f t="shared" si="59"/>
        <v>2033</v>
      </c>
      <c r="BO70" s="80">
        <f t="shared" si="59"/>
        <v>2034</v>
      </c>
      <c r="BP70" s="80">
        <f t="shared" si="59"/>
        <v>2035</v>
      </c>
      <c r="BQ70" s="80">
        <f t="shared" si="59"/>
        <v>2036</v>
      </c>
      <c r="BR70" s="80">
        <f t="shared" si="59"/>
        <v>2037</v>
      </c>
      <c r="BS70" s="80">
        <f t="shared" si="59"/>
        <v>2038</v>
      </c>
      <c r="BT70" s="80">
        <f t="shared" si="59"/>
        <v>2039</v>
      </c>
      <c r="BU70" s="80">
        <f t="shared" si="59"/>
        <v>2040</v>
      </c>
      <c r="BV70" s="80">
        <f t="shared" si="59"/>
        <v>2041</v>
      </c>
      <c r="BW70" s="80">
        <f t="shared" si="59"/>
        <v>2042</v>
      </c>
      <c r="BX70" s="80">
        <f t="shared" si="59"/>
        <v>2043</v>
      </c>
      <c r="BY70" s="80">
        <f t="shared" si="59"/>
        <v>2044</v>
      </c>
      <c r="BZ70" s="80">
        <f t="shared" si="59"/>
        <v>2045</v>
      </c>
      <c r="CA70" s="80">
        <f t="shared" si="59"/>
        <v>2046</v>
      </c>
      <c r="CB70" s="80">
        <f t="shared" si="59"/>
        <v>2047</v>
      </c>
      <c r="CC70" s="80">
        <f t="shared" si="59"/>
        <v>2048</v>
      </c>
      <c r="CD70" s="80">
        <f t="shared" si="59"/>
        <v>2049</v>
      </c>
      <c r="CE70" s="80">
        <f t="shared" si="59"/>
        <v>2050</v>
      </c>
    </row>
    <row r="71" spans="2:83" s="56" customFormat="1" ht="14.4" customHeight="1" x14ac:dyDescent="0.25">
      <c r="B71" s="308" t="s">
        <v>83</v>
      </c>
      <c r="C71" s="309"/>
      <c r="E71" s="341"/>
      <c r="F71" s="336"/>
      <c r="G71" s="336"/>
      <c r="H71" s="336"/>
      <c r="I71" s="131"/>
      <c r="J71" s="131"/>
      <c r="K71" s="131"/>
      <c r="L71" s="131"/>
      <c r="M71" s="131"/>
      <c r="N71" s="131"/>
      <c r="O71" s="131"/>
      <c r="P71" s="131"/>
      <c r="Q71" s="131"/>
      <c r="R71" s="131"/>
      <c r="S71" s="131"/>
      <c r="T71" s="131"/>
      <c r="U71" s="131"/>
      <c r="V71" s="131"/>
    </row>
    <row r="72" spans="2:83" ht="13.8" customHeight="1" x14ac:dyDescent="0.25">
      <c r="B72" s="310" t="s">
        <v>319</v>
      </c>
      <c r="C72" s="311"/>
      <c r="E72" s="341"/>
      <c r="F72" s="336"/>
      <c r="G72" s="336"/>
      <c r="H72" s="336"/>
    </row>
    <row r="73" spans="2:83" x14ac:dyDescent="0.25">
      <c r="B73" s="306" t="s">
        <v>0</v>
      </c>
      <c r="C73" s="53" t="s">
        <v>6</v>
      </c>
      <c r="E73" s="233">
        <f>'Life&amp;Use'!D36</f>
        <v>0.66400000000000003</v>
      </c>
      <c r="F73" s="64"/>
      <c r="G73" s="229"/>
      <c r="H73" s="229"/>
      <c r="I73" s="211"/>
      <c r="J73" s="211"/>
      <c r="K73" s="211"/>
      <c r="L73" s="211"/>
      <c r="M73" s="211"/>
      <c r="N73" s="211"/>
      <c r="O73" s="211"/>
      <c r="P73" s="211"/>
      <c r="Q73" s="211"/>
      <c r="R73" s="211"/>
      <c r="S73" s="211"/>
      <c r="T73" s="211"/>
      <c r="U73" s="211"/>
      <c r="V73" s="211"/>
      <c r="W73" s="52">
        <f>ConsMarket!W73*$E73</f>
        <v>34.437249791999996</v>
      </c>
      <c r="X73" s="52">
        <f>ConsMarket!X73*$E73</f>
        <v>31.326096383999996</v>
      </c>
      <c r="Y73" s="52">
        <f>ConsMarket!Y73*$E73</f>
        <v>28.214942975999996</v>
      </c>
      <c r="Z73" s="52">
        <f>ConsMarket!Z73*$E73</f>
        <v>25.103789568</v>
      </c>
      <c r="AA73" s="52">
        <f>ConsMarket!AA73*$E73</f>
        <v>22.428161876736006</v>
      </c>
      <c r="AB73" s="52">
        <f>ConsMarket!AB73*$E73</f>
        <v>20.188059902208</v>
      </c>
      <c r="AC73" s="52">
        <f>ConsMarket!AC73*$E73</f>
        <v>18.383483644416003</v>
      </c>
      <c r="AD73" s="52">
        <f>ConsMarket!AD73*$E73</f>
        <v>16.578907386624</v>
      </c>
      <c r="AE73" s="52">
        <f>ConsMarket!AE73*$E73</f>
        <v>14.774331128831999</v>
      </c>
      <c r="AF73" s="52">
        <f>ConsMarket!AF73*$E73</f>
        <v>13.862548617984</v>
      </c>
      <c r="AG73" s="52">
        <f>ConsMarket!AG73*$E73</f>
        <v>12.445686443519998</v>
      </c>
      <c r="AH73" s="52">
        <f>ConsMarket!AH73*$E73</f>
        <v>11.24896519296</v>
      </c>
      <c r="AI73" s="52">
        <f>ConsMarket!AI73*$E73</f>
        <v>9.4366289318399978</v>
      </c>
      <c r="AJ73" s="52">
        <f>ConsMarket!AJ73*$E73</f>
        <v>8.4612644582400005</v>
      </c>
      <c r="AK73" s="52">
        <f>ConsMarket!AK73*$E73</f>
        <v>7.5804931735948804</v>
      </c>
      <c r="AL73" s="52">
        <f>ConsMarket!AL73*$E73</f>
        <v>6.7372772654246402</v>
      </c>
      <c r="AM73" s="52">
        <f>ConsMarket!AM73*$E73</f>
        <v>5.8769033462092786</v>
      </c>
      <c r="AN73" s="52">
        <f>ConsMarket!AN73*$E73</f>
        <v>5.0165294269939196</v>
      </c>
      <c r="AO73" s="52">
        <f>ConsMarket!AO73*$E73</f>
        <v>4.1561555077785597</v>
      </c>
      <c r="AP73" s="52">
        <f>ConsMarket!AP73*$E73</f>
        <v>3.3313510121126395</v>
      </c>
      <c r="AQ73" s="52">
        <f>ConsMarket!AQ73*$E73</f>
        <v>2.7264519582220799</v>
      </c>
      <c r="AR73" s="52">
        <f>ConsMarket!AR73*$E73</f>
        <v>2.1364031189952</v>
      </c>
      <c r="AS73" s="52">
        <f>ConsMarket!AS73*$E73</f>
        <v>1.2890311389964799</v>
      </c>
      <c r="AT73" s="52">
        <f>ConsMarket!AT73*$E73</f>
        <v>0.50854502362751974</v>
      </c>
      <c r="AU73" s="100">
        <f>ConsMarket!AU73*$E73</f>
        <v>0</v>
      </c>
      <c r="AV73" s="100">
        <f>ConsMarket!AV73*$E73</f>
        <v>0</v>
      </c>
      <c r="AW73" s="100">
        <f>ConsMarket!AW73*$E73</f>
        <v>0</v>
      </c>
      <c r="AX73" s="100">
        <f>ConsMarket!AX73*$E73</f>
        <v>0</v>
      </c>
      <c r="AY73" s="100">
        <f>ConsMarket!AY73*$E73</f>
        <v>0</v>
      </c>
      <c r="AZ73" s="100">
        <f>ConsMarket!AZ73*$E73</f>
        <v>0</v>
      </c>
      <c r="BA73" s="100">
        <f>ConsMarket!BA73*$E73</f>
        <v>0</v>
      </c>
      <c r="BB73" s="100">
        <f>ConsMarket!BB73*$E73</f>
        <v>0</v>
      </c>
      <c r="BC73" s="100">
        <f>ConsMarket!BC73*$E73</f>
        <v>0</v>
      </c>
      <c r="BD73" s="100">
        <f>ConsMarket!BD73*$E73</f>
        <v>0</v>
      </c>
      <c r="BE73" s="100">
        <f>ConsMarket!BE73*$E73</f>
        <v>0</v>
      </c>
      <c r="BF73" s="100">
        <f>ConsMarket!BF73*$E73</f>
        <v>0</v>
      </c>
      <c r="BG73" s="100">
        <f>ConsMarket!BG73*$E73</f>
        <v>0</v>
      </c>
      <c r="BH73" s="100">
        <f>ConsMarket!BH73*$E73</f>
        <v>0</v>
      </c>
      <c r="BI73" s="100">
        <f>ConsMarket!BI73*$E73</f>
        <v>0</v>
      </c>
      <c r="BJ73" s="100">
        <f>ConsMarket!BJ73*$E73</f>
        <v>0</v>
      </c>
      <c r="BK73" s="100">
        <f>ConsMarket!BK73*$E73</f>
        <v>0</v>
      </c>
      <c r="BL73" s="100">
        <f>ConsMarket!BL73*$E73</f>
        <v>0</v>
      </c>
      <c r="BM73" s="100">
        <f>ConsMarket!BM73*$E73</f>
        <v>0</v>
      </c>
      <c r="BN73" s="100">
        <f>ConsMarket!BN73*$E73</f>
        <v>0</v>
      </c>
      <c r="BO73" s="100">
        <f>ConsMarket!BO73*$E73</f>
        <v>0</v>
      </c>
      <c r="BP73" s="100">
        <f>ConsMarket!BP73*$E73</f>
        <v>0</v>
      </c>
      <c r="BQ73" s="100">
        <f>ConsMarket!BQ73*$E73</f>
        <v>0</v>
      </c>
      <c r="BR73" s="100">
        <f>ConsMarket!BR73*$E73</f>
        <v>0</v>
      </c>
      <c r="BS73" s="100">
        <f>ConsMarket!BS73*$E73</f>
        <v>0</v>
      </c>
      <c r="BT73" s="100">
        <f>ConsMarket!BT73*$E73</f>
        <v>0</v>
      </c>
      <c r="BU73" s="100">
        <f>ConsMarket!BU73*$E73</f>
        <v>0</v>
      </c>
      <c r="BV73" s="100">
        <f>ConsMarket!BV73*$E73</f>
        <v>0</v>
      </c>
      <c r="BW73" s="100">
        <f>ConsMarket!BW73*$E73</f>
        <v>0</v>
      </c>
      <c r="BX73" s="100">
        <f>ConsMarket!BX73*$E73</f>
        <v>0</v>
      </c>
      <c r="BY73" s="100">
        <f>ConsMarket!BY73*$E73</f>
        <v>0</v>
      </c>
      <c r="BZ73" s="100">
        <f>ConsMarket!BZ73*$E73</f>
        <v>0</v>
      </c>
      <c r="CA73" s="100">
        <f>ConsMarket!CA73*$E73</f>
        <v>0</v>
      </c>
      <c r="CB73" s="100">
        <f>ConsMarket!CB73*$E73</f>
        <v>0</v>
      </c>
      <c r="CC73" s="100">
        <f>ConsMarket!CC73*$E73</f>
        <v>0</v>
      </c>
      <c r="CD73" s="100">
        <f>ConsMarket!CD73*$E73</f>
        <v>0</v>
      </c>
      <c r="CE73" s="100">
        <f>ConsMarket!CE73*$E73</f>
        <v>0</v>
      </c>
    </row>
    <row r="74" spans="2:83" x14ac:dyDescent="0.25">
      <c r="B74" s="307"/>
      <c r="C74" s="54" t="s">
        <v>7</v>
      </c>
      <c r="E74" s="233">
        <f>'Life&amp;Use'!E36</f>
        <v>0.66400000000000003</v>
      </c>
      <c r="F74" s="64"/>
      <c r="G74" s="229"/>
      <c r="H74" s="229"/>
      <c r="I74" s="211"/>
      <c r="J74" s="211"/>
      <c r="K74" s="211"/>
      <c r="L74" s="211"/>
      <c r="M74" s="211"/>
      <c r="N74" s="211"/>
      <c r="O74" s="211"/>
      <c r="P74" s="211"/>
      <c r="Q74" s="211"/>
      <c r="R74" s="211"/>
      <c r="S74" s="211"/>
      <c r="T74" s="211"/>
      <c r="U74" s="211"/>
      <c r="V74" s="211"/>
      <c r="W74" s="52">
        <f>ConsMarket!W74*$E74</f>
        <v>40.766837759999994</v>
      </c>
      <c r="X74" s="52">
        <f>ConsMarket!X74*$E74</f>
        <v>41.839649280000003</v>
      </c>
      <c r="Y74" s="52">
        <f>ConsMarket!Y74*$E74</f>
        <v>43.98527232</v>
      </c>
      <c r="Z74" s="52">
        <f>ConsMarket!Z74*$E74</f>
        <v>46.130895359999997</v>
      </c>
      <c r="AA74" s="52">
        <f>ConsMarket!AA74*$E74</f>
        <v>48.505098774527994</v>
      </c>
      <c r="AB74" s="52">
        <f>ConsMarket!AB74*$E74</f>
        <v>51.107882563583999</v>
      </c>
      <c r="AC74" s="52">
        <f>ConsMarket!AC74*$E74</f>
        <v>53.939246727167998</v>
      </c>
      <c r="AD74" s="52">
        <f>ConsMarket!AD74*$E74</f>
        <v>56.77061089075201</v>
      </c>
      <c r="AE74" s="52">
        <f>ConsMarket!AE74*$E74</f>
        <v>59.601975054336002</v>
      </c>
      <c r="AF74" s="52">
        <f>ConsMarket!AF74*$E74</f>
        <v>63.264875427071992</v>
      </c>
      <c r="AG74" s="52">
        <f>ConsMarket!AG74*$E74</f>
        <v>65.93392320768001</v>
      </c>
      <c r="AH74" s="52">
        <f>ConsMarket!AH74*$E74</f>
        <v>67.882506531839994</v>
      </c>
      <c r="AI74" s="52">
        <f>ConsMarket!AI74*$E74</f>
        <v>69.489756990720011</v>
      </c>
      <c r="AJ74" s="52">
        <f>ConsMarket!AJ74*$E74</f>
        <v>73.770453757439995</v>
      </c>
      <c r="AK74" s="52">
        <f>ConsMarket!AK74*$E74</f>
        <v>76.226740930164453</v>
      </c>
      <c r="AL74" s="52">
        <f>ConsMarket!AL74*$E74</f>
        <v>75.64795070857339</v>
      </c>
      <c r="AM74" s="52">
        <f>ConsMarket!AM74*$E74</f>
        <v>70.844692720826799</v>
      </c>
      <c r="AN74" s="52">
        <f>ConsMarket!AN74*$E74</f>
        <v>66.04143473308018</v>
      </c>
      <c r="AO74" s="52">
        <f>ConsMarket!AO74*$E74</f>
        <v>61.238176745333568</v>
      </c>
      <c r="AP74" s="52">
        <f>ConsMarket!AP74*$E74</f>
        <v>48.566879920868978</v>
      </c>
      <c r="AQ74" s="52">
        <f>ConsMarket!AQ74*$E74</f>
        <v>29.077908353690798</v>
      </c>
      <c r="AR74" s="52">
        <f>ConsMarket!AR74*$E74</f>
        <v>11.196931867418877</v>
      </c>
      <c r="AS74" s="52">
        <f>ConsMarket!AS74*$E74</f>
        <v>1.8544171141900792</v>
      </c>
      <c r="AT74" s="52">
        <f>ConsMarket!AT74*$E74</f>
        <v>0.93066309959039994</v>
      </c>
      <c r="AU74" s="100">
        <f>ConsMarket!AU74*$E74</f>
        <v>0</v>
      </c>
      <c r="AV74" s="100">
        <f>ConsMarket!AV74*$E74</f>
        <v>0</v>
      </c>
      <c r="AW74" s="100">
        <f>ConsMarket!AW74*$E74</f>
        <v>0</v>
      </c>
      <c r="AX74" s="100">
        <f>ConsMarket!AX74*$E74</f>
        <v>0</v>
      </c>
      <c r="AY74" s="100">
        <f>ConsMarket!AY74*$E74</f>
        <v>0</v>
      </c>
      <c r="AZ74" s="100">
        <f>ConsMarket!AZ74*$E74</f>
        <v>0</v>
      </c>
      <c r="BA74" s="100">
        <f>ConsMarket!BA74*$E74</f>
        <v>0</v>
      </c>
      <c r="BB74" s="100">
        <f>ConsMarket!BB74*$E74</f>
        <v>0</v>
      </c>
      <c r="BC74" s="100">
        <f>ConsMarket!BC74*$E74</f>
        <v>0</v>
      </c>
      <c r="BD74" s="100">
        <f>ConsMarket!BD74*$E74</f>
        <v>0</v>
      </c>
      <c r="BE74" s="100">
        <f>ConsMarket!BE74*$E74</f>
        <v>0</v>
      </c>
      <c r="BF74" s="100">
        <f>ConsMarket!BF74*$E74</f>
        <v>0</v>
      </c>
      <c r="BG74" s="100">
        <f>ConsMarket!BG74*$E74</f>
        <v>0</v>
      </c>
      <c r="BH74" s="100">
        <f>ConsMarket!BH74*$E74</f>
        <v>0</v>
      </c>
      <c r="BI74" s="100">
        <f>ConsMarket!BI74*$E74</f>
        <v>0</v>
      </c>
      <c r="BJ74" s="100">
        <f>ConsMarket!BJ74*$E74</f>
        <v>0</v>
      </c>
      <c r="BK74" s="100">
        <f>ConsMarket!BK74*$E74</f>
        <v>0</v>
      </c>
      <c r="BL74" s="100">
        <f>ConsMarket!BL74*$E74</f>
        <v>0</v>
      </c>
      <c r="BM74" s="100">
        <f>ConsMarket!BM74*$E74</f>
        <v>0</v>
      </c>
      <c r="BN74" s="100">
        <f>ConsMarket!BN74*$E74</f>
        <v>0</v>
      </c>
      <c r="BO74" s="100">
        <f>ConsMarket!BO74*$E74</f>
        <v>0</v>
      </c>
      <c r="BP74" s="100">
        <f>ConsMarket!BP74*$E74</f>
        <v>0</v>
      </c>
      <c r="BQ74" s="100">
        <f>ConsMarket!BQ74*$E74</f>
        <v>0</v>
      </c>
      <c r="BR74" s="100">
        <f>ConsMarket!BR74*$E74</f>
        <v>0</v>
      </c>
      <c r="BS74" s="100">
        <f>ConsMarket!BS74*$E74</f>
        <v>0</v>
      </c>
      <c r="BT74" s="100">
        <f>ConsMarket!BT74*$E74</f>
        <v>0</v>
      </c>
      <c r="BU74" s="100">
        <f>ConsMarket!BU74*$E74</f>
        <v>0</v>
      </c>
      <c r="BV74" s="100">
        <f>ConsMarket!BV74*$E74</f>
        <v>0</v>
      </c>
      <c r="BW74" s="100">
        <f>ConsMarket!BW74*$E74</f>
        <v>0</v>
      </c>
      <c r="BX74" s="100">
        <f>ConsMarket!BX74*$E74</f>
        <v>0</v>
      </c>
      <c r="BY74" s="100">
        <f>ConsMarket!BY74*$E74</f>
        <v>0</v>
      </c>
      <c r="BZ74" s="100">
        <f>ConsMarket!BZ74*$E74</f>
        <v>0</v>
      </c>
      <c r="CA74" s="100">
        <f>ConsMarket!CA74*$E74</f>
        <v>0</v>
      </c>
      <c r="CB74" s="100">
        <f>ConsMarket!CB74*$E74</f>
        <v>0</v>
      </c>
      <c r="CC74" s="100">
        <f>ConsMarket!CC74*$E74</f>
        <v>0</v>
      </c>
      <c r="CD74" s="100">
        <f>ConsMarket!CD74*$E74</f>
        <v>0</v>
      </c>
      <c r="CE74" s="100">
        <f>ConsMarket!CE74*$E74</f>
        <v>0</v>
      </c>
    </row>
    <row r="75" spans="2:83" x14ac:dyDescent="0.25">
      <c r="B75" s="307"/>
      <c r="C75" s="54" t="s">
        <v>8</v>
      </c>
      <c r="E75" s="233">
        <f>'Life&amp;Use'!F36</f>
        <v>0.66400000000000003</v>
      </c>
      <c r="F75" s="64"/>
      <c r="G75" s="229"/>
      <c r="H75" s="229"/>
      <c r="I75" s="211"/>
      <c r="J75" s="211"/>
      <c r="K75" s="211"/>
      <c r="L75" s="211"/>
      <c r="M75" s="211"/>
      <c r="N75" s="211"/>
      <c r="O75" s="211"/>
      <c r="P75" s="211"/>
      <c r="Q75" s="211"/>
      <c r="R75" s="211"/>
      <c r="S75" s="211"/>
      <c r="T75" s="211"/>
      <c r="U75" s="211"/>
      <c r="V75" s="211"/>
      <c r="W75" s="52">
        <f>ConsMarket!W75*$E75</f>
        <v>30.5548682744448</v>
      </c>
      <c r="X75" s="52">
        <f>ConsMarket!X75*$E75</f>
        <v>31.0845206859264</v>
      </c>
      <c r="Y75" s="52">
        <f>ConsMarket!Y75*$E75</f>
        <v>32.143825508889599</v>
      </c>
      <c r="Z75" s="52">
        <f>ConsMarket!Z75*$E75</f>
        <v>33.203130331852797</v>
      </c>
      <c r="AA75" s="52">
        <f>ConsMarket!AA75*$E75</f>
        <v>34.312421019571197</v>
      </c>
      <c r="AB75" s="52">
        <f>ConsMarket!AB75*$E75</f>
        <v>35.471697572044796</v>
      </c>
      <c r="AC75" s="52">
        <f>ConsMarket!AC75*$E75</f>
        <v>36.680959989273596</v>
      </c>
      <c r="AD75" s="52">
        <f>ConsMarket!AD75*$E75</f>
        <v>37.89022240650241</v>
      </c>
      <c r="AE75" s="52">
        <f>ConsMarket!AE75*$E75</f>
        <v>39.099484823731196</v>
      </c>
      <c r="AF75" s="52">
        <f>ConsMarket!AF75*$E75</f>
        <v>40.891573555430398</v>
      </c>
      <c r="AG75" s="52">
        <f>ConsMarket!AG75*$E75</f>
        <v>42.707911403519994</v>
      </c>
      <c r="AH75" s="52">
        <f>ConsMarket!AH75*$E75</f>
        <v>44.476619996159997</v>
      </c>
      <c r="AI75" s="52">
        <f>ConsMarket!AI75*$E75</f>
        <v>44.269030967039988</v>
      </c>
      <c r="AJ75" s="52">
        <f>ConsMarket!AJ75*$E75</f>
        <v>45.209886670080003</v>
      </c>
      <c r="AK75" s="52">
        <f>ConsMarket!AK75*$E75</f>
        <v>47.302907222267137</v>
      </c>
      <c r="AL75" s="52">
        <f>ConsMarket!AL75*$E75</f>
        <v>51.893934675441407</v>
      </c>
      <c r="AM75" s="52">
        <f>ConsMarket!AM75*$E75</f>
        <v>56.416803873762802</v>
      </c>
      <c r="AN75" s="52">
        <f>ConsMarket!AN75*$E75</f>
        <v>60.939673072084211</v>
      </c>
      <c r="AO75" s="52">
        <f>ConsMarket!AO75*$E75</f>
        <v>65.462542270405635</v>
      </c>
      <c r="AP75" s="52">
        <f>ConsMarket!AP75*$E75</f>
        <v>75.21443378205926</v>
      </c>
      <c r="AQ75" s="52">
        <f>ConsMarket!AQ75*$E75</f>
        <v>92.905227488113923</v>
      </c>
      <c r="AR75" s="52">
        <f>ConsMarket!AR75*$E75</f>
        <v>109.05622093453823</v>
      </c>
      <c r="AS75" s="52">
        <f>ConsMarket!AS75*$E75</f>
        <v>111.89065834552319</v>
      </c>
      <c r="AT75" s="52">
        <f>ConsMarket!AT75*$E75</f>
        <v>105.278570496</v>
      </c>
      <c r="AU75" s="100">
        <f>ConsMarket!AU75*$E75</f>
        <v>0</v>
      </c>
      <c r="AV75" s="100">
        <f>ConsMarket!AV75*$E75</f>
        <v>0</v>
      </c>
      <c r="AW75" s="100">
        <f>ConsMarket!AW75*$E75</f>
        <v>0</v>
      </c>
      <c r="AX75" s="100">
        <f>ConsMarket!AX75*$E75</f>
        <v>0</v>
      </c>
      <c r="AY75" s="100">
        <f>ConsMarket!AY75*$E75</f>
        <v>0</v>
      </c>
      <c r="AZ75" s="100">
        <f>ConsMarket!AZ75*$E75</f>
        <v>0</v>
      </c>
      <c r="BA75" s="100">
        <f>ConsMarket!BA75*$E75</f>
        <v>0</v>
      </c>
      <c r="BB75" s="100">
        <f>ConsMarket!BB75*$E75</f>
        <v>0</v>
      </c>
      <c r="BC75" s="100">
        <f>ConsMarket!BC75*$E75</f>
        <v>0</v>
      </c>
      <c r="BD75" s="100">
        <f>ConsMarket!BD75*$E75</f>
        <v>0</v>
      </c>
      <c r="BE75" s="100">
        <f>ConsMarket!BE75*$E75</f>
        <v>0</v>
      </c>
      <c r="BF75" s="100">
        <f>ConsMarket!BF75*$E75</f>
        <v>0</v>
      </c>
      <c r="BG75" s="100">
        <f>ConsMarket!BG75*$E75</f>
        <v>0</v>
      </c>
      <c r="BH75" s="100">
        <f>ConsMarket!BH75*$E75</f>
        <v>0</v>
      </c>
      <c r="BI75" s="100">
        <f>ConsMarket!BI75*$E75</f>
        <v>0</v>
      </c>
      <c r="BJ75" s="100">
        <f>ConsMarket!BJ75*$E75</f>
        <v>0</v>
      </c>
      <c r="BK75" s="100">
        <f>ConsMarket!BK75*$E75</f>
        <v>0</v>
      </c>
      <c r="BL75" s="100">
        <f>ConsMarket!BL75*$E75</f>
        <v>0</v>
      </c>
      <c r="BM75" s="100">
        <f>ConsMarket!BM75*$E75</f>
        <v>0</v>
      </c>
      <c r="BN75" s="100">
        <f>ConsMarket!BN75*$E75</f>
        <v>0</v>
      </c>
      <c r="BO75" s="100">
        <f>ConsMarket!BO75*$E75</f>
        <v>0</v>
      </c>
      <c r="BP75" s="100">
        <f>ConsMarket!BP75*$E75</f>
        <v>0</v>
      </c>
      <c r="BQ75" s="100">
        <f>ConsMarket!BQ75*$E75</f>
        <v>0</v>
      </c>
      <c r="BR75" s="100">
        <f>ConsMarket!BR75*$E75</f>
        <v>0</v>
      </c>
      <c r="BS75" s="100">
        <f>ConsMarket!BS75*$E75</f>
        <v>0</v>
      </c>
      <c r="BT75" s="100">
        <f>ConsMarket!BT75*$E75</f>
        <v>0</v>
      </c>
      <c r="BU75" s="100">
        <f>ConsMarket!BU75*$E75</f>
        <v>0</v>
      </c>
      <c r="BV75" s="100">
        <f>ConsMarket!BV75*$E75</f>
        <v>0</v>
      </c>
      <c r="BW75" s="100">
        <f>ConsMarket!BW75*$E75</f>
        <v>0</v>
      </c>
      <c r="BX75" s="100">
        <f>ConsMarket!BX75*$E75</f>
        <v>0</v>
      </c>
      <c r="BY75" s="100">
        <f>ConsMarket!BY75*$E75</f>
        <v>0</v>
      </c>
      <c r="BZ75" s="100">
        <f>ConsMarket!BZ75*$E75</f>
        <v>0</v>
      </c>
      <c r="CA75" s="100">
        <f>ConsMarket!CA75*$E75</f>
        <v>0</v>
      </c>
      <c r="CB75" s="100">
        <f>ConsMarket!CB75*$E75</f>
        <v>0</v>
      </c>
      <c r="CC75" s="100">
        <f>ConsMarket!CC75*$E75</f>
        <v>0</v>
      </c>
      <c r="CD75" s="100">
        <f>ConsMarket!CD75*$E75</f>
        <v>0</v>
      </c>
      <c r="CE75" s="100">
        <f>ConsMarket!CE75*$E75</f>
        <v>0</v>
      </c>
    </row>
    <row r="76" spans="2:83" ht="12.6" customHeight="1" x14ac:dyDescent="0.25">
      <c r="B76" s="307"/>
      <c r="C76" s="54" t="s">
        <v>9</v>
      </c>
      <c r="E76" s="233">
        <f>'Life&amp;Use'!G36</f>
        <v>0.66400000000000003</v>
      </c>
      <c r="F76" s="64"/>
      <c r="G76" s="229"/>
      <c r="H76" s="229"/>
      <c r="I76" s="211"/>
      <c r="J76" s="211"/>
      <c r="K76" s="211"/>
      <c r="L76" s="211"/>
      <c r="M76" s="211"/>
      <c r="N76" s="211"/>
      <c r="O76" s="211"/>
      <c r="P76" s="211"/>
      <c r="Q76" s="211"/>
      <c r="R76" s="211"/>
      <c r="S76" s="211"/>
      <c r="T76" s="211"/>
      <c r="U76" s="211"/>
      <c r="V76" s="211"/>
      <c r="W76" s="52">
        <f>ConsMarket!W76*$E76</f>
        <v>0</v>
      </c>
      <c r="X76" s="52">
        <f>ConsMarket!X76*$E76</f>
        <v>0</v>
      </c>
      <c r="Y76" s="52">
        <f>ConsMarket!Y76*$E76</f>
        <v>0</v>
      </c>
      <c r="Z76" s="52">
        <f>ConsMarket!Z76*$E76</f>
        <v>0</v>
      </c>
      <c r="AA76" s="52">
        <f>ConsMarket!AA76*$E76</f>
        <v>0</v>
      </c>
      <c r="AB76" s="52">
        <f>ConsMarket!AB76*$E76</f>
        <v>0</v>
      </c>
      <c r="AC76" s="52">
        <f>ConsMarket!AC76*$E76</f>
        <v>0</v>
      </c>
      <c r="AD76" s="52">
        <f>ConsMarket!AD76*$E76</f>
        <v>0</v>
      </c>
      <c r="AE76" s="52">
        <f>ConsMarket!AE76*$E76</f>
        <v>0</v>
      </c>
      <c r="AF76" s="52">
        <f>ConsMarket!AF76*$E76</f>
        <v>0</v>
      </c>
      <c r="AG76" s="52">
        <f>ConsMarket!AG76*$E76</f>
        <v>0</v>
      </c>
      <c r="AH76" s="52">
        <f>ConsMarket!AH76*$E76</f>
        <v>0</v>
      </c>
      <c r="AI76" s="52">
        <f>ConsMarket!AI76*$E76</f>
        <v>1.6151913676800003</v>
      </c>
      <c r="AJ76" s="52">
        <f>ConsMarket!AJ76*$E76</f>
        <v>3.6569830809599999</v>
      </c>
      <c r="AK76" s="52">
        <f>ConsMarket!AK76*$E76</f>
        <v>6.7696997478359036</v>
      </c>
      <c r="AL76" s="52">
        <f>ConsMarket!AL76*$E76</f>
        <v>9.3381500006277101</v>
      </c>
      <c r="AM76" s="52">
        <f>ConsMarket!AM76*$E76</f>
        <v>12.550924861415425</v>
      </c>
      <c r="AN76" s="52">
        <f>ConsMarket!AN76*$E76</f>
        <v>15.763699722203134</v>
      </c>
      <c r="AO76" s="52">
        <f>ConsMarket!AO76*$E76</f>
        <v>18.97647458299085</v>
      </c>
      <c r="AP76" s="52">
        <f>ConsMarket!AP76*$E76</f>
        <v>22.995382166102015</v>
      </c>
      <c r="AQ76" s="52">
        <f>ConsMarket!AQ76*$E76</f>
        <v>27.559046711623679</v>
      </c>
      <c r="AR76" s="52">
        <f>ConsMarket!AR76*$E76</f>
        <v>30.498819026227199</v>
      </c>
      <c r="AS76" s="52">
        <f>ConsMarket!AS76*$E76</f>
        <v>32.644098261688313</v>
      </c>
      <c r="AT76" s="52">
        <f>ConsMarket!AT76*$E76</f>
        <v>30.545956072168021</v>
      </c>
      <c r="AU76" s="100">
        <f>ConsMarket!AU76*$E76</f>
        <v>0</v>
      </c>
      <c r="AV76" s="100">
        <f>ConsMarket!AV76*$E76</f>
        <v>0</v>
      </c>
      <c r="AW76" s="100">
        <f>ConsMarket!AW76*$E76</f>
        <v>0</v>
      </c>
      <c r="AX76" s="100">
        <f>ConsMarket!AX76*$E76</f>
        <v>0</v>
      </c>
      <c r="AY76" s="100">
        <f>ConsMarket!AY76*$E76</f>
        <v>0</v>
      </c>
      <c r="AZ76" s="100">
        <f>ConsMarket!AZ76*$E76</f>
        <v>0</v>
      </c>
      <c r="BA76" s="100">
        <f>ConsMarket!BA76*$E76</f>
        <v>0</v>
      </c>
      <c r="BB76" s="100">
        <f>ConsMarket!BB76*$E76</f>
        <v>0</v>
      </c>
      <c r="BC76" s="100">
        <f>ConsMarket!BC76*$E76</f>
        <v>0</v>
      </c>
      <c r="BD76" s="100">
        <f>ConsMarket!BD76*$E76</f>
        <v>0</v>
      </c>
      <c r="BE76" s="100">
        <f>ConsMarket!BE76*$E76</f>
        <v>0</v>
      </c>
      <c r="BF76" s="100">
        <f>ConsMarket!BF76*$E76</f>
        <v>0</v>
      </c>
      <c r="BG76" s="100">
        <f>ConsMarket!BG76*$E76</f>
        <v>0</v>
      </c>
      <c r="BH76" s="100">
        <f>ConsMarket!BH76*$E76</f>
        <v>0</v>
      </c>
      <c r="BI76" s="100">
        <f>ConsMarket!BI76*$E76</f>
        <v>0</v>
      </c>
      <c r="BJ76" s="100">
        <f>ConsMarket!BJ76*$E76</f>
        <v>0</v>
      </c>
      <c r="BK76" s="100">
        <f>ConsMarket!BK76*$E76</f>
        <v>0</v>
      </c>
      <c r="BL76" s="100">
        <f>ConsMarket!BL76*$E76</f>
        <v>0</v>
      </c>
      <c r="BM76" s="100">
        <f>ConsMarket!BM76*$E76</f>
        <v>0</v>
      </c>
      <c r="BN76" s="100">
        <f>ConsMarket!BN76*$E76</f>
        <v>0</v>
      </c>
      <c r="BO76" s="100">
        <f>ConsMarket!BO76*$E76</f>
        <v>0</v>
      </c>
      <c r="BP76" s="100">
        <f>ConsMarket!BP76*$E76</f>
        <v>0</v>
      </c>
      <c r="BQ76" s="100">
        <f>ConsMarket!BQ76*$E76</f>
        <v>0</v>
      </c>
      <c r="BR76" s="100">
        <f>ConsMarket!BR76*$E76</f>
        <v>0</v>
      </c>
      <c r="BS76" s="100">
        <f>ConsMarket!BS76*$E76</f>
        <v>0</v>
      </c>
      <c r="BT76" s="100">
        <f>ConsMarket!BT76*$E76</f>
        <v>0</v>
      </c>
      <c r="BU76" s="100">
        <f>ConsMarket!BU76*$E76</f>
        <v>0</v>
      </c>
      <c r="BV76" s="100">
        <f>ConsMarket!BV76*$E76</f>
        <v>0</v>
      </c>
      <c r="BW76" s="100">
        <f>ConsMarket!BW76*$E76</f>
        <v>0</v>
      </c>
      <c r="BX76" s="100">
        <f>ConsMarket!BX76*$E76</f>
        <v>0</v>
      </c>
      <c r="BY76" s="100">
        <f>ConsMarket!BY76*$E76</f>
        <v>0</v>
      </c>
      <c r="BZ76" s="100">
        <f>ConsMarket!BZ76*$E76</f>
        <v>0</v>
      </c>
      <c r="CA76" s="100">
        <f>ConsMarket!CA76*$E76</f>
        <v>0</v>
      </c>
      <c r="CB76" s="100">
        <f>ConsMarket!CB76*$E76</f>
        <v>0</v>
      </c>
      <c r="CC76" s="100">
        <f>ConsMarket!CC76*$E76</f>
        <v>0</v>
      </c>
      <c r="CD76" s="100">
        <f>ConsMarket!CD76*$E76</f>
        <v>0</v>
      </c>
      <c r="CE76" s="100">
        <f>ConsMarket!CE76*$E76</f>
        <v>0</v>
      </c>
    </row>
    <row r="77" spans="2:83" ht="24" x14ac:dyDescent="0.25">
      <c r="B77" s="307"/>
      <c r="C77" s="54" t="s">
        <v>10</v>
      </c>
      <c r="E77" s="233">
        <f>'Life&amp;Use'!H36</f>
        <v>0.66400000000000003</v>
      </c>
      <c r="F77" s="64"/>
      <c r="G77" s="229"/>
      <c r="H77" s="229"/>
      <c r="I77" s="211"/>
      <c r="J77" s="211"/>
      <c r="K77" s="211"/>
      <c r="L77" s="211"/>
      <c r="M77" s="211"/>
      <c r="N77" s="211"/>
      <c r="O77" s="211"/>
      <c r="P77" s="211"/>
      <c r="Q77" s="211"/>
      <c r="R77" s="211"/>
      <c r="S77" s="211"/>
      <c r="T77" s="211"/>
      <c r="U77" s="211"/>
      <c r="V77" s="211"/>
      <c r="W77" s="52">
        <f>ConsMarket!W77*$E77</f>
        <v>9.1883151359999999</v>
      </c>
      <c r="X77" s="52">
        <f>ConsMarket!X77*$E77</f>
        <v>9.3902561280000008</v>
      </c>
      <c r="Y77" s="52">
        <f>ConsMarket!Y77*$E77</f>
        <v>9.7941381120000006</v>
      </c>
      <c r="Z77" s="52">
        <f>ConsMarket!Z77*$E77</f>
        <v>10.198020096</v>
      </c>
      <c r="AA77" s="52">
        <f>ConsMarket!AA77*$E77</f>
        <v>10.658411900928</v>
      </c>
      <c r="AB77" s="52">
        <f>ConsMarket!AB77*$E77</f>
        <v>11.175313526784002</v>
      </c>
      <c r="AC77" s="52">
        <f>ConsMarket!AC77*$E77</f>
        <v>11.748724973568001</v>
      </c>
      <c r="AD77" s="52">
        <f>ConsMarket!AD77*$E77</f>
        <v>12.322136420352001</v>
      </c>
      <c r="AE77" s="52">
        <f>ConsMarket!AE77*$E77</f>
        <v>12.895547867135999</v>
      </c>
      <c r="AF77" s="52">
        <f>ConsMarket!AF77*$E77</f>
        <v>13.586623598591999</v>
      </c>
      <c r="AG77" s="52">
        <f>ConsMarket!AG77*$E77</f>
        <v>14.446690283520004</v>
      </c>
      <c r="AH77" s="52">
        <f>ConsMarket!AH77*$E77</f>
        <v>14.992604098559999</v>
      </c>
      <c r="AI77" s="52">
        <f>ConsMarket!AI77*$E77</f>
        <v>15.443942215680002</v>
      </c>
      <c r="AJ77" s="52">
        <f>ConsMarket!AJ77*$E77</f>
        <v>15.846814494720002</v>
      </c>
      <c r="AK77" s="52">
        <f>ConsMarket!AK77*$E77</f>
        <v>16.218440275783681</v>
      </c>
      <c r="AL77" s="52">
        <f>ConsMarket!AL77*$E77</f>
        <v>16.221578102231042</v>
      </c>
      <c r="AM77" s="52">
        <f>ConsMarket!AM77*$E77</f>
        <v>15.758791445422085</v>
      </c>
      <c r="AN77" s="52">
        <f>ConsMarket!AN77*$E77</f>
        <v>15.296004788613121</v>
      </c>
      <c r="AO77" s="52">
        <f>ConsMarket!AO77*$E77</f>
        <v>14.833218131804161</v>
      </c>
      <c r="AP77" s="52">
        <f>ConsMarket!AP77*$E77</f>
        <v>13.812426106490877</v>
      </c>
      <c r="AQ77" s="52">
        <f>ConsMarket!AQ77*$E77</f>
        <v>12.7536860030976</v>
      </c>
      <c r="AR77" s="52">
        <f>ConsMarket!AR77*$E77</f>
        <v>10.71187022518272</v>
      </c>
      <c r="AS77" s="52">
        <f>ConsMarket!AS77*$E77</f>
        <v>9.158256387624963</v>
      </c>
      <c r="AT77" s="52">
        <f>ConsMarket!AT77*$E77</f>
        <v>7.7968528470835219</v>
      </c>
      <c r="AU77" s="100">
        <f>ConsMarket!AU77*$E77</f>
        <v>0</v>
      </c>
      <c r="AV77" s="100">
        <f>ConsMarket!AV77*$E77</f>
        <v>0</v>
      </c>
      <c r="AW77" s="100">
        <f>ConsMarket!AW77*$E77</f>
        <v>0</v>
      </c>
      <c r="AX77" s="100">
        <f>ConsMarket!AX77*$E77</f>
        <v>0</v>
      </c>
      <c r="AY77" s="100">
        <f>ConsMarket!AY77*$E77</f>
        <v>0</v>
      </c>
      <c r="AZ77" s="100">
        <f>ConsMarket!AZ77*$E77</f>
        <v>0</v>
      </c>
      <c r="BA77" s="100">
        <f>ConsMarket!BA77*$E77</f>
        <v>0</v>
      </c>
      <c r="BB77" s="100">
        <f>ConsMarket!BB77*$E77</f>
        <v>0</v>
      </c>
      <c r="BC77" s="100">
        <f>ConsMarket!BC77*$E77</f>
        <v>0</v>
      </c>
      <c r="BD77" s="100">
        <f>ConsMarket!BD77*$E77</f>
        <v>0</v>
      </c>
      <c r="BE77" s="100">
        <f>ConsMarket!BE77*$E77</f>
        <v>0</v>
      </c>
      <c r="BF77" s="100">
        <f>ConsMarket!BF77*$E77</f>
        <v>0</v>
      </c>
      <c r="BG77" s="100">
        <f>ConsMarket!BG77*$E77</f>
        <v>0</v>
      </c>
      <c r="BH77" s="100">
        <f>ConsMarket!BH77*$E77</f>
        <v>0</v>
      </c>
      <c r="BI77" s="100">
        <f>ConsMarket!BI77*$E77</f>
        <v>0</v>
      </c>
      <c r="BJ77" s="100">
        <f>ConsMarket!BJ77*$E77</f>
        <v>0</v>
      </c>
      <c r="BK77" s="100">
        <f>ConsMarket!BK77*$E77</f>
        <v>0</v>
      </c>
      <c r="BL77" s="100">
        <f>ConsMarket!BL77*$E77</f>
        <v>0</v>
      </c>
      <c r="BM77" s="100">
        <f>ConsMarket!BM77*$E77</f>
        <v>0</v>
      </c>
      <c r="BN77" s="100">
        <f>ConsMarket!BN77*$E77</f>
        <v>0</v>
      </c>
      <c r="BO77" s="100">
        <f>ConsMarket!BO77*$E77</f>
        <v>0</v>
      </c>
      <c r="BP77" s="100">
        <f>ConsMarket!BP77*$E77</f>
        <v>0</v>
      </c>
      <c r="BQ77" s="100">
        <f>ConsMarket!BQ77*$E77</f>
        <v>0</v>
      </c>
      <c r="BR77" s="100">
        <f>ConsMarket!BR77*$E77</f>
        <v>0</v>
      </c>
      <c r="BS77" s="100">
        <f>ConsMarket!BS77*$E77</f>
        <v>0</v>
      </c>
      <c r="BT77" s="100">
        <f>ConsMarket!BT77*$E77</f>
        <v>0</v>
      </c>
      <c r="BU77" s="100">
        <f>ConsMarket!BU77*$E77</f>
        <v>0</v>
      </c>
      <c r="BV77" s="100">
        <f>ConsMarket!BV77*$E77</f>
        <v>0</v>
      </c>
      <c r="BW77" s="100">
        <f>ConsMarket!BW77*$E77</f>
        <v>0</v>
      </c>
      <c r="BX77" s="100">
        <f>ConsMarket!BX77*$E77</f>
        <v>0</v>
      </c>
      <c r="BY77" s="100">
        <f>ConsMarket!BY77*$E77</f>
        <v>0</v>
      </c>
      <c r="BZ77" s="100">
        <f>ConsMarket!BZ77*$E77</f>
        <v>0</v>
      </c>
      <c r="CA77" s="100">
        <f>ConsMarket!CA77*$E77</f>
        <v>0</v>
      </c>
      <c r="CB77" s="100">
        <f>ConsMarket!CB77*$E77</f>
        <v>0</v>
      </c>
      <c r="CC77" s="100">
        <f>ConsMarket!CC77*$E77</f>
        <v>0</v>
      </c>
      <c r="CD77" s="100">
        <f>ConsMarket!CD77*$E77</f>
        <v>0</v>
      </c>
      <c r="CE77" s="100">
        <f>ConsMarket!CE77*$E77</f>
        <v>0</v>
      </c>
    </row>
    <row r="78" spans="2:83" x14ac:dyDescent="0.25">
      <c r="B78" s="307"/>
      <c r="C78" s="3" t="s">
        <v>75</v>
      </c>
      <c r="E78" s="233"/>
      <c r="F78" s="64"/>
      <c r="G78" s="229"/>
      <c r="H78" s="229"/>
      <c r="I78" s="20"/>
      <c r="J78" s="20"/>
      <c r="K78" s="20"/>
      <c r="L78" s="20"/>
      <c r="M78" s="20"/>
      <c r="N78" s="20"/>
      <c r="O78" s="20"/>
      <c r="P78" s="20"/>
      <c r="Q78" s="20"/>
      <c r="R78" s="20"/>
      <c r="S78" s="20"/>
      <c r="T78" s="20"/>
      <c r="U78" s="20"/>
      <c r="V78" s="20"/>
      <c r="W78" s="6">
        <f>SUM(W73:W77)</f>
        <v>114.94727096244479</v>
      </c>
      <c r="X78" s="6">
        <f t="shared" ref="X78:CE78" si="60">SUM(X73:X77)</f>
        <v>113.6405224779264</v>
      </c>
      <c r="Y78" s="6">
        <f t="shared" si="60"/>
        <v>114.1381789168896</v>
      </c>
      <c r="Z78" s="6">
        <f t="shared" si="60"/>
        <v>114.63583535585278</v>
      </c>
      <c r="AA78" s="6">
        <f t="shared" si="60"/>
        <v>115.90409357176318</v>
      </c>
      <c r="AB78" s="6">
        <f t="shared" si="60"/>
        <v>117.94295356462081</v>
      </c>
      <c r="AC78" s="6">
        <f t="shared" si="60"/>
        <v>120.75241533442561</v>
      </c>
      <c r="AD78" s="6">
        <f t="shared" si="60"/>
        <v>123.5618771042304</v>
      </c>
      <c r="AE78" s="6">
        <f t="shared" si="60"/>
        <v>126.37133887403519</v>
      </c>
      <c r="AF78" s="6">
        <f t="shared" si="60"/>
        <v>131.60562119907837</v>
      </c>
      <c r="AG78" s="6">
        <f t="shared" si="60"/>
        <v>135.53421133824003</v>
      </c>
      <c r="AH78" s="6">
        <f t="shared" si="60"/>
        <v>138.60069581951998</v>
      </c>
      <c r="AI78" s="6">
        <f t="shared" si="60"/>
        <v>140.25455047295998</v>
      </c>
      <c r="AJ78" s="6">
        <f t="shared" si="60"/>
        <v>146.94540246144001</v>
      </c>
      <c r="AK78" s="6">
        <f t="shared" si="60"/>
        <v>154.09828134964604</v>
      </c>
      <c r="AL78" s="6">
        <f t="shared" si="60"/>
        <v>159.83889075229817</v>
      </c>
      <c r="AM78" s="6">
        <f t="shared" si="60"/>
        <v>161.44811624763636</v>
      </c>
      <c r="AN78" s="6">
        <f t="shared" si="60"/>
        <v>163.05734174297459</v>
      </c>
      <c r="AO78" s="6">
        <f t="shared" si="60"/>
        <v>164.66656723831278</v>
      </c>
      <c r="AP78" s="6">
        <f t="shared" si="60"/>
        <v>163.92047298763376</v>
      </c>
      <c r="AQ78" s="6">
        <f t="shared" si="60"/>
        <v>165.02232051474809</v>
      </c>
      <c r="AR78" s="6">
        <f t="shared" si="60"/>
        <v>163.60024517236221</v>
      </c>
      <c r="AS78" s="6">
        <f t="shared" si="60"/>
        <v>156.83646124802303</v>
      </c>
      <c r="AT78" s="6">
        <f t="shared" si="60"/>
        <v>145.06058753846946</v>
      </c>
      <c r="AU78" s="26">
        <f t="shared" si="60"/>
        <v>0</v>
      </c>
      <c r="AV78" s="26">
        <f t="shared" si="60"/>
        <v>0</v>
      </c>
      <c r="AW78" s="26">
        <f t="shared" si="60"/>
        <v>0</v>
      </c>
      <c r="AX78" s="26">
        <f t="shared" si="60"/>
        <v>0</v>
      </c>
      <c r="AY78" s="26">
        <f t="shared" si="60"/>
        <v>0</v>
      </c>
      <c r="AZ78" s="26">
        <f t="shared" si="60"/>
        <v>0</v>
      </c>
      <c r="BA78" s="26">
        <f t="shared" si="60"/>
        <v>0</v>
      </c>
      <c r="BB78" s="26">
        <f t="shared" si="60"/>
        <v>0</v>
      </c>
      <c r="BC78" s="26">
        <f t="shared" si="60"/>
        <v>0</v>
      </c>
      <c r="BD78" s="26">
        <f t="shared" si="60"/>
        <v>0</v>
      </c>
      <c r="BE78" s="26">
        <f t="shared" si="60"/>
        <v>0</v>
      </c>
      <c r="BF78" s="26">
        <f t="shared" si="60"/>
        <v>0</v>
      </c>
      <c r="BG78" s="26">
        <f t="shared" si="60"/>
        <v>0</v>
      </c>
      <c r="BH78" s="26">
        <f t="shared" si="60"/>
        <v>0</v>
      </c>
      <c r="BI78" s="26">
        <f t="shared" si="60"/>
        <v>0</v>
      </c>
      <c r="BJ78" s="26">
        <f t="shared" si="60"/>
        <v>0</v>
      </c>
      <c r="BK78" s="26">
        <f t="shared" si="60"/>
        <v>0</v>
      </c>
      <c r="BL78" s="26">
        <f t="shared" si="60"/>
        <v>0</v>
      </c>
      <c r="BM78" s="26">
        <f t="shared" si="60"/>
        <v>0</v>
      </c>
      <c r="BN78" s="26">
        <f t="shared" si="60"/>
        <v>0</v>
      </c>
      <c r="BO78" s="26">
        <f t="shared" si="60"/>
        <v>0</v>
      </c>
      <c r="BP78" s="26">
        <f t="shared" si="60"/>
        <v>0</v>
      </c>
      <c r="BQ78" s="26">
        <f t="shared" si="60"/>
        <v>0</v>
      </c>
      <c r="BR78" s="26">
        <f t="shared" si="60"/>
        <v>0</v>
      </c>
      <c r="BS78" s="26">
        <f t="shared" si="60"/>
        <v>0</v>
      </c>
      <c r="BT78" s="26">
        <f t="shared" si="60"/>
        <v>0</v>
      </c>
      <c r="BU78" s="26">
        <f t="shared" si="60"/>
        <v>0</v>
      </c>
      <c r="BV78" s="26">
        <f t="shared" si="60"/>
        <v>0</v>
      </c>
      <c r="BW78" s="26">
        <f t="shared" si="60"/>
        <v>0</v>
      </c>
      <c r="BX78" s="26">
        <f t="shared" si="60"/>
        <v>0</v>
      </c>
      <c r="BY78" s="26">
        <f t="shared" si="60"/>
        <v>0</v>
      </c>
      <c r="BZ78" s="26">
        <f t="shared" si="60"/>
        <v>0</v>
      </c>
      <c r="CA78" s="26">
        <f t="shared" si="60"/>
        <v>0</v>
      </c>
      <c r="CB78" s="26">
        <f t="shared" si="60"/>
        <v>0</v>
      </c>
      <c r="CC78" s="26">
        <f t="shared" si="60"/>
        <v>0</v>
      </c>
      <c r="CD78" s="26">
        <f t="shared" si="60"/>
        <v>0</v>
      </c>
      <c r="CE78" s="26">
        <f t="shared" si="60"/>
        <v>0</v>
      </c>
    </row>
    <row r="79" spans="2:83" x14ac:dyDescent="0.25">
      <c r="B79" s="307" t="s">
        <v>1</v>
      </c>
      <c r="C79" s="54" t="s">
        <v>11</v>
      </c>
      <c r="E79" s="233">
        <f>'Life&amp;Use'!J36</f>
        <v>0.38</v>
      </c>
      <c r="F79" s="220"/>
      <c r="G79" s="229"/>
      <c r="H79" s="229"/>
      <c r="I79" s="211"/>
      <c r="J79" s="211"/>
      <c r="K79" s="211"/>
      <c r="L79" s="211"/>
      <c r="M79" s="211"/>
      <c r="N79" s="211"/>
      <c r="O79" s="211"/>
      <c r="P79" s="211"/>
      <c r="Q79" s="211"/>
      <c r="R79" s="211"/>
      <c r="S79" s="211"/>
      <c r="T79" s="211"/>
      <c r="U79" s="211"/>
      <c r="V79" s="211"/>
      <c r="W79" s="52">
        <f>ConsMarket!W79*$E79</f>
        <v>32.992739999999998</v>
      </c>
      <c r="X79" s="52">
        <f>ConsMarket!X79*$E79</f>
        <v>35.992080000000001</v>
      </c>
      <c r="Y79" s="52">
        <f>ConsMarket!Y79*$E79</f>
        <v>41.990760000000002</v>
      </c>
      <c r="Z79" s="52">
        <f>ConsMarket!Z79*$E79</f>
        <v>53.188296000000001</v>
      </c>
      <c r="AA79" s="52">
        <f>ConsMarket!AA79*$E79</f>
        <v>65.985479999999995</v>
      </c>
      <c r="AB79" s="52">
        <f>ConsMarket!AB79*$E79</f>
        <v>81.582047999999986</v>
      </c>
      <c r="AC79" s="52">
        <f>ConsMarket!AC79*$E79</f>
        <v>94.779143999999988</v>
      </c>
      <c r="AD79" s="52">
        <f>ConsMarket!AD79*$E79</f>
        <v>109.17597599999999</v>
      </c>
      <c r="AE79" s="52">
        <f>ConsMarket!AE79*$E79</f>
        <v>119.97359999999999</v>
      </c>
      <c r="AF79" s="52">
        <f>ConsMarket!AF79*$E79</f>
        <v>127.57192799999997</v>
      </c>
      <c r="AG79" s="52">
        <f>ConsMarket!AG79*$E79</f>
        <v>131.17113599999999</v>
      </c>
      <c r="AH79" s="52">
        <f>ConsMarket!AH79*$E79</f>
        <v>135.17025599999999</v>
      </c>
      <c r="AI79" s="52">
        <f>ConsMarket!AI79*$E79</f>
        <v>138.769464</v>
      </c>
      <c r="AJ79" s="52">
        <f>ConsMarket!AJ79*$E79</f>
        <v>142.61352012155999</v>
      </c>
      <c r="AK79" s="52">
        <f>ConsMarket!AK79*$E79</f>
        <v>168.32016285568321</v>
      </c>
      <c r="AL79" s="52">
        <f>ConsMarket!AL79*$E79</f>
        <v>264.3555808945776</v>
      </c>
      <c r="AM79" s="52">
        <f>ConsMarket!AM79*$E79</f>
        <v>375.68618077301755</v>
      </c>
      <c r="AN79" s="52">
        <f>ConsMarket!AN79*$E79</f>
        <v>503.54574603889438</v>
      </c>
      <c r="AO79" s="52">
        <f>ConsMarket!AO79*$E79</f>
        <v>559.8768</v>
      </c>
      <c r="AP79" s="52">
        <f>ConsMarket!AP79*$E79</f>
        <v>606.97930036965602</v>
      </c>
      <c r="AQ79" s="52">
        <f>ConsMarket!AQ79*$E79</f>
        <v>575.88012649343989</v>
      </c>
      <c r="AR79" s="52">
        <f>ConsMarket!AR79*$E79</f>
        <v>517.07929352327994</v>
      </c>
      <c r="AS79" s="52">
        <f>ConsMarket!AS79*$E79</f>
        <v>413.58920115362395</v>
      </c>
      <c r="AT79" s="52">
        <f>ConsMarket!AT79*$E79</f>
        <v>324.71477502983998</v>
      </c>
      <c r="AU79" s="100">
        <f>ConsMarket!AU79*$E79</f>
        <v>0</v>
      </c>
      <c r="AV79" s="100">
        <f>ConsMarket!AV79*$E79</f>
        <v>0</v>
      </c>
      <c r="AW79" s="100">
        <f>ConsMarket!AW79*$E79</f>
        <v>0</v>
      </c>
      <c r="AX79" s="100">
        <f>ConsMarket!AX79*$E79</f>
        <v>0</v>
      </c>
      <c r="AY79" s="100">
        <f>ConsMarket!AY79*$E79</f>
        <v>0</v>
      </c>
      <c r="AZ79" s="100">
        <f>ConsMarket!AZ79*$E79</f>
        <v>0</v>
      </c>
      <c r="BA79" s="100">
        <f>ConsMarket!BA79*$E79</f>
        <v>0</v>
      </c>
      <c r="BB79" s="100">
        <f>ConsMarket!BB79*$E79</f>
        <v>0</v>
      </c>
      <c r="BC79" s="100">
        <f>ConsMarket!BC79*$E79</f>
        <v>0</v>
      </c>
      <c r="BD79" s="100">
        <f>ConsMarket!BD79*$E79</f>
        <v>0</v>
      </c>
      <c r="BE79" s="100">
        <f>ConsMarket!BE79*$E79</f>
        <v>0</v>
      </c>
      <c r="BF79" s="100">
        <f>ConsMarket!BF79*$E79</f>
        <v>0</v>
      </c>
      <c r="BG79" s="100">
        <f>ConsMarket!BG79*$E79</f>
        <v>0</v>
      </c>
      <c r="BH79" s="100">
        <f>ConsMarket!BH79*$E79</f>
        <v>0</v>
      </c>
      <c r="BI79" s="100">
        <f>ConsMarket!BI79*$E79</f>
        <v>0</v>
      </c>
      <c r="BJ79" s="100">
        <f>ConsMarket!BJ79*$E79</f>
        <v>0</v>
      </c>
      <c r="BK79" s="100">
        <f>ConsMarket!BK79*$E79</f>
        <v>0</v>
      </c>
      <c r="BL79" s="100">
        <f>ConsMarket!BL79*$E79</f>
        <v>0</v>
      </c>
      <c r="BM79" s="100">
        <f>ConsMarket!BM79*$E79</f>
        <v>0</v>
      </c>
      <c r="BN79" s="100">
        <f>ConsMarket!BN79*$E79</f>
        <v>0</v>
      </c>
      <c r="BO79" s="100">
        <f>ConsMarket!BO79*$E79</f>
        <v>0</v>
      </c>
      <c r="BP79" s="100">
        <f>ConsMarket!BP79*$E79</f>
        <v>0</v>
      </c>
      <c r="BQ79" s="100">
        <f>ConsMarket!BQ79*$E79</f>
        <v>0</v>
      </c>
      <c r="BR79" s="100">
        <f>ConsMarket!BR79*$E79</f>
        <v>0</v>
      </c>
      <c r="BS79" s="100">
        <f>ConsMarket!BS79*$E79</f>
        <v>0</v>
      </c>
      <c r="BT79" s="100">
        <f>ConsMarket!BT79*$E79</f>
        <v>0</v>
      </c>
      <c r="BU79" s="100">
        <f>ConsMarket!BU79*$E79</f>
        <v>0</v>
      </c>
      <c r="BV79" s="100">
        <f>ConsMarket!BV79*$E79</f>
        <v>0</v>
      </c>
      <c r="BW79" s="100">
        <f>ConsMarket!BW79*$E79</f>
        <v>0</v>
      </c>
      <c r="BX79" s="100">
        <f>ConsMarket!BX79*$E79</f>
        <v>0</v>
      </c>
      <c r="BY79" s="100">
        <f>ConsMarket!BY79*$E79</f>
        <v>0</v>
      </c>
      <c r="BZ79" s="100">
        <f>ConsMarket!BZ79*$E79</f>
        <v>0</v>
      </c>
      <c r="CA79" s="100">
        <f>ConsMarket!CA79*$E79</f>
        <v>0</v>
      </c>
      <c r="CB79" s="100">
        <f>ConsMarket!CB79*$E79</f>
        <v>0</v>
      </c>
      <c r="CC79" s="100">
        <f>ConsMarket!CC79*$E79</f>
        <v>0</v>
      </c>
      <c r="CD79" s="100">
        <f>ConsMarket!CD79*$E79</f>
        <v>0</v>
      </c>
      <c r="CE79" s="100">
        <f>ConsMarket!CE79*$E79</f>
        <v>0</v>
      </c>
    </row>
    <row r="80" spans="2:83" x14ac:dyDescent="0.25">
      <c r="B80" s="307"/>
      <c r="C80" s="54" t="s">
        <v>12</v>
      </c>
      <c r="E80" s="233">
        <f>'Life&amp;Use'!K36</f>
        <v>0.38</v>
      </c>
      <c r="F80" s="220"/>
      <c r="G80" s="229"/>
      <c r="H80" s="229"/>
      <c r="I80" s="211"/>
      <c r="J80" s="211"/>
      <c r="K80" s="211"/>
      <c r="L80" s="211"/>
      <c r="M80" s="211"/>
      <c r="N80" s="211"/>
      <c r="O80" s="211"/>
      <c r="P80" s="211"/>
      <c r="Q80" s="211"/>
      <c r="R80" s="211"/>
      <c r="S80" s="211"/>
      <c r="T80" s="211"/>
      <c r="U80" s="211"/>
      <c r="V80" s="211"/>
      <c r="W80" s="52">
        <f>ConsMarket!W80*$E80</f>
        <v>13.874946840000002</v>
      </c>
      <c r="X80" s="52">
        <f>ConsMarket!X80*$E80</f>
        <v>14.360839919999998</v>
      </c>
      <c r="Y80" s="52">
        <f>ConsMarket!Y80*$E80</f>
        <v>15.332626079999999</v>
      </c>
      <c r="Z80" s="52">
        <f>ConsMarket!Z80*$E80</f>
        <v>16.304412239999998</v>
      </c>
      <c r="AA80" s="52">
        <f>ConsMarket!AA80*$E80</f>
        <v>17.414367995999999</v>
      </c>
      <c r="AB80" s="52">
        <f>ConsMarket!AB80*$E80</f>
        <v>18.662493347999998</v>
      </c>
      <c r="AC80" s="52">
        <f>ConsMarket!AC80*$E80</f>
        <v>20.048788295999994</v>
      </c>
      <c r="AD80" s="52">
        <f>ConsMarket!AD80*$E80</f>
        <v>21.435083243999994</v>
      </c>
      <c r="AE80" s="52">
        <f>ConsMarket!AE80*$E80</f>
        <v>22.82137819199999</v>
      </c>
      <c r="AF80" s="52">
        <f>ConsMarket!AF80*$E80</f>
        <v>24.824337444000001</v>
      </c>
      <c r="AG80" s="52">
        <f>ConsMarket!AG80*$E80</f>
        <v>26.688327275999995</v>
      </c>
      <c r="AH80" s="52">
        <f>ConsMarket!AH80*$E80</f>
        <v>28.339363968000001</v>
      </c>
      <c r="AI80" s="52">
        <f>ConsMarket!AI80*$E80</f>
        <v>29.415327203999997</v>
      </c>
      <c r="AJ80" s="52">
        <f>ConsMarket!AJ80*$E80</f>
        <v>31.151545151999997</v>
      </c>
      <c r="AK80" s="52">
        <f>ConsMarket!AK80*$E80</f>
        <v>33.774094744130394</v>
      </c>
      <c r="AL80" s="52">
        <f>ConsMarket!AL80*$E80</f>
        <v>37.028431992391198</v>
      </c>
      <c r="AM80" s="52">
        <f>ConsMarket!AM80*$E80</f>
        <v>40.434862452782397</v>
      </c>
      <c r="AN80" s="52">
        <f>ConsMarket!AN80*$E80</f>
        <v>43.841292913173589</v>
      </c>
      <c r="AO80" s="52">
        <f>ConsMarket!AO80*$E80</f>
        <v>47.247723373564796</v>
      </c>
      <c r="AP80" s="52">
        <f>ConsMarket!AP80*$E80</f>
        <v>50.113680084345596</v>
      </c>
      <c r="AQ80" s="52">
        <f>ConsMarket!AQ80*$E80</f>
        <v>51.973572697932006</v>
      </c>
      <c r="AR80" s="52">
        <f>ConsMarket!AR80*$E80</f>
        <v>49.912478838360002</v>
      </c>
      <c r="AS80" s="52">
        <f>ConsMarket!AS80*$E80</f>
        <v>46.629633823187987</v>
      </c>
      <c r="AT80" s="52">
        <f>ConsMarket!AT80*$E80</f>
        <v>43.017420085079998</v>
      </c>
      <c r="AU80" s="100">
        <f>ConsMarket!AU80*$E80</f>
        <v>0</v>
      </c>
      <c r="AV80" s="100">
        <f>ConsMarket!AV80*$E80</f>
        <v>0</v>
      </c>
      <c r="AW80" s="100">
        <f>ConsMarket!AW80*$E80</f>
        <v>0</v>
      </c>
      <c r="AX80" s="100">
        <f>ConsMarket!AX80*$E80</f>
        <v>0</v>
      </c>
      <c r="AY80" s="100">
        <f>ConsMarket!AY80*$E80</f>
        <v>0</v>
      </c>
      <c r="AZ80" s="100">
        <f>ConsMarket!AZ80*$E80</f>
        <v>0</v>
      </c>
      <c r="BA80" s="100">
        <f>ConsMarket!BA80*$E80</f>
        <v>0</v>
      </c>
      <c r="BB80" s="100">
        <f>ConsMarket!BB80*$E80</f>
        <v>0</v>
      </c>
      <c r="BC80" s="100">
        <f>ConsMarket!BC80*$E80</f>
        <v>0</v>
      </c>
      <c r="BD80" s="100">
        <f>ConsMarket!BD80*$E80</f>
        <v>0</v>
      </c>
      <c r="BE80" s="100">
        <f>ConsMarket!BE80*$E80</f>
        <v>0</v>
      </c>
      <c r="BF80" s="100">
        <f>ConsMarket!BF80*$E80</f>
        <v>0</v>
      </c>
      <c r="BG80" s="100">
        <f>ConsMarket!BG80*$E80</f>
        <v>0</v>
      </c>
      <c r="BH80" s="100">
        <f>ConsMarket!BH80*$E80</f>
        <v>0</v>
      </c>
      <c r="BI80" s="100">
        <f>ConsMarket!BI80*$E80</f>
        <v>0</v>
      </c>
      <c r="BJ80" s="100">
        <f>ConsMarket!BJ80*$E80</f>
        <v>0</v>
      </c>
      <c r="BK80" s="100">
        <f>ConsMarket!BK80*$E80</f>
        <v>0</v>
      </c>
      <c r="BL80" s="100">
        <f>ConsMarket!BL80*$E80</f>
        <v>0</v>
      </c>
      <c r="BM80" s="100">
        <f>ConsMarket!BM80*$E80</f>
        <v>0</v>
      </c>
      <c r="BN80" s="100">
        <f>ConsMarket!BN80*$E80</f>
        <v>0</v>
      </c>
      <c r="BO80" s="100">
        <f>ConsMarket!BO80*$E80</f>
        <v>0</v>
      </c>
      <c r="BP80" s="100">
        <f>ConsMarket!BP80*$E80</f>
        <v>0</v>
      </c>
      <c r="BQ80" s="100">
        <f>ConsMarket!BQ80*$E80</f>
        <v>0</v>
      </c>
      <c r="BR80" s="100">
        <f>ConsMarket!BR80*$E80</f>
        <v>0</v>
      </c>
      <c r="BS80" s="100">
        <f>ConsMarket!BS80*$E80</f>
        <v>0</v>
      </c>
      <c r="BT80" s="100">
        <f>ConsMarket!BT80*$E80</f>
        <v>0</v>
      </c>
      <c r="BU80" s="100">
        <f>ConsMarket!BU80*$E80</f>
        <v>0</v>
      </c>
      <c r="BV80" s="100">
        <f>ConsMarket!BV80*$E80</f>
        <v>0</v>
      </c>
      <c r="BW80" s="100">
        <f>ConsMarket!BW80*$E80</f>
        <v>0</v>
      </c>
      <c r="BX80" s="100">
        <f>ConsMarket!BX80*$E80</f>
        <v>0</v>
      </c>
      <c r="BY80" s="100">
        <f>ConsMarket!BY80*$E80</f>
        <v>0</v>
      </c>
      <c r="BZ80" s="100">
        <f>ConsMarket!BZ80*$E80</f>
        <v>0</v>
      </c>
      <c r="CA80" s="100">
        <f>ConsMarket!CA80*$E80</f>
        <v>0</v>
      </c>
      <c r="CB80" s="100">
        <f>ConsMarket!CB80*$E80</f>
        <v>0</v>
      </c>
      <c r="CC80" s="100">
        <f>ConsMarket!CC80*$E80</f>
        <v>0</v>
      </c>
      <c r="CD80" s="100">
        <f>ConsMarket!CD80*$E80</f>
        <v>0</v>
      </c>
      <c r="CE80" s="100">
        <f>ConsMarket!CE80*$E80</f>
        <v>0</v>
      </c>
    </row>
    <row r="81" spans="2:83" x14ac:dyDescent="0.25">
      <c r="B81" s="307"/>
      <c r="C81" s="3" t="s">
        <v>76</v>
      </c>
      <c r="E81" s="233"/>
      <c r="F81" s="64"/>
      <c r="G81" s="229"/>
      <c r="H81" s="229"/>
      <c r="I81" s="20"/>
      <c r="J81" s="20"/>
      <c r="K81" s="20"/>
      <c r="L81" s="20"/>
      <c r="M81" s="20"/>
      <c r="N81" s="20"/>
      <c r="O81" s="20"/>
      <c r="P81" s="20"/>
      <c r="Q81" s="20"/>
      <c r="R81" s="20"/>
      <c r="S81" s="20"/>
      <c r="T81" s="20"/>
      <c r="U81" s="20"/>
      <c r="V81" s="20"/>
      <c r="W81" s="6">
        <f t="shared" ref="W81" si="61">SUM(W79:W80)</f>
        <v>46.867686839999998</v>
      </c>
      <c r="X81" s="6">
        <f t="shared" ref="X81:CE81" si="62">SUM(X79:X80)</f>
        <v>50.352919919999998</v>
      </c>
      <c r="Y81" s="6">
        <f t="shared" si="62"/>
        <v>57.323386079999999</v>
      </c>
      <c r="Z81" s="6">
        <f t="shared" si="62"/>
        <v>69.492708239999999</v>
      </c>
      <c r="AA81" s="6">
        <f t="shared" si="62"/>
        <v>83.399847995999991</v>
      </c>
      <c r="AB81" s="6">
        <f t="shared" si="62"/>
        <v>100.24454134799998</v>
      </c>
      <c r="AC81" s="6">
        <f t="shared" si="62"/>
        <v>114.82793229599999</v>
      </c>
      <c r="AD81" s="6">
        <f t="shared" si="62"/>
        <v>130.61105924399999</v>
      </c>
      <c r="AE81" s="6">
        <f t="shared" si="62"/>
        <v>142.79497819199997</v>
      </c>
      <c r="AF81" s="6">
        <f t="shared" si="62"/>
        <v>152.39626544399997</v>
      </c>
      <c r="AG81" s="6">
        <f t="shared" si="62"/>
        <v>157.85946327599999</v>
      </c>
      <c r="AH81" s="6">
        <f t="shared" si="62"/>
        <v>163.50961996799998</v>
      </c>
      <c r="AI81" s="6">
        <f t="shared" si="62"/>
        <v>168.18479120399999</v>
      </c>
      <c r="AJ81" s="6">
        <f t="shared" si="62"/>
        <v>173.76506527355997</v>
      </c>
      <c r="AK81" s="6">
        <f t="shared" si="62"/>
        <v>202.0942575998136</v>
      </c>
      <c r="AL81" s="6">
        <f t="shared" si="62"/>
        <v>301.38401288696878</v>
      </c>
      <c r="AM81" s="6">
        <f t="shared" si="62"/>
        <v>416.12104322579995</v>
      </c>
      <c r="AN81" s="6">
        <f t="shared" si="62"/>
        <v>547.387038952068</v>
      </c>
      <c r="AO81" s="6">
        <f t="shared" si="62"/>
        <v>607.12452337356478</v>
      </c>
      <c r="AP81" s="6">
        <f t="shared" si="62"/>
        <v>657.09298045400158</v>
      </c>
      <c r="AQ81" s="6">
        <f t="shared" si="62"/>
        <v>627.8536991913719</v>
      </c>
      <c r="AR81" s="6">
        <f t="shared" si="62"/>
        <v>566.99177236163996</v>
      </c>
      <c r="AS81" s="6">
        <f t="shared" si="62"/>
        <v>460.21883497681193</v>
      </c>
      <c r="AT81" s="6">
        <f t="shared" si="62"/>
        <v>367.73219511491999</v>
      </c>
      <c r="AU81" s="26">
        <f t="shared" si="62"/>
        <v>0</v>
      </c>
      <c r="AV81" s="26">
        <f t="shared" si="62"/>
        <v>0</v>
      </c>
      <c r="AW81" s="26">
        <f t="shared" si="62"/>
        <v>0</v>
      </c>
      <c r="AX81" s="26">
        <f t="shared" si="62"/>
        <v>0</v>
      </c>
      <c r="AY81" s="26">
        <f t="shared" si="62"/>
        <v>0</v>
      </c>
      <c r="AZ81" s="26">
        <f t="shared" si="62"/>
        <v>0</v>
      </c>
      <c r="BA81" s="26">
        <f t="shared" si="62"/>
        <v>0</v>
      </c>
      <c r="BB81" s="26">
        <f t="shared" si="62"/>
        <v>0</v>
      </c>
      <c r="BC81" s="26">
        <f t="shared" si="62"/>
        <v>0</v>
      </c>
      <c r="BD81" s="26">
        <f t="shared" si="62"/>
        <v>0</v>
      </c>
      <c r="BE81" s="26">
        <f t="shared" si="62"/>
        <v>0</v>
      </c>
      <c r="BF81" s="26">
        <f t="shared" si="62"/>
        <v>0</v>
      </c>
      <c r="BG81" s="26">
        <f t="shared" si="62"/>
        <v>0</v>
      </c>
      <c r="BH81" s="26">
        <f t="shared" si="62"/>
        <v>0</v>
      </c>
      <c r="BI81" s="26">
        <f t="shared" si="62"/>
        <v>0</v>
      </c>
      <c r="BJ81" s="26">
        <f t="shared" si="62"/>
        <v>0</v>
      </c>
      <c r="BK81" s="26">
        <f t="shared" si="62"/>
        <v>0</v>
      </c>
      <c r="BL81" s="26">
        <f t="shared" si="62"/>
        <v>0</v>
      </c>
      <c r="BM81" s="26">
        <f t="shared" si="62"/>
        <v>0</v>
      </c>
      <c r="BN81" s="26">
        <f t="shared" si="62"/>
        <v>0</v>
      </c>
      <c r="BO81" s="26">
        <f t="shared" si="62"/>
        <v>0</v>
      </c>
      <c r="BP81" s="26">
        <f t="shared" si="62"/>
        <v>0</v>
      </c>
      <c r="BQ81" s="26">
        <f t="shared" si="62"/>
        <v>0</v>
      </c>
      <c r="BR81" s="26">
        <f t="shared" si="62"/>
        <v>0</v>
      </c>
      <c r="BS81" s="26">
        <f t="shared" si="62"/>
        <v>0</v>
      </c>
      <c r="BT81" s="26">
        <f t="shared" si="62"/>
        <v>0</v>
      </c>
      <c r="BU81" s="26">
        <f t="shared" si="62"/>
        <v>0</v>
      </c>
      <c r="BV81" s="26">
        <f t="shared" si="62"/>
        <v>0</v>
      </c>
      <c r="BW81" s="26">
        <f t="shared" si="62"/>
        <v>0</v>
      </c>
      <c r="BX81" s="26">
        <f t="shared" si="62"/>
        <v>0</v>
      </c>
      <c r="BY81" s="26">
        <f t="shared" si="62"/>
        <v>0</v>
      </c>
      <c r="BZ81" s="26">
        <f t="shared" si="62"/>
        <v>0</v>
      </c>
      <c r="CA81" s="26">
        <f t="shared" si="62"/>
        <v>0</v>
      </c>
      <c r="CB81" s="26">
        <f t="shared" si="62"/>
        <v>0</v>
      </c>
      <c r="CC81" s="26">
        <f t="shared" si="62"/>
        <v>0</v>
      </c>
      <c r="CD81" s="26">
        <f t="shared" si="62"/>
        <v>0</v>
      </c>
      <c r="CE81" s="26">
        <f t="shared" si="62"/>
        <v>0</v>
      </c>
    </row>
    <row r="82" spans="2:83" ht="24" x14ac:dyDescent="0.25">
      <c r="B82" s="307" t="s">
        <v>73</v>
      </c>
      <c r="C82" s="54" t="s">
        <v>13</v>
      </c>
      <c r="E82" s="233">
        <f>'Life&amp;Use'!M36</f>
        <v>0.38100000000000001</v>
      </c>
      <c r="F82" s="64"/>
      <c r="G82" s="229"/>
      <c r="H82" s="229"/>
      <c r="I82" s="211"/>
      <c r="J82" s="211"/>
      <c r="K82" s="211"/>
      <c r="L82" s="211"/>
      <c r="M82" s="211"/>
      <c r="N82" s="211"/>
      <c r="O82" s="211"/>
      <c r="P82" s="211"/>
      <c r="Q82" s="211"/>
      <c r="R82" s="211"/>
      <c r="S82" s="211"/>
      <c r="T82" s="211"/>
      <c r="U82" s="211"/>
      <c r="V82" s="211"/>
      <c r="W82" s="52">
        <f>ConsMarket!W82*$E82</f>
        <v>23.464472493920919</v>
      </c>
      <c r="X82" s="52">
        <f>ConsMarket!X82*$E82</f>
        <v>27.651157742835498</v>
      </c>
      <c r="Y82" s="52">
        <f>ConsMarket!Y82*$E82</f>
        <v>36.071618592184912</v>
      </c>
      <c r="Z82" s="52">
        <f>ConsMarket!Z82*$E82</f>
        <v>44.639025123035431</v>
      </c>
      <c r="AA82" s="52">
        <f>ConsMarket!AA82*$E82</f>
        <v>53.337169659862433</v>
      </c>
      <c r="AB82" s="52">
        <f>ConsMarket!AB82*$E82</f>
        <v>62.155519154081553</v>
      </c>
      <c r="AC82" s="52">
        <f>ConsMarket!AC82*$E82</f>
        <v>71.085707584880311</v>
      </c>
      <c r="AD82" s="52">
        <f>ConsMarket!AD82*$E82</f>
        <v>80.10040661887686</v>
      </c>
      <c r="AE82" s="52">
        <f>ConsMarket!AE82*$E82</f>
        <v>89.170602634915852</v>
      </c>
      <c r="AF82" s="52">
        <f>ConsMarket!AF82*$E82</f>
        <v>98.263429696296598</v>
      </c>
      <c r="AG82" s="52">
        <f>ConsMarket!AG82*$E82</f>
        <v>107.36329889111433</v>
      </c>
      <c r="AH82" s="52">
        <f>ConsMarket!AH82*$E82</f>
        <v>116.48509662666014</v>
      </c>
      <c r="AI82" s="52">
        <f>ConsMarket!AI82*$E82</f>
        <v>125.55447871180672</v>
      </c>
      <c r="AJ82" s="52">
        <f>ConsMarket!AJ82*$E82</f>
        <v>134.35148804080686</v>
      </c>
      <c r="AK82" s="52">
        <f>ConsMarket!AK82*$E82</f>
        <v>142.64892295358507</v>
      </c>
      <c r="AL82" s="52">
        <f>ConsMarket!AL82*$E82</f>
        <v>150.1039206059329</v>
      </c>
      <c r="AM82" s="52">
        <f>ConsMarket!AM82*$E82</f>
        <v>156.51923106826212</v>
      </c>
      <c r="AN82" s="52">
        <f>ConsMarket!AN82*$E82</f>
        <v>161.9511042675685</v>
      </c>
      <c r="AO82" s="52">
        <f>ConsMarket!AO82*$E82</f>
        <v>166.44646119363011</v>
      </c>
      <c r="AP82" s="52">
        <f>ConsMarket!AP82*$E82</f>
        <v>170.35720817593938</v>
      </c>
      <c r="AQ82" s="52">
        <f>ConsMarket!AQ82*$E82</f>
        <v>172.69636384164903</v>
      </c>
      <c r="AR82" s="52">
        <f>ConsMarket!AR82*$E82</f>
        <v>173.83186685850427</v>
      </c>
      <c r="AS82" s="52">
        <f>ConsMarket!AS82*$E82</f>
        <v>177.27864013521068</v>
      </c>
      <c r="AT82" s="52">
        <f>ConsMarket!AT82*$E82</f>
        <v>189.18724785613827</v>
      </c>
      <c r="AU82" s="100">
        <f>ConsMarket!AU82*$E82</f>
        <v>0</v>
      </c>
      <c r="AV82" s="100">
        <f>ConsMarket!AV82*$E82</f>
        <v>0</v>
      </c>
      <c r="AW82" s="100">
        <f>ConsMarket!AW82*$E82</f>
        <v>0</v>
      </c>
      <c r="AX82" s="100">
        <f>ConsMarket!AX82*$E82</f>
        <v>0</v>
      </c>
      <c r="AY82" s="100">
        <f>ConsMarket!AY82*$E82</f>
        <v>0</v>
      </c>
      <c r="AZ82" s="100">
        <f>ConsMarket!AZ82*$E82</f>
        <v>0</v>
      </c>
      <c r="BA82" s="100">
        <f>ConsMarket!BA82*$E82</f>
        <v>0</v>
      </c>
      <c r="BB82" s="100">
        <f>ConsMarket!BB82*$E82</f>
        <v>0</v>
      </c>
      <c r="BC82" s="100">
        <f>ConsMarket!BC82*$E82</f>
        <v>0</v>
      </c>
      <c r="BD82" s="100">
        <f>ConsMarket!BD82*$E82</f>
        <v>0</v>
      </c>
      <c r="BE82" s="100">
        <f>ConsMarket!BE82*$E82</f>
        <v>0</v>
      </c>
      <c r="BF82" s="100">
        <f>ConsMarket!BF82*$E82</f>
        <v>0</v>
      </c>
      <c r="BG82" s="100">
        <f>ConsMarket!BG82*$E82</f>
        <v>0</v>
      </c>
      <c r="BH82" s="100">
        <f>ConsMarket!BH82*$E82</f>
        <v>0</v>
      </c>
      <c r="BI82" s="100">
        <f>ConsMarket!BI82*$E82</f>
        <v>0</v>
      </c>
      <c r="BJ82" s="100">
        <f>ConsMarket!BJ82*$E82</f>
        <v>0</v>
      </c>
      <c r="BK82" s="100">
        <f>ConsMarket!BK82*$E82</f>
        <v>0</v>
      </c>
      <c r="BL82" s="100">
        <f>ConsMarket!BL82*$E82</f>
        <v>0</v>
      </c>
      <c r="BM82" s="100">
        <f>ConsMarket!BM82*$E82</f>
        <v>0</v>
      </c>
      <c r="BN82" s="100">
        <f>ConsMarket!BN82*$E82</f>
        <v>0</v>
      </c>
      <c r="BO82" s="100">
        <f>ConsMarket!BO82*$E82</f>
        <v>0</v>
      </c>
      <c r="BP82" s="100">
        <f>ConsMarket!BP82*$E82</f>
        <v>0</v>
      </c>
      <c r="BQ82" s="100">
        <f>ConsMarket!BQ82*$E82</f>
        <v>0</v>
      </c>
      <c r="BR82" s="100">
        <f>ConsMarket!BR82*$E82</f>
        <v>0</v>
      </c>
      <c r="BS82" s="100">
        <f>ConsMarket!BS82*$E82</f>
        <v>0</v>
      </c>
      <c r="BT82" s="100">
        <f>ConsMarket!BT82*$E82</f>
        <v>0</v>
      </c>
      <c r="BU82" s="100">
        <f>ConsMarket!BU82*$E82</f>
        <v>0</v>
      </c>
      <c r="BV82" s="100">
        <f>ConsMarket!BV82*$E82</f>
        <v>0</v>
      </c>
      <c r="BW82" s="100">
        <f>ConsMarket!BW82*$E82</f>
        <v>0</v>
      </c>
      <c r="BX82" s="100">
        <f>ConsMarket!BX82*$E82</f>
        <v>0</v>
      </c>
      <c r="BY82" s="100">
        <f>ConsMarket!BY82*$E82</f>
        <v>0</v>
      </c>
      <c r="BZ82" s="100">
        <f>ConsMarket!BZ82*$E82</f>
        <v>0</v>
      </c>
      <c r="CA82" s="100">
        <f>ConsMarket!CA82*$E82</f>
        <v>0</v>
      </c>
      <c r="CB82" s="100">
        <f>ConsMarket!CB82*$E82</f>
        <v>0</v>
      </c>
      <c r="CC82" s="100">
        <f>ConsMarket!CC82*$E82</f>
        <v>0</v>
      </c>
      <c r="CD82" s="100">
        <f>ConsMarket!CD82*$E82</f>
        <v>0</v>
      </c>
      <c r="CE82" s="100">
        <f>ConsMarket!CE82*$E82</f>
        <v>0</v>
      </c>
    </row>
    <row r="83" spans="2:83" x14ac:dyDescent="0.25">
      <c r="B83" s="307"/>
      <c r="C83" s="54" t="s">
        <v>14</v>
      </c>
      <c r="E83" s="233">
        <f>'Life&amp;Use'!N36</f>
        <v>0.38100000000000001</v>
      </c>
      <c r="F83" s="64"/>
      <c r="G83" s="229"/>
      <c r="H83" s="229"/>
      <c r="I83" s="211"/>
      <c r="J83" s="211"/>
      <c r="K83" s="211"/>
      <c r="L83" s="211"/>
      <c r="M83" s="211"/>
      <c r="N83" s="211"/>
      <c r="O83" s="211"/>
      <c r="P83" s="211"/>
      <c r="Q83" s="211"/>
      <c r="R83" s="211"/>
      <c r="S83" s="211"/>
      <c r="T83" s="211"/>
      <c r="U83" s="211"/>
      <c r="V83" s="211"/>
      <c r="W83" s="52">
        <f>ConsMarket!W83*$E83</f>
        <v>14.434718400000001</v>
      </c>
      <c r="X83" s="52">
        <f>ConsMarket!X83*$E83</f>
        <v>32.077152000000005</v>
      </c>
      <c r="Y83" s="52">
        <f>ConsMarket!Y83*$E83</f>
        <v>51.323443200000014</v>
      </c>
      <c r="Z83" s="52">
        <f>ConsMarket!Z83*$E83</f>
        <v>73.777449600000011</v>
      </c>
      <c r="AA83" s="52">
        <f>ConsMarket!AA83*$E83</f>
        <v>80.192880000000002</v>
      </c>
      <c r="AB83" s="52">
        <f>ConsMarket!AB83*$E83</f>
        <v>86.608310399999993</v>
      </c>
      <c r="AC83" s="52">
        <f>ConsMarket!AC83*$E83</f>
        <v>86.608310399999993</v>
      </c>
      <c r="AD83" s="52">
        <f>ConsMarket!AD83*$E83</f>
        <v>86.608310399999993</v>
      </c>
      <c r="AE83" s="52">
        <f>ConsMarket!AE83*$E83</f>
        <v>86.608310399999993</v>
      </c>
      <c r="AF83" s="52">
        <f>ConsMarket!AF83*$E83</f>
        <v>86.608310399999993</v>
      </c>
      <c r="AG83" s="52">
        <f>ConsMarket!AG83*$E83</f>
        <v>86.608310399999993</v>
      </c>
      <c r="AH83" s="52">
        <f>ConsMarket!AH83*$E83</f>
        <v>86.608310399999993</v>
      </c>
      <c r="AI83" s="52">
        <f>ConsMarket!AI83*$E83</f>
        <v>86.608310399999993</v>
      </c>
      <c r="AJ83" s="52">
        <f>ConsMarket!AJ83*$E83</f>
        <v>86.608310399999993</v>
      </c>
      <c r="AK83" s="52">
        <f>ConsMarket!AK83*$E83</f>
        <v>86.608310399999993</v>
      </c>
      <c r="AL83" s="52">
        <f>ConsMarket!AL83*$E83</f>
        <v>86.608310399999993</v>
      </c>
      <c r="AM83" s="52">
        <f>ConsMarket!AM83*$E83</f>
        <v>76.985164800000007</v>
      </c>
      <c r="AN83" s="52">
        <f>ConsMarket!AN83*$E83</f>
        <v>64.15430400000001</v>
      </c>
      <c r="AO83" s="52">
        <f>ConsMarket!AO83*$E83</f>
        <v>51.964986240000002</v>
      </c>
      <c r="AP83" s="52">
        <f>ConsMarket!AP83*$E83</f>
        <v>45.549555839999996</v>
      </c>
      <c r="AQ83" s="52">
        <f>ConsMarket!AQ83*$E83</f>
        <v>42.983383680000003</v>
      </c>
      <c r="AR83" s="52">
        <f>ConsMarket!AR83*$E83</f>
        <v>39.134125439999998</v>
      </c>
      <c r="AS83" s="52">
        <f>ConsMarket!AS83*$E83</f>
        <v>38.492582400000003</v>
      </c>
      <c r="AT83" s="52">
        <f>ConsMarket!AT83*$E83</f>
        <v>36.567953280000005</v>
      </c>
      <c r="AU83" s="100">
        <f>ConsMarket!AU83*$E83</f>
        <v>0</v>
      </c>
      <c r="AV83" s="100">
        <f>ConsMarket!AV83*$E83</f>
        <v>0</v>
      </c>
      <c r="AW83" s="100">
        <f>ConsMarket!AW83*$E83</f>
        <v>0</v>
      </c>
      <c r="AX83" s="100">
        <f>ConsMarket!AX83*$E83</f>
        <v>0</v>
      </c>
      <c r="AY83" s="100">
        <f>ConsMarket!AY83*$E83</f>
        <v>0</v>
      </c>
      <c r="AZ83" s="100">
        <f>ConsMarket!AZ83*$E83</f>
        <v>0</v>
      </c>
      <c r="BA83" s="100">
        <f>ConsMarket!BA83*$E83</f>
        <v>0</v>
      </c>
      <c r="BB83" s="100">
        <f>ConsMarket!BB83*$E83</f>
        <v>0</v>
      </c>
      <c r="BC83" s="100">
        <f>ConsMarket!BC83*$E83</f>
        <v>0</v>
      </c>
      <c r="BD83" s="100">
        <f>ConsMarket!BD83*$E83</f>
        <v>0</v>
      </c>
      <c r="BE83" s="100">
        <f>ConsMarket!BE83*$E83</f>
        <v>0</v>
      </c>
      <c r="BF83" s="100">
        <f>ConsMarket!BF83*$E83</f>
        <v>0</v>
      </c>
      <c r="BG83" s="100">
        <f>ConsMarket!BG83*$E83</f>
        <v>0</v>
      </c>
      <c r="BH83" s="100">
        <f>ConsMarket!BH83*$E83</f>
        <v>0</v>
      </c>
      <c r="BI83" s="100">
        <f>ConsMarket!BI83*$E83</f>
        <v>0</v>
      </c>
      <c r="BJ83" s="100">
        <f>ConsMarket!BJ83*$E83</f>
        <v>0</v>
      </c>
      <c r="BK83" s="100">
        <f>ConsMarket!BK83*$E83</f>
        <v>0</v>
      </c>
      <c r="BL83" s="100">
        <f>ConsMarket!BL83*$E83</f>
        <v>0</v>
      </c>
      <c r="BM83" s="100">
        <f>ConsMarket!BM83*$E83</f>
        <v>0</v>
      </c>
      <c r="BN83" s="100">
        <f>ConsMarket!BN83*$E83</f>
        <v>0</v>
      </c>
      <c r="BO83" s="100">
        <f>ConsMarket!BO83*$E83</f>
        <v>0</v>
      </c>
      <c r="BP83" s="100">
        <f>ConsMarket!BP83*$E83</f>
        <v>0</v>
      </c>
      <c r="BQ83" s="100">
        <f>ConsMarket!BQ83*$E83</f>
        <v>0</v>
      </c>
      <c r="BR83" s="100">
        <f>ConsMarket!BR83*$E83</f>
        <v>0</v>
      </c>
      <c r="BS83" s="100">
        <f>ConsMarket!BS83*$E83</f>
        <v>0</v>
      </c>
      <c r="BT83" s="100">
        <f>ConsMarket!BT83*$E83</f>
        <v>0</v>
      </c>
      <c r="BU83" s="100">
        <f>ConsMarket!BU83*$E83</f>
        <v>0</v>
      </c>
      <c r="BV83" s="100">
        <f>ConsMarket!BV83*$E83</f>
        <v>0</v>
      </c>
      <c r="BW83" s="100">
        <f>ConsMarket!BW83*$E83</f>
        <v>0</v>
      </c>
      <c r="BX83" s="100">
        <f>ConsMarket!BX83*$E83</f>
        <v>0</v>
      </c>
      <c r="BY83" s="100">
        <f>ConsMarket!BY83*$E83</f>
        <v>0</v>
      </c>
      <c r="BZ83" s="100">
        <f>ConsMarket!BZ83*$E83</f>
        <v>0</v>
      </c>
      <c r="CA83" s="100">
        <f>ConsMarket!CA83*$E83</f>
        <v>0</v>
      </c>
      <c r="CB83" s="100">
        <f>ConsMarket!CB83*$E83</f>
        <v>0</v>
      </c>
      <c r="CC83" s="100">
        <f>ConsMarket!CC83*$E83</f>
        <v>0</v>
      </c>
      <c r="CD83" s="100">
        <f>ConsMarket!CD83*$E83</f>
        <v>0</v>
      </c>
      <c r="CE83" s="100">
        <f>ConsMarket!CE83*$E83</f>
        <v>0</v>
      </c>
    </row>
    <row r="84" spans="2:83" x14ac:dyDescent="0.25">
      <c r="B84" s="307"/>
      <c r="C84" s="54" t="s">
        <v>15</v>
      </c>
      <c r="E84" s="233">
        <f>'Life&amp;Use'!O36</f>
        <v>0.38100000000000001</v>
      </c>
      <c r="F84" s="64"/>
      <c r="G84" s="229"/>
      <c r="H84" s="229"/>
      <c r="I84" s="211"/>
      <c r="J84" s="211"/>
      <c r="K84" s="211"/>
      <c r="L84" s="211"/>
      <c r="M84" s="211"/>
      <c r="N84" s="211"/>
      <c r="O84" s="211"/>
      <c r="P84" s="211"/>
      <c r="Q84" s="211"/>
      <c r="R84" s="211"/>
      <c r="S84" s="211"/>
      <c r="T84" s="211"/>
      <c r="U84" s="211"/>
      <c r="V84" s="211"/>
      <c r="W84" s="52">
        <f>ConsMarket!W84*$E84</f>
        <v>50.487743895145933</v>
      </c>
      <c r="X84" s="52">
        <f>ConsMarket!X84*$E84</f>
        <v>50.487743895145933</v>
      </c>
      <c r="Y84" s="52">
        <f>ConsMarket!Y84*$E84</f>
        <v>50.487743895145933</v>
      </c>
      <c r="Z84" s="52">
        <f>ConsMarket!Z84*$E84</f>
        <v>50.487743895145933</v>
      </c>
      <c r="AA84" s="52">
        <f>ConsMarket!AA84*$E84</f>
        <v>50.487743895145933</v>
      </c>
      <c r="AB84" s="52">
        <f>ConsMarket!AB84*$E84</f>
        <v>50.487743895145933</v>
      </c>
      <c r="AC84" s="52">
        <f>ConsMarket!AC84*$E84</f>
        <v>50.487743895145933</v>
      </c>
      <c r="AD84" s="52">
        <f>ConsMarket!AD84*$E84</f>
        <v>50.487743895145933</v>
      </c>
      <c r="AE84" s="52">
        <f>ConsMarket!AE84*$E84</f>
        <v>50.487743895145933</v>
      </c>
      <c r="AF84" s="52">
        <f>ConsMarket!AF84*$E84</f>
        <v>50.487743895145933</v>
      </c>
      <c r="AG84" s="52">
        <f>ConsMarket!AG84*$E84</f>
        <v>50.487743895145933</v>
      </c>
      <c r="AH84" s="52">
        <f>ConsMarket!AH84*$E84</f>
        <v>50.487743895145933</v>
      </c>
      <c r="AI84" s="52">
        <f>ConsMarket!AI84*$E84</f>
        <v>50.487743895145933</v>
      </c>
      <c r="AJ84" s="52">
        <f>ConsMarket!AJ84*$E84</f>
        <v>50.487743895145933</v>
      </c>
      <c r="AK84" s="52">
        <f>ConsMarket!AK84*$E84</f>
        <v>50.487743895145933</v>
      </c>
      <c r="AL84" s="52">
        <f>ConsMarket!AL84*$E84</f>
        <v>50.487743895145933</v>
      </c>
      <c r="AM84" s="52">
        <f>ConsMarket!AM84*$E84</f>
        <v>50.487743895145933</v>
      </c>
      <c r="AN84" s="52">
        <f>ConsMarket!AN84*$E84</f>
        <v>50.487743895145933</v>
      </c>
      <c r="AO84" s="52">
        <f>ConsMarket!AO84*$E84</f>
        <v>50.487743895145933</v>
      </c>
      <c r="AP84" s="52">
        <f>ConsMarket!AP84*$E84</f>
        <v>50.859895969773859</v>
      </c>
      <c r="AQ84" s="52">
        <f>ConsMarket!AQ84*$E84</f>
        <v>49.641254101414646</v>
      </c>
      <c r="AR84" s="52">
        <f>ConsMarket!AR84*$E84</f>
        <v>47.349045980433203</v>
      </c>
      <c r="AS84" s="52">
        <f>ConsMarket!AS84*$E84</f>
        <v>43.29927826075663</v>
      </c>
      <c r="AT84" s="52">
        <f>ConsMarket!AT84*$E84</f>
        <v>40.519532964067203</v>
      </c>
      <c r="AU84" s="100">
        <f>ConsMarket!AU84*$E84</f>
        <v>0</v>
      </c>
      <c r="AV84" s="100">
        <f>ConsMarket!AV84*$E84</f>
        <v>0</v>
      </c>
      <c r="AW84" s="100">
        <f>ConsMarket!AW84*$E84</f>
        <v>0</v>
      </c>
      <c r="AX84" s="100">
        <f>ConsMarket!AX84*$E84</f>
        <v>0</v>
      </c>
      <c r="AY84" s="100">
        <f>ConsMarket!AY84*$E84</f>
        <v>0</v>
      </c>
      <c r="AZ84" s="100">
        <f>ConsMarket!AZ84*$E84</f>
        <v>0</v>
      </c>
      <c r="BA84" s="100">
        <f>ConsMarket!BA84*$E84</f>
        <v>0</v>
      </c>
      <c r="BB84" s="100">
        <f>ConsMarket!BB84*$E84</f>
        <v>0</v>
      </c>
      <c r="BC84" s="100">
        <f>ConsMarket!BC84*$E84</f>
        <v>0</v>
      </c>
      <c r="BD84" s="100">
        <f>ConsMarket!BD84*$E84</f>
        <v>0</v>
      </c>
      <c r="BE84" s="100">
        <f>ConsMarket!BE84*$E84</f>
        <v>0</v>
      </c>
      <c r="BF84" s="100">
        <f>ConsMarket!BF84*$E84</f>
        <v>0</v>
      </c>
      <c r="BG84" s="100">
        <f>ConsMarket!BG84*$E84</f>
        <v>0</v>
      </c>
      <c r="BH84" s="100">
        <f>ConsMarket!BH84*$E84</f>
        <v>0</v>
      </c>
      <c r="BI84" s="100">
        <f>ConsMarket!BI84*$E84</f>
        <v>0</v>
      </c>
      <c r="BJ84" s="100">
        <f>ConsMarket!BJ84*$E84</f>
        <v>0</v>
      </c>
      <c r="BK84" s="100">
        <f>ConsMarket!BK84*$E84</f>
        <v>0</v>
      </c>
      <c r="BL84" s="100">
        <f>ConsMarket!BL84*$E84</f>
        <v>0</v>
      </c>
      <c r="BM84" s="100">
        <f>ConsMarket!BM84*$E84</f>
        <v>0</v>
      </c>
      <c r="BN84" s="100">
        <f>ConsMarket!BN84*$E84</f>
        <v>0</v>
      </c>
      <c r="BO84" s="100">
        <f>ConsMarket!BO84*$E84</f>
        <v>0</v>
      </c>
      <c r="BP84" s="100">
        <f>ConsMarket!BP84*$E84</f>
        <v>0</v>
      </c>
      <c r="BQ84" s="100">
        <f>ConsMarket!BQ84*$E84</f>
        <v>0</v>
      </c>
      <c r="BR84" s="100">
        <f>ConsMarket!BR84*$E84</f>
        <v>0</v>
      </c>
      <c r="BS84" s="100">
        <f>ConsMarket!BS84*$E84</f>
        <v>0</v>
      </c>
      <c r="BT84" s="100">
        <f>ConsMarket!BT84*$E84</f>
        <v>0</v>
      </c>
      <c r="BU84" s="100">
        <f>ConsMarket!BU84*$E84</f>
        <v>0</v>
      </c>
      <c r="BV84" s="100">
        <f>ConsMarket!BV84*$E84</f>
        <v>0</v>
      </c>
      <c r="BW84" s="100">
        <f>ConsMarket!BW84*$E84</f>
        <v>0</v>
      </c>
      <c r="BX84" s="100">
        <f>ConsMarket!BX84*$E84</f>
        <v>0</v>
      </c>
      <c r="BY84" s="100">
        <f>ConsMarket!BY84*$E84</f>
        <v>0</v>
      </c>
      <c r="BZ84" s="100">
        <f>ConsMarket!BZ84*$E84</f>
        <v>0</v>
      </c>
      <c r="CA84" s="100">
        <f>ConsMarket!CA84*$E84</f>
        <v>0</v>
      </c>
      <c r="CB84" s="100">
        <f>ConsMarket!CB84*$E84</f>
        <v>0</v>
      </c>
      <c r="CC84" s="100">
        <f>ConsMarket!CC84*$E84</f>
        <v>0</v>
      </c>
      <c r="CD84" s="100">
        <f>ConsMarket!CD84*$E84</f>
        <v>0</v>
      </c>
      <c r="CE84" s="100">
        <f>ConsMarket!CE84*$E84</f>
        <v>0</v>
      </c>
    </row>
    <row r="85" spans="2:83" x14ac:dyDescent="0.25">
      <c r="B85" s="307"/>
      <c r="C85" s="54" t="s">
        <v>16</v>
      </c>
      <c r="E85" s="233">
        <f>'Life&amp;Use'!P36</f>
        <v>0.38100000000000001</v>
      </c>
      <c r="F85" s="64"/>
      <c r="G85" s="229"/>
      <c r="H85" s="229"/>
      <c r="I85" s="211"/>
      <c r="J85" s="211"/>
      <c r="K85" s="211"/>
      <c r="L85" s="211"/>
      <c r="M85" s="211"/>
      <c r="N85" s="211"/>
      <c r="O85" s="211"/>
      <c r="P85" s="211"/>
      <c r="Q85" s="211"/>
      <c r="R85" s="211"/>
      <c r="S85" s="211"/>
      <c r="T85" s="211"/>
      <c r="U85" s="211"/>
      <c r="V85" s="211"/>
      <c r="W85" s="52">
        <f>ConsMarket!W85*$E85</f>
        <v>0</v>
      </c>
      <c r="X85" s="52">
        <f>ConsMarket!X85*$E85</f>
        <v>0</v>
      </c>
      <c r="Y85" s="52">
        <f>ConsMarket!Y85*$E85</f>
        <v>0</v>
      </c>
      <c r="Z85" s="52">
        <f>ConsMarket!Z85*$E85</f>
        <v>0</v>
      </c>
      <c r="AA85" s="52">
        <f>ConsMarket!AA85*$E85</f>
        <v>0</v>
      </c>
      <c r="AB85" s="52">
        <f>ConsMarket!AB85*$E85</f>
        <v>0</v>
      </c>
      <c r="AC85" s="52">
        <f>ConsMarket!AC85*$E85</f>
        <v>0</v>
      </c>
      <c r="AD85" s="52">
        <f>ConsMarket!AD85*$E85</f>
        <v>0</v>
      </c>
      <c r="AE85" s="52">
        <f>ConsMarket!AE85*$E85</f>
        <v>0</v>
      </c>
      <c r="AF85" s="52">
        <f>ConsMarket!AF85*$E85</f>
        <v>0</v>
      </c>
      <c r="AG85" s="52">
        <f>ConsMarket!AG85*$E85</f>
        <v>0</v>
      </c>
      <c r="AH85" s="52">
        <f>ConsMarket!AH85*$E85</f>
        <v>0</v>
      </c>
      <c r="AI85" s="52">
        <f>ConsMarket!AI85*$E85</f>
        <v>0</v>
      </c>
      <c r="AJ85" s="52">
        <f>ConsMarket!AJ85*$E85</f>
        <v>0</v>
      </c>
      <c r="AK85" s="52">
        <f>ConsMarket!AK85*$E85</f>
        <v>0</v>
      </c>
      <c r="AL85" s="52">
        <f>ConsMarket!AL85*$E85</f>
        <v>11.54777472</v>
      </c>
      <c r="AM85" s="52">
        <f>ConsMarket!AM85*$E85</f>
        <v>26.944807680000004</v>
      </c>
      <c r="AN85" s="52">
        <f>ConsMarket!AN85*$E85</f>
        <v>53.889615360000008</v>
      </c>
      <c r="AO85" s="52">
        <f>ConsMarket!AO85*$E85</f>
        <v>69.286648319999998</v>
      </c>
      <c r="AP85" s="52">
        <f>ConsMarket!AP85*$E85</f>
        <v>80.834423040000004</v>
      </c>
      <c r="AQ85" s="52">
        <f>ConsMarket!AQ85*$E85</f>
        <v>80.834423040000004</v>
      </c>
      <c r="AR85" s="52">
        <f>ConsMarket!AR85*$E85</f>
        <v>80.834423040000004</v>
      </c>
      <c r="AS85" s="52">
        <f>ConsMarket!AS85*$E85</f>
        <v>80.834423040000004</v>
      </c>
      <c r="AT85" s="52">
        <f>ConsMarket!AT85*$E85</f>
        <v>76.985164800000007</v>
      </c>
      <c r="AU85" s="100">
        <f>ConsMarket!AU85*$E85</f>
        <v>0</v>
      </c>
      <c r="AV85" s="100">
        <f>ConsMarket!AV85*$E85</f>
        <v>0</v>
      </c>
      <c r="AW85" s="100">
        <f>ConsMarket!AW85*$E85</f>
        <v>0</v>
      </c>
      <c r="AX85" s="100">
        <f>ConsMarket!AX85*$E85</f>
        <v>0</v>
      </c>
      <c r="AY85" s="100">
        <f>ConsMarket!AY85*$E85</f>
        <v>0</v>
      </c>
      <c r="AZ85" s="100">
        <f>ConsMarket!AZ85*$E85</f>
        <v>0</v>
      </c>
      <c r="BA85" s="100">
        <f>ConsMarket!BA85*$E85</f>
        <v>0</v>
      </c>
      <c r="BB85" s="100">
        <f>ConsMarket!BB85*$E85</f>
        <v>0</v>
      </c>
      <c r="BC85" s="100">
        <f>ConsMarket!BC85*$E85</f>
        <v>0</v>
      </c>
      <c r="BD85" s="100">
        <f>ConsMarket!BD85*$E85</f>
        <v>0</v>
      </c>
      <c r="BE85" s="100">
        <f>ConsMarket!BE85*$E85</f>
        <v>0</v>
      </c>
      <c r="BF85" s="100">
        <f>ConsMarket!BF85*$E85</f>
        <v>0</v>
      </c>
      <c r="BG85" s="100">
        <f>ConsMarket!BG85*$E85</f>
        <v>0</v>
      </c>
      <c r="BH85" s="100">
        <f>ConsMarket!BH85*$E85</f>
        <v>0</v>
      </c>
      <c r="BI85" s="100">
        <f>ConsMarket!BI85*$E85</f>
        <v>0</v>
      </c>
      <c r="BJ85" s="100">
        <f>ConsMarket!BJ85*$E85</f>
        <v>0</v>
      </c>
      <c r="BK85" s="100">
        <f>ConsMarket!BK85*$E85</f>
        <v>0</v>
      </c>
      <c r="BL85" s="100">
        <f>ConsMarket!BL85*$E85</f>
        <v>0</v>
      </c>
      <c r="BM85" s="100">
        <f>ConsMarket!BM85*$E85</f>
        <v>0</v>
      </c>
      <c r="BN85" s="100">
        <f>ConsMarket!BN85*$E85</f>
        <v>0</v>
      </c>
      <c r="BO85" s="100">
        <f>ConsMarket!BO85*$E85</f>
        <v>0</v>
      </c>
      <c r="BP85" s="100">
        <f>ConsMarket!BP85*$E85</f>
        <v>0</v>
      </c>
      <c r="BQ85" s="100">
        <f>ConsMarket!BQ85*$E85</f>
        <v>0</v>
      </c>
      <c r="BR85" s="100">
        <f>ConsMarket!BR85*$E85</f>
        <v>0</v>
      </c>
      <c r="BS85" s="100">
        <f>ConsMarket!BS85*$E85</f>
        <v>0</v>
      </c>
      <c r="BT85" s="100">
        <f>ConsMarket!BT85*$E85</f>
        <v>0</v>
      </c>
      <c r="BU85" s="100">
        <f>ConsMarket!BU85*$E85</f>
        <v>0</v>
      </c>
      <c r="BV85" s="100">
        <f>ConsMarket!BV85*$E85</f>
        <v>0</v>
      </c>
      <c r="BW85" s="100">
        <f>ConsMarket!BW85*$E85</f>
        <v>0</v>
      </c>
      <c r="BX85" s="100">
        <f>ConsMarket!BX85*$E85</f>
        <v>0</v>
      </c>
      <c r="BY85" s="100">
        <f>ConsMarket!BY85*$E85</f>
        <v>0</v>
      </c>
      <c r="BZ85" s="100">
        <f>ConsMarket!BZ85*$E85</f>
        <v>0</v>
      </c>
      <c r="CA85" s="100">
        <f>ConsMarket!CA85*$E85</f>
        <v>0</v>
      </c>
      <c r="CB85" s="100">
        <f>ConsMarket!CB85*$E85</f>
        <v>0</v>
      </c>
      <c r="CC85" s="100">
        <f>ConsMarket!CC85*$E85</f>
        <v>0</v>
      </c>
      <c r="CD85" s="100">
        <f>ConsMarket!CD85*$E85</f>
        <v>0</v>
      </c>
      <c r="CE85" s="100">
        <f>ConsMarket!CE85*$E85</f>
        <v>0</v>
      </c>
    </row>
    <row r="86" spans="2:83" ht="24" x14ac:dyDescent="0.25">
      <c r="B86" s="307"/>
      <c r="C86" s="54" t="s">
        <v>17</v>
      </c>
      <c r="E86" s="233">
        <f>'Life&amp;Use'!Q36</f>
        <v>0.38100000000000001</v>
      </c>
      <c r="F86" s="64"/>
      <c r="G86" s="229"/>
      <c r="H86" s="229"/>
      <c r="I86" s="211"/>
      <c r="J86" s="211"/>
      <c r="K86" s="211"/>
      <c r="L86" s="211"/>
      <c r="M86" s="211"/>
      <c r="N86" s="211"/>
      <c r="O86" s="211"/>
      <c r="P86" s="211"/>
      <c r="Q86" s="211"/>
      <c r="R86" s="211"/>
      <c r="S86" s="211"/>
      <c r="T86" s="211"/>
      <c r="U86" s="211"/>
      <c r="V86" s="211"/>
      <c r="W86" s="52">
        <f>ConsMarket!W86*$E86</f>
        <v>0</v>
      </c>
      <c r="X86" s="52">
        <f>ConsMarket!X86*$E86</f>
        <v>0</v>
      </c>
      <c r="Y86" s="52">
        <f>ConsMarket!Y86*$E86</f>
        <v>0</v>
      </c>
      <c r="Z86" s="52">
        <f>ConsMarket!Z86*$E86</f>
        <v>0</v>
      </c>
      <c r="AA86" s="52">
        <f>ConsMarket!AA86*$E86</f>
        <v>0</v>
      </c>
      <c r="AB86" s="52">
        <f>ConsMarket!AB86*$E86</f>
        <v>0</v>
      </c>
      <c r="AC86" s="52">
        <f>ConsMarket!AC86*$E86</f>
        <v>0</v>
      </c>
      <c r="AD86" s="52">
        <f>ConsMarket!AD86*$E86</f>
        <v>0</v>
      </c>
      <c r="AE86" s="52">
        <f>ConsMarket!AE86*$E86</f>
        <v>0</v>
      </c>
      <c r="AF86" s="52">
        <f>ConsMarket!AF86*$E86</f>
        <v>0</v>
      </c>
      <c r="AG86" s="52">
        <f>ConsMarket!AG86*$E86</f>
        <v>0</v>
      </c>
      <c r="AH86" s="52">
        <f>ConsMarket!AH86*$E86</f>
        <v>0</v>
      </c>
      <c r="AI86" s="52">
        <f>ConsMarket!AI86*$E86</f>
        <v>0</v>
      </c>
      <c r="AJ86" s="52">
        <f>ConsMarket!AJ86*$E86</f>
        <v>0</v>
      </c>
      <c r="AK86" s="52">
        <f>ConsMarket!AK86*$E86</f>
        <v>0</v>
      </c>
      <c r="AL86" s="52">
        <f>ConsMarket!AL86*$E86</f>
        <v>0</v>
      </c>
      <c r="AM86" s="52">
        <f>ConsMarket!AM86*$E86</f>
        <v>2.6730960000000001</v>
      </c>
      <c r="AN86" s="52">
        <f>ConsMarket!AN86*$E86</f>
        <v>21.384768000000001</v>
      </c>
      <c r="AO86" s="52">
        <f>ConsMarket!AO86*$E86</f>
        <v>64.956232799999995</v>
      </c>
      <c r="AP86" s="52">
        <f>ConsMarket!AP86*$E86</f>
        <v>113.3392704</v>
      </c>
      <c r="AQ86" s="52">
        <f>ConsMarket!AQ86*$E86</f>
        <v>137.93175359999998</v>
      </c>
      <c r="AR86" s="52">
        <f>ConsMarket!AR86*$E86</f>
        <v>156.91073519999998</v>
      </c>
      <c r="AS86" s="52">
        <f>ConsMarket!AS86*$E86</f>
        <v>195.93793680000005</v>
      </c>
      <c r="AT86" s="52">
        <f>ConsMarket!AT86*$E86</f>
        <v>242.71711680000001</v>
      </c>
      <c r="AU86" s="100">
        <f>ConsMarket!AU86*$E86</f>
        <v>0</v>
      </c>
      <c r="AV86" s="100">
        <f>ConsMarket!AV86*$E86</f>
        <v>0</v>
      </c>
      <c r="AW86" s="100">
        <f>ConsMarket!AW86*$E86</f>
        <v>0</v>
      </c>
      <c r="AX86" s="100">
        <f>ConsMarket!AX86*$E86</f>
        <v>0</v>
      </c>
      <c r="AY86" s="100">
        <f>ConsMarket!AY86*$E86</f>
        <v>0</v>
      </c>
      <c r="AZ86" s="100">
        <f>ConsMarket!AZ86*$E86</f>
        <v>0</v>
      </c>
      <c r="BA86" s="100">
        <f>ConsMarket!BA86*$E86</f>
        <v>0</v>
      </c>
      <c r="BB86" s="100">
        <f>ConsMarket!BB86*$E86</f>
        <v>0</v>
      </c>
      <c r="BC86" s="100">
        <f>ConsMarket!BC86*$E86</f>
        <v>0</v>
      </c>
      <c r="BD86" s="100">
        <f>ConsMarket!BD86*$E86</f>
        <v>0</v>
      </c>
      <c r="BE86" s="100">
        <f>ConsMarket!BE86*$E86</f>
        <v>0</v>
      </c>
      <c r="BF86" s="100">
        <f>ConsMarket!BF86*$E86</f>
        <v>0</v>
      </c>
      <c r="BG86" s="100">
        <f>ConsMarket!BG86*$E86</f>
        <v>0</v>
      </c>
      <c r="BH86" s="100">
        <f>ConsMarket!BH86*$E86</f>
        <v>0</v>
      </c>
      <c r="BI86" s="100">
        <f>ConsMarket!BI86*$E86</f>
        <v>0</v>
      </c>
      <c r="BJ86" s="100">
        <f>ConsMarket!BJ86*$E86</f>
        <v>0</v>
      </c>
      <c r="BK86" s="100">
        <f>ConsMarket!BK86*$E86</f>
        <v>0</v>
      </c>
      <c r="BL86" s="100">
        <f>ConsMarket!BL86*$E86</f>
        <v>0</v>
      </c>
      <c r="BM86" s="100">
        <f>ConsMarket!BM86*$E86</f>
        <v>0</v>
      </c>
      <c r="BN86" s="100">
        <f>ConsMarket!BN86*$E86</f>
        <v>0</v>
      </c>
      <c r="BO86" s="100">
        <f>ConsMarket!BO86*$E86</f>
        <v>0</v>
      </c>
      <c r="BP86" s="100">
        <f>ConsMarket!BP86*$E86</f>
        <v>0</v>
      </c>
      <c r="BQ86" s="100">
        <f>ConsMarket!BQ86*$E86</f>
        <v>0</v>
      </c>
      <c r="BR86" s="100">
        <f>ConsMarket!BR86*$E86</f>
        <v>0</v>
      </c>
      <c r="BS86" s="100">
        <f>ConsMarket!BS86*$E86</f>
        <v>0</v>
      </c>
      <c r="BT86" s="100">
        <f>ConsMarket!BT86*$E86</f>
        <v>0</v>
      </c>
      <c r="BU86" s="100">
        <f>ConsMarket!BU86*$E86</f>
        <v>0</v>
      </c>
      <c r="BV86" s="100">
        <f>ConsMarket!BV86*$E86</f>
        <v>0</v>
      </c>
      <c r="BW86" s="100">
        <f>ConsMarket!BW86*$E86</f>
        <v>0</v>
      </c>
      <c r="BX86" s="100">
        <f>ConsMarket!BX86*$E86</f>
        <v>0</v>
      </c>
      <c r="BY86" s="100">
        <f>ConsMarket!BY86*$E86</f>
        <v>0</v>
      </c>
      <c r="BZ86" s="100">
        <f>ConsMarket!BZ86*$E86</f>
        <v>0</v>
      </c>
      <c r="CA86" s="100">
        <f>ConsMarket!CA86*$E86</f>
        <v>0</v>
      </c>
      <c r="CB86" s="100">
        <f>ConsMarket!CB86*$E86</f>
        <v>0</v>
      </c>
      <c r="CC86" s="100">
        <f>ConsMarket!CC86*$E86</f>
        <v>0</v>
      </c>
      <c r="CD86" s="100">
        <f>ConsMarket!CD86*$E86</f>
        <v>0</v>
      </c>
      <c r="CE86" s="100">
        <f>ConsMarket!CE86*$E86</f>
        <v>0</v>
      </c>
    </row>
    <row r="87" spans="2:83" ht="25.2" customHeight="1" x14ac:dyDescent="0.25">
      <c r="B87" s="307"/>
      <c r="C87" s="54" t="s">
        <v>74</v>
      </c>
      <c r="E87" s="233">
        <f>'Life&amp;Use'!R36</f>
        <v>0.38100000000000001</v>
      </c>
      <c r="F87" s="64"/>
      <c r="G87" s="229"/>
      <c r="H87" s="229"/>
      <c r="I87" s="211"/>
      <c r="J87" s="211"/>
      <c r="K87" s="211"/>
      <c r="L87" s="211"/>
      <c r="M87" s="211"/>
      <c r="N87" s="211"/>
      <c r="O87" s="211"/>
      <c r="P87" s="211"/>
      <c r="Q87" s="211"/>
      <c r="R87" s="211"/>
      <c r="S87" s="211"/>
      <c r="T87" s="211"/>
      <c r="U87" s="211"/>
      <c r="V87" s="211"/>
      <c r="W87" s="52">
        <f>ConsMarket!W87*$E87</f>
        <v>0</v>
      </c>
      <c r="X87" s="52">
        <f>ConsMarket!X87*$E87</f>
        <v>0</v>
      </c>
      <c r="Y87" s="52">
        <f>ConsMarket!Y87*$E87</f>
        <v>0.30446783479104955</v>
      </c>
      <c r="Z87" s="52">
        <f>ConsMarket!Z87*$E87</f>
        <v>2.3179643255457738</v>
      </c>
      <c r="AA87" s="52">
        <f>ConsMarket!AA87*$E87</f>
        <v>8.225955531884626</v>
      </c>
      <c r="AB87" s="52">
        <f>ConsMarket!AB87*$E87</f>
        <v>20.078627072741046</v>
      </c>
      <c r="AC87" s="52">
        <f>ConsMarket!AC87*$E87</f>
        <v>37.784596223261431</v>
      </c>
      <c r="AD87" s="52">
        <f>ConsMarket!AD87*$E87</f>
        <v>59.940490714503852</v>
      </c>
      <c r="AE87" s="52">
        <f>ConsMarket!AE87*$E87</f>
        <v>85.036027337718124</v>
      </c>
      <c r="AF87" s="52">
        <f>ConsMarket!AF87*$E87</f>
        <v>112.12424017340081</v>
      </c>
      <c r="AG87" s="52">
        <f>ConsMarket!AG87*$E87</f>
        <v>140.46097111966571</v>
      </c>
      <c r="AH87" s="52">
        <f>ConsMarket!AH87*$E87</f>
        <v>169.27499006353429</v>
      </c>
      <c r="AI87" s="52">
        <f>ConsMarket!AI87*$E87</f>
        <v>198.27322496018678</v>
      </c>
      <c r="AJ87" s="52">
        <f>ConsMarket!AJ87*$E87</f>
        <v>227.81381782729497</v>
      </c>
      <c r="AK87" s="52">
        <f>ConsMarket!AK87*$E87</f>
        <v>259.61166829308826</v>
      </c>
      <c r="AL87" s="52">
        <f>ConsMarket!AL87*$E87</f>
        <v>300.05513212334796</v>
      </c>
      <c r="AM87" s="52">
        <f>ConsMarket!AM87*$E87</f>
        <v>356.88949222573558</v>
      </c>
      <c r="AN87" s="52">
        <f>ConsMarket!AN87*$E87</f>
        <v>435.71241866226643</v>
      </c>
      <c r="AO87" s="52">
        <f>ConsMarket!AO87*$E87</f>
        <v>529.03908415639944</v>
      </c>
      <c r="AP87" s="52">
        <f>ConsMarket!AP87*$E87</f>
        <v>623.18815353698346</v>
      </c>
      <c r="AQ87" s="52">
        <f>ConsMarket!AQ87*$E87</f>
        <v>700.59271471483521</v>
      </c>
      <c r="AR87" s="52">
        <f>ConsMarket!AR87*$E87</f>
        <v>745.10870503973854</v>
      </c>
      <c r="AS87" s="52">
        <f>ConsMarket!AS87*$E87</f>
        <v>751.94974353702355</v>
      </c>
      <c r="AT87" s="52">
        <f>ConsMarket!AT87*$E87</f>
        <v>685.50904971411728</v>
      </c>
      <c r="AU87" s="100">
        <f>ConsMarket!AU87*$E87</f>
        <v>0</v>
      </c>
      <c r="AV87" s="100">
        <f>ConsMarket!AV87*$E87</f>
        <v>0</v>
      </c>
      <c r="AW87" s="100">
        <f>ConsMarket!AW87*$E87</f>
        <v>0</v>
      </c>
      <c r="AX87" s="100">
        <f>ConsMarket!AX87*$E87</f>
        <v>0</v>
      </c>
      <c r="AY87" s="100">
        <f>ConsMarket!AY87*$E87</f>
        <v>0</v>
      </c>
      <c r="AZ87" s="100">
        <f>ConsMarket!AZ87*$E87</f>
        <v>0</v>
      </c>
      <c r="BA87" s="100">
        <f>ConsMarket!BA87*$E87</f>
        <v>0</v>
      </c>
      <c r="BB87" s="100">
        <f>ConsMarket!BB87*$E87</f>
        <v>0</v>
      </c>
      <c r="BC87" s="100">
        <f>ConsMarket!BC87*$E87</f>
        <v>0</v>
      </c>
      <c r="BD87" s="100">
        <f>ConsMarket!BD87*$E87</f>
        <v>0</v>
      </c>
      <c r="BE87" s="100">
        <f>ConsMarket!BE87*$E87</f>
        <v>0</v>
      </c>
      <c r="BF87" s="100">
        <f>ConsMarket!BF87*$E87</f>
        <v>0</v>
      </c>
      <c r="BG87" s="100">
        <f>ConsMarket!BG87*$E87</f>
        <v>0</v>
      </c>
      <c r="BH87" s="100">
        <f>ConsMarket!BH87*$E87</f>
        <v>0</v>
      </c>
      <c r="BI87" s="100">
        <f>ConsMarket!BI87*$E87</f>
        <v>0</v>
      </c>
      <c r="BJ87" s="100">
        <f>ConsMarket!BJ87*$E87</f>
        <v>0</v>
      </c>
      <c r="BK87" s="100">
        <f>ConsMarket!BK87*$E87</f>
        <v>0</v>
      </c>
      <c r="BL87" s="100">
        <f>ConsMarket!BL87*$E87</f>
        <v>0</v>
      </c>
      <c r="BM87" s="100">
        <f>ConsMarket!BM87*$E87</f>
        <v>0</v>
      </c>
      <c r="BN87" s="100">
        <f>ConsMarket!BN87*$E87</f>
        <v>0</v>
      </c>
      <c r="BO87" s="100">
        <f>ConsMarket!BO87*$E87</f>
        <v>0</v>
      </c>
      <c r="BP87" s="100">
        <f>ConsMarket!BP87*$E87</f>
        <v>0</v>
      </c>
      <c r="BQ87" s="100">
        <f>ConsMarket!BQ87*$E87</f>
        <v>0</v>
      </c>
      <c r="BR87" s="100">
        <f>ConsMarket!BR87*$E87</f>
        <v>0</v>
      </c>
      <c r="BS87" s="100">
        <f>ConsMarket!BS87*$E87</f>
        <v>0</v>
      </c>
      <c r="BT87" s="100">
        <f>ConsMarket!BT87*$E87</f>
        <v>0</v>
      </c>
      <c r="BU87" s="100">
        <f>ConsMarket!BU87*$E87</f>
        <v>0</v>
      </c>
      <c r="BV87" s="100">
        <f>ConsMarket!BV87*$E87</f>
        <v>0</v>
      </c>
      <c r="BW87" s="100">
        <f>ConsMarket!BW87*$E87</f>
        <v>0</v>
      </c>
      <c r="BX87" s="100">
        <f>ConsMarket!BX87*$E87</f>
        <v>0</v>
      </c>
      <c r="BY87" s="100">
        <f>ConsMarket!BY87*$E87</f>
        <v>0</v>
      </c>
      <c r="BZ87" s="100">
        <f>ConsMarket!BZ87*$E87</f>
        <v>0</v>
      </c>
      <c r="CA87" s="100">
        <f>ConsMarket!CA87*$E87</f>
        <v>0</v>
      </c>
      <c r="CB87" s="100">
        <f>ConsMarket!CB87*$E87</f>
        <v>0</v>
      </c>
      <c r="CC87" s="100">
        <f>ConsMarket!CC87*$E87</f>
        <v>0</v>
      </c>
      <c r="CD87" s="100">
        <f>ConsMarket!CD87*$E87</f>
        <v>0</v>
      </c>
      <c r="CE87" s="100">
        <f>ConsMarket!CE87*$E87</f>
        <v>0</v>
      </c>
    </row>
    <row r="88" spans="2:83" x14ac:dyDescent="0.25">
      <c r="B88" s="307"/>
      <c r="C88" s="3" t="s">
        <v>77</v>
      </c>
      <c r="E88" s="233"/>
      <c r="F88" s="64"/>
      <c r="G88" s="229"/>
      <c r="H88" s="229"/>
      <c r="I88" s="20"/>
      <c r="J88" s="20"/>
      <c r="K88" s="20"/>
      <c r="L88" s="20"/>
      <c r="M88" s="20"/>
      <c r="N88" s="20"/>
      <c r="O88" s="20"/>
      <c r="P88" s="20"/>
      <c r="Q88" s="20"/>
      <c r="R88" s="20"/>
      <c r="S88" s="20"/>
      <c r="T88" s="20"/>
      <c r="U88" s="20"/>
      <c r="V88" s="20"/>
      <c r="W88" s="6">
        <f t="shared" ref="W88" si="63">SUM(W82:W87)</f>
        <v>88.386934789066856</v>
      </c>
      <c r="X88" s="6">
        <f t="shared" ref="X88:CE88" si="64">SUM(X82:X87)</f>
        <v>110.21605363798145</v>
      </c>
      <c r="Y88" s="6">
        <f t="shared" si="64"/>
        <v>138.1872735221219</v>
      </c>
      <c r="Z88" s="6">
        <f t="shared" si="64"/>
        <v>171.22218294372715</v>
      </c>
      <c r="AA88" s="6">
        <f t="shared" si="64"/>
        <v>192.24374908689302</v>
      </c>
      <c r="AB88" s="6">
        <f t="shared" si="64"/>
        <v>219.33020052196855</v>
      </c>
      <c r="AC88" s="6">
        <f t="shared" si="64"/>
        <v>245.96635810328769</v>
      </c>
      <c r="AD88" s="6">
        <f t="shared" si="64"/>
        <v>277.13695162852662</v>
      </c>
      <c r="AE88" s="6">
        <f t="shared" si="64"/>
        <v>311.30268426777991</v>
      </c>
      <c r="AF88" s="6">
        <f t="shared" si="64"/>
        <v>347.48372416484335</v>
      </c>
      <c r="AG88" s="6">
        <f t="shared" si="64"/>
        <v>384.92032430592599</v>
      </c>
      <c r="AH88" s="6">
        <f t="shared" si="64"/>
        <v>422.8561409853404</v>
      </c>
      <c r="AI88" s="6">
        <f t="shared" si="64"/>
        <v>460.92375796713941</v>
      </c>
      <c r="AJ88" s="6">
        <f t="shared" si="64"/>
        <v>499.26136016324779</v>
      </c>
      <c r="AK88" s="6">
        <f t="shared" si="64"/>
        <v>539.35664554181926</v>
      </c>
      <c r="AL88" s="6">
        <f t="shared" si="64"/>
        <v>598.80288174442671</v>
      </c>
      <c r="AM88" s="6">
        <f t="shared" si="64"/>
        <v>670.4995356691436</v>
      </c>
      <c r="AN88" s="6">
        <f t="shared" si="64"/>
        <v>787.57995418498081</v>
      </c>
      <c r="AO88" s="6">
        <f t="shared" si="64"/>
        <v>932.18115660517549</v>
      </c>
      <c r="AP88" s="6">
        <f t="shared" si="64"/>
        <v>1084.1285069626965</v>
      </c>
      <c r="AQ88" s="6">
        <f t="shared" si="64"/>
        <v>1184.6798929778988</v>
      </c>
      <c r="AR88" s="6">
        <f t="shared" si="64"/>
        <v>1243.168901558676</v>
      </c>
      <c r="AS88" s="6">
        <f t="shared" si="64"/>
        <v>1287.7926041729909</v>
      </c>
      <c r="AT88" s="6">
        <f t="shared" si="64"/>
        <v>1271.4860654143226</v>
      </c>
      <c r="AU88" s="26">
        <f t="shared" si="64"/>
        <v>0</v>
      </c>
      <c r="AV88" s="26">
        <f t="shared" si="64"/>
        <v>0</v>
      </c>
      <c r="AW88" s="26">
        <f t="shared" si="64"/>
        <v>0</v>
      </c>
      <c r="AX88" s="26">
        <f t="shared" si="64"/>
        <v>0</v>
      </c>
      <c r="AY88" s="26">
        <f t="shared" si="64"/>
        <v>0</v>
      </c>
      <c r="AZ88" s="26">
        <f t="shared" si="64"/>
        <v>0</v>
      </c>
      <c r="BA88" s="26">
        <f t="shared" si="64"/>
        <v>0</v>
      </c>
      <c r="BB88" s="26">
        <f t="shared" si="64"/>
        <v>0</v>
      </c>
      <c r="BC88" s="26">
        <f t="shared" si="64"/>
        <v>0</v>
      </c>
      <c r="BD88" s="26">
        <f t="shared" si="64"/>
        <v>0</v>
      </c>
      <c r="BE88" s="26">
        <f t="shared" si="64"/>
        <v>0</v>
      </c>
      <c r="BF88" s="26">
        <f t="shared" si="64"/>
        <v>0</v>
      </c>
      <c r="BG88" s="26">
        <f t="shared" si="64"/>
        <v>0</v>
      </c>
      <c r="BH88" s="26">
        <f t="shared" si="64"/>
        <v>0</v>
      </c>
      <c r="BI88" s="26">
        <f t="shared" si="64"/>
        <v>0</v>
      </c>
      <c r="BJ88" s="26">
        <f t="shared" si="64"/>
        <v>0</v>
      </c>
      <c r="BK88" s="26">
        <f t="shared" si="64"/>
        <v>0</v>
      </c>
      <c r="BL88" s="26">
        <f t="shared" si="64"/>
        <v>0</v>
      </c>
      <c r="BM88" s="26">
        <f t="shared" si="64"/>
        <v>0</v>
      </c>
      <c r="BN88" s="26">
        <f t="shared" si="64"/>
        <v>0</v>
      </c>
      <c r="BO88" s="26">
        <f t="shared" si="64"/>
        <v>0</v>
      </c>
      <c r="BP88" s="26">
        <f t="shared" si="64"/>
        <v>0</v>
      </c>
      <c r="BQ88" s="26">
        <f t="shared" si="64"/>
        <v>0</v>
      </c>
      <c r="BR88" s="26">
        <f t="shared" si="64"/>
        <v>0</v>
      </c>
      <c r="BS88" s="26">
        <f t="shared" si="64"/>
        <v>0</v>
      </c>
      <c r="BT88" s="26">
        <f t="shared" si="64"/>
        <v>0</v>
      </c>
      <c r="BU88" s="26">
        <f t="shared" si="64"/>
        <v>0</v>
      </c>
      <c r="BV88" s="26">
        <f t="shared" si="64"/>
        <v>0</v>
      </c>
      <c r="BW88" s="26">
        <f t="shared" si="64"/>
        <v>0</v>
      </c>
      <c r="BX88" s="26">
        <f t="shared" si="64"/>
        <v>0</v>
      </c>
      <c r="BY88" s="26">
        <f t="shared" si="64"/>
        <v>0</v>
      </c>
      <c r="BZ88" s="26">
        <f t="shared" si="64"/>
        <v>0</v>
      </c>
      <c r="CA88" s="26">
        <f t="shared" si="64"/>
        <v>0</v>
      </c>
      <c r="CB88" s="26">
        <f t="shared" si="64"/>
        <v>0</v>
      </c>
      <c r="CC88" s="26">
        <f t="shared" si="64"/>
        <v>0</v>
      </c>
      <c r="CD88" s="26">
        <f t="shared" si="64"/>
        <v>0</v>
      </c>
      <c r="CE88" s="26">
        <f t="shared" si="64"/>
        <v>0</v>
      </c>
    </row>
    <row r="89" spans="2:83" x14ac:dyDescent="0.25">
      <c r="B89" s="307" t="s">
        <v>3</v>
      </c>
      <c r="C89" s="54" t="s">
        <v>19</v>
      </c>
      <c r="E89" s="233">
        <f>'Life&amp;Use'!T36</f>
        <v>0.38200000000000001</v>
      </c>
      <c r="F89" s="64"/>
      <c r="G89" s="229"/>
      <c r="H89" s="229"/>
      <c r="I89" s="211"/>
      <c r="J89" s="211"/>
      <c r="K89" s="211"/>
      <c r="L89" s="211"/>
      <c r="M89" s="211"/>
      <c r="N89" s="211"/>
      <c r="O89" s="211"/>
      <c r="P89" s="211"/>
      <c r="Q89" s="211"/>
      <c r="R89" s="211"/>
      <c r="S89" s="211"/>
      <c r="T89" s="211"/>
      <c r="U89" s="211"/>
      <c r="V89" s="211"/>
      <c r="W89" s="52">
        <f>ConsMarket!W89*$E89</f>
        <v>72.375004609873997</v>
      </c>
      <c r="X89" s="52">
        <f>ConsMarket!X89*$E89</f>
        <v>72.079044950754962</v>
      </c>
      <c r="Y89" s="52">
        <f>ConsMarket!Y89*$E89</f>
        <v>71.331628178978875</v>
      </c>
      <c r="Z89" s="52">
        <f>ConsMarket!Z89*$E89</f>
        <v>70.33064343844913</v>
      </c>
      <c r="AA89" s="52">
        <f>ConsMarket!AA89*$E89</f>
        <v>69.171957244104732</v>
      </c>
      <c r="AB89" s="52">
        <f>ConsMarket!AB89*$E89</f>
        <v>68.161974971897365</v>
      </c>
      <c r="AC89" s="52">
        <f>ConsMarket!AC89*$E89</f>
        <v>67.442705665269756</v>
      </c>
      <c r="AD89" s="52">
        <f>ConsMarket!AD89*$E89</f>
        <v>66.862377928546962</v>
      </c>
      <c r="AE89" s="52">
        <f>ConsMarket!AE89*$E89</f>
        <v>66.261416899036305</v>
      </c>
      <c r="AF89" s="52">
        <f>ConsMarket!AF89*$E89</f>
        <v>65.599326376683777</v>
      </c>
      <c r="AG89" s="52">
        <f>ConsMarket!AG89*$E89</f>
        <v>64.837058090089045</v>
      </c>
      <c r="AH89" s="52">
        <f>ConsMarket!AH89*$E89</f>
        <v>63.980287391403998</v>
      </c>
      <c r="AI89" s="52">
        <f>ConsMarket!AI89*$E89</f>
        <v>63.07250206880979</v>
      </c>
      <c r="AJ89" s="52">
        <f>ConsMarket!AJ89*$E89</f>
        <v>62.155741981833991</v>
      </c>
      <c r="AK89" s="52">
        <f>ConsMarket!AK89*$E89</f>
        <v>61.230007130476615</v>
      </c>
      <c r="AL89" s="52">
        <f>ConsMarket!AL89*$E89</f>
        <v>60.257293334664816</v>
      </c>
      <c r="AM89" s="52">
        <f>ConsMarket!AM89*$E89</f>
        <v>58.662032033962696</v>
      </c>
      <c r="AN89" s="52">
        <f>ConsMarket!AN89*$E89</f>
        <v>55.858081263810369</v>
      </c>
      <c r="AO89" s="52">
        <f>ConsMarket!AO89*$E89</f>
        <v>48.244349118518073</v>
      </c>
      <c r="AP89" s="52">
        <f>ConsMarket!AP89*$E89</f>
        <v>39.232983882462271</v>
      </c>
      <c r="AQ89" s="52">
        <f>ConsMarket!AQ89*$E89</f>
        <v>30.300404866579331</v>
      </c>
      <c r="AR89" s="52">
        <f>ConsMarket!AR89*$E89</f>
        <v>25.537806948933348</v>
      </c>
      <c r="AS89" s="52">
        <f>ConsMarket!AS89*$E89</f>
        <v>22.701725112823333</v>
      </c>
      <c r="AT89" s="52">
        <f>ConsMarket!AT89*$E89</f>
        <v>15.035654317903653</v>
      </c>
      <c r="AU89" s="100">
        <f>ConsMarket!AU89*$E89</f>
        <v>0</v>
      </c>
      <c r="AV89" s="100">
        <f>ConsMarket!AV89*$E89</f>
        <v>0</v>
      </c>
      <c r="AW89" s="100">
        <f>ConsMarket!AW89*$E89</f>
        <v>0</v>
      </c>
      <c r="AX89" s="100">
        <f>ConsMarket!AX89*$E89</f>
        <v>0</v>
      </c>
      <c r="AY89" s="100">
        <f>ConsMarket!AY89*$E89</f>
        <v>0</v>
      </c>
      <c r="AZ89" s="100">
        <f>ConsMarket!AZ89*$E89</f>
        <v>0</v>
      </c>
      <c r="BA89" s="100">
        <f>ConsMarket!BA89*$E89</f>
        <v>0</v>
      </c>
      <c r="BB89" s="100">
        <f>ConsMarket!BB89*$E89</f>
        <v>0</v>
      </c>
      <c r="BC89" s="100">
        <f>ConsMarket!BC89*$E89</f>
        <v>0</v>
      </c>
      <c r="BD89" s="100">
        <f>ConsMarket!BD89*$E89</f>
        <v>0</v>
      </c>
      <c r="BE89" s="100">
        <f>ConsMarket!BE89*$E89</f>
        <v>0</v>
      </c>
      <c r="BF89" s="100">
        <f>ConsMarket!BF89*$E89</f>
        <v>0</v>
      </c>
      <c r="BG89" s="100">
        <f>ConsMarket!BG89*$E89</f>
        <v>0</v>
      </c>
      <c r="BH89" s="100">
        <f>ConsMarket!BH89*$E89</f>
        <v>0</v>
      </c>
      <c r="BI89" s="100">
        <f>ConsMarket!BI89*$E89</f>
        <v>0</v>
      </c>
      <c r="BJ89" s="100">
        <f>ConsMarket!BJ89*$E89</f>
        <v>0</v>
      </c>
      <c r="BK89" s="100">
        <f>ConsMarket!BK89*$E89</f>
        <v>0</v>
      </c>
      <c r="BL89" s="100">
        <f>ConsMarket!BL89*$E89</f>
        <v>0</v>
      </c>
      <c r="BM89" s="100">
        <f>ConsMarket!BM89*$E89</f>
        <v>0</v>
      </c>
      <c r="BN89" s="100">
        <f>ConsMarket!BN89*$E89</f>
        <v>0</v>
      </c>
      <c r="BO89" s="100">
        <f>ConsMarket!BO89*$E89</f>
        <v>0</v>
      </c>
      <c r="BP89" s="100">
        <f>ConsMarket!BP89*$E89</f>
        <v>0</v>
      </c>
      <c r="BQ89" s="100">
        <f>ConsMarket!BQ89*$E89</f>
        <v>0</v>
      </c>
      <c r="BR89" s="100">
        <f>ConsMarket!BR89*$E89</f>
        <v>0</v>
      </c>
      <c r="BS89" s="100">
        <f>ConsMarket!BS89*$E89</f>
        <v>0</v>
      </c>
      <c r="BT89" s="100">
        <f>ConsMarket!BT89*$E89</f>
        <v>0</v>
      </c>
      <c r="BU89" s="100">
        <f>ConsMarket!BU89*$E89</f>
        <v>0</v>
      </c>
      <c r="BV89" s="100">
        <f>ConsMarket!BV89*$E89</f>
        <v>0</v>
      </c>
      <c r="BW89" s="100">
        <f>ConsMarket!BW89*$E89</f>
        <v>0</v>
      </c>
      <c r="BX89" s="100">
        <f>ConsMarket!BX89*$E89</f>
        <v>0</v>
      </c>
      <c r="BY89" s="100">
        <f>ConsMarket!BY89*$E89</f>
        <v>0</v>
      </c>
      <c r="BZ89" s="100">
        <f>ConsMarket!BZ89*$E89</f>
        <v>0</v>
      </c>
      <c r="CA89" s="100">
        <f>ConsMarket!CA89*$E89</f>
        <v>0</v>
      </c>
      <c r="CB89" s="100">
        <f>ConsMarket!CB89*$E89</f>
        <v>0</v>
      </c>
      <c r="CC89" s="100">
        <f>ConsMarket!CC89*$E89</f>
        <v>0</v>
      </c>
      <c r="CD89" s="100">
        <f>ConsMarket!CD89*$E89</f>
        <v>0</v>
      </c>
      <c r="CE89" s="100">
        <f>ConsMarket!CE89*$E89</f>
        <v>0</v>
      </c>
    </row>
    <row r="90" spans="2:83" ht="24" x14ac:dyDescent="0.25">
      <c r="B90" s="307"/>
      <c r="C90" s="54" t="s">
        <v>20</v>
      </c>
      <c r="E90" s="233">
        <f>'Life&amp;Use'!U36</f>
        <v>0.38200000000000001</v>
      </c>
      <c r="F90" s="64"/>
      <c r="G90" s="229"/>
      <c r="H90" s="229"/>
      <c r="I90" s="211"/>
      <c r="J90" s="211"/>
      <c r="K90" s="211"/>
      <c r="L90" s="211"/>
      <c r="M90" s="211"/>
      <c r="N90" s="211"/>
      <c r="O90" s="211"/>
      <c r="P90" s="211"/>
      <c r="Q90" s="211"/>
      <c r="R90" s="211"/>
      <c r="S90" s="211"/>
      <c r="T90" s="211"/>
      <c r="U90" s="211"/>
      <c r="V90" s="211"/>
      <c r="W90" s="52">
        <f>ConsMarket!W90*$E90</f>
        <v>389.65254997333335</v>
      </c>
      <c r="X90" s="52">
        <f>ConsMarket!X90*$E90</f>
        <v>387.25323904448493</v>
      </c>
      <c r="Y90" s="52">
        <f>ConsMarket!Y90*$E90</f>
        <v>384.85392811563605</v>
      </c>
      <c r="Z90" s="52">
        <f>ConsMarket!Z90*$E90</f>
        <v>382.45461718678706</v>
      </c>
      <c r="AA90" s="52">
        <f>ConsMarket!AA90*$E90</f>
        <v>380.05530625793813</v>
      </c>
      <c r="AB90" s="52">
        <f>ConsMarket!AB90*$E90</f>
        <v>377.65599532908931</v>
      </c>
      <c r="AC90" s="52">
        <f>ConsMarket!AC90*$E90</f>
        <v>375.25668440024037</v>
      </c>
      <c r="AD90" s="52">
        <f>ConsMarket!AD90*$E90</f>
        <v>372.85737347139144</v>
      </c>
      <c r="AE90" s="52">
        <f>ConsMarket!AE90*$E90</f>
        <v>370.45806254254251</v>
      </c>
      <c r="AF90" s="52">
        <f>ConsMarket!AF90*$E90</f>
        <v>368.05875161369357</v>
      </c>
      <c r="AG90" s="52">
        <f>ConsMarket!AG90*$E90</f>
        <v>365.65944068484475</v>
      </c>
      <c r="AH90" s="52">
        <f>ConsMarket!AH90*$E90</f>
        <v>363.26012975599582</v>
      </c>
      <c r="AI90" s="52">
        <f>ConsMarket!AI90*$E90</f>
        <v>360.86081882714683</v>
      </c>
      <c r="AJ90" s="52">
        <f>ConsMarket!AJ90*$E90</f>
        <v>358.46150789829795</v>
      </c>
      <c r="AK90" s="52">
        <f>ConsMarket!AK90*$E90</f>
        <v>356.06219696944902</v>
      </c>
      <c r="AL90" s="52">
        <f>ConsMarket!AL90*$E90</f>
        <v>353.66288604060014</v>
      </c>
      <c r="AM90" s="52">
        <f>ConsMarket!AM90*$E90</f>
        <v>351.26357511175121</v>
      </c>
      <c r="AN90" s="52">
        <f>ConsMarket!AN90*$E90</f>
        <v>348.86426418290228</v>
      </c>
      <c r="AO90" s="52">
        <f>ConsMarket!AO90*$E90</f>
        <v>302.1648834287077</v>
      </c>
      <c r="AP90" s="52">
        <f>ConsMarket!AP90*$E90</f>
        <v>224.97765782870684</v>
      </c>
      <c r="AQ90" s="52">
        <f>ConsMarket!AQ90*$E90</f>
        <v>160.65496982870684</v>
      </c>
      <c r="AR90" s="52">
        <f>ConsMarket!AR90*$E90</f>
        <v>102.9163008</v>
      </c>
      <c r="AS90" s="52">
        <f>ConsMarket!AS90*$E90</f>
        <v>63.036234240000006</v>
      </c>
      <c r="AT90" s="52">
        <f>ConsMarket!AT90*$E90</f>
        <v>31.73252608</v>
      </c>
      <c r="AU90" s="100">
        <f>ConsMarket!AU90*$E90</f>
        <v>0</v>
      </c>
      <c r="AV90" s="100">
        <f>ConsMarket!AV90*$E90</f>
        <v>0</v>
      </c>
      <c r="AW90" s="100">
        <f>ConsMarket!AW90*$E90</f>
        <v>0</v>
      </c>
      <c r="AX90" s="100">
        <f>ConsMarket!AX90*$E90</f>
        <v>0</v>
      </c>
      <c r="AY90" s="100">
        <f>ConsMarket!AY90*$E90</f>
        <v>0</v>
      </c>
      <c r="AZ90" s="100">
        <f>ConsMarket!AZ90*$E90</f>
        <v>0</v>
      </c>
      <c r="BA90" s="100">
        <f>ConsMarket!BA90*$E90</f>
        <v>0</v>
      </c>
      <c r="BB90" s="100">
        <f>ConsMarket!BB90*$E90</f>
        <v>0</v>
      </c>
      <c r="BC90" s="100">
        <f>ConsMarket!BC90*$E90</f>
        <v>0</v>
      </c>
      <c r="BD90" s="100">
        <f>ConsMarket!BD90*$E90</f>
        <v>0</v>
      </c>
      <c r="BE90" s="100">
        <f>ConsMarket!BE90*$E90</f>
        <v>0</v>
      </c>
      <c r="BF90" s="100">
        <f>ConsMarket!BF90*$E90</f>
        <v>0</v>
      </c>
      <c r="BG90" s="100">
        <f>ConsMarket!BG90*$E90</f>
        <v>0</v>
      </c>
      <c r="BH90" s="100">
        <f>ConsMarket!BH90*$E90</f>
        <v>0</v>
      </c>
      <c r="BI90" s="100">
        <f>ConsMarket!BI90*$E90</f>
        <v>0</v>
      </c>
      <c r="BJ90" s="100">
        <f>ConsMarket!BJ90*$E90</f>
        <v>0</v>
      </c>
      <c r="BK90" s="100">
        <f>ConsMarket!BK90*$E90</f>
        <v>0</v>
      </c>
      <c r="BL90" s="100">
        <f>ConsMarket!BL90*$E90</f>
        <v>0</v>
      </c>
      <c r="BM90" s="100">
        <f>ConsMarket!BM90*$E90</f>
        <v>0</v>
      </c>
      <c r="BN90" s="100">
        <f>ConsMarket!BN90*$E90</f>
        <v>0</v>
      </c>
      <c r="BO90" s="100">
        <f>ConsMarket!BO90*$E90</f>
        <v>0</v>
      </c>
      <c r="BP90" s="100">
        <f>ConsMarket!BP90*$E90</f>
        <v>0</v>
      </c>
      <c r="BQ90" s="100">
        <f>ConsMarket!BQ90*$E90</f>
        <v>0</v>
      </c>
      <c r="BR90" s="100">
        <f>ConsMarket!BR90*$E90</f>
        <v>0</v>
      </c>
      <c r="BS90" s="100">
        <f>ConsMarket!BS90*$E90</f>
        <v>0</v>
      </c>
      <c r="BT90" s="100">
        <f>ConsMarket!BT90*$E90</f>
        <v>0</v>
      </c>
      <c r="BU90" s="100">
        <f>ConsMarket!BU90*$E90</f>
        <v>0</v>
      </c>
      <c r="BV90" s="100">
        <f>ConsMarket!BV90*$E90</f>
        <v>0</v>
      </c>
      <c r="BW90" s="100">
        <f>ConsMarket!BW90*$E90</f>
        <v>0</v>
      </c>
      <c r="BX90" s="100">
        <f>ConsMarket!BX90*$E90</f>
        <v>0</v>
      </c>
      <c r="BY90" s="100">
        <f>ConsMarket!BY90*$E90</f>
        <v>0</v>
      </c>
      <c r="BZ90" s="100">
        <f>ConsMarket!BZ90*$E90</f>
        <v>0</v>
      </c>
      <c r="CA90" s="100">
        <f>ConsMarket!CA90*$E90</f>
        <v>0</v>
      </c>
      <c r="CB90" s="100">
        <f>ConsMarket!CB90*$E90</f>
        <v>0</v>
      </c>
      <c r="CC90" s="100">
        <f>ConsMarket!CC90*$E90</f>
        <v>0</v>
      </c>
      <c r="CD90" s="100">
        <f>ConsMarket!CD90*$E90</f>
        <v>0</v>
      </c>
      <c r="CE90" s="100">
        <f>ConsMarket!CE90*$E90</f>
        <v>0</v>
      </c>
    </row>
    <row r="91" spans="2:83" x14ac:dyDescent="0.25">
      <c r="B91" s="307"/>
      <c r="C91" s="3" t="s">
        <v>78</v>
      </c>
      <c r="E91" s="233"/>
      <c r="F91" s="64"/>
      <c r="G91" s="229"/>
      <c r="H91" s="229"/>
      <c r="I91" s="20"/>
      <c r="J91" s="20"/>
      <c r="K91" s="20"/>
      <c r="L91" s="20"/>
      <c r="M91" s="20"/>
      <c r="N91" s="20"/>
      <c r="O91" s="20"/>
      <c r="P91" s="20"/>
      <c r="Q91" s="20"/>
      <c r="R91" s="20"/>
      <c r="S91" s="20"/>
      <c r="T91" s="20"/>
      <c r="U91" s="20"/>
      <c r="V91" s="20"/>
      <c r="W91" s="6">
        <f>SUM(W89:W90)</f>
        <v>462.02755458320735</v>
      </c>
      <c r="X91" s="6">
        <f t="shared" ref="X91:CE91" si="65">SUM(X89:X90)</f>
        <v>459.33228399523989</v>
      </c>
      <c r="Y91" s="6">
        <f t="shared" si="65"/>
        <v>456.18555629461491</v>
      </c>
      <c r="Z91" s="6">
        <f t="shared" si="65"/>
        <v>452.78526062523622</v>
      </c>
      <c r="AA91" s="6">
        <f t="shared" si="65"/>
        <v>449.22726350204289</v>
      </c>
      <c r="AB91" s="6">
        <f t="shared" si="65"/>
        <v>445.81797030098664</v>
      </c>
      <c r="AC91" s="6">
        <f t="shared" si="65"/>
        <v>442.6993900655101</v>
      </c>
      <c r="AD91" s="6">
        <f t="shared" si="65"/>
        <v>439.71975139993839</v>
      </c>
      <c r="AE91" s="6">
        <f t="shared" si="65"/>
        <v>436.71947944157881</v>
      </c>
      <c r="AF91" s="6">
        <f t="shared" si="65"/>
        <v>433.65807799037736</v>
      </c>
      <c r="AG91" s="6">
        <f t="shared" si="65"/>
        <v>430.4964987749338</v>
      </c>
      <c r="AH91" s="6">
        <f t="shared" si="65"/>
        <v>427.2404171473998</v>
      </c>
      <c r="AI91" s="6">
        <f t="shared" si="65"/>
        <v>423.93332089595663</v>
      </c>
      <c r="AJ91" s="6">
        <f t="shared" si="65"/>
        <v>420.61724988013196</v>
      </c>
      <c r="AK91" s="6">
        <f t="shared" si="65"/>
        <v>417.29220409992564</v>
      </c>
      <c r="AL91" s="6">
        <f t="shared" si="65"/>
        <v>413.92017937526498</v>
      </c>
      <c r="AM91" s="6">
        <f t="shared" si="65"/>
        <v>409.92560714571391</v>
      </c>
      <c r="AN91" s="6">
        <f t="shared" si="65"/>
        <v>404.72234544671267</v>
      </c>
      <c r="AO91" s="6">
        <f t="shared" si="65"/>
        <v>350.40923254722577</v>
      </c>
      <c r="AP91" s="6">
        <f t="shared" si="65"/>
        <v>264.2106417111691</v>
      </c>
      <c r="AQ91" s="6">
        <f t="shared" si="65"/>
        <v>190.95537469528617</v>
      </c>
      <c r="AR91" s="6">
        <f t="shared" si="65"/>
        <v>128.45410774893335</v>
      </c>
      <c r="AS91" s="6">
        <f t="shared" si="65"/>
        <v>85.737959352823339</v>
      </c>
      <c r="AT91" s="6">
        <f t="shared" si="65"/>
        <v>46.768180397903649</v>
      </c>
      <c r="AU91" s="26">
        <f t="shared" si="65"/>
        <v>0</v>
      </c>
      <c r="AV91" s="26">
        <f t="shared" si="65"/>
        <v>0</v>
      </c>
      <c r="AW91" s="26">
        <f t="shared" si="65"/>
        <v>0</v>
      </c>
      <c r="AX91" s="26">
        <f t="shared" si="65"/>
        <v>0</v>
      </c>
      <c r="AY91" s="26">
        <f t="shared" si="65"/>
        <v>0</v>
      </c>
      <c r="AZ91" s="26">
        <f t="shared" si="65"/>
        <v>0</v>
      </c>
      <c r="BA91" s="26">
        <f t="shared" si="65"/>
        <v>0</v>
      </c>
      <c r="BB91" s="26">
        <f t="shared" si="65"/>
        <v>0</v>
      </c>
      <c r="BC91" s="26">
        <f t="shared" si="65"/>
        <v>0</v>
      </c>
      <c r="BD91" s="26">
        <f t="shared" si="65"/>
        <v>0</v>
      </c>
      <c r="BE91" s="26">
        <f t="shared" si="65"/>
        <v>0</v>
      </c>
      <c r="BF91" s="26">
        <f t="shared" si="65"/>
        <v>0</v>
      </c>
      <c r="BG91" s="26">
        <f t="shared" si="65"/>
        <v>0</v>
      </c>
      <c r="BH91" s="26">
        <f t="shared" si="65"/>
        <v>0</v>
      </c>
      <c r="BI91" s="26">
        <f t="shared" si="65"/>
        <v>0</v>
      </c>
      <c r="BJ91" s="26">
        <f t="shared" si="65"/>
        <v>0</v>
      </c>
      <c r="BK91" s="26">
        <f t="shared" si="65"/>
        <v>0</v>
      </c>
      <c r="BL91" s="26">
        <f t="shared" si="65"/>
        <v>0</v>
      </c>
      <c r="BM91" s="26">
        <f t="shared" si="65"/>
        <v>0</v>
      </c>
      <c r="BN91" s="26">
        <f t="shared" si="65"/>
        <v>0</v>
      </c>
      <c r="BO91" s="26">
        <f t="shared" si="65"/>
        <v>0</v>
      </c>
      <c r="BP91" s="26">
        <f t="shared" si="65"/>
        <v>0</v>
      </c>
      <c r="BQ91" s="26">
        <f t="shared" si="65"/>
        <v>0</v>
      </c>
      <c r="BR91" s="26">
        <f t="shared" si="65"/>
        <v>0</v>
      </c>
      <c r="BS91" s="26">
        <f t="shared" si="65"/>
        <v>0</v>
      </c>
      <c r="BT91" s="26">
        <f t="shared" si="65"/>
        <v>0</v>
      </c>
      <c r="BU91" s="26">
        <f t="shared" si="65"/>
        <v>0</v>
      </c>
      <c r="BV91" s="26">
        <f t="shared" si="65"/>
        <v>0</v>
      </c>
      <c r="BW91" s="26">
        <f t="shared" si="65"/>
        <v>0</v>
      </c>
      <c r="BX91" s="26">
        <f t="shared" si="65"/>
        <v>0</v>
      </c>
      <c r="BY91" s="26">
        <f t="shared" si="65"/>
        <v>0</v>
      </c>
      <c r="BZ91" s="26">
        <f t="shared" si="65"/>
        <v>0</v>
      </c>
      <c r="CA91" s="26">
        <f t="shared" si="65"/>
        <v>0</v>
      </c>
      <c r="CB91" s="26">
        <f t="shared" si="65"/>
        <v>0</v>
      </c>
      <c r="CC91" s="26">
        <f t="shared" si="65"/>
        <v>0</v>
      </c>
      <c r="CD91" s="26">
        <f t="shared" si="65"/>
        <v>0</v>
      </c>
      <c r="CE91" s="26">
        <f t="shared" si="65"/>
        <v>0</v>
      </c>
    </row>
    <row r="92" spans="2:83" ht="12.6" customHeight="1" x14ac:dyDescent="0.25">
      <c r="B92" s="307" t="s">
        <v>4</v>
      </c>
      <c r="C92" s="54" t="s">
        <v>21</v>
      </c>
      <c r="E92" s="233">
        <f>'Life&amp;Use'!W36</f>
        <v>0.66</v>
      </c>
      <c r="F92" s="64"/>
      <c r="G92" s="229"/>
      <c r="H92" s="229"/>
      <c r="I92" s="213"/>
      <c r="J92" s="213"/>
      <c r="K92" s="213"/>
      <c r="L92" s="213"/>
      <c r="M92" s="213"/>
      <c r="N92" s="213"/>
      <c r="O92" s="213"/>
      <c r="P92" s="213"/>
      <c r="Q92" s="213"/>
      <c r="R92" s="213"/>
      <c r="S92" s="213"/>
      <c r="T92" s="213"/>
      <c r="U92" s="213"/>
      <c r="V92" s="213"/>
      <c r="W92" s="52">
        <f>ConsMarket!W92*$E92</f>
        <v>0</v>
      </c>
      <c r="X92" s="52">
        <f>ConsMarket!X92*$E92</f>
        <v>0</v>
      </c>
      <c r="Y92" s="52">
        <f>ConsMarket!Y92*$E92</f>
        <v>0</v>
      </c>
      <c r="Z92" s="52">
        <f>ConsMarket!Z92*$E92</f>
        <v>0</v>
      </c>
      <c r="AA92" s="52">
        <f>ConsMarket!AA92*$E92</f>
        <v>0</v>
      </c>
      <c r="AB92" s="52">
        <f>ConsMarket!AB92*$E92</f>
        <v>0</v>
      </c>
      <c r="AC92" s="52">
        <f>ConsMarket!AC92*$E92</f>
        <v>0</v>
      </c>
      <c r="AD92" s="52">
        <f>ConsMarket!AD92*$E92</f>
        <v>0</v>
      </c>
      <c r="AE92" s="52">
        <f>ConsMarket!AE92*$E92</f>
        <v>0</v>
      </c>
      <c r="AF92" s="52">
        <f>ConsMarket!AF92*$E92</f>
        <v>0</v>
      </c>
      <c r="AG92" s="52">
        <f>ConsMarket!AG92*$E92</f>
        <v>0</v>
      </c>
      <c r="AH92" s="52">
        <f>ConsMarket!AH92*$E92</f>
        <v>0</v>
      </c>
      <c r="AI92" s="52">
        <f>ConsMarket!AI92*$E92</f>
        <v>0</v>
      </c>
      <c r="AJ92" s="52">
        <f>ConsMarket!AJ92*$E92</f>
        <v>0</v>
      </c>
      <c r="AK92" s="52">
        <f>ConsMarket!AK92*$E92</f>
        <v>0</v>
      </c>
      <c r="AL92" s="52">
        <f>ConsMarket!AL92*$E92</f>
        <v>0</v>
      </c>
      <c r="AM92" s="52">
        <f>ConsMarket!AM92*$E92</f>
        <v>0</v>
      </c>
      <c r="AN92" s="52">
        <f>ConsMarket!AN92*$E92</f>
        <v>0</v>
      </c>
      <c r="AO92" s="52">
        <f>ConsMarket!AO92*$E92</f>
        <v>0</v>
      </c>
      <c r="AP92" s="52">
        <f>ConsMarket!AP92*$E92</f>
        <v>0</v>
      </c>
      <c r="AQ92" s="52">
        <f>ConsMarket!AQ92*$E92</f>
        <v>0</v>
      </c>
      <c r="AR92" s="52">
        <f>ConsMarket!AR92*$E92</f>
        <v>0</v>
      </c>
      <c r="AS92" s="52">
        <f>ConsMarket!AS92*$E92</f>
        <v>0</v>
      </c>
      <c r="AT92" s="52">
        <f>ConsMarket!AT92*$E92</f>
        <v>0</v>
      </c>
      <c r="AU92" s="100">
        <f>ConsMarket!AU92*$E92</f>
        <v>0</v>
      </c>
      <c r="AV92" s="100">
        <f>ConsMarket!AV92*$E92</f>
        <v>0</v>
      </c>
      <c r="AW92" s="100">
        <f>ConsMarket!AW92*$E92</f>
        <v>0</v>
      </c>
      <c r="AX92" s="100">
        <f>ConsMarket!AX92*$E92</f>
        <v>0</v>
      </c>
      <c r="AY92" s="100">
        <f>ConsMarket!AY92*$E92</f>
        <v>0</v>
      </c>
      <c r="AZ92" s="100">
        <f>ConsMarket!AZ92*$E92</f>
        <v>0</v>
      </c>
      <c r="BA92" s="100">
        <f>ConsMarket!BA92*$E92</f>
        <v>0</v>
      </c>
      <c r="BB92" s="100">
        <f>ConsMarket!BB92*$E92</f>
        <v>0</v>
      </c>
      <c r="BC92" s="100">
        <f>ConsMarket!BC92*$E92</f>
        <v>0</v>
      </c>
      <c r="BD92" s="100">
        <f>ConsMarket!BD92*$E92</f>
        <v>0</v>
      </c>
      <c r="BE92" s="100">
        <f>ConsMarket!BE92*$E92</f>
        <v>0</v>
      </c>
      <c r="BF92" s="100">
        <f>ConsMarket!BF92*$E92</f>
        <v>0</v>
      </c>
      <c r="BG92" s="100">
        <f>ConsMarket!BG92*$E92</f>
        <v>0</v>
      </c>
      <c r="BH92" s="100">
        <f>ConsMarket!BH92*$E92</f>
        <v>0</v>
      </c>
      <c r="BI92" s="100">
        <f>ConsMarket!BI92*$E92</f>
        <v>0</v>
      </c>
      <c r="BJ92" s="100">
        <f>ConsMarket!BJ92*$E92</f>
        <v>0</v>
      </c>
      <c r="BK92" s="100">
        <f>ConsMarket!BK92*$E92</f>
        <v>0</v>
      </c>
      <c r="BL92" s="100">
        <f>ConsMarket!BL92*$E92</f>
        <v>0</v>
      </c>
      <c r="BM92" s="100">
        <f>ConsMarket!BM92*$E92</f>
        <v>0</v>
      </c>
      <c r="BN92" s="100">
        <f>ConsMarket!BN92*$E92</f>
        <v>0</v>
      </c>
      <c r="BO92" s="100">
        <f>ConsMarket!BO92*$E92</f>
        <v>0</v>
      </c>
      <c r="BP92" s="100">
        <f>ConsMarket!BP92*$E92</f>
        <v>0</v>
      </c>
      <c r="BQ92" s="100">
        <f>ConsMarket!BQ92*$E92</f>
        <v>0</v>
      </c>
      <c r="BR92" s="100">
        <f>ConsMarket!BR92*$E92</f>
        <v>0</v>
      </c>
      <c r="BS92" s="100">
        <f>ConsMarket!BS92*$E92</f>
        <v>0</v>
      </c>
      <c r="BT92" s="100">
        <f>ConsMarket!BT92*$E92</f>
        <v>0</v>
      </c>
      <c r="BU92" s="100">
        <f>ConsMarket!BU92*$E92</f>
        <v>0</v>
      </c>
      <c r="BV92" s="100">
        <f>ConsMarket!BV92*$E92</f>
        <v>0</v>
      </c>
      <c r="BW92" s="100">
        <f>ConsMarket!BW92*$E92</f>
        <v>0</v>
      </c>
      <c r="BX92" s="100">
        <f>ConsMarket!BX92*$E92</f>
        <v>0</v>
      </c>
      <c r="BY92" s="100">
        <f>ConsMarket!BY92*$E92</f>
        <v>0</v>
      </c>
      <c r="BZ92" s="100">
        <f>ConsMarket!BZ92*$E92</f>
        <v>0</v>
      </c>
      <c r="CA92" s="100">
        <f>ConsMarket!CA92*$E92</f>
        <v>0</v>
      </c>
      <c r="CB92" s="100">
        <f>ConsMarket!CB92*$E92</f>
        <v>0</v>
      </c>
      <c r="CC92" s="100">
        <f>ConsMarket!CC92*$E92</f>
        <v>0</v>
      </c>
      <c r="CD92" s="100">
        <f>ConsMarket!CD92*$E92</f>
        <v>0</v>
      </c>
      <c r="CE92" s="100">
        <f>ConsMarket!CE92*$E92</f>
        <v>0</v>
      </c>
    </row>
    <row r="93" spans="2:83" x14ac:dyDescent="0.25">
      <c r="B93" s="307"/>
      <c r="C93" s="54" t="s">
        <v>22</v>
      </c>
      <c r="E93" s="233">
        <f>'Life&amp;Use'!X36</f>
        <v>0.66</v>
      </c>
      <c r="F93" s="64"/>
      <c r="G93" s="229"/>
      <c r="H93" s="229"/>
      <c r="I93" s="213"/>
      <c r="J93" s="213"/>
      <c r="K93" s="213"/>
      <c r="L93" s="213"/>
      <c r="M93" s="213"/>
      <c r="N93" s="213"/>
      <c r="O93" s="213"/>
      <c r="P93" s="213"/>
      <c r="Q93" s="213"/>
      <c r="R93" s="213"/>
      <c r="S93" s="213"/>
      <c r="T93" s="213"/>
      <c r="U93" s="213"/>
      <c r="V93" s="213"/>
      <c r="W93" s="52">
        <f>ConsMarket!W93*$E93</f>
        <v>0</v>
      </c>
      <c r="X93" s="52">
        <f>ConsMarket!X93*$E93</f>
        <v>0</v>
      </c>
      <c r="Y93" s="52">
        <f>ConsMarket!Y93*$E93</f>
        <v>0</v>
      </c>
      <c r="Z93" s="52">
        <f>ConsMarket!Z93*$E93</f>
        <v>0</v>
      </c>
      <c r="AA93" s="52">
        <f>ConsMarket!AA93*$E93</f>
        <v>0</v>
      </c>
      <c r="AB93" s="52">
        <f>ConsMarket!AB93*$E93</f>
        <v>0</v>
      </c>
      <c r="AC93" s="52">
        <f>ConsMarket!AC93*$E93</f>
        <v>0</v>
      </c>
      <c r="AD93" s="52">
        <f>ConsMarket!AD93*$E93</f>
        <v>0</v>
      </c>
      <c r="AE93" s="52">
        <f>ConsMarket!AE93*$E93</f>
        <v>0</v>
      </c>
      <c r="AF93" s="52">
        <f>ConsMarket!AF93*$E93</f>
        <v>0</v>
      </c>
      <c r="AG93" s="52">
        <f>ConsMarket!AG93*$E93</f>
        <v>0</v>
      </c>
      <c r="AH93" s="52">
        <f>ConsMarket!AH93*$E93</f>
        <v>0</v>
      </c>
      <c r="AI93" s="52">
        <f>ConsMarket!AI93*$E93</f>
        <v>0</v>
      </c>
      <c r="AJ93" s="52">
        <f>ConsMarket!AJ93*$E93</f>
        <v>0</v>
      </c>
      <c r="AK93" s="52">
        <f>ConsMarket!AK93*$E93</f>
        <v>0</v>
      </c>
      <c r="AL93" s="52">
        <f>ConsMarket!AL93*$E93</f>
        <v>0</v>
      </c>
      <c r="AM93" s="52">
        <f>ConsMarket!AM93*$E93</f>
        <v>0</v>
      </c>
      <c r="AN93" s="52">
        <f>ConsMarket!AN93*$E93</f>
        <v>0</v>
      </c>
      <c r="AO93" s="52">
        <f>ConsMarket!AO93*$E93</f>
        <v>0</v>
      </c>
      <c r="AP93" s="52">
        <f>ConsMarket!AP93*$E93</f>
        <v>0</v>
      </c>
      <c r="AQ93" s="52">
        <f>ConsMarket!AQ93*$E93</f>
        <v>0</v>
      </c>
      <c r="AR93" s="52">
        <f>ConsMarket!AR93*$E93</f>
        <v>0</v>
      </c>
      <c r="AS93" s="52">
        <f>ConsMarket!AS93*$E93</f>
        <v>0</v>
      </c>
      <c r="AT93" s="52">
        <f>ConsMarket!AT93*$E93</f>
        <v>0</v>
      </c>
      <c r="AU93" s="100">
        <f>ConsMarket!AU93*$E93</f>
        <v>0</v>
      </c>
      <c r="AV93" s="100">
        <f>ConsMarket!AV93*$E93</f>
        <v>0</v>
      </c>
      <c r="AW93" s="100">
        <f>ConsMarket!AW93*$E93</f>
        <v>0</v>
      </c>
      <c r="AX93" s="100">
        <f>ConsMarket!AX93*$E93</f>
        <v>0</v>
      </c>
      <c r="AY93" s="100">
        <f>ConsMarket!AY93*$E93</f>
        <v>0</v>
      </c>
      <c r="AZ93" s="100">
        <f>ConsMarket!AZ93*$E93</f>
        <v>0</v>
      </c>
      <c r="BA93" s="100">
        <f>ConsMarket!BA93*$E93</f>
        <v>0</v>
      </c>
      <c r="BB93" s="100">
        <f>ConsMarket!BB93*$E93</f>
        <v>0</v>
      </c>
      <c r="BC93" s="100">
        <f>ConsMarket!BC93*$E93</f>
        <v>0</v>
      </c>
      <c r="BD93" s="100">
        <f>ConsMarket!BD93*$E93</f>
        <v>0</v>
      </c>
      <c r="BE93" s="100">
        <f>ConsMarket!BE93*$E93</f>
        <v>0</v>
      </c>
      <c r="BF93" s="100">
        <f>ConsMarket!BF93*$E93</f>
        <v>0</v>
      </c>
      <c r="BG93" s="100">
        <f>ConsMarket!BG93*$E93</f>
        <v>0</v>
      </c>
      <c r="BH93" s="100">
        <f>ConsMarket!BH93*$E93</f>
        <v>0</v>
      </c>
      <c r="BI93" s="100">
        <f>ConsMarket!BI93*$E93</f>
        <v>0</v>
      </c>
      <c r="BJ93" s="100">
        <f>ConsMarket!BJ93*$E93</f>
        <v>0</v>
      </c>
      <c r="BK93" s="100">
        <f>ConsMarket!BK93*$E93</f>
        <v>0</v>
      </c>
      <c r="BL93" s="100">
        <f>ConsMarket!BL93*$E93</f>
        <v>0</v>
      </c>
      <c r="BM93" s="100">
        <f>ConsMarket!BM93*$E93</f>
        <v>0</v>
      </c>
      <c r="BN93" s="100">
        <f>ConsMarket!BN93*$E93</f>
        <v>0</v>
      </c>
      <c r="BO93" s="100">
        <f>ConsMarket!BO93*$E93</f>
        <v>0</v>
      </c>
      <c r="BP93" s="100">
        <f>ConsMarket!BP93*$E93</f>
        <v>0</v>
      </c>
      <c r="BQ93" s="100">
        <f>ConsMarket!BQ93*$E93</f>
        <v>0</v>
      </c>
      <c r="BR93" s="100">
        <f>ConsMarket!BR93*$E93</f>
        <v>0</v>
      </c>
      <c r="BS93" s="100">
        <f>ConsMarket!BS93*$E93</f>
        <v>0</v>
      </c>
      <c r="BT93" s="100">
        <f>ConsMarket!BT93*$E93</f>
        <v>0</v>
      </c>
      <c r="BU93" s="100">
        <f>ConsMarket!BU93*$E93</f>
        <v>0</v>
      </c>
      <c r="BV93" s="100">
        <f>ConsMarket!BV93*$E93</f>
        <v>0</v>
      </c>
      <c r="BW93" s="100">
        <f>ConsMarket!BW93*$E93</f>
        <v>0</v>
      </c>
      <c r="BX93" s="100">
        <f>ConsMarket!BX93*$E93</f>
        <v>0</v>
      </c>
      <c r="BY93" s="100">
        <f>ConsMarket!BY93*$E93</f>
        <v>0</v>
      </c>
      <c r="BZ93" s="100">
        <f>ConsMarket!BZ93*$E93</f>
        <v>0</v>
      </c>
      <c r="CA93" s="100">
        <f>ConsMarket!CA93*$E93</f>
        <v>0</v>
      </c>
      <c r="CB93" s="100">
        <f>ConsMarket!CB93*$E93</f>
        <v>0</v>
      </c>
      <c r="CC93" s="100">
        <f>ConsMarket!CC93*$E93</f>
        <v>0</v>
      </c>
      <c r="CD93" s="100">
        <f>ConsMarket!CD93*$E93</f>
        <v>0</v>
      </c>
      <c r="CE93" s="100">
        <f>ConsMarket!CE93*$E93</f>
        <v>0</v>
      </c>
    </row>
    <row r="94" spans="2:83" x14ac:dyDescent="0.25">
      <c r="B94" s="307"/>
      <c r="C94" s="54" t="s">
        <v>23</v>
      </c>
      <c r="E94" s="233">
        <f>'Life&amp;Use'!Y36</f>
        <v>0.66</v>
      </c>
      <c r="F94" s="64"/>
      <c r="G94" s="229"/>
      <c r="H94" s="229"/>
      <c r="I94" s="213"/>
      <c r="J94" s="213"/>
      <c r="K94" s="213"/>
      <c r="L94" s="213"/>
      <c r="M94" s="213"/>
      <c r="N94" s="213"/>
      <c r="O94" s="213"/>
      <c r="P94" s="213"/>
      <c r="Q94" s="213"/>
      <c r="R94" s="213"/>
      <c r="S94" s="213"/>
      <c r="T94" s="213"/>
      <c r="U94" s="213"/>
      <c r="V94" s="213"/>
      <c r="W94" s="52">
        <f>ConsMarket!W94*$E94</f>
        <v>0</v>
      </c>
      <c r="X94" s="52">
        <f>ConsMarket!X94*$E94</f>
        <v>0</v>
      </c>
      <c r="Y94" s="52">
        <f>ConsMarket!Y94*$E94</f>
        <v>0</v>
      </c>
      <c r="Z94" s="52">
        <f>ConsMarket!Z94*$E94</f>
        <v>0</v>
      </c>
      <c r="AA94" s="52">
        <f>ConsMarket!AA94*$E94</f>
        <v>0</v>
      </c>
      <c r="AB94" s="52">
        <f>ConsMarket!AB94*$E94</f>
        <v>0</v>
      </c>
      <c r="AC94" s="52">
        <f>ConsMarket!AC94*$E94</f>
        <v>0</v>
      </c>
      <c r="AD94" s="52">
        <f>ConsMarket!AD94*$E94</f>
        <v>0</v>
      </c>
      <c r="AE94" s="52">
        <f>ConsMarket!AE94*$E94</f>
        <v>0</v>
      </c>
      <c r="AF94" s="52">
        <f>ConsMarket!AF94*$E94</f>
        <v>0</v>
      </c>
      <c r="AG94" s="52">
        <f>ConsMarket!AG94*$E94</f>
        <v>0</v>
      </c>
      <c r="AH94" s="52">
        <f>ConsMarket!AH94*$E94</f>
        <v>0</v>
      </c>
      <c r="AI94" s="52">
        <f>ConsMarket!AI94*$E94</f>
        <v>0</v>
      </c>
      <c r="AJ94" s="52">
        <f>ConsMarket!AJ94*$E94</f>
        <v>0</v>
      </c>
      <c r="AK94" s="52">
        <f>ConsMarket!AK94*$E94</f>
        <v>0</v>
      </c>
      <c r="AL94" s="52">
        <f>ConsMarket!AL94*$E94</f>
        <v>0</v>
      </c>
      <c r="AM94" s="52">
        <f>ConsMarket!AM94*$E94</f>
        <v>0</v>
      </c>
      <c r="AN94" s="52">
        <f>ConsMarket!AN94*$E94</f>
        <v>0</v>
      </c>
      <c r="AO94" s="52">
        <f>ConsMarket!AO94*$E94</f>
        <v>0</v>
      </c>
      <c r="AP94" s="52">
        <f>ConsMarket!AP94*$E94</f>
        <v>0</v>
      </c>
      <c r="AQ94" s="52">
        <f>ConsMarket!AQ94*$E94</f>
        <v>0</v>
      </c>
      <c r="AR94" s="52">
        <f>ConsMarket!AR94*$E94</f>
        <v>0</v>
      </c>
      <c r="AS94" s="52">
        <f>ConsMarket!AS94*$E94</f>
        <v>0</v>
      </c>
      <c r="AT94" s="52">
        <f>ConsMarket!AT94*$E94</f>
        <v>0</v>
      </c>
      <c r="AU94" s="100">
        <f>ConsMarket!AU94*$E94</f>
        <v>0</v>
      </c>
      <c r="AV94" s="100">
        <f>ConsMarket!AV94*$E94</f>
        <v>0</v>
      </c>
      <c r="AW94" s="100">
        <f>ConsMarket!AW94*$E94</f>
        <v>0</v>
      </c>
      <c r="AX94" s="100">
        <f>ConsMarket!AX94*$E94</f>
        <v>0</v>
      </c>
      <c r="AY94" s="100">
        <f>ConsMarket!AY94*$E94</f>
        <v>0</v>
      </c>
      <c r="AZ94" s="100">
        <f>ConsMarket!AZ94*$E94</f>
        <v>0</v>
      </c>
      <c r="BA94" s="100">
        <f>ConsMarket!BA94*$E94</f>
        <v>0</v>
      </c>
      <c r="BB94" s="100">
        <f>ConsMarket!BB94*$E94</f>
        <v>0</v>
      </c>
      <c r="BC94" s="100">
        <f>ConsMarket!BC94*$E94</f>
        <v>0</v>
      </c>
      <c r="BD94" s="100">
        <f>ConsMarket!BD94*$E94</f>
        <v>0</v>
      </c>
      <c r="BE94" s="100">
        <f>ConsMarket!BE94*$E94</f>
        <v>0</v>
      </c>
      <c r="BF94" s="100">
        <f>ConsMarket!BF94*$E94</f>
        <v>0</v>
      </c>
      <c r="BG94" s="100">
        <f>ConsMarket!BG94*$E94</f>
        <v>0</v>
      </c>
      <c r="BH94" s="100">
        <f>ConsMarket!BH94*$E94</f>
        <v>0</v>
      </c>
      <c r="BI94" s="100">
        <f>ConsMarket!BI94*$E94</f>
        <v>0</v>
      </c>
      <c r="BJ94" s="100">
        <f>ConsMarket!BJ94*$E94</f>
        <v>0</v>
      </c>
      <c r="BK94" s="100">
        <f>ConsMarket!BK94*$E94</f>
        <v>0</v>
      </c>
      <c r="BL94" s="100">
        <f>ConsMarket!BL94*$E94</f>
        <v>0</v>
      </c>
      <c r="BM94" s="100">
        <f>ConsMarket!BM94*$E94</f>
        <v>0</v>
      </c>
      <c r="BN94" s="100">
        <f>ConsMarket!BN94*$E94</f>
        <v>0</v>
      </c>
      <c r="BO94" s="100">
        <f>ConsMarket!BO94*$E94</f>
        <v>0</v>
      </c>
      <c r="BP94" s="100">
        <f>ConsMarket!BP94*$E94</f>
        <v>0</v>
      </c>
      <c r="BQ94" s="100">
        <f>ConsMarket!BQ94*$E94</f>
        <v>0</v>
      </c>
      <c r="BR94" s="100">
        <f>ConsMarket!BR94*$E94</f>
        <v>0</v>
      </c>
      <c r="BS94" s="100">
        <f>ConsMarket!BS94*$E94</f>
        <v>0</v>
      </c>
      <c r="BT94" s="100">
        <f>ConsMarket!BT94*$E94</f>
        <v>0</v>
      </c>
      <c r="BU94" s="100">
        <f>ConsMarket!BU94*$E94</f>
        <v>0</v>
      </c>
      <c r="BV94" s="100">
        <f>ConsMarket!BV94*$E94</f>
        <v>0</v>
      </c>
      <c r="BW94" s="100">
        <f>ConsMarket!BW94*$E94</f>
        <v>0</v>
      </c>
      <c r="BX94" s="100">
        <f>ConsMarket!BX94*$E94</f>
        <v>0</v>
      </c>
      <c r="BY94" s="100">
        <f>ConsMarket!BY94*$E94</f>
        <v>0</v>
      </c>
      <c r="BZ94" s="100">
        <f>ConsMarket!BZ94*$E94</f>
        <v>0</v>
      </c>
      <c r="CA94" s="100">
        <f>ConsMarket!CA94*$E94</f>
        <v>0</v>
      </c>
      <c r="CB94" s="100">
        <f>ConsMarket!CB94*$E94</f>
        <v>0</v>
      </c>
      <c r="CC94" s="100">
        <f>ConsMarket!CC94*$E94</f>
        <v>0</v>
      </c>
      <c r="CD94" s="100">
        <f>ConsMarket!CD94*$E94</f>
        <v>0</v>
      </c>
      <c r="CE94" s="100">
        <f>ConsMarket!CE94*$E94</f>
        <v>0</v>
      </c>
    </row>
    <row r="95" spans="2:83" x14ac:dyDescent="0.25">
      <c r="B95" s="307"/>
      <c r="C95" s="3" t="s">
        <v>79</v>
      </c>
      <c r="E95" s="233"/>
      <c r="F95" s="64"/>
      <c r="G95" s="229"/>
      <c r="H95" s="229"/>
      <c r="I95" s="17"/>
      <c r="J95" s="17"/>
      <c r="K95" s="17"/>
      <c r="L95" s="17"/>
      <c r="M95" s="17"/>
      <c r="N95" s="17"/>
      <c r="O95" s="17"/>
      <c r="P95" s="17"/>
      <c r="Q95" s="17"/>
      <c r="R95" s="17"/>
      <c r="S95" s="17"/>
      <c r="T95" s="17"/>
      <c r="U95" s="17"/>
      <c r="V95" s="17"/>
      <c r="W95" s="6">
        <f t="shared" ref="W95:CE95" si="66">SUM(W92:W94)</f>
        <v>0</v>
      </c>
      <c r="X95" s="6">
        <f t="shared" si="66"/>
        <v>0</v>
      </c>
      <c r="Y95" s="6">
        <f t="shared" si="66"/>
        <v>0</v>
      </c>
      <c r="Z95" s="6">
        <f t="shared" si="66"/>
        <v>0</v>
      </c>
      <c r="AA95" s="6">
        <f t="shared" si="66"/>
        <v>0</v>
      </c>
      <c r="AB95" s="6">
        <f t="shared" si="66"/>
        <v>0</v>
      </c>
      <c r="AC95" s="6">
        <f t="shared" si="66"/>
        <v>0</v>
      </c>
      <c r="AD95" s="6">
        <f t="shared" si="66"/>
        <v>0</v>
      </c>
      <c r="AE95" s="6">
        <f t="shared" si="66"/>
        <v>0</v>
      </c>
      <c r="AF95" s="6">
        <f t="shared" si="66"/>
        <v>0</v>
      </c>
      <c r="AG95" s="6">
        <f t="shared" si="66"/>
        <v>0</v>
      </c>
      <c r="AH95" s="6">
        <f t="shared" si="66"/>
        <v>0</v>
      </c>
      <c r="AI95" s="6">
        <f t="shared" si="66"/>
        <v>0</v>
      </c>
      <c r="AJ95" s="6">
        <f t="shared" si="66"/>
        <v>0</v>
      </c>
      <c r="AK95" s="6">
        <f t="shared" si="66"/>
        <v>0</v>
      </c>
      <c r="AL95" s="6">
        <f t="shared" si="66"/>
        <v>0</v>
      </c>
      <c r="AM95" s="6">
        <f t="shared" si="66"/>
        <v>0</v>
      </c>
      <c r="AN95" s="6">
        <f t="shared" si="66"/>
        <v>0</v>
      </c>
      <c r="AO95" s="6">
        <f t="shared" si="66"/>
        <v>0</v>
      </c>
      <c r="AP95" s="6">
        <f t="shared" si="66"/>
        <v>0</v>
      </c>
      <c r="AQ95" s="6">
        <f t="shared" si="66"/>
        <v>0</v>
      </c>
      <c r="AR95" s="6">
        <f t="shared" si="66"/>
        <v>0</v>
      </c>
      <c r="AS95" s="6">
        <f t="shared" si="66"/>
        <v>0</v>
      </c>
      <c r="AT95" s="6">
        <f t="shared" si="66"/>
        <v>0</v>
      </c>
      <c r="AU95" s="26">
        <f t="shared" si="66"/>
        <v>0</v>
      </c>
      <c r="AV95" s="26">
        <f t="shared" si="66"/>
        <v>0</v>
      </c>
      <c r="AW95" s="26">
        <f t="shared" si="66"/>
        <v>0</v>
      </c>
      <c r="AX95" s="26">
        <f t="shared" si="66"/>
        <v>0</v>
      </c>
      <c r="AY95" s="26">
        <f t="shared" si="66"/>
        <v>0</v>
      </c>
      <c r="AZ95" s="26">
        <f t="shared" si="66"/>
        <v>0</v>
      </c>
      <c r="BA95" s="26">
        <f t="shared" si="66"/>
        <v>0</v>
      </c>
      <c r="BB95" s="26">
        <f t="shared" si="66"/>
        <v>0</v>
      </c>
      <c r="BC95" s="26">
        <f t="shared" si="66"/>
        <v>0</v>
      </c>
      <c r="BD95" s="26">
        <f t="shared" si="66"/>
        <v>0</v>
      </c>
      <c r="BE95" s="26">
        <f t="shared" si="66"/>
        <v>0</v>
      </c>
      <c r="BF95" s="26">
        <f t="shared" si="66"/>
        <v>0</v>
      </c>
      <c r="BG95" s="26">
        <f t="shared" si="66"/>
        <v>0</v>
      </c>
      <c r="BH95" s="26">
        <f t="shared" si="66"/>
        <v>0</v>
      </c>
      <c r="BI95" s="26">
        <f t="shared" si="66"/>
        <v>0</v>
      </c>
      <c r="BJ95" s="26">
        <f t="shared" si="66"/>
        <v>0</v>
      </c>
      <c r="BK95" s="26">
        <f t="shared" si="66"/>
        <v>0</v>
      </c>
      <c r="BL95" s="26">
        <f t="shared" si="66"/>
        <v>0</v>
      </c>
      <c r="BM95" s="26">
        <f t="shared" si="66"/>
        <v>0</v>
      </c>
      <c r="BN95" s="26">
        <f t="shared" si="66"/>
        <v>0</v>
      </c>
      <c r="BO95" s="26">
        <f t="shared" si="66"/>
        <v>0</v>
      </c>
      <c r="BP95" s="26">
        <f t="shared" si="66"/>
        <v>0</v>
      </c>
      <c r="BQ95" s="26">
        <f t="shared" si="66"/>
        <v>0</v>
      </c>
      <c r="BR95" s="26">
        <f t="shared" si="66"/>
        <v>0</v>
      </c>
      <c r="BS95" s="26">
        <f t="shared" si="66"/>
        <v>0</v>
      </c>
      <c r="BT95" s="26">
        <f t="shared" si="66"/>
        <v>0</v>
      </c>
      <c r="BU95" s="26">
        <f t="shared" si="66"/>
        <v>0</v>
      </c>
      <c r="BV95" s="26">
        <f t="shared" si="66"/>
        <v>0</v>
      </c>
      <c r="BW95" s="26">
        <f t="shared" si="66"/>
        <v>0</v>
      </c>
      <c r="BX95" s="26">
        <f t="shared" si="66"/>
        <v>0</v>
      </c>
      <c r="BY95" s="26">
        <f t="shared" si="66"/>
        <v>0</v>
      </c>
      <c r="BZ95" s="26">
        <f t="shared" si="66"/>
        <v>0</v>
      </c>
      <c r="CA95" s="26">
        <f t="shared" si="66"/>
        <v>0</v>
      </c>
      <c r="CB95" s="26">
        <f t="shared" si="66"/>
        <v>0</v>
      </c>
      <c r="CC95" s="26">
        <f t="shared" si="66"/>
        <v>0</v>
      </c>
      <c r="CD95" s="26">
        <f t="shared" si="66"/>
        <v>0</v>
      </c>
      <c r="CE95" s="26">
        <f t="shared" si="66"/>
        <v>0</v>
      </c>
    </row>
    <row r="96" spans="2:83" x14ac:dyDescent="0.25">
      <c r="B96" s="307" t="s">
        <v>5</v>
      </c>
      <c r="C96" s="54" t="s">
        <v>24</v>
      </c>
      <c r="E96" s="233">
        <f>'Life&amp;Use'!AA36</f>
        <v>0.38</v>
      </c>
      <c r="F96" s="64"/>
      <c r="G96" s="229"/>
      <c r="H96" s="229"/>
      <c r="W96" s="52"/>
      <c r="X96" s="52"/>
      <c r="Y96" s="52"/>
      <c r="Z96" s="52"/>
      <c r="AA96" s="52"/>
      <c r="AB96" s="52"/>
      <c r="AC96" s="52"/>
      <c r="AD96" s="52"/>
      <c r="AE96" s="52"/>
      <c r="AF96" s="52"/>
      <c r="AG96" s="52"/>
      <c r="AH96" s="52"/>
      <c r="AI96" s="52"/>
      <c r="AJ96" s="52"/>
      <c r="AK96" s="52"/>
      <c r="AL96" s="52"/>
      <c r="AM96" s="52"/>
      <c r="AN96" s="52"/>
      <c r="AO96" s="52"/>
      <c r="AP96" s="52">
        <f>ConsMarket!AP96*$E96</f>
        <v>42.867106490880005</v>
      </c>
      <c r="AQ96" s="52">
        <f>ConsMarket!AQ96*$E96</f>
        <v>76.260593664000012</v>
      </c>
      <c r="AR96" s="52">
        <f>ConsMarket!AR96*$E96</f>
        <v>113.84826191424001</v>
      </c>
      <c r="AS96" s="52">
        <f>ConsMarket!AS96*$E96</f>
        <v>157.91666983488</v>
      </c>
      <c r="AT96" s="52">
        <f>ConsMarket!AT96*$E96</f>
        <v>181.9937355552</v>
      </c>
      <c r="AU96" s="100">
        <f>ConsMarket!AU96*$E96</f>
        <v>0</v>
      </c>
      <c r="AV96" s="100">
        <f>ConsMarket!AV96*$E96</f>
        <v>0</v>
      </c>
      <c r="AW96" s="100">
        <f>ConsMarket!AW96*$E96</f>
        <v>0</v>
      </c>
      <c r="AX96" s="100">
        <f>ConsMarket!AX96*$E96</f>
        <v>0</v>
      </c>
      <c r="AY96" s="100">
        <f>ConsMarket!AY96*$E96</f>
        <v>0</v>
      </c>
      <c r="AZ96" s="100">
        <f>ConsMarket!AZ96*$E96</f>
        <v>0</v>
      </c>
      <c r="BA96" s="100">
        <f>ConsMarket!BA96*$E96</f>
        <v>0</v>
      </c>
      <c r="BB96" s="100">
        <f>ConsMarket!BB96*$E96</f>
        <v>0</v>
      </c>
      <c r="BC96" s="100">
        <f>ConsMarket!BC96*$E96</f>
        <v>0</v>
      </c>
      <c r="BD96" s="100">
        <f>ConsMarket!BD96*$E96</f>
        <v>0</v>
      </c>
      <c r="BE96" s="100">
        <f>ConsMarket!BE96*$E96</f>
        <v>0</v>
      </c>
      <c r="BF96" s="100">
        <f>ConsMarket!BF96*$E96</f>
        <v>0</v>
      </c>
      <c r="BG96" s="100">
        <f>ConsMarket!BG96*$E96</f>
        <v>0</v>
      </c>
      <c r="BH96" s="100">
        <f>ConsMarket!BH96*$E96</f>
        <v>0</v>
      </c>
      <c r="BI96" s="100">
        <f>ConsMarket!BI96*$E96</f>
        <v>0</v>
      </c>
      <c r="BJ96" s="100">
        <f>ConsMarket!BJ96*$E96</f>
        <v>0</v>
      </c>
      <c r="BK96" s="100">
        <f>ConsMarket!BK96*$E96</f>
        <v>0</v>
      </c>
      <c r="BL96" s="100">
        <f>ConsMarket!BL96*$E96</f>
        <v>0</v>
      </c>
      <c r="BM96" s="100">
        <f>ConsMarket!BM96*$E96</f>
        <v>0</v>
      </c>
      <c r="BN96" s="100">
        <f>ConsMarket!BN96*$E96</f>
        <v>0</v>
      </c>
      <c r="BO96" s="100">
        <f>ConsMarket!BO96*$E96</f>
        <v>0</v>
      </c>
      <c r="BP96" s="100">
        <f>ConsMarket!BP96*$E96</f>
        <v>0</v>
      </c>
      <c r="BQ96" s="100">
        <f>ConsMarket!BQ96*$E96</f>
        <v>0</v>
      </c>
      <c r="BR96" s="100">
        <f>ConsMarket!BR96*$E96</f>
        <v>0</v>
      </c>
      <c r="BS96" s="100">
        <f>ConsMarket!BS96*$E96</f>
        <v>0</v>
      </c>
      <c r="BT96" s="100">
        <f>ConsMarket!BT96*$E96</f>
        <v>0</v>
      </c>
      <c r="BU96" s="100">
        <f>ConsMarket!BU96*$E96</f>
        <v>0</v>
      </c>
      <c r="BV96" s="100">
        <f>ConsMarket!BV96*$E96</f>
        <v>0</v>
      </c>
      <c r="BW96" s="100">
        <f>ConsMarket!BW96*$E96</f>
        <v>0</v>
      </c>
      <c r="BX96" s="100">
        <f>ConsMarket!BX96*$E96</f>
        <v>0</v>
      </c>
      <c r="BY96" s="100">
        <f>ConsMarket!BY96*$E96</f>
        <v>0</v>
      </c>
      <c r="BZ96" s="100">
        <f>ConsMarket!BZ96*$E96</f>
        <v>0</v>
      </c>
      <c r="CA96" s="100">
        <f>ConsMarket!CA96*$E96</f>
        <v>0</v>
      </c>
      <c r="CB96" s="100">
        <f>ConsMarket!CB96*$E96</f>
        <v>0</v>
      </c>
      <c r="CC96" s="100">
        <f>ConsMarket!CC96*$E96</f>
        <v>0</v>
      </c>
      <c r="CD96" s="100">
        <f>ConsMarket!CD96*$E96</f>
        <v>0</v>
      </c>
      <c r="CE96" s="100">
        <f>ConsMarket!CE96*$E96</f>
        <v>0</v>
      </c>
    </row>
    <row r="97" spans="2:83" x14ac:dyDescent="0.25">
      <c r="B97" s="307"/>
      <c r="C97" s="54" t="s">
        <v>25</v>
      </c>
      <c r="E97" s="233">
        <f>'Life&amp;Use'!AB36</f>
        <v>0.38</v>
      </c>
      <c r="F97" s="64"/>
      <c r="G97" s="229"/>
      <c r="H97" s="229"/>
      <c r="W97" s="52"/>
      <c r="X97" s="52"/>
      <c r="Y97" s="52"/>
      <c r="Z97" s="52"/>
      <c r="AA97" s="52"/>
      <c r="AB97" s="52"/>
      <c r="AC97" s="52"/>
      <c r="AD97" s="52"/>
      <c r="AE97" s="52"/>
      <c r="AF97" s="52"/>
      <c r="AG97" s="52"/>
      <c r="AH97" s="52"/>
      <c r="AI97" s="52"/>
      <c r="AJ97" s="52"/>
      <c r="AK97" s="52"/>
      <c r="AL97" s="52"/>
      <c r="AM97" s="52"/>
      <c r="AN97" s="52"/>
      <c r="AO97" s="52"/>
      <c r="AP97" s="52">
        <f>ConsMarket!AP97*$E97</f>
        <v>15.950911852512</v>
      </c>
      <c r="AQ97" s="52">
        <f>ConsMarket!AQ97*$E97</f>
        <v>31.948643621030403</v>
      </c>
      <c r="AR97" s="52">
        <f>ConsMarket!AR97*$E97</f>
        <v>64.097865371433613</v>
      </c>
      <c r="AS97" s="52">
        <f>ConsMarket!AS97*$E97</f>
        <v>119.01216604320003</v>
      </c>
      <c r="AT97" s="52">
        <f>ConsMarket!AT97*$E97</f>
        <v>187.9681434048</v>
      </c>
      <c r="AU97" s="100">
        <f>ConsMarket!AU97*$E97</f>
        <v>0</v>
      </c>
      <c r="AV97" s="100">
        <f>ConsMarket!AV97*$E97</f>
        <v>0</v>
      </c>
      <c r="AW97" s="100">
        <f>ConsMarket!AW97*$E97</f>
        <v>0</v>
      </c>
      <c r="AX97" s="100">
        <f>ConsMarket!AX97*$E97</f>
        <v>0</v>
      </c>
      <c r="AY97" s="100">
        <f>ConsMarket!AY97*$E97</f>
        <v>0</v>
      </c>
      <c r="AZ97" s="100">
        <f>ConsMarket!AZ97*$E97</f>
        <v>0</v>
      </c>
      <c r="BA97" s="100">
        <f>ConsMarket!BA97*$E97</f>
        <v>0</v>
      </c>
      <c r="BB97" s="100">
        <f>ConsMarket!BB97*$E97</f>
        <v>0</v>
      </c>
      <c r="BC97" s="100">
        <f>ConsMarket!BC97*$E97</f>
        <v>0</v>
      </c>
      <c r="BD97" s="100">
        <f>ConsMarket!BD97*$E97</f>
        <v>0</v>
      </c>
      <c r="BE97" s="100">
        <f>ConsMarket!BE97*$E97</f>
        <v>0</v>
      </c>
      <c r="BF97" s="100">
        <f>ConsMarket!BF97*$E97</f>
        <v>0</v>
      </c>
      <c r="BG97" s="100">
        <f>ConsMarket!BG97*$E97</f>
        <v>0</v>
      </c>
      <c r="BH97" s="100">
        <f>ConsMarket!BH97*$E97</f>
        <v>0</v>
      </c>
      <c r="BI97" s="100">
        <f>ConsMarket!BI97*$E97</f>
        <v>0</v>
      </c>
      <c r="BJ97" s="100">
        <f>ConsMarket!BJ97*$E97</f>
        <v>0</v>
      </c>
      <c r="BK97" s="100">
        <f>ConsMarket!BK97*$E97</f>
        <v>0</v>
      </c>
      <c r="BL97" s="100">
        <f>ConsMarket!BL97*$E97</f>
        <v>0</v>
      </c>
      <c r="BM97" s="100">
        <f>ConsMarket!BM97*$E97</f>
        <v>0</v>
      </c>
      <c r="BN97" s="100">
        <f>ConsMarket!BN97*$E97</f>
        <v>0</v>
      </c>
      <c r="BO97" s="100">
        <f>ConsMarket!BO97*$E97</f>
        <v>0</v>
      </c>
      <c r="BP97" s="100">
        <f>ConsMarket!BP97*$E97</f>
        <v>0</v>
      </c>
      <c r="BQ97" s="100">
        <f>ConsMarket!BQ97*$E97</f>
        <v>0</v>
      </c>
      <c r="BR97" s="100">
        <f>ConsMarket!BR97*$E97</f>
        <v>0</v>
      </c>
      <c r="BS97" s="100">
        <f>ConsMarket!BS97*$E97</f>
        <v>0</v>
      </c>
      <c r="BT97" s="100">
        <f>ConsMarket!BT97*$E97</f>
        <v>0</v>
      </c>
      <c r="BU97" s="100">
        <f>ConsMarket!BU97*$E97</f>
        <v>0</v>
      </c>
      <c r="BV97" s="100">
        <f>ConsMarket!BV97*$E97</f>
        <v>0</v>
      </c>
      <c r="BW97" s="100">
        <f>ConsMarket!BW97*$E97</f>
        <v>0</v>
      </c>
      <c r="BX97" s="100">
        <f>ConsMarket!BX97*$E97</f>
        <v>0</v>
      </c>
      <c r="BY97" s="100">
        <f>ConsMarket!BY97*$E97</f>
        <v>0</v>
      </c>
      <c r="BZ97" s="100">
        <f>ConsMarket!BZ97*$E97</f>
        <v>0</v>
      </c>
      <c r="CA97" s="100">
        <f>ConsMarket!CA97*$E97</f>
        <v>0</v>
      </c>
      <c r="CB97" s="100">
        <f>ConsMarket!CB97*$E97</f>
        <v>0</v>
      </c>
      <c r="CC97" s="100">
        <f>ConsMarket!CC97*$E97</f>
        <v>0</v>
      </c>
      <c r="CD97" s="100">
        <f>ConsMarket!CD97*$E97</f>
        <v>0</v>
      </c>
      <c r="CE97" s="100">
        <f>ConsMarket!CE97*$E97</f>
        <v>0</v>
      </c>
    </row>
    <row r="98" spans="2:83" x14ac:dyDescent="0.25">
      <c r="B98" s="307"/>
      <c r="C98" s="3" t="s">
        <v>80</v>
      </c>
      <c r="E98" s="233"/>
      <c r="F98" s="64"/>
      <c r="G98" s="229"/>
      <c r="H98" s="229"/>
      <c r="W98" s="6">
        <f>W96+W97</f>
        <v>0</v>
      </c>
      <c r="X98" s="6">
        <f t="shared" ref="X98:CE98" si="67">X96+X97</f>
        <v>0</v>
      </c>
      <c r="Y98" s="6">
        <f t="shared" si="67"/>
        <v>0</v>
      </c>
      <c r="Z98" s="6">
        <f t="shared" si="67"/>
        <v>0</v>
      </c>
      <c r="AA98" s="6">
        <f t="shared" si="67"/>
        <v>0</v>
      </c>
      <c r="AB98" s="6">
        <f t="shared" si="67"/>
        <v>0</v>
      </c>
      <c r="AC98" s="6">
        <f t="shared" si="67"/>
        <v>0</v>
      </c>
      <c r="AD98" s="6">
        <f t="shared" si="67"/>
        <v>0</v>
      </c>
      <c r="AE98" s="6">
        <f t="shared" si="67"/>
        <v>0</v>
      </c>
      <c r="AF98" s="6">
        <f t="shared" si="67"/>
        <v>0</v>
      </c>
      <c r="AG98" s="6">
        <f t="shared" si="67"/>
        <v>0</v>
      </c>
      <c r="AH98" s="6">
        <f t="shared" si="67"/>
        <v>0</v>
      </c>
      <c r="AI98" s="6">
        <f t="shared" si="67"/>
        <v>0</v>
      </c>
      <c r="AJ98" s="6">
        <f t="shared" si="67"/>
        <v>0</v>
      </c>
      <c r="AK98" s="6">
        <f t="shared" si="67"/>
        <v>0</v>
      </c>
      <c r="AL98" s="6">
        <f t="shared" si="67"/>
        <v>0</v>
      </c>
      <c r="AM98" s="6">
        <f t="shared" si="67"/>
        <v>0</v>
      </c>
      <c r="AN98" s="6">
        <f t="shared" si="67"/>
        <v>0</v>
      </c>
      <c r="AO98" s="6">
        <f t="shared" si="67"/>
        <v>0</v>
      </c>
      <c r="AP98" s="6">
        <f t="shared" si="67"/>
        <v>58.818018343392005</v>
      </c>
      <c r="AQ98" s="6">
        <f t="shared" si="67"/>
        <v>108.20923728503041</v>
      </c>
      <c r="AR98" s="6">
        <f t="shared" si="67"/>
        <v>177.94612728567364</v>
      </c>
      <c r="AS98" s="6">
        <f t="shared" si="67"/>
        <v>276.92883587808001</v>
      </c>
      <c r="AT98" s="6">
        <f t="shared" si="67"/>
        <v>369.96187896000004</v>
      </c>
      <c r="AU98" s="26">
        <f t="shared" si="67"/>
        <v>0</v>
      </c>
      <c r="AV98" s="26">
        <f t="shared" si="67"/>
        <v>0</v>
      </c>
      <c r="AW98" s="26">
        <f t="shared" si="67"/>
        <v>0</v>
      </c>
      <c r="AX98" s="26">
        <f t="shared" si="67"/>
        <v>0</v>
      </c>
      <c r="AY98" s="26">
        <f t="shared" si="67"/>
        <v>0</v>
      </c>
      <c r="AZ98" s="26">
        <f t="shared" si="67"/>
        <v>0</v>
      </c>
      <c r="BA98" s="26">
        <f t="shared" si="67"/>
        <v>0</v>
      </c>
      <c r="BB98" s="26">
        <f t="shared" si="67"/>
        <v>0</v>
      </c>
      <c r="BC98" s="26">
        <f t="shared" si="67"/>
        <v>0</v>
      </c>
      <c r="BD98" s="26">
        <f t="shared" si="67"/>
        <v>0</v>
      </c>
      <c r="BE98" s="26">
        <f t="shared" si="67"/>
        <v>0</v>
      </c>
      <c r="BF98" s="26">
        <f t="shared" si="67"/>
        <v>0</v>
      </c>
      <c r="BG98" s="26">
        <f t="shared" si="67"/>
        <v>0</v>
      </c>
      <c r="BH98" s="26">
        <f t="shared" si="67"/>
        <v>0</v>
      </c>
      <c r="BI98" s="26">
        <f t="shared" si="67"/>
        <v>0</v>
      </c>
      <c r="BJ98" s="26">
        <f t="shared" si="67"/>
        <v>0</v>
      </c>
      <c r="BK98" s="26">
        <f t="shared" si="67"/>
        <v>0</v>
      </c>
      <c r="BL98" s="26">
        <f t="shared" si="67"/>
        <v>0</v>
      </c>
      <c r="BM98" s="26">
        <f t="shared" si="67"/>
        <v>0</v>
      </c>
      <c r="BN98" s="26">
        <f t="shared" si="67"/>
        <v>0</v>
      </c>
      <c r="BO98" s="26">
        <f t="shared" si="67"/>
        <v>0</v>
      </c>
      <c r="BP98" s="26">
        <f t="shared" si="67"/>
        <v>0</v>
      </c>
      <c r="BQ98" s="26">
        <f t="shared" si="67"/>
        <v>0</v>
      </c>
      <c r="BR98" s="26">
        <f t="shared" si="67"/>
        <v>0</v>
      </c>
      <c r="BS98" s="26">
        <f t="shared" si="67"/>
        <v>0</v>
      </c>
      <c r="BT98" s="26">
        <f t="shared" si="67"/>
        <v>0</v>
      </c>
      <c r="BU98" s="26">
        <f t="shared" si="67"/>
        <v>0</v>
      </c>
      <c r="BV98" s="26">
        <f t="shared" si="67"/>
        <v>0</v>
      </c>
      <c r="BW98" s="26">
        <f t="shared" si="67"/>
        <v>0</v>
      </c>
      <c r="BX98" s="26">
        <f t="shared" si="67"/>
        <v>0</v>
      </c>
      <c r="BY98" s="26">
        <f t="shared" si="67"/>
        <v>0</v>
      </c>
      <c r="BZ98" s="26">
        <f t="shared" si="67"/>
        <v>0</v>
      </c>
      <c r="CA98" s="26">
        <f t="shared" si="67"/>
        <v>0</v>
      </c>
      <c r="CB98" s="26">
        <f t="shared" si="67"/>
        <v>0</v>
      </c>
      <c r="CC98" s="26">
        <f t="shared" si="67"/>
        <v>0</v>
      </c>
      <c r="CD98" s="26">
        <f t="shared" si="67"/>
        <v>0</v>
      </c>
      <c r="CE98" s="26">
        <f t="shared" si="67"/>
        <v>0</v>
      </c>
    </row>
    <row r="99" spans="2:83" s="207" customFormat="1" x14ac:dyDescent="0.25">
      <c r="B99" s="329"/>
      <c r="C99" s="209" t="s">
        <v>36</v>
      </c>
      <c r="E99" s="233"/>
      <c r="F99" s="64"/>
      <c r="G99" s="229"/>
      <c r="H99" s="229"/>
      <c r="I99" s="210"/>
      <c r="J99" s="210"/>
      <c r="K99" s="210"/>
      <c r="L99" s="210"/>
      <c r="M99" s="210"/>
      <c r="N99" s="210"/>
      <c r="O99" s="210"/>
      <c r="P99" s="210"/>
      <c r="Q99" s="210"/>
      <c r="R99" s="210"/>
      <c r="S99" s="210"/>
      <c r="T99" s="210"/>
      <c r="U99" s="210"/>
      <c r="V99" s="210"/>
      <c r="W99" s="52">
        <f>ConsMarket!W99*$E99</f>
        <v>0</v>
      </c>
      <c r="X99" s="52">
        <f>ConsMarket!X99*$E99</f>
        <v>0</v>
      </c>
      <c r="Y99" s="52">
        <f>ConsMarket!Y99*$E99</f>
        <v>0</v>
      </c>
      <c r="Z99" s="52">
        <f>ConsMarket!Z99*$E99</f>
        <v>0</v>
      </c>
      <c r="AA99" s="52">
        <f>ConsMarket!AA99*$E99</f>
        <v>0</v>
      </c>
      <c r="AB99" s="52">
        <f>ConsMarket!AB99*$E99</f>
        <v>0</v>
      </c>
      <c r="AC99" s="52">
        <f>ConsMarket!AC99*$E99</f>
        <v>0</v>
      </c>
      <c r="AD99" s="52">
        <f>ConsMarket!AD99*$E99</f>
        <v>0</v>
      </c>
      <c r="AE99" s="52">
        <f>ConsMarket!AE99*$E99</f>
        <v>0</v>
      </c>
      <c r="AF99" s="52">
        <f>ConsMarket!AF99*$E99</f>
        <v>0</v>
      </c>
      <c r="AG99" s="52">
        <f>ConsMarket!AG99*$E99</f>
        <v>0</v>
      </c>
      <c r="AH99" s="52">
        <f>ConsMarket!AH99*$E99</f>
        <v>0</v>
      </c>
      <c r="AI99" s="52">
        <f>ConsMarket!AI99*$E99</f>
        <v>0</v>
      </c>
      <c r="AJ99" s="52">
        <f>ConsMarket!AJ99*$E99</f>
        <v>0</v>
      </c>
      <c r="AK99" s="52">
        <f>ConsMarket!AK99*$E99</f>
        <v>0</v>
      </c>
      <c r="AL99" s="52">
        <f>ConsMarket!AL99*$E99</f>
        <v>0</v>
      </c>
      <c r="AM99" s="52">
        <f>ConsMarket!AM99*$E99</f>
        <v>0</v>
      </c>
      <c r="AN99" s="52">
        <f>ConsMarket!AN99*$E99</f>
        <v>0</v>
      </c>
      <c r="AO99" s="52">
        <f>ConsMarket!AO99*$E99</f>
        <v>0</v>
      </c>
      <c r="AP99" s="52">
        <f>ConsMarket!AP99*$E99</f>
        <v>0</v>
      </c>
      <c r="AQ99" s="52">
        <f>ConsMarket!AQ99*$E99</f>
        <v>0</v>
      </c>
      <c r="AR99" s="52">
        <f>ConsMarket!AR99*$E99</f>
        <v>0</v>
      </c>
      <c r="AS99" s="52">
        <f>ConsMarket!AS99*$E99</f>
        <v>0</v>
      </c>
      <c r="AT99" s="52">
        <f>ConsMarket!AT99*$E99</f>
        <v>0</v>
      </c>
      <c r="AU99" s="100">
        <f>ConsMarket!AU99*$E99</f>
        <v>0</v>
      </c>
      <c r="AV99" s="100">
        <f>ConsMarket!AV99*$E99</f>
        <v>0</v>
      </c>
      <c r="AW99" s="100">
        <f>ConsMarket!AW99*$E99</f>
        <v>0</v>
      </c>
      <c r="AX99" s="100">
        <f>ConsMarket!AX99*$E99</f>
        <v>0</v>
      </c>
      <c r="AY99" s="100">
        <f>ConsMarket!AY99*$E99</f>
        <v>0</v>
      </c>
      <c r="AZ99" s="100">
        <f>ConsMarket!AZ99*$E99</f>
        <v>0</v>
      </c>
      <c r="BA99" s="100">
        <f>ConsMarket!BA99*$E99</f>
        <v>0</v>
      </c>
      <c r="BB99" s="100">
        <f>ConsMarket!BB99*$E99</f>
        <v>0</v>
      </c>
      <c r="BC99" s="100">
        <f>ConsMarket!BC99*$E99</f>
        <v>0</v>
      </c>
      <c r="BD99" s="100">
        <f>ConsMarket!BD99*$E99</f>
        <v>0</v>
      </c>
      <c r="BE99" s="100">
        <f>ConsMarket!BE99*$E99</f>
        <v>0</v>
      </c>
      <c r="BF99" s="100">
        <f>ConsMarket!BF99*$E99</f>
        <v>0</v>
      </c>
      <c r="BG99" s="100">
        <f>ConsMarket!BG99*$E99</f>
        <v>0</v>
      </c>
      <c r="BH99" s="100">
        <f>ConsMarket!BH99*$E99</f>
        <v>0</v>
      </c>
      <c r="BI99" s="100">
        <f>ConsMarket!BI99*$E99</f>
        <v>0</v>
      </c>
      <c r="BJ99" s="100">
        <f>ConsMarket!BJ99*$E99</f>
        <v>0</v>
      </c>
      <c r="BK99" s="100">
        <f>ConsMarket!BK99*$E99</f>
        <v>0</v>
      </c>
      <c r="BL99" s="100">
        <f>ConsMarket!BL99*$E99</f>
        <v>0</v>
      </c>
      <c r="BM99" s="100">
        <f>ConsMarket!BM99*$E99</f>
        <v>0</v>
      </c>
      <c r="BN99" s="100">
        <f>ConsMarket!BN99*$E99</f>
        <v>0</v>
      </c>
      <c r="BO99" s="100">
        <f>ConsMarket!BO99*$E99</f>
        <v>0</v>
      </c>
      <c r="BP99" s="100">
        <f>ConsMarket!BP99*$E99</f>
        <v>0</v>
      </c>
      <c r="BQ99" s="100">
        <f>ConsMarket!BQ99*$E99</f>
        <v>0</v>
      </c>
      <c r="BR99" s="100">
        <f>ConsMarket!BR99*$E99</f>
        <v>0</v>
      </c>
      <c r="BS99" s="100">
        <f>ConsMarket!BS99*$E99</f>
        <v>0</v>
      </c>
      <c r="BT99" s="100">
        <f>ConsMarket!BT99*$E99</f>
        <v>0</v>
      </c>
      <c r="BU99" s="100">
        <f>ConsMarket!BU99*$E99</f>
        <v>0</v>
      </c>
      <c r="BV99" s="100">
        <f>ConsMarket!BV99*$E99</f>
        <v>0</v>
      </c>
      <c r="BW99" s="100">
        <f>ConsMarket!BW99*$E99</f>
        <v>0</v>
      </c>
      <c r="BX99" s="100">
        <f>ConsMarket!BX99*$E99</f>
        <v>0</v>
      </c>
      <c r="BY99" s="100">
        <f>ConsMarket!BY99*$E99</f>
        <v>0</v>
      </c>
      <c r="BZ99" s="100">
        <f>ConsMarket!BZ99*$E99</f>
        <v>0</v>
      </c>
      <c r="CA99" s="100">
        <f>ConsMarket!CA99*$E99</f>
        <v>0</v>
      </c>
      <c r="CB99" s="100">
        <f>ConsMarket!CB99*$E99</f>
        <v>0</v>
      </c>
      <c r="CC99" s="100">
        <f>ConsMarket!CC99*$E99</f>
        <v>0</v>
      </c>
      <c r="CD99" s="100">
        <f>ConsMarket!CD99*$E99</f>
        <v>0</v>
      </c>
      <c r="CE99" s="100">
        <f>ConsMarket!CE99*$E99</f>
        <v>0</v>
      </c>
    </row>
    <row r="100" spans="2:83" s="207" customFormat="1" x14ac:dyDescent="0.25">
      <c r="B100" s="329"/>
      <c r="C100" s="209" t="s">
        <v>37</v>
      </c>
      <c r="E100" s="233"/>
      <c r="F100" s="64"/>
      <c r="G100" s="229"/>
      <c r="H100" s="229"/>
      <c r="I100" s="210"/>
      <c r="J100" s="210"/>
      <c r="K100" s="210"/>
      <c r="L100" s="210"/>
      <c r="M100" s="210"/>
      <c r="N100" s="210"/>
      <c r="O100" s="210"/>
      <c r="P100" s="210"/>
      <c r="Q100" s="210"/>
      <c r="R100" s="210"/>
      <c r="S100" s="210"/>
      <c r="T100" s="210"/>
      <c r="U100" s="210"/>
      <c r="V100" s="210"/>
      <c r="W100" s="52">
        <f>ConsMarket!W100*$E100</f>
        <v>0</v>
      </c>
      <c r="X100" s="52">
        <f>ConsMarket!X100*$E100</f>
        <v>0</v>
      </c>
      <c r="Y100" s="52">
        <f>ConsMarket!Y100*$E100</f>
        <v>0</v>
      </c>
      <c r="Z100" s="52">
        <f>ConsMarket!Z100*$E100</f>
        <v>0</v>
      </c>
      <c r="AA100" s="52">
        <f>ConsMarket!AA100*$E100</f>
        <v>0</v>
      </c>
      <c r="AB100" s="52">
        <f>ConsMarket!AB100*$E100</f>
        <v>0</v>
      </c>
      <c r="AC100" s="52">
        <f>ConsMarket!AC100*$E100</f>
        <v>0</v>
      </c>
      <c r="AD100" s="52">
        <f>ConsMarket!AD100*$E100</f>
        <v>0</v>
      </c>
      <c r="AE100" s="52">
        <f>ConsMarket!AE100*$E100</f>
        <v>0</v>
      </c>
      <c r="AF100" s="52">
        <f>ConsMarket!AF100*$E100</f>
        <v>0</v>
      </c>
      <c r="AG100" s="52">
        <f>ConsMarket!AG100*$E100</f>
        <v>0</v>
      </c>
      <c r="AH100" s="52">
        <f>ConsMarket!AH100*$E100</f>
        <v>0</v>
      </c>
      <c r="AI100" s="52">
        <f>ConsMarket!AI100*$E100</f>
        <v>0</v>
      </c>
      <c r="AJ100" s="52">
        <f>ConsMarket!AJ100*$E100</f>
        <v>0</v>
      </c>
      <c r="AK100" s="52">
        <f>ConsMarket!AK100*$E100</f>
        <v>0</v>
      </c>
      <c r="AL100" s="52">
        <f>ConsMarket!AL100*$E100</f>
        <v>0</v>
      </c>
      <c r="AM100" s="52">
        <f>ConsMarket!AM100*$E100</f>
        <v>0</v>
      </c>
      <c r="AN100" s="52">
        <f>ConsMarket!AN100*$E100</f>
        <v>0</v>
      </c>
      <c r="AO100" s="52">
        <f>ConsMarket!AO100*$E100</f>
        <v>0</v>
      </c>
      <c r="AP100" s="52">
        <f>ConsMarket!AP100*$E100</f>
        <v>0</v>
      </c>
      <c r="AQ100" s="52">
        <f>ConsMarket!AQ100*$E100</f>
        <v>0</v>
      </c>
      <c r="AR100" s="52">
        <f>ConsMarket!AR100*$E100</f>
        <v>0</v>
      </c>
      <c r="AS100" s="52">
        <f>ConsMarket!AS100*$E100</f>
        <v>0</v>
      </c>
      <c r="AT100" s="52">
        <f>ConsMarket!AT100*$E100</f>
        <v>0</v>
      </c>
      <c r="AU100" s="100">
        <f>ConsMarket!AU100*$E100</f>
        <v>0</v>
      </c>
      <c r="AV100" s="100">
        <f>ConsMarket!AV100*$E100</f>
        <v>0</v>
      </c>
      <c r="AW100" s="100">
        <f>ConsMarket!AW100*$E100</f>
        <v>0</v>
      </c>
      <c r="AX100" s="100">
        <f>ConsMarket!AX100*$E100</f>
        <v>0</v>
      </c>
      <c r="AY100" s="100">
        <f>ConsMarket!AY100*$E100</f>
        <v>0</v>
      </c>
      <c r="AZ100" s="100">
        <f>ConsMarket!AZ100*$E100</f>
        <v>0</v>
      </c>
      <c r="BA100" s="100">
        <f>ConsMarket!BA100*$E100</f>
        <v>0</v>
      </c>
      <c r="BB100" s="100">
        <f>ConsMarket!BB100*$E100</f>
        <v>0</v>
      </c>
      <c r="BC100" s="100">
        <f>ConsMarket!BC100*$E100</f>
        <v>0</v>
      </c>
      <c r="BD100" s="100">
        <f>ConsMarket!BD100*$E100</f>
        <v>0</v>
      </c>
      <c r="BE100" s="100">
        <f>ConsMarket!BE100*$E100</f>
        <v>0</v>
      </c>
      <c r="BF100" s="100">
        <f>ConsMarket!BF100*$E100</f>
        <v>0</v>
      </c>
      <c r="BG100" s="100">
        <f>ConsMarket!BG100*$E100</f>
        <v>0</v>
      </c>
      <c r="BH100" s="100">
        <f>ConsMarket!BH100*$E100</f>
        <v>0</v>
      </c>
      <c r="BI100" s="100">
        <f>ConsMarket!BI100*$E100</f>
        <v>0</v>
      </c>
      <c r="BJ100" s="100">
        <f>ConsMarket!BJ100*$E100</f>
        <v>0</v>
      </c>
      <c r="BK100" s="100">
        <f>ConsMarket!BK100*$E100</f>
        <v>0</v>
      </c>
      <c r="BL100" s="100">
        <f>ConsMarket!BL100*$E100</f>
        <v>0</v>
      </c>
      <c r="BM100" s="100">
        <f>ConsMarket!BM100*$E100</f>
        <v>0</v>
      </c>
      <c r="BN100" s="100">
        <f>ConsMarket!BN100*$E100</f>
        <v>0</v>
      </c>
      <c r="BO100" s="100">
        <f>ConsMarket!BO100*$E100</f>
        <v>0</v>
      </c>
      <c r="BP100" s="100">
        <f>ConsMarket!BP100*$E100</f>
        <v>0</v>
      </c>
      <c r="BQ100" s="100">
        <f>ConsMarket!BQ100*$E100</f>
        <v>0</v>
      </c>
      <c r="BR100" s="100">
        <f>ConsMarket!BR100*$E100</f>
        <v>0</v>
      </c>
      <c r="BS100" s="100">
        <f>ConsMarket!BS100*$E100</f>
        <v>0</v>
      </c>
      <c r="BT100" s="100">
        <f>ConsMarket!BT100*$E100</f>
        <v>0</v>
      </c>
      <c r="BU100" s="100">
        <f>ConsMarket!BU100*$E100</f>
        <v>0</v>
      </c>
      <c r="BV100" s="100">
        <f>ConsMarket!BV100*$E100</f>
        <v>0</v>
      </c>
      <c r="BW100" s="100">
        <f>ConsMarket!BW100*$E100</f>
        <v>0</v>
      </c>
      <c r="BX100" s="100">
        <f>ConsMarket!BX100*$E100</f>
        <v>0</v>
      </c>
      <c r="BY100" s="100">
        <f>ConsMarket!BY100*$E100</f>
        <v>0</v>
      </c>
      <c r="BZ100" s="100">
        <f>ConsMarket!BZ100*$E100</f>
        <v>0</v>
      </c>
      <c r="CA100" s="100">
        <f>ConsMarket!CA100*$E100</f>
        <v>0</v>
      </c>
      <c r="CB100" s="100">
        <f>ConsMarket!CB100*$E100</f>
        <v>0</v>
      </c>
      <c r="CC100" s="100">
        <f>ConsMarket!CC100*$E100</f>
        <v>0</v>
      </c>
      <c r="CD100" s="100">
        <f>ConsMarket!CD100*$E100</f>
        <v>0</v>
      </c>
      <c r="CE100" s="100">
        <f>ConsMarket!CE100*$E100</f>
        <v>0</v>
      </c>
    </row>
    <row r="101" spans="2:83" x14ac:dyDescent="0.25">
      <c r="B101" s="5"/>
      <c r="C101" s="3" t="s">
        <v>27</v>
      </c>
      <c r="E101" s="233"/>
      <c r="F101" s="64"/>
      <c r="G101" s="229"/>
      <c r="H101" s="229"/>
      <c r="I101" s="17"/>
      <c r="J101" s="17"/>
      <c r="K101" s="17"/>
      <c r="L101" s="17"/>
      <c r="M101" s="17"/>
      <c r="N101" s="17"/>
      <c r="O101" s="17"/>
      <c r="P101" s="17"/>
      <c r="Q101" s="17"/>
      <c r="R101" s="17"/>
      <c r="S101" s="17"/>
      <c r="T101" s="17"/>
      <c r="U101" s="17"/>
      <c r="V101" s="17"/>
      <c r="W101" s="7">
        <f>W78+W81+W88+W91+W95+W98+W99+W100</f>
        <v>712.22944717471898</v>
      </c>
      <c r="X101" s="7">
        <f t="shared" ref="X101" si="68">X78+X81+X88+X91+X95+X98+X99+X100</f>
        <v>733.54178003114771</v>
      </c>
      <c r="Y101" s="7">
        <f t="shared" ref="Y101" si="69">Y78+Y81+Y88+Y91+Y95+Y98+Y99+Y100</f>
        <v>765.83439481362643</v>
      </c>
      <c r="Z101" s="7">
        <f t="shared" ref="Z101" si="70">Z78+Z81+Z88+Z91+Z95+Z98+Z99+Z100</f>
        <v>808.13598716481613</v>
      </c>
      <c r="AA101" s="7">
        <f t="shared" ref="AA101" si="71">AA78+AA81+AA88+AA91+AA95+AA98+AA99+AA100</f>
        <v>840.7749541566991</v>
      </c>
      <c r="AB101" s="7">
        <f t="shared" ref="AB101" si="72">AB78+AB81+AB88+AB91+AB95+AB98+AB99+AB100</f>
        <v>883.33566573557596</v>
      </c>
      <c r="AC101" s="7">
        <f t="shared" ref="AC101" si="73">AC78+AC81+AC88+AC91+AC95+AC98+AC99+AC100</f>
        <v>924.24609579922344</v>
      </c>
      <c r="AD101" s="7">
        <f t="shared" ref="AD101" si="74">AD78+AD81+AD88+AD91+AD95+AD98+AD99+AD100</f>
        <v>971.02963937669529</v>
      </c>
      <c r="AE101" s="7">
        <f t="shared" ref="AE101" si="75">AE78+AE81+AE88+AE91+AE95+AE98+AE99+AE100</f>
        <v>1017.1884807753938</v>
      </c>
      <c r="AF101" s="7">
        <f t="shared" ref="AF101" si="76">AF78+AF81+AF88+AF91+AF95+AF98+AF99+AF100</f>
        <v>1065.1436887982991</v>
      </c>
      <c r="AG101" s="7">
        <f t="shared" ref="AG101" si="77">AG78+AG81+AG88+AG91+AG95+AG98+AG99+AG100</f>
        <v>1108.8104976950999</v>
      </c>
      <c r="AH101" s="7">
        <f t="shared" ref="AH101" si="78">AH78+AH81+AH88+AH91+AH95+AH98+AH99+AH100</f>
        <v>1152.2068739202603</v>
      </c>
      <c r="AI101" s="7">
        <f t="shared" ref="AI101" si="79">AI78+AI81+AI88+AI91+AI95+AI98+AI99+AI100</f>
        <v>1193.296420540056</v>
      </c>
      <c r="AJ101" s="7">
        <f t="shared" ref="AJ101" si="80">AJ78+AJ81+AJ88+AJ91+AJ95+AJ98+AJ99+AJ100</f>
        <v>1240.5890777783798</v>
      </c>
      <c r="AK101" s="7">
        <f t="shared" ref="AK101" si="81">AK78+AK81+AK88+AK91+AK95+AK98+AK99+AK100</f>
        <v>1312.8413885912046</v>
      </c>
      <c r="AL101" s="7">
        <f t="shared" ref="AL101" si="82">AL78+AL81+AL88+AL91+AL95+AL98+AL99+AL100</f>
        <v>1473.9459647589588</v>
      </c>
      <c r="AM101" s="7">
        <f t="shared" ref="AM101" si="83">AM78+AM81+AM88+AM91+AM95+AM98+AM99+AM100</f>
        <v>1657.994302288294</v>
      </c>
      <c r="AN101" s="7">
        <f t="shared" ref="AN101" si="84">AN78+AN81+AN88+AN91+AN95+AN98+AN99+AN100</f>
        <v>1902.7466803267362</v>
      </c>
      <c r="AO101" s="7">
        <f t="shared" ref="AO101" si="85">AO78+AO81+AO88+AO91+AO95+AO98+AO99+AO100</f>
        <v>2054.3814797642785</v>
      </c>
      <c r="AP101" s="7">
        <f t="shared" ref="AP101" si="86">AP78+AP81+AP88+AP91+AP95+AP98+AP99+AP100</f>
        <v>2228.1706204588927</v>
      </c>
      <c r="AQ101" s="7">
        <f t="shared" ref="AQ101" si="87">AQ78+AQ81+AQ88+AQ91+AQ95+AQ98+AQ99+AQ100</f>
        <v>2276.7205246643352</v>
      </c>
      <c r="AR101" s="7">
        <f t="shared" ref="AR101" si="88">AR78+AR81+AR88+AR91+AR95+AR98+AR99+AR100</f>
        <v>2280.1611541272855</v>
      </c>
      <c r="AS101" s="7">
        <f t="shared" ref="AS101" si="89">AS78+AS81+AS88+AS91+AS95+AS98+AS99+AS100</f>
        <v>2267.514695628729</v>
      </c>
      <c r="AT101" s="7">
        <f t="shared" ref="AT101" si="90">AT78+AT81+AT88+AT91+AT95+AT98+AT99+AT100</f>
        <v>2201.0089074256157</v>
      </c>
      <c r="AU101" s="31">
        <f t="shared" ref="AU101" si="91">AU78+AU81+AU88+AU91+AU95+AU98+AU99+AU100</f>
        <v>0</v>
      </c>
      <c r="AV101" s="31">
        <f t="shared" ref="AV101" si="92">AV78+AV81+AV88+AV91+AV95+AV98+AV99+AV100</f>
        <v>0</v>
      </c>
      <c r="AW101" s="31">
        <f t="shared" ref="AW101" si="93">AW78+AW81+AW88+AW91+AW95+AW98+AW99+AW100</f>
        <v>0</v>
      </c>
      <c r="AX101" s="31">
        <f t="shared" ref="AX101" si="94">AX78+AX81+AX88+AX91+AX95+AX98+AX99+AX100</f>
        <v>0</v>
      </c>
      <c r="AY101" s="31">
        <f t="shared" ref="AY101" si="95">AY78+AY81+AY88+AY91+AY95+AY98+AY99+AY100</f>
        <v>0</v>
      </c>
      <c r="AZ101" s="31">
        <f t="shared" ref="AZ101" si="96">AZ78+AZ81+AZ88+AZ91+AZ95+AZ98+AZ99+AZ100</f>
        <v>0</v>
      </c>
      <c r="BA101" s="31">
        <f t="shared" ref="BA101" si="97">BA78+BA81+BA88+BA91+BA95+BA98+BA99+BA100</f>
        <v>0</v>
      </c>
      <c r="BB101" s="31">
        <f t="shared" ref="BB101" si="98">BB78+BB81+BB88+BB91+BB95+BB98+BB99+BB100</f>
        <v>0</v>
      </c>
      <c r="BC101" s="31">
        <f t="shared" ref="BC101" si="99">BC78+BC81+BC88+BC91+BC95+BC98+BC99+BC100</f>
        <v>0</v>
      </c>
      <c r="BD101" s="31">
        <f t="shared" ref="BD101" si="100">BD78+BD81+BD88+BD91+BD95+BD98+BD99+BD100</f>
        <v>0</v>
      </c>
      <c r="BE101" s="31">
        <f t="shared" ref="BE101" si="101">BE78+BE81+BE88+BE91+BE95+BE98+BE99+BE100</f>
        <v>0</v>
      </c>
      <c r="BF101" s="31">
        <f t="shared" ref="BF101" si="102">BF78+BF81+BF88+BF91+BF95+BF98+BF99+BF100</f>
        <v>0</v>
      </c>
      <c r="BG101" s="31">
        <f t="shared" ref="BG101" si="103">BG78+BG81+BG88+BG91+BG95+BG98+BG99+BG100</f>
        <v>0</v>
      </c>
      <c r="BH101" s="31">
        <f t="shared" ref="BH101" si="104">BH78+BH81+BH88+BH91+BH95+BH98+BH99+BH100</f>
        <v>0</v>
      </c>
      <c r="BI101" s="31">
        <f t="shared" ref="BI101" si="105">BI78+BI81+BI88+BI91+BI95+BI98+BI99+BI100</f>
        <v>0</v>
      </c>
      <c r="BJ101" s="31">
        <f t="shared" ref="BJ101" si="106">BJ78+BJ81+BJ88+BJ91+BJ95+BJ98+BJ99+BJ100</f>
        <v>0</v>
      </c>
      <c r="BK101" s="31">
        <f t="shared" ref="BK101" si="107">BK78+BK81+BK88+BK91+BK95+BK98+BK99+BK100</f>
        <v>0</v>
      </c>
      <c r="BL101" s="31">
        <f t="shared" ref="BL101" si="108">BL78+BL81+BL88+BL91+BL95+BL98+BL99+BL100</f>
        <v>0</v>
      </c>
      <c r="BM101" s="31">
        <f t="shared" ref="BM101" si="109">BM78+BM81+BM88+BM91+BM95+BM98+BM99+BM100</f>
        <v>0</v>
      </c>
      <c r="BN101" s="31">
        <f t="shared" ref="BN101" si="110">BN78+BN81+BN88+BN91+BN95+BN98+BN99+BN100</f>
        <v>0</v>
      </c>
      <c r="BO101" s="31">
        <f t="shared" ref="BO101" si="111">BO78+BO81+BO88+BO91+BO95+BO98+BO99+BO100</f>
        <v>0</v>
      </c>
      <c r="BP101" s="31">
        <f t="shared" ref="BP101" si="112">BP78+BP81+BP88+BP91+BP95+BP98+BP99+BP100</f>
        <v>0</v>
      </c>
      <c r="BQ101" s="31">
        <f t="shared" ref="BQ101" si="113">BQ78+BQ81+BQ88+BQ91+BQ95+BQ98+BQ99+BQ100</f>
        <v>0</v>
      </c>
      <c r="BR101" s="31">
        <f t="shared" ref="BR101" si="114">BR78+BR81+BR88+BR91+BR95+BR98+BR99+BR100</f>
        <v>0</v>
      </c>
      <c r="BS101" s="31">
        <f t="shared" ref="BS101" si="115">BS78+BS81+BS88+BS91+BS95+BS98+BS99+BS100</f>
        <v>0</v>
      </c>
      <c r="BT101" s="31">
        <f t="shared" ref="BT101" si="116">BT78+BT81+BT88+BT91+BT95+BT98+BT99+BT100</f>
        <v>0</v>
      </c>
      <c r="BU101" s="31">
        <f t="shared" ref="BU101" si="117">BU78+BU81+BU88+BU91+BU95+BU98+BU99+BU100</f>
        <v>0</v>
      </c>
      <c r="BV101" s="31">
        <f t="shared" ref="BV101" si="118">BV78+BV81+BV88+BV91+BV95+BV98+BV99+BV100</f>
        <v>0</v>
      </c>
      <c r="BW101" s="31">
        <f t="shared" ref="BW101" si="119">BW78+BW81+BW88+BW91+BW95+BW98+BW99+BW100</f>
        <v>0</v>
      </c>
      <c r="BX101" s="31">
        <f t="shared" ref="BX101" si="120">BX78+BX81+BX88+BX91+BX95+BX98+BX99+BX100</f>
        <v>0</v>
      </c>
      <c r="BY101" s="31">
        <f t="shared" ref="BY101" si="121">BY78+BY81+BY88+BY91+BY95+BY98+BY99+BY100</f>
        <v>0</v>
      </c>
      <c r="BZ101" s="31">
        <f t="shared" ref="BZ101" si="122">BZ78+BZ81+BZ88+BZ91+BZ95+BZ98+BZ99+BZ100</f>
        <v>0</v>
      </c>
      <c r="CA101" s="31">
        <f t="shared" ref="CA101" si="123">CA78+CA81+CA88+CA91+CA95+CA98+CA99+CA100</f>
        <v>0</v>
      </c>
      <c r="CB101" s="31">
        <f t="shared" ref="CB101" si="124">CB78+CB81+CB88+CB91+CB95+CB98+CB99+CB100</f>
        <v>0</v>
      </c>
      <c r="CC101" s="31">
        <f t="shared" ref="CC101" si="125">CC78+CC81+CC88+CC91+CC95+CC98+CC99+CC100</f>
        <v>0</v>
      </c>
      <c r="CD101" s="31">
        <f t="shared" ref="CD101" si="126">CD78+CD81+CD88+CD91+CD95+CD98+CD99+CD100</f>
        <v>0</v>
      </c>
      <c r="CE101" s="31">
        <f t="shared" ref="CE101" si="127">CE78+CE81+CE88+CE91+CE95+CE98+CE99+CE100</f>
        <v>0</v>
      </c>
    </row>
    <row r="103" spans="2:83" x14ac:dyDescent="0.25">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row>
    <row r="104" spans="2:83" x14ac:dyDescent="0.25">
      <c r="AM104" s="119"/>
      <c r="AN104" s="119"/>
      <c r="AO104" s="18"/>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226"/>
      <c r="BL104" s="226"/>
      <c r="BM104" s="226"/>
      <c r="BN104" s="226"/>
      <c r="BO104" s="226"/>
      <c r="BP104" s="226"/>
      <c r="BQ104" s="226"/>
      <c r="BR104" s="226"/>
      <c r="BS104" s="226"/>
      <c r="BT104" s="226"/>
      <c r="BU104" s="226"/>
      <c r="BV104" s="226"/>
      <c r="BW104" s="226"/>
      <c r="BX104" s="226"/>
      <c r="BY104" s="226"/>
      <c r="BZ104" s="226"/>
      <c r="CA104" s="226"/>
      <c r="CB104" s="226"/>
      <c r="CC104" s="226"/>
      <c r="CD104" s="226"/>
      <c r="CE104" s="226"/>
    </row>
    <row r="105" spans="2:83" x14ac:dyDescent="0.25">
      <c r="AM105" s="18"/>
      <c r="AN105" s="18"/>
      <c r="AO105" s="1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row>
    <row r="106" spans="2:83" x14ac:dyDescent="0.25">
      <c r="C106" s="18"/>
      <c r="AM106" s="18"/>
      <c r="AN106" s="18"/>
      <c r="AO106" s="1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row>
    <row r="107" spans="2:83" x14ac:dyDescent="0.25">
      <c r="C107" s="18"/>
    </row>
    <row r="108" spans="2:83" x14ac:dyDescent="0.25">
      <c r="C108" s="18"/>
    </row>
    <row r="109" spans="2:83" s="70" customFormat="1" x14ac:dyDescent="0.25">
      <c r="B109" s="234"/>
      <c r="C109" s="37"/>
      <c r="G109" s="18"/>
      <c r="H109" s="18"/>
      <c r="I109" s="18"/>
      <c r="J109" s="18"/>
      <c r="K109" s="18"/>
      <c r="L109" s="18"/>
      <c r="M109" s="18"/>
      <c r="N109" s="18"/>
      <c r="O109" s="18"/>
      <c r="P109" s="18"/>
      <c r="Q109" s="18"/>
      <c r="R109" s="18"/>
      <c r="S109" s="18"/>
      <c r="T109" s="18"/>
      <c r="U109" s="18"/>
      <c r="V109" s="18"/>
      <c r="W109" s="38"/>
      <c r="X109" s="38"/>
      <c r="Y109" s="38"/>
      <c r="Z109" s="38"/>
      <c r="AA109" s="38"/>
      <c r="AB109" s="38"/>
      <c r="AC109" s="38"/>
      <c r="AD109" s="38"/>
      <c r="AE109" s="38"/>
      <c r="AF109" s="38"/>
      <c r="AG109" s="38"/>
      <c r="AH109" s="38"/>
      <c r="AI109" s="38"/>
      <c r="AJ109" s="38"/>
      <c r="AK109" s="38"/>
      <c r="AL109" s="38"/>
      <c r="AM109" s="38"/>
      <c r="AN109" s="38"/>
      <c r="AO109" s="38"/>
      <c r="AP109" s="38"/>
      <c r="AQ109" s="39"/>
      <c r="AR109" s="38"/>
      <c r="AS109" s="38"/>
      <c r="AT109" s="38"/>
      <c r="AU109" s="38"/>
      <c r="AV109" s="38"/>
      <c r="AW109" s="38"/>
      <c r="AX109" s="38"/>
      <c r="AY109" s="38"/>
      <c r="AZ109" s="38"/>
      <c r="BA109" s="38"/>
      <c r="BB109" s="39"/>
      <c r="BC109" s="39"/>
      <c r="BD109" s="39"/>
      <c r="BE109" s="39"/>
      <c r="BF109" s="39"/>
      <c r="BG109" s="39"/>
      <c r="BH109" s="39"/>
      <c r="BI109" s="39"/>
      <c r="BJ109" s="39"/>
      <c r="BK109" s="39"/>
      <c r="BL109" s="40"/>
      <c r="BM109" s="40"/>
      <c r="BN109" s="40"/>
      <c r="BO109" s="40"/>
      <c r="BP109" s="40"/>
      <c r="BQ109" s="40"/>
      <c r="BR109" s="40"/>
      <c r="BS109" s="40"/>
      <c r="BT109" s="40"/>
      <c r="BU109" s="40"/>
      <c r="BV109" s="40"/>
      <c r="BW109" s="40"/>
      <c r="BX109" s="40"/>
      <c r="BY109" s="40"/>
      <c r="BZ109" s="40"/>
      <c r="CA109" s="40"/>
      <c r="CB109" s="40"/>
      <c r="CC109" s="40"/>
      <c r="CD109" s="40"/>
      <c r="CE109" s="40"/>
    </row>
    <row r="110" spans="2:83" s="70" customFormat="1" x14ac:dyDescent="0.25">
      <c r="B110" s="234"/>
      <c r="C110" s="41"/>
      <c r="G110" s="18"/>
      <c r="H110" s="18"/>
      <c r="I110" s="18"/>
      <c r="J110" s="18"/>
      <c r="K110" s="18"/>
      <c r="L110" s="18"/>
      <c r="M110" s="18"/>
      <c r="N110" s="18"/>
      <c r="O110" s="18"/>
      <c r="P110" s="18"/>
      <c r="Q110" s="18"/>
      <c r="R110" s="18"/>
      <c r="S110" s="18"/>
      <c r="T110" s="18"/>
      <c r="U110" s="18"/>
      <c r="V110" s="18"/>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23"/>
      <c r="BH110" s="123"/>
      <c r="BI110" s="123"/>
      <c r="BJ110" s="123"/>
      <c r="BK110" s="235"/>
      <c r="BL110" s="235"/>
      <c r="BM110" s="235"/>
      <c r="BN110" s="235"/>
      <c r="BO110" s="235"/>
      <c r="BP110" s="235"/>
      <c r="BQ110" s="235"/>
      <c r="BR110" s="235"/>
      <c r="BS110" s="235"/>
      <c r="BT110" s="235"/>
      <c r="BU110" s="235"/>
      <c r="BV110" s="235"/>
      <c r="BW110" s="235"/>
      <c r="BX110" s="235"/>
      <c r="BY110" s="235"/>
      <c r="BZ110" s="235"/>
      <c r="CA110" s="235"/>
      <c r="CB110" s="235"/>
      <c r="CC110" s="235"/>
      <c r="CD110" s="235"/>
      <c r="CE110" s="235"/>
    </row>
    <row r="111" spans="2:83" s="70" customFormat="1" x14ac:dyDescent="0.25">
      <c r="B111" s="234"/>
      <c r="C111" s="42"/>
      <c r="G111" s="18"/>
      <c r="H111" s="18"/>
      <c r="I111" s="18"/>
      <c r="J111" s="18"/>
      <c r="K111" s="18"/>
      <c r="L111" s="18"/>
      <c r="M111" s="18"/>
      <c r="N111" s="18"/>
      <c r="O111" s="18"/>
      <c r="P111" s="18"/>
      <c r="Q111" s="18"/>
      <c r="R111" s="18"/>
      <c r="S111" s="18"/>
      <c r="T111" s="18"/>
      <c r="U111" s="18"/>
      <c r="V111" s="18"/>
      <c r="W111" s="236"/>
      <c r="X111" s="236"/>
      <c r="Y111" s="236"/>
      <c r="Z111" s="236"/>
      <c r="AA111" s="236"/>
      <c r="AB111" s="236"/>
      <c r="AC111" s="236"/>
      <c r="AD111" s="236"/>
      <c r="AE111" s="236"/>
      <c r="AF111" s="236"/>
      <c r="AG111" s="236"/>
      <c r="AH111" s="236"/>
      <c r="AI111" s="236"/>
      <c r="AJ111" s="236"/>
      <c r="AK111" s="236"/>
      <c r="AL111" s="236"/>
      <c r="AM111" s="236"/>
      <c r="AN111" s="236"/>
      <c r="AO111" s="236"/>
      <c r="AP111" s="236"/>
      <c r="AQ111" s="236"/>
      <c r="AR111" s="236"/>
      <c r="AS111" s="236"/>
      <c r="AT111" s="236"/>
      <c r="AU111" s="236"/>
      <c r="AV111" s="236"/>
      <c r="AW111" s="236"/>
      <c r="AX111" s="236"/>
      <c r="AY111" s="236"/>
      <c r="AZ111" s="236"/>
      <c r="BA111" s="236"/>
      <c r="BB111" s="236"/>
      <c r="BC111" s="236"/>
      <c r="BD111" s="236"/>
      <c r="BE111" s="236"/>
      <c r="BF111" s="236"/>
      <c r="BG111" s="236"/>
      <c r="BH111" s="236"/>
      <c r="BI111" s="236"/>
      <c r="BJ111" s="236"/>
      <c r="BK111" s="236"/>
      <c r="BL111" s="236"/>
      <c r="BM111" s="236"/>
      <c r="BN111" s="236"/>
      <c r="BO111" s="236"/>
      <c r="BP111" s="236"/>
      <c r="BQ111" s="236"/>
      <c r="BR111" s="236"/>
      <c r="BS111" s="236"/>
      <c r="BT111" s="236"/>
      <c r="BU111" s="236"/>
      <c r="BV111" s="236"/>
      <c r="BW111" s="236"/>
      <c r="BX111" s="236"/>
      <c r="BY111" s="236"/>
      <c r="BZ111" s="236"/>
      <c r="CA111" s="236"/>
      <c r="CB111" s="236"/>
      <c r="CC111" s="236"/>
      <c r="CD111" s="236"/>
      <c r="CE111" s="236"/>
    </row>
    <row r="112" spans="2:83" s="70" customFormat="1" x14ac:dyDescent="0.25">
      <c r="B112" s="234"/>
      <c r="C112" s="42"/>
      <c r="G112" s="18"/>
      <c r="H112" s="18"/>
      <c r="I112" s="18"/>
      <c r="J112" s="18"/>
      <c r="K112" s="18"/>
      <c r="L112" s="18"/>
      <c r="M112" s="18"/>
      <c r="N112" s="18"/>
      <c r="O112" s="18"/>
      <c r="P112" s="18"/>
      <c r="Q112" s="18"/>
      <c r="R112" s="18"/>
      <c r="S112" s="18"/>
      <c r="T112" s="18"/>
      <c r="U112" s="18"/>
      <c r="V112" s="18"/>
      <c r="W112" s="236"/>
      <c r="X112" s="236"/>
      <c r="Y112" s="236"/>
      <c r="Z112" s="236"/>
      <c r="AA112" s="236"/>
      <c r="AB112" s="236"/>
      <c r="AC112" s="236"/>
      <c r="AD112" s="236"/>
      <c r="AE112" s="236"/>
      <c r="AF112" s="236"/>
      <c r="AG112" s="236"/>
      <c r="AH112" s="236"/>
      <c r="AI112" s="236"/>
      <c r="AJ112" s="236"/>
      <c r="AK112" s="236"/>
      <c r="AL112" s="236"/>
      <c r="AM112" s="236"/>
      <c r="AN112" s="236"/>
      <c r="AO112" s="236"/>
      <c r="AP112" s="236"/>
      <c r="AQ112" s="236"/>
      <c r="AR112" s="236"/>
      <c r="AS112" s="236"/>
      <c r="AT112" s="236"/>
      <c r="AU112" s="236"/>
      <c r="AV112" s="236"/>
      <c r="AW112" s="236"/>
      <c r="AX112" s="236"/>
      <c r="AY112" s="236"/>
      <c r="AZ112" s="236"/>
      <c r="BA112" s="236"/>
      <c r="BB112" s="236"/>
      <c r="BC112" s="236"/>
      <c r="BD112" s="236"/>
      <c r="BE112" s="236"/>
      <c r="BF112" s="236"/>
      <c r="BG112" s="236"/>
      <c r="BH112" s="236"/>
      <c r="BI112" s="236"/>
      <c r="BJ112" s="236"/>
      <c r="BK112" s="236"/>
      <c r="BL112" s="236"/>
      <c r="BM112" s="236"/>
      <c r="BN112" s="236"/>
      <c r="BO112" s="236"/>
      <c r="BP112" s="236"/>
      <c r="BQ112" s="236"/>
      <c r="BR112" s="236"/>
      <c r="BS112" s="236"/>
      <c r="BT112" s="236"/>
      <c r="BU112" s="236"/>
      <c r="BV112" s="236"/>
      <c r="BW112" s="236"/>
      <c r="BX112" s="236"/>
      <c r="BY112" s="236"/>
      <c r="BZ112" s="236"/>
      <c r="CA112" s="236"/>
      <c r="CB112" s="236"/>
      <c r="CC112" s="236"/>
      <c r="CD112" s="236"/>
      <c r="CE112" s="236"/>
    </row>
    <row r="113" spans="2:83" s="70" customFormat="1" x14ac:dyDescent="0.25">
      <c r="B113" s="234"/>
      <c r="C113" s="42"/>
      <c r="G113" s="18"/>
      <c r="H113" s="18"/>
      <c r="I113" s="18"/>
      <c r="J113" s="18"/>
      <c r="K113" s="18"/>
      <c r="L113" s="18"/>
      <c r="M113" s="18"/>
      <c r="N113" s="18"/>
      <c r="O113" s="18"/>
      <c r="P113" s="18"/>
      <c r="Q113" s="18"/>
      <c r="R113" s="18"/>
      <c r="S113" s="18"/>
      <c r="T113" s="18"/>
      <c r="U113" s="18"/>
      <c r="V113" s="18"/>
      <c r="W113" s="236"/>
      <c r="X113" s="236"/>
      <c r="Y113" s="236"/>
      <c r="Z113" s="236"/>
      <c r="AA113" s="236"/>
      <c r="AB113" s="236"/>
      <c r="AC113" s="236"/>
      <c r="AD113" s="236"/>
      <c r="AE113" s="236"/>
      <c r="AF113" s="236"/>
      <c r="AG113" s="236"/>
      <c r="AH113" s="236"/>
      <c r="AI113" s="236"/>
      <c r="AJ113" s="236"/>
      <c r="AK113" s="236"/>
      <c r="AL113" s="236"/>
      <c r="AM113" s="236"/>
      <c r="AN113" s="236"/>
      <c r="AO113" s="236"/>
      <c r="AP113" s="236"/>
      <c r="AQ113" s="236"/>
      <c r="AR113" s="236"/>
      <c r="AS113" s="236"/>
      <c r="AT113" s="236"/>
      <c r="AU113" s="236"/>
      <c r="AV113" s="236"/>
      <c r="AW113" s="236"/>
      <c r="AX113" s="236"/>
      <c r="AY113" s="236"/>
      <c r="AZ113" s="236"/>
      <c r="BA113" s="236"/>
      <c r="BB113" s="236"/>
      <c r="BC113" s="236"/>
      <c r="BD113" s="236"/>
      <c r="BE113" s="236"/>
      <c r="BF113" s="236"/>
      <c r="BG113" s="236"/>
      <c r="BH113" s="236"/>
      <c r="BI113" s="236"/>
      <c r="BJ113" s="236"/>
      <c r="BK113" s="236"/>
      <c r="BL113" s="236"/>
      <c r="BM113" s="236"/>
      <c r="BN113" s="236"/>
      <c r="BO113" s="236"/>
      <c r="BP113" s="236"/>
      <c r="BQ113" s="236"/>
      <c r="BR113" s="236"/>
      <c r="BS113" s="236"/>
      <c r="BT113" s="236"/>
      <c r="BU113" s="236"/>
      <c r="BV113" s="236"/>
      <c r="BW113" s="236"/>
      <c r="BX113" s="236"/>
      <c r="BY113" s="236"/>
      <c r="BZ113" s="236"/>
      <c r="CA113" s="236"/>
      <c r="CB113" s="236"/>
      <c r="CC113" s="236"/>
      <c r="CD113" s="236"/>
      <c r="CE113" s="236"/>
    </row>
    <row r="114" spans="2:83" s="70" customFormat="1" x14ac:dyDescent="0.25">
      <c r="B114" s="234"/>
      <c r="C114" s="42"/>
      <c r="G114" s="18"/>
      <c r="H114" s="18"/>
      <c r="I114" s="18"/>
      <c r="J114" s="18"/>
      <c r="K114" s="18"/>
      <c r="L114" s="18"/>
      <c r="M114" s="18"/>
      <c r="N114" s="18"/>
      <c r="O114" s="18"/>
      <c r="P114" s="18"/>
      <c r="Q114" s="18"/>
      <c r="R114" s="18"/>
      <c r="S114" s="18"/>
      <c r="T114" s="18"/>
      <c r="U114" s="18"/>
      <c r="V114" s="18"/>
      <c r="W114" s="236"/>
      <c r="X114" s="236"/>
      <c r="Y114" s="236"/>
      <c r="Z114" s="236"/>
      <c r="AA114" s="236"/>
      <c r="AB114" s="236"/>
      <c r="AC114" s="236"/>
      <c r="AD114" s="236"/>
      <c r="AE114" s="236"/>
      <c r="AF114" s="236"/>
      <c r="AG114" s="236"/>
      <c r="AH114" s="236"/>
      <c r="AI114" s="236"/>
      <c r="AJ114" s="236"/>
      <c r="AK114" s="236"/>
      <c r="AL114" s="236"/>
      <c r="AM114" s="236"/>
      <c r="AN114" s="236"/>
      <c r="AO114" s="236"/>
      <c r="AP114" s="236"/>
      <c r="AQ114" s="236"/>
      <c r="AR114" s="236"/>
      <c r="AS114" s="236"/>
      <c r="AT114" s="236"/>
      <c r="AU114" s="236"/>
      <c r="AV114" s="236"/>
      <c r="AW114" s="236"/>
      <c r="AX114" s="236"/>
      <c r="AY114" s="236"/>
      <c r="AZ114" s="236"/>
      <c r="BA114" s="236"/>
      <c r="BB114" s="236"/>
      <c r="BC114" s="236"/>
      <c r="BD114" s="236"/>
      <c r="BE114" s="236"/>
      <c r="BF114" s="236"/>
      <c r="BG114" s="236"/>
      <c r="BH114" s="236"/>
      <c r="BI114" s="236"/>
      <c r="BJ114" s="236"/>
      <c r="BK114" s="236"/>
      <c r="BL114" s="236"/>
      <c r="BM114" s="236"/>
      <c r="BN114" s="236"/>
      <c r="BO114" s="236"/>
      <c r="BP114" s="236"/>
      <c r="BQ114" s="236"/>
      <c r="BR114" s="236"/>
      <c r="BS114" s="236"/>
      <c r="BT114" s="236"/>
      <c r="BU114" s="236"/>
      <c r="BV114" s="236"/>
      <c r="BW114" s="236"/>
      <c r="BX114" s="236"/>
      <c r="BY114" s="236"/>
      <c r="BZ114" s="236"/>
      <c r="CA114" s="236"/>
      <c r="CB114" s="236"/>
      <c r="CC114" s="236"/>
      <c r="CD114" s="236"/>
      <c r="CE114" s="236"/>
    </row>
    <row r="115" spans="2:83" s="70" customFormat="1" hidden="1" x14ac:dyDescent="0.25">
      <c r="B115" s="234"/>
      <c r="C115" s="42"/>
      <c r="G115" s="18"/>
      <c r="H115" s="18"/>
      <c r="I115" s="18"/>
      <c r="J115" s="18"/>
      <c r="K115" s="18"/>
      <c r="L115" s="18"/>
      <c r="M115" s="18"/>
      <c r="N115" s="18"/>
      <c r="O115" s="18"/>
      <c r="P115" s="18"/>
      <c r="Q115" s="18"/>
      <c r="R115" s="18"/>
      <c r="S115" s="18"/>
      <c r="T115" s="18"/>
      <c r="U115" s="18"/>
      <c r="V115" s="18"/>
      <c r="W115" s="236"/>
      <c r="X115" s="236"/>
      <c r="Y115" s="236"/>
      <c r="Z115" s="236"/>
      <c r="AA115" s="236"/>
      <c r="AB115" s="236"/>
      <c r="AC115" s="236"/>
      <c r="AD115" s="236"/>
      <c r="AE115" s="236"/>
      <c r="AF115" s="236"/>
      <c r="AG115" s="236"/>
      <c r="AH115" s="236"/>
      <c r="AI115" s="236"/>
      <c r="AJ115" s="236"/>
      <c r="AK115" s="236"/>
      <c r="AL115" s="236"/>
      <c r="AM115" s="236"/>
      <c r="AN115" s="236"/>
      <c r="AO115" s="236"/>
      <c r="AP115" s="236"/>
      <c r="AQ115" s="236"/>
      <c r="AR115" s="236"/>
      <c r="AS115" s="236"/>
      <c r="AT115" s="236"/>
      <c r="AU115" s="236"/>
      <c r="AV115" s="236"/>
      <c r="AW115" s="236"/>
      <c r="AX115" s="236"/>
      <c r="AY115" s="236"/>
      <c r="AZ115" s="236"/>
      <c r="BA115" s="236"/>
      <c r="BB115" s="236"/>
      <c r="BC115" s="236"/>
      <c r="BD115" s="236"/>
      <c r="BE115" s="236"/>
      <c r="BF115" s="236"/>
      <c r="BG115" s="236"/>
      <c r="BH115" s="236"/>
      <c r="BI115" s="236"/>
      <c r="BJ115" s="236"/>
      <c r="BK115" s="236"/>
      <c r="BL115" s="236"/>
      <c r="BM115" s="236"/>
      <c r="BN115" s="236"/>
      <c r="BO115" s="236"/>
      <c r="BP115" s="236"/>
      <c r="BQ115" s="236"/>
      <c r="BR115" s="236"/>
      <c r="BS115" s="236"/>
      <c r="BT115" s="236"/>
      <c r="BU115" s="236"/>
      <c r="BV115" s="236"/>
      <c r="BW115" s="236"/>
      <c r="BX115" s="236"/>
      <c r="BY115" s="236"/>
      <c r="BZ115" s="236"/>
      <c r="CA115" s="236"/>
      <c r="CB115" s="236"/>
      <c r="CC115" s="236"/>
      <c r="CD115" s="236"/>
      <c r="CE115" s="236"/>
    </row>
    <row r="116" spans="2:83" s="70" customFormat="1" hidden="1" x14ac:dyDescent="0.25">
      <c r="B116" s="234"/>
      <c r="C116" s="43"/>
      <c r="G116" s="18"/>
      <c r="H116" s="18"/>
      <c r="I116" s="18"/>
      <c r="J116" s="18"/>
      <c r="K116" s="18"/>
      <c r="L116" s="18"/>
      <c r="M116" s="18"/>
      <c r="N116" s="18"/>
      <c r="O116" s="18"/>
      <c r="P116" s="18"/>
      <c r="Q116" s="18"/>
      <c r="R116" s="18"/>
      <c r="S116" s="18"/>
      <c r="T116" s="18"/>
      <c r="U116" s="18"/>
      <c r="V116" s="18"/>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44"/>
    </row>
    <row r="117" spans="2:83" s="70" customFormat="1" hidden="1" x14ac:dyDescent="0.25">
      <c r="B117" s="234"/>
      <c r="C117" s="237"/>
      <c r="G117" s="18"/>
      <c r="H117" s="18"/>
      <c r="I117" s="18"/>
      <c r="J117" s="18"/>
      <c r="K117" s="18"/>
      <c r="L117" s="18"/>
      <c r="M117" s="18"/>
      <c r="N117" s="18"/>
      <c r="O117" s="18"/>
      <c r="P117" s="18"/>
      <c r="Q117" s="18"/>
      <c r="R117" s="18"/>
      <c r="S117" s="18"/>
      <c r="T117" s="18"/>
      <c r="U117" s="18"/>
      <c r="V117" s="18"/>
      <c r="W117" s="236"/>
      <c r="X117" s="236"/>
      <c r="Y117" s="236"/>
      <c r="Z117" s="236"/>
      <c r="AA117" s="236"/>
      <c r="AB117" s="236"/>
      <c r="AC117" s="236"/>
      <c r="AD117" s="236"/>
      <c r="AE117" s="236"/>
      <c r="AF117" s="236"/>
      <c r="AG117" s="236"/>
      <c r="AH117" s="236"/>
      <c r="AI117" s="236"/>
      <c r="AJ117" s="236"/>
      <c r="AK117" s="236"/>
      <c r="AL117" s="236"/>
      <c r="AM117" s="236"/>
      <c r="AN117" s="236"/>
      <c r="AO117" s="236"/>
      <c r="AP117" s="236"/>
      <c r="AQ117" s="236"/>
      <c r="AR117" s="236"/>
      <c r="AS117" s="236"/>
      <c r="AT117" s="236"/>
      <c r="AU117" s="236"/>
      <c r="AV117" s="236"/>
      <c r="AW117" s="236"/>
      <c r="AX117" s="236"/>
      <c r="AY117" s="236"/>
      <c r="AZ117" s="236"/>
      <c r="BA117" s="236"/>
      <c r="BB117" s="236"/>
      <c r="BC117" s="236"/>
      <c r="BD117" s="236"/>
      <c r="BE117" s="236"/>
      <c r="BF117" s="236"/>
      <c r="BG117" s="236"/>
      <c r="BH117" s="236"/>
      <c r="BI117" s="236"/>
      <c r="BJ117" s="236"/>
      <c r="BK117" s="236"/>
      <c r="BL117" s="236"/>
      <c r="BM117" s="236"/>
      <c r="BN117" s="236"/>
      <c r="BO117" s="236"/>
      <c r="BP117" s="236"/>
      <c r="BQ117" s="236"/>
      <c r="BR117" s="236"/>
      <c r="BS117" s="236"/>
      <c r="BT117" s="236"/>
      <c r="BU117" s="236"/>
      <c r="BV117" s="236"/>
      <c r="BW117" s="236"/>
      <c r="BX117" s="236"/>
      <c r="BY117" s="236"/>
      <c r="BZ117" s="236"/>
      <c r="CA117" s="236"/>
      <c r="CB117" s="236"/>
      <c r="CC117" s="236"/>
      <c r="CD117" s="236"/>
      <c r="CE117" s="236"/>
    </row>
    <row r="118" spans="2:83" hidden="1" x14ac:dyDescent="0.25"/>
    <row r="119" spans="2:83" x14ac:dyDescent="0.25">
      <c r="C119" s="18"/>
    </row>
    <row r="120" spans="2:83" x14ac:dyDescent="0.25">
      <c r="B120" s="313" t="s">
        <v>171</v>
      </c>
      <c r="C120" s="314"/>
      <c r="E120" s="341" t="s">
        <v>42</v>
      </c>
      <c r="F120" s="336"/>
      <c r="G120" s="336"/>
      <c r="H120" s="336"/>
      <c r="I120" s="205"/>
      <c r="J120" s="205"/>
      <c r="K120" s="205"/>
      <c r="L120" s="205"/>
      <c r="M120" s="205"/>
      <c r="N120" s="205"/>
      <c r="O120" s="205"/>
      <c r="P120" s="205"/>
      <c r="Q120" s="205"/>
      <c r="R120" s="205"/>
      <c r="S120" s="205"/>
      <c r="T120" s="205"/>
      <c r="U120" s="205"/>
      <c r="V120" s="205"/>
      <c r="W120" s="80">
        <v>1990</v>
      </c>
      <c r="X120" s="80">
        <v>1991</v>
      </c>
      <c r="Y120" s="80">
        <v>1992</v>
      </c>
      <c r="Z120" s="80">
        <v>1993</v>
      </c>
      <c r="AA120" s="80">
        <v>1994</v>
      </c>
      <c r="AB120" s="80">
        <v>1995</v>
      </c>
      <c r="AC120" s="80">
        <v>1996</v>
      </c>
      <c r="AD120" s="80">
        <v>1997</v>
      </c>
      <c r="AE120" s="80">
        <v>1998</v>
      </c>
      <c r="AF120" s="80">
        <v>1999</v>
      </c>
      <c r="AG120" s="80">
        <v>2000</v>
      </c>
      <c r="AH120" s="80">
        <v>2001</v>
      </c>
      <c r="AI120" s="80">
        <v>2002</v>
      </c>
      <c r="AJ120" s="80">
        <v>2003</v>
      </c>
      <c r="AK120" s="80">
        <v>2004</v>
      </c>
      <c r="AL120" s="80">
        <v>2005</v>
      </c>
      <c r="AM120" s="80">
        <v>2006</v>
      </c>
      <c r="AN120" s="80">
        <v>2007</v>
      </c>
      <c r="AO120" s="80">
        <v>2008</v>
      </c>
      <c r="AP120" s="80">
        <v>2009</v>
      </c>
      <c r="AQ120" s="80">
        <v>2010</v>
      </c>
      <c r="AR120" s="80">
        <v>2011</v>
      </c>
      <c r="AS120" s="80">
        <v>2012</v>
      </c>
      <c r="AT120" s="80">
        <v>2013</v>
      </c>
      <c r="AU120" s="80">
        <v>2014</v>
      </c>
      <c r="AV120" s="80">
        <v>2015</v>
      </c>
      <c r="AW120" s="80">
        <v>2016</v>
      </c>
      <c r="AX120" s="80">
        <v>2017</v>
      </c>
      <c r="AY120" s="80">
        <v>2018</v>
      </c>
      <c r="AZ120" s="80">
        <v>2019</v>
      </c>
      <c r="BA120" s="80">
        <v>2020</v>
      </c>
      <c r="BB120" s="80">
        <v>2021</v>
      </c>
      <c r="BC120" s="80">
        <v>2022</v>
      </c>
      <c r="BD120" s="80">
        <v>2023</v>
      </c>
      <c r="BE120" s="80">
        <v>2024</v>
      </c>
      <c r="BF120" s="80">
        <v>2025</v>
      </c>
      <c r="BG120" s="80">
        <f t="shared" ref="BG120:CE120" si="128">BF120+1</f>
        <v>2026</v>
      </c>
      <c r="BH120" s="80">
        <f t="shared" si="128"/>
        <v>2027</v>
      </c>
      <c r="BI120" s="80">
        <f t="shared" si="128"/>
        <v>2028</v>
      </c>
      <c r="BJ120" s="80">
        <f t="shared" si="128"/>
        <v>2029</v>
      </c>
      <c r="BK120" s="80">
        <f t="shared" si="128"/>
        <v>2030</v>
      </c>
      <c r="BL120" s="80">
        <f t="shared" si="128"/>
        <v>2031</v>
      </c>
      <c r="BM120" s="80">
        <f t="shared" si="128"/>
        <v>2032</v>
      </c>
      <c r="BN120" s="80">
        <f t="shared" si="128"/>
        <v>2033</v>
      </c>
      <c r="BO120" s="80">
        <f t="shared" si="128"/>
        <v>2034</v>
      </c>
      <c r="BP120" s="80">
        <f t="shared" si="128"/>
        <v>2035</v>
      </c>
      <c r="BQ120" s="80">
        <f t="shared" si="128"/>
        <v>2036</v>
      </c>
      <c r="BR120" s="80">
        <f t="shared" si="128"/>
        <v>2037</v>
      </c>
      <c r="BS120" s="80">
        <f t="shared" si="128"/>
        <v>2038</v>
      </c>
      <c r="BT120" s="80">
        <f t="shared" si="128"/>
        <v>2039</v>
      </c>
      <c r="BU120" s="80">
        <f t="shared" si="128"/>
        <v>2040</v>
      </c>
      <c r="BV120" s="80">
        <f t="shared" si="128"/>
        <v>2041</v>
      </c>
      <c r="BW120" s="80">
        <f t="shared" si="128"/>
        <v>2042</v>
      </c>
      <c r="BX120" s="80">
        <f t="shared" si="128"/>
        <v>2043</v>
      </c>
      <c r="BY120" s="80">
        <f t="shared" si="128"/>
        <v>2044</v>
      </c>
      <c r="BZ120" s="80">
        <f t="shared" si="128"/>
        <v>2045</v>
      </c>
      <c r="CA120" s="80">
        <f t="shared" si="128"/>
        <v>2046</v>
      </c>
      <c r="CB120" s="80">
        <f t="shared" si="128"/>
        <v>2047</v>
      </c>
      <c r="CC120" s="80">
        <f t="shared" si="128"/>
        <v>2048</v>
      </c>
      <c r="CD120" s="80">
        <f t="shared" si="128"/>
        <v>2049</v>
      </c>
      <c r="CE120" s="80">
        <f t="shared" si="128"/>
        <v>2050</v>
      </c>
    </row>
    <row r="121" spans="2:83" s="56" customFormat="1" ht="14.4" customHeight="1" x14ac:dyDescent="0.25">
      <c r="B121" s="308" t="s">
        <v>84</v>
      </c>
      <c r="C121" s="309"/>
      <c r="E121" s="341"/>
      <c r="F121" s="336"/>
      <c r="G121" s="336"/>
      <c r="H121" s="336"/>
      <c r="I121" s="131"/>
      <c r="J121" s="131"/>
      <c r="K121" s="131"/>
      <c r="L121" s="131"/>
      <c r="M121" s="131"/>
      <c r="N121" s="131"/>
      <c r="O121" s="131"/>
      <c r="P121" s="131"/>
      <c r="Q121" s="131"/>
      <c r="R121" s="131"/>
      <c r="S121" s="131"/>
      <c r="T121" s="131"/>
      <c r="U121" s="131"/>
      <c r="V121" s="131"/>
    </row>
    <row r="122" spans="2:83" ht="15.6" customHeight="1" x14ac:dyDescent="0.25">
      <c r="B122" s="310" t="s">
        <v>319</v>
      </c>
      <c r="C122" s="311"/>
      <c r="E122" s="341"/>
      <c r="F122" s="336"/>
      <c r="G122" s="336"/>
      <c r="H122" s="336"/>
    </row>
    <row r="123" spans="2:83" x14ac:dyDescent="0.25">
      <c r="B123" s="306" t="s">
        <v>0</v>
      </c>
      <c r="C123" s="53" t="s">
        <v>6</v>
      </c>
      <c r="E123" s="233">
        <f>'Life&amp;Use'!D37</f>
        <v>0.66</v>
      </c>
      <c r="F123" s="64"/>
      <c r="G123" s="229"/>
      <c r="H123" s="229"/>
      <c r="I123" s="211"/>
      <c r="J123" s="211"/>
      <c r="K123" s="211"/>
      <c r="L123" s="211"/>
      <c r="M123" s="211"/>
      <c r="N123" s="211"/>
      <c r="O123" s="211"/>
      <c r="P123" s="211"/>
      <c r="Q123" s="211"/>
      <c r="R123" s="211"/>
      <c r="S123" s="211"/>
      <c r="T123" s="211"/>
      <c r="U123" s="211"/>
      <c r="V123" s="211"/>
      <c r="W123" s="52">
        <f>ConsMarket!W123*$E123</f>
        <v>417.17564459999994</v>
      </c>
      <c r="X123" s="52">
        <f>ConsMarket!X123*$E123</f>
        <v>379.48687919999998</v>
      </c>
      <c r="Y123" s="52">
        <f>ConsMarket!Y123*$E123</f>
        <v>341.79811379999995</v>
      </c>
      <c r="Z123" s="52">
        <f>ConsMarket!Z123*$E123</f>
        <v>304.10934839999999</v>
      </c>
      <c r="AA123" s="52">
        <f>ConsMarket!AA123*$E123</f>
        <v>271.69657695179995</v>
      </c>
      <c r="AB123" s="52">
        <f>ConsMarket!AB123*$E123</f>
        <v>244.55979945539994</v>
      </c>
      <c r="AC123" s="52">
        <f>ConsMarket!AC123*$E123</f>
        <v>222.69901591080003</v>
      </c>
      <c r="AD123" s="52">
        <f>ConsMarket!AD123*$E123</f>
        <v>200.8382323662</v>
      </c>
      <c r="AE123" s="52">
        <f>ConsMarket!AE123*$E123</f>
        <v>178.97744882160001</v>
      </c>
      <c r="AF123" s="52">
        <f>ConsMarket!AF123*$E123</f>
        <v>167.93204133419997</v>
      </c>
      <c r="AG123" s="52">
        <f>ConsMarket!AG123*$E123</f>
        <v>150.76805772599997</v>
      </c>
      <c r="AH123" s="52">
        <f>ConsMarket!AH123*$E123</f>
        <v>136.270879173</v>
      </c>
      <c r="AI123" s="52">
        <f>ConsMarket!AI123*$E123</f>
        <v>114.31609031699998</v>
      </c>
      <c r="AJ123" s="52">
        <f>ConsMarket!AJ123*$E123</f>
        <v>102.500445762</v>
      </c>
      <c r="AK123" s="52">
        <f>ConsMarket!AK123*$E123</f>
        <v>91.830710790818998</v>
      </c>
      <c r="AL123" s="52">
        <f>ConsMarket!AL123*$E123</f>
        <v>81.615924704456987</v>
      </c>
      <c r="AM123" s="52">
        <f>ConsMarket!AM123*$E123</f>
        <v>71.19328507691398</v>
      </c>
      <c r="AN123" s="52">
        <f>ConsMarket!AN123*$E123</f>
        <v>60.770645449370988</v>
      </c>
      <c r="AO123" s="52">
        <f>ConsMarket!AO123*$E123</f>
        <v>50.348005821827982</v>
      </c>
      <c r="AP123" s="52">
        <f>ConsMarket!AP123*$E123</f>
        <v>40.356257083856988</v>
      </c>
      <c r="AQ123" s="52">
        <f>ConsMarket!AQ123*$E123</f>
        <v>33.028460751428995</v>
      </c>
      <c r="AR123" s="52">
        <f>ConsMarket!AR123*$E123</f>
        <v>25.880561127134996</v>
      </c>
      <c r="AS123" s="52">
        <f>ConsMarket!AS123*$E123</f>
        <v>15.615428048648997</v>
      </c>
      <c r="AT123" s="52">
        <f>ConsMarket!AT123*$E123</f>
        <v>6.1605557738009971</v>
      </c>
      <c r="AU123" s="100">
        <f>ConsMarket!AU123*$E123</f>
        <v>0</v>
      </c>
      <c r="AV123" s="100">
        <f>ConsMarket!AV123*$E123</f>
        <v>0</v>
      </c>
      <c r="AW123" s="100">
        <f>ConsMarket!AW123*$E123</f>
        <v>0</v>
      </c>
      <c r="AX123" s="100">
        <f>ConsMarket!AX123*$E123</f>
        <v>0</v>
      </c>
      <c r="AY123" s="100">
        <f>ConsMarket!AY123*$E123</f>
        <v>0</v>
      </c>
      <c r="AZ123" s="100">
        <f>ConsMarket!AZ123*$E123</f>
        <v>0</v>
      </c>
      <c r="BA123" s="100">
        <f>ConsMarket!BA123*$E123</f>
        <v>0</v>
      </c>
      <c r="BB123" s="100">
        <f>ConsMarket!BB123*$E123</f>
        <v>0</v>
      </c>
      <c r="BC123" s="100">
        <f>ConsMarket!BC123*$E123</f>
        <v>0</v>
      </c>
      <c r="BD123" s="100">
        <f>ConsMarket!BD123*$E123</f>
        <v>0</v>
      </c>
      <c r="BE123" s="100">
        <f>ConsMarket!BE123*$E123</f>
        <v>0</v>
      </c>
      <c r="BF123" s="100">
        <f>ConsMarket!BF123*$E123</f>
        <v>0</v>
      </c>
      <c r="BG123" s="100">
        <f>ConsMarket!BG123*$E123</f>
        <v>0</v>
      </c>
      <c r="BH123" s="100">
        <f>ConsMarket!BH123*$E123</f>
        <v>0</v>
      </c>
      <c r="BI123" s="100">
        <f>ConsMarket!BI123*$E123</f>
        <v>0</v>
      </c>
      <c r="BJ123" s="100">
        <f>ConsMarket!BJ123*$E123</f>
        <v>0</v>
      </c>
      <c r="BK123" s="100">
        <f>ConsMarket!BK123*$E123</f>
        <v>0</v>
      </c>
      <c r="BL123" s="100">
        <f>ConsMarket!BL123*$E123</f>
        <v>0</v>
      </c>
      <c r="BM123" s="100">
        <f>ConsMarket!BM123*$E123</f>
        <v>0</v>
      </c>
      <c r="BN123" s="100">
        <f>ConsMarket!BN123*$E123</f>
        <v>0</v>
      </c>
      <c r="BO123" s="100">
        <f>ConsMarket!BO123*$E123</f>
        <v>0</v>
      </c>
      <c r="BP123" s="100">
        <f>ConsMarket!BP123*$E123</f>
        <v>0</v>
      </c>
      <c r="BQ123" s="100">
        <f>ConsMarket!BQ123*$E123</f>
        <v>0</v>
      </c>
      <c r="BR123" s="100">
        <f>ConsMarket!BR123*$E123</f>
        <v>0</v>
      </c>
      <c r="BS123" s="100">
        <f>ConsMarket!BS123*$E123</f>
        <v>0</v>
      </c>
      <c r="BT123" s="100">
        <f>ConsMarket!BT123*$E123</f>
        <v>0</v>
      </c>
      <c r="BU123" s="100">
        <f>ConsMarket!BU123*$E123</f>
        <v>0</v>
      </c>
      <c r="BV123" s="100">
        <f>ConsMarket!BV123*$E123</f>
        <v>0</v>
      </c>
      <c r="BW123" s="100">
        <f>ConsMarket!BW123*$E123</f>
        <v>0</v>
      </c>
      <c r="BX123" s="100">
        <f>ConsMarket!BX123*$E123</f>
        <v>0</v>
      </c>
      <c r="BY123" s="100">
        <f>ConsMarket!BY123*$E123</f>
        <v>0</v>
      </c>
      <c r="BZ123" s="100">
        <f>ConsMarket!BZ123*$E123</f>
        <v>0</v>
      </c>
      <c r="CA123" s="100">
        <f>ConsMarket!CA123*$E123</f>
        <v>0</v>
      </c>
      <c r="CB123" s="100">
        <f>ConsMarket!CB123*$E123</f>
        <v>0</v>
      </c>
      <c r="CC123" s="100">
        <f>ConsMarket!CC123*$E123</f>
        <v>0</v>
      </c>
      <c r="CD123" s="100">
        <f>ConsMarket!CD123*$E123</f>
        <v>0</v>
      </c>
      <c r="CE123" s="100">
        <f>ConsMarket!CE123*$E123</f>
        <v>0</v>
      </c>
    </row>
    <row r="124" spans="2:83" x14ac:dyDescent="0.25">
      <c r="B124" s="307"/>
      <c r="C124" s="54" t="s">
        <v>7</v>
      </c>
      <c r="E124" s="233">
        <f>'Life&amp;Use'!E37</f>
        <v>0.66</v>
      </c>
      <c r="F124" s="64"/>
      <c r="G124" s="229"/>
      <c r="H124" s="229"/>
      <c r="I124" s="211"/>
      <c r="J124" s="211"/>
      <c r="K124" s="211"/>
      <c r="L124" s="211"/>
      <c r="M124" s="211"/>
      <c r="N124" s="211"/>
      <c r="O124" s="211"/>
      <c r="P124" s="211"/>
      <c r="Q124" s="211"/>
      <c r="R124" s="211"/>
      <c r="S124" s="211"/>
      <c r="T124" s="211"/>
      <c r="U124" s="211"/>
      <c r="V124" s="211"/>
      <c r="W124" s="52">
        <f>ConsMarket!W124*$E124</f>
        <v>493.85278799999986</v>
      </c>
      <c r="X124" s="52">
        <f>ConsMarket!X124*$E124</f>
        <v>506.84891399999992</v>
      </c>
      <c r="Y124" s="52">
        <f>ConsMarket!Y124*$E124</f>
        <v>532.84116599999993</v>
      </c>
      <c r="Z124" s="52">
        <f>ConsMarket!Z124*$E124</f>
        <v>558.83341799999994</v>
      </c>
      <c r="AA124" s="52">
        <f>ConsMarket!AA124*$E124</f>
        <v>587.59471124639992</v>
      </c>
      <c r="AB124" s="52">
        <f>ConsMarket!AB124*$E124</f>
        <v>619.12504573919989</v>
      </c>
      <c r="AC124" s="52">
        <f>ConsMarket!AC124*$E124</f>
        <v>653.42442147840006</v>
      </c>
      <c r="AD124" s="52">
        <f>ConsMarket!AD124*$E124</f>
        <v>687.72379721760001</v>
      </c>
      <c r="AE124" s="52">
        <f>ConsMarket!AE124*$E124</f>
        <v>722.02317295679995</v>
      </c>
      <c r="AF124" s="52">
        <f>ConsMarket!AF124*$E124</f>
        <v>766.39584595859992</v>
      </c>
      <c r="AG124" s="52">
        <f>ConsMarket!AG124*$E124</f>
        <v>798.7289078340001</v>
      </c>
      <c r="AH124" s="52">
        <f>ConsMarket!AH124*$E124</f>
        <v>822.33420469199996</v>
      </c>
      <c r="AI124" s="52">
        <f>ConsMarket!AI124*$E124</f>
        <v>841.80456746099992</v>
      </c>
      <c r="AJ124" s="52">
        <f>ConsMarket!AJ124*$E124</f>
        <v>893.66127622199986</v>
      </c>
      <c r="AK124" s="52">
        <f>ConsMarket!AK124*$E124</f>
        <v>923.41693879067816</v>
      </c>
      <c r="AL124" s="52">
        <f>ConsMarket!AL124*$E124</f>
        <v>916.40542697603496</v>
      </c>
      <c r="AM124" s="52">
        <f>ConsMarket!AM124*$E124</f>
        <v>858.21836908606997</v>
      </c>
      <c r="AN124" s="52">
        <f>ConsMarket!AN124*$E124</f>
        <v>800.03131119610498</v>
      </c>
      <c r="AO124" s="52">
        <f>ConsMarket!AO124*$E124</f>
        <v>741.84425330613999</v>
      </c>
      <c r="AP124" s="52">
        <f>ConsMarket!AP124*$E124</f>
        <v>588.34313307754485</v>
      </c>
      <c r="AQ124" s="52">
        <f>ConsMarket!AQ124*$E124</f>
        <v>352.25214656626559</v>
      </c>
      <c r="AR124" s="52">
        <f>ConsMarket!AR124*$E124</f>
        <v>135.64054323576894</v>
      </c>
      <c r="AS124" s="52">
        <f>ConsMarket!AS124*$E124</f>
        <v>22.464559732328993</v>
      </c>
      <c r="AT124" s="52">
        <f>ConsMarket!AT124*$E124</f>
        <v>11.274128474894999</v>
      </c>
      <c r="AU124" s="100">
        <f>ConsMarket!AU124*$E124</f>
        <v>0</v>
      </c>
      <c r="AV124" s="100">
        <f>ConsMarket!AV124*$E124</f>
        <v>0</v>
      </c>
      <c r="AW124" s="100">
        <f>ConsMarket!AW124*$E124</f>
        <v>0</v>
      </c>
      <c r="AX124" s="100">
        <f>ConsMarket!AX124*$E124</f>
        <v>0</v>
      </c>
      <c r="AY124" s="100">
        <f>ConsMarket!AY124*$E124</f>
        <v>0</v>
      </c>
      <c r="AZ124" s="100">
        <f>ConsMarket!AZ124*$E124</f>
        <v>0</v>
      </c>
      <c r="BA124" s="100">
        <f>ConsMarket!BA124*$E124</f>
        <v>0</v>
      </c>
      <c r="BB124" s="100">
        <f>ConsMarket!BB124*$E124</f>
        <v>0</v>
      </c>
      <c r="BC124" s="100">
        <f>ConsMarket!BC124*$E124</f>
        <v>0</v>
      </c>
      <c r="BD124" s="100">
        <f>ConsMarket!BD124*$E124</f>
        <v>0</v>
      </c>
      <c r="BE124" s="100">
        <f>ConsMarket!BE124*$E124</f>
        <v>0</v>
      </c>
      <c r="BF124" s="100">
        <f>ConsMarket!BF124*$E124</f>
        <v>0</v>
      </c>
      <c r="BG124" s="100">
        <f>ConsMarket!BG124*$E124</f>
        <v>0</v>
      </c>
      <c r="BH124" s="100">
        <f>ConsMarket!BH124*$E124</f>
        <v>0</v>
      </c>
      <c r="BI124" s="100">
        <f>ConsMarket!BI124*$E124</f>
        <v>0</v>
      </c>
      <c r="BJ124" s="100">
        <f>ConsMarket!BJ124*$E124</f>
        <v>0</v>
      </c>
      <c r="BK124" s="100">
        <f>ConsMarket!BK124*$E124</f>
        <v>0</v>
      </c>
      <c r="BL124" s="100">
        <f>ConsMarket!BL124*$E124</f>
        <v>0</v>
      </c>
      <c r="BM124" s="100">
        <f>ConsMarket!BM124*$E124</f>
        <v>0</v>
      </c>
      <c r="BN124" s="100">
        <f>ConsMarket!BN124*$E124</f>
        <v>0</v>
      </c>
      <c r="BO124" s="100">
        <f>ConsMarket!BO124*$E124</f>
        <v>0</v>
      </c>
      <c r="BP124" s="100">
        <f>ConsMarket!BP124*$E124</f>
        <v>0</v>
      </c>
      <c r="BQ124" s="100">
        <f>ConsMarket!BQ124*$E124</f>
        <v>0</v>
      </c>
      <c r="BR124" s="100">
        <f>ConsMarket!BR124*$E124</f>
        <v>0</v>
      </c>
      <c r="BS124" s="100">
        <f>ConsMarket!BS124*$E124</f>
        <v>0</v>
      </c>
      <c r="BT124" s="100">
        <f>ConsMarket!BT124*$E124</f>
        <v>0</v>
      </c>
      <c r="BU124" s="100">
        <f>ConsMarket!BU124*$E124</f>
        <v>0</v>
      </c>
      <c r="BV124" s="100">
        <f>ConsMarket!BV124*$E124</f>
        <v>0</v>
      </c>
      <c r="BW124" s="100">
        <f>ConsMarket!BW124*$E124</f>
        <v>0</v>
      </c>
      <c r="BX124" s="100">
        <f>ConsMarket!BX124*$E124</f>
        <v>0</v>
      </c>
      <c r="BY124" s="100">
        <f>ConsMarket!BY124*$E124</f>
        <v>0</v>
      </c>
      <c r="BZ124" s="100">
        <f>ConsMarket!BZ124*$E124</f>
        <v>0</v>
      </c>
      <c r="CA124" s="100">
        <f>ConsMarket!CA124*$E124</f>
        <v>0</v>
      </c>
      <c r="CB124" s="100">
        <f>ConsMarket!CB124*$E124</f>
        <v>0</v>
      </c>
      <c r="CC124" s="100">
        <f>ConsMarket!CC124*$E124</f>
        <v>0</v>
      </c>
      <c r="CD124" s="100">
        <f>ConsMarket!CD124*$E124</f>
        <v>0</v>
      </c>
      <c r="CE124" s="100">
        <f>ConsMarket!CE124*$E124</f>
        <v>0</v>
      </c>
    </row>
    <row r="125" spans="2:83" x14ac:dyDescent="0.25">
      <c r="B125" s="307"/>
      <c r="C125" s="54" t="s">
        <v>8</v>
      </c>
      <c r="E125" s="233">
        <f>'Life&amp;Use'!F37</f>
        <v>0.66</v>
      </c>
      <c r="F125" s="64"/>
      <c r="G125" s="229"/>
      <c r="H125" s="229"/>
      <c r="I125" s="211"/>
      <c r="J125" s="211"/>
      <c r="K125" s="211"/>
      <c r="L125" s="211"/>
      <c r="M125" s="211"/>
      <c r="N125" s="211"/>
      <c r="O125" s="211"/>
      <c r="P125" s="211"/>
      <c r="Q125" s="211"/>
      <c r="R125" s="211"/>
      <c r="S125" s="211"/>
      <c r="T125" s="211"/>
      <c r="U125" s="211"/>
      <c r="V125" s="211"/>
      <c r="W125" s="52">
        <f>ConsMarket!W125*$E125</f>
        <v>370.14415916048995</v>
      </c>
      <c r="X125" s="52">
        <f>ConsMarket!X125*$E125</f>
        <v>376.56041154731997</v>
      </c>
      <c r="Y125" s="52">
        <f>ConsMarket!Y125*$E125</f>
        <v>389.39291632097996</v>
      </c>
      <c r="Z125" s="52">
        <f>ConsMarket!Z125*$E125</f>
        <v>402.22542109463996</v>
      </c>
      <c r="AA125" s="52">
        <f>ConsMarket!AA125*$E125</f>
        <v>415.66345869906002</v>
      </c>
      <c r="AB125" s="52">
        <f>ConsMarket!AB125*$E125</f>
        <v>429.70702913423986</v>
      </c>
      <c r="AC125" s="52">
        <f>ConsMarket!AC125*$E125</f>
        <v>444.35613240017994</v>
      </c>
      <c r="AD125" s="52">
        <f>ConsMarket!AD125*$E125</f>
        <v>459.00523566611997</v>
      </c>
      <c r="AE125" s="52">
        <f>ConsMarket!AE125*$E125</f>
        <v>473.65433893205994</v>
      </c>
      <c r="AF125" s="52">
        <f>ConsMarket!AF125*$E125</f>
        <v>495.36384757002003</v>
      </c>
      <c r="AG125" s="52">
        <f>ConsMarket!AG125*$E125</f>
        <v>517.36711197599993</v>
      </c>
      <c r="AH125" s="52">
        <f>ConsMarket!AH125*$E125</f>
        <v>538.79339170799994</v>
      </c>
      <c r="AI125" s="52">
        <f>ConsMarket!AI125*$E125</f>
        <v>536.27864132699995</v>
      </c>
      <c r="AJ125" s="52">
        <f>ConsMarket!AJ125*$E125</f>
        <v>547.67624382899987</v>
      </c>
      <c r="AK125" s="52">
        <f>ConsMarket!AK125*$E125</f>
        <v>573.03126501372174</v>
      </c>
      <c r="AL125" s="52">
        <f>ConsMarket!AL125*$E125</f>
        <v>628.64734494816537</v>
      </c>
      <c r="AM125" s="52">
        <f>ConsMarket!AM125*$E125</f>
        <v>683.43775024033062</v>
      </c>
      <c r="AN125" s="52">
        <f>ConsMarket!AN125*$E125</f>
        <v>738.22815553249609</v>
      </c>
      <c r="AO125" s="52">
        <f>ConsMarket!AO125*$E125</f>
        <v>793.01856082466134</v>
      </c>
      <c r="AP125" s="52">
        <f>ConsMarket!AP125*$E125</f>
        <v>911.15376767234795</v>
      </c>
      <c r="AQ125" s="52">
        <f>ConsMarket!AQ125*$E125</f>
        <v>1125.4614813366211</v>
      </c>
      <c r="AR125" s="52">
        <f>ConsMarket!AR125*$E125</f>
        <v>1321.1159294310116</v>
      </c>
      <c r="AS125" s="52">
        <f>ConsMarket!AS125*$E125</f>
        <v>1355.4525347391598</v>
      </c>
      <c r="AT125" s="52">
        <f>ConsMarket!AT125*$E125</f>
        <v>1275.3531647999998</v>
      </c>
      <c r="AU125" s="100">
        <f>ConsMarket!AU125*$E125</f>
        <v>0</v>
      </c>
      <c r="AV125" s="100">
        <f>ConsMarket!AV125*$E125</f>
        <v>0</v>
      </c>
      <c r="AW125" s="100">
        <f>ConsMarket!AW125*$E125</f>
        <v>0</v>
      </c>
      <c r="AX125" s="100">
        <f>ConsMarket!AX125*$E125</f>
        <v>0</v>
      </c>
      <c r="AY125" s="100">
        <f>ConsMarket!AY125*$E125</f>
        <v>0</v>
      </c>
      <c r="AZ125" s="100">
        <f>ConsMarket!AZ125*$E125</f>
        <v>0</v>
      </c>
      <c r="BA125" s="100">
        <f>ConsMarket!BA125*$E125</f>
        <v>0</v>
      </c>
      <c r="BB125" s="100">
        <f>ConsMarket!BB125*$E125</f>
        <v>0</v>
      </c>
      <c r="BC125" s="100">
        <f>ConsMarket!BC125*$E125</f>
        <v>0</v>
      </c>
      <c r="BD125" s="100">
        <f>ConsMarket!BD125*$E125</f>
        <v>0</v>
      </c>
      <c r="BE125" s="100">
        <f>ConsMarket!BE125*$E125</f>
        <v>0</v>
      </c>
      <c r="BF125" s="100">
        <f>ConsMarket!BF125*$E125</f>
        <v>0</v>
      </c>
      <c r="BG125" s="100">
        <f>ConsMarket!BG125*$E125</f>
        <v>0</v>
      </c>
      <c r="BH125" s="100">
        <f>ConsMarket!BH125*$E125</f>
        <v>0</v>
      </c>
      <c r="BI125" s="100">
        <f>ConsMarket!BI125*$E125</f>
        <v>0</v>
      </c>
      <c r="BJ125" s="100">
        <f>ConsMarket!BJ125*$E125</f>
        <v>0</v>
      </c>
      <c r="BK125" s="100">
        <f>ConsMarket!BK125*$E125</f>
        <v>0</v>
      </c>
      <c r="BL125" s="100">
        <f>ConsMarket!BL125*$E125</f>
        <v>0</v>
      </c>
      <c r="BM125" s="100">
        <f>ConsMarket!BM125*$E125</f>
        <v>0</v>
      </c>
      <c r="BN125" s="100">
        <f>ConsMarket!BN125*$E125</f>
        <v>0</v>
      </c>
      <c r="BO125" s="100">
        <f>ConsMarket!BO125*$E125</f>
        <v>0</v>
      </c>
      <c r="BP125" s="100">
        <f>ConsMarket!BP125*$E125</f>
        <v>0</v>
      </c>
      <c r="BQ125" s="100">
        <f>ConsMarket!BQ125*$E125</f>
        <v>0</v>
      </c>
      <c r="BR125" s="100">
        <f>ConsMarket!BR125*$E125</f>
        <v>0</v>
      </c>
      <c r="BS125" s="100">
        <f>ConsMarket!BS125*$E125</f>
        <v>0</v>
      </c>
      <c r="BT125" s="100">
        <f>ConsMarket!BT125*$E125</f>
        <v>0</v>
      </c>
      <c r="BU125" s="100">
        <f>ConsMarket!BU125*$E125</f>
        <v>0</v>
      </c>
      <c r="BV125" s="100">
        <f>ConsMarket!BV125*$E125</f>
        <v>0</v>
      </c>
      <c r="BW125" s="100">
        <f>ConsMarket!BW125*$E125</f>
        <v>0</v>
      </c>
      <c r="BX125" s="100">
        <f>ConsMarket!BX125*$E125</f>
        <v>0</v>
      </c>
      <c r="BY125" s="100">
        <f>ConsMarket!BY125*$E125</f>
        <v>0</v>
      </c>
      <c r="BZ125" s="100">
        <f>ConsMarket!BZ125*$E125</f>
        <v>0</v>
      </c>
      <c r="CA125" s="100">
        <f>ConsMarket!CA125*$E125</f>
        <v>0</v>
      </c>
      <c r="CB125" s="100">
        <f>ConsMarket!CB125*$E125</f>
        <v>0</v>
      </c>
      <c r="CC125" s="100">
        <f>ConsMarket!CC125*$E125</f>
        <v>0</v>
      </c>
      <c r="CD125" s="100">
        <f>ConsMarket!CD125*$E125</f>
        <v>0</v>
      </c>
      <c r="CE125" s="100">
        <f>ConsMarket!CE125*$E125</f>
        <v>0</v>
      </c>
    </row>
    <row r="126" spans="2:83" ht="12" customHeight="1" x14ac:dyDescent="0.25">
      <c r="B126" s="307"/>
      <c r="C126" s="54" t="s">
        <v>9</v>
      </c>
      <c r="E126" s="233">
        <f>'Life&amp;Use'!G37</f>
        <v>0.66</v>
      </c>
      <c r="F126" s="64"/>
      <c r="G126" s="229"/>
      <c r="H126" s="229"/>
      <c r="I126" s="211"/>
      <c r="J126" s="211"/>
      <c r="K126" s="211"/>
      <c r="L126" s="211"/>
      <c r="M126" s="211"/>
      <c r="N126" s="211"/>
      <c r="O126" s="211"/>
      <c r="P126" s="211"/>
      <c r="Q126" s="211"/>
      <c r="R126" s="211"/>
      <c r="S126" s="211"/>
      <c r="T126" s="211"/>
      <c r="U126" s="211"/>
      <c r="V126" s="211"/>
      <c r="W126" s="52">
        <f>ConsMarket!W126*$E126</f>
        <v>0</v>
      </c>
      <c r="X126" s="52">
        <f>ConsMarket!X126*$E126</f>
        <v>0</v>
      </c>
      <c r="Y126" s="52">
        <f>ConsMarket!Y126*$E126</f>
        <v>0</v>
      </c>
      <c r="Z126" s="52">
        <f>ConsMarket!Z126*$E126</f>
        <v>0</v>
      </c>
      <c r="AA126" s="52">
        <f>ConsMarket!AA126*$E126</f>
        <v>0</v>
      </c>
      <c r="AB126" s="52">
        <f>ConsMarket!AB126*$E126</f>
        <v>0</v>
      </c>
      <c r="AC126" s="52">
        <f>ConsMarket!AC126*$E126</f>
        <v>0</v>
      </c>
      <c r="AD126" s="52">
        <f>ConsMarket!AD126*$E126</f>
        <v>0</v>
      </c>
      <c r="AE126" s="52">
        <f>ConsMarket!AE126*$E126</f>
        <v>0</v>
      </c>
      <c r="AF126" s="52">
        <f>ConsMarket!AF126*$E126</f>
        <v>0</v>
      </c>
      <c r="AG126" s="52">
        <f>ConsMarket!AG126*$E126</f>
        <v>0</v>
      </c>
      <c r="AH126" s="52">
        <f>ConsMarket!AH126*$E126</f>
        <v>0</v>
      </c>
      <c r="AI126" s="52">
        <f>ConsMarket!AI126*$E126</f>
        <v>19.566559584</v>
      </c>
      <c r="AJ126" s="52">
        <f>ConsMarket!AJ126*$E126</f>
        <v>44.300990448</v>
      </c>
      <c r="AK126" s="52">
        <f>ConsMarket!AK126*$E126</f>
        <v>82.00869329315519</v>
      </c>
      <c r="AL126" s="52">
        <f>ConsMarket!AL126*$E126</f>
        <v>113.12310853546558</v>
      </c>
      <c r="AM126" s="52">
        <f>ConsMarket!AM126*$E126</f>
        <v>152.04292447893118</v>
      </c>
      <c r="AN126" s="52">
        <f>ConsMarket!AN126*$E126</f>
        <v>190.96274042239679</v>
      </c>
      <c r="AO126" s="52">
        <f>ConsMarket!AO126*$E126</f>
        <v>229.8825563658624</v>
      </c>
      <c r="AP126" s="52">
        <f>ConsMarket!AP126*$E126</f>
        <v>278.56792966654075</v>
      </c>
      <c r="AQ126" s="52">
        <f>ConsMarket!AQ126*$E126</f>
        <v>333.85253311238392</v>
      </c>
      <c r="AR126" s="52">
        <f>ConsMarket!AR126*$E126</f>
        <v>369.46517400935988</v>
      </c>
      <c r="AS126" s="52">
        <f>ConsMarket!AS126*$E126</f>
        <v>395.45326113321585</v>
      </c>
      <c r="AT126" s="52">
        <f>ConsMarket!AT126*$E126</f>
        <v>370.03619601732157</v>
      </c>
      <c r="AU126" s="100">
        <f>ConsMarket!AU126*$E126</f>
        <v>0</v>
      </c>
      <c r="AV126" s="100">
        <f>ConsMarket!AV126*$E126</f>
        <v>0</v>
      </c>
      <c r="AW126" s="100">
        <f>ConsMarket!AW126*$E126</f>
        <v>0</v>
      </c>
      <c r="AX126" s="100">
        <f>ConsMarket!AX126*$E126</f>
        <v>0</v>
      </c>
      <c r="AY126" s="100">
        <f>ConsMarket!AY126*$E126</f>
        <v>0</v>
      </c>
      <c r="AZ126" s="100">
        <f>ConsMarket!AZ126*$E126</f>
        <v>0</v>
      </c>
      <c r="BA126" s="100">
        <f>ConsMarket!BA126*$E126</f>
        <v>0</v>
      </c>
      <c r="BB126" s="100">
        <f>ConsMarket!BB126*$E126</f>
        <v>0</v>
      </c>
      <c r="BC126" s="100">
        <f>ConsMarket!BC126*$E126</f>
        <v>0</v>
      </c>
      <c r="BD126" s="100">
        <f>ConsMarket!BD126*$E126</f>
        <v>0</v>
      </c>
      <c r="BE126" s="100">
        <f>ConsMarket!BE126*$E126</f>
        <v>0</v>
      </c>
      <c r="BF126" s="100">
        <f>ConsMarket!BF126*$E126</f>
        <v>0</v>
      </c>
      <c r="BG126" s="100">
        <f>ConsMarket!BG126*$E126</f>
        <v>0</v>
      </c>
      <c r="BH126" s="100">
        <f>ConsMarket!BH126*$E126</f>
        <v>0</v>
      </c>
      <c r="BI126" s="100">
        <f>ConsMarket!BI126*$E126</f>
        <v>0</v>
      </c>
      <c r="BJ126" s="100">
        <f>ConsMarket!BJ126*$E126</f>
        <v>0</v>
      </c>
      <c r="BK126" s="100">
        <f>ConsMarket!BK126*$E126</f>
        <v>0</v>
      </c>
      <c r="BL126" s="100">
        <f>ConsMarket!BL126*$E126</f>
        <v>0</v>
      </c>
      <c r="BM126" s="100">
        <f>ConsMarket!BM126*$E126</f>
        <v>0</v>
      </c>
      <c r="BN126" s="100">
        <f>ConsMarket!BN126*$E126</f>
        <v>0</v>
      </c>
      <c r="BO126" s="100">
        <f>ConsMarket!BO126*$E126</f>
        <v>0</v>
      </c>
      <c r="BP126" s="100">
        <f>ConsMarket!BP126*$E126</f>
        <v>0</v>
      </c>
      <c r="BQ126" s="100">
        <f>ConsMarket!BQ126*$E126</f>
        <v>0</v>
      </c>
      <c r="BR126" s="100">
        <f>ConsMarket!BR126*$E126</f>
        <v>0</v>
      </c>
      <c r="BS126" s="100">
        <f>ConsMarket!BS126*$E126</f>
        <v>0</v>
      </c>
      <c r="BT126" s="100">
        <f>ConsMarket!BT126*$E126</f>
        <v>0</v>
      </c>
      <c r="BU126" s="100">
        <f>ConsMarket!BU126*$E126</f>
        <v>0</v>
      </c>
      <c r="BV126" s="100">
        <f>ConsMarket!BV126*$E126</f>
        <v>0</v>
      </c>
      <c r="BW126" s="100">
        <f>ConsMarket!BW126*$E126</f>
        <v>0</v>
      </c>
      <c r="BX126" s="100">
        <f>ConsMarket!BX126*$E126</f>
        <v>0</v>
      </c>
      <c r="BY126" s="100">
        <f>ConsMarket!BY126*$E126</f>
        <v>0</v>
      </c>
      <c r="BZ126" s="100">
        <f>ConsMarket!BZ126*$E126</f>
        <v>0</v>
      </c>
      <c r="CA126" s="100">
        <f>ConsMarket!CA126*$E126</f>
        <v>0</v>
      </c>
      <c r="CB126" s="100">
        <f>ConsMarket!CB126*$E126</f>
        <v>0</v>
      </c>
      <c r="CC126" s="100">
        <f>ConsMarket!CC126*$E126</f>
        <v>0</v>
      </c>
      <c r="CD126" s="100">
        <f>ConsMarket!CD126*$E126</f>
        <v>0</v>
      </c>
      <c r="CE126" s="100">
        <f>ConsMarket!CE126*$E126</f>
        <v>0</v>
      </c>
    </row>
    <row r="127" spans="2:83" ht="24" x14ac:dyDescent="0.25">
      <c r="B127" s="307"/>
      <c r="C127" s="54" t="s">
        <v>10</v>
      </c>
      <c r="E127" s="233">
        <f>'Life&amp;Use'!H37</f>
        <v>0.66</v>
      </c>
      <c r="F127" s="64"/>
      <c r="G127" s="229"/>
      <c r="H127" s="229"/>
      <c r="I127" s="211"/>
      <c r="J127" s="211"/>
      <c r="K127" s="211"/>
      <c r="L127" s="211"/>
      <c r="M127" s="211"/>
      <c r="N127" s="211"/>
      <c r="O127" s="211"/>
      <c r="P127" s="211"/>
      <c r="Q127" s="211"/>
      <c r="R127" s="211"/>
      <c r="S127" s="211"/>
      <c r="T127" s="211"/>
      <c r="U127" s="211"/>
      <c r="V127" s="211"/>
      <c r="W127" s="52">
        <f>ConsMarket!W127*$E127</f>
        <v>111.30799679999998</v>
      </c>
      <c r="X127" s="52">
        <f>ConsMarket!X127*$E127</f>
        <v>113.75432640000001</v>
      </c>
      <c r="Y127" s="52">
        <f>ConsMarket!Y127*$E127</f>
        <v>118.64698560000001</v>
      </c>
      <c r="Z127" s="52">
        <f>ConsMarket!Z127*$E127</f>
        <v>123.53964480000002</v>
      </c>
      <c r="AA127" s="52">
        <f>ConsMarket!AA127*$E127</f>
        <v>129.1168685664</v>
      </c>
      <c r="AB127" s="52">
        <f>ConsMarket!AB127*$E127</f>
        <v>135.37865689920002</v>
      </c>
      <c r="AC127" s="52">
        <f>ConsMarket!AC127*$E127</f>
        <v>142.32500979839998</v>
      </c>
      <c r="AD127" s="52">
        <f>ConsMarket!AD127*$E127</f>
        <v>149.27136269759998</v>
      </c>
      <c r="AE127" s="52">
        <f>ConsMarket!AE127*$E127</f>
        <v>156.21771559679999</v>
      </c>
      <c r="AF127" s="52">
        <f>ConsMarket!AF127*$E127</f>
        <v>164.58946320959998</v>
      </c>
      <c r="AG127" s="52">
        <f>ConsMarket!AG127*$E127</f>
        <v>175.00838097600004</v>
      </c>
      <c r="AH127" s="52">
        <f>ConsMarket!AH127*$E127</f>
        <v>181.62162532800002</v>
      </c>
      <c r="AI127" s="52">
        <f>ConsMarket!AI127*$E127</f>
        <v>187.08917198400002</v>
      </c>
      <c r="AJ127" s="52">
        <f>ConsMarket!AJ127*$E127</f>
        <v>191.969599536</v>
      </c>
      <c r="AK127" s="52">
        <f>ConsMarket!AK127*$E127</f>
        <v>196.47150447038399</v>
      </c>
      <c r="AL127" s="52">
        <f>ConsMarket!AL127*$E127</f>
        <v>196.50951635515202</v>
      </c>
      <c r="AM127" s="52">
        <f>ConsMarket!AM127*$E127</f>
        <v>190.90328115830403</v>
      </c>
      <c r="AN127" s="52">
        <f>ConsMarket!AN127*$E127</f>
        <v>185.29704596145601</v>
      </c>
      <c r="AO127" s="52">
        <f>ConsMarket!AO127*$E127</f>
        <v>179.69081076460799</v>
      </c>
      <c r="AP127" s="52">
        <f>ConsMarket!AP127*$E127</f>
        <v>167.32485315374396</v>
      </c>
      <c r="AQ127" s="52">
        <f>ConsMarket!AQ127*$E127</f>
        <v>154.49918943887999</v>
      </c>
      <c r="AR127" s="52">
        <f>ConsMarket!AR127*$E127</f>
        <v>129.76446705393602</v>
      </c>
      <c r="AS127" s="52">
        <f>ConsMarket!AS127*$E127</f>
        <v>110.94386267764803</v>
      </c>
      <c r="AT127" s="52">
        <f>ConsMarket!AT127*$E127</f>
        <v>94.451709470976013</v>
      </c>
      <c r="AU127" s="100">
        <f>ConsMarket!AU127*$E127</f>
        <v>0</v>
      </c>
      <c r="AV127" s="100">
        <f>ConsMarket!AV127*$E127</f>
        <v>0</v>
      </c>
      <c r="AW127" s="100">
        <f>ConsMarket!AW127*$E127</f>
        <v>0</v>
      </c>
      <c r="AX127" s="100">
        <f>ConsMarket!AX127*$E127</f>
        <v>0</v>
      </c>
      <c r="AY127" s="100">
        <f>ConsMarket!AY127*$E127</f>
        <v>0</v>
      </c>
      <c r="AZ127" s="100">
        <f>ConsMarket!AZ127*$E127</f>
        <v>0</v>
      </c>
      <c r="BA127" s="100">
        <f>ConsMarket!BA127*$E127</f>
        <v>0</v>
      </c>
      <c r="BB127" s="100">
        <f>ConsMarket!BB127*$E127</f>
        <v>0</v>
      </c>
      <c r="BC127" s="100">
        <f>ConsMarket!BC127*$E127</f>
        <v>0</v>
      </c>
      <c r="BD127" s="100">
        <f>ConsMarket!BD127*$E127</f>
        <v>0</v>
      </c>
      <c r="BE127" s="100">
        <f>ConsMarket!BE127*$E127</f>
        <v>0</v>
      </c>
      <c r="BF127" s="100">
        <f>ConsMarket!BF127*$E127</f>
        <v>0</v>
      </c>
      <c r="BG127" s="100">
        <f>ConsMarket!BG127*$E127</f>
        <v>0</v>
      </c>
      <c r="BH127" s="100">
        <f>ConsMarket!BH127*$E127</f>
        <v>0</v>
      </c>
      <c r="BI127" s="100">
        <f>ConsMarket!BI127*$E127</f>
        <v>0</v>
      </c>
      <c r="BJ127" s="100">
        <f>ConsMarket!BJ127*$E127</f>
        <v>0</v>
      </c>
      <c r="BK127" s="100">
        <f>ConsMarket!BK127*$E127</f>
        <v>0</v>
      </c>
      <c r="BL127" s="100">
        <f>ConsMarket!BL127*$E127</f>
        <v>0</v>
      </c>
      <c r="BM127" s="100">
        <f>ConsMarket!BM127*$E127</f>
        <v>0</v>
      </c>
      <c r="BN127" s="100">
        <f>ConsMarket!BN127*$E127</f>
        <v>0</v>
      </c>
      <c r="BO127" s="100">
        <f>ConsMarket!BO127*$E127</f>
        <v>0</v>
      </c>
      <c r="BP127" s="100">
        <f>ConsMarket!BP127*$E127</f>
        <v>0</v>
      </c>
      <c r="BQ127" s="100">
        <f>ConsMarket!BQ127*$E127</f>
        <v>0</v>
      </c>
      <c r="BR127" s="100">
        <f>ConsMarket!BR127*$E127</f>
        <v>0</v>
      </c>
      <c r="BS127" s="100">
        <f>ConsMarket!BS127*$E127</f>
        <v>0</v>
      </c>
      <c r="BT127" s="100">
        <f>ConsMarket!BT127*$E127</f>
        <v>0</v>
      </c>
      <c r="BU127" s="100">
        <f>ConsMarket!BU127*$E127</f>
        <v>0</v>
      </c>
      <c r="BV127" s="100">
        <f>ConsMarket!BV127*$E127</f>
        <v>0</v>
      </c>
      <c r="BW127" s="100">
        <f>ConsMarket!BW127*$E127</f>
        <v>0</v>
      </c>
      <c r="BX127" s="100">
        <f>ConsMarket!BX127*$E127</f>
        <v>0</v>
      </c>
      <c r="BY127" s="100">
        <f>ConsMarket!BY127*$E127</f>
        <v>0</v>
      </c>
      <c r="BZ127" s="100">
        <f>ConsMarket!BZ127*$E127</f>
        <v>0</v>
      </c>
      <c r="CA127" s="100">
        <f>ConsMarket!CA127*$E127</f>
        <v>0</v>
      </c>
      <c r="CB127" s="100">
        <f>ConsMarket!CB127*$E127</f>
        <v>0</v>
      </c>
      <c r="CC127" s="100">
        <f>ConsMarket!CC127*$E127</f>
        <v>0</v>
      </c>
      <c r="CD127" s="100">
        <f>ConsMarket!CD127*$E127</f>
        <v>0</v>
      </c>
      <c r="CE127" s="100">
        <f>ConsMarket!CE127*$E127</f>
        <v>0</v>
      </c>
    </row>
    <row r="128" spans="2:83" x14ac:dyDescent="0.25">
      <c r="B128" s="307"/>
      <c r="C128" s="3" t="s">
        <v>75</v>
      </c>
      <c r="E128" s="233"/>
      <c r="F128" s="64"/>
      <c r="G128" s="64"/>
      <c r="H128" s="64"/>
      <c r="I128" s="20"/>
      <c r="J128" s="20"/>
      <c r="K128" s="20"/>
      <c r="L128" s="20"/>
      <c r="M128" s="20"/>
      <c r="N128" s="20"/>
      <c r="O128" s="20"/>
      <c r="P128" s="20"/>
      <c r="Q128" s="20"/>
      <c r="R128" s="20"/>
      <c r="S128" s="20"/>
      <c r="T128" s="20"/>
      <c r="U128" s="20"/>
      <c r="V128" s="20"/>
      <c r="W128" s="6">
        <f>SUM(W123:W127)</f>
        <v>1392.4805885604899</v>
      </c>
      <c r="X128" s="6">
        <f t="shared" ref="X128:CE128" si="129">SUM(X123:X127)</f>
        <v>1376.65053114732</v>
      </c>
      <c r="Y128" s="6">
        <f t="shared" si="129"/>
        <v>1382.6791817209801</v>
      </c>
      <c r="Z128" s="6">
        <f t="shared" si="129"/>
        <v>1388.70783229464</v>
      </c>
      <c r="AA128" s="6">
        <f t="shared" si="129"/>
        <v>1404.07161546366</v>
      </c>
      <c r="AB128" s="6">
        <f t="shared" si="129"/>
        <v>1428.7705312280395</v>
      </c>
      <c r="AC128" s="6">
        <f t="shared" si="129"/>
        <v>1462.8045795877802</v>
      </c>
      <c r="AD128" s="6">
        <f t="shared" si="129"/>
        <v>1496.8386279475199</v>
      </c>
      <c r="AE128" s="6">
        <f t="shared" si="129"/>
        <v>1530.8726763072598</v>
      </c>
      <c r="AF128" s="6">
        <f t="shared" si="129"/>
        <v>1594.2811980724198</v>
      </c>
      <c r="AG128" s="6">
        <f t="shared" si="129"/>
        <v>1641.8724585120001</v>
      </c>
      <c r="AH128" s="6">
        <f t="shared" si="129"/>
        <v>1679.0201009009998</v>
      </c>
      <c r="AI128" s="6">
        <f t="shared" si="129"/>
        <v>1699.0550306730001</v>
      </c>
      <c r="AJ128" s="6">
        <f t="shared" si="129"/>
        <v>1780.1085557969998</v>
      </c>
      <c r="AK128" s="6">
        <f t="shared" si="129"/>
        <v>1866.7591123587579</v>
      </c>
      <c r="AL128" s="6">
        <f t="shared" si="129"/>
        <v>1936.3013215192752</v>
      </c>
      <c r="AM128" s="6">
        <f t="shared" si="129"/>
        <v>1955.7956100405497</v>
      </c>
      <c r="AN128" s="6">
        <f t="shared" si="129"/>
        <v>1975.2898985618249</v>
      </c>
      <c r="AO128" s="6">
        <f t="shared" si="129"/>
        <v>1994.7841870830996</v>
      </c>
      <c r="AP128" s="6">
        <f t="shared" si="129"/>
        <v>1985.7459406540345</v>
      </c>
      <c r="AQ128" s="6">
        <f t="shared" si="129"/>
        <v>1999.0938112055796</v>
      </c>
      <c r="AR128" s="6">
        <f t="shared" si="129"/>
        <v>1981.8666748572116</v>
      </c>
      <c r="AS128" s="6">
        <f t="shared" si="129"/>
        <v>1899.9296463310015</v>
      </c>
      <c r="AT128" s="6">
        <f t="shared" si="129"/>
        <v>1757.2757545369934</v>
      </c>
      <c r="AU128" s="26">
        <f t="shared" si="129"/>
        <v>0</v>
      </c>
      <c r="AV128" s="26">
        <f t="shared" si="129"/>
        <v>0</v>
      </c>
      <c r="AW128" s="26">
        <f t="shared" si="129"/>
        <v>0</v>
      </c>
      <c r="AX128" s="26">
        <f t="shared" si="129"/>
        <v>0</v>
      </c>
      <c r="AY128" s="26">
        <f t="shared" si="129"/>
        <v>0</v>
      </c>
      <c r="AZ128" s="26">
        <f t="shared" si="129"/>
        <v>0</v>
      </c>
      <c r="BA128" s="26">
        <f t="shared" si="129"/>
        <v>0</v>
      </c>
      <c r="BB128" s="26">
        <f t="shared" si="129"/>
        <v>0</v>
      </c>
      <c r="BC128" s="26">
        <f t="shared" si="129"/>
        <v>0</v>
      </c>
      <c r="BD128" s="26">
        <f t="shared" si="129"/>
        <v>0</v>
      </c>
      <c r="BE128" s="26">
        <f t="shared" si="129"/>
        <v>0</v>
      </c>
      <c r="BF128" s="26">
        <f t="shared" si="129"/>
        <v>0</v>
      </c>
      <c r="BG128" s="26">
        <f t="shared" si="129"/>
        <v>0</v>
      </c>
      <c r="BH128" s="26">
        <f t="shared" si="129"/>
        <v>0</v>
      </c>
      <c r="BI128" s="26">
        <f t="shared" si="129"/>
        <v>0</v>
      </c>
      <c r="BJ128" s="26">
        <f t="shared" si="129"/>
        <v>0</v>
      </c>
      <c r="BK128" s="26">
        <f t="shared" si="129"/>
        <v>0</v>
      </c>
      <c r="BL128" s="26">
        <f t="shared" si="129"/>
        <v>0</v>
      </c>
      <c r="BM128" s="26">
        <f t="shared" si="129"/>
        <v>0</v>
      </c>
      <c r="BN128" s="26">
        <f t="shared" si="129"/>
        <v>0</v>
      </c>
      <c r="BO128" s="26">
        <f t="shared" si="129"/>
        <v>0</v>
      </c>
      <c r="BP128" s="26">
        <f t="shared" si="129"/>
        <v>0</v>
      </c>
      <c r="BQ128" s="26">
        <f t="shared" si="129"/>
        <v>0</v>
      </c>
      <c r="BR128" s="26">
        <f t="shared" si="129"/>
        <v>0</v>
      </c>
      <c r="BS128" s="26">
        <f t="shared" si="129"/>
        <v>0</v>
      </c>
      <c r="BT128" s="26">
        <f t="shared" si="129"/>
        <v>0</v>
      </c>
      <c r="BU128" s="26">
        <f t="shared" si="129"/>
        <v>0</v>
      </c>
      <c r="BV128" s="26">
        <f t="shared" si="129"/>
        <v>0</v>
      </c>
      <c r="BW128" s="26">
        <f t="shared" si="129"/>
        <v>0</v>
      </c>
      <c r="BX128" s="26">
        <f t="shared" si="129"/>
        <v>0</v>
      </c>
      <c r="BY128" s="26">
        <f t="shared" si="129"/>
        <v>0</v>
      </c>
      <c r="BZ128" s="26">
        <f t="shared" si="129"/>
        <v>0</v>
      </c>
      <c r="CA128" s="26">
        <f t="shared" si="129"/>
        <v>0</v>
      </c>
      <c r="CB128" s="26">
        <f t="shared" si="129"/>
        <v>0</v>
      </c>
      <c r="CC128" s="26">
        <f t="shared" si="129"/>
        <v>0</v>
      </c>
      <c r="CD128" s="26">
        <f t="shared" si="129"/>
        <v>0</v>
      </c>
      <c r="CE128" s="26">
        <f t="shared" si="129"/>
        <v>0</v>
      </c>
    </row>
    <row r="129" spans="2:83" x14ac:dyDescent="0.25">
      <c r="B129" s="307" t="s">
        <v>1</v>
      </c>
      <c r="C129" s="54" t="s">
        <v>11</v>
      </c>
      <c r="E129" s="233">
        <f>'Life&amp;Use'!J37</f>
        <v>0.38</v>
      </c>
      <c r="F129" s="220"/>
      <c r="G129" s="229"/>
      <c r="H129" s="229"/>
      <c r="I129" s="211"/>
      <c r="J129" s="211"/>
      <c r="K129" s="211"/>
      <c r="L129" s="211"/>
      <c r="M129" s="211"/>
      <c r="N129" s="211"/>
      <c r="O129" s="211"/>
      <c r="P129" s="211"/>
      <c r="Q129" s="211"/>
      <c r="R129" s="211"/>
      <c r="S129" s="211"/>
      <c r="T129" s="211"/>
      <c r="U129" s="211"/>
      <c r="V129" s="211"/>
      <c r="W129" s="52">
        <f>ConsMarket!W129*$E129</f>
        <v>18.3293</v>
      </c>
      <c r="X129" s="52">
        <f>ConsMarket!X129*$E129</f>
        <v>19.9956</v>
      </c>
      <c r="Y129" s="52">
        <f>ConsMarket!Y129*$E129</f>
        <v>23.328199999999999</v>
      </c>
      <c r="Z129" s="52">
        <f>ConsMarket!Z129*$E129</f>
        <v>29.549053333333333</v>
      </c>
      <c r="AA129" s="52">
        <f>ConsMarket!AA129*$E129</f>
        <v>36.6586</v>
      </c>
      <c r="AB129" s="52">
        <f>ConsMarket!AB129*$E129</f>
        <v>45.323360000000001</v>
      </c>
      <c r="AC129" s="52">
        <f>ConsMarket!AC129*$E129</f>
        <v>52.655079999999998</v>
      </c>
      <c r="AD129" s="52">
        <f>ConsMarket!AD129*$E129</f>
        <v>60.653319999999994</v>
      </c>
      <c r="AE129" s="52">
        <f>ConsMarket!AE129*$E129</f>
        <v>66.651999999999987</v>
      </c>
      <c r="AF129" s="52">
        <f>ConsMarket!AF129*$E129</f>
        <v>70.873293333333322</v>
      </c>
      <c r="AG129" s="52">
        <f>ConsMarket!AG129*$E129</f>
        <v>72.872853333333339</v>
      </c>
      <c r="AH129" s="52">
        <f>ConsMarket!AH129*$E129</f>
        <v>75.094586666666672</v>
      </c>
      <c r="AI129" s="52">
        <f>ConsMarket!AI129*$E129</f>
        <v>77.094146666666674</v>
      </c>
      <c r="AJ129" s="52">
        <f>ConsMarket!AJ129*$E129</f>
        <v>79.229733400866664</v>
      </c>
      <c r="AK129" s="52">
        <f>ConsMarket!AK129*$E129</f>
        <v>93.511201586490671</v>
      </c>
      <c r="AL129" s="52">
        <f>ConsMarket!AL129*$E129</f>
        <v>146.86421160809866</v>
      </c>
      <c r="AM129" s="52">
        <f>ConsMarket!AM129*$E129</f>
        <v>208.71454487389863</v>
      </c>
      <c r="AN129" s="52">
        <f>ConsMarket!AN129*$E129</f>
        <v>279.74763668827467</v>
      </c>
      <c r="AO129" s="52">
        <f>ConsMarket!AO129*$E129</f>
        <v>311.04266666666672</v>
      </c>
      <c r="AP129" s="52">
        <f>ConsMarket!AP129*$E129</f>
        <v>337.21072242758669</v>
      </c>
      <c r="AQ129" s="52">
        <f>ConsMarket!AQ129*$E129</f>
        <v>319.93340360746663</v>
      </c>
      <c r="AR129" s="52">
        <f>ConsMarket!AR129*$E129</f>
        <v>287.26627417960003</v>
      </c>
      <c r="AS129" s="52">
        <f>ConsMarket!AS129*$E129</f>
        <v>229.77177841867999</v>
      </c>
      <c r="AT129" s="52">
        <f>ConsMarket!AT129*$E129</f>
        <v>180.3970972388</v>
      </c>
      <c r="AU129" s="100">
        <f>ConsMarket!AU129*$E129</f>
        <v>0</v>
      </c>
      <c r="AV129" s="100">
        <f>ConsMarket!AV129*$E129</f>
        <v>0</v>
      </c>
      <c r="AW129" s="100">
        <f>ConsMarket!AW129*$E129</f>
        <v>0</v>
      </c>
      <c r="AX129" s="100">
        <f>ConsMarket!AX129*$E129</f>
        <v>0</v>
      </c>
      <c r="AY129" s="100">
        <f>ConsMarket!AY129*$E129</f>
        <v>0</v>
      </c>
      <c r="AZ129" s="100">
        <f>ConsMarket!AZ129*$E129</f>
        <v>0</v>
      </c>
      <c r="BA129" s="100">
        <f>ConsMarket!BA129*$E129</f>
        <v>0</v>
      </c>
      <c r="BB129" s="100">
        <f>ConsMarket!BB129*$E129</f>
        <v>0</v>
      </c>
      <c r="BC129" s="100">
        <f>ConsMarket!BC129*$E129</f>
        <v>0</v>
      </c>
      <c r="BD129" s="100">
        <f>ConsMarket!BD129*$E129</f>
        <v>0</v>
      </c>
      <c r="BE129" s="100">
        <f>ConsMarket!BE129*$E129</f>
        <v>0</v>
      </c>
      <c r="BF129" s="100">
        <f>ConsMarket!BF129*$E129</f>
        <v>0</v>
      </c>
      <c r="BG129" s="100">
        <f>ConsMarket!BG129*$E129</f>
        <v>0</v>
      </c>
      <c r="BH129" s="100">
        <f>ConsMarket!BH129*$E129</f>
        <v>0</v>
      </c>
      <c r="BI129" s="100">
        <f>ConsMarket!BI129*$E129</f>
        <v>0</v>
      </c>
      <c r="BJ129" s="100">
        <f>ConsMarket!BJ129*$E129</f>
        <v>0</v>
      </c>
      <c r="BK129" s="100">
        <f>ConsMarket!BK129*$E129</f>
        <v>0</v>
      </c>
      <c r="BL129" s="100">
        <f>ConsMarket!BL129*$E129</f>
        <v>0</v>
      </c>
      <c r="BM129" s="100">
        <f>ConsMarket!BM129*$E129</f>
        <v>0</v>
      </c>
      <c r="BN129" s="100">
        <f>ConsMarket!BN129*$E129</f>
        <v>0</v>
      </c>
      <c r="BO129" s="100">
        <f>ConsMarket!BO129*$E129</f>
        <v>0</v>
      </c>
      <c r="BP129" s="100">
        <f>ConsMarket!BP129*$E129</f>
        <v>0</v>
      </c>
      <c r="BQ129" s="100">
        <f>ConsMarket!BQ129*$E129</f>
        <v>0</v>
      </c>
      <c r="BR129" s="100">
        <f>ConsMarket!BR129*$E129</f>
        <v>0</v>
      </c>
      <c r="BS129" s="100">
        <f>ConsMarket!BS129*$E129</f>
        <v>0</v>
      </c>
      <c r="BT129" s="100">
        <f>ConsMarket!BT129*$E129</f>
        <v>0</v>
      </c>
      <c r="BU129" s="100">
        <f>ConsMarket!BU129*$E129</f>
        <v>0</v>
      </c>
      <c r="BV129" s="100">
        <f>ConsMarket!BV129*$E129</f>
        <v>0</v>
      </c>
      <c r="BW129" s="100">
        <f>ConsMarket!BW129*$E129</f>
        <v>0</v>
      </c>
      <c r="BX129" s="100">
        <f>ConsMarket!BX129*$E129</f>
        <v>0</v>
      </c>
      <c r="BY129" s="100">
        <f>ConsMarket!BY129*$E129</f>
        <v>0</v>
      </c>
      <c r="BZ129" s="100">
        <f>ConsMarket!BZ129*$E129</f>
        <v>0</v>
      </c>
      <c r="CA129" s="100">
        <f>ConsMarket!CA129*$E129</f>
        <v>0</v>
      </c>
      <c r="CB129" s="100">
        <f>ConsMarket!CB129*$E129</f>
        <v>0</v>
      </c>
      <c r="CC129" s="100">
        <f>ConsMarket!CC129*$E129</f>
        <v>0</v>
      </c>
      <c r="CD129" s="100">
        <f>ConsMarket!CD129*$E129</f>
        <v>0</v>
      </c>
      <c r="CE129" s="100">
        <f>ConsMarket!CE129*$E129</f>
        <v>0</v>
      </c>
    </row>
    <row r="130" spans="2:83" x14ac:dyDescent="0.25">
      <c r="B130" s="307"/>
      <c r="C130" s="54" t="s">
        <v>12</v>
      </c>
      <c r="E130" s="233">
        <f>'Life&amp;Use'!K37</f>
        <v>0.38</v>
      </c>
      <c r="F130" s="220"/>
      <c r="G130" s="229"/>
      <c r="H130" s="229"/>
      <c r="I130" s="211"/>
      <c r="J130" s="211"/>
      <c r="K130" s="211"/>
      <c r="L130" s="211"/>
      <c r="M130" s="211"/>
      <c r="N130" s="211"/>
      <c r="O130" s="211"/>
      <c r="P130" s="211"/>
      <c r="Q130" s="211"/>
      <c r="R130" s="211"/>
      <c r="S130" s="211"/>
      <c r="T130" s="211"/>
      <c r="U130" s="211"/>
      <c r="V130" s="211"/>
      <c r="W130" s="52">
        <f>ConsMarket!W130*$E130</f>
        <v>26.979063300000007</v>
      </c>
      <c r="X130" s="52">
        <f>ConsMarket!X130*$E130</f>
        <v>27.923855400000001</v>
      </c>
      <c r="Y130" s="52">
        <f>ConsMarket!Y130*$E130</f>
        <v>29.813439599999999</v>
      </c>
      <c r="Z130" s="52">
        <f>ConsMarket!Z130*$E130</f>
        <v>31.703023799999997</v>
      </c>
      <c r="AA130" s="52">
        <f>ConsMarket!AA130*$E130</f>
        <v>33.86127110333333</v>
      </c>
      <c r="AB130" s="52">
        <f>ConsMarket!AB130*$E130</f>
        <v>36.288181509999994</v>
      </c>
      <c r="AC130" s="52">
        <f>ConsMarket!AC130*$E130</f>
        <v>38.98375501999999</v>
      </c>
      <c r="AD130" s="52">
        <f>ConsMarket!AD130*$E130</f>
        <v>41.679328529999999</v>
      </c>
      <c r="AE130" s="52">
        <f>ConsMarket!AE130*$E130</f>
        <v>44.374902039999981</v>
      </c>
      <c r="AF130" s="52">
        <f>ConsMarket!AF130*$E130</f>
        <v>48.269545029999996</v>
      </c>
      <c r="AG130" s="52">
        <f>ConsMarket!AG130*$E130</f>
        <v>51.893969703333333</v>
      </c>
      <c r="AH130" s="52">
        <f>ConsMarket!AH130*$E130</f>
        <v>55.10431882666667</v>
      </c>
      <c r="AI130" s="52">
        <f>ConsMarket!AI130*$E130</f>
        <v>57.196469563333338</v>
      </c>
      <c r="AJ130" s="52">
        <f>ConsMarket!AJ130*$E130</f>
        <v>60.572448906666672</v>
      </c>
      <c r="AK130" s="52">
        <f>ConsMarket!AK130*$E130</f>
        <v>65.67185089136467</v>
      </c>
      <c r="AL130" s="52">
        <f>ConsMarket!AL130*$E130</f>
        <v>71.999728874093989</v>
      </c>
      <c r="AM130" s="52">
        <f>ConsMarket!AM130*$E130</f>
        <v>78.623343658187991</v>
      </c>
      <c r="AN130" s="52">
        <f>ConsMarket!AN130*$E130</f>
        <v>85.246958442281979</v>
      </c>
      <c r="AO130" s="52">
        <f>ConsMarket!AO130*$E130</f>
        <v>91.870573226375996</v>
      </c>
      <c r="AP130" s="52">
        <f>ConsMarket!AP130*$E130</f>
        <v>97.443266830672002</v>
      </c>
      <c r="AQ130" s="52">
        <f>ConsMarket!AQ130*$E130</f>
        <v>101.05972469042332</v>
      </c>
      <c r="AR130" s="52">
        <f>ConsMarket!AR130*$E130</f>
        <v>97.052042185700003</v>
      </c>
      <c r="AS130" s="52">
        <f>ConsMarket!AS130*$E130</f>
        <v>90.668732433976643</v>
      </c>
      <c r="AT130" s="52">
        <f>ConsMarket!AT130*$E130</f>
        <v>83.644983498766663</v>
      </c>
      <c r="AU130" s="100">
        <f>ConsMarket!AU130*$E130</f>
        <v>0</v>
      </c>
      <c r="AV130" s="100">
        <f>ConsMarket!AV130*$E130</f>
        <v>0</v>
      </c>
      <c r="AW130" s="100">
        <f>ConsMarket!AW130*$E130</f>
        <v>0</v>
      </c>
      <c r="AX130" s="100">
        <f>ConsMarket!AX130*$E130</f>
        <v>0</v>
      </c>
      <c r="AY130" s="100">
        <f>ConsMarket!AY130*$E130</f>
        <v>0</v>
      </c>
      <c r="AZ130" s="100">
        <f>ConsMarket!AZ130*$E130</f>
        <v>0</v>
      </c>
      <c r="BA130" s="100">
        <f>ConsMarket!BA130*$E130</f>
        <v>0</v>
      </c>
      <c r="BB130" s="100">
        <f>ConsMarket!BB130*$E130</f>
        <v>0</v>
      </c>
      <c r="BC130" s="100">
        <f>ConsMarket!BC130*$E130</f>
        <v>0</v>
      </c>
      <c r="BD130" s="100">
        <f>ConsMarket!BD130*$E130</f>
        <v>0</v>
      </c>
      <c r="BE130" s="100">
        <f>ConsMarket!BE130*$E130</f>
        <v>0</v>
      </c>
      <c r="BF130" s="100">
        <f>ConsMarket!BF130*$E130</f>
        <v>0</v>
      </c>
      <c r="BG130" s="100">
        <f>ConsMarket!BG130*$E130</f>
        <v>0</v>
      </c>
      <c r="BH130" s="100">
        <f>ConsMarket!BH130*$E130</f>
        <v>0</v>
      </c>
      <c r="BI130" s="100">
        <f>ConsMarket!BI130*$E130</f>
        <v>0</v>
      </c>
      <c r="BJ130" s="100">
        <f>ConsMarket!BJ130*$E130</f>
        <v>0</v>
      </c>
      <c r="BK130" s="100">
        <f>ConsMarket!BK130*$E130</f>
        <v>0</v>
      </c>
      <c r="BL130" s="100">
        <f>ConsMarket!BL130*$E130</f>
        <v>0</v>
      </c>
      <c r="BM130" s="100">
        <f>ConsMarket!BM130*$E130</f>
        <v>0</v>
      </c>
      <c r="BN130" s="100">
        <f>ConsMarket!BN130*$E130</f>
        <v>0</v>
      </c>
      <c r="BO130" s="100">
        <f>ConsMarket!BO130*$E130</f>
        <v>0</v>
      </c>
      <c r="BP130" s="100">
        <f>ConsMarket!BP130*$E130</f>
        <v>0</v>
      </c>
      <c r="BQ130" s="100">
        <f>ConsMarket!BQ130*$E130</f>
        <v>0</v>
      </c>
      <c r="BR130" s="100">
        <f>ConsMarket!BR130*$E130</f>
        <v>0</v>
      </c>
      <c r="BS130" s="100">
        <f>ConsMarket!BS130*$E130</f>
        <v>0</v>
      </c>
      <c r="BT130" s="100">
        <f>ConsMarket!BT130*$E130</f>
        <v>0</v>
      </c>
      <c r="BU130" s="100">
        <f>ConsMarket!BU130*$E130</f>
        <v>0</v>
      </c>
      <c r="BV130" s="100">
        <f>ConsMarket!BV130*$E130</f>
        <v>0</v>
      </c>
      <c r="BW130" s="100">
        <f>ConsMarket!BW130*$E130</f>
        <v>0</v>
      </c>
      <c r="BX130" s="100">
        <f>ConsMarket!BX130*$E130</f>
        <v>0</v>
      </c>
      <c r="BY130" s="100">
        <f>ConsMarket!BY130*$E130</f>
        <v>0</v>
      </c>
      <c r="BZ130" s="100">
        <f>ConsMarket!BZ130*$E130</f>
        <v>0</v>
      </c>
      <c r="CA130" s="100">
        <f>ConsMarket!CA130*$E130</f>
        <v>0</v>
      </c>
      <c r="CB130" s="100">
        <f>ConsMarket!CB130*$E130</f>
        <v>0</v>
      </c>
      <c r="CC130" s="100">
        <f>ConsMarket!CC130*$E130</f>
        <v>0</v>
      </c>
      <c r="CD130" s="100">
        <f>ConsMarket!CD130*$E130</f>
        <v>0</v>
      </c>
      <c r="CE130" s="100">
        <f>ConsMarket!CE130*$E130</f>
        <v>0</v>
      </c>
    </row>
    <row r="131" spans="2:83" x14ac:dyDescent="0.25">
      <c r="B131" s="307"/>
      <c r="C131" s="3" t="s">
        <v>76</v>
      </c>
      <c r="E131" s="233"/>
      <c r="F131" s="64"/>
      <c r="G131" s="229"/>
      <c r="H131" s="229"/>
      <c r="I131" s="20"/>
      <c r="J131" s="20"/>
      <c r="K131" s="20"/>
      <c r="L131" s="20"/>
      <c r="M131" s="20"/>
      <c r="N131" s="20"/>
      <c r="O131" s="20"/>
      <c r="P131" s="20"/>
      <c r="Q131" s="20"/>
      <c r="R131" s="20"/>
      <c r="S131" s="20"/>
      <c r="T131" s="20"/>
      <c r="U131" s="20"/>
      <c r="V131" s="20"/>
      <c r="W131" s="6">
        <f t="shared" ref="W131" si="130">SUM(W129:W130)</f>
        <v>45.308363300000011</v>
      </c>
      <c r="X131" s="6">
        <f t="shared" ref="X131:CE131" si="131">SUM(X129:X130)</f>
        <v>47.919455400000004</v>
      </c>
      <c r="Y131" s="6">
        <f t="shared" si="131"/>
        <v>53.141639599999998</v>
      </c>
      <c r="Z131" s="6">
        <f t="shared" si="131"/>
        <v>61.25207713333333</v>
      </c>
      <c r="AA131" s="6">
        <f t="shared" si="131"/>
        <v>70.51987110333333</v>
      </c>
      <c r="AB131" s="6">
        <f t="shared" si="131"/>
        <v>81.611541509999995</v>
      </c>
      <c r="AC131" s="6">
        <f t="shared" si="131"/>
        <v>91.638835019999988</v>
      </c>
      <c r="AD131" s="6">
        <f t="shared" si="131"/>
        <v>102.33264853</v>
      </c>
      <c r="AE131" s="6">
        <f t="shared" si="131"/>
        <v>111.02690203999997</v>
      </c>
      <c r="AF131" s="6">
        <f t="shared" si="131"/>
        <v>119.14283836333331</v>
      </c>
      <c r="AG131" s="6">
        <f t="shared" si="131"/>
        <v>124.76682303666666</v>
      </c>
      <c r="AH131" s="6">
        <f t="shared" si="131"/>
        <v>130.19890549333334</v>
      </c>
      <c r="AI131" s="6">
        <f t="shared" si="131"/>
        <v>134.29061623000001</v>
      </c>
      <c r="AJ131" s="6">
        <f t="shared" si="131"/>
        <v>139.80218230753334</v>
      </c>
      <c r="AK131" s="6">
        <f t="shared" si="131"/>
        <v>159.18305247785534</v>
      </c>
      <c r="AL131" s="6">
        <f t="shared" si="131"/>
        <v>218.86394048219265</v>
      </c>
      <c r="AM131" s="6">
        <f t="shared" si="131"/>
        <v>287.33788853208659</v>
      </c>
      <c r="AN131" s="6">
        <f t="shared" si="131"/>
        <v>364.99459513055666</v>
      </c>
      <c r="AO131" s="6">
        <f t="shared" si="131"/>
        <v>402.91323989304271</v>
      </c>
      <c r="AP131" s="6">
        <f t="shared" si="131"/>
        <v>434.65398925825866</v>
      </c>
      <c r="AQ131" s="6">
        <f t="shared" si="131"/>
        <v>420.99312829788994</v>
      </c>
      <c r="AR131" s="6">
        <f t="shared" si="131"/>
        <v>384.31831636530001</v>
      </c>
      <c r="AS131" s="6">
        <f t="shared" si="131"/>
        <v>320.44051085265664</v>
      </c>
      <c r="AT131" s="6">
        <f t="shared" si="131"/>
        <v>264.04208073756666</v>
      </c>
      <c r="AU131" s="26">
        <f t="shared" si="131"/>
        <v>0</v>
      </c>
      <c r="AV131" s="26">
        <f t="shared" si="131"/>
        <v>0</v>
      </c>
      <c r="AW131" s="26">
        <f t="shared" si="131"/>
        <v>0</v>
      </c>
      <c r="AX131" s="26">
        <f t="shared" si="131"/>
        <v>0</v>
      </c>
      <c r="AY131" s="26">
        <f t="shared" si="131"/>
        <v>0</v>
      </c>
      <c r="AZ131" s="26">
        <f t="shared" si="131"/>
        <v>0</v>
      </c>
      <c r="BA131" s="26">
        <f t="shared" si="131"/>
        <v>0</v>
      </c>
      <c r="BB131" s="26">
        <f t="shared" si="131"/>
        <v>0</v>
      </c>
      <c r="BC131" s="26">
        <f t="shared" si="131"/>
        <v>0</v>
      </c>
      <c r="BD131" s="26">
        <f t="shared" si="131"/>
        <v>0</v>
      </c>
      <c r="BE131" s="26">
        <f t="shared" si="131"/>
        <v>0</v>
      </c>
      <c r="BF131" s="26">
        <f t="shared" si="131"/>
        <v>0</v>
      </c>
      <c r="BG131" s="26">
        <f t="shared" si="131"/>
        <v>0</v>
      </c>
      <c r="BH131" s="26">
        <f t="shared" si="131"/>
        <v>0</v>
      </c>
      <c r="BI131" s="26">
        <f t="shared" si="131"/>
        <v>0</v>
      </c>
      <c r="BJ131" s="26">
        <f t="shared" si="131"/>
        <v>0</v>
      </c>
      <c r="BK131" s="26">
        <f t="shared" si="131"/>
        <v>0</v>
      </c>
      <c r="BL131" s="26">
        <f t="shared" si="131"/>
        <v>0</v>
      </c>
      <c r="BM131" s="26">
        <f t="shared" si="131"/>
        <v>0</v>
      </c>
      <c r="BN131" s="26">
        <f t="shared" si="131"/>
        <v>0</v>
      </c>
      <c r="BO131" s="26">
        <f t="shared" si="131"/>
        <v>0</v>
      </c>
      <c r="BP131" s="26">
        <f t="shared" si="131"/>
        <v>0</v>
      </c>
      <c r="BQ131" s="26">
        <f t="shared" si="131"/>
        <v>0</v>
      </c>
      <c r="BR131" s="26">
        <f t="shared" si="131"/>
        <v>0</v>
      </c>
      <c r="BS131" s="26">
        <f t="shared" si="131"/>
        <v>0</v>
      </c>
      <c r="BT131" s="26">
        <f t="shared" si="131"/>
        <v>0</v>
      </c>
      <c r="BU131" s="26">
        <f t="shared" si="131"/>
        <v>0</v>
      </c>
      <c r="BV131" s="26">
        <f t="shared" si="131"/>
        <v>0</v>
      </c>
      <c r="BW131" s="26">
        <f t="shared" si="131"/>
        <v>0</v>
      </c>
      <c r="BX131" s="26">
        <f t="shared" si="131"/>
        <v>0</v>
      </c>
      <c r="BY131" s="26">
        <f t="shared" si="131"/>
        <v>0</v>
      </c>
      <c r="BZ131" s="26">
        <f t="shared" si="131"/>
        <v>0</v>
      </c>
      <c r="CA131" s="26">
        <f t="shared" si="131"/>
        <v>0</v>
      </c>
      <c r="CB131" s="26">
        <f t="shared" si="131"/>
        <v>0</v>
      </c>
      <c r="CC131" s="26">
        <f t="shared" si="131"/>
        <v>0</v>
      </c>
      <c r="CD131" s="26">
        <f t="shared" si="131"/>
        <v>0</v>
      </c>
      <c r="CE131" s="26">
        <f t="shared" si="131"/>
        <v>0</v>
      </c>
    </row>
    <row r="132" spans="2:83" ht="24" x14ac:dyDescent="0.25">
      <c r="B132" s="307" t="s">
        <v>73</v>
      </c>
      <c r="C132" s="54" t="s">
        <v>13</v>
      </c>
      <c r="E132" s="233">
        <f>'Life&amp;Use'!M37</f>
        <v>0.38</v>
      </c>
      <c r="F132" s="64"/>
      <c r="G132" s="229"/>
      <c r="H132" s="229"/>
      <c r="I132" s="211"/>
      <c r="J132" s="211"/>
      <c r="K132" s="211"/>
      <c r="L132" s="211"/>
      <c r="M132" s="211"/>
      <c r="N132" s="211"/>
      <c r="O132" s="211"/>
      <c r="P132" s="211"/>
      <c r="Q132" s="211"/>
      <c r="R132" s="211"/>
      <c r="S132" s="211"/>
      <c r="T132" s="211"/>
      <c r="U132" s="211"/>
      <c r="V132" s="211"/>
      <c r="W132" s="52">
        <f>ConsMarket!W132*$E132</f>
        <v>4.875601239987942</v>
      </c>
      <c r="X132" s="52">
        <f>ConsMarket!X132*$E132</f>
        <v>5.7455380261797266</v>
      </c>
      <c r="Y132" s="52">
        <f>ConsMarket!Y132*$E132</f>
        <v>7.4951963391460312</v>
      </c>
      <c r="Z132" s="52">
        <f>ConsMarket!Z132*$E132</f>
        <v>9.2753879848826877</v>
      </c>
      <c r="AA132" s="52">
        <f>ConsMarket!AA132*$E132</f>
        <v>11.082745226786809</v>
      </c>
      <c r="AB132" s="52">
        <f>ConsMarket!AB132*$E132</f>
        <v>12.915079439277658</v>
      </c>
      <c r="AC132" s="52">
        <f>ConsMarket!AC132*$E132</f>
        <v>14.770652275948441</v>
      </c>
      <c r="AD132" s="52">
        <f>ConsMarket!AD132*$E132</f>
        <v>16.64378527732568</v>
      </c>
      <c r="AE132" s="52">
        <f>ConsMarket!AE132*$E132</f>
        <v>18.528449803842964</v>
      </c>
      <c r="AF132" s="52">
        <f>ConsMarket!AF132*$E132</f>
        <v>20.417816756667047</v>
      </c>
      <c r="AG132" s="52">
        <f>ConsMarket!AG132*$E132</f>
        <v>22.308646969938447</v>
      </c>
      <c r="AH132" s="52">
        <f>ConsMarket!AH132*$E132</f>
        <v>24.204033638522983</v>
      </c>
      <c r="AI132" s="52">
        <f>ConsMarket!AI132*$E132</f>
        <v>26.088529041167185</v>
      </c>
      <c r="AJ132" s="52">
        <f>ConsMarket!AJ132*$E132</f>
        <v>27.916429054848312</v>
      </c>
      <c r="AK132" s="52">
        <f>ConsMarket!AK132*$E132</f>
        <v>29.640524235762417</v>
      </c>
      <c r="AL132" s="52">
        <f>ConsMarket!AL132*$E132</f>
        <v>31.18957230438237</v>
      </c>
      <c r="AM132" s="52">
        <f>ConsMarket!AM132*$E132</f>
        <v>32.522587382950341</v>
      </c>
      <c r="AN132" s="52">
        <f>ConsMarket!AN132*$E132</f>
        <v>33.651257448423017</v>
      </c>
      <c r="AO132" s="52">
        <f>ConsMarket!AO132*$E132</f>
        <v>34.585332050294966</v>
      </c>
      <c r="AP132" s="52">
        <f>ConsMarket!AP132*$E132</f>
        <v>35.397932582489581</v>
      </c>
      <c r="AQ132" s="52">
        <f>ConsMarket!AQ132*$E132</f>
        <v>35.883977613640972</v>
      </c>
      <c r="AR132" s="52">
        <f>ConsMarket!AR132*$E132</f>
        <v>36.119919841552715</v>
      </c>
      <c r="AS132" s="52">
        <f>ConsMarket!AS132*$E132</f>
        <v>36.836112888987344</v>
      </c>
      <c r="AT132" s="52">
        <f>ConsMarket!AT132*$E132</f>
        <v>39.310561124963108</v>
      </c>
      <c r="AU132" s="100">
        <f>ConsMarket!AU132*$E132</f>
        <v>0</v>
      </c>
      <c r="AV132" s="100">
        <f>ConsMarket!AV132*$E132</f>
        <v>0</v>
      </c>
      <c r="AW132" s="100">
        <f>ConsMarket!AW132*$E132</f>
        <v>0</v>
      </c>
      <c r="AX132" s="100">
        <f>ConsMarket!AX132*$E132</f>
        <v>0</v>
      </c>
      <c r="AY132" s="100">
        <f>ConsMarket!AY132*$E132</f>
        <v>0</v>
      </c>
      <c r="AZ132" s="100">
        <f>ConsMarket!AZ132*$E132</f>
        <v>0</v>
      </c>
      <c r="BA132" s="100">
        <f>ConsMarket!BA132*$E132</f>
        <v>0</v>
      </c>
      <c r="BB132" s="100">
        <f>ConsMarket!BB132*$E132</f>
        <v>0</v>
      </c>
      <c r="BC132" s="100">
        <f>ConsMarket!BC132*$E132</f>
        <v>0</v>
      </c>
      <c r="BD132" s="100">
        <f>ConsMarket!BD132*$E132</f>
        <v>0</v>
      </c>
      <c r="BE132" s="100">
        <f>ConsMarket!BE132*$E132</f>
        <v>0</v>
      </c>
      <c r="BF132" s="100">
        <f>ConsMarket!BF132*$E132</f>
        <v>0</v>
      </c>
      <c r="BG132" s="100">
        <f>ConsMarket!BG132*$E132</f>
        <v>0</v>
      </c>
      <c r="BH132" s="100">
        <f>ConsMarket!BH132*$E132</f>
        <v>0</v>
      </c>
      <c r="BI132" s="100">
        <f>ConsMarket!BI132*$E132</f>
        <v>0</v>
      </c>
      <c r="BJ132" s="100">
        <f>ConsMarket!BJ132*$E132</f>
        <v>0</v>
      </c>
      <c r="BK132" s="100">
        <f>ConsMarket!BK132*$E132</f>
        <v>0</v>
      </c>
      <c r="BL132" s="100">
        <f>ConsMarket!BL132*$E132</f>
        <v>0</v>
      </c>
      <c r="BM132" s="100">
        <f>ConsMarket!BM132*$E132</f>
        <v>0</v>
      </c>
      <c r="BN132" s="100">
        <f>ConsMarket!BN132*$E132</f>
        <v>0</v>
      </c>
      <c r="BO132" s="100">
        <f>ConsMarket!BO132*$E132</f>
        <v>0</v>
      </c>
      <c r="BP132" s="100">
        <f>ConsMarket!BP132*$E132</f>
        <v>0</v>
      </c>
      <c r="BQ132" s="100">
        <f>ConsMarket!BQ132*$E132</f>
        <v>0</v>
      </c>
      <c r="BR132" s="100">
        <f>ConsMarket!BR132*$E132</f>
        <v>0</v>
      </c>
      <c r="BS132" s="100">
        <f>ConsMarket!BS132*$E132</f>
        <v>0</v>
      </c>
      <c r="BT132" s="100">
        <f>ConsMarket!BT132*$E132</f>
        <v>0</v>
      </c>
      <c r="BU132" s="100">
        <f>ConsMarket!BU132*$E132</f>
        <v>0</v>
      </c>
      <c r="BV132" s="100">
        <f>ConsMarket!BV132*$E132</f>
        <v>0</v>
      </c>
      <c r="BW132" s="100">
        <f>ConsMarket!BW132*$E132</f>
        <v>0</v>
      </c>
      <c r="BX132" s="100">
        <f>ConsMarket!BX132*$E132</f>
        <v>0</v>
      </c>
      <c r="BY132" s="100">
        <f>ConsMarket!BY132*$E132</f>
        <v>0</v>
      </c>
      <c r="BZ132" s="100">
        <f>ConsMarket!BZ132*$E132</f>
        <v>0</v>
      </c>
      <c r="CA132" s="100">
        <f>ConsMarket!CA132*$E132</f>
        <v>0</v>
      </c>
      <c r="CB132" s="100">
        <f>ConsMarket!CB132*$E132</f>
        <v>0</v>
      </c>
      <c r="CC132" s="100">
        <f>ConsMarket!CC132*$E132</f>
        <v>0</v>
      </c>
      <c r="CD132" s="100">
        <f>ConsMarket!CD132*$E132</f>
        <v>0</v>
      </c>
      <c r="CE132" s="100">
        <f>ConsMarket!CE132*$E132</f>
        <v>0</v>
      </c>
    </row>
    <row r="133" spans="2:83" x14ac:dyDescent="0.25">
      <c r="B133" s="307"/>
      <c r="C133" s="54" t="s">
        <v>14</v>
      </c>
      <c r="E133" s="233">
        <f>'Life&amp;Use'!N37</f>
        <v>0.38</v>
      </c>
      <c r="F133" s="64"/>
      <c r="G133" s="229"/>
      <c r="H133" s="229"/>
      <c r="I133" s="211"/>
      <c r="J133" s="211"/>
      <c r="K133" s="211"/>
      <c r="L133" s="211"/>
      <c r="M133" s="211"/>
      <c r="N133" s="211"/>
      <c r="O133" s="211"/>
      <c r="P133" s="211"/>
      <c r="Q133" s="211"/>
      <c r="R133" s="211"/>
      <c r="S133" s="211"/>
      <c r="T133" s="211"/>
      <c r="U133" s="211"/>
      <c r="V133" s="211"/>
      <c r="W133" s="52">
        <f>ConsMarket!W133*$E133</f>
        <v>2.9993399999999992</v>
      </c>
      <c r="X133" s="52">
        <f>ConsMarket!X133*$E133</f>
        <v>6.6651999999999996</v>
      </c>
      <c r="Y133" s="52">
        <f>ConsMarket!Y133*$E133</f>
        <v>10.664319999999998</v>
      </c>
      <c r="Z133" s="52">
        <f>ConsMarket!Z133*$E133</f>
        <v>15.32996</v>
      </c>
      <c r="AA133" s="52">
        <f>ConsMarket!AA133*$E133</f>
        <v>16.662999999999997</v>
      </c>
      <c r="AB133" s="52">
        <f>ConsMarket!AB133*$E133</f>
        <v>17.996040000000001</v>
      </c>
      <c r="AC133" s="52">
        <f>ConsMarket!AC133*$E133</f>
        <v>17.996040000000001</v>
      </c>
      <c r="AD133" s="52">
        <f>ConsMarket!AD133*$E133</f>
        <v>17.996040000000001</v>
      </c>
      <c r="AE133" s="52">
        <f>ConsMarket!AE133*$E133</f>
        <v>17.996040000000001</v>
      </c>
      <c r="AF133" s="52">
        <f>ConsMarket!AF133*$E133</f>
        <v>17.996040000000001</v>
      </c>
      <c r="AG133" s="52">
        <f>ConsMarket!AG133*$E133</f>
        <v>17.996040000000001</v>
      </c>
      <c r="AH133" s="52">
        <f>ConsMarket!AH133*$E133</f>
        <v>17.996040000000001</v>
      </c>
      <c r="AI133" s="52">
        <f>ConsMarket!AI133*$E133</f>
        <v>17.996040000000001</v>
      </c>
      <c r="AJ133" s="52">
        <f>ConsMarket!AJ133*$E133</f>
        <v>17.996040000000001</v>
      </c>
      <c r="AK133" s="52">
        <f>ConsMarket!AK133*$E133</f>
        <v>17.996040000000001</v>
      </c>
      <c r="AL133" s="52">
        <f>ConsMarket!AL133*$E133</f>
        <v>17.996040000000001</v>
      </c>
      <c r="AM133" s="52">
        <f>ConsMarket!AM133*$E133</f>
        <v>15.996479999999998</v>
      </c>
      <c r="AN133" s="52">
        <f>ConsMarket!AN133*$E133</f>
        <v>13.330399999999999</v>
      </c>
      <c r="AO133" s="52">
        <f>ConsMarket!AO133*$E133</f>
        <v>10.797623999999999</v>
      </c>
      <c r="AP133" s="52">
        <f>ConsMarket!AP133*$E133</f>
        <v>9.4645839999999986</v>
      </c>
      <c r="AQ133" s="52">
        <f>ConsMarket!AQ133*$E133</f>
        <v>8.9313679999999973</v>
      </c>
      <c r="AR133" s="52">
        <f>ConsMarket!AR133*$E133</f>
        <v>8.1315439999999981</v>
      </c>
      <c r="AS133" s="52">
        <f>ConsMarket!AS133*$E133</f>
        <v>7.9982399999999991</v>
      </c>
      <c r="AT133" s="52">
        <f>ConsMarket!AT133*$E133</f>
        <v>7.5983279999999986</v>
      </c>
      <c r="AU133" s="100">
        <f>ConsMarket!AU133*$E133</f>
        <v>0</v>
      </c>
      <c r="AV133" s="100">
        <f>ConsMarket!AV133*$E133</f>
        <v>0</v>
      </c>
      <c r="AW133" s="100">
        <f>ConsMarket!AW133*$E133</f>
        <v>0</v>
      </c>
      <c r="AX133" s="100">
        <f>ConsMarket!AX133*$E133</f>
        <v>0</v>
      </c>
      <c r="AY133" s="100">
        <f>ConsMarket!AY133*$E133</f>
        <v>0</v>
      </c>
      <c r="AZ133" s="100">
        <f>ConsMarket!AZ133*$E133</f>
        <v>0</v>
      </c>
      <c r="BA133" s="100">
        <f>ConsMarket!BA133*$E133</f>
        <v>0</v>
      </c>
      <c r="BB133" s="100">
        <f>ConsMarket!BB133*$E133</f>
        <v>0</v>
      </c>
      <c r="BC133" s="100">
        <f>ConsMarket!BC133*$E133</f>
        <v>0</v>
      </c>
      <c r="BD133" s="100">
        <f>ConsMarket!BD133*$E133</f>
        <v>0</v>
      </c>
      <c r="BE133" s="100">
        <f>ConsMarket!BE133*$E133</f>
        <v>0</v>
      </c>
      <c r="BF133" s="100">
        <f>ConsMarket!BF133*$E133</f>
        <v>0</v>
      </c>
      <c r="BG133" s="100">
        <f>ConsMarket!BG133*$E133</f>
        <v>0</v>
      </c>
      <c r="BH133" s="100">
        <f>ConsMarket!BH133*$E133</f>
        <v>0</v>
      </c>
      <c r="BI133" s="100">
        <f>ConsMarket!BI133*$E133</f>
        <v>0</v>
      </c>
      <c r="BJ133" s="100">
        <f>ConsMarket!BJ133*$E133</f>
        <v>0</v>
      </c>
      <c r="BK133" s="100">
        <f>ConsMarket!BK133*$E133</f>
        <v>0</v>
      </c>
      <c r="BL133" s="100">
        <f>ConsMarket!BL133*$E133</f>
        <v>0</v>
      </c>
      <c r="BM133" s="100">
        <f>ConsMarket!BM133*$E133</f>
        <v>0</v>
      </c>
      <c r="BN133" s="100">
        <f>ConsMarket!BN133*$E133</f>
        <v>0</v>
      </c>
      <c r="BO133" s="100">
        <f>ConsMarket!BO133*$E133</f>
        <v>0</v>
      </c>
      <c r="BP133" s="100">
        <f>ConsMarket!BP133*$E133</f>
        <v>0</v>
      </c>
      <c r="BQ133" s="100">
        <f>ConsMarket!BQ133*$E133</f>
        <v>0</v>
      </c>
      <c r="BR133" s="100">
        <f>ConsMarket!BR133*$E133</f>
        <v>0</v>
      </c>
      <c r="BS133" s="100">
        <f>ConsMarket!BS133*$E133</f>
        <v>0</v>
      </c>
      <c r="BT133" s="100">
        <f>ConsMarket!BT133*$E133</f>
        <v>0</v>
      </c>
      <c r="BU133" s="100">
        <f>ConsMarket!BU133*$E133</f>
        <v>0</v>
      </c>
      <c r="BV133" s="100">
        <f>ConsMarket!BV133*$E133</f>
        <v>0</v>
      </c>
      <c r="BW133" s="100">
        <f>ConsMarket!BW133*$E133</f>
        <v>0</v>
      </c>
      <c r="BX133" s="100">
        <f>ConsMarket!BX133*$E133</f>
        <v>0</v>
      </c>
      <c r="BY133" s="100">
        <f>ConsMarket!BY133*$E133</f>
        <v>0</v>
      </c>
      <c r="BZ133" s="100">
        <f>ConsMarket!BZ133*$E133</f>
        <v>0</v>
      </c>
      <c r="CA133" s="100">
        <f>ConsMarket!CA133*$E133</f>
        <v>0</v>
      </c>
      <c r="CB133" s="100">
        <f>ConsMarket!CB133*$E133</f>
        <v>0</v>
      </c>
      <c r="CC133" s="100">
        <f>ConsMarket!CC133*$E133</f>
        <v>0</v>
      </c>
      <c r="CD133" s="100">
        <f>ConsMarket!CD133*$E133</f>
        <v>0</v>
      </c>
      <c r="CE133" s="100">
        <f>ConsMarket!CE133*$E133</f>
        <v>0</v>
      </c>
    </row>
    <row r="134" spans="2:83" x14ac:dyDescent="0.25">
      <c r="B134" s="307"/>
      <c r="C134" s="54" t="s">
        <v>15</v>
      </c>
      <c r="E134" s="233">
        <f>'Life&amp;Use'!O37</f>
        <v>0.38</v>
      </c>
      <c r="F134" s="64"/>
      <c r="G134" s="229"/>
      <c r="H134" s="229"/>
      <c r="I134" s="211"/>
      <c r="J134" s="211"/>
      <c r="K134" s="211"/>
      <c r="L134" s="211"/>
      <c r="M134" s="211"/>
      <c r="N134" s="211"/>
      <c r="O134" s="211"/>
      <c r="P134" s="211"/>
      <c r="Q134" s="211"/>
      <c r="R134" s="211"/>
      <c r="S134" s="211"/>
      <c r="T134" s="211"/>
      <c r="U134" s="211"/>
      <c r="V134" s="211"/>
      <c r="W134" s="52">
        <f>ConsMarket!W134*$E134</f>
        <v>10.490672944091999</v>
      </c>
      <c r="X134" s="52">
        <f>ConsMarket!X134*$E134</f>
        <v>10.490672944091999</v>
      </c>
      <c r="Y134" s="52">
        <f>ConsMarket!Y134*$E134</f>
        <v>10.490672944091999</v>
      </c>
      <c r="Z134" s="52">
        <f>ConsMarket!Z134*$E134</f>
        <v>10.490672944091999</v>
      </c>
      <c r="AA134" s="52">
        <f>ConsMarket!AA134*$E134</f>
        <v>10.490672944091999</v>
      </c>
      <c r="AB134" s="52">
        <f>ConsMarket!AB134*$E134</f>
        <v>10.490672944091999</v>
      </c>
      <c r="AC134" s="52">
        <f>ConsMarket!AC134*$E134</f>
        <v>10.490672944091999</v>
      </c>
      <c r="AD134" s="52">
        <f>ConsMarket!AD134*$E134</f>
        <v>10.490672944091999</v>
      </c>
      <c r="AE134" s="52">
        <f>ConsMarket!AE134*$E134</f>
        <v>10.490672944091999</v>
      </c>
      <c r="AF134" s="52">
        <f>ConsMarket!AF134*$E134</f>
        <v>10.490672944091999</v>
      </c>
      <c r="AG134" s="52">
        <f>ConsMarket!AG134*$E134</f>
        <v>10.490672944091999</v>
      </c>
      <c r="AH134" s="52">
        <f>ConsMarket!AH134*$E134</f>
        <v>10.490672944091999</v>
      </c>
      <c r="AI134" s="52">
        <f>ConsMarket!AI134*$E134</f>
        <v>10.490672944091999</v>
      </c>
      <c r="AJ134" s="52">
        <f>ConsMarket!AJ134*$E134</f>
        <v>10.490672944091999</v>
      </c>
      <c r="AK134" s="52">
        <f>ConsMarket!AK134*$E134</f>
        <v>10.490672944091999</v>
      </c>
      <c r="AL134" s="52">
        <f>ConsMarket!AL134*$E134</f>
        <v>10.490672944091999</v>
      </c>
      <c r="AM134" s="52">
        <f>ConsMarket!AM134*$E134</f>
        <v>10.490672944091999</v>
      </c>
      <c r="AN134" s="52">
        <f>ConsMarket!AN134*$E134</f>
        <v>10.490672944091999</v>
      </c>
      <c r="AO134" s="52">
        <f>ConsMarket!AO134*$E134</f>
        <v>10.490672944091999</v>
      </c>
      <c r="AP134" s="52">
        <f>ConsMarket!AP134*$E134</f>
        <v>10.568001131077242</v>
      </c>
      <c r="AQ134" s="52">
        <f>ConsMarket!AQ134*$E134</f>
        <v>10.314783769978982</v>
      </c>
      <c r="AR134" s="52">
        <f>ConsMarket!AR134*$E134</f>
        <v>9.8384938060830134</v>
      </c>
      <c r="AS134" s="52">
        <f>ConsMarket!AS134*$E134</f>
        <v>8.9970066377337687</v>
      </c>
      <c r="AT134" s="52">
        <f>ConsMarket!AT134*$E134</f>
        <v>8.4194130174680311</v>
      </c>
      <c r="AU134" s="100">
        <f>ConsMarket!AU134*$E134</f>
        <v>0</v>
      </c>
      <c r="AV134" s="100">
        <f>ConsMarket!AV134*$E134</f>
        <v>0</v>
      </c>
      <c r="AW134" s="100">
        <f>ConsMarket!AW134*$E134</f>
        <v>0</v>
      </c>
      <c r="AX134" s="100">
        <f>ConsMarket!AX134*$E134</f>
        <v>0</v>
      </c>
      <c r="AY134" s="100">
        <f>ConsMarket!AY134*$E134</f>
        <v>0</v>
      </c>
      <c r="AZ134" s="100">
        <f>ConsMarket!AZ134*$E134</f>
        <v>0</v>
      </c>
      <c r="BA134" s="100">
        <f>ConsMarket!BA134*$E134</f>
        <v>0</v>
      </c>
      <c r="BB134" s="100">
        <f>ConsMarket!BB134*$E134</f>
        <v>0</v>
      </c>
      <c r="BC134" s="100">
        <f>ConsMarket!BC134*$E134</f>
        <v>0</v>
      </c>
      <c r="BD134" s="100">
        <f>ConsMarket!BD134*$E134</f>
        <v>0</v>
      </c>
      <c r="BE134" s="100">
        <f>ConsMarket!BE134*$E134</f>
        <v>0</v>
      </c>
      <c r="BF134" s="100">
        <f>ConsMarket!BF134*$E134</f>
        <v>0</v>
      </c>
      <c r="BG134" s="100">
        <f>ConsMarket!BG134*$E134</f>
        <v>0</v>
      </c>
      <c r="BH134" s="100">
        <f>ConsMarket!BH134*$E134</f>
        <v>0</v>
      </c>
      <c r="BI134" s="100">
        <f>ConsMarket!BI134*$E134</f>
        <v>0</v>
      </c>
      <c r="BJ134" s="100">
        <f>ConsMarket!BJ134*$E134</f>
        <v>0</v>
      </c>
      <c r="BK134" s="100">
        <f>ConsMarket!BK134*$E134</f>
        <v>0</v>
      </c>
      <c r="BL134" s="100">
        <f>ConsMarket!BL134*$E134</f>
        <v>0</v>
      </c>
      <c r="BM134" s="100">
        <f>ConsMarket!BM134*$E134</f>
        <v>0</v>
      </c>
      <c r="BN134" s="100">
        <f>ConsMarket!BN134*$E134</f>
        <v>0</v>
      </c>
      <c r="BO134" s="100">
        <f>ConsMarket!BO134*$E134</f>
        <v>0</v>
      </c>
      <c r="BP134" s="100">
        <f>ConsMarket!BP134*$E134</f>
        <v>0</v>
      </c>
      <c r="BQ134" s="100">
        <f>ConsMarket!BQ134*$E134</f>
        <v>0</v>
      </c>
      <c r="BR134" s="100">
        <f>ConsMarket!BR134*$E134</f>
        <v>0</v>
      </c>
      <c r="BS134" s="100">
        <f>ConsMarket!BS134*$E134</f>
        <v>0</v>
      </c>
      <c r="BT134" s="100">
        <f>ConsMarket!BT134*$E134</f>
        <v>0</v>
      </c>
      <c r="BU134" s="100">
        <f>ConsMarket!BU134*$E134</f>
        <v>0</v>
      </c>
      <c r="BV134" s="100">
        <f>ConsMarket!BV134*$E134</f>
        <v>0</v>
      </c>
      <c r="BW134" s="100">
        <f>ConsMarket!BW134*$E134</f>
        <v>0</v>
      </c>
      <c r="BX134" s="100">
        <f>ConsMarket!BX134*$E134</f>
        <v>0</v>
      </c>
      <c r="BY134" s="100">
        <f>ConsMarket!BY134*$E134</f>
        <v>0</v>
      </c>
      <c r="BZ134" s="100">
        <f>ConsMarket!BZ134*$E134</f>
        <v>0</v>
      </c>
      <c r="CA134" s="100">
        <f>ConsMarket!CA134*$E134</f>
        <v>0</v>
      </c>
      <c r="CB134" s="100">
        <f>ConsMarket!CB134*$E134</f>
        <v>0</v>
      </c>
      <c r="CC134" s="100">
        <f>ConsMarket!CC134*$E134</f>
        <v>0</v>
      </c>
      <c r="CD134" s="100">
        <f>ConsMarket!CD134*$E134</f>
        <v>0</v>
      </c>
      <c r="CE134" s="100">
        <f>ConsMarket!CE134*$E134</f>
        <v>0</v>
      </c>
    </row>
    <row r="135" spans="2:83" x14ac:dyDescent="0.25">
      <c r="B135" s="307"/>
      <c r="C135" s="54" t="s">
        <v>16</v>
      </c>
      <c r="E135" s="233">
        <f>'Life&amp;Use'!P37</f>
        <v>0.38</v>
      </c>
      <c r="F135" s="64"/>
      <c r="G135" s="229"/>
      <c r="H135" s="229"/>
      <c r="I135" s="211"/>
      <c r="J135" s="211"/>
      <c r="K135" s="211"/>
      <c r="L135" s="211"/>
      <c r="M135" s="211"/>
      <c r="N135" s="211"/>
      <c r="O135" s="211"/>
      <c r="P135" s="211"/>
      <c r="Q135" s="211"/>
      <c r="R135" s="211"/>
      <c r="S135" s="211"/>
      <c r="T135" s="211"/>
      <c r="U135" s="211"/>
      <c r="V135" s="211"/>
      <c r="W135" s="52">
        <f>ConsMarket!W135*$E135</f>
        <v>0</v>
      </c>
      <c r="X135" s="52">
        <f>ConsMarket!X135*$E135</f>
        <v>0</v>
      </c>
      <c r="Y135" s="52">
        <f>ConsMarket!Y135*$E135</f>
        <v>0</v>
      </c>
      <c r="Z135" s="52">
        <f>ConsMarket!Z135*$E135</f>
        <v>0</v>
      </c>
      <c r="AA135" s="52">
        <f>ConsMarket!AA135*$E135</f>
        <v>0</v>
      </c>
      <c r="AB135" s="52">
        <f>ConsMarket!AB135*$E135</f>
        <v>0</v>
      </c>
      <c r="AC135" s="52">
        <f>ConsMarket!AC135*$E135</f>
        <v>0</v>
      </c>
      <c r="AD135" s="52">
        <f>ConsMarket!AD135*$E135</f>
        <v>0</v>
      </c>
      <c r="AE135" s="52">
        <f>ConsMarket!AE135*$E135</f>
        <v>0</v>
      </c>
      <c r="AF135" s="52">
        <f>ConsMarket!AF135*$E135</f>
        <v>0</v>
      </c>
      <c r="AG135" s="52">
        <f>ConsMarket!AG135*$E135</f>
        <v>0</v>
      </c>
      <c r="AH135" s="52">
        <f>ConsMarket!AH135*$E135</f>
        <v>0</v>
      </c>
      <c r="AI135" s="52">
        <f>ConsMarket!AI135*$E135</f>
        <v>0</v>
      </c>
      <c r="AJ135" s="52">
        <f>ConsMarket!AJ135*$E135</f>
        <v>0</v>
      </c>
      <c r="AK135" s="52">
        <f>ConsMarket!AK135*$E135</f>
        <v>0</v>
      </c>
      <c r="AL135" s="52">
        <f>ConsMarket!AL135*$E135</f>
        <v>2.3994719999999994</v>
      </c>
      <c r="AM135" s="52">
        <f>ConsMarket!AM135*$E135</f>
        <v>5.598767999999998</v>
      </c>
      <c r="AN135" s="52">
        <f>ConsMarket!AN135*$E135</f>
        <v>11.197535999999996</v>
      </c>
      <c r="AO135" s="52">
        <f>ConsMarket!AO135*$E135</f>
        <v>14.396831999999996</v>
      </c>
      <c r="AP135" s="52">
        <f>ConsMarket!AP135*$E135</f>
        <v>16.796303999999996</v>
      </c>
      <c r="AQ135" s="52">
        <f>ConsMarket!AQ135*$E135</f>
        <v>16.796303999999996</v>
      </c>
      <c r="AR135" s="52">
        <f>ConsMarket!AR135*$E135</f>
        <v>16.796303999999996</v>
      </c>
      <c r="AS135" s="52">
        <f>ConsMarket!AS135*$E135</f>
        <v>16.796303999999996</v>
      </c>
      <c r="AT135" s="52">
        <f>ConsMarket!AT135*$E135</f>
        <v>15.996479999999998</v>
      </c>
      <c r="AU135" s="100">
        <f>ConsMarket!AU135*$E135</f>
        <v>0</v>
      </c>
      <c r="AV135" s="100">
        <f>ConsMarket!AV135*$E135</f>
        <v>0</v>
      </c>
      <c r="AW135" s="100">
        <f>ConsMarket!AW135*$E135</f>
        <v>0</v>
      </c>
      <c r="AX135" s="100">
        <f>ConsMarket!AX135*$E135</f>
        <v>0</v>
      </c>
      <c r="AY135" s="100">
        <f>ConsMarket!AY135*$E135</f>
        <v>0</v>
      </c>
      <c r="AZ135" s="100">
        <f>ConsMarket!AZ135*$E135</f>
        <v>0</v>
      </c>
      <c r="BA135" s="100">
        <f>ConsMarket!BA135*$E135</f>
        <v>0</v>
      </c>
      <c r="BB135" s="100">
        <f>ConsMarket!BB135*$E135</f>
        <v>0</v>
      </c>
      <c r="BC135" s="100">
        <f>ConsMarket!BC135*$E135</f>
        <v>0</v>
      </c>
      <c r="BD135" s="100">
        <f>ConsMarket!BD135*$E135</f>
        <v>0</v>
      </c>
      <c r="BE135" s="100">
        <f>ConsMarket!BE135*$E135</f>
        <v>0</v>
      </c>
      <c r="BF135" s="100">
        <f>ConsMarket!BF135*$E135</f>
        <v>0</v>
      </c>
      <c r="BG135" s="100">
        <f>ConsMarket!BG135*$E135</f>
        <v>0</v>
      </c>
      <c r="BH135" s="100">
        <f>ConsMarket!BH135*$E135</f>
        <v>0</v>
      </c>
      <c r="BI135" s="100">
        <f>ConsMarket!BI135*$E135</f>
        <v>0</v>
      </c>
      <c r="BJ135" s="100">
        <f>ConsMarket!BJ135*$E135</f>
        <v>0</v>
      </c>
      <c r="BK135" s="100">
        <f>ConsMarket!BK135*$E135</f>
        <v>0</v>
      </c>
      <c r="BL135" s="100">
        <f>ConsMarket!BL135*$E135</f>
        <v>0</v>
      </c>
      <c r="BM135" s="100">
        <f>ConsMarket!BM135*$E135</f>
        <v>0</v>
      </c>
      <c r="BN135" s="100">
        <f>ConsMarket!BN135*$E135</f>
        <v>0</v>
      </c>
      <c r="BO135" s="100">
        <f>ConsMarket!BO135*$E135</f>
        <v>0</v>
      </c>
      <c r="BP135" s="100">
        <f>ConsMarket!BP135*$E135</f>
        <v>0</v>
      </c>
      <c r="BQ135" s="100">
        <f>ConsMarket!BQ135*$E135</f>
        <v>0</v>
      </c>
      <c r="BR135" s="100">
        <f>ConsMarket!BR135*$E135</f>
        <v>0</v>
      </c>
      <c r="BS135" s="100">
        <f>ConsMarket!BS135*$E135</f>
        <v>0</v>
      </c>
      <c r="BT135" s="100">
        <f>ConsMarket!BT135*$E135</f>
        <v>0</v>
      </c>
      <c r="BU135" s="100">
        <f>ConsMarket!BU135*$E135</f>
        <v>0</v>
      </c>
      <c r="BV135" s="100">
        <f>ConsMarket!BV135*$E135</f>
        <v>0</v>
      </c>
      <c r="BW135" s="100">
        <f>ConsMarket!BW135*$E135</f>
        <v>0</v>
      </c>
      <c r="BX135" s="100">
        <f>ConsMarket!BX135*$E135</f>
        <v>0</v>
      </c>
      <c r="BY135" s="100">
        <f>ConsMarket!BY135*$E135</f>
        <v>0</v>
      </c>
      <c r="BZ135" s="100">
        <f>ConsMarket!BZ135*$E135</f>
        <v>0</v>
      </c>
      <c r="CA135" s="100">
        <f>ConsMarket!CA135*$E135</f>
        <v>0</v>
      </c>
      <c r="CB135" s="100">
        <f>ConsMarket!CB135*$E135</f>
        <v>0</v>
      </c>
      <c r="CC135" s="100">
        <f>ConsMarket!CC135*$E135</f>
        <v>0</v>
      </c>
      <c r="CD135" s="100">
        <f>ConsMarket!CD135*$E135</f>
        <v>0</v>
      </c>
      <c r="CE135" s="100">
        <f>ConsMarket!CE135*$E135</f>
        <v>0</v>
      </c>
    </row>
    <row r="136" spans="2:83" ht="24" x14ac:dyDescent="0.25">
      <c r="B136" s="307"/>
      <c r="C136" s="54" t="s">
        <v>17</v>
      </c>
      <c r="E136" s="233">
        <f>'Life&amp;Use'!Q37</f>
        <v>0.38</v>
      </c>
      <c r="F136" s="64"/>
      <c r="G136" s="229"/>
      <c r="H136" s="229"/>
      <c r="I136" s="211"/>
      <c r="J136" s="211"/>
      <c r="K136" s="211"/>
      <c r="L136" s="211"/>
      <c r="M136" s="211"/>
      <c r="N136" s="211"/>
      <c r="O136" s="211"/>
      <c r="P136" s="211"/>
      <c r="Q136" s="211"/>
      <c r="R136" s="211"/>
      <c r="S136" s="211"/>
      <c r="T136" s="211"/>
      <c r="U136" s="211"/>
      <c r="V136" s="211"/>
      <c r="W136" s="52">
        <f>ConsMarket!W136*$E136</f>
        <v>0</v>
      </c>
      <c r="X136" s="52">
        <f>ConsMarket!X136*$E136</f>
        <v>0</v>
      </c>
      <c r="Y136" s="52">
        <f>ConsMarket!Y136*$E136</f>
        <v>0</v>
      </c>
      <c r="Z136" s="52">
        <f>ConsMarket!Z136*$E136</f>
        <v>0</v>
      </c>
      <c r="AA136" s="52">
        <f>ConsMarket!AA136*$E136</f>
        <v>0</v>
      </c>
      <c r="AB136" s="52">
        <f>ConsMarket!AB136*$E136</f>
        <v>0</v>
      </c>
      <c r="AC136" s="52">
        <f>ConsMarket!AC136*$E136</f>
        <v>0</v>
      </c>
      <c r="AD136" s="52">
        <f>ConsMarket!AD136*$E136</f>
        <v>0</v>
      </c>
      <c r="AE136" s="52">
        <f>ConsMarket!AE136*$E136</f>
        <v>0</v>
      </c>
      <c r="AF136" s="52">
        <f>ConsMarket!AF136*$E136</f>
        <v>0</v>
      </c>
      <c r="AG136" s="52">
        <f>ConsMarket!AG136*$E136</f>
        <v>0</v>
      </c>
      <c r="AH136" s="52">
        <f>ConsMarket!AH136*$E136</f>
        <v>0</v>
      </c>
      <c r="AI136" s="52">
        <f>ConsMarket!AI136*$E136</f>
        <v>0</v>
      </c>
      <c r="AJ136" s="52">
        <f>ConsMarket!AJ136*$E136</f>
        <v>0</v>
      </c>
      <c r="AK136" s="52">
        <f>ConsMarket!AK136*$E136</f>
        <v>0</v>
      </c>
      <c r="AL136" s="52">
        <f>ConsMarket!AL136*$E136</f>
        <v>0</v>
      </c>
      <c r="AM136" s="52">
        <f>ConsMarket!AM136*$E136</f>
        <v>0.55543333333333322</v>
      </c>
      <c r="AN136" s="52">
        <f>ConsMarket!AN136*$E136</f>
        <v>4.4434666666666658</v>
      </c>
      <c r="AO136" s="52">
        <f>ConsMarket!AO136*$E136</f>
        <v>13.497029999999995</v>
      </c>
      <c r="AP136" s="52">
        <f>ConsMarket!AP136*$E136</f>
        <v>23.550373333333329</v>
      </c>
      <c r="AQ136" s="52">
        <f>ConsMarket!AQ136*$E136</f>
        <v>28.660359999999994</v>
      </c>
      <c r="AR136" s="52">
        <f>ConsMarket!AR136*$E136</f>
        <v>32.603936666666655</v>
      </c>
      <c r="AS136" s="52">
        <f>ConsMarket!AS136*$E136</f>
        <v>40.713263333333323</v>
      </c>
      <c r="AT136" s="52">
        <f>ConsMarket!AT136*$E136</f>
        <v>50.433346666666658</v>
      </c>
      <c r="AU136" s="100">
        <f>ConsMarket!AU136*$E136</f>
        <v>0</v>
      </c>
      <c r="AV136" s="100">
        <f>ConsMarket!AV136*$E136</f>
        <v>0</v>
      </c>
      <c r="AW136" s="100">
        <f>ConsMarket!AW136*$E136</f>
        <v>0</v>
      </c>
      <c r="AX136" s="100">
        <f>ConsMarket!AX136*$E136</f>
        <v>0</v>
      </c>
      <c r="AY136" s="100">
        <f>ConsMarket!AY136*$E136</f>
        <v>0</v>
      </c>
      <c r="AZ136" s="100">
        <f>ConsMarket!AZ136*$E136</f>
        <v>0</v>
      </c>
      <c r="BA136" s="100">
        <f>ConsMarket!BA136*$E136</f>
        <v>0</v>
      </c>
      <c r="BB136" s="100">
        <f>ConsMarket!BB136*$E136</f>
        <v>0</v>
      </c>
      <c r="BC136" s="100">
        <f>ConsMarket!BC136*$E136</f>
        <v>0</v>
      </c>
      <c r="BD136" s="100">
        <f>ConsMarket!BD136*$E136</f>
        <v>0</v>
      </c>
      <c r="BE136" s="100">
        <f>ConsMarket!BE136*$E136</f>
        <v>0</v>
      </c>
      <c r="BF136" s="100">
        <f>ConsMarket!BF136*$E136</f>
        <v>0</v>
      </c>
      <c r="BG136" s="100">
        <f>ConsMarket!BG136*$E136</f>
        <v>0</v>
      </c>
      <c r="BH136" s="100">
        <f>ConsMarket!BH136*$E136</f>
        <v>0</v>
      </c>
      <c r="BI136" s="100">
        <f>ConsMarket!BI136*$E136</f>
        <v>0</v>
      </c>
      <c r="BJ136" s="100">
        <f>ConsMarket!BJ136*$E136</f>
        <v>0</v>
      </c>
      <c r="BK136" s="100">
        <f>ConsMarket!BK136*$E136</f>
        <v>0</v>
      </c>
      <c r="BL136" s="100">
        <f>ConsMarket!BL136*$E136</f>
        <v>0</v>
      </c>
      <c r="BM136" s="100">
        <f>ConsMarket!BM136*$E136</f>
        <v>0</v>
      </c>
      <c r="BN136" s="100">
        <f>ConsMarket!BN136*$E136</f>
        <v>0</v>
      </c>
      <c r="BO136" s="100">
        <f>ConsMarket!BO136*$E136</f>
        <v>0</v>
      </c>
      <c r="BP136" s="100">
        <f>ConsMarket!BP136*$E136</f>
        <v>0</v>
      </c>
      <c r="BQ136" s="100">
        <f>ConsMarket!BQ136*$E136</f>
        <v>0</v>
      </c>
      <c r="BR136" s="100">
        <f>ConsMarket!BR136*$E136</f>
        <v>0</v>
      </c>
      <c r="BS136" s="100">
        <f>ConsMarket!BS136*$E136</f>
        <v>0</v>
      </c>
      <c r="BT136" s="100">
        <f>ConsMarket!BT136*$E136</f>
        <v>0</v>
      </c>
      <c r="BU136" s="100">
        <f>ConsMarket!BU136*$E136</f>
        <v>0</v>
      </c>
      <c r="BV136" s="100">
        <f>ConsMarket!BV136*$E136</f>
        <v>0</v>
      </c>
      <c r="BW136" s="100">
        <f>ConsMarket!BW136*$E136</f>
        <v>0</v>
      </c>
      <c r="BX136" s="100">
        <f>ConsMarket!BX136*$E136</f>
        <v>0</v>
      </c>
      <c r="BY136" s="100">
        <f>ConsMarket!BY136*$E136</f>
        <v>0</v>
      </c>
      <c r="BZ136" s="100">
        <f>ConsMarket!BZ136*$E136</f>
        <v>0</v>
      </c>
      <c r="CA136" s="100">
        <f>ConsMarket!CA136*$E136</f>
        <v>0</v>
      </c>
      <c r="CB136" s="100">
        <f>ConsMarket!CB136*$E136</f>
        <v>0</v>
      </c>
      <c r="CC136" s="100">
        <f>ConsMarket!CC136*$E136</f>
        <v>0</v>
      </c>
      <c r="CD136" s="100">
        <f>ConsMarket!CD136*$E136</f>
        <v>0</v>
      </c>
      <c r="CE136" s="100">
        <f>ConsMarket!CE136*$E136</f>
        <v>0</v>
      </c>
    </row>
    <row r="137" spans="2:83" ht="24.6" customHeight="1" x14ac:dyDescent="0.25">
      <c r="B137" s="307"/>
      <c r="C137" s="54" t="s">
        <v>74</v>
      </c>
      <c r="E137" s="233">
        <f>'Life&amp;Use'!R37</f>
        <v>0.38</v>
      </c>
      <c r="F137" s="64"/>
      <c r="G137" s="229"/>
      <c r="H137" s="229"/>
      <c r="I137" s="211"/>
      <c r="J137" s="211"/>
      <c r="K137" s="211"/>
      <c r="L137" s="211"/>
      <c r="M137" s="211"/>
      <c r="N137" s="211"/>
      <c r="O137" s="211"/>
      <c r="P137" s="211"/>
      <c r="Q137" s="211"/>
      <c r="R137" s="211"/>
      <c r="S137" s="211"/>
      <c r="T137" s="211"/>
      <c r="U137" s="211"/>
      <c r="V137" s="211"/>
      <c r="W137" s="52">
        <f>ConsMarket!W137*$E137</f>
        <v>0</v>
      </c>
      <c r="X137" s="52">
        <f>ConsMarket!X137*$E137</f>
        <v>0</v>
      </c>
      <c r="Y137" s="52">
        <f>ConsMarket!Y137*$E137</f>
        <v>6.3264313878280187E-2</v>
      </c>
      <c r="Z137" s="52">
        <f>ConsMarket!Z137*$E137</f>
        <v>0.48164175618295818</v>
      </c>
      <c r="AA137" s="52">
        <f>ConsMarket!AA137*$E137</f>
        <v>1.7092427286286946</v>
      </c>
      <c r="AB137" s="52">
        <f>ConsMarket!AB137*$E137</f>
        <v>4.172068180031494</v>
      </c>
      <c r="AC137" s="52">
        <f>ConsMarket!AC137*$E137</f>
        <v>7.8511300113950906</v>
      </c>
      <c r="AD137" s="52">
        <f>ConsMarket!AD137*$E137</f>
        <v>12.454826373311166</v>
      </c>
      <c r="AE137" s="52">
        <f>ConsMarket!AE137*$E137</f>
        <v>17.669340763524104</v>
      </c>
      <c r="AF137" s="52">
        <f>ConsMarket!AF137*$E137</f>
        <v>23.297906422732009</v>
      </c>
      <c r="AG137" s="52">
        <f>ConsMarket!AG137*$E137</f>
        <v>29.185897323640067</v>
      </c>
      <c r="AH137" s="52">
        <f>ConsMarket!AH137*$E137</f>
        <v>35.173062239798234</v>
      </c>
      <c r="AI137" s="52">
        <f>ConsMarket!AI137*$E137</f>
        <v>41.19850474894519</v>
      </c>
      <c r="AJ137" s="52">
        <f>ConsMarket!AJ137*$E137</f>
        <v>47.336641936992599</v>
      </c>
      <c r="AK137" s="52">
        <f>ConsMarket!AK137*$E137</f>
        <v>53.943806841302234</v>
      </c>
      <c r="AL137" s="52">
        <f>ConsMarket!AL137*$E137</f>
        <v>62.34741371766853</v>
      </c>
      <c r="AM137" s="52">
        <f>ConsMarket!AM137*$E137</f>
        <v>74.156827999660706</v>
      </c>
      <c r="AN137" s="52">
        <f>ConsMarket!AN137*$E137</f>
        <v>90.535170106988843</v>
      </c>
      <c r="AO137" s="52">
        <f>ConsMarket!AO137*$E137</f>
        <v>109.9271937770296</v>
      </c>
      <c r="AP137" s="52">
        <f>ConsMarket!AP137*$E137</f>
        <v>129.49010189416759</v>
      </c>
      <c r="AQ137" s="52">
        <f>ConsMarket!AQ137*$E137</f>
        <v>145.57372681082529</v>
      </c>
      <c r="AR137" s="52">
        <f>ConsMarket!AR137*$E137</f>
        <v>154.82354982234287</v>
      </c>
      <c r="AS137" s="52">
        <f>ConsMarket!AS137*$E137</f>
        <v>156.24502545060636</v>
      </c>
      <c r="AT137" s="52">
        <f>ConsMarket!AT137*$E137</f>
        <v>142.43954445065864</v>
      </c>
      <c r="AU137" s="100">
        <f>ConsMarket!AU137*$E137</f>
        <v>0</v>
      </c>
      <c r="AV137" s="100">
        <f>ConsMarket!AV137*$E137</f>
        <v>0</v>
      </c>
      <c r="AW137" s="100">
        <f>ConsMarket!AW137*$E137</f>
        <v>0</v>
      </c>
      <c r="AX137" s="100">
        <f>ConsMarket!AX137*$E137</f>
        <v>0</v>
      </c>
      <c r="AY137" s="100">
        <f>ConsMarket!AY137*$E137</f>
        <v>0</v>
      </c>
      <c r="AZ137" s="100">
        <f>ConsMarket!AZ137*$E137</f>
        <v>0</v>
      </c>
      <c r="BA137" s="100">
        <f>ConsMarket!BA137*$E137</f>
        <v>0</v>
      </c>
      <c r="BB137" s="100">
        <f>ConsMarket!BB137*$E137</f>
        <v>0</v>
      </c>
      <c r="BC137" s="100">
        <f>ConsMarket!BC137*$E137</f>
        <v>0</v>
      </c>
      <c r="BD137" s="100">
        <f>ConsMarket!BD137*$E137</f>
        <v>0</v>
      </c>
      <c r="BE137" s="100">
        <f>ConsMarket!BE137*$E137</f>
        <v>0</v>
      </c>
      <c r="BF137" s="100">
        <f>ConsMarket!BF137*$E137</f>
        <v>0</v>
      </c>
      <c r="BG137" s="100">
        <f>ConsMarket!BG137*$E137</f>
        <v>0</v>
      </c>
      <c r="BH137" s="100">
        <f>ConsMarket!BH137*$E137</f>
        <v>0</v>
      </c>
      <c r="BI137" s="100">
        <f>ConsMarket!BI137*$E137</f>
        <v>0</v>
      </c>
      <c r="BJ137" s="100">
        <f>ConsMarket!BJ137*$E137</f>
        <v>0</v>
      </c>
      <c r="BK137" s="100">
        <f>ConsMarket!BK137*$E137</f>
        <v>0</v>
      </c>
      <c r="BL137" s="100">
        <f>ConsMarket!BL137*$E137</f>
        <v>0</v>
      </c>
      <c r="BM137" s="100">
        <f>ConsMarket!BM137*$E137</f>
        <v>0</v>
      </c>
      <c r="BN137" s="100">
        <f>ConsMarket!BN137*$E137</f>
        <v>0</v>
      </c>
      <c r="BO137" s="100">
        <f>ConsMarket!BO137*$E137</f>
        <v>0</v>
      </c>
      <c r="BP137" s="100">
        <f>ConsMarket!BP137*$E137</f>
        <v>0</v>
      </c>
      <c r="BQ137" s="100">
        <f>ConsMarket!BQ137*$E137</f>
        <v>0</v>
      </c>
      <c r="BR137" s="100">
        <f>ConsMarket!BR137*$E137</f>
        <v>0</v>
      </c>
      <c r="BS137" s="100">
        <f>ConsMarket!BS137*$E137</f>
        <v>0</v>
      </c>
      <c r="BT137" s="100">
        <f>ConsMarket!BT137*$E137</f>
        <v>0</v>
      </c>
      <c r="BU137" s="100">
        <f>ConsMarket!BU137*$E137</f>
        <v>0</v>
      </c>
      <c r="BV137" s="100">
        <f>ConsMarket!BV137*$E137</f>
        <v>0</v>
      </c>
      <c r="BW137" s="100">
        <f>ConsMarket!BW137*$E137</f>
        <v>0</v>
      </c>
      <c r="BX137" s="100">
        <f>ConsMarket!BX137*$E137</f>
        <v>0</v>
      </c>
      <c r="BY137" s="100">
        <f>ConsMarket!BY137*$E137</f>
        <v>0</v>
      </c>
      <c r="BZ137" s="100">
        <f>ConsMarket!BZ137*$E137</f>
        <v>0</v>
      </c>
      <c r="CA137" s="100">
        <f>ConsMarket!CA137*$E137</f>
        <v>0</v>
      </c>
      <c r="CB137" s="100">
        <f>ConsMarket!CB137*$E137</f>
        <v>0</v>
      </c>
      <c r="CC137" s="100">
        <f>ConsMarket!CC137*$E137</f>
        <v>0</v>
      </c>
      <c r="CD137" s="100">
        <f>ConsMarket!CD137*$E137</f>
        <v>0</v>
      </c>
      <c r="CE137" s="100">
        <f>ConsMarket!CE137*$E137</f>
        <v>0</v>
      </c>
    </row>
    <row r="138" spans="2:83" x14ac:dyDescent="0.25">
      <c r="B138" s="307"/>
      <c r="C138" s="3" t="s">
        <v>77</v>
      </c>
      <c r="E138" s="233"/>
      <c r="F138" s="64"/>
      <c r="G138" s="64"/>
      <c r="H138" s="64"/>
      <c r="I138" s="20"/>
      <c r="J138" s="20"/>
      <c r="K138" s="20"/>
      <c r="L138" s="20"/>
      <c r="M138" s="20"/>
      <c r="N138" s="20"/>
      <c r="O138" s="20"/>
      <c r="P138" s="20"/>
      <c r="Q138" s="20"/>
      <c r="R138" s="20"/>
      <c r="S138" s="20"/>
      <c r="T138" s="20"/>
      <c r="U138" s="20"/>
      <c r="V138" s="20"/>
      <c r="W138" s="6">
        <f t="shared" ref="W138" si="132">SUM(W132:W137)</f>
        <v>18.365614184079941</v>
      </c>
      <c r="X138" s="6">
        <f t="shared" ref="X138:CE138" si="133">SUM(X132:X137)</f>
        <v>22.901410970271726</v>
      </c>
      <c r="Y138" s="6">
        <f t="shared" si="133"/>
        <v>28.71345359711631</v>
      </c>
      <c r="Z138" s="6">
        <f t="shared" si="133"/>
        <v>35.577662685157648</v>
      </c>
      <c r="AA138" s="6">
        <f t="shared" si="133"/>
        <v>39.945660899507502</v>
      </c>
      <c r="AB138" s="6">
        <f t="shared" si="133"/>
        <v>45.573860563401155</v>
      </c>
      <c r="AC138" s="6">
        <f t="shared" si="133"/>
        <v>51.108495231435533</v>
      </c>
      <c r="AD138" s="6">
        <f t="shared" si="133"/>
        <v>57.585324594728846</v>
      </c>
      <c r="AE138" s="6">
        <f t="shared" si="133"/>
        <v>64.68450351145907</v>
      </c>
      <c r="AF138" s="6">
        <f t="shared" si="133"/>
        <v>72.202436123491054</v>
      </c>
      <c r="AG138" s="6">
        <f t="shared" si="133"/>
        <v>79.981257237670505</v>
      </c>
      <c r="AH138" s="6">
        <f t="shared" si="133"/>
        <v>87.863808822413205</v>
      </c>
      <c r="AI138" s="6">
        <f t="shared" si="133"/>
        <v>95.773746734204366</v>
      </c>
      <c r="AJ138" s="6">
        <f t="shared" si="133"/>
        <v>103.73978393593291</v>
      </c>
      <c r="AK138" s="6">
        <f t="shared" si="133"/>
        <v>112.07104402115665</v>
      </c>
      <c r="AL138" s="6">
        <f t="shared" si="133"/>
        <v>124.42317096614291</v>
      </c>
      <c r="AM138" s="6">
        <f t="shared" si="133"/>
        <v>139.32076966003638</v>
      </c>
      <c r="AN138" s="6">
        <f t="shared" si="133"/>
        <v>163.64850316617051</v>
      </c>
      <c r="AO138" s="6">
        <f t="shared" si="133"/>
        <v>193.69468477141655</v>
      </c>
      <c r="AP138" s="6">
        <f t="shared" si="133"/>
        <v>225.26729694106774</v>
      </c>
      <c r="AQ138" s="6">
        <f t="shared" si="133"/>
        <v>246.16052019444524</v>
      </c>
      <c r="AR138" s="6">
        <f t="shared" si="133"/>
        <v>258.31374813664524</v>
      </c>
      <c r="AS138" s="6">
        <f t="shared" si="133"/>
        <v>267.58595231066079</v>
      </c>
      <c r="AT138" s="6">
        <f t="shared" si="133"/>
        <v>264.19767325975647</v>
      </c>
      <c r="AU138" s="26">
        <f t="shared" si="133"/>
        <v>0</v>
      </c>
      <c r="AV138" s="26">
        <f t="shared" si="133"/>
        <v>0</v>
      </c>
      <c r="AW138" s="26">
        <f t="shared" si="133"/>
        <v>0</v>
      </c>
      <c r="AX138" s="26">
        <f t="shared" si="133"/>
        <v>0</v>
      </c>
      <c r="AY138" s="26">
        <f t="shared" si="133"/>
        <v>0</v>
      </c>
      <c r="AZ138" s="26">
        <f t="shared" si="133"/>
        <v>0</v>
      </c>
      <c r="BA138" s="26">
        <f t="shared" si="133"/>
        <v>0</v>
      </c>
      <c r="BB138" s="26">
        <f t="shared" si="133"/>
        <v>0</v>
      </c>
      <c r="BC138" s="26">
        <f t="shared" si="133"/>
        <v>0</v>
      </c>
      <c r="BD138" s="26">
        <f t="shared" si="133"/>
        <v>0</v>
      </c>
      <c r="BE138" s="26">
        <f t="shared" si="133"/>
        <v>0</v>
      </c>
      <c r="BF138" s="26">
        <f t="shared" si="133"/>
        <v>0</v>
      </c>
      <c r="BG138" s="26">
        <f t="shared" si="133"/>
        <v>0</v>
      </c>
      <c r="BH138" s="26">
        <f t="shared" si="133"/>
        <v>0</v>
      </c>
      <c r="BI138" s="26">
        <f t="shared" si="133"/>
        <v>0</v>
      </c>
      <c r="BJ138" s="26">
        <f t="shared" si="133"/>
        <v>0</v>
      </c>
      <c r="BK138" s="26">
        <f t="shared" si="133"/>
        <v>0</v>
      </c>
      <c r="BL138" s="26">
        <f t="shared" si="133"/>
        <v>0</v>
      </c>
      <c r="BM138" s="26">
        <f t="shared" si="133"/>
        <v>0</v>
      </c>
      <c r="BN138" s="26">
        <f t="shared" si="133"/>
        <v>0</v>
      </c>
      <c r="BO138" s="26">
        <f t="shared" si="133"/>
        <v>0</v>
      </c>
      <c r="BP138" s="26">
        <f t="shared" si="133"/>
        <v>0</v>
      </c>
      <c r="BQ138" s="26">
        <f t="shared" si="133"/>
        <v>0</v>
      </c>
      <c r="BR138" s="26">
        <f t="shared" si="133"/>
        <v>0</v>
      </c>
      <c r="BS138" s="26">
        <f t="shared" si="133"/>
        <v>0</v>
      </c>
      <c r="BT138" s="26">
        <f t="shared" si="133"/>
        <v>0</v>
      </c>
      <c r="BU138" s="26">
        <f t="shared" si="133"/>
        <v>0</v>
      </c>
      <c r="BV138" s="26">
        <f t="shared" si="133"/>
        <v>0</v>
      </c>
      <c r="BW138" s="26">
        <f t="shared" si="133"/>
        <v>0</v>
      </c>
      <c r="BX138" s="26">
        <f t="shared" si="133"/>
        <v>0</v>
      </c>
      <c r="BY138" s="26">
        <f t="shared" si="133"/>
        <v>0</v>
      </c>
      <c r="BZ138" s="26">
        <f t="shared" si="133"/>
        <v>0</v>
      </c>
      <c r="CA138" s="26">
        <f t="shared" si="133"/>
        <v>0</v>
      </c>
      <c r="CB138" s="26">
        <f t="shared" si="133"/>
        <v>0</v>
      </c>
      <c r="CC138" s="26">
        <f t="shared" si="133"/>
        <v>0</v>
      </c>
      <c r="CD138" s="26">
        <f t="shared" si="133"/>
        <v>0</v>
      </c>
      <c r="CE138" s="26">
        <f t="shared" si="133"/>
        <v>0</v>
      </c>
    </row>
    <row r="139" spans="2:83" x14ac:dyDescent="0.25">
      <c r="B139" s="307" t="s">
        <v>3</v>
      </c>
      <c r="C139" s="54" t="s">
        <v>19</v>
      </c>
      <c r="E139" s="233">
        <f>'Life&amp;Use'!T37</f>
        <v>0.38</v>
      </c>
      <c r="F139" s="64"/>
      <c r="G139" s="229"/>
      <c r="H139" s="229"/>
      <c r="I139" s="211"/>
      <c r="J139" s="211"/>
      <c r="K139" s="211"/>
      <c r="L139" s="211"/>
      <c r="M139" s="211"/>
      <c r="N139" s="211"/>
      <c r="O139" s="211"/>
      <c r="P139" s="211"/>
      <c r="Q139" s="211"/>
      <c r="R139" s="211"/>
      <c r="S139" s="211"/>
      <c r="T139" s="211"/>
      <c r="U139" s="211"/>
      <c r="V139" s="211"/>
      <c r="W139" s="52">
        <f>ConsMarket!W139*$E139</f>
        <v>14.999182892534963</v>
      </c>
      <c r="X139" s="52">
        <f>ConsMarket!X139*$E139</f>
        <v>14.937847448345812</v>
      </c>
      <c r="Y139" s="52">
        <f>ConsMarket!Y139*$E139</f>
        <v>14.782950866062373</v>
      </c>
      <c r="Z139" s="52">
        <f>ConsMarket!Z139*$E139</f>
        <v>14.575504202994473</v>
      </c>
      <c r="AA139" s="52">
        <f>ConsMarket!AA139*$E139</f>
        <v>14.335375083311405</v>
      </c>
      <c r="AB139" s="52">
        <f>ConsMarket!AB139*$E139</f>
        <v>14.12606374853894</v>
      </c>
      <c r="AC139" s="52">
        <f>ConsMarket!AC139*$E139</f>
        <v>13.977000519634872</v>
      </c>
      <c r="AD139" s="52">
        <f>ConsMarket!AD139*$E139</f>
        <v>13.856731900549651</v>
      </c>
      <c r="AE139" s="52">
        <f>ConsMarket!AE139*$E139</f>
        <v>13.732187184573402</v>
      </c>
      <c r="AF139" s="52">
        <f>ConsMarket!AF139*$E139</f>
        <v>13.594973834609418</v>
      </c>
      <c r="AG139" s="52">
        <f>ConsMarket!AG139*$E139</f>
        <v>13.43699938603503</v>
      </c>
      <c r="AH139" s="52">
        <f>ConsMarket!AH139*$E139</f>
        <v>13.259440013489044</v>
      </c>
      <c r="AI139" s="52">
        <f>ConsMarket!AI139*$E139</f>
        <v>13.071308238518606</v>
      </c>
      <c r="AJ139" s="52">
        <f>ConsMarket!AJ139*$E139</f>
        <v>12.881316510196834</v>
      </c>
      <c r="AK139" s="52">
        <f>ConsMarket!AK139*$E139</f>
        <v>12.689464828523729</v>
      </c>
      <c r="AL139" s="52">
        <f>ConsMarket!AL139*$E139</f>
        <v>12.487877109060113</v>
      </c>
      <c r="AM139" s="52">
        <f>ConsMarket!AM139*$E139</f>
        <v>12.157271036706927</v>
      </c>
      <c r="AN139" s="52">
        <f>ConsMarket!AN139*$E139</f>
        <v>11.576173036784432</v>
      </c>
      <c r="AO139" s="52">
        <f>ConsMarket!AO139*$E139</f>
        <v>9.99828352150789</v>
      </c>
      <c r="AP139" s="52">
        <f>ConsMarket!AP139*$E139</f>
        <v>8.1307449145591519</v>
      </c>
      <c r="AQ139" s="52">
        <f>ConsMarket!AQ139*$E139</f>
        <v>6.2795341673757328</v>
      </c>
      <c r="AR139" s="52">
        <f>ConsMarket!AR139*$E139</f>
        <v>5.2925210736227477</v>
      </c>
      <c r="AS139" s="52">
        <f>ConsMarket!AS139*$E139</f>
        <v>4.7047641485999483</v>
      </c>
      <c r="AT139" s="52">
        <f>ConsMarket!AT139*$E139</f>
        <v>3.1160278363892808</v>
      </c>
      <c r="AU139" s="100">
        <f>ConsMarket!AU139*$E139</f>
        <v>0</v>
      </c>
      <c r="AV139" s="100">
        <f>ConsMarket!AV139*$E139</f>
        <v>0</v>
      </c>
      <c r="AW139" s="100">
        <f>ConsMarket!AW139*$E139</f>
        <v>0</v>
      </c>
      <c r="AX139" s="100">
        <f>ConsMarket!AX139*$E139</f>
        <v>0</v>
      </c>
      <c r="AY139" s="100">
        <f>ConsMarket!AY139*$E139</f>
        <v>0</v>
      </c>
      <c r="AZ139" s="100">
        <f>ConsMarket!AZ139*$E139</f>
        <v>0</v>
      </c>
      <c r="BA139" s="100">
        <f>ConsMarket!BA139*$E139</f>
        <v>0</v>
      </c>
      <c r="BB139" s="100">
        <f>ConsMarket!BB139*$E139</f>
        <v>0</v>
      </c>
      <c r="BC139" s="100">
        <f>ConsMarket!BC139*$E139</f>
        <v>0</v>
      </c>
      <c r="BD139" s="100">
        <f>ConsMarket!BD139*$E139</f>
        <v>0</v>
      </c>
      <c r="BE139" s="100">
        <f>ConsMarket!BE139*$E139</f>
        <v>0</v>
      </c>
      <c r="BF139" s="100">
        <f>ConsMarket!BF139*$E139</f>
        <v>0</v>
      </c>
      <c r="BG139" s="100">
        <f>ConsMarket!BG139*$E139</f>
        <v>0</v>
      </c>
      <c r="BH139" s="100">
        <f>ConsMarket!BH139*$E139</f>
        <v>0</v>
      </c>
      <c r="BI139" s="100">
        <f>ConsMarket!BI139*$E139</f>
        <v>0</v>
      </c>
      <c r="BJ139" s="100">
        <f>ConsMarket!BJ139*$E139</f>
        <v>0</v>
      </c>
      <c r="BK139" s="100">
        <f>ConsMarket!BK139*$E139</f>
        <v>0</v>
      </c>
      <c r="BL139" s="100">
        <f>ConsMarket!BL139*$E139</f>
        <v>0</v>
      </c>
      <c r="BM139" s="100">
        <f>ConsMarket!BM139*$E139</f>
        <v>0</v>
      </c>
      <c r="BN139" s="100">
        <f>ConsMarket!BN139*$E139</f>
        <v>0</v>
      </c>
      <c r="BO139" s="100">
        <f>ConsMarket!BO139*$E139</f>
        <v>0</v>
      </c>
      <c r="BP139" s="100">
        <f>ConsMarket!BP139*$E139</f>
        <v>0</v>
      </c>
      <c r="BQ139" s="100">
        <f>ConsMarket!BQ139*$E139</f>
        <v>0</v>
      </c>
      <c r="BR139" s="100">
        <f>ConsMarket!BR139*$E139</f>
        <v>0</v>
      </c>
      <c r="BS139" s="100">
        <f>ConsMarket!BS139*$E139</f>
        <v>0</v>
      </c>
      <c r="BT139" s="100">
        <f>ConsMarket!BT139*$E139</f>
        <v>0</v>
      </c>
      <c r="BU139" s="100">
        <f>ConsMarket!BU139*$E139</f>
        <v>0</v>
      </c>
      <c r="BV139" s="100">
        <f>ConsMarket!BV139*$E139</f>
        <v>0</v>
      </c>
      <c r="BW139" s="100">
        <f>ConsMarket!BW139*$E139</f>
        <v>0</v>
      </c>
      <c r="BX139" s="100">
        <f>ConsMarket!BX139*$E139</f>
        <v>0</v>
      </c>
      <c r="BY139" s="100">
        <f>ConsMarket!BY139*$E139</f>
        <v>0</v>
      </c>
      <c r="BZ139" s="100">
        <f>ConsMarket!BZ139*$E139</f>
        <v>0</v>
      </c>
      <c r="CA139" s="100">
        <f>ConsMarket!CA139*$E139</f>
        <v>0</v>
      </c>
      <c r="CB139" s="100">
        <f>ConsMarket!CB139*$E139</f>
        <v>0</v>
      </c>
      <c r="CC139" s="100">
        <f>ConsMarket!CC139*$E139</f>
        <v>0</v>
      </c>
      <c r="CD139" s="100">
        <f>ConsMarket!CD139*$E139</f>
        <v>0</v>
      </c>
      <c r="CE139" s="100">
        <f>ConsMarket!CE139*$E139</f>
        <v>0</v>
      </c>
    </row>
    <row r="140" spans="2:83" ht="24" x14ac:dyDescent="0.25">
      <c r="B140" s="307"/>
      <c r="C140" s="54" t="s">
        <v>20</v>
      </c>
      <c r="E140" s="233">
        <f>'Life&amp;Use'!U37</f>
        <v>0.38</v>
      </c>
      <c r="F140" s="64"/>
      <c r="G140" s="229"/>
      <c r="H140" s="229"/>
      <c r="I140" s="211"/>
      <c r="J140" s="211"/>
      <c r="K140" s="211"/>
      <c r="L140" s="211"/>
      <c r="M140" s="211"/>
      <c r="N140" s="211"/>
      <c r="O140" s="211"/>
      <c r="P140" s="211"/>
      <c r="Q140" s="211"/>
      <c r="R140" s="211"/>
      <c r="S140" s="211"/>
      <c r="T140" s="211"/>
      <c r="U140" s="211"/>
      <c r="V140" s="211"/>
      <c r="W140" s="52">
        <f>ConsMarket!W140*$E140</f>
        <v>80.752600888888878</v>
      </c>
      <c r="X140" s="52">
        <f>ConsMarket!X140*$E140</f>
        <v>80.255361494821244</v>
      </c>
      <c r="Y140" s="52">
        <f>ConsMarket!Y140*$E140</f>
        <v>79.758122100753525</v>
      </c>
      <c r="Z140" s="52">
        <f>ConsMarket!Z140*$E140</f>
        <v>79.260882706685791</v>
      </c>
      <c r="AA140" s="52">
        <f>ConsMarket!AA140*$E140</f>
        <v>78.763643312618058</v>
      </c>
      <c r="AB140" s="52">
        <f>ConsMarket!AB140*$E140</f>
        <v>78.266403918550338</v>
      </c>
      <c r="AC140" s="52">
        <f>ConsMarket!AC140*$E140</f>
        <v>77.769164524482591</v>
      </c>
      <c r="AD140" s="52">
        <f>ConsMarket!AD140*$E140</f>
        <v>77.271925130414871</v>
      </c>
      <c r="AE140" s="52">
        <f>ConsMarket!AE140*$E140</f>
        <v>76.774685736347138</v>
      </c>
      <c r="AF140" s="52">
        <f>ConsMarket!AF140*$E140</f>
        <v>76.277446342279418</v>
      </c>
      <c r="AG140" s="52">
        <f>ConsMarket!AG140*$E140</f>
        <v>75.780206948211685</v>
      </c>
      <c r="AH140" s="52">
        <f>ConsMarket!AH140*$E140</f>
        <v>75.282967554143937</v>
      </c>
      <c r="AI140" s="52">
        <f>ConsMarket!AI140*$E140</f>
        <v>74.785728160076232</v>
      </c>
      <c r="AJ140" s="52">
        <f>ConsMarket!AJ140*$E140</f>
        <v>74.288488766008498</v>
      </c>
      <c r="AK140" s="52">
        <f>ConsMarket!AK140*$E140</f>
        <v>73.791249371940765</v>
      </c>
      <c r="AL140" s="52">
        <f>ConsMarket!AL140*$E140</f>
        <v>73.294009977873031</v>
      </c>
      <c r="AM140" s="52">
        <f>ConsMarket!AM140*$E140</f>
        <v>72.796770583805312</v>
      </c>
      <c r="AN140" s="52">
        <f>ConsMarket!AN140*$E140</f>
        <v>72.299531189737593</v>
      </c>
      <c r="AO140" s="52">
        <f>ConsMarket!AO140*$E140</f>
        <v>62.621430902546301</v>
      </c>
      <c r="AP140" s="52">
        <f>ConsMarket!AP140*$E140</f>
        <v>46.624950902546125</v>
      </c>
      <c r="AQ140" s="52">
        <f>ConsMarket!AQ140*$E140</f>
        <v>33.294550902546128</v>
      </c>
      <c r="AR140" s="52">
        <f>ConsMarket!AR140*$E140</f>
        <v>21.328639999999996</v>
      </c>
      <c r="AS140" s="52">
        <f>ConsMarket!AS140*$E140</f>
        <v>13.063791999999998</v>
      </c>
      <c r="AT140" s="52">
        <f>ConsMarket!AT140*$E140</f>
        <v>6.5763306666666645</v>
      </c>
      <c r="AU140" s="100">
        <f>ConsMarket!AU140*$E140</f>
        <v>0</v>
      </c>
      <c r="AV140" s="100">
        <f>ConsMarket!AV140*$E140</f>
        <v>0</v>
      </c>
      <c r="AW140" s="100">
        <f>ConsMarket!AW140*$E140</f>
        <v>0</v>
      </c>
      <c r="AX140" s="100">
        <f>ConsMarket!AX140*$E140</f>
        <v>0</v>
      </c>
      <c r="AY140" s="100">
        <f>ConsMarket!AY140*$E140</f>
        <v>0</v>
      </c>
      <c r="AZ140" s="100">
        <f>ConsMarket!AZ140*$E140</f>
        <v>0</v>
      </c>
      <c r="BA140" s="100">
        <f>ConsMarket!BA140*$E140</f>
        <v>0</v>
      </c>
      <c r="BB140" s="100">
        <f>ConsMarket!BB140*$E140</f>
        <v>0</v>
      </c>
      <c r="BC140" s="100">
        <f>ConsMarket!BC140*$E140</f>
        <v>0</v>
      </c>
      <c r="BD140" s="100">
        <f>ConsMarket!BD140*$E140</f>
        <v>0</v>
      </c>
      <c r="BE140" s="100">
        <f>ConsMarket!BE140*$E140</f>
        <v>0</v>
      </c>
      <c r="BF140" s="100">
        <f>ConsMarket!BF140*$E140</f>
        <v>0</v>
      </c>
      <c r="BG140" s="100">
        <f>ConsMarket!BG140*$E140</f>
        <v>0</v>
      </c>
      <c r="BH140" s="100">
        <f>ConsMarket!BH140*$E140</f>
        <v>0</v>
      </c>
      <c r="BI140" s="100">
        <f>ConsMarket!BI140*$E140</f>
        <v>0</v>
      </c>
      <c r="BJ140" s="100">
        <f>ConsMarket!BJ140*$E140</f>
        <v>0</v>
      </c>
      <c r="BK140" s="100">
        <f>ConsMarket!BK140*$E140</f>
        <v>0</v>
      </c>
      <c r="BL140" s="100">
        <f>ConsMarket!BL140*$E140</f>
        <v>0</v>
      </c>
      <c r="BM140" s="100">
        <f>ConsMarket!BM140*$E140</f>
        <v>0</v>
      </c>
      <c r="BN140" s="100">
        <f>ConsMarket!BN140*$E140</f>
        <v>0</v>
      </c>
      <c r="BO140" s="100">
        <f>ConsMarket!BO140*$E140</f>
        <v>0</v>
      </c>
      <c r="BP140" s="100">
        <f>ConsMarket!BP140*$E140</f>
        <v>0</v>
      </c>
      <c r="BQ140" s="100">
        <f>ConsMarket!BQ140*$E140</f>
        <v>0</v>
      </c>
      <c r="BR140" s="100">
        <f>ConsMarket!BR140*$E140</f>
        <v>0</v>
      </c>
      <c r="BS140" s="100">
        <f>ConsMarket!BS140*$E140</f>
        <v>0</v>
      </c>
      <c r="BT140" s="100">
        <f>ConsMarket!BT140*$E140</f>
        <v>0</v>
      </c>
      <c r="BU140" s="100">
        <f>ConsMarket!BU140*$E140</f>
        <v>0</v>
      </c>
      <c r="BV140" s="100">
        <f>ConsMarket!BV140*$E140</f>
        <v>0</v>
      </c>
      <c r="BW140" s="100">
        <f>ConsMarket!BW140*$E140</f>
        <v>0</v>
      </c>
      <c r="BX140" s="100">
        <f>ConsMarket!BX140*$E140</f>
        <v>0</v>
      </c>
      <c r="BY140" s="100">
        <f>ConsMarket!BY140*$E140</f>
        <v>0</v>
      </c>
      <c r="BZ140" s="100">
        <f>ConsMarket!BZ140*$E140</f>
        <v>0</v>
      </c>
      <c r="CA140" s="100">
        <f>ConsMarket!CA140*$E140</f>
        <v>0</v>
      </c>
      <c r="CB140" s="100">
        <f>ConsMarket!CB140*$E140</f>
        <v>0</v>
      </c>
      <c r="CC140" s="100">
        <f>ConsMarket!CC140*$E140</f>
        <v>0</v>
      </c>
      <c r="CD140" s="100">
        <f>ConsMarket!CD140*$E140</f>
        <v>0</v>
      </c>
      <c r="CE140" s="100">
        <f>ConsMarket!CE140*$E140</f>
        <v>0</v>
      </c>
    </row>
    <row r="141" spans="2:83" x14ac:dyDescent="0.25">
      <c r="B141" s="307"/>
      <c r="C141" s="3" t="s">
        <v>78</v>
      </c>
      <c r="E141" s="233"/>
      <c r="F141" s="64"/>
      <c r="G141" s="229"/>
      <c r="H141" s="229"/>
      <c r="I141" s="20"/>
      <c r="J141" s="20"/>
      <c r="K141" s="20"/>
      <c r="L141" s="20"/>
      <c r="M141" s="20"/>
      <c r="N141" s="20"/>
      <c r="O141" s="20"/>
      <c r="P141" s="20"/>
      <c r="Q141" s="20"/>
      <c r="R141" s="20"/>
      <c r="S141" s="20"/>
      <c r="T141" s="20"/>
      <c r="U141" s="20"/>
      <c r="V141" s="20"/>
      <c r="W141" s="6">
        <f>SUM(W139:W140)</f>
        <v>95.751783781423839</v>
      </c>
      <c r="X141" s="6">
        <f t="shared" ref="X141:CE141" si="134">SUM(X139:X140)</f>
        <v>95.193208943167051</v>
      </c>
      <c r="Y141" s="6">
        <f t="shared" si="134"/>
        <v>94.541072966815904</v>
      </c>
      <c r="Z141" s="6">
        <f t="shared" si="134"/>
        <v>93.836386909680272</v>
      </c>
      <c r="AA141" s="6">
        <f t="shared" si="134"/>
        <v>93.099018395929463</v>
      </c>
      <c r="AB141" s="6">
        <f t="shared" si="134"/>
        <v>92.392467667089278</v>
      </c>
      <c r="AC141" s="6">
        <f t="shared" si="134"/>
        <v>91.746165044117461</v>
      </c>
      <c r="AD141" s="6">
        <f t="shared" si="134"/>
        <v>91.128657030964519</v>
      </c>
      <c r="AE141" s="6">
        <f t="shared" si="134"/>
        <v>90.506872920920543</v>
      </c>
      <c r="AF141" s="6">
        <f t="shared" si="134"/>
        <v>89.872420176888838</v>
      </c>
      <c r="AG141" s="6">
        <f t="shared" si="134"/>
        <v>89.217206334246711</v>
      </c>
      <c r="AH141" s="6">
        <f t="shared" si="134"/>
        <v>88.542407567632978</v>
      </c>
      <c r="AI141" s="6">
        <f t="shared" si="134"/>
        <v>87.857036398594843</v>
      </c>
      <c r="AJ141" s="6">
        <f t="shared" si="134"/>
        <v>87.169805276205338</v>
      </c>
      <c r="AK141" s="6">
        <f t="shared" si="134"/>
        <v>86.48071420046449</v>
      </c>
      <c r="AL141" s="6">
        <f t="shared" si="134"/>
        <v>85.781887086933139</v>
      </c>
      <c r="AM141" s="6">
        <f t="shared" si="134"/>
        <v>84.954041620512243</v>
      </c>
      <c r="AN141" s="6">
        <f t="shared" si="134"/>
        <v>83.875704226522032</v>
      </c>
      <c r="AO141" s="6">
        <f t="shared" si="134"/>
        <v>72.619714424054195</v>
      </c>
      <c r="AP141" s="6">
        <f t="shared" si="134"/>
        <v>54.755695817105277</v>
      </c>
      <c r="AQ141" s="6">
        <f t="shared" si="134"/>
        <v>39.574085069921864</v>
      </c>
      <c r="AR141" s="6">
        <f t="shared" si="134"/>
        <v>26.621161073622744</v>
      </c>
      <c r="AS141" s="6">
        <f t="shared" si="134"/>
        <v>17.768556148599945</v>
      </c>
      <c r="AT141" s="6">
        <f t="shared" si="134"/>
        <v>9.6923585030559458</v>
      </c>
      <c r="AU141" s="26">
        <f t="shared" si="134"/>
        <v>0</v>
      </c>
      <c r="AV141" s="26">
        <f t="shared" si="134"/>
        <v>0</v>
      </c>
      <c r="AW141" s="26">
        <f t="shared" si="134"/>
        <v>0</v>
      </c>
      <c r="AX141" s="26">
        <f t="shared" si="134"/>
        <v>0</v>
      </c>
      <c r="AY141" s="26">
        <f t="shared" si="134"/>
        <v>0</v>
      </c>
      <c r="AZ141" s="26">
        <f t="shared" si="134"/>
        <v>0</v>
      </c>
      <c r="BA141" s="26">
        <f t="shared" si="134"/>
        <v>0</v>
      </c>
      <c r="BB141" s="26">
        <f t="shared" si="134"/>
        <v>0</v>
      </c>
      <c r="BC141" s="26">
        <f t="shared" si="134"/>
        <v>0</v>
      </c>
      <c r="BD141" s="26">
        <f t="shared" si="134"/>
        <v>0</v>
      </c>
      <c r="BE141" s="26">
        <f t="shared" si="134"/>
        <v>0</v>
      </c>
      <c r="BF141" s="26">
        <f t="shared" si="134"/>
        <v>0</v>
      </c>
      <c r="BG141" s="26">
        <f t="shared" si="134"/>
        <v>0</v>
      </c>
      <c r="BH141" s="26">
        <f t="shared" si="134"/>
        <v>0</v>
      </c>
      <c r="BI141" s="26">
        <f t="shared" si="134"/>
        <v>0</v>
      </c>
      <c r="BJ141" s="26">
        <f t="shared" si="134"/>
        <v>0</v>
      </c>
      <c r="BK141" s="26">
        <f t="shared" si="134"/>
        <v>0</v>
      </c>
      <c r="BL141" s="26">
        <f t="shared" si="134"/>
        <v>0</v>
      </c>
      <c r="BM141" s="26">
        <f t="shared" si="134"/>
        <v>0</v>
      </c>
      <c r="BN141" s="26">
        <f t="shared" si="134"/>
        <v>0</v>
      </c>
      <c r="BO141" s="26">
        <f t="shared" si="134"/>
        <v>0</v>
      </c>
      <c r="BP141" s="26">
        <f t="shared" si="134"/>
        <v>0</v>
      </c>
      <c r="BQ141" s="26">
        <f t="shared" si="134"/>
        <v>0</v>
      </c>
      <c r="BR141" s="26">
        <f t="shared" si="134"/>
        <v>0</v>
      </c>
      <c r="BS141" s="26">
        <f t="shared" si="134"/>
        <v>0</v>
      </c>
      <c r="BT141" s="26">
        <f t="shared" si="134"/>
        <v>0</v>
      </c>
      <c r="BU141" s="26">
        <f t="shared" si="134"/>
        <v>0</v>
      </c>
      <c r="BV141" s="26">
        <f t="shared" si="134"/>
        <v>0</v>
      </c>
      <c r="BW141" s="26">
        <f t="shared" si="134"/>
        <v>0</v>
      </c>
      <c r="BX141" s="26">
        <f t="shared" si="134"/>
        <v>0</v>
      </c>
      <c r="BY141" s="26">
        <f t="shared" si="134"/>
        <v>0</v>
      </c>
      <c r="BZ141" s="26">
        <f t="shared" si="134"/>
        <v>0</v>
      </c>
      <c r="CA141" s="26">
        <f t="shared" si="134"/>
        <v>0</v>
      </c>
      <c r="CB141" s="26">
        <f t="shared" si="134"/>
        <v>0</v>
      </c>
      <c r="CC141" s="26">
        <f t="shared" si="134"/>
        <v>0</v>
      </c>
      <c r="CD141" s="26">
        <f t="shared" si="134"/>
        <v>0</v>
      </c>
      <c r="CE141" s="26">
        <f t="shared" si="134"/>
        <v>0</v>
      </c>
    </row>
    <row r="142" spans="2:83" ht="12" customHeight="1" x14ac:dyDescent="0.25">
      <c r="B142" s="307" t="s">
        <v>4</v>
      </c>
      <c r="C142" s="54" t="s">
        <v>21</v>
      </c>
      <c r="E142" s="233">
        <f>'Life&amp;Use'!W37</f>
        <v>0.66</v>
      </c>
      <c r="F142" s="64"/>
      <c r="G142" s="229"/>
      <c r="H142" s="229"/>
      <c r="I142" s="211"/>
      <c r="J142" s="211"/>
      <c r="K142" s="211"/>
      <c r="L142" s="211"/>
      <c r="M142" s="211"/>
      <c r="N142" s="211"/>
      <c r="O142" s="211"/>
      <c r="P142" s="211"/>
      <c r="Q142" s="211"/>
      <c r="R142" s="211"/>
      <c r="S142" s="211"/>
      <c r="T142" s="211"/>
      <c r="U142" s="211"/>
      <c r="V142" s="211"/>
      <c r="W142" s="52">
        <f>ConsMarket!W142*$E142</f>
        <v>85.271999999999991</v>
      </c>
      <c r="X142" s="52">
        <f>ConsMarket!X142*$E142</f>
        <v>87.516000000000005</v>
      </c>
      <c r="Y142" s="52">
        <f>ConsMarket!Y142*$E142</f>
        <v>92.004000000000005</v>
      </c>
      <c r="Z142" s="52">
        <f>ConsMarket!Z142*$E142</f>
        <v>96.49199999999999</v>
      </c>
      <c r="AA142" s="52">
        <f>ConsMarket!AA142*$E142</f>
        <v>99.267828000000009</v>
      </c>
      <c r="AB142" s="52">
        <f>ConsMarket!AB142*$E142</f>
        <v>100.33148400000002</v>
      </c>
      <c r="AC142" s="52">
        <f>ConsMarket!AC142*$E142</f>
        <v>99.682968000000002</v>
      </c>
      <c r="AD142" s="52">
        <f>ConsMarket!AD142*$E142</f>
        <v>99.034451999999987</v>
      </c>
      <c r="AE142" s="52">
        <f>ConsMarket!AE142*$E142</f>
        <v>98.385936000000015</v>
      </c>
      <c r="AF142" s="52">
        <f>ConsMarket!AF142*$E142</f>
        <v>100.27987200000003</v>
      </c>
      <c r="AG142" s="52">
        <f>ConsMarket!AG142*$E142</f>
        <v>99.278300000000016</v>
      </c>
      <c r="AH142" s="52">
        <f>ConsMarket!AH142*$E142</f>
        <v>98.646240000000006</v>
      </c>
      <c r="AI142" s="52">
        <f>ConsMarket!AI142*$E142</f>
        <v>94.225560000000002</v>
      </c>
      <c r="AJ142" s="52">
        <f>ConsMarket!AJ142*$E142</f>
        <v>92.11994</v>
      </c>
      <c r="AK142" s="52">
        <f>ConsMarket!AK142*$E142</f>
        <v>87.832124996000005</v>
      </c>
      <c r="AL142" s="52">
        <f>ConsMarket!AL142*$E142</f>
        <v>82.977794987999999</v>
      </c>
      <c r="AM142" s="52">
        <f>ConsMarket!AM142*$E142</f>
        <v>76.891229976000005</v>
      </c>
      <c r="AN142" s="52">
        <f>ConsMarket!AN142*$E142</f>
        <v>70.804664963999997</v>
      </c>
      <c r="AO142" s="52">
        <f>ConsMarket!AO142*$E142</f>
        <v>64.718099952000003</v>
      </c>
      <c r="AP142" s="52">
        <f>ConsMarket!AP142*$E142</f>
        <v>59.292013704000006</v>
      </c>
      <c r="AQ142" s="52">
        <f>ConsMarket!AQ142*$E142</f>
        <v>53.710573839999995</v>
      </c>
      <c r="AR142" s="52">
        <f>ConsMarket!AR142*$E142</f>
        <v>47.615473399999999</v>
      </c>
      <c r="AS142" s="52">
        <f>ConsMarket!AS142*$E142</f>
        <v>37.294004659999999</v>
      </c>
      <c r="AT142" s="52">
        <f>ConsMarket!AT142*$E142</f>
        <v>25.042744540000005</v>
      </c>
      <c r="AU142" s="100">
        <f>ConsMarket!AU142*$E142</f>
        <v>0</v>
      </c>
      <c r="AV142" s="100">
        <f>ConsMarket!AV142*$E142</f>
        <v>0</v>
      </c>
      <c r="AW142" s="100">
        <f>ConsMarket!AW142*$E142</f>
        <v>0</v>
      </c>
      <c r="AX142" s="100">
        <f>ConsMarket!AX142*$E142</f>
        <v>0</v>
      </c>
      <c r="AY142" s="100">
        <f>ConsMarket!AY142*$E142</f>
        <v>0</v>
      </c>
      <c r="AZ142" s="100">
        <f>ConsMarket!AZ142*$E142</f>
        <v>0</v>
      </c>
      <c r="BA142" s="100">
        <f>ConsMarket!BA142*$E142</f>
        <v>0</v>
      </c>
      <c r="BB142" s="100">
        <f>ConsMarket!BB142*$E142</f>
        <v>0</v>
      </c>
      <c r="BC142" s="100">
        <f>ConsMarket!BC142*$E142</f>
        <v>0</v>
      </c>
      <c r="BD142" s="100">
        <f>ConsMarket!BD142*$E142</f>
        <v>0</v>
      </c>
      <c r="BE142" s="100">
        <f>ConsMarket!BE142*$E142</f>
        <v>0</v>
      </c>
      <c r="BF142" s="100">
        <f>ConsMarket!BF142*$E142</f>
        <v>0</v>
      </c>
      <c r="BG142" s="100">
        <f>ConsMarket!BG142*$E142</f>
        <v>0</v>
      </c>
      <c r="BH142" s="100">
        <f>ConsMarket!BH142*$E142</f>
        <v>0</v>
      </c>
      <c r="BI142" s="100">
        <f>ConsMarket!BI142*$E142</f>
        <v>0</v>
      </c>
      <c r="BJ142" s="100">
        <f>ConsMarket!BJ142*$E142</f>
        <v>0</v>
      </c>
      <c r="BK142" s="100">
        <f>ConsMarket!BK142*$E142</f>
        <v>0</v>
      </c>
      <c r="BL142" s="100">
        <f>ConsMarket!BL142*$E142</f>
        <v>0</v>
      </c>
      <c r="BM142" s="100">
        <f>ConsMarket!BM142*$E142</f>
        <v>0</v>
      </c>
      <c r="BN142" s="100">
        <f>ConsMarket!BN142*$E142</f>
        <v>0</v>
      </c>
      <c r="BO142" s="100">
        <f>ConsMarket!BO142*$E142</f>
        <v>0</v>
      </c>
      <c r="BP142" s="100">
        <f>ConsMarket!BP142*$E142</f>
        <v>0</v>
      </c>
      <c r="BQ142" s="100">
        <f>ConsMarket!BQ142*$E142</f>
        <v>0</v>
      </c>
      <c r="BR142" s="100">
        <f>ConsMarket!BR142*$E142</f>
        <v>0</v>
      </c>
      <c r="BS142" s="100">
        <f>ConsMarket!BS142*$E142</f>
        <v>0</v>
      </c>
      <c r="BT142" s="100">
        <f>ConsMarket!BT142*$E142</f>
        <v>0</v>
      </c>
      <c r="BU142" s="100">
        <f>ConsMarket!BU142*$E142</f>
        <v>0</v>
      </c>
      <c r="BV142" s="100">
        <f>ConsMarket!BV142*$E142</f>
        <v>0</v>
      </c>
      <c r="BW142" s="100">
        <f>ConsMarket!BW142*$E142</f>
        <v>0</v>
      </c>
      <c r="BX142" s="100">
        <f>ConsMarket!BX142*$E142</f>
        <v>0</v>
      </c>
      <c r="BY142" s="100">
        <f>ConsMarket!BY142*$E142</f>
        <v>0</v>
      </c>
      <c r="BZ142" s="100">
        <f>ConsMarket!BZ142*$E142</f>
        <v>0</v>
      </c>
      <c r="CA142" s="100">
        <f>ConsMarket!CA142*$E142</f>
        <v>0</v>
      </c>
      <c r="CB142" s="100">
        <f>ConsMarket!CB142*$E142</f>
        <v>0</v>
      </c>
      <c r="CC142" s="100">
        <f>ConsMarket!CC142*$E142</f>
        <v>0</v>
      </c>
      <c r="CD142" s="100">
        <f>ConsMarket!CD142*$E142</f>
        <v>0</v>
      </c>
      <c r="CE142" s="100">
        <f>ConsMarket!CE142*$E142</f>
        <v>0</v>
      </c>
    </row>
    <row r="143" spans="2:83" x14ac:dyDescent="0.25">
      <c r="B143" s="307"/>
      <c r="C143" s="54" t="s">
        <v>22</v>
      </c>
      <c r="E143" s="233">
        <f>'Life&amp;Use'!X37</f>
        <v>0.66</v>
      </c>
      <c r="F143" s="64"/>
      <c r="G143" s="229"/>
      <c r="H143" s="229"/>
      <c r="I143" s="211"/>
      <c r="J143" s="211"/>
      <c r="K143" s="211"/>
      <c r="L143" s="211"/>
      <c r="M143" s="211"/>
      <c r="N143" s="211"/>
      <c r="O143" s="211"/>
      <c r="P143" s="211"/>
      <c r="Q143" s="211"/>
      <c r="R143" s="211"/>
      <c r="S143" s="211"/>
      <c r="T143" s="211"/>
      <c r="U143" s="211"/>
      <c r="V143" s="211"/>
      <c r="W143" s="52">
        <f>ConsMarket!W143*$E143</f>
        <v>130.08600000000001</v>
      </c>
      <c r="X143" s="52">
        <f>ConsMarket!X143*$E143</f>
        <v>131.86800000000002</v>
      </c>
      <c r="Y143" s="52">
        <f>ConsMarket!Y143*$E143</f>
        <v>135.43200000000002</v>
      </c>
      <c r="Z143" s="52">
        <f>ConsMarket!Z143*$E143</f>
        <v>138.99600000000001</v>
      </c>
      <c r="AA143" s="52">
        <f>ConsMarket!AA143*$E143</f>
        <v>142.323588</v>
      </c>
      <c r="AB143" s="52">
        <f>ConsMarket!AB143*$E143</f>
        <v>145.41476400000002</v>
      </c>
      <c r="AC143" s="52">
        <f>ConsMarket!AC143*$E143</f>
        <v>148.26952799999998</v>
      </c>
      <c r="AD143" s="52">
        <f>ConsMarket!AD143*$E143</f>
        <v>151.12429200000003</v>
      </c>
      <c r="AE143" s="52">
        <f>ConsMarket!AE143*$E143</f>
        <v>153.97905600000001</v>
      </c>
      <c r="AF143" s="52">
        <f>ConsMarket!AF143*$E143</f>
        <v>157.96123200000002</v>
      </c>
      <c r="AG143" s="52">
        <f>ConsMarket!AG143*$E143</f>
        <v>167.60898</v>
      </c>
      <c r="AH143" s="52">
        <f>ConsMarket!AH143*$E143</f>
        <v>175.95468000000002</v>
      </c>
      <c r="AI143" s="52">
        <f>ConsMarket!AI143*$E143</f>
        <v>183.71232000000001</v>
      </c>
      <c r="AJ143" s="52">
        <f>ConsMarket!AJ143*$E143</f>
        <v>187.97130000000001</v>
      </c>
      <c r="AK143" s="52">
        <f>ConsMarket!AK143*$E143</f>
        <v>199.29112711200005</v>
      </c>
      <c r="AL143" s="52">
        <f>ConsMarket!AL143*$E143</f>
        <v>215.83040133600002</v>
      </c>
      <c r="AM143" s="52">
        <f>ConsMarket!AM143*$E143</f>
        <v>235.96156267199999</v>
      </c>
      <c r="AN143" s="52">
        <f>ConsMarket!AN143*$E143</f>
        <v>256.09272400800006</v>
      </c>
      <c r="AO143" s="52">
        <f>ConsMarket!AO143*$E143</f>
        <v>276.223885344</v>
      </c>
      <c r="AP143" s="52">
        <f>ConsMarket!AP143*$E143</f>
        <v>280.93944261240006</v>
      </c>
      <c r="AQ143" s="52">
        <f>ConsMarket!AQ143*$E143</f>
        <v>274.41638290440005</v>
      </c>
      <c r="AR143" s="52">
        <f>ConsMarket!AR143*$E143</f>
        <v>254.92811608439999</v>
      </c>
      <c r="AS143" s="52">
        <f>ConsMarket!AS143*$E143</f>
        <v>249.19631747999998</v>
      </c>
      <c r="AT143" s="52">
        <f>ConsMarket!AT143*$E143</f>
        <v>247.99274874000008</v>
      </c>
      <c r="AU143" s="100">
        <f>ConsMarket!AU143*$E143</f>
        <v>0</v>
      </c>
      <c r="AV143" s="100">
        <f>ConsMarket!AV143*$E143</f>
        <v>0</v>
      </c>
      <c r="AW143" s="100">
        <f>ConsMarket!AW143*$E143</f>
        <v>0</v>
      </c>
      <c r="AX143" s="100">
        <f>ConsMarket!AX143*$E143</f>
        <v>0</v>
      </c>
      <c r="AY143" s="100">
        <f>ConsMarket!AY143*$E143</f>
        <v>0</v>
      </c>
      <c r="AZ143" s="100">
        <f>ConsMarket!AZ143*$E143</f>
        <v>0</v>
      </c>
      <c r="BA143" s="100">
        <f>ConsMarket!BA143*$E143</f>
        <v>0</v>
      </c>
      <c r="BB143" s="100">
        <f>ConsMarket!BB143*$E143</f>
        <v>0</v>
      </c>
      <c r="BC143" s="100">
        <f>ConsMarket!BC143*$E143</f>
        <v>0</v>
      </c>
      <c r="BD143" s="100">
        <f>ConsMarket!BD143*$E143</f>
        <v>0</v>
      </c>
      <c r="BE143" s="100">
        <f>ConsMarket!BE143*$E143</f>
        <v>0</v>
      </c>
      <c r="BF143" s="100">
        <f>ConsMarket!BF143*$E143</f>
        <v>0</v>
      </c>
      <c r="BG143" s="100">
        <f>ConsMarket!BG143*$E143</f>
        <v>0</v>
      </c>
      <c r="BH143" s="100">
        <f>ConsMarket!BH143*$E143</f>
        <v>0</v>
      </c>
      <c r="BI143" s="100">
        <f>ConsMarket!BI143*$E143</f>
        <v>0</v>
      </c>
      <c r="BJ143" s="100">
        <f>ConsMarket!BJ143*$E143</f>
        <v>0</v>
      </c>
      <c r="BK143" s="100">
        <f>ConsMarket!BK143*$E143</f>
        <v>0</v>
      </c>
      <c r="BL143" s="100">
        <f>ConsMarket!BL143*$E143</f>
        <v>0</v>
      </c>
      <c r="BM143" s="100">
        <f>ConsMarket!BM143*$E143</f>
        <v>0</v>
      </c>
      <c r="BN143" s="100">
        <f>ConsMarket!BN143*$E143</f>
        <v>0</v>
      </c>
      <c r="BO143" s="100">
        <f>ConsMarket!BO143*$E143</f>
        <v>0</v>
      </c>
      <c r="BP143" s="100">
        <f>ConsMarket!BP143*$E143</f>
        <v>0</v>
      </c>
      <c r="BQ143" s="100">
        <f>ConsMarket!BQ143*$E143</f>
        <v>0</v>
      </c>
      <c r="BR143" s="100">
        <f>ConsMarket!BR143*$E143</f>
        <v>0</v>
      </c>
      <c r="BS143" s="100">
        <f>ConsMarket!BS143*$E143</f>
        <v>0</v>
      </c>
      <c r="BT143" s="100">
        <f>ConsMarket!BT143*$E143</f>
        <v>0</v>
      </c>
      <c r="BU143" s="100">
        <f>ConsMarket!BU143*$E143</f>
        <v>0</v>
      </c>
      <c r="BV143" s="100">
        <f>ConsMarket!BV143*$E143</f>
        <v>0</v>
      </c>
      <c r="BW143" s="100">
        <f>ConsMarket!BW143*$E143</f>
        <v>0</v>
      </c>
      <c r="BX143" s="100">
        <f>ConsMarket!BX143*$E143</f>
        <v>0</v>
      </c>
      <c r="BY143" s="100">
        <f>ConsMarket!BY143*$E143</f>
        <v>0</v>
      </c>
      <c r="BZ143" s="100">
        <f>ConsMarket!BZ143*$E143</f>
        <v>0</v>
      </c>
      <c r="CA143" s="100">
        <f>ConsMarket!CA143*$E143</f>
        <v>0</v>
      </c>
      <c r="CB143" s="100">
        <f>ConsMarket!CB143*$E143</f>
        <v>0</v>
      </c>
      <c r="CC143" s="100">
        <f>ConsMarket!CC143*$E143</f>
        <v>0</v>
      </c>
      <c r="CD143" s="100">
        <f>ConsMarket!CD143*$E143</f>
        <v>0</v>
      </c>
      <c r="CE143" s="100">
        <f>ConsMarket!CE143*$E143</f>
        <v>0</v>
      </c>
    </row>
    <row r="144" spans="2:83" x14ac:dyDescent="0.25">
      <c r="B144" s="307"/>
      <c r="C144" s="54" t="s">
        <v>23</v>
      </c>
      <c r="E144" s="233">
        <f>'Life&amp;Use'!Y37</f>
        <v>0.66</v>
      </c>
      <c r="F144" s="64"/>
      <c r="G144" s="229"/>
      <c r="H144" s="229"/>
      <c r="I144" s="211"/>
      <c r="J144" s="211"/>
      <c r="K144" s="211"/>
      <c r="L144" s="211"/>
      <c r="M144" s="211"/>
      <c r="N144" s="211"/>
      <c r="O144" s="211"/>
      <c r="P144" s="211"/>
      <c r="Q144" s="211"/>
      <c r="R144" s="211"/>
      <c r="S144" s="211"/>
      <c r="T144" s="211"/>
      <c r="U144" s="211"/>
      <c r="V144" s="211"/>
      <c r="W144" s="52">
        <f>ConsMarket!W144*$E144</f>
        <v>28.512000000000004</v>
      </c>
      <c r="X144" s="52">
        <f>ConsMarket!X144*$E144</f>
        <v>32.076000000000001</v>
      </c>
      <c r="Y144" s="52">
        <f>ConsMarket!Y144*$E144</f>
        <v>39.203999999999994</v>
      </c>
      <c r="Z144" s="52">
        <f>ConsMarket!Z144*$E144</f>
        <v>46.332000000000001</v>
      </c>
      <c r="AA144" s="52">
        <f>ConsMarket!AA144*$E144</f>
        <v>54.231011999999993</v>
      </c>
      <c r="AB144" s="52">
        <f>ConsMarket!AB144*$E144</f>
        <v>62.901035999999998</v>
      </c>
      <c r="AC144" s="52">
        <f>ConsMarket!AC144*$E144</f>
        <v>72.342072000000002</v>
      </c>
      <c r="AD144" s="52">
        <f>ConsMarket!AD144*$E144</f>
        <v>81.783108000000013</v>
      </c>
      <c r="AE144" s="52">
        <f>ConsMarket!AE144*$E144</f>
        <v>91.22414400000001</v>
      </c>
      <c r="AF144" s="52">
        <f>ConsMarket!AF144*$E144</f>
        <v>105.15700799999999</v>
      </c>
      <c r="AG144" s="52">
        <f>ConsMarket!AG144*$E144</f>
        <v>119.48309999999998</v>
      </c>
      <c r="AH144" s="52">
        <f>ConsMarket!AH144*$E144</f>
        <v>133.51337999999998</v>
      </c>
      <c r="AI144" s="52">
        <f>ConsMarket!AI144*$E144</f>
        <v>145.53</v>
      </c>
      <c r="AJ144" s="52">
        <f>ConsMarket!AJ144*$E144</f>
        <v>164.43701999999999</v>
      </c>
      <c r="AK144" s="52">
        <f>ConsMarket!AK144*$E144</f>
        <v>189.59112018000002</v>
      </c>
      <c r="AL144" s="52">
        <f>ConsMarket!AL144*$E144</f>
        <v>218.21832054000001</v>
      </c>
      <c r="AM144" s="52">
        <f>ConsMarket!AM144*$E144</f>
        <v>245.51316108000003</v>
      </c>
      <c r="AN144" s="52">
        <f>ConsMarket!AN144*$E144</f>
        <v>272.80800161999997</v>
      </c>
      <c r="AO144" s="52">
        <f>ConsMarket!AO144*$E144</f>
        <v>300.10284216000002</v>
      </c>
      <c r="AP144" s="52">
        <f>ConsMarket!AP144*$E144</f>
        <v>345.04939062</v>
      </c>
      <c r="AQ144" s="52">
        <f>ConsMarket!AQ144*$E144</f>
        <v>383.72051915999992</v>
      </c>
      <c r="AR144" s="52">
        <f>ConsMarket!AR144*$E144</f>
        <v>405.71288801999992</v>
      </c>
      <c r="AS144" s="52">
        <f>ConsMarket!AS144*$E144</f>
        <v>358.93033902000002</v>
      </c>
      <c r="AT144" s="52">
        <f>ConsMarket!AT144*$E144</f>
        <v>291.50492975999998</v>
      </c>
      <c r="AU144" s="100">
        <f>ConsMarket!AU144*$E144</f>
        <v>0</v>
      </c>
      <c r="AV144" s="100">
        <f>ConsMarket!AV144*$E144</f>
        <v>0</v>
      </c>
      <c r="AW144" s="100">
        <f>ConsMarket!AW144*$E144</f>
        <v>0</v>
      </c>
      <c r="AX144" s="100">
        <f>ConsMarket!AX144*$E144</f>
        <v>0</v>
      </c>
      <c r="AY144" s="100">
        <f>ConsMarket!AY144*$E144</f>
        <v>0</v>
      </c>
      <c r="AZ144" s="100">
        <f>ConsMarket!AZ144*$E144</f>
        <v>0</v>
      </c>
      <c r="BA144" s="100">
        <f>ConsMarket!BA144*$E144</f>
        <v>0</v>
      </c>
      <c r="BB144" s="100">
        <f>ConsMarket!BB144*$E144</f>
        <v>0</v>
      </c>
      <c r="BC144" s="100">
        <f>ConsMarket!BC144*$E144</f>
        <v>0</v>
      </c>
      <c r="BD144" s="100">
        <f>ConsMarket!BD144*$E144</f>
        <v>0</v>
      </c>
      <c r="BE144" s="100">
        <f>ConsMarket!BE144*$E144</f>
        <v>0</v>
      </c>
      <c r="BF144" s="100">
        <f>ConsMarket!BF144*$E144</f>
        <v>0</v>
      </c>
      <c r="BG144" s="100">
        <f>ConsMarket!BG144*$E144</f>
        <v>0</v>
      </c>
      <c r="BH144" s="100">
        <f>ConsMarket!BH144*$E144</f>
        <v>0</v>
      </c>
      <c r="BI144" s="100">
        <f>ConsMarket!BI144*$E144</f>
        <v>0</v>
      </c>
      <c r="BJ144" s="100">
        <f>ConsMarket!BJ144*$E144</f>
        <v>0</v>
      </c>
      <c r="BK144" s="100">
        <f>ConsMarket!BK144*$E144</f>
        <v>0</v>
      </c>
      <c r="BL144" s="100">
        <f>ConsMarket!BL144*$E144</f>
        <v>0</v>
      </c>
      <c r="BM144" s="100">
        <f>ConsMarket!BM144*$E144</f>
        <v>0</v>
      </c>
      <c r="BN144" s="100">
        <f>ConsMarket!BN144*$E144</f>
        <v>0</v>
      </c>
      <c r="BO144" s="100">
        <f>ConsMarket!BO144*$E144</f>
        <v>0</v>
      </c>
      <c r="BP144" s="100">
        <f>ConsMarket!BP144*$E144</f>
        <v>0</v>
      </c>
      <c r="BQ144" s="100">
        <f>ConsMarket!BQ144*$E144</f>
        <v>0</v>
      </c>
      <c r="BR144" s="100">
        <f>ConsMarket!BR144*$E144</f>
        <v>0</v>
      </c>
      <c r="BS144" s="100">
        <f>ConsMarket!BS144*$E144</f>
        <v>0</v>
      </c>
      <c r="BT144" s="100">
        <f>ConsMarket!BT144*$E144</f>
        <v>0</v>
      </c>
      <c r="BU144" s="100">
        <f>ConsMarket!BU144*$E144</f>
        <v>0</v>
      </c>
      <c r="BV144" s="100">
        <f>ConsMarket!BV144*$E144</f>
        <v>0</v>
      </c>
      <c r="BW144" s="100">
        <f>ConsMarket!BW144*$E144</f>
        <v>0</v>
      </c>
      <c r="BX144" s="100">
        <f>ConsMarket!BX144*$E144</f>
        <v>0</v>
      </c>
      <c r="BY144" s="100">
        <f>ConsMarket!BY144*$E144</f>
        <v>0</v>
      </c>
      <c r="BZ144" s="100">
        <f>ConsMarket!BZ144*$E144</f>
        <v>0</v>
      </c>
      <c r="CA144" s="100">
        <f>ConsMarket!CA144*$E144</f>
        <v>0</v>
      </c>
      <c r="CB144" s="100">
        <f>ConsMarket!CB144*$E144</f>
        <v>0</v>
      </c>
      <c r="CC144" s="100">
        <f>ConsMarket!CC144*$E144</f>
        <v>0</v>
      </c>
      <c r="CD144" s="100">
        <f>ConsMarket!CD144*$E144</f>
        <v>0</v>
      </c>
      <c r="CE144" s="100">
        <f>ConsMarket!CE144*$E144</f>
        <v>0</v>
      </c>
    </row>
    <row r="145" spans="2:83" x14ac:dyDescent="0.25">
      <c r="B145" s="307"/>
      <c r="C145" s="3" t="s">
        <v>79</v>
      </c>
      <c r="E145" s="233"/>
      <c r="F145" s="64"/>
      <c r="G145" s="64"/>
      <c r="H145" s="64"/>
      <c r="I145" s="20"/>
      <c r="J145" s="20"/>
      <c r="K145" s="20"/>
      <c r="L145" s="20"/>
      <c r="M145" s="20"/>
      <c r="N145" s="20"/>
      <c r="O145" s="20"/>
      <c r="P145" s="20"/>
      <c r="Q145" s="20"/>
      <c r="R145" s="20"/>
      <c r="S145" s="20"/>
      <c r="T145" s="20"/>
      <c r="U145" s="20"/>
      <c r="V145" s="20"/>
      <c r="W145" s="6">
        <f t="shared" ref="W145:CE145" si="135">SUM(W142:W144)</f>
        <v>243.87</v>
      </c>
      <c r="X145" s="6">
        <f t="shared" si="135"/>
        <v>251.46</v>
      </c>
      <c r="Y145" s="6">
        <f t="shared" si="135"/>
        <v>266.64000000000004</v>
      </c>
      <c r="Z145" s="6">
        <f t="shared" si="135"/>
        <v>281.82</v>
      </c>
      <c r="AA145" s="6">
        <f t="shared" si="135"/>
        <v>295.822428</v>
      </c>
      <c r="AB145" s="6">
        <f t="shared" si="135"/>
        <v>308.64728400000001</v>
      </c>
      <c r="AC145" s="6">
        <f t="shared" si="135"/>
        <v>320.29456800000003</v>
      </c>
      <c r="AD145" s="6">
        <f t="shared" si="135"/>
        <v>331.94185200000004</v>
      </c>
      <c r="AE145" s="6">
        <f t="shared" si="135"/>
        <v>343.58913600000005</v>
      </c>
      <c r="AF145" s="6">
        <f t="shared" si="135"/>
        <v>363.39811200000008</v>
      </c>
      <c r="AG145" s="6">
        <f t="shared" si="135"/>
        <v>386.37038000000001</v>
      </c>
      <c r="AH145" s="6">
        <f t="shared" si="135"/>
        <v>408.11430000000001</v>
      </c>
      <c r="AI145" s="6">
        <f t="shared" si="135"/>
        <v>423.46788000000004</v>
      </c>
      <c r="AJ145" s="6">
        <f t="shared" si="135"/>
        <v>444.52826000000005</v>
      </c>
      <c r="AK145" s="6">
        <f t="shared" si="135"/>
        <v>476.71437228800011</v>
      </c>
      <c r="AL145" s="6">
        <f t="shared" si="135"/>
        <v>517.02651686400009</v>
      </c>
      <c r="AM145" s="6">
        <f t="shared" si="135"/>
        <v>558.36595372800002</v>
      </c>
      <c r="AN145" s="6">
        <f t="shared" si="135"/>
        <v>599.70539059199996</v>
      </c>
      <c r="AO145" s="6">
        <f t="shared" si="135"/>
        <v>641.04482745600001</v>
      </c>
      <c r="AP145" s="6">
        <f t="shared" si="135"/>
        <v>685.28084693640005</v>
      </c>
      <c r="AQ145" s="6">
        <f t="shared" si="135"/>
        <v>711.84747590439997</v>
      </c>
      <c r="AR145" s="6">
        <f t="shared" si="135"/>
        <v>708.25647750439998</v>
      </c>
      <c r="AS145" s="6">
        <f t="shared" si="135"/>
        <v>645.42066116000001</v>
      </c>
      <c r="AT145" s="6">
        <f t="shared" si="135"/>
        <v>564.54042304000006</v>
      </c>
      <c r="AU145" s="26">
        <f t="shared" si="135"/>
        <v>0</v>
      </c>
      <c r="AV145" s="26">
        <f t="shared" si="135"/>
        <v>0</v>
      </c>
      <c r="AW145" s="26">
        <f t="shared" si="135"/>
        <v>0</v>
      </c>
      <c r="AX145" s="26">
        <f t="shared" si="135"/>
        <v>0</v>
      </c>
      <c r="AY145" s="26">
        <f t="shared" si="135"/>
        <v>0</v>
      </c>
      <c r="AZ145" s="26">
        <f t="shared" si="135"/>
        <v>0</v>
      </c>
      <c r="BA145" s="26">
        <f t="shared" si="135"/>
        <v>0</v>
      </c>
      <c r="BB145" s="26">
        <f t="shared" si="135"/>
        <v>0</v>
      </c>
      <c r="BC145" s="26">
        <f t="shared" si="135"/>
        <v>0</v>
      </c>
      <c r="BD145" s="26">
        <f t="shared" si="135"/>
        <v>0</v>
      </c>
      <c r="BE145" s="26">
        <f t="shared" si="135"/>
        <v>0</v>
      </c>
      <c r="BF145" s="26">
        <f t="shared" si="135"/>
        <v>0</v>
      </c>
      <c r="BG145" s="26">
        <f t="shared" si="135"/>
        <v>0</v>
      </c>
      <c r="BH145" s="26">
        <f t="shared" si="135"/>
        <v>0</v>
      </c>
      <c r="BI145" s="26">
        <f t="shared" si="135"/>
        <v>0</v>
      </c>
      <c r="BJ145" s="26">
        <f t="shared" si="135"/>
        <v>0</v>
      </c>
      <c r="BK145" s="26">
        <f t="shared" si="135"/>
        <v>0</v>
      </c>
      <c r="BL145" s="26">
        <f t="shared" si="135"/>
        <v>0</v>
      </c>
      <c r="BM145" s="26">
        <f t="shared" si="135"/>
        <v>0</v>
      </c>
      <c r="BN145" s="26">
        <f t="shared" si="135"/>
        <v>0</v>
      </c>
      <c r="BO145" s="26">
        <f t="shared" si="135"/>
        <v>0</v>
      </c>
      <c r="BP145" s="26">
        <f t="shared" si="135"/>
        <v>0</v>
      </c>
      <c r="BQ145" s="26">
        <f t="shared" si="135"/>
        <v>0</v>
      </c>
      <c r="BR145" s="26">
        <f t="shared" si="135"/>
        <v>0</v>
      </c>
      <c r="BS145" s="26">
        <f t="shared" si="135"/>
        <v>0</v>
      </c>
      <c r="BT145" s="26">
        <f t="shared" si="135"/>
        <v>0</v>
      </c>
      <c r="BU145" s="26">
        <f t="shared" si="135"/>
        <v>0</v>
      </c>
      <c r="BV145" s="26">
        <f t="shared" si="135"/>
        <v>0</v>
      </c>
      <c r="BW145" s="26">
        <f t="shared" si="135"/>
        <v>0</v>
      </c>
      <c r="BX145" s="26">
        <f t="shared" si="135"/>
        <v>0</v>
      </c>
      <c r="BY145" s="26">
        <f t="shared" si="135"/>
        <v>0</v>
      </c>
      <c r="BZ145" s="26">
        <f t="shared" si="135"/>
        <v>0</v>
      </c>
      <c r="CA145" s="26">
        <f t="shared" si="135"/>
        <v>0</v>
      </c>
      <c r="CB145" s="26">
        <f t="shared" si="135"/>
        <v>0</v>
      </c>
      <c r="CC145" s="26">
        <f t="shared" si="135"/>
        <v>0</v>
      </c>
      <c r="CD145" s="26">
        <f t="shared" si="135"/>
        <v>0</v>
      </c>
      <c r="CE145" s="26">
        <f t="shared" si="135"/>
        <v>0</v>
      </c>
    </row>
    <row r="146" spans="2:83" x14ac:dyDescent="0.25">
      <c r="B146" s="307" t="s">
        <v>5</v>
      </c>
      <c r="C146" s="54" t="s">
        <v>24</v>
      </c>
      <c r="E146" s="233">
        <f>'Life&amp;Use'!AA37</f>
        <v>0.38</v>
      </c>
      <c r="F146" s="64"/>
      <c r="G146" s="229"/>
      <c r="H146" s="229"/>
      <c r="I146" s="211"/>
      <c r="J146" s="211"/>
      <c r="K146" s="211"/>
      <c r="L146" s="211"/>
      <c r="M146" s="211"/>
      <c r="N146" s="211"/>
      <c r="O146" s="211"/>
      <c r="P146" s="211"/>
      <c r="Q146" s="211"/>
      <c r="R146" s="211"/>
      <c r="S146" s="211"/>
      <c r="T146" s="211"/>
      <c r="U146" s="211"/>
      <c r="V146" s="211"/>
      <c r="W146" s="52"/>
      <c r="X146" s="52"/>
      <c r="Y146" s="52"/>
      <c r="Z146" s="52"/>
      <c r="AA146" s="52"/>
      <c r="AB146" s="52"/>
      <c r="AC146" s="52"/>
      <c r="AD146" s="52"/>
      <c r="AE146" s="52"/>
      <c r="AF146" s="52"/>
      <c r="AG146" s="52"/>
      <c r="AH146" s="52"/>
      <c r="AI146" s="52"/>
      <c r="AJ146" s="52"/>
      <c r="AK146" s="52"/>
      <c r="AL146" s="52"/>
      <c r="AM146" s="52"/>
      <c r="AN146" s="52"/>
      <c r="AO146" s="52"/>
      <c r="AP146" s="52">
        <f>ConsMarket!AP146*$E146</f>
        <v>0</v>
      </c>
      <c r="AQ146" s="52">
        <f>ConsMarket!AQ146*$E146</f>
        <v>0</v>
      </c>
      <c r="AR146" s="52">
        <f>ConsMarket!AR146*$E146</f>
        <v>6.7862151952000023</v>
      </c>
      <c r="AS146" s="52">
        <f>ConsMarket!AS146*$E146</f>
        <v>10.11282379599999</v>
      </c>
      <c r="AT146" s="52">
        <f>ConsMarket!AT146*$E146</f>
        <v>34.000087624000003</v>
      </c>
      <c r="AU146" s="100">
        <f>ConsMarket!AU146*$E146</f>
        <v>0</v>
      </c>
      <c r="AV146" s="100">
        <f>ConsMarket!AV146*$E146</f>
        <v>0</v>
      </c>
      <c r="AW146" s="100">
        <f>ConsMarket!AW146*$E146</f>
        <v>0</v>
      </c>
      <c r="AX146" s="100">
        <f>ConsMarket!AX146*$E146</f>
        <v>0</v>
      </c>
      <c r="AY146" s="100">
        <f>ConsMarket!AY146*$E146</f>
        <v>0</v>
      </c>
      <c r="AZ146" s="100">
        <f>ConsMarket!AZ146*$E146</f>
        <v>0</v>
      </c>
      <c r="BA146" s="100">
        <f>ConsMarket!BA146*$E146</f>
        <v>0</v>
      </c>
      <c r="BB146" s="100">
        <f>ConsMarket!BB146*$E146</f>
        <v>0</v>
      </c>
      <c r="BC146" s="100">
        <f>ConsMarket!BC146*$E146</f>
        <v>0</v>
      </c>
      <c r="BD146" s="100">
        <f>ConsMarket!BD146*$E146</f>
        <v>0</v>
      </c>
      <c r="BE146" s="100">
        <f>ConsMarket!BE146*$E146</f>
        <v>0</v>
      </c>
      <c r="BF146" s="100">
        <f>ConsMarket!BF146*$E146</f>
        <v>0</v>
      </c>
      <c r="BG146" s="100">
        <f>ConsMarket!BG146*$E146</f>
        <v>0</v>
      </c>
      <c r="BH146" s="100">
        <f>ConsMarket!BH146*$E146</f>
        <v>0</v>
      </c>
      <c r="BI146" s="100">
        <f>ConsMarket!BI146*$E146</f>
        <v>0</v>
      </c>
      <c r="BJ146" s="100">
        <f>ConsMarket!BJ146*$E146</f>
        <v>0</v>
      </c>
      <c r="BK146" s="100">
        <f>ConsMarket!BK146*$E146</f>
        <v>0</v>
      </c>
      <c r="BL146" s="100">
        <f>ConsMarket!BL146*$E146</f>
        <v>0</v>
      </c>
      <c r="BM146" s="100">
        <f>ConsMarket!BM146*$E146</f>
        <v>0</v>
      </c>
      <c r="BN146" s="100">
        <f>ConsMarket!BN146*$E146</f>
        <v>0</v>
      </c>
      <c r="BO146" s="100">
        <f>ConsMarket!BO146*$E146</f>
        <v>0</v>
      </c>
      <c r="BP146" s="100">
        <f>ConsMarket!BP146*$E146</f>
        <v>0</v>
      </c>
      <c r="BQ146" s="100">
        <f>ConsMarket!BQ146*$E146</f>
        <v>0</v>
      </c>
      <c r="BR146" s="100">
        <f>ConsMarket!BR146*$E146</f>
        <v>0</v>
      </c>
      <c r="BS146" s="100">
        <f>ConsMarket!BS146*$E146</f>
        <v>0</v>
      </c>
      <c r="BT146" s="100">
        <f>ConsMarket!BT146*$E146</f>
        <v>0</v>
      </c>
      <c r="BU146" s="100">
        <f>ConsMarket!BU146*$E146</f>
        <v>0</v>
      </c>
      <c r="BV146" s="100">
        <f>ConsMarket!BV146*$E146</f>
        <v>0</v>
      </c>
      <c r="BW146" s="100">
        <f>ConsMarket!BW146*$E146</f>
        <v>0</v>
      </c>
      <c r="BX146" s="100">
        <f>ConsMarket!BX146*$E146</f>
        <v>0</v>
      </c>
      <c r="BY146" s="100">
        <f>ConsMarket!BY146*$E146</f>
        <v>0</v>
      </c>
      <c r="BZ146" s="100">
        <f>ConsMarket!BZ146*$E146</f>
        <v>0</v>
      </c>
      <c r="CA146" s="100">
        <f>ConsMarket!CA146*$E146</f>
        <v>0</v>
      </c>
      <c r="CB146" s="100">
        <f>ConsMarket!CB146*$E146</f>
        <v>0</v>
      </c>
      <c r="CC146" s="100">
        <f>ConsMarket!CC146*$E146</f>
        <v>0</v>
      </c>
      <c r="CD146" s="100">
        <f>ConsMarket!CD146*$E146</f>
        <v>0</v>
      </c>
      <c r="CE146" s="100">
        <f>ConsMarket!CE146*$E146</f>
        <v>0</v>
      </c>
    </row>
    <row r="147" spans="2:83" x14ac:dyDescent="0.25">
      <c r="B147" s="307"/>
      <c r="C147" s="54" t="s">
        <v>25</v>
      </c>
      <c r="E147" s="233">
        <f>'Life&amp;Use'!AB37</f>
        <v>0.38</v>
      </c>
      <c r="F147" s="64"/>
      <c r="G147" s="229"/>
      <c r="H147" s="229"/>
      <c r="I147" s="211"/>
      <c r="J147" s="211"/>
      <c r="K147" s="211"/>
      <c r="L147" s="211"/>
      <c r="M147" s="211"/>
      <c r="N147" s="211"/>
      <c r="O147" s="211"/>
      <c r="P147" s="211"/>
      <c r="Q147" s="211"/>
      <c r="R147" s="211"/>
      <c r="S147" s="211"/>
      <c r="T147" s="211"/>
      <c r="U147" s="211"/>
      <c r="V147" s="211"/>
      <c r="W147" s="52"/>
      <c r="X147" s="52"/>
      <c r="Y147" s="52"/>
      <c r="Z147" s="52"/>
      <c r="AA147" s="52"/>
      <c r="AB147" s="52"/>
      <c r="AC147" s="52"/>
      <c r="AD147" s="52"/>
      <c r="AE147" s="52"/>
      <c r="AF147" s="52"/>
      <c r="AG147" s="52"/>
      <c r="AH147" s="52"/>
      <c r="AI147" s="52"/>
      <c r="AJ147" s="52"/>
      <c r="AK147" s="52"/>
      <c r="AL147" s="52"/>
      <c r="AM147" s="52"/>
      <c r="AN147" s="52"/>
      <c r="AO147" s="52"/>
      <c r="AP147" s="52">
        <f>ConsMarket!AP147*$E147</f>
        <v>0</v>
      </c>
      <c r="AQ147" s="52">
        <f>ConsMarket!AQ147*$E147</f>
        <v>0</v>
      </c>
      <c r="AR147" s="52">
        <f>ConsMarket!AR147*$E147</f>
        <v>13.564894300775979</v>
      </c>
      <c r="AS147" s="52">
        <f>ConsMarket!AS147*$E147</f>
        <v>9.902368342343987</v>
      </c>
      <c r="AT147" s="52">
        <f>ConsMarket!AT147*$E147</f>
        <v>90.320090087999986</v>
      </c>
      <c r="AU147" s="100">
        <f>ConsMarket!AU147*$E147</f>
        <v>0</v>
      </c>
      <c r="AV147" s="100">
        <f>ConsMarket!AV147*$E147</f>
        <v>0</v>
      </c>
      <c r="AW147" s="100">
        <f>ConsMarket!AW147*$E147</f>
        <v>0</v>
      </c>
      <c r="AX147" s="100">
        <f>ConsMarket!AX147*$E147</f>
        <v>0</v>
      </c>
      <c r="AY147" s="100">
        <f>ConsMarket!AY147*$E147</f>
        <v>0</v>
      </c>
      <c r="AZ147" s="100">
        <f>ConsMarket!AZ147*$E147</f>
        <v>0</v>
      </c>
      <c r="BA147" s="100">
        <f>ConsMarket!BA147*$E147</f>
        <v>0</v>
      </c>
      <c r="BB147" s="100">
        <f>ConsMarket!BB147*$E147</f>
        <v>0</v>
      </c>
      <c r="BC147" s="100">
        <f>ConsMarket!BC147*$E147</f>
        <v>0</v>
      </c>
      <c r="BD147" s="100">
        <f>ConsMarket!BD147*$E147</f>
        <v>0</v>
      </c>
      <c r="BE147" s="100">
        <f>ConsMarket!BE147*$E147</f>
        <v>0</v>
      </c>
      <c r="BF147" s="100">
        <f>ConsMarket!BF147*$E147</f>
        <v>0</v>
      </c>
      <c r="BG147" s="100">
        <f>ConsMarket!BG147*$E147</f>
        <v>0</v>
      </c>
      <c r="BH147" s="100">
        <f>ConsMarket!BH147*$E147</f>
        <v>0</v>
      </c>
      <c r="BI147" s="100">
        <f>ConsMarket!BI147*$E147</f>
        <v>0</v>
      </c>
      <c r="BJ147" s="100">
        <f>ConsMarket!BJ147*$E147</f>
        <v>0</v>
      </c>
      <c r="BK147" s="100">
        <f>ConsMarket!BK147*$E147</f>
        <v>0</v>
      </c>
      <c r="BL147" s="100">
        <f>ConsMarket!BL147*$E147</f>
        <v>0</v>
      </c>
      <c r="BM147" s="100">
        <f>ConsMarket!BM147*$E147</f>
        <v>0</v>
      </c>
      <c r="BN147" s="100">
        <f>ConsMarket!BN147*$E147</f>
        <v>0</v>
      </c>
      <c r="BO147" s="100">
        <f>ConsMarket!BO147*$E147</f>
        <v>0</v>
      </c>
      <c r="BP147" s="100">
        <f>ConsMarket!BP147*$E147</f>
        <v>0</v>
      </c>
      <c r="BQ147" s="100">
        <f>ConsMarket!BQ147*$E147</f>
        <v>0</v>
      </c>
      <c r="BR147" s="100">
        <f>ConsMarket!BR147*$E147</f>
        <v>0</v>
      </c>
      <c r="BS147" s="100">
        <f>ConsMarket!BS147*$E147</f>
        <v>0</v>
      </c>
      <c r="BT147" s="100">
        <f>ConsMarket!BT147*$E147</f>
        <v>0</v>
      </c>
      <c r="BU147" s="100">
        <f>ConsMarket!BU147*$E147</f>
        <v>0</v>
      </c>
      <c r="BV147" s="100">
        <f>ConsMarket!BV147*$E147</f>
        <v>0</v>
      </c>
      <c r="BW147" s="100">
        <f>ConsMarket!BW147*$E147</f>
        <v>0</v>
      </c>
      <c r="BX147" s="100">
        <f>ConsMarket!BX147*$E147</f>
        <v>0</v>
      </c>
      <c r="BY147" s="100">
        <f>ConsMarket!BY147*$E147</f>
        <v>0</v>
      </c>
      <c r="BZ147" s="100">
        <f>ConsMarket!BZ147*$E147</f>
        <v>0</v>
      </c>
      <c r="CA147" s="100">
        <f>ConsMarket!CA147*$E147</f>
        <v>0</v>
      </c>
      <c r="CB147" s="100">
        <f>ConsMarket!CB147*$E147</f>
        <v>0</v>
      </c>
      <c r="CC147" s="100">
        <f>ConsMarket!CC147*$E147</f>
        <v>0</v>
      </c>
      <c r="CD147" s="100">
        <f>ConsMarket!CD147*$E147</f>
        <v>0</v>
      </c>
      <c r="CE147" s="100">
        <f>ConsMarket!CE147*$E147</f>
        <v>0</v>
      </c>
    </row>
    <row r="148" spans="2:83" x14ac:dyDescent="0.25">
      <c r="B148" s="307"/>
      <c r="C148" s="3" t="s">
        <v>80</v>
      </c>
      <c r="E148" s="233"/>
      <c r="F148" s="64"/>
      <c r="G148" s="64"/>
      <c r="H148" s="64"/>
      <c r="I148" s="20"/>
      <c r="J148" s="20"/>
      <c r="K148" s="20"/>
      <c r="L148" s="20"/>
      <c r="M148" s="20"/>
      <c r="N148" s="20"/>
      <c r="O148" s="20"/>
      <c r="P148" s="20"/>
      <c r="Q148" s="20"/>
      <c r="R148" s="20"/>
      <c r="S148" s="20"/>
      <c r="T148" s="20"/>
      <c r="U148" s="20"/>
      <c r="V148" s="20"/>
      <c r="W148" s="6">
        <f>W146+W147</f>
        <v>0</v>
      </c>
      <c r="X148" s="6">
        <f t="shared" ref="X148:CE148" si="136">X146+X147</f>
        <v>0</v>
      </c>
      <c r="Y148" s="6">
        <f t="shared" si="136"/>
        <v>0</v>
      </c>
      <c r="Z148" s="6">
        <f t="shared" si="136"/>
        <v>0</v>
      </c>
      <c r="AA148" s="6">
        <f t="shared" si="136"/>
        <v>0</v>
      </c>
      <c r="AB148" s="6">
        <f t="shared" si="136"/>
        <v>0</v>
      </c>
      <c r="AC148" s="6">
        <f t="shared" si="136"/>
        <v>0</v>
      </c>
      <c r="AD148" s="6">
        <f t="shared" si="136"/>
        <v>0</v>
      </c>
      <c r="AE148" s="6">
        <f t="shared" si="136"/>
        <v>0</v>
      </c>
      <c r="AF148" s="6">
        <f t="shared" si="136"/>
        <v>0</v>
      </c>
      <c r="AG148" s="6">
        <f t="shared" si="136"/>
        <v>0</v>
      </c>
      <c r="AH148" s="6">
        <f t="shared" si="136"/>
        <v>0</v>
      </c>
      <c r="AI148" s="6">
        <f t="shared" si="136"/>
        <v>0</v>
      </c>
      <c r="AJ148" s="6">
        <f t="shared" si="136"/>
        <v>0</v>
      </c>
      <c r="AK148" s="6">
        <f t="shared" si="136"/>
        <v>0</v>
      </c>
      <c r="AL148" s="6">
        <f t="shared" si="136"/>
        <v>0</v>
      </c>
      <c r="AM148" s="6">
        <f t="shared" si="136"/>
        <v>0</v>
      </c>
      <c r="AN148" s="6">
        <f t="shared" si="136"/>
        <v>0</v>
      </c>
      <c r="AO148" s="6">
        <f t="shared" si="136"/>
        <v>0</v>
      </c>
      <c r="AP148" s="6">
        <f t="shared" si="136"/>
        <v>0</v>
      </c>
      <c r="AQ148" s="6">
        <f t="shared" si="136"/>
        <v>0</v>
      </c>
      <c r="AR148" s="6">
        <f t="shared" si="136"/>
        <v>20.351109495975983</v>
      </c>
      <c r="AS148" s="6">
        <f t="shared" si="136"/>
        <v>20.015192138343977</v>
      </c>
      <c r="AT148" s="6">
        <f t="shared" si="136"/>
        <v>124.32017771199999</v>
      </c>
      <c r="AU148" s="26">
        <f t="shared" si="136"/>
        <v>0</v>
      </c>
      <c r="AV148" s="26">
        <f t="shared" si="136"/>
        <v>0</v>
      </c>
      <c r="AW148" s="26">
        <f t="shared" si="136"/>
        <v>0</v>
      </c>
      <c r="AX148" s="26">
        <f t="shared" si="136"/>
        <v>0</v>
      </c>
      <c r="AY148" s="26">
        <f t="shared" si="136"/>
        <v>0</v>
      </c>
      <c r="AZ148" s="26">
        <f t="shared" si="136"/>
        <v>0</v>
      </c>
      <c r="BA148" s="26">
        <f t="shared" si="136"/>
        <v>0</v>
      </c>
      <c r="BB148" s="26">
        <f t="shared" si="136"/>
        <v>0</v>
      </c>
      <c r="BC148" s="26">
        <f t="shared" si="136"/>
        <v>0</v>
      </c>
      <c r="BD148" s="26">
        <f t="shared" si="136"/>
        <v>0</v>
      </c>
      <c r="BE148" s="26">
        <f t="shared" si="136"/>
        <v>0</v>
      </c>
      <c r="BF148" s="26">
        <f t="shared" si="136"/>
        <v>0</v>
      </c>
      <c r="BG148" s="26">
        <f t="shared" si="136"/>
        <v>0</v>
      </c>
      <c r="BH148" s="26">
        <f t="shared" si="136"/>
        <v>0</v>
      </c>
      <c r="BI148" s="26">
        <f t="shared" si="136"/>
        <v>0</v>
      </c>
      <c r="BJ148" s="26">
        <f t="shared" si="136"/>
        <v>0</v>
      </c>
      <c r="BK148" s="26">
        <f t="shared" si="136"/>
        <v>0</v>
      </c>
      <c r="BL148" s="26">
        <f t="shared" si="136"/>
        <v>0</v>
      </c>
      <c r="BM148" s="26">
        <f t="shared" si="136"/>
        <v>0</v>
      </c>
      <c r="BN148" s="26">
        <f t="shared" si="136"/>
        <v>0</v>
      </c>
      <c r="BO148" s="26">
        <f t="shared" si="136"/>
        <v>0</v>
      </c>
      <c r="BP148" s="26">
        <f t="shared" si="136"/>
        <v>0</v>
      </c>
      <c r="BQ148" s="26">
        <f t="shared" si="136"/>
        <v>0</v>
      </c>
      <c r="BR148" s="26">
        <f t="shared" si="136"/>
        <v>0</v>
      </c>
      <c r="BS148" s="26">
        <f t="shared" si="136"/>
        <v>0</v>
      </c>
      <c r="BT148" s="26">
        <f t="shared" si="136"/>
        <v>0</v>
      </c>
      <c r="BU148" s="26">
        <f t="shared" si="136"/>
        <v>0</v>
      </c>
      <c r="BV148" s="26">
        <f t="shared" si="136"/>
        <v>0</v>
      </c>
      <c r="BW148" s="26">
        <f t="shared" si="136"/>
        <v>0</v>
      </c>
      <c r="BX148" s="26">
        <f t="shared" si="136"/>
        <v>0</v>
      </c>
      <c r="BY148" s="26">
        <f t="shared" si="136"/>
        <v>0</v>
      </c>
      <c r="BZ148" s="26">
        <f t="shared" si="136"/>
        <v>0</v>
      </c>
      <c r="CA148" s="26">
        <f t="shared" si="136"/>
        <v>0</v>
      </c>
      <c r="CB148" s="26">
        <f t="shared" si="136"/>
        <v>0</v>
      </c>
      <c r="CC148" s="26">
        <f t="shared" si="136"/>
        <v>0</v>
      </c>
      <c r="CD148" s="26">
        <f t="shared" si="136"/>
        <v>0</v>
      </c>
      <c r="CE148" s="26">
        <f t="shared" si="136"/>
        <v>0</v>
      </c>
    </row>
    <row r="149" spans="2:83" s="207" customFormat="1" x14ac:dyDescent="0.25">
      <c r="B149" s="329"/>
      <c r="C149" s="209" t="s">
        <v>36</v>
      </c>
      <c r="E149" s="233"/>
      <c r="F149" s="64"/>
      <c r="G149" s="229"/>
      <c r="H149" s="229"/>
      <c r="I149" s="28"/>
      <c r="J149" s="28"/>
      <c r="K149" s="28"/>
      <c r="L149" s="28"/>
      <c r="M149" s="28"/>
      <c r="N149" s="28"/>
      <c r="O149" s="28"/>
      <c r="P149" s="28"/>
      <c r="Q149" s="28"/>
      <c r="R149" s="28"/>
      <c r="S149" s="28"/>
      <c r="T149" s="28"/>
      <c r="U149" s="28"/>
      <c r="V149" s="28"/>
      <c r="W149" s="52">
        <f>ConsMarket!W149*$E149</f>
        <v>0</v>
      </c>
      <c r="X149" s="52">
        <f>ConsMarket!X149*$E149</f>
        <v>0</v>
      </c>
      <c r="Y149" s="52">
        <f>ConsMarket!Y149*$E149</f>
        <v>0</v>
      </c>
      <c r="Z149" s="52">
        <f>ConsMarket!Z149*$E149</f>
        <v>0</v>
      </c>
      <c r="AA149" s="52">
        <f>ConsMarket!AA149*$E149</f>
        <v>0</v>
      </c>
      <c r="AB149" s="52">
        <f>ConsMarket!AB149*$E149</f>
        <v>0</v>
      </c>
      <c r="AC149" s="52">
        <f>ConsMarket!AC149*$E149</f>
        <v>0</v>
      </c>
      <c r="AD149" s="52">
        <f>ConsMarket!AD149*$E149</f>
        <v>0</v>
      </c>
      <c r="AE149" s="52">
        <f>ConsMarket!AE149*$E149</f>
        <v>0</v>
      </c>
      <c r="AF149" s="52">
        <f>ConsMarket!AF149*$E149</f>
        <v>0</v>
      </c>
      <c r="AG149" s="52">
        <f>ConsMarket!AG149*$E149</f>
        <v>0</v>
      </c>
      <c r="AH149" s="52">
        <f>ConsMarket!AH149*$E149</f>
        <v>0</v>
      </c>
      <c r="AI149" s="52">
        <f>ConsMarket!AI149*$E149</f>
        <v>0</v>
      </c>
      <c r="AJ149" s="52">
        <f>ConsMarket!AJ149*$E149</f>
        <v>0</v>
      </c>
      <c r="AK149" s="52">
        <f>ConsMarket!AK149*$E149</f>
        <v>0</v>
      </c>
      <c r="AL149" s="52">
        <f>ConsMarket!AL149*$E149</f>
        <v>0</v>
      </c>
      <c r="AM149" s="52">
        <f>ConsMarket!AM149*$E149</f>
        <v>0</v>
      </c>
      <c r="AN149" s="52">
        <f>ConsMarket!AN149*$E149</f>
        <v>0</v>
      </c>
      <c r="AO149" s="52">
        <f>ConsMarket!AO149*$E149</f>
        <v>0</v>
      </c>
      <c r="AP149" s="52">
        <f>ConsMarket!AP149*$E149</f>
        <v>0</v>
      </c>
      <c r="AQ149" s="52">
        <f>ConsMarket!AQ149*$E149</f>
        <v>0</v>
      </c>
      <c r="AR149" s="52">
        <f>ConsMarket!AR149*$E149</f>
        <v>0</v>
      </c>
      <c r="AS149" s="52">
        <f>ConsMarket!AS149*$E149</f>
        <v>0</v>
      </c>
      <c r="AT149" s="52">
        <f>ConsMarket!AT149*$E149</f>
        <v>0</v>
      </c>
      <c r="AU149" s="100">
        <f>ConsMarket!AU149*$E149</f>
        <v>0</v>
      </c>
      <c r="AV149" s="100">
        <f>ConsMarket!AV149*$E149</f>
        <v>0</v>
      </c>
      <c r="AW149" s="100">
        <f>ConsMarket!AW149*$E149</f>
        <v>0</v>
      </c>
      <c r="AX149" s="100">
        <f>ConsMarket!AX149*$E149</f>
        <v>0</v>
      </c>
      <c r="AY149" s="100">
        <f>ConsMarket!AY149*$E149</f>
        <v>0</v>
      </c>
      <c r="AZ149" s="100">
        <f>ConsMarket!AZ149*$E149</f>
        <v>0</v>
      </c>
      <c r="BA149" s="100">
        <f>ConsMarket!BA149*$E149</f>
        <v>0</v>
      </c>
      <c r="BB149" s="100">
        <f>ConsMarket!BB149*$E149</f>
        <v>0</v>
      </c>
      <c r="BC149" s="100">
        <f>ConsMarket!BC149*$E149</f>
        <v>0</v>
      </c>
      <c r="BD149" s="100">
        <f>ConsMarket!BD149*$E149</f>
        <v>0</v>
      </c>
      <c r="BE149" s="100">
        <f>ConsMarket!BE149*$E149</f>
        <v>0</v>
      </c>
      <c r="BF149" s="100">
        <f>ConsMarket!BF149*$E149</f>
        <v>0</v>
      </c>
      <c r="BG149" s="100">
        <f>ConsMarket!BG149*$E149</f>
        <v>0</v>
      </c>
      <c r="BH149" s="100">
        <f>ConsMarket!BH149*$E149</f>
        <v>0</v>
      </c>
      <c r="BI149" s="100">
        <f>ConsMarket!BI149*$E149</f>
        <v>0</v>
      </c>
      <c r="BJ149" s="100">
        <f>ConsMarket!BJ149*$E149</f>
        <v>0</v>
      </c>
      <c r="BK149" s="100">
        <f>ConsMarket!BK149*$E149</f>
        <v>0</v>
      </c>
      <c r="BL149" s="100">
        <f>ConsMarket!BL149*$E149</f>
        <v>0</v>
      </c>
      <c r="BM149" s="100">
        <f>ConsMarket!BM149*$E149</f>
        <v>0</v>
      </c>
      <c r="BN149" s="100">
        <f>ConsMarket!BN149*$E149</f>
        <v>0</v>
      </c>
      <c r="BO149" s="100">
        <f>ConsMarket!BO149*$E149</f>
        <v>0</v>
      </c>
      <c r="BP149" s="100">
        <f>ConsMarket!BP149*$E149</f>
        <v>0</v>
      </c>
      <c r="BQ149" s="100">
        <f>ConsMarket!BQ149*$E149</f>
        <v>0</v>
      </c>
      <c r="BR149" s="100">
        <f>ConsMarket!BR149*$E149</f>
        <v>0</v>
      </c>
      <c r="BS149" s="100">
        <f>ConsMarket!BS149*$E149</f>
        <v>0</v>
      </c>
      <c r="BT149" s="100">
        <f>ConsMarket!BT149*$E149</f>
        <v>0</v>
      </c>
      <c r="BU149" s="100">
        <f>ConsMarket!BU149*$E149</f>
        <v>0</v>
      </c>
      <c r="BV149" s="100">
        <f>ConsMarket!BV149*$E149</f>
        <v>0</v>
      </c>
      <c r="BW149" s="100">
        <f>ConsMarket!BW149*$E149</f>
        <v>0</v>
      </c>
      <c r="BX149" s="100">
        <f>ConsMarket!BX149*$E149</f>
        <v>0</v>
      </c>
      <c r="BY149" s="100">
        <f>ConsMarket!BY149*$E149</f>
        <v>0</v>
      </c>
      <c r="BZ149" s="100">
        <f>ConsMarket!BZ149*$E149</f>
        <v>0</v>
      </c>
      <c r="CA149" s="100">
        <f>ConsMarket!CA149*$E149</f>
        <v>0</v>
      </c>
      <c r="CB149" s="100">
        <f>ConsMarket!CB149*$E149</f>
        <v>0</v>
      </c>
      <c r="CC149" s="100">
        <f>ConsMarket!CC149*$E149</f>
        <v>0</v>
      </c>
      <c r="CD149" s="100">
        <f>ConsMarket!CD149*$E149</f>
        <v>0</v>
      </c>
      <c r="CE149" s="100">
        <f>ConsMarket!CE149*$E149</f>
        <v>0</v>
      </c>
    </row>
    <row r="150" spans="2:83" s="207" customFormat="1" x14ac:dyDescent="0.25">
      <c r="B150" s="329"/>
      <c r="C150" s="209" t="s">
        <v>37</v>
      </c>
      <c r="E150" s="233"/>
      <c r="F150" s="64"/>
      <c r="G150" s="229"/>
      <c r="H150" s="229"/>
      <c r="I150" s="28"/>
      <c r="J150" s="28"/>
      <c r="K150" s="28"/>
      <c r="L150" s="28"/>
      <c r="M150" s="28"/>
      <c r="N150" s="28"/>
      <c r="O150" s="28"/>
      <c r="P150" s="28"/>
      <c r="Q150" s="28"/>
      <c r="R150" s="28"/>
      <c r="S150" s="28"/>
      <c r="T150" s="28"/>
      <c r="U150" s="28"/>
      <c r="V150" s="28"/>
      <c r="W150" s="52">
        <f>ConsMarket!W150*$E150</f>
        <v>0</v>
      </c>
      <c r="X150" s="52">
        <f>ConsMarket!X150*$E150</f>
        <v>0</v>
      </c>
      <c r="Y150" s="52">
        <f>ConsMarket!Y150*$E150</f>
        <v>0</v>
      </c>
      <c r="Z150" s="52">
        <f>ConsMarket!Z150*$E150</f>
        <v>0</v>
      </c>
      <c r="AA150" s="52">
        <f>ConsMarket!AA150*$E150</f>
        <v>0</v>
      </c>
      <c r="AB150" s="52">
        <f>ConsMarket!AB150*$E150</f>
        <v>0</v>
      </c>
      <c r="AC150" s="52">
        <f>ConsMarket!AC150*$E150</f>
        <v>0</v>
      </c>
      <c r="AD150" s="52">
        <f>ConsMarket!AD150*$E150</f>
        <v>0</v>
      </c>
      <c r="AE150" s="52">
        <f>ConsMarket!AE150*$E150</f>
        <v>0</v>
      </c>
      <c r="AF150" s="52">
        <f>ConsMarket!AF150*$E150</f>
        <v>0</v>
      </c>
      <c r="AG150" s="52">
        <f>ConsMarket!AG150*$E150</f>
        <v>0</v>
      </c>
      <c r="AH150" s="52">
        <f>ConsMarket!AH150*$E150</f>
        <v>0</v>
      </c>
      <c r="AI150" s="52">
        <f>ConsMarket!AI150*$E150</f>
        <v>0</v>
      </c>
      <c r="AJ150" s="52">
        <f>ConsMarket!AJ150*$E150</f>
        <v>0</v>
      </c>
      <c r="AK150" s="52">
        <f>ConsMarket!AK150*$E150</f>
        <v>0</v>
      </c>
      <c r="AL150" s="52">
        <f>ConsMarket!AL150*$E150</f>
        <v>0</v>
      </c>
      <c r="AM150" s="52">
        <f>ConsMarket!AM150*$E150</f>
        <v>0</v>
      </c>
      <c r="AN150" s="52">
        <f>ConsMarket!AN150*$E150</f>
        <v>0</v>
      </c>
      <c r="AO150" s="52">
        <f>ConsMarket!AO150*$E150</f>
        <v>0</v>
      </c>
      <c r="AP150" s="52">
        <f>ConsMarket!AP150*$E150</f>
        <v>0</v>
      </c>
      <c r="AQ150" s="52">
        <f>ConsMarket!AQ150*$E150</f>
        <v>0</v>
      </c>
      <c r="AR150" s="52">
        <f>ConsMarket!AR150*$E150</f>
        <v>0</v>
      </c>
      <c r="AS150" s="52">
        <f>ConsMarket!AS150*$E150</f>
        <v>0</v>
      </c>
      <c r="AT150" s="52">
        <f>ConsMarket!AT150*$E150</f>
        <v>0</v>
      </c>
      <c r="AU150" s="100">
        <f>ConsMarket!AU150*$E150</f>
        <v>0</v>
      </c>
      <c r="AV150" s="100">
        <f>ConsMarket!AV150*$E150</f>
        <v>0</v>
      </c>
      <c r="AW150" s="100">
        <f>ConsMarket!AW150*$E150</f>
        <v>0</v>
      </c>
      <c r="AX150" s="100">
        <f>ConsMarket!AX150*$E150</f>
        <v>0</v>
      </c>
      <c r="AY150" s="100">
        <f>ConsMarket!AY150*$E150</f>
        <v>0</v>
      </c>
      <c r="AZ150" s="100">
        <f>ConsMarket!AZ150*$E150</f>
        <v>0</v>
      </c>
      <c r="BA150" s="100">
        <f>ConsMarket!BA150*$E150</f>
        <v>0</v>
      </c>
      <c r="BB150" s="100">
        <f>ConsMarket!BB150*$E150</f>
        <v>0</v>
      </c>
      <c r="BC150" s="100">
        <f>ConsMarket!BC150*$E150</f>
        <v>0</v>
      </c>
      <c r="BD150" s="100">
        <f>ConsMarket!BD150*$E150</f>
        <v>0</v>
      </c>
      <c r="BE150" s="100">
        <f>ConsMarket!BE150*$E150</f>
        <v>0</v>
      </c>
      <c r="BF150" s="100">
        <f>ConsMarket!BF150*$E150</f>
        <v>0</v>
      </c>
      <c r="BG150" s="100">
        <f>ConsMarket!BG150*$E150</f>
        <v>0</v>
      </c>
      <c r="BH150" s="100">
        <f>ConsMarket!BH150*$E150</f>
        <v>0</v>
      </c>
      <c r="BI150" s="100">
        <f>ConsMarket!BI150*$E150</f>
        <v>0</v>
      </c>
      <c r="BJ150" s="100">
        <f>ConsMarket!BJ150*$E150</f>
        <v>0</v>
      </c>
      <c r="BK150" s="100">
        <f>ConsMarket!BK150*$E150</f>
        <v>0</v>
      </c>
      <c r="BL150" s="100">
        <f>ConsMarket!BL150*$E150</f>
        <v>0</v>
      </c>
      <c r="BM150" s="100">
        <f>ConsMarket!BM150*$E150</f>
        <v>0</v>
      </c>
      <c r="BN150" s="100">
        <f>ConsMarket!BN150*$E150</f>
        <v>0</v>
      </c>
      <c r="BO150" s="100">
        <f>ConsMarket!BO150*$E150</f>
        <v>0</v>
      </c>
      <c r="BP150" s="100">
        <f>ConsMarket!BP150*$E150</f>
        <v>0</v>
      </c>
      <c r="BQ150" s="100">
        <f>ConsMarket!BQ150*$E150</f>
        <v>0</v>
      </c>
      <c r="BR150" s="100">
        <f>ConsMarket!BR150*$E150</f>
        <v>0</v>
      </c>
      <c r="BS150" s="100">
        <f>ConsMarket!BS150*$E150</f>
        <v>0</v>
      </c>
      <c r="BT150" s="100">
        <f>ConsMarket!BT150*$E150</f>
        <v>0</v>
      </c>
      <c r="BU150" s="100">
        <f>ConsMarket!BU150*$E150</f>
        <v>0</v>
      </c>
      <c r="BV150" s="100">
        <f>ConsMarket!BV150*$E150</f>
        <v>0</v>
      </c>
      <c r="BW150" s="100">
        <f>ConsMarket!BW150*$E150</f>
        <v>0</v>
      </c>
      <c r="BX150" s="100">
        <f>ConsMarket!BX150*$E150</f>
        <v>0</v>
      </c>
      <c r="BY150" s="100">
        <f>ConsMarket!BY150*$E150</f>
        <v>0</v>
      </c>
      <c r="BZ150" s="100">
        <f>ConsMarket!BZ150*$E150</f>
        <v>0</v>
      </c>
      <c r="CA150" s="100">
        <f>ConsMarket!CA150*$E150</f>
        <v>0</v>
      </c>
      <c r="CB150" s="100">
        <f>ConsMarket!CB150*$E150</f>
        <v>0</v>
      </c>
      <c r="CC150" s="100">
        <f>ConsMarket!CC150*$E150</f>
        <v>0</v>
      </c>
      <c r="CD150" s="100">
        <f>ConsMarket!CD150*$E150</f>
        <v>0</v>
      </c>
      <c r="CE150" s="100">
        <f>ConsMarket!CE150*$E150</f>
        <v>0</v>
      </c>
    </row>
    <row r="151" spans="2:83" x14ac:dyDescent="0.25">
      <c r="B151" s="5"/>
      <c r="C151" s="3" t="s">
        <v>27</v>
      </c>
      <c r="E151" s="233"/>
      <c r="F151" s="220"/>
      <c r="G151" s="220"/>
      <c r="H151" s="220"/>
      <c r="I151" s="17"/>
      <c r="J151" s="17"/>
      <c r="K151" s="17"/>
      <c r="L151" s="17"/>
      <c r="M151" s="17"/>
      <c r="N151" s="17"/>
      <c r="O151" s="17"/>
      <c r="P151" s="17"/>
      <c r="Q151" s="17"/>
      <c r="R151" s="17"/>
      <c r="S151" s="17"/>
      <c r="T151" s="17"/>
      <c r="U151" s="17"/>
      <c r="V151" s="17"/>
      <c r="W151" s="7">
        <f>W128+W131+W138+W141+W145+W148+W149+W150</f>
        <v>1795.7763498259937</v>
      </c>
      <c r="X151" s="7">
        <f t="shared" ref="X151:CE151" si="137">X128+X131+X138+X141+X145+X148+X149+X150</f>
        <v>1794.1246064607587</v>
      </c>
      <c r="Y151" s="7">
        <f t="shared" si="137"/>
        <v>1825.7153478849123</v>
      </c>
      <c r="Z151" s="7">
        <f t="shared" si="137"/>
        <v>1861.1939590228112</v>
      </c>
      <c r="AA151" s="7">
        <f t="shared" si="137"/>
        <v>1903.4585938624302</v>
      </c>
      <c r="AB151" s="7">
        <f t="shared" si="137"/>
        <v>1956.99568496853</v>
      </c>
      <c r="AC151" s="7">
        <f t="shared" si="137"/>
        <v>2017.5926428833332</v>
      </c>
      <c r="AD151" s="7">
        <f t="shared" si="137"/>
        <v>2079.8271101032133</v>
      </c>
      <c r="AE151" s="7">
        <f t="shared" si="137"/>
        <v>2140.6800907796396</v>
      </c>
      <c r="AF151" s="7">
        <f t="shared" si="137"/>
        <v>2238.8970047361331</v>
      </c>
      <c r="AG151" s="7">
        <f t="shared" si="137"/>
        <v>2322.2081251205836</v>
      </c>
      <c r="AH151" s="7">
        <f t="shared" si="137"/>
        <v>2393.7395227843795</v>
      </c>
      <c r="AI151" s="7">
        <f t="shared" si="137"/>
        <v>2440.4443100357994</v>
      </c>
      <c r="AJ151" s="7">
        <f t="shared" si="137"/>
        <v>2555.3485873166715</v>
      </c>
      <c r="AK151" s="7">
        <f t="shared" si="137"/>
        <v>2701.2082953462341</v>
      </c>
      <c r="AL151" s="7">
        <f t="shared" si="137"/>
        <v>2882.3968369185441</v>
      </c>
      <c r="AM151" s="7">
        <f t="shared" si="137"/>
        <v>3025.7742635811851</v>
      </c>
      <c r="AN151" s="7">
        <f t="shared" si="137"/>
        <v>3187.5140916770742</v>
      </c>
      <c r="AO151" s="7">
        <f t="shared" si="137"/>
        <v>3305.0566536276128</v>
      </c>
      <c r="AP151" s="7">
        <f t="shared" si="137"/>
        <v>3385.7037696068664</v>
      </c>
      <c r="AQ151" s="7">
        <f t="shared" si="137"/>
        <v>3417.6690206722369</v>
      </c>
      <c r="AR151" s="7">
        <f t="shared" si="137"/>
        <v>3379.7274874331551</v>
      </c>
      <c r="AS151" s="7">
        <f t="shared" si="137"/>
        <v>3171.160518941263</v>
      </c>
      <c r="AT151" s="7">
        <f t="shared" si="137"/>
        <v>2984.0684677893723</v>
      </c>
      <c r="AU151" s="31">
        <f t="shared" si="137"/>
        <v>0</v>
      </c>
      <c r="AV151" s="31">
        <f t="shared" si="137"/>
        <v>0</v>
      </c>
      <c r="AW151" s="31">
        <f t="shared" si="137"/>
        <v>0</v>
      </c>
      <c r="AX151" s="31">
        <f t="shared" si="137"/>
        <v>0</v>
      </c>
      <c r="AY151" s="31">
        <f t="shared" si="137"/>
        <v>0</v>
      </c>
      <c r="AZ151" s="31">
        <f t="shared" si="137"/>
        <v>0</v>
      </c>
      <c r="BA151" s="31">
        <f t="shared" si="137"/>
        <v>0</v>
      </c>
      <c r="BB151" s="31">
        <f t="shared" si="137"/>
        <v>0</v>
      </c>
      <c r="BC151" s="31">
        <f t="shared" si="137"/>
        <v>0</v>
      </c>
      <c r="BD151" s="31">
        <f t="shared" si="137"/>
        <v>0</v>
      </c>
      <c r="BE151" s="31">
        <f t="shared" si="137"/>
        <v>0</v>
      </c>
      <c r="BF151" s="31">
        <f t="shared" si="137"/>
        <v>0</v>
      </c>
      <c r="BG151" s="31">
        <f t="shared" si="137"/>
        <v>0</v>
      </c>
      <c r="BH151" s="31">
        <f t="shared" si="137"/>
        <v>0</v>
      </c>
      <c r="BI151" s="31">
        <f t="shared" si="137"/>
        <v>0</v>
      </c>
      <c r="BJ151" s="31">
        <f t="shared" si="137"/>
        <v>0</v>
      </c>
      <c r="BK151" s="31">
        <f t="shared" si="137"/>
        <v>0</v>
      </c>
      <c r="BL151" s="31">
        <f t="shared" si="137"/>
        <v>0</v>
      </c>
      <c r="BM151" s="31">
        <f t="shared" si="137"/>
        <v>0</v>
      </c>
      <c r="BN151" s="31">
        <f t="shared" si="137"/>
        <v>0</v>
      </c>
      <c r="BO151" s="31">
        <f t="shared" si="137"/>
        <v>0</v>
      </c>
      <c r="BP151" s="31">
        <f t="shared" si="137"/>
        <v>0</v>
      </c>
      <c r="BQ151" s="31">
        <f t="shared" si="137"/>
        <v>0</v>
      </c>
      <c r="BR151" s="31">
        <f t="shared" si="137"/>
        <v>0</v>
      </c>
      <c r="BS151" s="31">
        <f t="shared" si="137"/>
        <v>0</v>
      </c>
      <c r="BT151" s="31">
        <f t="shared" si="137"/>
        <v>0</v>
      </c>
      <c r="BU151" s="31">
        <f t="shared" si="137"/>
        <v>0</v>
      </c>
      <c r="BV151" s="31">
        <f t="shared" si="137"/>
        <v>0</v>
      </c>
      <c r="BW151" s="31">
        <f t="shared" si="137"/>
        <v>0</v>
      </c>
      <c r="BX151" s="31">
        <f t="shared" si="137"/>
        <v>0</v>
      </c>
      <c r="BY151" s="31">
        <f t="shared" si="137"/>
        <v>0</v>
      </c>
      <c r="BZ151" s="31">
        <f t="shared" si="137"/>
        <v>0</v>
      </c>
      <c r="CA151" s="31">
        <f t="shared" si="137"/>
        <v>0</v>
      </c>
      <c r="CB151" s="31">
        <f t="shared" si="137"/>
        <v>0</v>
      </c>
      <c r="CC151" s="31">
        <f t="shared" si="137"/>
        <v>0</v>
      </c>
      <c r="CD151" s="31">
        <f t="shared" si="137"/>
        <v>0</v>
      </c>
      <c r="CE151" s="31">
        <f t="shared" si="137"/>
        <v>0</v>
      </c>
    </row>
    <row r="153" spans="2:83" hidden="1" x14ac:dyDescent="0.25">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row>
    <row r="154" spans="2:83" hidden="1" x14ac:dyDescent="0.25">
      <c r="AM154" s="119"/>
      <c r="AN154" s="119"/>
      <c r="AO154" s="18"/>
      <c r="AP154" s="226"/>
      <c r="AQ154" s="226"/>
      <c r="AR154" s="226"/>
      <c r="AS154" s="226"/>
      <c r="AT154" s="226"/>
      <c r="AU154" s="226"/>
      <c r="AV154" s="226"/>
      <c r="AW154" s="226"/>
      <c r="AX154" s="226"/>
      <c r="AY154" s="226"/>
      <c r="AZ154" s="226"/>
      <c r="BA154" s="226"/>
      <c r="BB154" s="226"/>
      <c r="BC154" s="226"/>
      <c r="BD154" s="226"/>
      <c r="BE154" s="226"/>
      <c r="BF154" s="226"/>
      <c r="BG154" s="226"/>
      <c r="BH154" s="226"/>
      <c r="BI154" s="226"/>
      <c r="BJ154" s="226"/>
      <c r="BK154" s="226"/>
      <c r="BL154" s="226"/>
      <c r="BM154" s="226"/>
      <c r="BN154" s="226"/>
      <c r="BO154" s="226"/>
      <c r="BP154" s="226"/>
      <c r="BQ154" s="226"/>
      <c r="BR154" s="226"/>
      <c r="BS154" s="226"/>
      <c r="BT154" s="226"/>
      <c r="BU154" s="226"/>
      <c r="BV154" s="226"/>
      <c r="BW154" s="226"/>
      <c r="BX154" s="226"/>
      <c r="BY154" s="226"/>
      <c r="BZ154" s="226"/>
      <c r="CA154" s="226"/>
      <c r="CB154" s="226"/>
      <c r="CC154" s="226"/>
      <c r="CD154" s="226"/>
      <c r="CE154" s="226"/>
    </row>
    <row r="155" spans="2:83" hidden="1" x14ac:dyDescent="0.25">
      <c r="AM155" s="18"/>
      <c r="AN155" s="18"/>
      <c r="AO155" s="1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c r="BT155" s="128"/>
      <c r="BU155" s="128"/>
      <c r="BV155" s="128"/>
      <c r="BW155" s="128"/>
      <c r="BX155" s="128"/>
      <c r="BY155" s="128"/>
      <c r="BZ155" s="128"/>
      <c r="CA155" s="128"/>
      <c r="CB155" s="128"/>
      <c r="CC155" s="128"/>
      <c r="CD155" s="128"/>
      <c r="CE155" s="128"/>
    </row>
    <row r="156" spans="2:83" hidden="1" x14ac:dyDescent="0.25">
      <c r="H156" s="18" t="s">
        <v>48</v>
      </c>
      <c r="AM156" s="18"/>
      <c r="AN156" s="18"/>
      <c r="AO156" s="18"/>
      <c r="AP156" s="128"/>
      <c r="AQ156" s="128"/>
      <c r="AR156" s="128"/>
      <c r="AS156" s="128"/>
      <c r="AT156" s="128"/>
      <c r="AU156" s="128"/>
      <c r="AV156" s="128"/>
      <c r="AW156" s="128"/>
      <c r="AX156" s="128"/>
      <c r="AY156" s="128"/>
      <c r="AZ156" s="128"/>
      <c r="BA156" s="128"/>
      <c r="BB156" s="128"/>
      <c r="BC156" s="128"/>
      <c r="BD156" s="128"/>
      <c r="BE156" s="128"/>
      <c r="BF156" s="128"/>
      <c r="BG156" s="128"/>
      <c r="BH156" s="128"/>
      <c r="BI156" s="128"/>
      <c r="BJ156" s="128"/>
      <c r="BK156" s="128"/>
      <c r="BL156" s="128"/>
      <c r="BM156" s="128"/>
      <c r="BN156" s="128"/>
      <c r="BO156" s="128"/>
      <c r="BP156" s="128"/>
      <c r="BQ156" s="128"/>
      <c r="BR156" s="128"/>
      <c r="BS156" s="128"/>
      <c r="BT156" s="128"/>
      <c r="BU156" s="128"/>
      <c r="BV156" s="128"/>
      <c r="BW156" s="128"/>
      <c r="BX156" s="128"/>
      <c r="BY156" s="128"/>
      <c r="BZ156" s="128"/>
      <c r="CA156" s="128"/>
      <c r="CB156" s="128"/>
      <c r="CC156" s="128"/>
      <c r="CD156" s="128"/>
      <c r="CE156" s="128"/>
    </row>
    <row r="157" spans="2:83" x14ac:dyDescent="0.25">
      <c r="G157" s="70"/>
      <c r="H157" s="70"/>
      <c r="I157" s="4"/>
      <c r="J157" s="4"/>
      <c r="K157" s="4"/>
      <c r="L157" s="4"/>
      <c r="M157" s="4"/>
      <c r="N157" s="4"/>
      <c r="O157" s="4"/>
      <c r="P157" s="4"/>
      <c r="Q157" s="4"/>
      <c r="R157" s="4"/>
      <c r="S157" s="4"/>
      <c r="T157" s="4"/>
      <c r="U157" s="4"/>
      <c r="V157" s="4"/>
      <c r="W157" s="315" t="s">
        <v>167</v>
      </c>
      <c r="X157" s="316"/>
      <c r="Y157" s="317"/>
      <c r="Z157" s="13"/>
      <c r="AA157" s="305" t="s">
        <v>168</v>
      </c>
      <c r="AB157" s="305"/>
      <c r="AC157" s="305"/>
    </row>
    <row r="158" spans="2:83" ht="64.2" x14ac:dyDescent="0.25">
      <c r="C158" s="259"/>
      <c r="G158" s="70"/>
      <c r="H158" s="70"/>
      <c r="I158" s="4"/>
      <c r="J158" s="4"/>
      <c r="K158" s="4"/>
      <c r="L158" s="4"/>
      <c r="M158" s="4"/>
      <c r="N158" s="4"/>
      <c r="O158" s="4"/>
      <c r="P158" s="4"/>
      <c r="Q158" s="4"/>
      <c r="R158" s="4"/>
      <c r="S158" s="4"/>
      <c r="T158" s="4"/>
      <c r="U158" s="4"/>
      <c r="V158" s="4"/>
      <c r="W158" s="269" t="s">
        <v>124</v>
      </c>
      <c r="X158" s="270" t="s">
        <v>63</v>
      </c>
      <c r="Y158" s="275" t="s">
        <v>166</v>
      </c>
      <c r="Z158" s="13"/>
      <c r="AA158" s="269" t="s">
        <v>124</v>
      </c>
      <c r="AB158" s="270" t="s">
        <v>63</v>
      </c>
      <c r="AC158" s="273" t="s">
        <v>166</v>
      </c>
    </row>
    <row r="159" spans="2:83" x14ac:dyDescent="0.25">
      <c r="C159" s="331" t="s">
        <v>324</v>
      </c>
      <c r="E159" s="13" t="s">
        <v>0</v>
      </c>
      <c r="F159" s="13"/>
      <c r="G159" s="70"/>
      <c r="H159" s="70"/>
      <c r="I159" s="4"/>
      <c r="J159" s="4"/>
      <c r="K159" s="4"/>
      <c r="L159" s="4"/>
      <c r="M159" s="4"/>
      <c r="N159" s="4"/>
      <c r="O159" s="4"/>
      <c r="P159" s="4"/>
      <c r="Q159" s="4"/>
      <c r="R159" s="4"/>
      <c r="S159" s="4"/>
      <c r="T159" s="4"/>
      <c r="U159" s="4"/>
      <c r="V159" s="4"/>
      <c r="W159" s="262">
        <f>AO5/SUM(AO$5:AO$10)</f>
        <v>0.40292484036096804</v>
      </c>
      <c r="X159" s="264">
        <f>AO78/(AO$78+AO$81+AO$88+AO$91+AO$95+AO$98)</f>
        <v>8.0153841367965772E-2</v>
      </c>
      <c r="Y159" s="266">
        <f>AO128/(AO$128+AO$131+AO$138+AO$141+AO$145+AO$148)</f>
        <v>0.6035552173950286</v>
      </c>
      <c r="Z159" s="13"/>
      <c r="AA159" s="262">
        <f t="shared" ref="AA159:AA164" si="138">AT5/SUM(AT$5:AT$10)</f>
        <v>0.36688677996759622</v>
      </c>
      <c r="AB159" s="264">
        <f>AT78/(AT$78+AT$81+AT$88+AT$91+AT$95+AT$98)</f>
        <v>6.5906406398026751E-2</v>
      </c>
      <c r="AC159" s="266">
        <f>AT128/(AT$128+AT$131+AT$138+AT$141+AT$145+AT$148)</f>
        <v>0.58888586957885747</v>
      </c>
    </row>
    <row r="160" spans="2:83" x14ac:dyDescent="0.25">
      <c r="C160" s="331"/>
      <c r="E160" s="13" t="s">
        <v>1</v>
      </c>
      <c r="F160" s="13"/>
      <c r="G160" s="70"/>
      <c r="H160" s="70"/>
      <c r="I160" s="4"/>
      <c r="J160" s="4"/>
      <c r="K160" s="4"/>
      <c r="L160" s="4"/>
      <c r="M160" s="4"/>
      <c r="N160" s="4"/>
      <c r="O160" s="4"/>
      <c r="P160" s="4"/>
      <c r="Q160" s="4"/>
      <c r="R160" s="4"/>
      <c r="S160" s="4"/>
      <c r="T160" s="4"/>
      <c r="U160" s="4"/>
      <c r="V160" s="4"/>
      <c r="W160" s="262">
        <f t="shared" ref="W160:W164" si="139">AO6/SUM(AO$5:AO$10)</f>
        <v>0.18845963664989129</v>
      </c>
      <c r="X160" s="264">
        <f>AO81/(AO$78+AO$81+AO$88+AO$91+AO$95+AO$98)</f>
        <v>0.29552667279848471</v>
      </c>
      <c r="Y160" s="266">
        <f>AO131/(AO$128+AO$131+AO$138+AO$141+AO$145+AO$148)</f>
        <v>0.121908119018416</v>
      </c>
      <c r="Z160" s="13"/>
      <c r="AA160" s="262">
        <f t="shared" si="138"/>
        <v>0.12184471515746503</v>
      </c>
      <c r="AB160" s="264">
        <f>AT81/(AT$78+AT$81+AT$88+AT$91+AT$95+AT$98)</f>
        <v>0.16707437842449882</v>
      </c>
      <c r="AC160" s="266">
        <f>AT131/(AT$128+AT$131+AT$138+AT$141+AT$145+AT$148)</f>
        <v>8.8483921728904458E-2</v>
      </c>
    </row>
    <row r="161" spans="3:29" x14ac:dyDescent="0.25">
      <c r="C161" s="331"/>
      <c r="E161" s="13" t="s">
        <v>305</v>
      </c>
      <c r="F161" s="13"/>
      <c r="G161" s="70"/>
      <c r="H161" s="70"/>
      <c r="I161" s="4"/>
      <c r="J161" s="4"/>
      <c r="K161" s="4"/>
      <c r="L161" s="4"/>
      <c r="M161" s="4"/>
      <c r="N161" s="4"/>
      <c r="O161" s="4"/>
      <c r="P161" s="4"/>
      <c r="Q161" s="4"/>
      <c r="R161" s="4"/>
      <c r="S161" s="4"/>
      <c r="T161" s="4"/>
      <c r="U161" s="4"/>
      <c r="V161" s="4"/>
      <c r="W161" s="262">
        <f t="shared" si="139"/>
        <v>0.21007348407696713</v>
      </c>
      <c r="X161" s="264">
        <f>AO88/(AO$78+AO$81+AO$88+AO$91+AO$95+AO$98)</f>
        <v>0.45375270648961202</v>
      </c>
      <c r="Y161" s="266">
        <f>AO138/(AO$128+AO$131+AO$138+AO$141+AO$145+AO$148)</f>
        <v>5.8605556597288062E-2</v>
      </c>
      <c r="Z161" s="13"/>
      <c r="AA161" s="262">
        <f t="shared" si="138"/>
        <v>0.29617373619432352</v>
      </c>
      <c r="AB161" s="264">
        <f>AT88/(AT$78+AT$81+AT$88+AT$91+AT$95+AT$98)</f>
        <v>0.5776832892973166</v>
      </c>
      <c r="AC161" s="266">
        <f>AT138/(AT$128+AT$131+AT$138+AT$141+AT$145+AT$148)</f>
        <v>8.8536062798678594E-2</v>
      </c>
    </row>
    <row r="162" spans="3:29" x14ac:dyDescent="0.25">
      <c r="C162" s="331"/>
      <c r="E162" s="13" t="s">
        <v>3</v>
      </c>
      <c r="F162" s="13"/>
      <c r="G162" s="70"/>
      <c r="H162" s="70"/>
      <c r="I162" s="4"/>
      <c r="J162" s="4"/>
      <c r="K162" s="4"/>
      <c r="L162" s="4"/>
      <c r="M162" s="4"/>
      <c r="N162" s="4"/>
      <c r="O162" s="4"/>
      <c r="P162" s="4"/>
      <c r="Q162" s="4"/>
      <c r="R162" s="4"/>
      <c r="S162" s="4"/>
      <c r="T162" s="4"/>
      <c r="U162" s="4"/>
      <c r="V162" s="4"/>
      <c r="W162" s="262">
        <f t="shared" si="139"/>
        <v>7.893158507336899E-2</v>
      </c>
      <c r="X162" s="264">
        <f>AO91/(AO$78+AO$81+AO$88+AO$91+AO$95+AO$98)</f>
        <v>0.17056677934393763</v>
      </c>
      <c r="Y162" s="266">
        <f>AO141/(AO$128+AO$131+AO$138+AO$141+AO$145+AO$148)</f>
        <v>2.1972305480557248E-2</v>
      </c>
      <c r="Z162" s="13"/>
      <c r="AA162" s="262">
        <f t="shared" si="138"/>
        <v>1.0889044620789016E-2</v>
      </c>
      <c r="AB162" s="264">
        <f>AT91/(AT$78+AT$81+AT$88+AT$91+AT$95+AT$98)</f>
        <v>2.1248519367695565E-2</v>
      </c>
      <c r="AC162" s="266">
        <f>AT141/(AT$128+AT$131+AT$138+AT$141+AT$145+AT$148)</f>
        <v>3.2480348918522443E-3</v>
      </c>
    </row>
    <row r="163" spans="3:29" x14ac:dyDescent="0.25">
      <c r="C163" s="331"/>
      <c r="E163" s="13" t="s">
        <v>4</v>
      </c>
      <c r="F163" s="13"/>
      <c r="G163" s="70"/>
      <c r="H163" s="70"/>
      <c r="I163" s="4"/>
      <c r="J163" s="4"/>
      <c r="K163" s="4"/>
      <c r="L163" s="4"/>
      <c r="M163" s="4"/>
      <c r="N163" s="4"/>
      <c r="O163" s="4"/>
      <c r="P163" s="4"/>
      <c r="Q163" s="4"/>
      <c r="R163" s="4"/>
      <c r="S163" s="4"/>
      <c r="T163" s="4"/>
      <c r="U163" s="4"/>
      <c r="V163" s="4"/>
      <c r="W163" s="262">
        <f t="shared" si="139"/>
        <v>0.1196104538388046</v>
      </c>
      <c r="X163" s="264">
        <f>AO95/(AO$78+AO$81+AO$88+AO$91+AO$95+AO$98)</f>
        <v>0</v>
      </c>
      <c r="Y163" s="266">
        <f>AO145/(AO$128+AO$131+AO$138+AO$141+AO$145+AO$148)</f>
        <v>0.19395880150871017</v>
      </c>
      <c r="Z163" s="13"/>
      <c r="AA163" s="262">
        <f t="shared" si="138"/>
        <v>0.10887791679610039</v>
      </c>
      <c r="AB163" s="264">
        <f>AT95/(AT$78+AT$81+AT$88+AT$91+AT$95+AT$98)</f>
        <v>0</v>
      </c>
      <c r="AC163" s="266">
        <f>AT145/(AT$128+AT$131+AT$138+AT$141+AT$145+AT$148)</f>
        <v>0.18918480897263634</v>
      </c>
    </row>
    <row r="164" spans="3:29" ht="12.6" thickBot="1" x14ac:dyDescent="0.3">
      <c r="C164" s="331"/>
      <c r="E164" s="105" t="s">
        <v>5</v>
      </c>
      <c r="F164" s="13"/>
      <c r="G164" s="70"/>
      <c r="H164" s="70"/>
      <c r="I164" s="4"/>
      <c r="J164" s="4"/>
      <c r="K164" s="4"/>
      <c r="L164" s="4"/>
      <c r="M164" s="4"/>
      <c r="N164" s="4"/>
      <c r="O164" s="4"/>
      <c r="P164" s="4"/>
      <c r="Q164" s="4"/>
      <c r="R164" s="4"/>
      <c r="S164" s="4"/>
      <c r="T164" s="4"/>
      <c r="U164" s="4"/>
      <c r="V164" s="4"/>
      <c r="W164" s="263">
        <f t="shared" si="139"/>
        <v>0</v>
      </c>
      <c r="X164" s="265">
        <f>AO98/(AO$78+AO$81+AO$88+AO$91+AO$95+AO$98)</f>
        <v>0</v>
      </c>
      <c r="Y164" s="267">
        <f>AO148/(AO$128+AO$131+AO$138+AO$141+AO$145+AO$148)</f>
        <v>0</v>
      </c>
      <c r="Z164" s="13"/>
      <c r="AA164" s="263">
        <f t="shared" si="138"/>
        <v>9.5327807263725861E-2</v>
      </c>
      <c r="AB164" s="265">
        <f>AT98/(AT$78+AT$81+AT$88+AT$91+AT$95+AT$98)</f>
        <v>0.16808740651246235</v>
      </c>
      <c r="AC164" s="267">
        <f>AT148/(AT$128+AT$131+AT$138+AT$141+AT$145+AT$148)</f>
        <v>4.1661302029070937E-2</v>
      </c>
    </row>
    <row r="165" spans="3:29" hidden="1" x14ac:dyDescent="0.25">
      <c r="C165" s="70"/>
      <c r="E165" s="13" t="s">
        <v>27</v>
      </c>
      <c r="F165" s="13"/>
      <c r="G165" s="70"/>
      <c r="H165" s="70"/>
      <c r="I165" s="4"/>
      <c r="J165" s="4"/>
      <c r="K165" s="4"/>
      <c r="L165" s="4"/>
      <c r="M165" s="4"/>
      <c r="N165" s="4"/>
      <c r="O165" s="4"/>
      <c r="P165" s="4"/>
      <c r="Q165" s="4"/>
      <c r="R165" s="4"/>
      <c r="S165" s="4"/>
      <c r="T165" s="4"/>
      <c r="U165" s="4"/>
      <c r="V165" s="4"/>
      <c r="W165" s="107">
        <f>SUM(W159:W164)</f>
        <v>1</v>
      </c>
      <c r="X165" s="107">
        <f t="shared" ref="X165:Y165" si="140">SUM(X159:X164)</f>
        <v>1.0000000000000002</v>
      </c>
      <c r="Y165" s="107">
        <f t="shared" si="140"/>
        <v>1.0000000000000002</v>
      </c>
      <c r="Z165" s="13"/>
      <c r="AA165" s="107">
        <f>SUM(AA159:AA164)</f>
        <v>1</v>
      </c>
      <c r="AB165" s="107">
        <f>SUM(AB159:AB164)</f>
        <v>1</v>
      </c>
      <c r="AC165" s="107">
        <f t="shared" ref="AC165" si="141">SUM(AC159:AC164)</f>
        <v>1</v>
      </c>
    </row>
  </sheetData>
  <mergeCells count="53">
    <mergeCell ref="W157:Y157"/>
    <mergeCell ref="B2:C2"/>
    <mergeCell ref="E2:E4"/>
    <mergeCell ref="F2:F4"/>
    <mergeCell ref="G2:G4"/>
    <mergeCell ref="H2:H4"/>
    <mergeCell ref="B3:C3"/>
    <mergeCell ref="B4:C4"/>
    <mergeCell ref="B20:C20"/>
    <mergeCell ref="E20:E22"/>
    <mergeCell ref="F20:F22"/>
    <mergeCell ref="G20:G22"/>
    <mergeCell ref="H20:H22"/>
    <mergeCell ref="B21:C21"/>
    <mergeCell ref="B22:C22"/>
    <mergeCell ref="B46:B48"/>
    <mergeCell ref="B49:B50"/>
    <mergeCell ref="B70:C70"/>
    <mergeCell ref="E70:E72"/>
    <mergeCell ref="F70:F72"/>
    <mergeCell ref="B23:B28"/>
    <mergeCell ref="B29:B31"/>
    <mergeCell ref="B32:B38"/>
    <mergeCell ref="B39:B41"/>
    <mergeCell ref="B42:B45"/>
    <mergeCell ref="H120:H122"/>
    <mergeCell ref="B121:C121"/>
    <mergeCell ref="B122:C122"/>
    <mergeCell ref="H70:H72"/>
    <mergeCell ref="B71:C71"/>
    <mergeCell ref="B72:C72"/>
    <mergeCell ref="G70:G72"/>
    <mergeCell ref="B92:B95"/>
    <mergeCell ref="B96:B98"/>
    <mergeCell ref="E120:E122"/>
    <mergeCell ref="F120:F122"/>
    <mergeCell ref="G120:G122"/>
    <mergeCell ref="C159:C164"/>
    <mergeCell ref="AA157:AC157"/>
    <mergeCell ref="B149:B150"/>
    <mergeCell ref="B1:C1"/>
    <mergeCell ref="B123:B128"/>
    <mergeCell ref="B129:B131"/>
    <mergeCell ref="B132:B138"/>
    <mergeCell ref="B139:B141"/>
    <mergeCell ref="B142:B145"/>
    <mergeCell ref="B146:B148"/>
    <mergeCell ref="B99:B100"/>
    <mergeCell ref="B120:C120"/>
    <mergeCell ref="B73:B78"/>
    <mergeCell ref="B79:B81"/>
    <mergeCell ref="B82:B88"/>
    <mergeCell ref="B89:B91"/>
  </mergeCells>
  <pageMargins left="0.7" right="0.7" top="0.75" bottom="0.75" header="0.3" footer="0.3"/>
  <pageSetup paperSize="9" scale="77" orientation="landscape" horizontalDpi="4294967293" r:id="rId1"/>
  <headerFooter>
    <oddHeader>&amp;C&amp;8MELISA v0</oddHeader>
    <oddFooter>&amp;C&amp;8VHK for EC, Jan. 2015&amp;R&amp;8&amp;P</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E165"/>
  <sheetViews>
    <sheetView view="pageLayout" zoomScaleNormal="90" workbookViewId="0">
      <selection activeCell="P5" sqref="P5"/>
    </sheetView>
  </sheetViews>
  <sheetFormatPr defaultRowHeight="12" x14ac:dyDescent="0.25"/>
  <cols>
    <col min="1" max="1" width="3" style="4" customWidth="1"/>
    <col min="2" max="2" width="3" style="50" customWidth="1"/>
    <col min="3" max="3" width="27.6640625" style="4" customWidth="1"/>
    <col min="4" max="4" width="0.88671875" style="4" customWidth="1"/>
    <col min="5" max="5" width="4.88671875" style="174" customWidth="1"/>
    <col min="6" max="6" width="4.33203125" style="174" customWidth="1"/>
    <col min="7" max="7" width="1" style="18" customWidth="1"/>
    <col min="8" max="22" width="6.77734375" style="18" hidden="1" customWidth="1"/>
    <col min="23" max="46" width="5.21875" style="4" customWidth="1"/>
    <col min="47" max="83" width="6.77734375" style="4" hidden="1" customWidth="1"/>
    <col min="84" max="16384" width="8.88671875" style="4"/>
  </cols>
  <sheetData>
    <row r="2" spans="2:83" ht="14.4" customHeight="1" x14ac:dyDescent="0.25">
      <c r="B2" s="313" t="s">
        <v>276</v>
      </c>
      <c r="C2" s="314"/>
      <c r="E2" s="335" t="s">
        <v>144</v>
      </c>
      <c r="F2" s="338"/>
      <c r="G2" s="336"/>
      <c r="H2" s="336"/>
      <c r="I2" s="205"/>
      <c r="J2" s="205"/>
      <c r="K2" s="205"/>
      <c r="L2" s="205"/>
      <c r="M2" s="205"/>
      <c r="N2" s="205"/>
      <c r="O2" s="205"/>
      <c r="P2" s="205"/>
      <c r="Q2" s="205"/>
      <c r="R2" s="205"/>
      <c r="S2" s="205"/>
      <c r="T2" s="205"/>
      <c r="U2" s="205"/>
      <c r="V2" s="205"/>
      <c r="W2" s="80">
        <v>1990</v>
      </c>
      <c r="X2" s="80">
        <v>1991</v>
      </c>
      <c r="Y2" s="80">
        <v>1992</v>
      </c>
      <c r="Z2" s="80">
        <v>1993</v>
      </c>
      <c r="AA2" s="80">
        <v>1994</v>
      </c>
      <c r="AB2" s="80">
        <v>1995</v>
      </c>
      <c r="AC2" s="80">
        <v>1996</v>
      </c>
      <c r="AD2" s="80">
        <v>1997</v>
      </c>
      <c r="AE2" s="80">
        <v>1998</v>
      </c>
      <c r="AF2" s="80">
        <v>1999</v>
      </c>
      <c r="AG2" s="80">
        <v>2000</v>
      </c>
      <c r="AH2" s="80">
        <v>2001</v>
      </c>
      <c r="AI2" s="80">
        <v>2002</v>
      </c>
      <c r="AJ2" s="80">
        <v>2003</v>
      </c>
      <c r="AK2" s="80">
        <v>2004</v>
      </c>
      <c r="AL2" s="80">
        <v>2005</v>
      </c>
      <c r="AM2" s="80">
        <v>2006</v>
      </c>
      <c r="AN2" s="80">
        <v>2007</v>
      </c>
      <c r="AO2" s="80">
        <v>2008</v>
      </c>
      <c r="AP2" s="80">
        <v>2009</v>
      </c>
      <c r="AQ2" s="80">
        <v>2010</v>
      </c>
      <c r="AR2" s="80">
        <v>2011</v>
      </c>
      <c r="AS2" s="80">
        <v>2012</v>
      </c>
      <c r="AT2" s="80">
        <v>2013</v>
      </c>
      <c r="AU2" s="80">
        <v>2014</v>
      </c>
      <c r="AV2" s="80">
        <v>2015</v>
      </c>
      <c r="AW2" s="80">
        <v>2016</v>
      </c>
      <c r="AX2" s="80">
        <v>2017</v>
      </c>
      <c r="AY2" s="80">
        <v>2018</v>
      </c>
      <c r="AZ2" s="80">
        <v>2019</v>
      </c>
      <c r="BA2" s="80">
        <v>2020</v>
      </c>
      <c r="BB2" s="80">
        <v>2021</v>
      </c>
      <c r="BC2" s="80">
        <v>2022</v>
      </c>
      <c r="BD2" s="80">
        <v>2023</v>
      </c>
      <c r="BE2" s="80">
        <v>2024</v>
      </c>
      <c r="BF2" s="80">
        <v>2025</v>
      </c>
      <c r="BG2" s="80">
        <f t="shared" ref="BG2:CE2" si="0">BF2+1</f>
        <v>2026</v>
      </c>
      <c r="BH2" s="80">
        <f t="shared" si="0"/>
        <v>2027</v>
      </c>
      <c r="BI2" s="80">
        <f t="shared" si="0"/>
        <v>2028</v>
      </c>
      <c r="BJ2" s="80">
        <f t="shared" si="0"/>
        <v>2029</v>
      </c>
      <c r="BK2" s="80">
        <f t="shared" si="0"/>
        <v>2030</v>
      </c>
      <c r="BL2" s="80">
        <f t="shared" si="0"/>
        <v>2031</v>
      </c>
      <c r="BM2" s="80">
        <f t="shared" si="0"/>
        <v>2032</v>
      </c>
      <c r="BN2" s="80">
        <f t="shared" si="0"/>
        <v>2033</v>
      </c>
      <c r="BO2" s="80">
        <f t="shared" si="0"/>
        <v>2034</v>
      </c>
      <c r="BP2" s="80">
        <f t="shared" si="0"/>
        <v>2035</v>
      </c>
      <c r="BQ2" s="80">
        <f t="shared" si="0"/>
        <v>2036</v>
      </c>
      <c r="BR2" s="80">
        <f t="shared" si="0"/>
        <v>2037</v>
      </c>
      <c r="BS2" s="80">
        <f t="shared" si="0"/>
        <v>2038</v>
      </c>
      <c r="BT2" s="80">
        <f t="shared" si="0"/>
        <v>2039</v>
      </c>
      <c r="BU2" s="80">
        <f t="shared" si="0"/>
        <v>2040</v>
      </c>
      <c r="BV2" s="80">
        <f t="shared" si="0"/>
        <v>2041</v>
      </c>
      <c r="BW2" s="80">
        <f t="shared" si="0"/>
        <v>2042</v>
      </c>
      <c r="BX2" s="80">
        <f t="shared" si="0"/>
        <v>2043</v>
      </c>
      <c r="BY2" s="80">
        <f t="shared" si="0"/>
        <v>2044</v>
      </c>
      <c r="BZ2" s="80">
        <f t="shared" si="0"/>
        <v>2045</v>
      </c>
      <c r="CA2" s="80">
        <f t="shared" si="0"/>
        <v>2046</v>
      </c>
      <c r="CB2" s="80">
        <f t="shared" si="0"/>
        <v>2047</v>
      </c>
      <c r="CC2" s="80">
        <f t="shared" si="0"/>
        <v>2048</v>
      </c>
      <c r="CD2" s="80">
        <f t="shared" si="0"/>
        <v>2049</v>
      </c>
      <c r="CE2" s="80">
        <f t="shared" si="0"/>
        <v>2050</v>
      </c>
    </row>
    <row r="3" spans="2:83" s="56" customFormat="1" ht="14.4" customHeight="1" x14ac:dyDescent="0.25">
      <c r="B3" s="308" t="s">
        <v>86</v>
      </c>
      <c r="C3" s="309"/>
      <c r="E3" s="335"/>
      <c r="F3" s="339"/>
      <c r="G3" s="336"/>
      <c r="H3" s="336"/>
      <c r="I3" s="131"/>
      <c r="J3" s="131"/>
      <c r="K3" s="131"/>
      <c r="L3" s="131"/>
      <c r="M3" s="131"/>
      <c r="N3" s="131"/>
      <c r="O3" s="131"/>
      <c r="P3" s="131"/>
      <c r="Q3" s="131"/>
      <c r="R3" s="131"/>
      <c r="S3" s="131"/>
      <c r="T3" s="131"/>
      <c r="U3" s="131"/>
      <c r="V3" s="131"/>
    </row>
    <row r="4" spans="2:83" x14ac:dyDescent="0.25">
      <c r="B4" s="310" t="s">
        <v>326</v>
      </c>
      <c r="C4" s="311"/>
      <c r="E4" s="335"/>
      <c r="F4" s="340"/>
      <c r="G4" s="336"/>
      <c r="H4" s="336"/>
    </row>
    <row r="5" spans="2:83" x14ac:dyDescent="0.25">
      <c r="C5" s="13" t="str">
        <f>C28</f>
        <v>LFL (total)</v>
      </c>
      <c r="E5" s="45">
        <f ca="1">(RelRes*SUM(Energy!W78:CE78)+RelNonRes*SUM(Energy!W128:CE128))/(SUM(Energy!W78:CE78)+SUM(Energy!W128:CE128))</f>
        <v>0.10969132775111169</v>
      </c>
      <c r="F5" s="34"/>
      <c r="G5" s="63"/>
      <c r="H5" s="63"/>
      <c r="I5" s="16"/>
      <c r="J5" s="16"/>
      <c r="K5" s="16"/>
      <c r="L5" s="16"/>
      <c r="M5" s="16"/>
      <c r="N5" s="16"/>
      <c r="O5" s="16"/>
      <c r="P5" s="16"/>
      <c r="Q5" s="16"/>
      <c r="R5" s="16"/>
      <c r="S5" s="16"/>
      <c r="T5" s="16"/>
      <c r="U5" s="16"/>
      <c r="V5" s="16"/>
      <c r="W5" s="100">
        <f t="shared" ref="W5:CE5" ca="1" si="1">W28</f>
        <v>10.706042111967969</v>
      </c>
      <c r="X5" s="100">
        <f t="shared" ca="1" si="1"/>
        <v>10.938122378911496</v>
      </c>
      <c r="Y5" s="100">
        <f t="shared" ca="1" si="1"/>
        <v>11.069821067478586</v>
      </c>
      <c r="Z5" s="100">
        <f t="shared" ca="1" si="1"/>
        <v>10.576360846786754</v>
      </c>
      <c r="AA5" s="100">
        <f t="shared" ca="1" si="1"/>
        <v>10.395842928089669</v>
      </c>
      <c r="AB5" s="100">
        <f t="shared" ca="1" si="1"/>
        <v>9.8670453315008952</v>
      </c>
      <c r="AC5" s="100">
        <f t="shared" ca="1" si="1"/>
        <v>9.2534847550696533</v>
      </c>
      <c r="AD5" s="100">
        <f t="shared" ca="1" si="1"/>
        <v>9.1119028011007153</v>
      </c>
      <c r="AE5" s="100">
        <f t="shared" ca="1" si="1"/>
        <v>8.9500369206713337</v>
      </c>
      <c r="AF5" s="100">
        <f t="shared" ca="1" si="1"/>
        <v>8.8017597455669474</v>
      </c>
      <c r="AG5" s="100">
        <f t="shared" ca="1" si="1"/>
        <v>8.9033886577004289</v>
      </c>
      <c r="AH5" s="100">
        <f t="shared" ca="1" si="1"/>
        <v>9.0451720247124694</v>
      </c>
      <c r="AI5" s="100">
        <f t="shared" ca="1" si="1"/>
        <v>8.8375438662554959</v>
      </c>
      <c r="AJ5" s="100">
        <f t="shared" ca="1" si="1"/>
        <v>9.4935623105680218</v>
      </c>
      <c r="AK5" s="100">
        <f t="shared" ca="1" si="1"/>
        <v>9.6638730015296872</v>
      </c>
      <c r="AL5" s="100">
        <f t="shared" ca="1" si="1"/>
        <v>10.546162019618155</v>
      </c>
      <c r="AM5" s="100">
        <f t="shared" ca="1" si="1"/>
        <v>12.016200086177996</v>
      </c>
      <c r="AN5" s="100">
        <f t="shared" ca="1" si="1"/>
        <v>12.601744076465319</v>
      </c>
      <c r="AO5" s="100">
        <f t="shared" ca="1" si="1"/>
        <v>13.507972358452147</v>
      </c>
      <c r="AP5" s="100">
        <f t="shared" ca="1" si="1"/>
        <v>14.019983806240091</v>
      </c>
      <c r="AQ5" s="100">
        <f t="shared" ca="1" si="1"/>
        <v>14.232866714595433</v>
      </c>
      <c r="AR5" s="100">
        <f t="shared" ca="1" si="1"/>
        <v>15.032244232673003</v>
      </c>
      <c r="AS5" s="100">
        <f t="shared" ca="1" si="1"/>
        <v>15.79147744995781</v>
      </c>
      <c r="AT5" s="100">
        <f t="shared" ca="1" si="1"/>
        <v>16.600125156916668</v>
      </c>
      <c r="AU5" s="100">
        <f t="shared" si="1"/>
        <v>0</v>
      </c>
      <c r="AV5" s="100">
        <f t="shared" si="1"/>
        <v>0</v>
      </c>
      <c r="AW5" s="100">
        <f t="shared" si="1"/>
        <v>0</v>
      </c>
      <c r="AX5" s="100">
        <f t="shared" si="1"/>
        <v>0</v>
      </c>
      <c r="AY5" s="100">
        <f t="shared" si="1"/>
        <v>0</v>
      </c>
      <c r="AZ5" s="100">
        <f t="shared" si="1"/>
        <v>0</v>
      </c>
      <c r="BA5" s="100">
        <f t="shared" si="1"/>
        <v>0</v>
      </c>
      <c r="BB5" s="100">
        <f t="shared" si="1"/>
        <v>0</v>
      </c>
      <c r="BC5" s="100">
        <f t="shared" si="1"/>
        <v>0</v>
      </c>
      <c r="BD5" s="100">
        <f t="shared" si="1"/>
        <v>0</v>
      </c>
      <c r="BE5" s="100">
        <f t="shared" si="1"/>
        <v>0</v>
      </c>
      <c r="BF5" s="100">
        <f t="shared" si="1"/>
        <v>0</v>
      </c>
      <c r="BG5" s="100">
        <f t="shared" si="1"/>
        <v>0</v>
      </c>
      <c r="BH5" s="100">
        <f t="shared" si="1"/>
        <v>0</v>
      </c>
      <c r="BI5" s="100">
        <f t="shared" si="1"/>
        <v>0</v>
      </c>
      <c r="BJ5" s="100">
        <f t="shared" si="1"/>
        <v>0</v>
      </c>
      <c r="BK5" s="100">
        <f t="shared" si="1"/>
        <v>0</v>
      </c>
      <c r="BL5" s="100">
        <f t="shared" si="1"/>
        <v>0</v>
      </c>
      <c r="BM5" s="100">
        <f t="shared" si="1"/>
        <v>0</v>
      </c>
      <c r="BN5" s="100">
        <f t="shared" si="1"/>
        <v>0</v>
      </c>
      <c r="BO5" s="100">
        <f t="shared" si="1"/>
        <v>0</v>
      </c>
      <c r="BP5" s="100">
        <f t="shared" si="1"/>
        <v>0</v>
      </c>
      <c r="BQ5" s="100">
        <f t="shared" si="1"/>
        <v>0</v>
      </c>
      <c r="BR5" s="100">
        <f t="shared" si="1"/>
        <v>0</v>
      </c>
      <c r="BS5" s="100">
        <f t="shared" si="1"/>
        <v>0</v>
      </c>
      <c r="BT5" s="100">
        <f t="shared" si="1"/>
        <v>0</v>
      </c>
      <c r="BU5" s="100">
        <f t="shared" si="1"/>
        <v>0</v>
      </c>
      <c r="BV5" s="100">
        <f t="shared" si="1"/>
        <v>0</v>
      </c>
      <c r="BW5" s="100">
        <f t="shared" si="1"/>
        <v>0</v>
      </c>
      <c r="BX5" s="100">
        <f t="shared" si="1"/>
        <v>0</v>
      </c>
      <c r="BY5" s="100">
        <f t="shared" si="1"/>
        <v>0</v>
      </c>
      <c r="BZ5" s="100">
        <f t="shared" si="1"/>
        <v>0</v>
      </c>
      <c r="CA5" s="100">
        <f t="shared" si="1"/>
        <v>0</v>
      </c>
      <c r="CB5" s="100">
        <f t="shared" si="1"/>
        <v>0</v>
      </c>
      <c r="CC5" s="100">
        <f t="shared" si="1"/>
        <v>0</v>
      </c>
      <c r="CD5" s="100">
        <f t="shared" si="1"/>
        <v>0</v>
      </c>
      <c r="CE5" s="100">
        <f t="shared" si="1"/>
        <v>0</v>
      </c>
    </row>
    <row r="6" spans="2:83" x14ac:dyDescent="0.25">
      <c r="C6" s="13" t="str">
        <f>C31</f>
        <v>CFL (total)</v>
      </c>
      <c r="E6" s="46">
        <f ca="1">(RelRes*SUM(Energy!W81:CE81)+RelNonRes*SUM(Energy!W131:CE131))/(SUM(Energy!W81:CE81)+SUM(Energy!W131:CE131))</f>
        <v>0.13426240445701043</v>
      </c>
      <c r="F6" s="46"/>
      <c r="G6" s="131"/>
      <c r="H6" s="131"/>
      <c r="I6" s="16"/>
      <c r="J6" s="16"/>
      <c r="K6" s="16"/>
      <c r="L6" s="16"/>
      <c r="M6" s="16"/>
      <c r="N6" s="16"/>
      <c r="O6" s="16"/>
      <c r="P6" s="16"/>
      <c r="Q6" s="16"/>
      <c r="R6" s="16"/>
      <c r="S6" s="16"/>
      <c r="T6" s="16"/>
      <c r="U6" s="16"/>
      <c r="V6" s="16"/>
      <c r="W6" s="100">
        <f t="shared" ref="W6:CE6" ca="1" si="2">W31</f>
        <v>0.41118229540928364</v>
      </c>
      <c r="X6" s="100">
        <f t="shared" ca="1" si="2"/>
        <v>0.46631248684218285</v>
      </c>
      <c r="Y6" s="100">
        <f t="shared" ca="1" si="2"/>
        <v>0.52482921604223864</v>
      </c>
      <c r="Z6" s="100">
        <f t="shared" ca="1" si="2"/>
        <v>0.55572406097355287</v>
      </c>
      <c r="AA6" s="100">
        <f t="shared" ca="1" si="2"/>
        <v>0.608469285743651</v>
      </c>
      <c r="AB6" s="100">
        <f t="shared" ca="1" si="2"/>
        <v>0.64413063707893647</v>
      </c>
      <c r="AC6" s="100">
        <f t="shared" ca="1" si="2"/>
        <v>0.67990596798531922</v>
      </c>
      <c r="AD6" s="100">
        <f t="shared" ca="1" si="2"/>
        <v>0.74058161497053887</v>
      </c>
      <c r="AE6" s="100">
        <f t="shared" ca="1" si="2"/>
        <v>0.79737808344241334</v>
      </c>
      <c r="AF6" s="100">
        <f t="shared" ca="1" si="2"/>
        <v>0.85176126188427803</v>
      </c>
      <c r="AG6" s="100">
        <f t="shared" ca="1" si="2"/>
        <v>0.92891087898838409</v>
      </c>
      <c r="AH6" s="100">
        <f t="shared" ca="1" si="2"/>
        <v>0.99874250528855313</v>
      </c>
      <c r="AI6" s="100">
        <f t="shared" ca="1" si="2"/>
        <v>1.0553065468425469</v>
      </c>
      <c r="AJ6" s="100">
        <f t="shared" ca="1" si="2"/>
        <v>1.1617431197230832</v>
      </c>
      <c r="AK6" s="100">
        <f t="shared" ca="1" si="2"/>
        <v>1.2426335717306083</v>
      </c>
      <c r="AL6" s="100">
        <f t="shared" ca="1" si="2"/>
        <v>1.4232320535882259</v>
      </c>
      <c r="AM6" s="100">
        <f t="shared" ca="1" si="2"/>
        <v>1.7353173068627015</v>
      </c>
      <c r="AN6" s="100">
        <f t="shared" ca="1" si="2"/>
        <v>2.098071790767345</v>
      </c>
      <c r="AO6" s="100">
        <f t="shared" ca="1" si="2"/>
        <v>2.4931487230964806</v>
      </c>
      <c r="AP6" s="100">
        <f t="shared" ca="1" si="2"/>
        <v>2.8526704550891728</v>
      </c>
      <c r="AQ6" s="100">
        <f t="shared" ca="1" si="2"/>
        <v>3.2036617180893767</v>
      </c>
      <c r="AR6" s="100">
        <f t="shared" ca="1" si="2"/>
        <v>3.6216717197440667</v>
      </c>
      <c r="AS6" s="100">
        <f t="shared" ca="1" si="2"/>
        <v>3.9799642836678655</v>
      </c>
      <c r="AT6" s="100">
        <f t="shared" ca="1" si="2"/>
        <v>4.2770274094095679</v>
      </c>
      <c r="AU6" s="100">
        <f t="shared" si="2"/>
        <v>0</v>
      </c>
      <c r="AV6" s="100">
        <f t="shared" si="2"/>
        <v>0</v>
      </c>
      <c r="AW6" s="100">
        <f t="shared" si="2"/>
        <v>0</v>
      </c>
      <c r="AX6" s="100">
        <f t="shared" si="2"/>
        <v>0</v>
      </c>
      <c r="AY6" s="100">
        <f t="shared" si="2"/>
        <v>0</v>
      </c>
      <c r="AZ6" s="100">
        <f t="shared" si="2"/>
        <v>0</v>
      </c>
      <c r="BA6" s="100">
        <f t="shared" si="2"/>
        <v>0</v>
      </c>
      <c r="BB6" s="100">
        <f t="shared" si="2"/>
        <v>0</v>
      </c>
      <c r="BC6" s="100">
        <f t="shared" si="2"/>
        <v>0</v>
      </c>
      <c r="BD6" s="100">
        <f t="shared" si="2"/>
        <v>0</v>
      </c>
      <c r="BE6" s="100">
        <f t="shared" si="2"/>
        <v>0</v>
      </c>
      <c r="BF6" s="100">
        <f t="shared" si="2"/>
        <v>0</v>
      </c>
      <c r="BG6" s="100">
        <f t="shared" si="2"/>
        <v>0</v>
      </c>
      <c r="BH6" s="100">
        <f t="shared" si="2"/>
        <v>0</v>
      </c>
      <c r="BI6" s="100">
        <f t="shared" si="2"/>
        <v>0</v>
      </c>
      <c r="BJ6" s="100">
        <f t="shared" si="2"/>
        <v>0</v>
      </c>
      <c r="BK6" s="100">
        <f t="shared" si="2"/>
        <v>0</v>
      </c>
      <c r="BL6" s="100">
        <f t="shared" si="2"/>
        <v>0</v>
      </c>
      <c r="BM6" s="100">
        <f t="shared" si="2"/>
        <v>0</v>
      </c>
      <c r="BN6" s="100">
        <f t="shared" si="2"/>
        <v>0</v>
      </c>
      <c r="BO6" s="100">
        <f t="shared" si="2"/>
        <v>0</v>
      </c>
      <c r="BP6" s="100">
        <f t="shared" si="2"/>
        <v>0</v>
      </c>
      <c r="BQ6" s="100">
        <f t="shared" si="2"/>
        <v>0</v>
      </c>
      <c r="BR6" s="100">
        <f t="shared" si="2"/>
        <v>0</v>
      </c>
      <c r="BS6" s="100">
        <f t="shared" si="2"/>
        <v>0</v>
      </c>
      <c r="BT6" s="100">
        <f t="shared" si="2"/>
        <v>0</v>
      </c>
      <c r="BU6" s="100">
        <f t="shared" si="2"/>
        <v>0</v>
      </c>
      <c r="BV6" s="100">
        <f t="shared" si="2"/>
        <v>0</v>
      </c>
      <c r="BW6" s="100">
        <f t="shared" si="2"/>
        <v>0</v>
      </c>
      <c r="BX6" s="100">
        <f t="shared" si="2"/>
        <v>0</v>
      </c>
      <c r="BY6" s="100">
        <f t="shared" si="2"/>
        <v>0</v>
      </c>
      <c r="BZ6" s="100">
        <f t="shared" si="2"/>
        <v>0</v>
      </c>
      <c r="CA6" s="100">
        <f t="shared" si="2"/>
        <v>0</v>
      </c>
      <c r="CB6" s="100">
        <f t="shared" si="2"/>
        <v>0</v>
      </c>
      <c r="CC6" s="100">
        <f t="shared" si="2"/>
        <v>0</v>
      </c>
      <c r="CD6" s="100">
        <f t="shared" si="2"/>
        <v>0</v>
      </c>
      <c r="CE6" s="100">
        <f t="shared" si="2"/>
        <v>0</v>
      </c>
    </row>
    <row r="7" spans="2:83" x14ac:dyDescent="0.25">
      <c r="C7" s="13" t="str">
        <f>C38</f>
        <v>Tungsten-HL (total)</v>
      </c>
      <c r="E7" s="45">
        <f ca="1">(RelRes*SUM(Energy!W88:CE88)+RelNonRes*SUM(Energy!W138:CE138))/(SUM(Energy!W88:CE88)+SUM(Energy!W138:CE138))</f>
        <v>0.15720630999460253</v>
      </c>
      <c r="F7" s="34"/>
      <c r="G7" s="63"/>
      <c r="H7" s="63"/>
      <c r="I7" s="16"/>
      <c r="J7" s="16"/>
      <c r="K7" s="16"/>
      <c r="L7" s="16"/>
      <c r="M7" s="16"/>
      <c r="N7" s="16"/>
      <c r="O7" s="16"/>
      <c r="P7" s="16"/>
      <c r="Q7" s="16"/>
      <c r="R7" s="16"/>
      <c r="S7" s="16"/>
      <c r="T7" s="16"/>
      <c r="U7" s="16"/>
      <c r="V7" s="16"/>
      <c r="W7" s="100">
        <f t="shared" ref="W7:CE7" ca="1" si="3">W38</f>
        <v>1.2909148003084825</v>
      </c>
      <c r="X7" s="100">
        <f t="shared" ca="1" si="3"/>
        <v>1.8641028094310501</v>
      </c>
      <c r="Y7" s="100">
        <f t="shared" ca="1" si="3"/>
        <v>2.8012520514460824</v>
      </c>
      <c r="Z7" s="100">
        <f t="shared" ca="1" si="3"/>
        <v>3.7030076114617501</v>
      </c>
      <c r="AA7" s="100">
        <f t="shared" ca="1" si="3"/>
        <v>4.4395256276952972</v>
      </c>
      <c r="AB7" s="100">
        <f t="shared" ca="1" si="3"/>
        <v>4.7007673844396383</v>
      </c>
      <c r="AC7" s="100">
        <f t="shared" ca="1" si="3"/>
        <v>4.7991072820594045</v>
      </c>
      <c r="AD7" s="100">
        <f t="shared" ca="1" si="3"/>
        <v>4.8598088437595726</v>
      </c>
      <c r="AE7" s="100">
        <f t="shared" ca="1" si="3"/>
        <v>4.8421580014620469</v>
      </c>
      <c r="AF7" s="100">
        <f t="shared" ca="1" si="3"/>
        <v>4.8060928398039957</v>
      </c>
      <c r="AG7" s="100">
        <f t="shared" ca="1" si="3"/>
        <v>4.9049113219900153</v>
      </c>
      <c r="AH7" s="100">
        <f t="shared" ca="1" si="3"/>
        <v>4.9274388453805109</v>
      </c>
      <c r="AI7" s="100">
        <f t="shared" ca="1" si="3"/>
        <v>4.9827243555298821</v>
      </c>
      <c r="AJ7" s="100">
        <f t="shared" ca="1" si="3"/>
        <v>5.1221615871356407</v>
      </c>
      <c r="AK7" s="100">
        <f t="shared" ca="1" si="3"/>
        <v>5.1714777270832002</v>
      </c>
      <c r="AL7" s="100">
        <f t="shared" ca="1" si="3"/>
        <v>5.3698821552051017</v>
      </c>
      <c r="AM7" s="100">
        <f t="shared" ca="1" si="3"/>
        <v>5.6502930553887056</v>
      </c>
      <c r="AN7" s="100">
        <f t="shared" ca="1" si="3"/>
        <v>5.888258785641062</v>
      </c>
      <c r="AO7" s="100">
        <f t="shared" ca="1" si="3"/>
        <v>6.0392793766364852</v>
      </c>
      <c r="AP7" s="100">
        <f t="shared" ca="1" si="3"/>
        <v>6.2935322966331935</v>
      </c>
      <c r="AQ7" s="100">
        <f t="shared" ca="1" si="3"/>
        <v>6.8369475710048739</v>
      </c>
      <c r="AR7" s="100">
        <f t="shared" ca="1" si="3"/>
        <v>7.5212792146762437</v>
      </c>
      <c r="AS7" s="100">
        <f t="shared" ca="1" si="3"/>
        <v>8.1789276236295105</v>
      </c>
      <c r="AT7" s="100">
        <f t="shared" ca="1" si="3"/>
        <v>8.8579239455926189</v>
      </c>
      <c r="AU7" s="100">
        <f t="shared" si="3"/>
        <v>0</v>
      </c>
      <c r="AV7" s="100">
        <f t="shared" si="3"/>
        <v>0</v>
      </c>
      <c r="AW7" s="100">
        <f t="shared" si="3"/>
        <v>0</v>
      </c>
      <c r="AX7" s="100">
        <f t="shared" si="3"/>
        <v>0</v>
      </c>
      <c r="AY7" s="100">
        <f t="shared" si="3"/>
        <v>0</v>
      </c>
      <c r="AZ7" s="100">
        <f t="shared" si="3"/>
        <v>0</v>
      </c>
      <c r="BA7" s="100">
        <f t="shared" si="3"/>
        <v>0</v>
      </c>
      <c r="BB7" s="100">
        <f t="shared" si="3"/>
        <v>0</v>
      </c>
      <c r="BC7" s="100">
        <f t="shared" si="3"/>
        <v>0</v>
      </c>
      <c r="BD7" s="100">
        <f t="shared" si="3"/>
        <v>0</v>
      </c>
      <c r="BE7" s="100">
        <f t="shared" si="3"/>
        <v>0</v>
      </c>
      <c r="BF7" s="100">
        <f t="shared" si="3"/>
        <v>0</v>
      </c>
      <c r="BG7" s="100">
        <f t="shared" si="3"/>
        <v>0</v>
      </c>
      <c r="BH7" s="100">
        <f t="shared" si="3"/>
        <v>0</v>
      </c>
      <c r="BI7" s="100">
        <f t="shared" si="3"/>
        <v>0</v>
      </c>
      <c r="BJ7" s="100">
        <f t="shared" si="3"/>
        <v>0</v>
      </c>
      <c r="BK7" s="100">
        <f t="shared" si="3"/>
        <v>0</v>
      </c>
      <c r="BL7" s="100">
        <f t="shared" si="3"/>
        <v>0</v>
      </c>
      <c r="BM7" s="100">
        <f t="shared" si="3"/>
        <v>0</v>
      </c>
      <c r="BN7" s="100">
        <f t="shared" si="3"/>
        <v>0</v>
      </c>
      <c r="BO7" s="100">
        <f t="shared" si="3"/>
        <v>0</v>
      </c>
      <c r="BP7" s="100">
        <f t="shared" si="3"/>
        <v>0</v>
      </c>
      <c r="BQ7" s="100">
        <f t="shared" si="3"/>
        <v>0</v>
      </c>
      <c r="BR7" s="100">
        <f t="shared" si="3"/>
        <v>0</v>
      </c>
      <c r="BS7" s="100">
        <f t="shared" si="3"/>
        <v>0</v>
      </c>
      <c r="BT7" s="100">
        <f t="shared" si="3"/>
        <v>0</v>
      </c>
      <c r="BU7" s="100">
        <f t="shared" si="3"/>
        <v>0</v>
      </c>
      <c r="BV7" s="100">
        <f t="shared" si="3"/>
        <v>0</v>
      </c>
      <c r="BW7" s="100">
        <f t="shared" si="3"/>
        <v>0</v>
      </c>
      <c r="BX7" s="100">
        <f t="shared" si="3"/>
        <v>0</v>
      </c>
      <c r="BY7" s="100">
        <f t="shared" si="3"/>
        <v>0</v>
      </c>
      <c r="BZ7" s="100">
        <f t="shared" si="3"/>
        <v>0</v>
      </c>
      <c r="CA7" s="100">
        <f t="shared" si="3"/>
        <v>0</v>
      </c>
      <c r="CB7" s="100">
        <f t="shared" si="3"/>
        <v>0</v>
      </c>
      <c r="CC7" s="100">
        <f t="shared" si="3"/>
        <v>0</v>
      </c>
      <c r="CD7" s="100">
        <f t="shared" si="3"/>
        <v>0</v>
      </c>
      <c r="CE7" s="100">
        <f t="shared" si="3"/>
        <v>0</v>
      </c>
    </row>
    <row r="8" spans="2:83" x14ac:dyDescent="0.25">
      <c r="C8" s="13" t="str">
        <f>C41</f>
        <v>GLS (total)</v>
      </c>
      <c r="E8" s="45">
        <f ca="1">(RelRes*SUM(Energy!W91:CE91)+RelNonRes*SUM(Energy!W141:CE141))/(SUM(Energy!W91:CE91)+SUM(Energy!W141:CE141))</f>
        <v>0.15719613622605963</v>
      </c>
      <c r="F8" s="34"/>
      <c r="G8" s="63"/>
      <c r="H8" s="63"/>
      <c r="I8" s="16"/>
      <c r="J8" s="16"/>
      <c r="K8" s="16"/>
      <c r="L8" s="16"/>
      <c r="M8" s="16"/>
      <c r="N8" s="16"/>
      <c r="O8" s="16"/>
      <c r="P8" s="16"/>
      <c r="Q8" s="16"/>
      <c r="R8" s="16"/>
      <c r="S8" s="16"/>
      <c r="T8" s="16"/>
      <c r="U8" s="16"/>
      <c r="V8" s="16"/>
      <c r="W8" s="100">
        <f t="shared" ref="W8:CE8" ca="1" si="4">W41</f>
        <v>15.081662225870101</v>
      </c>
      <c r="X8" s="100">
        <f t="shared" ca="1" si="4"/>
        <v>15.796274719725606</v>
      </c>
      <c r="Y8" s="100">
        <f t="shared" ca="1" si="4"/>
        <v>16.242254039551124</v>
      </c>
      <c r="Z8" s="100">
        <f t="shared" ca="1" si="4"/>
        <v>15.544983537183755</v>
      </c>
      <c r="AA8" s="100">
        <f t="shared" ca="1" si="4"/>
        <v>15.3629643337687</v>
      </c>
      <c r="AB8" s="100">
        <f t="shared" ca="1" si="4"/>
        <v>14.626855405042599</v>
      </c>
      <c r="AC8" s="100">
        <f t="shared" ca="1" si="4"/>
        <v>14.034529491342624</v>
      </c>
      <c r="AD8" s="100">
        <f t="shared" ca="1" si="4"/>
        <v>13.692575586730182</v>
      </c>
      <c r="AE8" s="100">
        <f t="shared" ca="1" si="4"/>
        <v>13.200515524600641</v>
      </c>
      <c r="AF8" s="100">
        <f t="shared" ca="1" si="4"/>
        <v>12.667074129811578</v>
      </c>
      <c r="AG8" s="100">
        <f t="shared" ca="1" si="4"/>
        <v>12.493531466757116</v>
      </c>
      <c r="AH8" s="100">
        <f t="shared" ca="1" si="4"/>
        <v>12.129254405574073</v>
      </c>
      <c r="AI8" s="100">
        <f t="shared" ca="1" si="4"/>
        <v>11.856505882402718</v>
      </c>
      <c r="AJ8" s="100">
        <f t="shared" ca="1" si="4"/>
        <v>11.78830169536832</v>
      </c>
      <c r="AK8" s="100">
        <f t="shared" ca="1" si="4"/>
        <v>11.517946537520436</v>
      </c>
      <c r="AL8" s="100">
        <f t="shared" ca="1" si="4"/>
        <v>11.527321012508093</v>
      </c>
      <c r="AM8" s="100">
        <f t="shared" ca="1" si="4"/>
        <v>11.935772301630053</v>
      </c>
      <c r="AN8" s="100">
        <f t="shared" ca="1" si="4"/>
        <v>12.424858260732178</v>
      </c>
      <c r="AO8" s="100">
        <f t="shared" ca="1" si="4"/>
        <v>11.828323090515585</v>
      </c>
      <c r="AP8" s="100">
        <f t="shared" ca="1" si="4"/>
        <v>9.759952230150823</v>
      </c>
      <c r="AQ8" s="100">
        <f t="shared" ca="1" si="4"/>
        <v>7.4556136086280311</v>
      </c>
      <c r="AR8" s="100">
        <f t="shared" ca="1" si="4"/>
        <v>5.4551110595345529</v>
      </c>
      <c r="AS8" s="100">
        <f t="shared" ca="1" si="4"/>
        <v>3.7814743163787932</v>
      </c>
      <c r="AT8" s="100">
        <f t="shared" ca="1" si="4"/>
        <v>2.4108194588135929</v>
      </c>
      <c r="AU8" s="100">
        <f t="shared" si="4"/>
        <v>0</v>
      </c>
      <c r="AV8" s="100">
        <f t="shared" si="4"/>
        <v>0</v>
      </c>
      <c r="AW8" s="100">
        <f t="shared" si="4"/>
        <v>0</v>
      </c>
      <c r="AX8" s="100">
        <f t="shared" si="4"/>
        <v>0</v>
      </c>
      <c r="AY8" s="100">
        <f t="shared" si="4"/>
        <v>0</v>
      </c>
      <c r="AZ8" s="100">
        <f t="shared" si="4"/>
        <v>0</v>
      </c>
      <c r="BA8" s="100">
        <f t="shared" si="4"/>
        <v>0</v>
      </c>
      <c r="BB8" s="100">
        <f t="shared" si="4"/>
        <v>0</v>
      </c>
      <c r="BC8" s="100">
        <f t="shared" si="4"/>
        <v>0</v>
      </c>
      <c r="BD8" s="100">
        <f t="shared" si="4"/>
        <v>0</v>
      </c>
      <c r="BE8" s="100">
        <f t="shared" si="4"/>
        <v>0</v>
      </c>
      <c r="BF8" s="100">
        <f t="shared" si="4"/>
        <v>0</v>
      </c>
      <c r="BG8" s="100">
        <f t="shared" si="4"/>
        <v>0</v>
      </c>
      <c r="BH8" s="100">
        <f t="shared" si="4"/>
        <v>0</v>
      </c>
      <c r="BI8" s="100">
        <f t="shared" si="4"/>
        <v>0</v>
      </c>
      <c r="BJ8" s="100">
        <f t="shared" si="4"/>
        <v>0</v>
      </c>
      <c r="BK8" s="100">
        <f t="shared" si="4"/>
        <v>0</v>
      </c>
      <c r="BL8" s="100">
        <f t="shared" si="4"/>
        <v>0</v>
      </c>
      <c r="BM8" s="100">
        <f t="shared" si="4"/>
        <v>0</v>
      </c>
      <c r="BN8" s="100">
        <f t="shared" si="4"/>
        <v>0</v>
      </c>
      <c r="BO8" s="100">
        <f t="shared" si="4"/>
        <v>0</v>
      </c>
      <c r="BP8" s="100">
        <f t="shared" si="4"/>
        <v>0</v>
      </c>
      <c r="BQ8" s="100">
        <f t="shared" si="4"/>
        <v>0</v>
      </c>
      <c r="BR8" s="100">
        <f t="shared" si="4"/>
        <v>0</v>
      </c>
      <c r="BS8" s="100">
        <f t="shared" si="4"/>
        <v>0</v>
      </c>
      <c r="BT8" s="100">
        <f t="shared" si="4"/>
        <v>0</v>
      </c>
      <c r="BU8" s="100">
        <f t="shared" si="4"/>
        <v>0</v>
      </c>
      <c r="BV8" s="100">
        <f t="shared" si="4"/>
        <v>0</v>
      </c>
      <c r="BW8" s="100">
        <f t="shared" si="4"/>
        <v>0</v>
      </c>
      <c r="BX8" s="100">
        <f t="shared" si="4"/>
        <v>0</v>
      </c>
      <c r="BY8" s="100">
        <f t="shared" si="4"/>
        <v>0</v>
      </c>
      <c r="BZ8" s="100">
        <f t="shared" si="4"/>
        <v>0</v>
      </c>
      <c r="CA8" s="100">
        <f t="shared" si="4"/>
        <v>0</v>
      </c>
      <c r="CB8" s="100">
        <f t="shared" si="4"/>
        <v>0</v>
      </c>
      <c r="CC8" s="100">
        <f t="shared" si="4"/>
        <v>0</v>
      </c>
      <c r="CD8" s="100">
        <f t="shared" si="4"/>
        <v>0</v>
      </c>
      <c r="CE8" s="100">
        <f t="shared" si="4"/>
        <v>0</v>
      </c>
    </row>
    <row r="9" spans="2:83" x14ac:dyDescent="0.25">
      <c r="C9" s="13" t="str">
        <f>C45</f>
        <v>HID (total)</v>
      </c>
      <c r="E9" s="45">
        <f ca="1">(RelRes*SUM(Energy!W95:CE95)+RelNonRes*SUM(Energy!W145:CE145))/(SUM(Energy!W95:CE95)+SUM(Energy!W145:CE145))</f>
        <v>0.106</v>
      </c>
      <c r="F9" s="34"/>
      <c r="G9" s="63"/>
      <c r="H9" s="63"/>
      <c r="I9" s="16"/>
      <c r="J9" s="16"/>
      <c r="K9" s="16"/>
      <c r="L9" s="16"/>
      <c r="M9" s="16"/>
      <c r="N9" s="16"/>
      <c r="O9" s="16"/>
      <c r="P9" s="16"/>
      <c r="Q9" s="16"/>
      <c r="R9" s="16"/>
      <c r="S9" s="16"/>
      <c r="T9" s="16"/>
      <c r="U9" s="16"/>
      <c r="V9" s="16"/>
      <c r="W9" s="100">
        <f t="shared" ref="W9:CE9" ca="1" si="5">W45</f>
        <v>4.2268221253121165</v>
      </c>
      <c r="X9" s="100">
        <f t="shared" ca="1" si="5"/>
        <v>4.2739490891462992</v>
      </c>
      <c r="Y9" s="100">
        <f t="shared" ca="1" si="5"/>
        <v>4.4237336026086096</v>
      </c>
      <c r="Z9" s="100">
        <f t="shared" ca="1" si="5"/>
        <v>4.4162062286502994</v>
      </c>
      <c r="AA9" s="100">
        <f t="shared" ca="1" si="5"/>
        <v>4.5221888075742296</v>
      </c>
      <c r="AB9" s="100">
        <f t="shared" ca="1" si="5"/>
        <v>4.4064378483627644</v>
      </c>
      <c r="AC9" s="100">
        <f t="shared" ca="1" si="5"/>
        <v>4.1705006653494463</v>
      </c>
      <c r="AD9" s="100">
        <f t="shared" ca="1" si="5"/>
        <v>4.1221010678411476</v>
      </c>
      <c r="AE9" s="100">
        <f t="shared" ca="1" si="5"/>
        <v>4.0559713595367741</v>
      </c>
      <c r="AF9" s="100">
        <f t="shared" ca="1" si="5"/>
        <v>4.0162992455180531</v>
      </c>
      <c r="AG9" s="100">
        <f t="shared" ca="1" si="5"/>
        <v>4.1170906868406076</v>
      </c>
      <c r="AH9" s="100">
        <f t="shared" ca="1" si="5"/>
        <v>4.2395044845867051</v>
      </c>
      <c r="AI9" s="100">
        <f t="shared" ca="1" si="5"/>
        <v>4.159393174109562</v>
      </c>
      <c r="AJ9" s="100">
        <f t="shared" ca="1" si="5"/>
        <v>4.4977504373455917</v>
      </c>
      <c r="AK9" s="100">
        <f t="shared" ca="1" si="5"/>
        <v>4.6125155548444354</v>
      </c>
      <c r="AL9" s="100">
        <f t="shared" ca="1" si="5"/>
        <v>5.1176279336848509</v>
      </c>
      <c r="AM9" s="100">
        <f t="shared" ca="1" si="5"/>
        <v>6.0018952385041038</v>
      </c>
      <c r="AN9" s="100">
        <f t="shared" ca="1" si="5"/>
        <v>6.458399202117258</v>
      </c>
      <c r="AO9" s="100">
        <f t="shared" ca="1" si="5"/>
        <v>7.1516360514520532</v>
      </c>
      <c r="AP9" s="100">
        <f t="shared" ca="1" si="5"/>
        <v>7.6880569877271725</v>
      </c>
      <c r="AQ9" s="100">
        <f t="shared" ca="1" si="5"/>
        <v>7.9663191682390355</v>
      </c>
      <c r="AR9" s="100">
        <f t="shared" ca="1" si="5"/>
        <v>8.3472368527757883</v>
      </c>
      <c r="AS9" s="100">
        <f t="shared" ca="1" si="5"/>
        <v>8.2182425781914148</v>
      </c>
      <c r="AT9" s="100">
        <f t="shared" ca="1" si="5"/>
        <v>7.5494234146448065</v>
      </c>
      <c r="AU9" s="100">
        <f t="shared" si="5"/>
        <v>0</v>
      </c>
      <c r="AV9" s="100">
        <f t="shared" si="5"/>
        <v>0</v>
      </c>
      <c r="AW9" s="100">
        <f t="shared" si="5"/>
        <v>0</v>
      </c>
      <c r="AX9" s="100">
        <f t="shared" si="5"/>
        <v>0</v>
      </c>
      <c r="AY9" s="100">
        <f t="shared" si="5"/>
        <v>0</v>
      </c>
      <c r="AZ9" s="100">
        <f t="shared" si="5"/>
        <v>0</v>
      </c>
      <c r="BA9" s="100">
        <f t="shared" si="5"/>
        <v>0</v>
      </c>
      <c r="BB9" s="100">
        <f t="shared" si="5"/>
        <v>0</v>
      </c>
      <c r="BC9" s="100">
        <f t="shared" si="5"/>
        <v>0</v>
      </c>
      <c r="BD9" s="100">
        <f t="shared" si="5"/>
        <v>0</v>
      </c>
      <c r="BE9" s="100">
        <f t="shared" si="5"/>
        <v>0</v>
      </c>
      <c r="BF9" s="100">
        <f t="shared" si="5"/>
        <v>0</v>
      </c>
      <c r="BG9" s="100">
        <f t="shared" si="5"/>
        <v>0</v>
      </c>
      <c r="BH9" s="100">
        <f t="shared" si="5"/>
        <v>0</v>
      </c>
      <c r="BI9" s="100">
        <f t="shared" si="5"/>
        <v>0</v>
      </c>
      <c r="BJ9" s="100">
        <f t="shared" si="5"/>
        <v>0</v>
      </c>
      <c r="BK9" s="100">
        <f t="shared" si="5"/>
        <v>0</v>
      </c>
      <c r="BL9" s="100">
        <f t="shared" si="5"/>
        <v>0</v>
      </c>
      <c r="BM9" s="100">
        <f t="shared" si="5"/>
        <v>0</v>
      </c>
      <c r="BN9" s="100">
        <f t="shared" si="5"/>
        <v>0</v>
      </c>
      <c r="BO9" s="100">
        <f t="shared" si="5"/>
        <v>0</v>
      </c>
      <c r="BP9" s="100">
        <f t="shared" si="5"/>
        <v>0</v>
      </c>
      <c r="BQ9" s="100">
        <f t="shared" si="5"/>
        <v>0</v>
      </c>
      <c r="BR9" s="100">
        <f t="shared" si="5"/>
        <v>0</v>
      </c>
      <c r="BS9" s="100">
        <f t="shared" si="5"/>
        <v>0</v>
      </c>
      <c r="BT9" s="100">
        <f t="shared" si="5"/>
        <v>0</v>
      </c>
      <c r="BU9" s="100">
        <f t="shared" si="5"/>
        <v>0</v>
      </c>
      <c r="BV9" s="100">
        <f t="shared" si="5"/>
        <v>0</v>
      </c>
      <c r="BW9" s="100">
        <f t="shared" si="5"/>
        <v>0</v>
      </c>
      <c r="BX9" s="100">
        <f t="shared" si="5"/>
        <v>0</v>
      </c>
      <c r="BY9" s="100">
        <f t="shared" si="5"/>
        <v>0</v>
      </c>
      <c r="BZ9" s="100">
        <f t="shared" si="5"/>
        <v>0</v>
      </c>
      <c r="CA9" s="100">
        <f t="shared" si="5"/>
        <v>0</v>
      </c>
      <c r="CB9" s="100">
        <f t="shared" si="5"/>
        <v>0</v>
      </c>
      <c r="CC9" s="100">
        <f t="shared" si="5"/>
        <v>0</v>
      </c>
      <c r="CD9" s="100">
        <f t="shared" si="5"/>
        <v>0</v>
      </c>
      <c r="CE9" s="100">
        <f t="shared" si="5"/>
        <v>0</v>
      </c>
    </row>
    <row r="10" spans="2:83" x14ac:dyDescent="0.25">
      <c r="C10" s="13" t="str">
        <f>C48</f>
        <v>LED (total)</v>
      </c>
      <c r="E10" s="45">
        <f ca="1">(RelRes*SUM(Energy!W98:CE98)+RelNonRes*SUM(Energy!W148:CE148))/(SUM(Energy!W98:CE98)+SUM(Energy!W148:CE148))</f>
        <v>0.15475038543353156</v>
      </c>
      <c r="F10" s="34"/>
      <c r="G10" s="63"/>
      <c r="H10" s="63"/>
      <c r="I10" s="16"/>
      <c r="J10" s="16"/>
      <c r="K10" s="16"/>
      <c r="L10" s="16"/>
      <c r="M10" s="16"/>
      <c r="N10" s="16"/>
      <c r="O10" s="16"/>
      <c r="P10" s="16"/>
      <c r="Q10" s="16"/>
      <c r="R10" s="16"/>
      <c r="S10" s="16"/>
      <c r="T10" s="16"/>
      <c r="U10" s="16"/>
      <c r="V10" s="16"/>
      <c r="W10" s="100">
        <f t="shared" ref="W10:CE13" si="6">W48</f>
        <v>0</v>
      </c>
      <c r="X10" s="100">
        <f t="shared" si="6"/>
        <v>0</v>
      </c>
      <c r="Y10" s="100">
        <f t="shared" si="6"/>
        <v>0</v>
      </c>
      <c r="Z10" s="100">
        <f t="shared" si="6"/>
        <v>0</v>
      </c>
      <c r="AA10" s="100">
        <f t="shared" si="6"/>
        <v>0</v>
      </c>
      <c r="AB10" s="100">
        <f t="shared" si="6"/>
        <v>0</v>
      </c>
      <c r="AC10" s="100">
        <f t="shared" si="6"/>
        <v>0</v>
      </c>
      <c r="AD10" s="100">
        <f t="shared" si="6"/>
        <v>0</v>
      </c>
      <c r="AE10" s="100">
        <f t="shared" si="6"/>
        <v>0</v>
      </c>
      <c r="AF10" s="100">
        <f t="shared" si="6"/>
        <v>0</v>
      </c>
      <c r="AG10" s="100">
        <f t="shared" si="6"/>
        <v>0</v>
      </c>
      <c r="AH10" s="100">
        <f t="shared" si="6"/>
        <v>0</v>
      </c>
      <c r="AI10" s="100">
        <f t="shared" si="6"/>
        <v>0</v>
      </c>
      <c r="AJ10" s="100">
        <f t="shared" si="6"/>
        <v>0</v>
      </c>
      <c r="AK10" s="100">
        <f t="shared" si="6"/>
        <v>0</v>
      </c>
      <c r="AL10" s="100">
        <f t="shared" si="6"/>
        <v>0</v>
      </c>
      <c r="AM10" s="100">
        <f t="shared" si="6"/>
        <v>0</v>
      </c>
      <c r="AN10" s="100">
        <f t="shared" si="6"/>
        <v>0</v>
      </c>
      <c r="AO10" s="100">
        <f t="shared" si="6"/>
        <v>0</v>
      </c>
      <c r="AP10" s="100">
        <f t="shared" ca="1" si="6"/>
        <v>1.2006622619930563E-2</v>
      </c>
      <c r="AQ10" s="100">
        <f t="shared" ca="1" si="6"/>
        <v>2.732880265453623E-2</v>
      </c>
      <c r="AR10" s="100">
        <f t="shared" ca="1" si="6"/>
        <v>5.44501837930201E-2</v>
      </c>
      <c r="AS10" s="100">
        <f t="shared" ca="1" si="6"/>
        <v>8.399729857027384E-2</v>
      </c>
      <c r="AT10" s="100">
        <f t="shared" ca="1" si="6"/>
        <v>0.167920774912099</v>
      </c>
      <c r="AU10" s="100">
        <f t="shared" si="6"/>
        <v>0</v>
      </c>
      <c r="AV10" s="100">
        <f t="shared" si="6"/>
        <v>0</v>
      </c>
      <c r="AW10" s="100">
        <f t="shared" si="6"/>
        <v>0</v>
      </c>
      <c r="AX10" s="100">
        <f t="shared" si="6"/>
        <v>0</v>
      </c>
      <c r="AY10" s="100">
        <f t="shared" si="6"/>
        <v>0</v>
      </c>
      <c r="AZ10" s="100">
        <f t="shared" si="6"/>
        <v>0</v>
      </c>
      <c r="BA10" s="100">
        <f t="shared" si="6"/>
        <v>0</v>
      </c>
      <c r="BB10" s="100">
        <f t="shared" si="6"/>
        <v>0</v>
      </c>
      <c r="BC10" s="100">
        <f t="shared" si="6"/>
        <v>0</v>
      </c>
      <c r="BD10" s="100">
        <f t="shared" si="6"/>
        <v>0</v>
      </c>
      <c r="BE10" s="100">
        <f t="shared" si="6"/>
        <v>0</v>
      </c>
      <c r="BF10" s="100">
        <f t="shared" si="6"/>
        <v>0</v>
      </c>
      <c r="BG10" s="100">
        <f t="shared" si="6"/>
        <v>0</v>
      </c>
      <c r="BH10" s="100">
        <f t="shared" si="6"/>
        <v>0</v>
      </c>
      <c r="BI10" s="100">
        <f t="shared" si="6"/>
        <v>0</v>
      </c>
      <c r="BJ10" s="100">
        <f t="shared" si="6"/>
        <v>0</v>
      </c>
      <c r="BK10" s="100">
        <f t="shared" si="6"/>
        <v>0</v>
      </c>
      <c r="BL10" s="100">
        <f t="shared" si="6"/>
        <v>0</v>
      </c>
      <c r="BM10" s="100">
        <f t="shared" si="6"/>
        <v>0</v>
      </c>
      <c r="BN10" s="100">
        <f t="shared" si="6"/>
        <v>0</v>
      </c>
      <c r="BO10" s="100">
        <f t="shared" si="6"/>
        <v>0</v>
      </c>
      <c r="BP10" s="100">
        <f t="shared" si="6"/>
        <v>0</v>
      </c>
      <c r="BQ10" s="100">
        <f t="shared" si="6"/>
        <v>0</v>
      </c>
      <c r="BR10" s="100">
        <f t="shared" si="6"/>
        <v>0</v>
      </c>
      <c r="BS10" s="100">
        <f t="shared" si="6"/>
        <v>0</v>
      </c>
      <c r="BT10" s="100">
        <f t="shared" si="6"/>
        <v>0</v>
      </c>
      <c r="BU10" s="100">
        <f t="shared" si="6"/>
        <v>0</v>
      </c>
      <c r="BV10" s="100">
        <f t="shared" si="6"/>
        <v>0</v>
      </c>
      <c r="BW10" s="100">
        <f t="shared" si="6"/>
        <v>0</v>
      </c>
      <c r="BX10" s="100">
        <f t="shared" si="6"/>
        <v>0</v>
      </c>
      <c r="BY10" s="100">
        <f t="shared" si="6"/>
        <v>0</v>
      </c>
      <c r="BZ10" s="100">
        <f t="shared" si="6"/>
        <v>0</v>
      </c>
      <c r="CA10" s="100">
        <f t="shared" si="6"/>
        <v>0</v>
      </c>
      <c r="CB10" s="100">
        <f t="shared" si="6"/>
        <v>0</v>
      </c>
      <c r="CC10" s="100">
        <f t="shared" si="6"/>
        <v>0</v>
      </c>
      <c r="CD10" s="100">
        <f t="shared" si="6"/>
        <v>0</v>
      </c>
      <c r="CE10" s="100">
        <f t="shared" si="6"/>
        <v>0</v>
      </c>
    </row>
    <row r="11" spans="2:83" s="207" customFormat="1" x14ac:dyDescent="0.25">
      <c r="B11" s="206"/>
      <c r="C11" s="27" t="str">
        <f>C49</f>
        <v>GLS stock</v>
      </c>
      <c r="E11" s="47">
        <f ca="1">E49</f>
        <v>0.17</v>
      </c>
      <c r="F11" s="35"/>
      <c r="G11" s="64"/>
      <c r="H11" s="64"/>
      <c r="I11" s="28"/>
      <c r="J11" s="28"/>
      <c r="K11" s="28"/>
      <c r="L11" s="28"/>
      <c r="M11" s="28"/>
      <c r="N11" s="28"/>
      <c r="O11" s="28"/>
      <c r="P11" s="28"/>
      <c r="Q11" s="28"/>
      <c r="R11" s="28"/>
      <c r="S11" s="28"/>
      <c r="T11" s="28"/>
      <c r="U11" s="28"/>
      <c r="V11" s="28"/>
      <c r="W11" s="33">
        <f t="shared" ca="1" si="6"/>
        <v>0</v>
      </c>
      <c r="X11" s="33">
        <f t="shared" ca="1" si="6"/>
        <v>0</v>
      </c>
      <c r="Y11" s="33">
        <f t="shared" ca="1" si="6"/>
        <v>0</v>
      </c>
      <c r="Z11" s="33">
        <f t="shared" ca="1" si="6"/>
        <v>0</v>
      </c>
      <c r="AA11" s="33">
        <f t="shared" ca="1" si="6"/>
        <v>0</v>
      </c>
      <c r="AB11" s="33">
        <f t="shared" ca="1" si="6"/>
        <v>0</v>
      </c>
      <c r="AC11" s="33">
        <f t="shared" ca="1" si="6"/>
        <v>0</v>
      </c>
      <c r="AD11" s="33">
        <f t="shared" ca="1" si="6"/>
        <v>0</v>
      </c>
      <c r="AE11" s="33">
        <f t="shared" ca="1" si="6"/>
        <v>0</v>
      </c>
      <c r="AF11" s="33">
        <f t="shared" ca="1" si="6"/>
        <v>0</v>
      </c>
      <c r="AG11" s="33">
        <f t="shared" ca="1" si="6"/>
        <v>0</v>
      </c>
      <c r="AH11" s="33">
        <f t="shared" ca="1" si="6"/>
        <v>0</v>
      </c>
      <c r="AI11" s="33">
        <f t="shared" ca="1" si="6"/>
        <v>0</v>
      </c>
      <c r="AJ11" s="33">
        <f t="shared" ca="1" si="6"/>
        <v>0</v>
      </c>
      <c r="AK11" s="33">
        <f t="shared" ca="1" si="6"/>
        <v>0</v>
      </c>
      <c r="AL11" s="33">
        <f t="shared" ca="1" si="6"/>
        <v>0</v>
      </c>
      <c r="AM11" s="33">
        <f t="shared" ca="1" si="6"/>
        <v>0</v>
      </c>
      <c r="AN11" s="33">
        <f t="shared" ca="1" si="6"/>
        <v>0</v>
      </c>
      <c r="AO11" s="33">
        <f t="shared" ca="1" si="6"/>
        <v>0</v>
      </c>
      <c r="AP11" s="33">
        <f t="shared" ca="1" si="6"/>
        <v>0.30477485249999997</v>
      </c>
      <c r="AQ11" s="33">
        <f t="shared" ca="1" si="6"/>
        <v>0.77112000000000014</v>
      </c>
      <c r="AR11" s="33">
        <f t="shared" ca="1" si="6"/>
        <v>1.2745511999999999</v>
      </c>
      <c r="AS11" s="33">
        <f t="shared" ca="1" si="6"/>
        <v>1.8832170240000006</v>
      </c>
      <c r="AT11" s="33">
        <f t="shared" ca="1" si="6"/>
        <v>2.47399776</v>
      </c>
      <c r="AU11" s="33">
        <f t="shared" si="6"/>
        <v>0</v>
      </c>
      <c r="AV11" s="33">
        <f t="shared" si="6"/>
        <v>0</v>
      </c>
      <c r="AW11" s="33">
        <f t="shared" si="6"/>
        <v>0</v>
      </c>
      <c r="AX11" s="33">
        <f t="shared" si="6"/>
        <v>0</v>
      </c>
      <c r="AY11" s="33">
        <f t="shared" si="6"/>
        <v>0</v>
      </c>
      <c r="AZ11" s="33">
        <f t="shared" si="6"/>
        <v>0</v>
      </c>
      <c r="BA11" s="33">
        <f t="shared" si="6"/>
        <v>0</v>
      </c>
      <c r="BB11" s="33">
        <f t="shared" si="6"/>
        <v>0</v>
      </c>
      <c r="BC11" s="33">
        <f t="shared" si="6"/>
        <v>0</v>
      </c>
      <c r="BD11" s="33">
        <f t="shared" si="6"/>
        <v>0</v>
      </c>
      <c r="BE11" s="33">
        <f t="shared" si="6"/>
        <v>0</v>
      </c>
      <c r="BF11" s="33">
        <f t="shared" si="6"/>
        <v>0</v>
      </c>
      <c r="BG11" s="33">
        <f t="shared" si="6"/>
        <v>0</v>
      </c>
      <c r="BH11" s="33">
        <f t="shared" si="6"/>
        <v>0</v>
      </c>
      <c r="BI11" s="33">
        <f t="shared" si="6"/>
        <v>0</v>
      </c>
      <c r="BJ11" s="33">
        <f t="shared" si="6"/>
        <v>0</v>
      </c>
      <c r="BK11" s="33">
        <f t="shared" si="6"/>
        <v>0</v>
      </c>
      <c r="BL11" s="33">
        <f t="shared" si="6"/>
        <v>0</v>
      </c>
      <c r="BM11" s="33">
        <f t="shared" si="6"/>
        <v>0</v>
      </c>
      <c r="BN11" s="33">
        <f t="shared" si="6"/>
        <v>0</v>
      </c>
      <c r="BO11" s="33">
        <f t="shared" si="6"/>
        <v>0</v>
      </c>
      <c r="BP11" s="33">
        <f t="shared" si="6"/>
        <v>0</v>
      </c>
      <c r="BQ11" s="33">
        <f t="shared" si="6"/>
        <v>0</v>
      </c>
      <c r="BR11" s="33">
        <f t="shared" si="6"/>
        <v>0</v>
      </c>
      <c r="BS11" s="33">
        <f t="shared" si="6"/>
        <v>0</v>
      </c>
      <c r="BT11" s="33">
        <f t="shared" si="6"/>
        <v>0</v>
      </c>
      <c r="BU11" s="33">
        <f t="shared" si="6"/>
        <v>0</v>
      </c>
      <c r="BV11" s="33">
        <f t="shared" si="6"/>
        <v>0</v>
      </c>
      <c r="BW11" s="33">
        <f t="shared" si="6"/>
        <v>0</v>
      </c>
      <c r="BX11" s="33">
        <f t="shared" si="6"/>
        <v>0</v>
      </c>
      <c r="BY11" s="33">
        <f t="shared" si="6"/>
        <v>0</v>
      </c>
      <c r="BZ11" s="33">
        <f t="shared" si="6"/>
        <v>0</v>
      </c>
      <c r="CA11" s="33">
        <f t="shared" si="6"/>
        <v>0</v>
      </c>
      <c r="CB11" s="33">
        <f t="shared" si="6"/>
        <v>0</v>
      </c>
      <c r="CC11" s="33">
        <f t="shared" si="6"/>
        <v>0</v>
      </c>
      <c r="CD11" s="33">
        <f t="shared" si="6"/>
        <v>0</v>
      </c>
      <c r="CE11" s="33">
        <f t="shared" si="6"/>
        <v>0</v>
      </c>
    </row>
    <row r="12" spans="2:83" s="207" customFormat="1" x14ac:dyDescent="0.25">
      <c r="B12" s="206"/>
      <c r="C12" s="27" t="str">
        <f>C50</f>
        <v>Tungsten stock</v>
      </c>
      <c r="E12" s="47">
        <f ca="1">E50</f>
        <v>0.17</v>
      </c>
      <c r="F12" s="35"/>
      <c r="G12" s="64"/>
      <c r="H12" s="64"/>
      <c r="I12" s="28"/>
      <c r="J12" s="28"/>
      <c r="K12" s="28"/>
      <c r="L12" s="28"/>
      <c r="M12" s="28"/>
      <c r="N12" s="28"/>
      <c r="O12" s="28"/>
      <c r="P12" s="28"/>
      <c r="Q12" s="28"/>
      <c r="R12" s="28"/>
      <c r="S12" s="28"/>
      <c r="T12" s="28"/>
      <c r="U12" s="28"/>
      <c r="V12" s="28"/>
      <c r="W12" s="33">
        <f t="shared" ca="1" si="6"/>
        <v>0</v>
      </c>
      <c r="X12" s="33">
        <f t="shared" ca="1" si="6"/>
        <v>0</v>
      </c>
      <c r="Y12" s="33">
        <f t="shared" ca="1" si="6"/>
        <v>0</v>
      </c>
      <c r="Z12" s="33">
        <f t="shared" ca="1" si="6"/>
        <v>0</v>
      </c>
      <c r="AA12" s="33">
        <f t="shared" ca="1" si="6"/>
        <v>0</v>
      </c>
      <c r="AB12" s="33">
        <f t="shared" ca="1" si="6"/>
        <v>0</v>
      </c>
      <c r="AC12" s="33">
        <f t="shared" ca="1" si="6"/>
        <v>0</v>
      </c>
      <c r="AD12" s="33">
        <f t="shared" ca="1" si="6"/>
        <v>0</v>
      </c>
      <c r="AE12" s="33">
        <f t="shared" ca="1" si="6"/>
        <v>0</v>
      </c>
      <c r="AF12" s="33">
        <f t="shared" ca="1" si="6"/>
        <v>0</v>
      </c>
      <c r="AG12" s="33">
        <f t="shared" ca="1" si="6"/>
        <v>0</v>
      </c>
      <c r="AH12" s="33">
        <f t="shared" ca="1" si="6"/>
        <v>0</v>
      </c>
      <c r="AI12" s="33">
        <f t="shared" ca="1" si="6"/>
        <v>0</v>
      </c>
      <c r="AJ12" s="33">
        <f t="shared" ca="1" si="6"/>
        <v>0</v>
      </c>
      <c r="AK12" s="33">
        <f t="shared" ca="1" si="6"/>
        <v>0</v>
      </c>
      <c r="AL12" s="33">
        <f t="shared" ca="1" si="6"/>
        <v>0</v>
      </c>
      <c r="AM12" s="33">
        <f t="shared" ca="1" si="6"/>
        <v>0</v>
      </c>
      <c r="AN12" s="33">
        <f t="shared" ca="1" si="6"/>
        <v>0</v>
      </c>
      <c r="AO12" s="33">
        <f t="shared" ca="1" si="6"/>
        <v>0</v>
      </c>
      <c r="AP12" s="33">
        <f t="shared" ca="1" si="6"/>
        <v>0</v>
      </c>
      <c r="AQ12" s="33">
        <f t="shared" ca="1" si="6"/>
        <v>0.25529580000000002</v>
      </c>
      <c r="AR12" s="33">
        <f t="shared" ca="1" si="6"/>
        <v>0.67851950400000005</v>
      </c>
      <c r="AS12" s="33">
        <f t="shared" ca="1" si="6"/>
        <v>1.1351926310400005</v>
      </c>
      <c r="AT12" s="33">
        <f t="shared" ca="1" si="6"/>
        <v>1.4039571566592</v>
      </c>
      <c r="AU12" s="33">
        <f t="shared" si="6"/>
        <v>0</v>
      </c>
      <c r="AV12" s="33">
        <f t="shared" si="6"/>
        <v>0</v>
      </c>
      <c r="AW12" s="33">
        <f t="shared" si="6"/>
        <v>0</v>
      </c>
      <c r="AX12" s="33">
        <f t="shared" si="6"/>
        <v>0</v>
      </c>
      <c r="AY12" s="33">
        <f t="shared" si="6"/>
        <v>0</v>
      </c>
      <c r="AZ12" s="33">
        <f t="shared" si="6"/>
        <v>0</v>
      </c>
      <c r="BA12" s="33">
        <f t="shared" si="6"/>
        <v>0</v>
      </c>
      <c r="BB12" s="33">
        <f t="shared" si="6"/>
        <v>0</v>
      </c>
      <c r="BC12" s="33">
        <f t="shared" si="6"/>
        <v>0</v>
      </c>
      <c r="BD12" s="33">
        <f t="shared" si="6"/>
        <v>0</v>
      </c>
      <c r="BE12" s="33">
        <f t="shared" si="6"/>
        <v>0</v>
      </c>
      <c r="BF12" s="33">
        <f t="shared" si="6"/>
        <v>0</v>
      </c>
      <c r="BG12" s="33">
        <f t="shared" si="6"/>
        <v>0</v>
      </c>
      <c r="BH12" s="33">
        <f t="shared" si="6"/>
        <v>0</v>
      </c>
      <c r="BI12" s="33">
        <f t="shared" si="6"/>
        <v>0</v>
      </c>
      <c r="BJ12" s="33">
        <f t="shared" si="6"/>
        <v>0</v>
      </c>
      <c r="BK12" s="33">
        <f t="shared" si="6"/>
        <v>0</v>
      </c>
      <c r="BL12" s="33">
        <f t="shared" si="6"/>
        <v>0</v>
      </c>
      <c r="BM12" s="33">
        <f t="shared" si="6"/>
        <v>0</v>
      </c>
      <c r="BN12" s="33">
        <f t="shared" si="6"/>
        <v>0</v>
      </c>
      <c r="BO12" s="33">
        <f t="shared" si="6"/>
        <v>0</v>
      </c>
      <c r="BP12" s="33">
        <f t="shared" si="6"/>
        <v>0</v>
      </c>
      <c r="BQ12" s="33">
        <f t="shared" si="6"/>
        <v>0</v>
      </c>
      <c r="BR12" s="33">
        <f t="shared" si="6"/>
        <v>0</v>
      </c>
      <c r="BS12" s="33">
        <f t="shared" si="6"/>
        <v>0</v>
      </c>
      <c r="BT12" s="33">
        <f t="shared" si="6"/>
        <v>0</v>
      </c>
      <c r="BU12" s="33">
        <f t="shared" si="6"/>
        <v>0</v>
      </c>
      <c r="BV12" s="33">
        <f t="shared" si="6"/>
        <v>0</v>
      </c>
      <c r="BW12" s="33">
        <f t="shared" si="6"/>
        <v>0</v>
      </c>
      <c r="BX12" s="33">
        <f t="shared" si="6"/>
        <v>0</v>
      </c>
      <c r="BY12" s="33">
        <f t="shared" si="6"/>
        <v>0</v>
      </c>
      <c r="BZ12" s="33">
        <f t="shared" si="6"/>
        <v>0</v>
      </c>
      <c r="CA12" s="33">
        <f t="shared" si="6"/>
        <v>0</v>
      </c>
      <c r="CB12" s="33">
        <f t="shared" si="6"/>
        <v>0</v>
      </c>
      <c r="CC12" s="33">
        <f t="shared" si="6"/>
        <v>0</v>
      </c>
      <c r="CD12" s="33">
        <f t="shared" si="6"/>
        <v>0</v>
      </c>
      <c r="CE12" s="33">
        <f t="shared" si="6"/>
        <v>0</v>
      </c>
    </row>
    <row r="13" spans="2:83" s="83" customFormat="1" x14ac:dyDescent="0.25">
      <c r="B13" s="50"/>
      <c r="C13" s="82" t="str">
        <f>C51</f>
        <v>TOTAL</v>
      </c>
      <c r="E13" s="48">
        <f ca="1">(RelRes*SUM(Energy!W101:CE101)+RelNonRes*SUM(Energy!W151:CE151))/(SUM(Energy!W101:CE101)+SUM(Energy!W151:CE151))</f>
        <v>0.13797972806842929</v>
      </c>
      <c r="F13" s="208"/>
      <c r="G13" s="226"/>
      <c r="H13" s="226"/>
      <c r="I13" s="17"/>
      <c r="J13" s="17"/>
      <c r="K13" s="17"/>
      <c r="L13" s="17"/>
      <c r="M13" s="17"/>
      <c r="N13" s="17"/>
      <c r="O13" s="17"/>
      <c r="P13" s="17"/>
      <c r="Q13" s="17"/>
      <c r="R13" s="17"/>
      <c r="S13" s="17"/>
      <c r="T13" s="17"/>
      <c r="U13" s="17"/>
      <c r="V13" s="17"/>
      <c r="W13" s="26">
        <f t="shared" ca="1" si="6"/>
        <v>31.716623558867951</v>
      </c>
      <c r="X13" s="26">
        <f t="shared" ca="1" si="6"/>
        <v>33.338761484056633</v>
      </c>
      <c r="Y13" s="26">
        <f t="shared" ca="1" si="6"/>
        <v>35.06188997712664</v>
      </c>
      <c r="Z13" s="26">
        <f t="shared" ca="1" si="6"/>
        <v>34.796282285056108</v>
      </c>
      <c r="AA13" s="26">
        <f t="shared" ca="1" si="6"/>
        <v>35.328990982871545</v>
      </c>
      <c r="AB13" s="26">
        <f t="shared" ca="1" si="6"/>
        <v>34.245236606424832</v>
      </c>
      <c r="AC13" s="26">
        <f t="shared" ca="1" si="6"/>
        <v>32.937528161806448</v>
      </c>
      <c r="AD13" s="26">
        <f t="shared" ca="1" si="6"/>
        <v>32.526969914402159</v>
      </c>
      <c r="AE13" s="26">
        <f t="shared" ca="1" si="6"/>
        <v>31.846059889713207</v>
      </c>
      <c r="AF13" s="26">
        <f t="shared" ca="1" si="6"/>
        <v>31.14298722258485</v>
      </c>
      <c r="AG13" s="26">
        <f t="shared" ca="1" si="6"/>
        <v>31.347833012276553</v>
      </c>
      <c r="AH13" s="26">
        <f t="shared" ca="1" si="6"/>
        <v>31.340112265542309</v>
      </c>
      <c r="AI13" s="26">
        <f t="shared" ca="1" si="6"/>
        <v>30.891473825140203</v>
      </c>
      <c r="AJ13" s="26">
        <f t="shared" ca="1" si="6"/>
        <v>32.063519150140657</v>
      </c>
      <c r="AK13" s="26">
        <f t="shared" ca="1" si="6"/>
        <v>32.208446392708368</v>
      </c>
      <c r="AL13" s="26">
        <f t="shared" ca="1" si="6"/>
        <v>33.984225174604425</v>
      </c>
      <c r="AM13" s="26">
        <f t="shared" ca="1" si="6"/>
        <v>37.339477988563559</v>
      </c>
      <c r="AN13" s="26">
        <f t="shared" ca="1" si="6"/>
        <v>39.471332115723165</v>
      </c>
      <c r="AO13" s="26">
        <f t="shared" ca="1" si="6"/>
        <v>41.020359600152752</v>
      </c>
      <c r="AP13" s="26">
        <f t="shared" ca="1" si="6"/>
        <v>40.930977250960382</v>
      </c>
      <c r="AQ13" s="26">
        <f t="shared" ca="1" si="6"/>
        <v>40.749153383211286</v>
      </c>
      <c r="AR13" s="26">
        <f t="shared" ca="1" si="6"/>
        <v>41.985063967196673</v>
      </c>
      <c r="AS13" s="26">
        <f t="shared" ca="1" si="6"/>
        <v>43.052493205435674</v>
      </c>
      <c r="AT13" s="26">
        <f t="shared" ca="1" si="6"/>
        <v>43.741195076948557</v>
      </c>
      <c r="AU13" s="26">
        <f t="shared" si="6"/>
        <v>0</v>
      </c>
      <c r="AV13" s="26">
        <f t="shared" si="6"/>
        <v>0</v>
      </c>
      <c r="AW13" s="26">
        <f t="shared" si="6"/>
        <v>0</v>
      </c>
      <c r="AX13" s="26">
        <f t="shared" si="6"/>
        <v>0</v>
      </c>
      <c r="AY13" s="26">
        <f t="shared" si="6"/>
        <v>0</v>
      </c>
      <c r="AZ13" s="26">
        <f t="shared" si="6"/>
        <v>0</v>
      </c>
      <c r="BA13" s="26">
        <f t="shared" si="6"/>
        <v>0</v>
      </c>
      <c r="BB13" s="26">
        <f t="shared" si="6"/>
        <v>0</v>
      </c>
      <c r="BC13" s="26">
        <f t="shared" si="6"/>
        <v>0</v>
      </c>
      <c r="BD13" s="26">
        <f t="shared" si="6"/>
        <v>0</v>
      </c>
      <c r="BE13" s="26">
        <f t="shared" si="6"/>
        <v>0</v>
      </c>
      <c r="BF13" s="26">
        <f t="shared" si="6"/>
        <v>0</v>
      </c>
      <c r="BG13" s="26">
        <f t="shared" si="6"/>
        <v>0</v>
      </c>
      <c r="BH13" s="26">
        <f t="shared" si="6"/>
        <v>0</v>
      </c>
      <c r="BI13" s="26">
        <f t="shared" si="6"/>
        <v>0</v>
      </c>
      <c r="BJ13" s="26">
        <f t="shared" si="6"/>
        <v>0</v>
      </c>
      <c r="BK13" s="26">
        <f t="shared" si="6"/>
        <v>0</v>
      </c>
      <c r="BL13" s="26">
        <f t="shared" si="6"/>
        <v>0</v>
      </c>
      <c r="BM13" s="26">
        <f t="shared" si="6"/>
        <v>0</v>
      </c>
      <c r="BN13" s="26">
        <f t="shared" si="6"/>
        <v>0</v>
      </c>
      <c r="BO13" s="26">
        <f t="shared" si="6"/>
        <v>0</v>
      </c>
      <c r="BP13" s="26">
        <f t="shared" si="6"/>
        <v>0</v>
      </c>
      <c r="BQ13" s="26">
        <f t="shared" si="6"/>
        <v>0</v>
      </c>
      <c r="BR13" s="26">
        <f t="shared" si="6"/>
        <v>0</v>
      </c>
      <c r="BS13" s="26">
        <f t="shared" si="6"/>
        <v>0</v>
      </c>
      <c r="BT13" s="26">
        <f t="shared" si="6"/>
        <v>0</v>
      </c>
      <c r="BU13" s="26">
        <f t="shared" si="6"/>
        <v>0</v>
      </c>
      <c r="BV13" s="26">
        <f t="shared" si="6"/>
        <v>0</v>
      </c>
      <c r="BW13" s="26">
        <f t="shared" si="6"/>
        <v>0</v>
      </c>
      <c r="BX13" s="26">
        <f t="shared" si="6"/>
        <v>0</v>
      </c>
      <c r="BY13" s="26">
        <f t="shared" si="6"/>
        <v>0</v>
      </c>
      <c r="BZ13" s="26">
        <f t="shared" si="6"/>
        <v>0</v>
      </c>
      <c r="CA13" s="26">
        <f t="shared" si="6"/>
        <v>0</v>
      </c>
      <c r="CB13" s="26">
        <f t="shared" si="6"/>
        <v>0</v>
      </c>
      <c r="CC13" s="26">
        <f t="shared" si="6"/>
        <v>0</v>
      </c>
      <c r="CD13" s="26">
        <f t="shared" si="6"/>
        <v>0</v>
      </c>
      <c r="CE13" s="26">
        <f t="shared" si="6"/>
        <v>0</v>
      </c>
    </row>
    <row r="15" spans="2:83" hidden="1" x14ac:dyDescent="0.25"/>
    <row r="16" spans="2:83" hidden="1" x14ac:dyDescent="0.25"/>
    <row r="17" spans="2:83" hidden="1" x14ac:dyDescent="0.25">
      <c r="B17" s="121"/>
      <c r="C17" s="18"/>
      <c r="D17" s="18"/>
      <c r="E17" s="18"/>
      <c r="F17" s="18"/>
      <c r="W17" s="18"/>
      <c r="X17" s="18"/>
      <c r="Y17" s="18"/>
    </row>
    <row r="18" spans="2:83" hidden="1" x14ac:dyDescent="0.25">
      <c r="B18" s="121"/>
      <c r="C18" s="18"/>
      <c r="D18" s="18"/>
      <c r="E18" s="18"/>
      <c r="F18" s="18"/>
      <c r="W18" s="18"/>
      <c r="X18" s="18"/>
      <c r="Y18" s="18"/>
    </row>
    <row r="19" spans="2:83" ht="14.4" hidden="1" customHeight="1" x14ac:dyDescent="0.25">
      <c r="C19" s="18"/>
    </row>
    <row r="20" spans="2:83" ht="14.4" customHeight="1" x14ac:dyDescent="0.25">
      <c r="B20" s="313" t="s">
        <v>276</v>
      </c>
      <c r="C20" s="314"/>
      <c r="E20" s="335" t="s">
        <v>144</v>
      </c>
      <c r="F20" s="338"/>
      <c r="G20" s="336"/>
      <c r="H20" s="336"/>
      <c r="I20" s="205"/>
      <c r="J20" s="205"/>
      <c r="K20" s="205"/>
      <c r="L20" s="205"/>
      <c r="M20" s="205"/>
      <c r="N20" s="205"/>
      <c r="O20" s="205"/>
      <c r="P20" s="205"/>
      <c r="Q20" s="205"/>
      <c r="R20" s="205"/>
      <c r="S20" s="205"/>
      <c r="T20" s="205"/>
      <c r="U20" s="205"/>
      <c r="V20" s="205"/>
      <c r="W20" s="80">
        <v>1990</v>
      </c>
      <c r="X20" s="80">
        <v>1991</v>
      </c>
      <c r="Y20" s="80">
        <v>1992</v>
      </c>
      <c r="Z20" s="80">
        <v>1993</v>
      </c>
      <c r="AA20" s="80">
        <v>1994</v>
      </c>
      <c r="AB20" s="80">
        <v>1995</v>
      </c>
      <c r="AC20" s="80">
        <v>1996</v>
      </c>
      <c r="AD20" s="80">
        <v>1997</v>
      </c>
      <c r="AE20" s="80">
        <v>1998</v>
      </c>
      <c r="AF20" s="80">
        <v>1999</v>
      </c>
      <c r="AG20" s="80">
        <v>2000</v>
      </c>
      <c r="AH20" s="80">
        <v>2001</v>
      </c>
      <c r="AI20" s="80">
        <v>2002</v>
      </c>
      <c r="AJ20" s="80">
        <v>2003</v>
      </c>
      <c r="AK20" s="80">
        <v>2004</v>
      </c>
      <c r="AL20" s="80">
        <v>2005</v>
      </c>
      <c r="AM20" s="80">
        <v>2006</v>
      </c>
      <c r="AN20" s="80">
        <v>2007</v>
      </c>
      <c r="AO20" s="80">
        <v>2008</v>
      </c>
      <c r="AP20" s="80">
        <v>2009</v>
      </c>
      <c r="AQ20" s="80">
        <v>2010</v>
      </c>
      <c r="AR20" s="80">
        <v>2011</v>
      </c>
      <c r="AS20" s="80">
        <v>2012</v>
      </c>
      <c r="AT20" s="80">
        <v>2013</v>
      </c>
      <c r="AU20" s="80">
        <v>2014</v>
      </c>
      <c r="AV20" s="80">
        <v>2015</v>
      </c>
      <c r="AW20" s="80">
        <v>2016</v>
      </c>
      <c r="AX20" s="80">
        <v>2017</v>
      </c>
      <c r="AY20" s="80">
        <v>2018</v>
      </c>
      <c r="AZ20" s="80">
        <v>2019</v>
      </c>
      <c r="BA20" s="80">
        <v>2020</v>
      </c>
      <c r="BB20" s="80">
        <v>2021</v>
      </c>
      <c r="BC20" s="80">
        <v>2022</v>
      </c>
      <c r="BD20" s="80">
        <v>2023</v>
      </c>
      <c r="BE20" s="80">
        <v>2024</v>
      </c>
      <c r="BF20" s="80">
        <v>2025</v>
      </c>
      <c r="BG20" s="80">
        <f t="shared" ref="BG20:CE20" si="7">BF20+1</f>
        <v>2026</v>
      </c>
      <c r="BH20" s="80">
        <f t="shared" si="7"/>
        <v>2027</v>
      </c>
      <c r="BI20" s="80">
        <f t="shared" si="7"/>
        <v>2028</v>
      </c>
      <c r="BJ20" s="80">
        <f t="shared" si="7"/>
        <v>2029</v>
      </c>
      <c r="BK20" s="80">
        <f t="shared" si="7"/>
        <v>2030</v>
      </c>
      <c r="BL20" s="80">
        <f t="shared" si="7"/>
        <v>2031</v>
      </c>
      <c r="BM20" s="80">
        <f t="shared" si="7"/>
        <v>2032</v>
      </c>
      <c r="BN20" s="80">
        <f t="shared" si="7"/>
        <v>2033</v>
      </c>
      <c r="BO20" s="80">
        <f t="shared" si="7"/>
        <v>2034</v>
      </c>
      <c r="BP20" s="80">
        <f t="shared" si="7"/>
        <v>2035</v>
      </c>
      <c r="BQ20" s="80">
        <f t="shared" si="7"/>
        <v>2036</v>
      </c>
      <c r="BR20" s="80">
        <f t="shared" si="7"/>
        <v>2037</v>
      </c>
      <c r="BS20" s="80">
        <f t="shared" si="7"/>
        <v>2038</v>
      </c>
      <c r="BT20" s="80">
        <f t="shared" si="7"/>
        <v>2039</v>
      </c>
      <c r="BU20" s="80">
        <f t="shared" si="7"/>
        <v>2040</v>
      </c>
      <c r="BV20" s="80">
        <f t="shared" si="7"/>
        <v>2041</v>
      </c>
      <c r="BW20" s="80">
        <f t="shared" si="7"/>
        <v>2042</v>
      </c>
      <c r="BX20" s="80">
        <f t="shared" si="7"/>
        <v>2043</v>
      </c>
      <c r="BY20" s="80">
        <f t="shared" si="7"/>
        <v>2044</v>
      </c>
      <c r="BZ20" s="80">
        <f t="shared" si="7"/>
        <v>2045</v>
      </c>
      <c r="CA20" s="80">
        <f t="shared" si="7"/>
        <v>2046</v>
      </c>
      <c r="CB20" s="80">
        <f t="shared" si="7"/>
        <v>2047</v>
      </c>
      <c r="CC20" s="80">
        <f t="shared" si="7"/>
        <v>2048</v>
      </c>
      <c r="CD20" s="80">
        <f t="shared" si="7"/>
        <v>2049</v>
      </c>
      <c r="CE20" s="80">
        <f t="shared" si="7"/>
        <v>2050</v>
      </c>
    </row>
    <row r="21" spans="2:83" s="56" customFormat="1" ht="14.4" customHeight="1" x14ac:dyDescent="0.25">
      <c r="B21" s="308" t="s">
        <v>82</v>
      </c>
      <c r="C21" s="309"/>
      <c r="E21" s="335"/>
      <c r="F21" s="339"/>
      <c r="G21" s="336"/>
      <c r="H21" s="336"/>
      <c r="I21" s="131"/>
      <c r="J21" s="131"/>
      <c r="K21" s="131"/>
      <c r="L21" s="131"/>
      <c r="M21" s="131"/>
      <c r="N21" s="131"/>
      <c r="O21" s="131"/>
      <c r="P21" s="131"/>
      <c r="Q21" s="131"/>
      <c r="R21" s="131"/>
      <c r="S21" s="131"/>
      <c r="T21" s="131"/>
      <c r="U21" s="131"/>
      <c r="V21" s="131"/>
    </row>
    <row r="22" spans="2:83" x14ac:dyDescent="0.25">
      <c r="B22" s="310" t="s">
        <v>326</v>
      </c>
      <c r="C22" s="311"/>
      <c r="E22" s="335"/>
      <c r="F22" s="340"/>
      <c r="G22" s="336"/>
      <c r="H22" s="336"/>
    </row>
    <row r="23" spans="2:83" x14ac:dyDescent="0.25">
      <c r="B23" s="306" t="s">
        <v>0</v>
      </c>
      <c r="C23" s="53" t="s">
        <v>6</v>
      </c>
      <c r="E23" s="45">
        <f ca="1">(RelRes*SUM(Energy!W73:CE73)+RelNonRes*SUM(Energy!W123:CE123))/(SUM(Energy!W73:CE73)+SUM(Energy!W123:CE123))</f>
        <v>0.11140427304049166</v>
      </c>
      <c r="F23" s="34"/>
      <c r="G23" s="63"/>
      <c r="H23" s="63"/>
      <c r="I23" s="16"/>
      <c r="J23" s="16"/>
      <c r="K23" s="16"/>
      <c r="L23" s="16"/>
      <c r="M23" s="16"/>
      <c r="N23" s="16"/>
      <c r="O23" s="16"/>
      <c r="P23" s="16"/>
      <c r="Q23" s="16"/>
      <c r="R23" s="16"/>
      <c r="S23" s="16"/>
      <c r="T23" s="16"/>
      <c r="U23" s="16"/>
      <c r="V23" s="16"/>
      <c r="W23" s="100">
        <f t="shared" ref="W23:CE27" ca="1" si="8">W73+W123</f>
        <v>3.3214328377623392</v>
      </c>
      <c r="X23" s="100">
        <f t="shared" ca="1" si="8"/>
        <v>3.3188776471457642</v>
      </c>
      <c r="Y23" s="100">
        <f t="shared" ca="1" si="8"/>
        <v>3.2033582662234887</v>
      </c>
      <c r="Z23" s="100">
        <f t="shared" ca="1" si="8"/>
        <v>2.8348564464262331</v>
      </c>
      <c r="AA23" s="100">
        <f t="shared" ca="1" si="8"/>
        <v>2.5190384648479567</v>
      </c>
      <c r="AB23" s="100">
        <f t="shared" ca="1" si="8"/>
        <v>2.1458596274488437</v>
      </c>
      <c r="AC23" s="100">
        <f t="shared" ca="1" si="8"/>
        <v>1.8045605463277057</v>
      </c>
      <c r="AD23" s="100">
        <f t="shared" ca="1" si="8"/>
        <v>1.5884652602826039</v>
      </c>
      <c r="AE23" s="100">
        <f t="shared" ca="1" si="8"/>
        <v>1.3889801325606588</v>
      </c>
      <c r="AF23" s="100">
        <f t="shared" ca="1" si="8"/>
        <v>1.2171910813394751</v>
      </c>
      <c r="AG23" s="100">
        <f t="shared" ca="1" si="8"/>
        <v>1.0916864534588029</v>
      </c>
      <c r="AH23" s="100">
        <f t="shared" ca="1" si="8"/>
        <v>0.98183428885190338</v>
      </c>
      <c r="AI23" s="100">
        <f t="shared" ca="1" si="8"/>
        <v>0.84145935209378664</v>
      </c>
      <c r="AJ23" s="100">
        <f t="shared" ca="1" si="8"/>
        <v>0.77755436593549554</v>
      </c>
      <c r="AK23" s="100">
        <f t="shared" ca="1" si="8"/>
        <v>0.67775051598331315</v>
      </c>
      <c r="AL23" s="100">
        <f t="shared" ca="1" si="8"/>
        <v>0.6301388341305294</v>
      </c>
      <c r="AM23" s="100">
        <f t="shared" ca="1" si="8"/>
        <v>0.61770327798038893</v>
      </c>
      <c r="AN23" s="100">
        <f t="shared" ca="1" si="8"/>
        <v>0.55919125285436144</v>
      </c>
      <c r="AO23" s="100">
        <f t="shared" ca="1" si="8"/>
        <v>0.5067553418052938</v>
      </c>
      <c r="AP23" s="100">
        <f t="shared" ca="1" si="8"/>
        <v>0.43618655700282433</v>
      </c>
      <c r="AQ23" s="100">
        <f t="shared" ca="1" si="8"/>
        <v>0.36275203742930823</v>
      </c>
      <c r="AR23" s="100">
        <f t="shared" ca="1" si="8"/>
        <v>0.30903087699647802</v>
      </c>
      <c r="AS23" s="100">
        <f t="shared" ca="1" si="8"/>
        <v>0.25080587364747331</v>
      </c>
      <c r="AT23" s="100">
        <f t="shared" ca="1" si="8"/>
        <v>0.18720688925546389</v>
      </c>
      <c r="AU23" s="100">
        <f t="shared" si="8"/>
        <v>0</v>
      </c>
      <c r="AV23" s="100">
        <f t="shared" si="8"/>
        <v>0</v>
      </c>
      <c r="AW23" s="100">
        <f t="shared" si="8"/>
        <v>0</v>
      </c>
      <c r="AX23" s="100">
        <f t="shared" si="8"/>
        <v>0</v>
      </c>
      <c r="AY23" s="100">
        <f t="shared" si="8"/>
        <v>0</v>
      </c>
      <c r="AZ23" s="100">
        <f t="shared" si="8"/>
        <v>0</v>
      </c>
      <c r="BA23" s="100">
        <f t="shared" si="8"/>
        <v>0</v>
      </c>
      <c r="BB23" s="100">
        <f t="shared" si="8"/>
        <v>0</v>
      </c>
      <c r="BC23" s="100">
        <f t="shared" si="8"/>
        <v>0</v>
      </c>
      <c r="BD23" s="100">
        <f t="shared" si="8"/>
        <v>0</v>
      </c>
      <c r="BE23" s="100">
        <f t="shared" si="8"/>
        <v>0</v>
      </c>
      <c r="BF23" s="100">
        <f t="shared" si="8"/>
        <v>0</v>
      </c>
      <c r="BG23" s="100">
        <f t="shared" si="8"/>
        <v>0</v>
      </c>
      <c r="BH23" s="100">
        <f t="shared" si="8"/>
        <v>0</v>
      </c>
      <c r="BI23" s="100">
        <f t="shared" si="8"/>
        <v>0</v>
      </c>
      <c r="BJ23" s="100">
        <f t="shared" si="8"/>
        <v>0</v>
      </c>
      <c r="BK23" s="100">
        <f t="shared" si="8"/>
        <v>0</v>
      </c>
      <c r="BL23" s="100">
        <f t="shared" si="8"/>
        <v>0</v>
      </c>
      <c r="BM23" s="100">
        <f t="shared" si="8"/>
        <v>0</v>
      </c>
      <c r="BN23" s="100">
        <f t="shared" si="8"/>
        <v>0</v>
      </c>
      <c r="BO23" s="100">
        <f t="shared" si="8"/>
        <v>0</v>
      </c>
      <c r="BP23" s="100">
        <f t="shared" si="8"/>
        <v>0</v>
      </c>
      <c r="BQ23" s="100">
        <f t="shared" si="8"/>
        <v>0</v>
      </c>
      <c r="BR23" s="100">
        <f t="shared" si="8"/>
        <v>0</v>
      </c>
      <c r="BS23" s="100">
        <f t="shared" si="8"/>
        <v>0</v>
      </c>
      <c r="BT23" s="100">
        <f t="shared" si="8"/>
        <v>0</v>
      </c>
      <c r="BU23" s="100">
        <f t="shared" si="8"/>
        <v>0</v>
      </c>
      <c r="BV23" s="100">
        <f t="shared" si="8"/>
        <v>0</v>
      </c>
      <c r="BW23" s="100">
        <f t="shared" si="8"/>
        <v>0</v>
      </c>
      <c r="BX23" s="100">
        <f t="shared" si="8"/>
        <v>0</v>
      </c>
      <c r="BY23" s="100">
        <f t="shared" si="8"/>
        <v>0</v>
      </c>
      <c r="BZ23" s="100">
        <f t="shared" si="8"/>
        <v>0</v>
      </c>
      <c r="CA23" s="100">
        <f t="shared" si="8"/>
        <v>0</v>
      </c>
      <c r="CB23" s="100">
        <f t="shared" si="8"/>
        <v>0</v>
      </c>
      <c r="CC23" s="100">
        <f t="shared" si="8"/>
        <v>0</v>
      </c>
      <c r="CD23" s="100">
        <f t="shared" si="8"/>
        <v>0</v>
      </c>
      <c r="CE23" s="100">
        <f t="shared" si="8"/>
        <v>0</v>
      </c>
    </row>
    <row r="24" spans="2:83" x14ac:dyDescent="0.25">
      <c r="B24" s="307"/>
      <c r="C24" s="54" t="s">
        <v>7</v>
      </c>
      <c r="E24" s="45">
        <f ca="1">(RelRes*SUM(Energy!W74:CE74)+RelNonRes*SUM(Energy!W124:CE124))/(SUM(Energy!W74:CE74)+SUM(Energy!W124:CE124))</f>
        <v>0.11003001444524028</v>
      </c>
      <c r="F24" s="34"/>
      <c r="G24" s="63"/>
      <c r="H24" s="63"/>
      <c r="I24" s="16"/>
      <c r="J24" s="16"/>
      <c r="K24" s="16"/>
      <c r="L24" s="16"/>
      <c r="M24" s="16"/>
      <c r="N24" s="16"/>
      <c r="O24" s="16"/>
      <c r="P24" s="16"/>
      <c r="Q24" s="16"/>
      <c r="R24" s="16"/>
      <c r="S24" s="16"/>
      <c r="T24" s="16"/>
      <c r="U24" s="16"/>
      <c r="V24" s="16"/>
      <c r="W24" s="100">
        <f t="shared" ca="1" si="8"/>
        <v>3.5453500137295682</v>
      </c>
      <c r="X24" s="100">
        <f t="shared" ca="1" si="8"/>
        <v>3.6606960455679434</v>
      </c>
      <c r="Y24" s="100">
        <f t="shared" ca="1" si="8"/>
        <v>3.7909214874328656</v>
      </c>
      <c r="Z24" s="100">
        <f t="shared" ca="1" si="8"/>
        <v>3.7493282198018303</v>
      </c>
      <c r="AA24" s="100">
        <f t="shared" ca="1" si="8"/>
        <v>3.8431662981718446</v>
      </c>
      <c r="AB24" s="100">
        <f t="shared" ca="1" si="8"/>
        <v>3.8018530193487217</v>
      </c>
      <c r="AC24" s="100">
        <f t="shared" ca="1" si="8"/>
        <v>3.7017174196114526</v>
      </c>
      <c r="AD24" s="100">
        <f t="shared" ca="1" si="8"/>
        <v>3.7706715382011509</v>
      </c>
      <c r="AE24" s="100">
        <f t="shared" ca="1" si="8"/>
        <v>3.8209121623417834</v>
      </c>
      <c r="AF24" s="100">
        <f t="shared" ca="1" si="8"/>
        <v>3.8643179820556623</v>
      </c>
      <c r="AG24" s="100">
        <f t="shared" ca="1" si="8"/>
        <v>4.0027710530934142</v>
      </c>
      <c r="AH24" s="100">
        <f t="shared" ca="1" si="8"/>
        <v>4.142297803069563</v>
      </c>
      <c r="AI24" s="100">
        <f t="shared" ca="1" si="8"/>
        <v>4.1066621389949765</v>
      </c>
      <c r="AJ24" s="100">
        <f t="shared" ca="1" si="8"/>
        <v>4.4727518314865806</v>
      </c>
      <c r="AK24" s="100">
        <f t="shared" ca="1" si="8"/>
        <v>4.5846163117596577</v>
      </c>
      <c r="AL24" s="100">
        <f t="shared" ca="1" si="8"/>
        <v>4.9760975828131713</v>
      </c>
      <c r="AM24" s="100">
        <f t="shared" ca="1" si="8"/>
        <v>5.5191632901876577</v>
      </c>
      <c r="AN24" s="100">
        <f t="shared" ca="1" si="8"/>
        <v>5.5075582356728363</v>
      </c>
      <c r="AO24" s="100">
        <f t="shared" ca="1" si="8"/>
        <v>5.4873048414701469</v>
      </c>
      <c r="AP24" s="100">
        <f t="shared" ca="1" si="8"/>
        <v>5.0604047219923727</v>
      </c>
      <c r="AQ24" s="100">
        <f t="shared" ca="1" si="8"/>
        <v>4.2003340957158661</v>
      </c>
      <c r="AR24" s="100">
        <f t="shared" ca="1" si="8"/>
        <v>3.2052320198072506</v>
      </c>
      <c r="AS24" s="100">
        <f t="shared" ca="1" si="8"/>
        <v>2.0779644485437365</v>
      </c>
      <c r="AT24" s="100">
        <f t="shared" ca="1" si="8"/>
        <v>1.1788496518864044</v>
      </c>
      <c r="AU24" s="100">
        <f t="shared" si="8"/>
        <v>0</v>
      </c>
      <c r="AV24" s="100">
        <f t="shared" si="8"/>
        <v>0</v>
      </c>
      <c r="AW24" s="100">
        <f t="shared" si="8"/>
        <v>0</v>
      </c>
      <c r="AX24" s="100">
        <f t="shared" si="8"/>
        <v>0</v>
      </c>
      <c r="AY24" s="100">
        <f t="shared" si="8"/>
        <v>0</v>
      </c>
      <c r="AZ24" s="100">
        <f t="shared" si="8"/>
        <v>0</v>
      </c>
      <c r="BA24" s="100">
        <f t="shared" si="8"/>
        <v>0</v>
      </c>
      <c r="BB24" s="100">
        <f t="shared" si="8"/>
        <v>0</v>
      </c>
      <c r="BC24" s="100">
        <f t="shared" si="8"/>
        <v>0</v>
      </c>
      <c r="BD24" s="100">
        <f t="shared" si="8"/>
        <v>0</v>
      </c>
      <c r="BE24" s="100">
        <f t="shared" si="8"/>
        <v>0</v>
      </c>
      <c r="BF24" s="100">
        <f t="shared" si="8"/>
        <v>0</v>
      </c>
      <c r="BG24" s="100">
        <f t="shared" si="8"/>
        <v>0</v>
      </c>
      <c r="BH24" s="100">
        <f t="shared" si="8"/>
        <v>0</v>
      </c>
      <c r="BI24" s="100">
        <f t="shared" si="8"/>
        <v>0</v>
      </c>
      <c r="BJ24" s="100">
        <f t="shared" si="8"/>
        <v>0</v>
      </c>
      <c r="BK24" s="100">
        <f t="shared" si="8"/>
        <v>0</v>
      </c>
      <c r="BL24" s="100">
        <f t="shared" si="8"/>
        <v>0</v>
      </c>
      <c r="BM24" s="100">
        <f t="shared" si="8"/>
        <v>0</v>
      </c>
      <c r="BN24" s="100">
        <f t="shared" si="8"/>
        <v>0</v>
      </c>
      <c r="BO24" s="100">
        <f t="shared" si="8"/>
        <v>0</v>
      </c>
      <c r="BP24" s="100">
        <f t="shared" si="8"/>
        <v>0</v>
      </c>
      <c r="BQ24" s="100">
        <f t="shared" si="8"/>
        <v>0</v>
      </c>
      <c r="BR24" s="100">
        <f t="shared" si="8"/>
        <v>0</v>
      </c>
      <c r="BS24" s="100">
        <f t="shared" si="8"/>
        <v>0</v>
      </c>
      <c r="BT24" s="100">
        <f t="shared" si="8"/>
        <v>0</v>
      </c>
      <c r="BU24" s="100">
        <f t="shared" si="8"/>
        <v>0</v>
      </c>
      <c r="BV24" s="100">
        <f t="shared" si="8"/>
        <v>0</v>
      </c>
      <c r="BW24" s="100">
        <f t="shared" si="8"/>
        <v>0</v>
      </c>
      <c r="BX24" s="100">
        <f t="shared" si="8"/>
        <v>0</v>
      </c>
      <c r="BY24" s="100">
        <f t="shared" si="8"/>
        <v>0</v>
      </c>
      <c r="BZ24" s="100">
        <f t="shared" si="8"/>
        <v>0</v>
      </c>
      <c r="CA24" s="100">
        <f t="shared" si="8"/>
        <v>0</v>
      </c>
      <c r="CB24" s="100">
        <f t="shared" si="8"/>
        <v>0</v>
      </c>
      <c r="CC24" s="100">
        <f t="shared" si="8"/>
        <v>0</v>
      </c>
      <c r="CD24" s="100">
        <f t="shared" si="8"/>
        <v>0</v>
      </c>
      <c r="CE24" s="100">
        <f t="shared" si="8"/>
        <v>0</v>
      </c>
    </row>
    <row r="25" spans="2:83" x14ac:dyDescent="0.25">
      <c r="B25" s="307"/>
      <c r="C25" s="54" t="s">
        <v>8</v>
      </c>
      <c r="E25" s="45">
        <f ca="1">(RelRes*SUM(Energy!W75:CE75)+RelNonRes*SUM(Energy!W125:CE125))/(SUM(Energy!W75:CE75)+SUM(Energy!W125:CE125))</f>
        <v>0.10923095512916767</v>
      </c>
      <c r="F25" s="34"/>
      <c r="G25" s="63"/>
      <c r="H25" s="63"/>
      <c r="I25" s="16"/>
      <c r="J25" s="16"/>
      <c r="K25" s="16"/>
      <c r="L25" s="16"/>
      <c r="M25" s="16"/>
      <c r="N25" s="16"/>
      <c r="O25" s="16"/>
      <c r="P25" s="16"/>
      <c r="Q25" s="16"/>
      <c r="R25" s="16"/>
      <c r="S25" s="16"/>
      <c r="T25" s="16"/>
      <c r="U25" s="16"/>
      <c r="V25" s="16"/>
      <c r="W25" s="100">
        <f t="shared" ca="1" si="8"/>
        <v>3.4284650523787814</v>
      </c>
      <c r="X25" s="100">
        <f t="shared" ca="1" si="8"/>
        <v>3.5346898561641584</v>
      </c>
      <c r="Y25" s="100">
        <f t="shared" ca="1" si="8"/>
        <v>3.6381898071479251</v>
      </c>
      <c r="Z25" s="100">
        <f t="shared" ca="1" si="8"/>
        <v>3.5622507694507144</v>
      </c>
      <c r="AA25" s="100">
        <f t="shared" ca="1" si="8"/>
        <v>3.5968343277711763</v>
      </c>
      <c r="AB25" s="100">
        <f t="shared" ca="1" si="8"/>
        <v>3.4915019891971193</v>
      </c>
      <c r="AC25" s="100">
        <f t="shared" ca="1" si="8"/>
        <v>3.3332846913325729</v>
      </c>
      <c r="AD25" s="100">
        <f t="shared" ca="1" si="8"/>
        <v>3.3336241916794136</v>
      </c>
      <c r="AE25" s="100">
        <f t="shared" ca="1" si="8"/>
        <v>3.3173364042734907</v>
      </c>
      <c r="AF25" s="100">
        <f t="shared" ca="1" si="8"/>
        <v>3.2947823487014389</v>
      </c>
      <c r="AG25" s="100">
        <f t="shared" ca="1" si="8"/>
        <v>3.3677844009557263</v>
      </c>
      <c r="AH25" s="100">
        <f t="shared" ca="1" si="8"/>
        <v>3.4626717790274877</v>
      </c>
      <c r="AI25" s="100">
        <f t="shared" ca="1" si="8"/>
        <v>3.4129077579268228</v>
      </c>
      <c r="AJ25" s="100">
        <f t="shared" ca="1" si="8"/>
        <v>3.6798770856159422</v>
      </c>
      <c r="AK25" s="100">
        <f t="shared" ca="1" si="8"/>
        <v>3.7468614765843054</v>
      </c>
      <c r="AL25" s="100">
        <f t="shared" ca="1" si="8"/>
        <v>4.1170201944391307</v>
      </c>
      <c r="AM25" s="100">
        <f t="shared" ca="1" si="8"/>
        <v>4.7829572760804853</v>
      </c>
      <c r="AN25" s="100">
        <f t="shared" ca="1" si="8"/>
        <v>5.1833161955365394</v>
      </c>
      <c r="AO25" s="100">
        <f t="shared" ca="1" si="8"/>
        <v>5.8120754623450761</v>
      </c>
      <c r="AP25" s="100">
        <f t="shared" ca="1" si="8"/>
        <v>6.450366719580189</v>
      </c>
      <c r="AQ25" s="100">
        <f t="shared" ca="1" si="8"/>
        <v>7.2112681520296462</v>
      </c>
      <c r="AR25" s="100">
        <f t="shared" ca="1" si="8"/>
        <v>8.5369910704504495</v>
      </c>
      <c r="AS25" s="100">
        <f t="shared" ca="1" si="8"/>
        <v>9.9276908550813552</v>
      </c>
      <c r="AT25" s="100">
        <f t="shared" ca="1" si="8"/>
        <v>11.200642497552042</v>
      </c>
      <c r="AU25" s="100">
        <f t="shared" si="8"/>
        <v>0</v>
      </c>
      <c r="AV25" s="100">
        <f t="shared" si="8"/>
        <v>0</v>
      </c>
      <c r="AW25" s="100">
        <f t="shared" si="8"/>
        <v>0</v>
      </c>
      <c r="AX25" s="100">
        <f t="shared" si="8"/>
        <v>0</v>
      </c>
      <c r="AY25" s="100">
        <f t="shared" si="8"/>
        <v>0</v>
      </c>
      <c r="AZ25" s="100">
        <f t="shared" si="8"/>
        <v>0</v>
      </c>
      <c r="BA25" s="100">
        <f t="shared" si="8"/>
        <v>0</v>
      </c>
      <c r="BB25" s="100">
        <f t="shared" si="8"/>
        <v>0</v>
      </c>
      <c r="BC25" s="100">
        <f t="shared" si="8"/>
        <v>0</v>
      </c>
      <c r="BD25" s="100">
        <f t="shared" si="8"/>
        <v>0</v>
      </c>
      <c r="BE25" s="100">
        <f t="shared" si="8"/>
        <v>0</v>
      </c>
      <c r="BF25" s="100">
        <f t="shared" si="8"/>
        <v>0</v>
      </c>
      <c r="BG25" s="100">
        <f t="shared" si="8"/>
        <v>0</v>
      </c>
      <c r="BH25" s="100">
        <f t="shared" si="8"/>
        <v>0</v>
      </c>
      <c r="BI25" s="100">
        <f t="shared" si="8"/>
        <v>0</v>
      </c>
      <c r="BJ25" s="100">
        <f t="shared" si="8"/>
        <v>0</v>
      </c>
      <c r="BK25" s="100">
        <f t="shared" si="8"/>
        <v>0</v>
      </c>
      <c r="BL25" s="100">
        <f t="shared" si="8"/>
        <v>0</v>
      </c>
      <c r="BM25" s="100">
        <f t="shared" si="8"/>
        <v>0</v>
      </c>
      <c r="BN25" s="100">
        <f t="shared" si="8"/>
        <v>0</v>
      </c>
      <c r="BO25" s="100">
        <f t="shared" si="8"/>
        <v>0</v>
      </c>
      <c r="BP25" s="100">
        <f t="shared" si="8"/>
        <v>0</v>
      </c>
      <c r="BQ25" s="100">
        <f t="shared" si="8"/>
        <v>0</v>
      </c>
      <c r="BR25" s="100">
        <f t="shared" si="8"/>
        <v>0</v>
      </c>
      <c r="BS25" s="100">
        <f t="shared" si="8"/>
        <v>0</v>
      </c>
      <c r="BT25" s="100">
        <f t="shared" si="8"/>
        <v>0</v>
      </c>
      <c r="BU25" s="100">
        <f t="shared" si="8"/>
        <v>0</v>
      </c>
      <c r="BV25" s="100">
        <f t="shared" si="8"/>
        <v>0</v>
      </c>
      <c r="BW25" s="100">
        <f t="shared" si="8"/>
        <v>0</v>
      </c>
      <c r="BX25" s="100">
        <f t="shared" si="8"/>
        <v>0</v>
      </c>
      <c r="BY25" s="100">
        <f t="shared" si="8"/>
        <v>0</v>
      </c>
      <c r="BZ25" s="100">
        <f t="shared" si="8"/>
        <v>0</v>
      </c>
      <c r="CA25" s="100">
        <f t="shared" si="8"/>
        <v>0</v>
      </c>
      <c r="CB25" s="100">
        <f t="shared" si="8"/>
        <v>0</v>
      </c>
      <c r="CC25" s="100">
        <f t="shared" si="8"/>
        <v>0</v>
      </c>
      <c r="CD25" s="100">
        <f t="shared" si="8"/>
        <v>0</v>
      </c>
      <c r="CE25" s="100">
        <f t="shared" si="8"/>
        <v>0</v>
      </c>
    </row>
    <row r="26" spans="2:83" ht="12.6" customHeight="1" x14ac:dyDescent="0.25">
      <c r="B26" s="307"/>
      <c r="C26" s="54" t="s">
        <v>9</v>
      </c>
      <c r="E26" s="45">
        <f ca="1">(RelRes*SUM(Energy!W76:CE76)+RelNonRes*SUM(Energy!W126:CE126))/(SUM(Energy!W76:CE76)+SUM(Energy!W126:CE126))</f>
        <v>0.10738828543160114</v>
      </c>
      <c r="F26" s="34"/>
      <c r="G26" s="63"/>
      <c r="H26" s="63"/>
      <c r="I26" s="16"/>
      <c r="J26" s="16"/>
      <c r="K26" s="16"/>
      <c r="L26" s="16"/>
      <c r="M26" s="16"/>
      <c r="N26" s="16"/>
      <c r="O26" s="16"/>
      <c r="P26" s="16"/>
      <c r="Q26" s="16"/>
      <c r="R26" s="16"/>
      <c r="S26" s="16"/>
      <c r="T26" s="16"/>
      <c r="U26" s="16"/>
      <c r="V26" s="16"/>
      <c r="W26" s="100">
        <f t="shared" ca="1" si="8"/>
        <v>0</v>
      </c>
      <c r="X26" s="100">
        <f t="shared" ca="1" si="8"/>
        <v>0</v>
      </c>
      <c r="Y26" s="100">
        <f t="shared" ca="1" si="8"/>
        <v>0</v>
      </c>
      <c r="Z26" s="100">
        <f t="shared" ca="1" si="8"/>
        <v>0</v>
      </c>
      <c r="AA26" s="100">
        <f t="shared" ca="1" si="8"/>
        <v>0</v>
      </c>
      <c r="AB26" s="100">
        <f t="shared" ca="1" si="8"/>
        <v>0</v>
      </c>
      <c r="AC26" s="100">
        <f t="shared" ca="1" si="8"/>
        <v>0</v>
      </c>
      <c r="AD26" s="100">
        <f t="shared" ca="1" si="8"/>
        <v>0</v>
      </c>
      <c r="AE26" s="100">
        <f t="shared" ca="1" si="8"/>
        <v>0</v>
      </c>
      <c r="AF26" s="100">
        <f t="shared" ca="1" si="8"/>
        <v>0</v>
      </c>
      <c r="AG26" s="100">
        <f t="shared" ca="1" si="8"/>
        <v>0</v>
      </c>
      <c r="AH26" s="100">
        <f t="shared" ca="1" si="8"/>
        <v>0</v>
      </c>
      <c r="AI26" s="100">
        <f t="shared" ca="1" si="8"/>
        <v>1.8626573241241107E-2</v>
      </c>
      <c r="AJ26" s="100">
        <f t="shared" ca="1" si="8"/>
        <v>6.3889714126433697E-2</v>
      </c>
      <c r="AK26" s="100">
        <f t="shared" ca="1" si="8"/>
        <v>0.14403693575738558</v>
      </c>
      <c r="AL26" s="100">
        <f t="shared" ca="1" si="8"/>
        <v>0.27078621026207544</v>
      </c>
      <c r="AM26" s="100">
        <f t="shared" ca="1" si="8"/>
        <v>0.47778358369541485</v>
      </c>
      <c r="AN26" s="100">
        <f t="shared" ca="1" si="8"/>
        <v>0.71666322658472137</v>
      </c>
      <c r="AO26" s="100">
        <f t="shared" ca="1" si="8"/>
        <v>1.0416974065703788</v>
      </c>
      <c r="AP26" s="100">
        <f t="shared" ca="1" si="8"/>
        <v>1.4186742231288036</v>
      </c>
      <c r="AQ26" s="100">
        <f t="shared" ca="1" si="8"/>
        <v>1.8337784641768902</v>
      </c>
      <c r="AR26" s="100">
        <f t="shared" ca="1" si="8"/>
        <v>2.3722922241186546</v>
      </c>
      <c r="AS26" s="100">
        <f t="shared" ca="1" si="8"/>
        <v>2.9544432599429915</v>
      </c>
      <c r="AT26" s="100">
        <f t="shared" ca="1" si="8"/>
        <v>3.492659634133398</v>
      </c>
      <c r="AU26" s="100">
        <f t="shared" si="8"/>
        <v>0</v>
      </c>
      <c r="AV26" s="100">
        <f t="shared" si="8"/>
        <v>0</v>
      </c>
      <c r="AW26" s="100">
        <f t="shared" si="8"/>
        <v>0</v>
      </c>
      <c r="AX26" s="100">
        <f t="shared" si="8"/>
        <v>0</v>
      </c>
      <c r="AY26" s="100">
        <f t="shared" si="8"/>
        <v>0</v>
      </c>
      <c r="AZ26" s="100">
        <f t="shared" si="8"/>
        <v>0</v>
      </c>
      <c r="BA26" s="100">
        <f t="shared" si="8"/>
        <v>0</v>
      </c>
      <c r="BB26" s="100">
        <f t="shared" si="8"/>
        <v>0</v>
      </c>
      <c r="BC26" s="100">
        <f t="shared" si="8"/>
        <v>0</v>
      </c>
      <c r="BD26" s="100">
        <f t="shared" si="8"/>
        <v>0</v>
      </c>
      <c r="BE26" s="100">
        <f t="shared" si="8"/>
        <v>0</v>
      </c>
      <c r="BF26" s="100">
        <f t="shared" si="8"/>
        <v>0</v>
      </c>
      <c r="BG26" s="100">
        <f t="shared" si="8"/>
        <v>0</v>
      </c>
      <c r="BH26" s="100">
        <f t="shared" si="8"/>
        <v>0</v>
      </c>
      <c r="BI26" s="100">
        <f t="shared" si="8"/>
        <v>0</v>
      </c>
      <c r="BJ26" s="100">
        <f t="shared" si="8"/>
        <v>0</v>
      </c>
      <c r="BK26" s="100">
        <f t="shared" si="8"/>
        <v>0</v>
      </c>
      <c r="BL26" s="100">
        <f t="shared" si="8"/>
        <v>0</v>
      </c>
      <c r="BM26" s="100">
        <f t="shared" si="8"/>
        <v>0</v>
      </c>
      <c r="BN26" s="100">
        <f t="shared" si="8"/>
        <v>0</v>
      </c>
      <c r="BO26" s="100">
        <f t="shared" si="8"/>
        <v>0</v>
      </c>
      <c r="BP26" s="100">
        <f t="shared" si="8"/>
        <v>0</v>
      </c>
      <c r="BQ26" s="100">
        <f t="shared" si="8"/>
        <v>0</v>
      </c>
      <c r="BR26" s="100">
        <f t="shared" si="8"/>
        <v>0</v>
      </c>
      <c r="BS26" s="100">
        <f t="shared" si="8"/>
        <v>0</v>
      </c>
      <c r="BT26" s="100">
        <f t="shared" si="8"/>
        <v>0</v>
      </c>
      <c r="BU26" s="100">
        <f t="shared" si="8"/>
        <v>0</v>
      </c>
      <c r="BV26" s="100">
        <f t="shared" si="8"/>
        <v>0</v>
      </c>
      <c r="BW26" s="100">
        <f t="shared" si="8"/>
        <v>0</v>
      </c>
      <c r="BX26" s="100">
        <f t="shared" si="8"/>
        <v>0</v>
      </c>
      <c r="BY26" s="100">
        <f t="shared" si="8"/>
        <v>0</v>
      </c>
      <c r="BZ26" s="100">
        <f t="shared" si="8"/>
        <v>0</v>
      </c>
      <c r="CA26" s="100">
        <f t="shared" si="8"/>
        <v>0</v>
      </c>
      <c r="CB26" s="100">
        <f t="shared" si="8"/>
        <v>0</v>
      </c>
      <c r="CC26" s="100">
        <f t="shared" si="8"/>
        <v>0</v>
      </c>
      <c r="CD26" s="100">
        <f t="shared" si="8"/>
        <v>0</v>
      </c>
      <c r="CE26" s="100">
        <f t="shared" si="8"/>
        <v>0</v>
      </c>
    </row>
    <row r="27" spans="2:83" ht="24" x14ac:dyDescent="0.25">
      <c r="B27" s="307"/>
      <c r="C27" s="54" t="s">
        <v>10</v>
      </c>
      <c r="E27" s="45">
        <f ca="1">(RelRes*SUM(Energy!W77:CE77)+RelNonRes*SUM(Energy!W127:CE127))/(SUM(Energy!W77:CE77)+SUM(Energy!W127:CE127))</f>
        <v>0.10964206382132442</v>
      </c>
      <c r="F27" s="34"/>
      <c r="G27" s="63"/>
      <c r="H27" s="63"/>
      <c r="I27" s="16"/>
      <c r="J27" s="16"/>
      <c r="K27" s="16"/>
      <c r="L27" s="16"/>
      <c r="M27" s="16"/>
      <c r="N27" s="16"/>
      <c r="O27" s="16"/>
      <c r="P27" s="16"/>
      <c r="Q27" s="16"/>
      <c r="R27" s="16"/>
      <c r="S27" s="16"/>
      <c r="T27" s="16"/>
      <c r="U27" s="16"/>
      <c r="V27" s="16"/>
      <c r="W27" s="100">
        <f t="shared" ca="1" si="8"/>
        <v>0.41079420809728073</v>
      </c>
      <c r="X27" s="100">
        <f t="shared" ca="1" si="8"/>
        <v>0.42385883003362962</v>
      </c>
      <c r="Y27" s="100">
        <f t="shared" ca="1" si="8"/>
        <v>0.4373515066743075</v>
      </c>
      <c r="Z27" s="100">
        <f t="shared" ca="1" si="8"/>
        <v>0.42992541110797583</v>
      </c>
      <c r="AA27" s="100">
        <f t="shared" ca="1" si="8"/>
        <v>0.43680383729869254</v>
      </c>
      <c r="AB27" s="100">
        <f t="shared" ca="1" si="8"/>
        <v>0.42783069550621033</v>
      </c>
      <c r="AC27" s="100">
        <f t="shared" ca="1" si="8"/>
        <v>0.41392209779792227</v>
      </c>
      <c r="AD27" s="100">
        <f t="shared" ca="1" si="8"/>
        <v>0.41914181093754538</v>
      </c>
      <c r="AE27" s="100">
        <f t="shared" ca="1" si="8"/>
        <v>0.42280822149540126</v>
      </c>
      <c r="AF27" s="100">
        <f t="shared" ca="1" si="8"/>
        <v>0.42546833347037044</v>
      </c>
      <c r="AG27" s="100">
        <f t="shared" ca="1" si="8"/>
        <v>0.44114675019248573</v>
      </c>
      <c r="AH27" s="100">
        <f t="shared" ref="AH27:CE27" ca="1" si="9">AH77+AH127</f>
        <v>0.45836815376351653</v>
      </c>
      <c r="AI27" s="100">
        <f t="shared" ca="1" si="9"/>
        <v>0.45788804399867045</v>
      </c>
      <c r="AJ27" s="100">
        <f t="shared" ca="1" si="9"/>
        <v>0.49948931340356889</v>
      </c>
      <c r="AK27" s="100">
        <f t="shared" ca="1" si="9"/>
        <v>0.5106077614450244</v>
      </c>
      <c r="AL27" s="100">
        <f t="shared" ca="1" si="9"/>
        <v>0.55211919797324749</v>
      </c>
      <c r="AM27" s="100">
        <f t="shared" ca="1" si="9"/>
        <v>0.61859265823405063</v>
      </c>
      <c r="AN27" s="100">
        <f t="shared" ca="1" si="9"/>
        <v>0.63501516581686057</v>
      </c>
      <c r="AO27" s="100">
        <f t="shared" ca="1" si="9"/>
        <v>0.66013930626125206</v>
      </c>
      <c r="AP27" s="100">
        <f t="shared" ca="1" si="9"/>
        <v>0.65435158453590203</v>
      </c>
      <c r="AQ27" s="100">
        <f t="shared" ca="1" si="9"/>
        <v>0.6247339652437246</v>
      </c>
      <c r="AR27" s="100">
        <f t="shared" ca="1" si="9"/>
        <v>0.60869804130017124</v>
      </c>
      <c r="AS27" s="100">
        <f t="shared" ca="1" si="9"/>
        <v>0.58057301274225526</v>
      </c>
      <c r="AT27" s="100">
        <f t="shared" ca="1" si="9"/>
        <v>0.54076648408935923</v>
      </c>
      <c r="AU27" s="100">
        <f t="shared" si="9"/>
        <v>0</v>
      </c>
      <c r="AV27" s="100">
        <f t="shared" si="9"/>
        <v>0</v>
      </c>
      <c r="AW27" s="100">
        <f t="shared" si="9"/>
        <v>0</v>
      </c>
      <c r="AX27" s="100">
        <f t="shared" si="9"/>
        <v>0</v>
      </c>
      <c r="AY27" s="100">
        <f t="shared" si="9"/>
        <v>0</v>
      </c>
      <c r="AZ27" s="100">
        <f t="shared" si="9"/>
        <v>0</v>
      </c>
      <c r="BA27" s="100">
        <f t="shared" si="9"/>
        <v>0</v>
      </c>
      <c r="BB27" s="100">
        <f t="shared" si="9"/>
        <v>0</v>
      </c>
      <c r="BC27" s="100">
        <f t="shared" si="9"/>
        <v>0</v>
      </c>
      <c r="BD27" s="100">
        <f t="shared" si="9"/>
        <v>0</v>
      </c>
      <c r="BE27" s="100">
        <f t="shared" si="9"/>
        <v>0</v>
      </c>
      <c r="BF27" s="100">
        <f t="shared" si="9"/>
        <v>0</v>
      </c>
      <c r="BG27" s="100">
        <f t="shared" si="9"/>
        <v>0</v>
      </c>
      <c r="BH27" s="100">
        <f t="shared" si="9"/>
        <v>0</v>
      </c>
      <c r="BI27" s="100">
        <f t="shared" si="9"/>
        <v>0</v>
      </c>
      <c r="BJ27" s="100">
        <f t="shared" si="9"/>
        <v>0</v>
      </c>
      <c r="BK27" s="100">
        <f t="shared" si="9"/>
        <v>0</v>
      </c>
      <c r="BL27" s="100">
        <f t="shared" si="9"/>
        <v>0</v>
      </c>
      <c r="BM27" s="100">
        <f t="shared" si="9"/>
        <v>0</v>
      </c>
      <c r="BN27" s="100">
        <f t="shared" si="9"/>
        <v>0</v>
      </c>
      <c r="BO27" s="100">
        <f t="shared" si="9"/>
        <v>0</v>
      </c>
      <c r="BP27" s="100">
        <f t="shared" si="9"/>
        <v>0</v>
      </c>
      <c r="BQ27" s="100">
        <f t="shared" si="9"/>
        <v>0</v>
      </c>
      <c r="BR27" s="100">
        <f t="shared" si="9"/>
        <v>0</v>
      </c>
      <c r="BS27" s="100">
        <f t="shared" si="9"/>
        <v>0</v>
      </c>
      <c r="BT27" s="100">
        <f t="shared" si="9"/>
        <v>0</v>
      </c>
      <c r="BU27" s="100">
        <f t="shared" si="9"/>
        <v>0</v>
      </c>
      <c r="BV27" s="100">
        <f t="shared" si="9"/>
        <v>0</v>
      </c>
      <c r="BW27" s="100">
        <f t="shared" si="9"/>
        <v>0</v>
      </c>
      <c r="BX27" s="100">
        <f t="shared" si="9"/>
        <v>0</v>
      </c>
      <c r="BY27" s="100">
        <f t="shared" si="9"/>
        <v>0</v>
      </c>
      <c r="BZ27" s="100">
        <f t="shared" si="9"/>
        <v>0</v>
      </c>
      <c r="CA27" s="100">
        <f t="shared" si="9"/>
        <v>0</v>
      </c>
      <c r="CB27" s="100">
        <f t="shared" si="9"/>
        <v>0</v>
      </c>
      <c r="CC27" s="100">
        <f t="shared" si="9"/>
        <v>0</v>
      </c>
      <c r="CD27" s="100">
        <f t="shared" si="9"/>
        <v>0</v>
      </c>
      <c r="CE27" s="100">
        <f t="shared" si="9"/>
        <v>0</v>
      </c>
    </row>
    <row r="28" spans="2:83" x14ac:dyDescent="0.25">
      <c r="B28" s="307"/>
      <c r="C28" s="3" t="s">
        <v>75</v>
      </c>
      <c r="E28" s="45"/>
      <c r="F28" s="34"/>
      <c r="G28" s="63"/>
      <c r="H28" s="63"/>
      <c r="I28" s="17"/>
      <c r="J28" s="17"/>
      <c r="K28" s="17"/>
      <c r="L28" s="17"/>
      <c r="M28" s="17"/>
      <c r="N28" s="17"/>
      <c r="O28" s="17"/>
      <c r="P28" s="17"/>
      <c r="Q28" s="17"/>
      <c r="R28" s="17"/>
      <c r="S28" s="17"/>
      <c r="T28" s="17"/>
      <c r="U28" s="17"/>
      <c r="V28" s="17"/>
      <c r="W28" s="26">
        <f t="shared" ref="W28:CE28" ca="1" si="10">SUM(W23:W27)</f>
        <v>10.706042111967969</v>
      </c>
      <c r="X28" s="26">
        <f t="shared" ca="1" si="10"/>
        <v>10.938122378911496</v>
      </c>
      <c r="Y28" s="26">
        <f t="shared" ca="1" si="10"/>
        <v>11.069821067478586</v>
      </c>
      <c r="Z28" s="26">
        <f t="shared" ca="1" si="10"/>
        <v>10.576360846786754</v>
      </c>
      <c r="AA28" s="26">
        <f t="shared" ca="1" si="10"/>
        <v>10.395842928089669</v>
      </c>
      <c r="AB28" s="26">
        <f t="shared" ca="1" si="10"/>
        <v>9.8670453315008952</v>
      </c>
      <c r="AC28" s="26">
        <f t="shared" ca="1" si="10"/>
        <v>9.2534847550696533</v>
      </c>
      <c r="AD28" s="26">
        <f t="shared" ca="1" si="10"/>
        <v>9.1119028011007153</v>
      </c>
      <c r="AE28" s="26">
        <f t="shared" ca="1" si="10"/>
        <v>8.9500369206713337</v>
      </c>
      <c r="AF28" s="26">
        <f t="shared" ca="1" si="10"/>
        <v>8.8017597455669474</v>
      </c>
      <c r="AG28" s="26">
        <f t="shared" ca="1" si="10"/>
        <v>8.9033886577004289</v>
      </c>
      <c r="AH28" s="26">
        <f t="shared" ca="1" si="10"/>
        <v>9.0451720247124694</v>
      </c>
      <c r="AI28" s="26">
        <f t="shared" ca="1" si="10"/>
        <v>8.8375438662554959</v>
      </c>
      <c r="AJ28" s="26">
        <f t="shared" ca="1" si="10"/>
        <v>9.4935623105680218</v>
      </c>
      <c r="AK28" s="26">
        <f t="shared" ca="1" si="10"/>
        <v>9.6638730015296872</v>
      </c>
      <c r="AL28" s="26">
        <f t="shared" ca="1" si="10"/>
        <v>10.546162019618155</v>
      </c>
      <c r="AM28" s="26">
        <f t="shared" ca="1" si="10"/>
        <v>12.016200086177996</v>
      </c>
      <c r="AN28" s="26">
        <f t="shared" ca="1" si="10"/>
        <v>12.601744076465319</v>
      </c>
      <c r="AO28" s="26">
        <f t="shared" ca="1" si="10"/>
        <v>13.507972358452147</v>
      </c>
      <c r="AP28" s="26">
        <f t="shared" ca="1" si="10"/>
        <v>14.019983806240091</v>
      </c>
      <c r="AQ28" s="26">
        <f t="shared" ca="1" si="10"/>
        <v>14.232866714595433</v>
      </c>
      <c r="AR28" s="26">
        <f t="shared" ca="1" si="10"/>
        <v>15.032244232673003</v>
      </c>
      <c r="AS28" s="26">
        <f t="shared" ca="1" si="10"/>
        <v>15.79147744995781</v>
      </c>
      <c r="AT28" s="26">
        <f t="shared" ca="1" si="10"/>
        <v>16.600125156916668</v>
      </c>
      <c r="AU28" s="26">
        <f t="shared" si="10"/>
        <v>0</v>
      </c>
      <c r="AV28" s="26">
        <f t="shared" si="10"/>
        <v>0</v>
      </c>
      <c r="AW28" s="26">
        <f t="shared" si="10"/>
        <v>0</v>
      </c>
      <c r="AX28" s="26">
        <f t="shared" si="10"/>
        <v>0</v>
      </c>
      <c r="AY28" s="26">
        <f t="shared" si="10"/>
        <v>0</v>
      </c>
      <c r="AZ28" s="26">
        <f t="shared" si="10"/>
        <v>0</v>
      </c>
      <c r="BA28" s="26">
        <f t="shared" si="10"/>
        <v>0</v>
      </c>
      <c r="BB28" s="26">
        <f t="shared" si="10"/>
        <v>0</v>
      </c>
      <c r="BC28" s="26">
        <f t="shared" si="10"/>
        <v>0</v>
      </c>
      <c r="BD28" s="26">
        <f t="shared" si="10"/>
        <v>0</v>
      </c>
      <c r="BE28" s="26">
        <f t="shared" si="10"/>
        <v>0</v>
      </c>
      <c r="BF28" s="26">
        <f t="shared" si="10"/>
        <v>0</v>
      </c>
      <c r="BG28" s="26">
        <f t="shared" si="10"/>
        <v>0</v>
      </c>
      <c r="BH28" s="26">
        <f t="shared" si="10"/>
        <v>0</v>
      </c>
      <c r="BI28" s="26">
        <f t="shared" si="10"/>
        <v>0</v>
      </c>
      <c r="BJ28" s="26">
        <f t="shared" si="10"/>
        <v>0</v>
      </c>
      <c r="BK28" s="26">
        <f t="shared" si="10"/>
        <v>0</v>
      </c>
      <c r="BL28" s="26">
        <f t="shared" si="10"/>
        <v>0</v>
      </c>
      <c r="BM28" s="26">
        <f t="shared" si="10"/>
        <v>0</v>
      </c>
      <c r="BN28" s="26">
        <f t="shared" si="10"/>
        <v>0</v>
      </c>
      <c r="BO28" s="26">
        <f t="shared" si="10"/>
        <v>0</v>
      </c>
      <c r="BP28" s="26">
        <f t="shared" si="10"/>
        <v>0</v>
      </c>
      <c r="BQ28" s="26">
        <f t="shared" si="10"/>
        <v>0</v>
      </c>
      <c r="BR28" s="26">
        <f t="shared" si="10"/>
        <v>0</v>
      </c>
      <c r="BS28" s="26">
        <f t="shared" si="10"/>
        <v>0</v>
      </c>
      <c r="BT28" s="26">
        <f t="shared" si="10"/>
        <v>0</v>
      </c>
      <c r="BU28" s="26">
        <f t="shared" si="10"/>
        <v>0</v>
      </c>
      <c r="BV28" s="26">
        <f t="shared" si="10"/>
        <v>0</v>
      </c>
      <c r="BW28" s="26">
        <f t="shared" si="10"/>
        <v>0</v>
      </c>
      <c r="BX28" s="26">
        <f t="shared" si="10"/>
        <v>0</v>
      </c>
      <c r="BY28" s="26">
        <f t="shared" si="10"/>
        <v>0</v>
      </c>
      <c r="BZ28" s="26">
        <f t="shared" si="10"/>
        <v>0</v>
      </c>
      <c r="CA28" s="26">
        <f t="shared" si="10"/>
        <v>0</v>
      </c>
      <c r="CB28" s="26">
        <f t="shared" si="10"/>
        <v>0</v>
      </c>
      <c r="CC28" s="26">
        <f t="shared" si="10"/>
        <v>0</v>
      </c>
      <c r="CD28" s="26">
        <f t="shared" si="10"/>
        <v>0</v>
      </c>
      <c r="CE28" s="26">
        <f t="shared" si="10"/>
        <v>0</v>
      </c>
    </row>
    <row r="29" spans="2:83" x14ac:dyDescent="0.25">
      <c r="B29" s="307" t="s">
        <v>1</v>
      </c>
      <c r="C29" s="54" t="s">
        <v>11</v>
      </c>
      <c r="E29" s="45">
        <f ca="1">(RelRes*SUM(Energy!W79:CE79)+RelNonRes*SUM(Energy!W129:CE129))/(SUM(Energy!W79:CE79)+SUM(Energy!W129:CE129))</f>
        <v>0.1444</v>
      </c>
      <c r="F29" s="34"/>
      <c r="G29" s="63"/>
      <c r="H29" s="63"/>
      <c r="I29" s="16"/>
      <c r="J29" s="16"/>
      <c r="K29" s="16"/>
      <c r="L29" s="16"/>
      <c r="M29" s="16"/>
      <c r="N29" s="16"/>
      <c r="O29" s="16"/>
      <c r="P29" s="16"/>
      <c r="Q29" s="16"/>
      <c r="R29" s="16"/>
      <c r="S29" s="16"/>
      <c r="T29" s="16"/>
      <c r="U29" s="16"/>
      <c r="V29" s="16"/>
      <c r="W29" s="100">
        <f t="shared" ref="W29:CE30" ca="1" si="11">W79+W129</f>
        <v>0.14485304599654275</v>
      </c>
      <c r="X29" s="100">
        <f t="shared" ca="1" si="11"/>
        <v>0.16635142227576452</v>
      </c>
      <c r="Y29" s="100">
        <f t="shared" ca="1" si="11"/>
        <v>0.19058478462248599</v>
      </c>
      <c r="Z29" s="100">
        <f t="shared" ca="1" si="11"/>
        <v>0.20843226882086716</v>
      </c>
      <c r="AA29" s="100">
        <f t="shared" ca="1" si="11"/>
        <v>0.23898375152420034</v>
      </c>
      <c r="AB29" s="100">
        <f t="shared" ca="1" si="11"/>
        <v>0.26741704951271261</v>
      </c>
      <c r="AC29" s="100">
        <f t="shared" ca="1" si="11"/>
        <v>0.30022164886725594</v>
      </c>
      <c r="AD29" s="100">
        <f t="shared" ca="1" si="11"/>
        <v>0.34404012617084412</v>
      </c>
      <c r="AE29" s="100">
        <f t="shared" ca="1" si="11"/>
        <v>0.38651785146260714</v>
      </c>
      <c r="AF29" s="100">
        <f t="shared" ca="1" si="11"/>
        <v>0.42685726409385016</v>
      </c>
      <c r="AG29" s="100">
        <f t="shared" ca="1" si="11"/>
        <v>0.47730060062242896</v>
      </c>
      <c r="AH29" s="100">
        <f t="shared" ca="1" si="11"/>
        <v>0.52115797806806419</v>
      </c>
      <c r="AI29" s="100">
        <f t="shared" ca="1" si="11"/>
        <v>0.56285292962763678</v>
      </c>
      <c r="AJ29" s="100">
        <f t="shared" ca="1" si="11"/>
        <v>0.62171272367696628</v>
      </c>
      <c r="AK29" s="100">
        <f t="shared" ca="1" si="11"/>
        <v>0.67457137289039337</v>
      </c>
      <c r="AL29" s="100">
        <f t="shared" ca="1" si="11"/>
        <v>0.79199232018625187</v>
      </c>
      <c r="AM29" s="100">
        <f t="shared" ca="1" si="11"/>
        <v>1.0003622973901192</v>
      </c>
      <c r="AN29" s="100">
        <f t="shared" ca="1" si="11"/>
        <v>1.2799166113931093</v>
      </c>
      <c r="AO29" s="100">
        <f t="shared" ca="1" si="11"/>
        <v>1.575843111911333</v>
      </c>
      <c r="AP29" s="100">
        <f t="shared" ca="1" si="11"/>
        <v>1.8540957854182163</v>
      </c>
      <c r="AQ29" s="100">
        <f t="shared" ca="1" si="11"/>
        <v>2.1324407905080536</v>
      </c>
      <c r="AR29" s="100">
        <f t="shared" ca="1" si="11"/>
        <v>2.4493307275129892</v>
      </c>
      <c r="AS29" s="100">
        <f t="shared" ca="1" si="11"/>
        <v>2.7219401531112402</v>
      </c>
      <c r="AT29" s="100">
        <f t="shared" ca="1" si="11"/>
        <v>2.9527128908606861</v>
      </c>
      <c r="AU29" s="100">
        <f t="shared" si="11"/>
        <v>0</v>
      </c>
      <c r="AV29" s="100">
        <f t="shared" si="11"/>
        <v>0</v>
      </c>
      <c r="AW29" s="100">
        <f t="shared" si="11"/>
        <v>0</v>
      </c>
      <c r="AX29" s="100">
        <f t="shared" si="11"/>
        <v>0</v>
      </c>
      <c r="AY29" s="100">
        <f t="shared" si="11"/>
        <v>0</v>
      </c>
      <c r="AZ29" s="100">
        <f t="shared" si="11"/>
        <v>0</v>
      </c>
      <c r="BA29" s="100">
        <f t="shared" si="11"/>
        <v>0</v>
      </c>
      <c r="BB29" s="100">
        <f t="shared" si="11"/>
        <v>0</v>
      </c>
      <c r="BC29" s="100">
        <f t="shared" si="11"/>
        <v>0</v>
      </c>
      <c r="BD29" s="100">
        <f t="shared" si="11"/>
        <v>0</v>
      </c>
      <c r="BE29" s="100">
        <f t="shared" si="11"/>
        <v>0</v>
      </c>
      <c r="BF29" s="100">
        <f t="shared" si="11"/>
        <v>0</v>
      </c>
      <c r="BG29" s="100">
        <f t="shared" si="11"/>
        <v>0</v>
      </c>
      <c r="BH29" s="100">
        <f t="shared" si="11"/>
        <v>0</v>
      </c>
      <c r="BI29" s="100">
        <f t="shared" si="11"/>
        <v>0</v>
      </c>
      <c r="BJ29" s="100">
        <f t="shared" si="11"/>
        <v>0</v>
      </c>
      <c r="BK29" s="100">
        <f t="shared" si="11"/>
        <v>0</v>
      </c>
      <c r="BL29" s="100">
        <f t="shared" si="11"/>
        <v>0</v>
      </c>
      <c r="BM29" s="100">
        <f t="shared" si="11"/>
        <v>0</v>
      </c>
      <c r="BN29" s="100">
        <f t="shared" si="11"/>
        <v>0</v>
      </c>
      <c r="BO29" s="100">
        <f t="shared" si="11"/>
        <v>0</v>
      </c>
      <c r="BP29" s="100">
        <f t="shared" si="11"/>
        <v>0</v>
      </c>
      <c r="BQ29" s="100">
        <f t="shared" si="11"/>
        <v>0</v>
      </c>
      <c r="BR29" s="100">
        <f t="shared" si="11"/>
        <v>0</v>
      </c>
      <c r="BS29" s="100">
        <f t="shared" si="11"/>
        <v>0</v>
      </c>
      <c r="BT29" s="100">
        <f t="shared" si="11"/>
        <v>0</v>
      </c>
      <c r="BU29" s="100">
        <f t="shared" si="11"/>
        <v>0</v>
      </c>
      <c r="BV29" s="100">
        <f t="shared" si="11"/>
        <v>0</v>
      </c>
      <c r="BW29" s="100">
        <f t="shared" si="11"/>
        <v>0</v>
      </c>
      <c r="BX29" s="100">
        <f t="shared" si="11"/>
        <v>0</v>
      </c>
      <c r="BY29" s="100">
        <f t="shared" si="11"/>
        <v>0</v>
      </c>
      <c r="BZ29" s="100">
        <f t="shared" si="11"/>
        <v>0</v>
      </c>
      <c r="CA29" s="100">
        <f t="shared" si="11"/>
        <v>0</v>
      </c>
      <c r="CB29" s="100">
        <f t="shared" si="11"/>
        <v>0</v>
      </c>
      <c r="CC29" s="100">
        <f t="shared" si="11"/>
        <v>0</v>
      </c>
      <c r="CD29" s="100">
        <f t="shared" si="11"/>
        <v>0</v>
      </c>
      <c r="CE29" s="100">
        <f t="shared" si="11"/>
        <v>0</v>
      </c>
    </row>
    <row r="30" spans="2:83" x14ac:dyDescent="0.25">
      <c r="B30" s="307"/>
      <c r="C30" s="54" t="s">
        <v>12</v>
      </c>
      <c r="E30" s="45">
        <f ca="1">(RelRes*SUM(Energy!W80:CE80)+RelNonRes*SUM(Energy!W130:CE130))/(SUM(Energy!W80:CE80)+SUM(Energy!W130:CE130))</f>
        <v>0.12200015966913851</v>
      </c>
      <c r="F30" s="34"/>
      <c r="G30" s="63"/>
      <c r="H30" s="63"/>
      <c r="I30" s="16"/>
      <c r="J30" s="16"/>
      <c r="K30" s="16"/>
      <c r="L30" s="16"/>
      <c r="M30" s="16"/>
      <c r="N30" s="16"/>
      <c r="O30" s="16"/>
      <c r="P30" s="16"/>
      <c r="Q30" s="16"/>
      <c r="R30" s="16"/>
      <c r="S30" s="16"/>
      <c r="T30" s="16"/>
      <c r="U30" s="16"/>
      <c r="V30" s="16"/>
      <c r="W30" s="100">
        <f t="shared" ca="1" si="11"/>
        <v>0.26632924941274089</v>
      </c>
      <c r="X30" s="100">
        <f t="shared" ca="1" si="11"/>
        <v>0.29996106456641836</v>
      </c>
      <c r="Y30" s="100">
        <f t="shared" ca="1" si="11"/>
        <v>0.33424443141975269</v>
      </c>
      <c r="Z30" s="100">
        <f t="shared" ca="1" si="11"/>
        <v>0.34729179215268574</v>
      </c>
      <c r="AA30" s="100">
        <f t="shared" ca="1" si="11"/>
        <v>0.36948553421945063</v>
      </c>
      <c r="AB30" s="100">
        <f t="shared" ca="1" si="11"/>
        <v>0.37671358756622386</v>
      </c>
      <c r="AC30" s="100">
        <f t="shared" ca="1" si="11"/>
        <v>0.37968431911806322</v>
      </c>
      <c r="AD30" s="100">
        <f t="shared" ca="1" si="11"/>
        <v>0.39654148879969481</v>
      </c>
      <c r="AE30" s="100">
        <f t="shared" ca="1" si="11"/>
        <v>0.41086023197980615</v>
      </c>
      <c r="AF30" s="100">
        <f t="shared" ca="1" si="11"/>
        <v>0.42490399779042792</v>
      </c>
      <c r="AG30" s="100">
        <f t="shared" ca="1" si="11"/>
        <v>0.45161027836595513</v>
      </c>
      <c r="AH30" s="100">
        <f t="shared" ca="1" si="11"/>
        <v>0.47758452722048894</v>
      </c>
      <c r="AI30" s="100">
        <f t="shared" ca="1" si="11"/>
        <v>0.4924536172149101</v>
      </c>
      <c r="AJ30" s="100">
        <f t="shared" ca="1" si="11"/>
        <v>0.54003039604611691</v>
      </c>
      <c r="AK30" s="100">
        <f t="shared" ca="1" si="11"/>
        <v>0.56806219884021503</v>
      </c>
      <c r="AL30" s="100">
        <f t="shared" ca="1" si="11"/>
        <v>0.63123973340197392</v>
      </c>
      <c r="AM30" s="100">
        <f t="shared" ca="1" si="11"/>
        <v>0.7349550094725823</v>
      </c>
      <c r="AN30" s="100">
        <f t="shared" ca="1" si="11"/>
        <v>0.81815517937423543</v>
      </c>
      <c r="AO30" s="100">
        <f t="shared" ca="1" si="11"/>
        <v>0.91730561118514764</v>
      </c>
      <c r="AP30" s="100">
        <f t="shared" ca="1" si="11"/>
        <v>0.99857466967095654</v>
      </c>
      <c r="AQ30" s="100">
        <f t="shared" ca="1" si="11"/>
        <v>1.0712209275813234</v>
      </c>
      <c r="AR30" s="100">
        <f t="shared" ca="1" si="11"/>
        <v>1.1723409922310775</v>
      </c>
      <c r="AS30" s="100">
        <f t="shared" ca="1" si="11"/>
        <v>1.2580241305566253</v>
      </c>
      <c r="AT30" s="100">
        <f t="shared" ca="1" si="11"/>
        <v>1.3243145185488814</v>
      </c>
      <c r="AU30" s="100">
        <f t="shared" si="11"/>
        <v>0</v>
      </c>
      <c r="AV30" s="100">
        <f t="shared" si="11"/>
        <v>0</v>
      </c>
      <c r="AW30" s="100">
        <f t="shared" si="11"/>
        <v>0</v>
      </c>
      <c r="AX30" s="100">
        <f t="shared" si="11"/>
        <v>0</v>
      </c>
      <c r="AY30" s="100">
        <f t="shared" si="11"/>
        <v>0</v>
      </c>
      <c r="AZ30" s="100">
        <f t="shared" si="11"/>
        <v>0</v>
      </c>
      <c r="BA30" s="100">
        <f t="shared" si="11"/>
        <v>0</v>
      </c>
      <c r="BB30" s="100">
        <f t="shared" si="11"/>
        <v>0</v>
      </c>
      <c r="BC30" s="100">
        <f t="shared" si="11"/>
        <v>0</v>
      </c>
      <c r="BD30" s="100">
        <f t="shared" si="11"/>
        <v>0</v>
      </c>
      <c r="BE30" s="100">
        <f t="shared" si="11"/>
        <v>0</v>
      </c>
      <c r="BF30" s="100">
        <f t="shared" si="11"/>
        <v>0</v>
      </c>
      <c r="BG30" s="100">
        <f t="shared" si="11"/>
        <v>0</v>
      </c>
      <c r="BH30" s="100">
        <f t="shared" si="11"/>
        <v>0</v>
      </c>
      <c r="BI30" s="100">
        <f t="shared" si="11"/>
        <v>0</v>
      </c>
      <c r="BJ30" s="100">
        <f t="shared" si="11"/>
        <v>0</v>
      </c>
      <c r="BK30" s="100">
        <f t="shared" si="11"/>
        <v>0</v>
      </c>
      <c r="BL30" s="100">
        <f t="shared" si="11"/>
        <v>0</v>
      </c>
      <c r="BM30" s="100">
        <f t="shared" si="11"/>
        <v>0</v>
      </c>
      <c r="BN30" s="100">
        <f t="shared" si="11"/>
        <v>0</v>
      </c>
      <c r="BO30" s="100">
        <f t="shared" si="11"/>
        <v>0</v>
      </c>
      <c r="BP30" s="100">
        <f t="shared" si="11"/>
        <v>0</v>
      </c>
      <c r="BQ30" s="100">
        <f t="shared" si="11"/>
        <v>0</v>
      </c>
      <c r="BR30" s="100">
        <f t="shared" si="11"/>
        <v>0</v>
      </c>
      <c r="BS30" s="100">
        <f t="shared" si="11"/>
        <v>0</v>
      </c>
      <c r="BT30" s="100">
        <f t="shared" si="11"/>
        <v>0</v>
      </c>
      <c r="BU30" s="100">
        <f t="shared" si="11"/>
        <v>0</v>
      </c>
      <c r="BV30" s="100">
        <f t="shared" si="11"/>
        <v>0</v>
      </c>
      <c r="BW30" s="100">
        <f t="shared" si="11"/>
        <v>0</v>
      </c>
      <c r="BX30" s="100">
        <f t="shared" si="11"/>
        <v>0</v>
      </c>
      <c r="BY30" s="100">
        <f t="shared" si="11"/>
        <v>0</v>
      </c>
      <c r="BZ30" s="100">
        <f t="shared" si="11"/>
        <v>0</v>
      </c>
      <c r="CA30" s="100">
        <f t="shared" si="11"/>
        <v>0</v>
      </c>
      <c r="CB30" s="100">
        <f t="shared" si="11"/>
        <v>0</v>
      </c>
      <c r="CC30" s="100">
        <f t="shared" si="11"/>
        <v>0</v>
      </c>
      <c r="CD30" s="100">
        <f t="shared" si="11"/>
        <v>0</v>
      </c>
      <c r="CE30" s="100">
        <f t="shared" si="11"/>
        <v>0</v>
      </c>
    </row>
    <row r="31" spans="2:83" x14ac:dyDescent="0.25">
      <c r="B31" s="307"/>
      <c r="C31" s="3" t="s">
        <v>76</v>
      </c>
      <c r="E31" s="45"/>
      <c r="F31" s="34"/>
      <c r="G31" s="63"/>
      <c r="H31" s="63"/>
      <c r="I31" s="17"/>
      <c r="J31" s="17"/>
      <c r="K31" s="17"/>
      <c r="L31" s="17"/>
      <c r="M31" s="17"/>
      <c r="N31" s="17"/>
      <c r="O31" s="17"/>
      <c r="P31" s="17"/>
      <c r="Q31" s="17"/>
      <c r="R31" s="17"/>
      <c r="S31" s="17"/>
      <c r="T31" s="17"/>
      <c r="U31" s="17"/>
      <c r="V31" s="17"/>
      <c r="W31" s="26">
        <f t="shared" ref="W31:CE31" ca="1" si="12">W29+W30</f>
        <v>0.41118229540928364</v>
      </c>
      <c r="X31" s="26">
        <f t="shared" ca="1" si="12"/>
        <v>0.46631248684218285</v>
      </c>
      <c r="Y31" s="26">
        <f t="shared" ca="1" si="12"/>
        <v>0.52482921604223864</v>
      </c>
      <c r="Z31" s="26">
        <f t="shared" ca="1" si="12"/>
        <v>0.55572406097355287</v>
      </c>
      <c r="AA31" s="26">
        <f t="shared" ca="1" si="12"/>
        <v>0.608469285743651</v>
      </c>
      <c r="AB31" s="26">
        <f t="shared" ca="1" si="12"/>
        <v>0.64413063707893647</v>
      </c>
      <c r="AC31" s="26">
        <f t="shared" ca="1" si="12"/>
        <v>0.67990596798531922</v>
      </c>
      <c r="AD31" s="26">
        <f t="shared" ca="1" si="12"/>
        <v>0.74058161497053887</v>
      </c>
      <c r="AE31" s="26">
        <f t="shared" ca="1" si="12"/>
        <v>0.79737808344241334</v>
      </c>
      <c r="AF31" s="26">
        <f t="shared" ca="1" si="12"/>
        <v>0.85176126188427803</v>
      </c>
      <c r="AG31" s="26">
        <f t="shared" ca="1" si="12"/>
        <v>0.92891087898838409</v>
      </c>
      <c r="AH31" s="26">
        <f t="shared" ca="1" si="12"/>
        <v>0.99874250528855313</v>
      </c>
      <c r="AI31" s="26">
        <f t="shared" ca="1" si="12"/>
        <v>1.0553065468425469</v>
      </c>
      <c r="AJ31" s="26">
        <f t="shared" ca="1" si="12"/>
        <v>1.1617431197230832</v>
      </c>
      <c r="AK31" s="26">
        <f t="shared" ca="1" si="12"/>
        <v>1.2426335717306083</v>
      </c>
      <c r="AL31" s="26">
        <f t="shared" ca="1" si="12"/>
        <v>1.4232320535882259</v>
      </c>
      <c r="AM31" s="26">
        <f t="shared" ca="1" si="12"/>
        <v>1.7353173068627015</v>
      </c>
      <c r="AN31" s="26">
        <f t="shared" ca="1" si="12"/>
        <v>2.098071790767345</v>
      </c>
      <c r="AO31" s="26">
        <f t="shared" ca="1" si="12"/>
        <v>2.4931487230964806</v>
      </c>
      <c r="AP31" s="26">
        <f t="shared" ca="1" si="12"/>
        <v>2.8526704550891728</v>
      </c>
      <c r="AQ31" s="26">
        <f t="shared" ca="1" si="12"/>
        <v>3.2036617180893767</v>
      </c>
      <c r="AR31" s="26">
        <f t="shared" ca="1" si="12"/>
        <v>3.6216717197440667</v>
      </c>
      <c r="AS31" s="26">
        <f t="shared" ca="1" si="12"/>
        <v>3.9799642836678655</v>
      </c>
      <c r="AT31" s="26">
        <f t="shared" ca="1" si="12"/>
        <v>4.2770274094095679</v>
      </c>
      <c r="AU31" s="26">
        <f t="shared" si="12"/>
        <v>0</v>
      </c>
      <c r="AV31" s="26">
        <f t="shared" si="12"/>
        <v>0</v>
      </c>
      <c r="AW31" s="26">
        <f t="shared" si="12"/>
        <v>0</v>
      </c>
      <c r="AX31" s="26">
        <f t="shared" si="12"/>
        <v>0</v>
      </c>
      <c r="AY31" s="26">
        <f t="shared" si="12"/>
        <v>0</v>
      </c>
      <c r="AZ31" s="26">
        <f t="shared" si="12"/>
        <v>0</v>
      </c>
      <c r="BA31" s="26">
        <f t="shared" si="12"/>
        <v>0</v>
      </c>
      <c r="BB31" s="26">
        <f t="shared" si="12"/>
        <v>0</v>
      </c>
      <c r="BC31" s="26">
        <f t="shared" si="12"/>
        <v>0</v>
      </c>
      <c r="BD31" s="26">
        <f t="shared" si="12"/>
        <v>0</v>
      </c>
      <c r="BE31" s="26">
        <f t="shared" si="12"/>
        <v>0</v>
      </c>
      <c r="BF31" s="26">
        <f t="shared" si="12"/>
        <v>0</v>
      </c>
      <c r="BG31" s="26">
        <f t="shared" si="12"/>
        <v>0</v>
      </c>
      <c r="BH31" s="26">
        <f t="shared" si="12"/>
        <v>0</v>
      </c>
      <c r="BI31" s="26">
        <f t="shared" si="12"/>
        <v>0</v>
      </c>
      <c r="BJ31" s="26">
        <f t="shared" si="12"/>
        <v>0</v>
      </c>
      <c r="BK31" s="26">
        <f t="shared" si="12"/>
        <v>0</v>
      </c>
      <c r="BL31" s="26">
        <f t="shared" si="12"/>
        <v>0</v>
      </c>
      <c r="BM31" s="26">
        <f t="shared" si="12"/>
        <v>0</v>
      </c>
      <c r="BN31" s="26">
        <f t="shared" si="12"/>
        <v>0</v>
      </c>
      <c r="BO31" s="26">
        <f t="shared" si="12"/>
        <v>0</v>
      </c>
      <c r="BP31" s="26">
        <f t="shared" si="12"/>
        <v>0</v>
      </c>
      <c r="BQ31" s="26">
        <f t="shared" si="12"/>
        <v>0</v>
      </c>
      <c r="BR31" s="26">
        <f t="shared" si="12"/>
        <v>0</v>
      </c>
      <c r="BS31" s="26">
        <f t="shared" si="12"/>
        <v>0</v>
      </c>
      <c r="BT31" s="26">
        <f t="shared" si="12"/>
        <v>0</v>
      </c>
      <c r="BU31" s="26">
        <f t="shared" si="12"/>
        <v>0</v>
      </c>
      <c r="BV31" s="26">
        <f t="shared" si="12"/>
        <v>0</v>
      </c>
      <c r="BW31" s="26">
        <f t="shared" si="12"/>
        <v>0</v>
      </c>
      <c r="BX31" s="26">
        <f t="shared" si="12"/>
        <v>0</v>
      </c>
      <c r="BY31" s="26">
        <f t="shared" si="12"/>
        <v>0</v>
      </c>
      <c r="BZ31" s="26">
        <f t="shared" si="12"/>
        <v>0</v>
      </c>
      <c r="CA31" s="26">
        <f t="shared" si="12"/>
        <v>0</v>
      </c>
      <c r="CB31" s="26">
        <f t="shared" si="12"/>
        <v>0</v>
      </c>
      <c r="CC31" s="26">
        <f t="shared" si="12"/>
        <v>0</v>
      </c>
      <c r="CD31" s="26">
        <f t="shared" si="12"/>
        <v>0</v>
      </c>
      <c r="CE31" s="26">
        <f t="shared" si="12"/>
        <v>0</v>
      </c>
    </row>
    <row r="32" spans="2:83" ht="24" x14ac:dyDescent="0.25">
      <c r="B32" s="307" t="s">
        <v>73</v>
      </c>
      <c r="C32" s="54" t="s">
        <v>13</v>
      </c>
      <c r="E32" s="45">
        <f ca="1">(RelRes*SUM(Energy!W82:CE82)+RelNonRes*SUM(Energy!W132:CE132))/(SUM(Energy!W82:CE82)+SUM(Energy!W132:CE132))</f>
        <v>0.15720000000000001</v>
      </c>
      <c r="F32" s="34"/>
      <c r="G32" s="63"/>
      <c r="H32" s="63"/>
      <c r="I32" s="16"/>
      <c r="J32" s="16"/>
      <c r="K32" s="16"/>
      <c r="L32" s="16"/>
      <c r="M32" s="16"/>
      <c r="N32" s="16"/>
      <c r="O32" s="16"/>
      <c r="P32" s="16"/>
      <c r="Q32" s="16"/>
      <c r="R32" s="16"/>
      <c r="S32" s="16"/>
      <c r="T32" s="16"/>
      <c r="U32" s="16"/>
      <c r="V32" s="16"/>
      <c r="W32" s="100">
        <f t="shared" ref="W32:CE36" ca="1" si="13">W82+W132</f>
        <v>0.17693979700719828</v>
      </c>
      <c r="X32" s="100">
        <f t="shared" ca="1" si="13"/>
        <v>0.22696042637091537</v>
      </c>
      <c r="Y32" s="100">
        <f t="shared" ca="1" si="13"/>
        <v>0.29266865548898685</v>
      </c>
      <c r="Z32" s="100">
        <f t="shared" ca="1" si="13"/>
        <v>0.35094826846640403</v>
      </c>
      <c r="AA32" s="100">
        <f t="shared" ca="1" si="13"/>
        <v>0.42897041481100207</v>
      </c>
      <c r="AB32" s="100">
        <f t="shared" ca="1" si="13"/>
        <v>0.49829448126087411</v>
      </c>
      <c r="AC32" s="100">
        <f t="shared" ca="1" si="13"/>
        <v>0.57098694831151864</v>
      </c>
      <c r="AD32" s="100">
        <f t="shared" ca="1" si="13"/>
        <v>0.6499318511252008</v>
      </c>
      <c r="AE32" s="100">
        <f t="shared" ca="1" si="13"/>
        <v>0.71817807097459707</v>
      </c>
      <c r="AF32" s="100">
        <f t="shared" ca="1" si="13"/>
        <v>0.77896808369552273</v>
      </c>
      <c r="AG32" s="100">
        <f t="shared" ca="1" si="13"/>
        <v>0.85864858388633503</v>
      </c>
      <c r="AH32" s="100">
        <f t="shared" ca="1" si="13"/>
        <v>0.92298867298259102</v>
      </c>
      <c r="AI32" s="100">
        <f t="shared" ca="1" si="13"/>
        <v>0.99101945412556158</v>
      </c>
      <c r="AJ32" s="100">
        <f t="shared" ca="1" si="13"/>
        <v>1.0743718970388263</v>
      </c>
      <c r="AK32" s="100">
        <f t="shared" ca="1" si="13"/>
        <v>1.1364641236925412</v>
      </c>
      <c r="AL32" s="100">
        <f t="shared" ca="1" si="13"/>
        <v>1.2222020848871054</v>
      </c>
      <c r="AM32" s="100">
        <f t="shared" ca="1" si="13"/>
        <v>1.3496661405548829</v>
      </c>
      <c r="AN32" s="100">
        <f t="shared" ca="1" si="13"/>
        <v>1.4882547338360956</v>
      </c>
      <c r="AO32" s="100">
        <f t="shared" ca="1" si="13"/>
        <v>1.5784097697685855</v>
      </c>
      <c r="AP32" s="100">
        <f t="shared" ca="1" si="13"/>
        <v>1.6192661779950039</v>
      </c>
      <c r="AQ32" s="100">
        <f t="shared" ca="1" si="13"/>
        <v>1.6840997147027124</v>
      </c>
      <c r="AR32" s="100">
        <f t="shared" ca="1" si="13"/>
        <v>1.7852511977668455</v>
      </c>
      <c r="AS32" s="100">
        <f t="shared" ca="1" si="13"/>
        <v>1.8881995182217657</v>
      </c>
      <c r="AT32" s="100">
        <f t="shared" ca="1" si="13"/>
        <v>2.0163093534891212</v>
      </c>
      <c r="AU32" s="100">
        <f t="shared" si="13"/>
        <v>0</v>
      </c>
      <c r="AV32" s="100">
        <f t="shared" si="13"/>
        <v>0</v>
      </c>
      <c r="AW32" s="100">
        <f t="shared" si="13"/>
        <v>0</v>
      </c>
      <c r="AX32" s="100">
        <f t="shared" si="13"/>
        <v>0</v>
      </c>
      <c r="AY32" s="100">
        <f t="shared" si="13"/>
        <v>0</v>
      </c>
      <c r="AZ32" s="100">
        <f t="shared" si="13"/>
        <v>0</v>
      </c>
      <c r="BA32" s="100">
        <f t="shared" si="13"/>
        <v>0</v>
      </c>
      <c r="BB32" s="100">
        <f t="shared" si="13"/>
        <v>0</v>
      </c>
      <c r="BC32" s="100">
        <f t="shared" si="13"/>
        <v>0</v>
      </c>
      <c r="BD32" s="100">
        <f t="shared" si="13"/>
        <v>0</v>
      </c>
      <c r="BE32" s="100">
        <f t="shared" si="13"/>
        <v>0</v>
      </c>
      <c r="BF32" s="100">
        <f t="shared" si="13"/>
        <v>0</v>
      </c>
      <c r="BG32" s="100">
        <f t="shared" si="13"/>
        <v>0</v>
      </c>
      <c r="BH32" s="100">
        <f t="shared" si="13"/>
        <v>0</v>
      </c>
      <c r="BI32" s="100">
        <f t="shared" si="13"/>
        <v>0</v>
      </c>
      <c r="BJ32" s="100">
        <f t="shared" si="13"/>
        <v>0</v>
      </c>
      <c r="BK32" s="100">
        <f t="shared" si="13"/>
        <v>0</v>
      </c>
      <c r="BL32" s="100">
        <f t="shared" si="13"/>
        <v>0</v>
      </c>
      <c r="BM32" s="100">
        <f t="shared" si="13"/>
        <v>0</v>
      </c>
      <c r="BN32" s="100">
        <f t="shared" si="13"/>
        <v>0</v>
      </c>
      <c r="BO32" s="100">
        <f t="shared" si="13"/>
        <v>0</v>
      </c>
      <c r="BP32" s="100">
        <f t="shared" si="13"/>
        <v>0</v>
      </c>
      <c r="BQ32" s="100">
        <f t="shared" si="13"/>
        <v>0</v>
      </c>
      <c r="BR32" s="100">
        <f t="shared" si="13"/>
        <v>0</v>
      </c>
      <c r="BS32" s="100">
        <f t="shared" si="13"/>
        <v>0</v>
      </c>
      <c r="BT32" s="100">
        <f t="shared" si="13"/>
        <v>0</v>
      </c>
      <c r="BU32" s="100">
        <f t="shared" si="13"/>
        <v>0</v>
      </c>
      <c r="BV32" s="100">
        <f t="shared" si="13"/>
        <v>0</v>
      </c>
      <c r="BW32" s="100">
        <f t="shared" si="13"/>
        <v>0</v>
      </c>
      <c r="BX32" s="100">
        <f t="shared" si="13"/>
        <v>0</v>
      </c>
      <c r="BY32" s="100">
        <f t="shared" si="13"/>
        <v>0</v>
      </c>
      <c r="BZ32" s="100">
        <f t="shared" si="13"/>
        <v>0</v>
      </c>
      <c r="CA32" s="100">
        <f t="shared" si="13"/>
        <v>0</v>
      </c>
      <c r="CB32" s="100">
        <f t="shared" si="13"/>
        <v>0</v>
      </c>
      <c r="CC32" s="100">
        <f t="shared" si="13"/>
        <v>0</v>
      </c>
      <c r="CD32" s="100">
        <f t="shared" si="13"/>
        <v>0</v>
      </c>
      <c r="CE32" s="100">
        <f t="shared" si="13"/>
        <v>0</v>
      </c>
    </row>
    <row r="33" spans="2:83" x14ac:dyDescent="0.25">
      <c r="B33" s="307"/>
      <c r="C33" s="54" t="s">
        <v>14</v>
      </c>
      <c r="E33" s="45">
        <f ca="1">(RelRes*SUM(Energy!W83:CE83)+RelNonRes*SUM(Energy!W133:CE133))/(SUM(Energy!W83:CE83)+SUM(Energy!W133:CE133))</f>
        <v>0.15720000000000003</v>
      </c>
      <c r="F33" s="34"/>
      <c r="G33" s="63"/>
      <c r="H33" s="63"/>
      <c r="I33" s="16"/>
      <c r="J33" s="16"/>
      <c r="K33" s="16"/>
      <c r="L33" s="16"/>
      <c r="M33" s="16"/>
      <c r="N33" s="16"/>
      <c r="O33" s="16"/>
      <c r="P33" s="16"/>
      <c r="Q33" s="16"/>
      <c r="R33" s="16"/>
      <c r="S33" s="16"/>
      <c r="T33" s="16"/>
      <c r="U33" s="16"/>
      <c r="V33" s="16"/>
      <c r="W33" s="100">
        <f t="shared" ca="1" si="13"/>
        <v>0.54546157011573448</v>
      </c>
      <c r="X33" s="100">
        <f t="shared" ca="1" si="13"/>
        <v>0.99808300436498631</v>
      </c>
      <c r="Y33" s="100">
        <f t="shared" ca="1" si="13"/>
        <v>1.8197713914243574</v>
      </c>
      <c r="Z33" s="100">
        <f t="shared" ca="1" si="13"/>
        <v>2.6771028994684078</v>
      </c>
      <c r="AA33" s="100">
        <f t="shared" ca="1" si="13"/>
        <v>3.3326935524390793</v>
      </c>
      <c r="AB33" s="100">
        <f t="shared" ca="1" si="13"/>
        <v>3.540453587921891</v>
      </c>
      <c r="AC33" s="100">
        <f t="shared" ca="1" si="13"/>
        <v>3.5674395455927401</v>
      </c>
      <c r="AD33" s="100">
        <f t="shared" ca="1" si="13"/>
        <v>3.5302848346741724</v>
      </c>
      <c r="AE33" s="100">
        <f t="shared" ca="1" si="13"/>
        <v>3.4262503261453094</v>
      </c>
      <c r="AF33" s="100">
        <f t="shared" ca="1" si="13"/>
        <v>3.3101110838082444</v>
      </c>
      <c r="AG33" s="100">
        <f t="shared" ca="1" si="13"/>
        <v>3.2874451015628621</v>
      </c>
      <c r="AH33" s="100">
        <f t="shared" ca="1" si="13"/>
        <v>3.2143807271949991</v>
      </c>
      <c r="AI33" s="100">
        <f t="shared" ca="1" si="13"/>
        <v>3.1650620688704705</v>
      </c>
      <c r="AJ33" s="100">
        <f t="shared" ca="1" si="13"/>
        <v>3.1702001398618664</v>
      </c>
      <c r="AK33" s="100">
        <f t="shared" ca="1" si="13"/>
        <v>3.1207086800224708</v>
      </c>
      <c r="AL33" s="100">
        <f t="shared" ca="1" si="13"/>
        <v>3.1469615133609605</v>
      </c>
      <c r="AM33" s="100">
        <f t="shared" ca="1" si="13"/>
        <v>3.1207168632096001</v>
      </c>
      <c r="AN33" s="100">
        <f t="shared" ca="1" si="13"/>
        <v>2.8768022370000006</v>
      </c>
      <c r="AO33" s="100">
        <f t="shared" ca="1" si="13"/>
        <v>2.4346855575000004</v>
      </c>
      <c r="AP33" s="100">
        <f t="shared" ca="1" si="13"/>
        <v>2.0270555199999998</v>
      </c>
      <c r="AQ33" s="100">
        <f t="shared" ca="1" si="13"/>
        <v>1.8392399999999998</v>
      </c>
      <c r="AR33" s="100">
        <f t="shared" ca="1" si="13"/>
        <v>1.7629456000000001</v>
      </c>
      <c r="AS33" s="100">
        <f t="shared" ca="1" si="13"/>
        <v>1.7328638080000005</v>
      </c>
      <c r="AT33" s="100">
        <f t="shared" ca="1" si="13"/>
        <v>1.7314469120000004</v>
      </c>
      <c r="AU33" s="100">
        <f t="shared" si="13"/>
        <v>0</v>
      </c>
      <c r="AV33" s="100">
        <f t="shared" si="13"/>
        <v>0</v>
      </c>
      <c r="AW33" s="100">
        <f t="shared" si="13"/>
        <v>0</v>
      </c>
      <c r="AX33" s="100">
        <f t="shared" si="13"/>
        <v>0</v>
      </c>
      <c r="AY33" s="100">
        <f t="shared" si="13"/>
        <v>0</v>
      </c>
      <c r="AZ33" s="100">
        <f t="shared" si="13"/>
        <v>0</v>
      </c>
      <c r="BA33" s="100">
        <f t="shared" si="13"/>
        <v>0</v>
      </c>
      <c r="BB33" s="100">
        <f t="shared" si="13"/>
        <v>0</v>
      </c>
      <c r="BC33" s="100">
        <f t="shared" si="13"/>
        <v>0</v>
      </c>
      <c r="BD33" s="100">
        <f t="shared" si="13"/>
        <v>0</v>
      </c>
      <c r="BE33" s="100">
        <f t="shared" si="13"/>
        <v>0</v>
      </c>
      <c r="BF33" s="100">
        <f t="shared" si="13"/>
        <v>0</v>
      </c>
      <c r="BG33" s="100">
        <f t="shared" si="13"/>
        <v>0</v>
      </c>
      <c r="BH33" s="100">
        <f t="shared" si="13"/>
        <v>0</v>
      </c>
      <c r="BI33" s="100">
        <f t="shared" si="13"/>
        <v>0</v>
      </c>
      <c r="BJ33" s="100">
        <f t="shared" si="13"/>
        <v>0</v>
      </c>
      <c r="BK33" s="100">
        <f t="shared" si="13"/>
        <v>0</v>
      </c>
      <c r="BL33" s="100">
        <f t="shared" si="13"/>
        <v>0</v>
      </c>
      <c r="BM33" s="100">
        <f t="shared" si="13"/>
        <v>0</v>
      </c>
      <c r="BN33" s="100">
        <f t="shared" si="13"/>
        <v>0</v>
      </c>
      <c r="BO33" s="100">
        <f t="shared" si="13"/>
        <v>0</v>
      </c>
      <c r="BP33" s="100">
        <f t="shared" si="13"/>
        <v>0</v>
      </c>
      <c r="BQ33" s="100">
        <f t="shared" si="13"/>
        <v>0</v>
      </c>
      <c r="BR33" s="100">
        <f t="shared" si="13"/>
        <v>0</v>
      </c>
      <c r="BS33" s="100">
        <f t="shared" si="13"/>
        <v>0</v>
      </c>
      <c r="BT33" s="100">
        <f t="shared" si="13"/>
        <v>0</v>
      </c>
      <c r="BU33" s="100">
        <f t="shared" si="13"/>
        <v>0</v>
      </c>
      <c r="BV33" s="100">
        <f t="shared" si="13"/>
        <v>0</v>
      </c>
      <c r="BW33" s="100">
        <f t="shared" si="13"/>
        <v>0</v>
      </c>
      <c r="BX33" s="100">
        <f t="shared" si="13"/>
        <v>0</v>
      </c>
      <c r="BY33" s="100">
        <f t="shared" si="13"/>
        <v>0</v>
      </c>
      <c r="BZ33" s="100">
        <f t="shared" si="13"/>
        <v>0</v>
      </c>
      <c r="CA33" s="100">
        <f t="shared" si="13"/>
        <v>0</v>
      </c>
      <c r="CB33" s="100">
        <f t="shared" si="13"/>
        <v>0</v>
      </c>
      <c r="CC33" s="100">
        <f t="shared" si="13"/>
        <v>0</v>
      </c>
      <c r="CD33" s="100">
        <f t="shared" si="13"/>
        <v>0</v>
      </c>
      <c r="CE33" s="100">
        <f t="shared" si="13"/>
        <v>0</v>
      </c>
    </row>
    <row r="34" spans="2:83" x14ac:dyDescent="0.25">
      <c r="B34" s="307"/>
      <c r="C34" s="54" t="s">
        <v>15</v>
      </c>
      <c r="E34" s="45">
        <f ca="1">(RelRes*SUM(Energy!W84:CE84)+RelNonRes*SUM(Energy!W134:CE134))/(SUM(Energy!W84:CE84)+SUM(Energy!W134:CE134))</f>
        <v>0.15725448550080831</v>
      </c>
      <c r="F34" s="34"/>
      <c r="G34" s="63"/>
      <c r="H34" s="63"/>
      <c r="I34" s="16"/>
      <c r="J34" s="16"/>
      <c r="K34" s="16"/>
      <c r="L34" s="16"/>
      <c r="M34" s="16"/>
      <c r="N34" s="16"/>
      <c r="O34" s="16"/>
      <c r="P34" s="16"/>
      <c r="Q34" s="16"/>
      <c r="R34" s="16"/>
      <c r="S34" s="16"/>
      <c r="T34" s="16"/>
      <c r="U34" s="16"/>
      <c r="V34" s="16"/>
      <c r="W34" s="100">
        <f t="shared" ca="1" si="13"/>
        <v>0.56851343318554959</v>
      </c>
      <c r="X34" s="100">
        <f t="shared" ca="1" si="13"/>
        <v>0.63905937869514828</v>
      </c>
      <c r="Y34" s="100">
        <f t="shared" ca="1" si="13"/>
        <v>0.68861297651954867</v>
      </c>
      <c r="Z34" s="100">
        <f t="shared" ca="1" si="13"/>
        <v>0.67330464282501157</v>
      </c>
      <c r="AA34" s="100">
        <f t="shared" ca="1" si="13"/>
        <v>0.67106015848891165</v>
      </c>
      <c r="AB34" s="100">
        <f t="shared" ca="1" si="13"/>
        <v>0.64354636400908327</v>
      </c>
      <c r="AC34" s="100">
        <f t="shared" ca="1" si="13"/>
        <v>0.62183603694999812</v>
      </c>
      <c r="AD34" s="100">
        <f t="shared" ca="1" si="13"/>
        <v>0.61080142500773615</v>
      </c>
      <c r="AE34" s="100">
        <f t="shared" ca="1" si="13"/>
        <v>0.59280162356529142</v>
      </c>
      <c r="AF34" s="100">
        <f t="shared" ca="1" si="13"/>
        <v>0.57270749007723665</v>
      </c>
      <c r="AG34" s="100">
        <f t="shared" ca="1" si="13"/>
        <v>0.56878587612736475</v>
      </c>
      <c r="AH34" s="100">
        <f t="shared" ca="1" si="13"/>
        <v>0.5561444531059534</v>
      </c>
      <c r="AI34" s="100">
        <f t="shared" ca="1" si="13"/>
        <v>0.54761145698954461</v>
      </c>
      <c r="AJ34" s="100">
        <f t="shared" ca="1" si="13"/>
        <v>0.5485004337238043</v>
      </c>
      <c r="AK34" s="100">
        <f t="shared" ca="1" si="13"/>
        <v>0.53993753990325344</v>
      </c>
      <c r="AL34" s="100">
        <f t="shared" ca="1" si="13"/>
        <v>0.54447974223665807</v>
      </c>
      <c r="AM34" s="100">
        <f t="shared" ca="1" si="13"/>
        <v>0.56835679551440743</v>
      </c>
      <c r="AN34" s="100">
        <f t="shared" ca="1" si="13"/>
        <v>0.59728491771533321</v>
      </c>
      <c r="AO34" s="100">
        <f t="shared" ca="1" si="13"/>
        <v>0.60853790754781822</v>
      </c>
      <c r="AP34" s="100">
        <f t="shared" ca="1" si="13"/>
        <v>0.60491357064146911</v>
      </c>
      <c r="AQ34" s="100">
        <f t="shared" ca="1" si="13"/>
        <v>0.6106696383428567</v>
      </c>
      <c r="AR34" s="100">
        <f t="shared" ca="1" si="13"/>
        <v>0.62619407179229847</v>
      </c>
      <c r="AS34" s="100">
        <f t="shared" ca="1" si="13"/>
        <v>0.63003749327389524</v>
      </c>
      <c r="AT34" s="100">
        <f t="shared" ca="1" si="13"/>
        <v>0.62402461209918691</v>
      </c>
      <c r="AU34" s="100">
        <f t="shared" si="13"/>
        <v>0</v>
      </c>
      <c r="AV34" s="100">
        <f t="shared" si="13"/>
        <v>0</v>
      </c>
      <c r="AW34" s="100">
        <f t="shared" si="13"/>
        <v>0</v>
      </c>
      <c r="AX34" s="100">
        <f t="shared" si="13"/>
        <v>0</v>
      </c>
      <c r="AY34" s="100">
        <f t="shared" si="13"/>
        <v>0</v>
      </c>
      <c r="AZ34" s="100">
        <f t="shared" si="13"/>
        <v>0</v>
      </c>
      <c r="BA34" s="100">
        <f t="shared" si="13"/>
        <v>0</v>
      </c>
      <c r="BB34" s="100">
        <f t="shared" si="13"/>
        <v>0</v>
      </c>
      <c r="BC34" s="100">
        <f t="shared" si="13"/>
        <v>0</v>
      </c>
      <c r="BD34" s="100">
        <f t="shared" si="13"/>
        <v>0</v>
      </c>
      <c r="BE34" s="100">
        <f t="shared" si="13"/>
        <v>0</v>
      </c>
      <c r="BF34" s="100">
        <f t="shared" si="13"/>
        <v>0</v>
      </c>
      <c r="BG34" s="100">
        <f t="shared" si="13"/>
        <v>0</v>
      </c>
      <c r="BH34" s="100">
        <f t="shared" si="13"/>
        <v>0</v>
      </c>
      <c r="BI34" s="100">
        <f t="shared" si="13"/>
        <v>0</v>
      </c>
      <c r="BJ34" s="100">
        <f t="shared" si="13"/>
        <v>0</v>
      </c>
      <c r="BK34" s="100">
        <f t="shared" si="13"/>
        <v>0</v>
      </c>
      <c r="BL34" s="100">
        <f t="shared" si="13"/>
        <v>0</v>
      </c>
      <c r="BM34" s="100">
        <f t="shared" si="13"/>
        <v>0</v>
      </c>
      <c r="BN34" s="100">
        <f t="shared" si="13"/>
        <v>0</v>
      </c>
      <c r="BO34" s="100">
        <f t="shared" si="13"/>
        <v>0</v>
      </c>
      <c r="BP34" s="100">
        <f t="shared" si="13"/>
        <v>0</v>
      </c>
      <c r="BQ34" s="100">
        <f t="shared" si="13"/>
        <v>0</v>
      </c>
      <c r="BR34" s="100">
        <f t="shared" si="13"/>
        <v>0</v>
      </c>
      <c r="BS34" s="100">
        <f t="shared" si="13"/>
        <v>0</v>
      </c>
      <c r="BT34" s="100">
        <f t="shared" si="13"/>
        <v>0</v>
      </c>
      <c r="BU34" s="100">
        <f t="shared" si="13"/>
        <v>0</v>
      </c>
      <c r="BV34" s="100">
        <f t="shared" si="13"/>
        <v>0</v>
      </c>
      <c r="BW34" s="100">
        <f t="shared" si="13"/>
        <v>0</v>
      </c>
      <c r="BX34" s="100">
        <f t="shared" si="13"/>
        <v>0</v>
      </c>
      <c r="BY34" s="100">
        <f t="shared" si="13"/>
        <v>0</v>
      </c>
      <c r="BZ34" s="100">
        <f t="shared" si="13"/>
        <v>0</v>
      </c>
      <c r="CA34" s="100">
        <f t="shared" si="13"/>
        <v>0</v>
      </c>
      <c r="CB34" s="100">
        <f t="shared" si="13"/>
        <v>0</v>
      </c>
      <c r="CC34" s="100">
        <f t="shared" si="13"/>
        <v>0</v>
      </c>
      <c r="CD34" s="100">
        <f t="shared" si="13"/>
        <v>0</v>
      </c>
      <c r="CE34" s="100">
        <f t="shared" si="13"/>
        <v>0</v>
      </c>
    </row>
    <row r="35" spans="2:83" x14ac:dyDescent="0.25">
      <c r="B35" s="307"/>
      <c r="C35" s="54" t="s">
        <v>16</v>
      </c>
      <c r="E35" s="45">
        <f ca="1">(RelRes*SUM(Energy!W85:CE85)+RelNonRes*SUM(Energy!W135:CE135))/(SUM(Energy!W85:CE85)+SUM(Energy!W135:CE135))</f>
        <v>0.15720000000000001</v>
      </c>
      <c r="F35" s="34"/>
      <c r="G35" s="63"/>
      <c r="H35" s="63"/>
      <c r="I35" s="16"/>
      <c r="J35" s="16"/>
      <c r="K35" s="16"/>
      <c r="L35" s="16"/>
      <c r="M35" s="16"/>
      <c r="N35" s="16"/>
      <c r="O35" s="16"/>
      <c r="P35" s="16"/>
      <c r="Q35" s="16"/>
      <c r="R35" s="16"/>
      <c r="S35" s="16"/>
      <c r="T35" s="16"/>
      <c r="U35" s="16"/>
      <c r="V35" s="16"/>
      <c r="W35" s="100">
        <f t="shared" ca="1" si="13"/>
        <v>0</v>
      </c>
      <c r="X35" s="100">
        <f t="shared" ca="1" si="13"/>
        <v>0</v>
      </c>
      <c r="Y35" s="100">
        <f t="shared" ca="1" si="13"/>
        <v>0</v>
      </c>
      <c r="Z35" s="100">
        <f t="shared" ca="1" si="13"/>
        <v>0</v>
      </c>
      <c r="AA35" s="100">
        <f t="shared" ca="1" si="13"/>
        <v>0</v>
      </c>
      <c r="AB35" s="100">
        <f t="shared" ca="1" si="13"/>
        <v>0</v>
      </c>
      <c r="AC35" s="100">
        <f t="shared" ca="1" si="13"/>
        <v>0</v>
      </c>
      <c r="AD35" s="100">
        <f t="shared" ca="1" si="13"/>
        <v>0</v>
      </c>
      <c r="AE35" s="100">
        <f t="shared" ca="1" si="13"/>
        <v>0</v>
      </c>
      <c r="AF35" s="100">
        <f t="shared" ca="1" si="13"/>
        <v>0</v>
      </c>
      <c r="AG35" s="100">
        <f t="shared" ca="1" si="13"/>
        <v>0</v>
      </c>
      <c r="AH35" s="100">
        <f t="shared" ca="1" si="13"/>
        <v>0</v>
      </c>
      <c r="AI35" s="100">
        <f t="shared" ca="1" si="13"/>
        <v>0</v>
      </c>
      <c r="AJ35" s="100">
        <f t="shared" ca="1" si="13"/>
        <v>0</v>
      </c>
      <c r="AK35" s="100">
        <f t="shared" ca="1" si="13"/>
        <v>0</v>
      </c>
      <c r="AL35" s="100">
        <f t="shared" ca="1" si="13"/>
        <v>2.2028730593526724E-2</v>
      </c>
      <c r="AM35" s="100">
        <f t="shared" ca="1" si="13"/>
        <v>7.6649186113920006E-2</v>
      </c>
      <c r="AN35" s="100">
        <f t="shared" ca="1" si="13"/>
        <v>0.19332111032640001</v>
      </c>
      <c r="AO35" s="100">
        <f t="shared" ca="1" si="13"/>
        <v>0.32827221000000001</v>
      </c>
      <c r="AP35" s="100">
        <f t="shared" ca="1" si="13"/>
        <v>0.45065787899999993</v>
      </c>
      <c r="AQ35" s="100">
        <f t="shared" ca="1" si="13"/>
        <v>0.53369400000000011</v>
      </c>
      <c r="AR35" s="100">
        <f t="shared" ca="1" si="13"/>
        <v>0.59223528000000003</v>
      </c>
      <c r="AS35" s="100">
        <f t="shared" ca="1" si="13"/>
        <v>0.62485113600000008</v>
      </c>
      <c r="AT35" s="100">
        <f t="shared" ca="1" si="13"/>
        <v>0.64056167884800019</v>
      </c>
      <c r="AU35" s="100">
        <f t="shared" si="13"/>
        <v>0</v>
      </c>
      <c r="AV35" s="100">
        <f t="shared" si="13"/>
        <v>0</v>
      </c>
      <c r="AW35" s="100">
        <f t="shared" si="13"/>
        <v>0</v>
      </c>
      <c r="AX35" s="100">
        <f t="shared" si="13"/>
        <v>0</v>
      </c>
      <c r="AY35" s="100">
        <f t="shared" si="13"/>
        <v>0</v>
      </c>
      <c r="AZ35" s="100">
        <f t="shared" si="13"/>
        <v>0</v>
      </c>
      <c r="BA35" s="100">
        <f t="shared" si="13"/>
        <v>0</v>
      </c>
      <c r="BB35" s="100">
        <f t="shared" si="13"/>
        <v>0</v>
      </c>
      <c r="BC35" s="100">
        <f t="shared" si="13"/>
        <v>0</v>
      </c>
      <c r="BD35" s="100">
        <f t="shared" si="13"/>
        <v>0</v>
      </c>
      <c r="BE35" s="100">
        <f t="shared" si="13"/>
        <v>0</v>
      </c>
      <c r="BF35" s="100">
        <f t="shared" si="13"/>
        <v>0</v>
      </c>
      <c r="BG35" s="100">
        <f t="shared" si="13"/>
        <v>0</v>
      </c>
      <c r="BH35" s="100">
        <f t="shared" si="13"/>
        <v>0</v>
      </c>
      <c r="BI35" s="100">
        <f t="shared" si="13"/>
        <v>0</v>
      </c>
      <c r="BJ35" s="100">
        <f t="shared" si="13"/>
        <v>0</v>
      </c>
      <c r="BK35" s="100">
        <f t="shared" si="13"/>
        <v>0</v>
      </c>
      <c r="BL35" s="100">
        <f t="shared" si="13"/>
        <v>0</v>
      </c>
      <c r="BM35" s="100">
        <f t="shared" si="13"/>
        <v>0</v>
      </c>
      <c r="BN35" s="100">
        <f t="shared" si="13"/>
        <v>0</v>
      </c>
      <c r="BO35" s="100">
        <f t="shared" si="13"/>
        <v>0</v>
      </c>
      <c r="BP35" s="100">
        <f t="shared" si="13"/>
        <v>0</v>
      </c>
      <c r="BQ35" s="100">
        <f t="shared" si="13"/>
        <v>0</v>
      </c>
      <c r="BR35" s="100">
        <f t="shared" si="13"/>
        <v>0</v>
      </c>
      <c r="BS35" s="100">
        <f t="shared" si="13"/>
        <v>0</v>
      </c>
      <c r="BT35" s="100">
        <f t="shared" si="13"/>
        <v>0</v>
      </c>
      <c r="BU35" s="100">
        <f t="shared" si="13"/>
        <v>0</v>
      </c>
      <c r="BV35" s="100">
        <f t="shared" si="13"/>
        <v>0</v>
      </c>
      <c r="BW35" s="100">
        <f t="shared" si="13"/>
        <v>0</v>
      </c>
      <c r="BX35" s="100">
        <f t="shared" si="13"/>
        <v>0</v>
      </c>
      <c r="BY35" s="100">
        <f t="shared" si="13"/>
        <v>0</v>
      </c>
      <c r="BZ35" s="100">
        <f t="shared" si="13"/>
        <v>0</v>
      </c>
      <c r="CA35" s="100">
        <f t="shared" si="13"/>
        <v>0</v>
      </c>
      <c r="CB35" s="100">
        <f t="shared" si="13"/>
        <v>0</v>
      </c>
      <c r="CC35" s="100">
        <f t="shared" si="13"/>
        <v>0</v>
      </c>
      <c r="CD35" s="100">
        <f t="shared" si="13"/>
        <v>0</v>
      </c>
      <c r="CE35" s="100">
        <f t="shared" si="13"/>
        <v>0</v>
      </c>
    </row>
    <row r="36" spans="2:83" ht="24" x14ac:dyDescent="0.25">
      <c r="B36" s="307"/>
      <c r="C36" s="54" t="s">
        <v>17</v>
      </c>
      <c r="E36" s="45">
        <f ca="1">(RelRes*SUM(Energy!W86:CE86)+RelNonRes*SUM(Energy!W136:CE136))/(SUM(Energy!W86:CE86)+SUM(Energy!W136:CE136))</f>
        <v>0.15720000000000003</v>
      </c>
      <c r="F36" s="34"/>
      <c r="G36" s="63"/>
      <c r="H36" s="63"/>
      <c r="I36" s="16"/>
      <c r="J36" s="16"/>
      <c r="K36" s="16"/>
      <c r="L36" s="16"/>
      <c r="M36" s="16"/>
      <c r="N36" s="16"/>
      <c r="O36" s="16"/>
      <c r="P36" s="16"/>
      <c r="Q36" s="16"/>
      <c r="R36" s="16"/>
      <c r="S36" s="16"/>
      <c r="T36" s="16"/>
      <c r="U36" s="16"/>
      <c r="V36" s="16"/>
      <c r="W36" s="100">
        <f t="shared" ca="1" si="13"/>
        <v>0</v>
      </c>
      <c r="X36" s="100">
        <f t="shared" ca="1" si="13"/>
        <v>0</v>
      </c>
      <c r="Y36" s="100">
        <f t="shared" ca="1" si="13"/>
        <v>0</v>
      </c>
      <c r="Z36" s="100">
        <f t="shared" ca="1" si="13"/>
        <v>0</v>
      </c>
      <c r="AA36" s="100">
        <f t="shared" ca="1" si="13"/>
        <v>0</v>
      </c>
      <c r="AB36" s="100">
        <f t="shared" ca="1" si="13"/>
        <v>0</v>
      </c>
      <c r="AC36" s="100">
        <f t="shared" ca="1" si="13"/>
        <v>0</v>
      </c>
      <c r="AD36" s="100">
        <f t="shared" ca="1" si="13"/>
        <v>0</v>
      </c>
      <c r="AE36" s="100">
        <f t="shared" ca="1" si="13"/>
        <v>0</v>
      </c>
      <c r="AF36" s="100">
        <f t="shared" ca="1" si="13"/>
        <v>0</v>
      </c>
      <c r="AG36" s="100">
        <f t="shared" ca="1" si="13"/>
        <v>0</v>
      </c>
      <c r="AH36" s="100">
        <f t="shared" ref="AH36:CE37" ca="1" si="14">AH86+AH136</f>
        <v>0</v>
      </c>
      <c r="AI36" s="100">
        <f t="shared" ca="1" si="14"/>
        <v>0</v>
      </c>
      <c r="AJ36" s="100">
        <f t="shared" ca="1" si="14"/>
        <v>0</v>
      </c>
      <c r="AK36" s="100">
        <f t="shared" ca="1" si="14"/>
        <v>0</v>
      </c>
      <c r="AL36" s="100">
        <f t="shared" ca="1" si="14"/>
        <v>0</v>
      </c>
      <c r="AM36" s="100">
        <f t="shared" ca="1" si="14"/>
        <v>7.8839162860032015E-3</v>
      </c>
      <c r="AN36" s="100">
        <f t="shared" ca="1" si="14"/>
        <v>7.4566713983040017E-2</v>
      </c>
      <c r="AO36" s="100">
        <f t="shared" ca="1" si="14"/>
        <v>0.28109480381999996</v>
      </c>
      <c r="AP36" s="100">
        <f t="shared" ca="1" si="14"/>
        <v>0.62856302723999991</v>
      </c>
      <c r="AQ36" s="100">
        <f t="shared" ca="1" si="14"/>
        <v>1.0268618400000002</v>
      </c>
      <c r="AR36" s="100">
        <f t="shared" ca="1" si="14"/>
        <v>1.4195990016000002</v>
      </c>
      <c r="AS36" s="100">
        <f t="shared" ca="1" si="14"/>
        <v>1.8154858475519999</v>
      </c>
      <c r="AT36" s="100">
        <f t="shared" ca="1" si="14"/>
        <v>2.2916989255680003</v>
      </c>
      <c r="AU36" s="100">
        <f t="shared" si="14"/>
        <v>0</v>
      </c>
      <c r="AV36" s="100">
        <f t="shared" si="14"/>
        <v>0</v>
      </c>
      <c r="AW36" s="100">
        <f t="shared" si="14"/>
        <v>0</v>
      </c>
      <c r="AX36" s="100">
        <f t="shared" si="14"/>
        <v>0</v>
      </c>
      <c r="AY36" s="100">
        <f t="shared" si="14"/>
        <v>0</v>
      </c>
      <c r="AZ36" s="100">
        <f t="shared" si="14"/>
        <v>0</v>
      </c>
      <c r="BA36" s="100">
        <f t="shared" si="14"/>
        <v>0</v>
      </c>
      <c r="BB36" s="100">
        <f t="shared" si="14"/>
        <v>0</v>
      </c>
      <c r="BC36" s="100">
        <f t="shared" si="14"/>
        <v>0</v>
      </c>
      <c r="BD36" s="100">
        <f t="shared" si="14"/>
        <v>0</v>
      </c>
      <c r="BE36" s="100">
        <f t="shared" si="14"/>
        <v>0</v>
      </c>
      <c r="BF36" s="100">
        <f t="shared" si="14"/>
        <v>0</v>
      </c>
      <c r="BG36" s="100">
        <f t="shared" si="14"/>
        <v>0</v>
      </c>
      <c r="BH36" s="100">
        <f t="shared" si="14"/>
        <v>0</v>
      </c>
      <c r="BI36" s="100">
        <f t="shared" si="14"/>
        <v>0</v>
      </c>
      <c r="BJ36" s="100">
        <f t="shared" si="14"/>
        <v>0</v>
      </c>
      <c r="BK36" s="100">
        <f t="shared" si="14"/>
        <v>0</v>
      </c>
      <c r="BL36" s="100">
        <f t="shared" si="14"/>
        <v>0</v>
      </c>
      <c r="BM36" s="100">
        <f t="shared" si="14"/>
        <v>0</v>
      </c>
      <c r="BN36" s="100">
        <f t="shared" si="14"/>
        <v>0</v>
      </c>
      <c r="BO36" s="100">
        <f t="shared" si="14"/>
        <v>0</v>
      </c>
      <c r="BP36" s="100">
        <f t="shared" si="14"/>
        <v>0</v>
      </c>
      <c r="BQ36" s="100">
        <f t="shared" si="14"/>
        <v>0</v>
      </c>
      <c r="BR36" s="100">
        <f t="shared" si="14"/>
        <v>0</v>
      </c>
      <c r="BS36" s="100">
        <f t="shared" si="14"/>
        <v>0</v>
      </c>
      <c r="BT36" s="100">
        <f t="shared" si="14"/>
        <v>0</v>
      </c>
      <c r="BU36" s="100">
        <f t="shared" si="14"/>
        <v>0</v>
      </c>
      <c r="BV36" s="100">
        <f t="shared" si="14"/>
        <v>0</v>
      </c>
      <c r="BW36" s="100">
        <f t="shared" si="14"/>
        <v>0</v>
      </c>
      <c r="BX36" s="100">
        <f t="shared" si="14"/>
        <v>0</v>
      </c>
      <c r="BY36" s="100">
        <f t="shared" si="14"/>
        <v>0</v>
      </c>
      <c r="BZ36" s="100">
        <f t="shared" si="14"/>
        <v>0</v>
      </c>
      <c r="CA36" s="100">
        <f t="shared" si="14"/>
        <v>0</v>
      </c>
      <c r="CB36" s="100">
        <f t="shared" si="14"/>
        <v>0</v>
      </c>
      <c r="CC36" s="100">
        <f t="shared" si="14"/>
        <v>0</v>
      </c>
      <c r="CD36" s="100">
        <f t="shared" si="14"/>
        <v>0</v>
      </c>
      <c r="CE36" s="100">
        <f t="shared" si="14"/>
        <v>0</v>
      </c>
    </row>
    <row r="37" spans="2:83" ht="24" customHeight="1" x14ac:dyDescent="0.25">
      <c r="B37" s="307"/>
      <c r="C37" s="54" t="s">
        <v>74</v>
      </c>
      <c r="E37" s="45">
        <f ca="1">(RelRes*SUM(Energy!W87:CE87)+RelNonRes*SUM(Energy!W137:CE137))/(SUM(Energy!W87:CE87)+SUM(Energy!W137:CE137))</f>
        <v>0.15720000000000003</v>
      </c>
      <c r="F37" s="34"/>
      <c r="G37" s="63"/>
      <c r="H37" s="63"/>
      <c r="I37" s="16"/>
      <c r="J37" s="16"/>
      <c r="K37" s="16"/>
      <c r="L37" s="16"/>
      <c r="M37" s="16"/>
      <c r="N37" s="16"/>
      <c r="O37" s="16"/>
      <c r="P37" s="16"/>
      <c r="Q37" s="16"/>
      <c r="R37" s="16"/>
      <c r="S37" s="16"/>
      <c r="T37" s="16"/>
      <c r="U37" s="16"/>
      <c r="V37" s="16"/>
      <c r="W37" s="100">
        <f t="shared" ref="W37:BB37" ca="1" si="15">W87+W137</f>
        <v>0</v>
      </c>
      <c r="X37" s="100">
        <f t="shared" ca="1" si="15"/>
        <v>0</v>
      </c>
      <c r="Y37" s="100">
        <f t="shared" ca="1" si="15"/>
        <v>1.990280131891971E-4</v>
      </c>
      <c r="Z37" s="100">
        <f t="shared" ca="1" si="15"/>
        <v>1.6518007019267378E-3</v>
      </c>
      <c r="AA37" s="100">
        <f t="shared" ca="1" si="15"/>
        <v>6.8015019563043965E-3</v>
      </c>
      <c r="AB37" s="100">
        <f t="shared" ca="1" si="15"/>
        <v>1.8472951247789964E-2</v>
      </c>
      <c r="AC37" s="100">
        <f t="shared" ca="1" si="15"/>
        <v>3.8844751205147791E-2</v>
      </c>
      <c r="AD37" s="100">
        <f t="shared" ca="1" si="15"/>
        <v>6.879073295246331E-2</v>
      </c>
      <c r="AE37" s="100">
        <f t="shared" ca="1" si="15"/>
        <v>0.10492798077684903</v>
      </c>
      <c r="AF37" s="100">
        <f t="shared" ca="1" si="15"/>
        <v>0.14430618222299174</v>
      </c>
      <c r="AG37" s="100">
        <f t="shared" ca="1" si="15"/>
        <v>0.1900317604134536</v>
      </c>
      <c r="AH37" s="100">
        <f t="shared" ca="1" si="15"/>
        <v>0.23392499209696749</v>
      </c>
      <c r="AI37" s="100">
        <f t="shared" ca="1" si="15"/>
        <v>0.27903137554430579</v>
      </c>
      <c r="AJ37" s="100">
        <f t="shared" ca="1" si="15"/>
        <v>0.3290891165111437</v>
      </c>
      <c r="AK37" s="100">
        <f t="shared" ca="1" si="15"/>
        <v>0.37436738346493503</v>
      </c>
      <c r="AL37" s="100">
        <f t="shared" ca="1" si="15"/>
        <v>0.4342100841268518</v>
      </c>
      <c r="AM37" s="100">
        <f t="shared" ca="1" si="15"/>
        <v>0.52702015370989186</v>
      </c>
      <c r="AN37" s="100">
        <f t="shared" ca="1" si="15"/>
        <v>0.65802907278019362</v>
      </c>
      <c r="AO37" s="100">
        <f t="shared" ca="1" si="15"/>
        <v>0.80827912800008139</v>
      </c>
      <c r="AP37" s="100">
        <f t="shared" ca="1" si="15"/>
        <v>0.96307612175672075</v>
      </c>
      <c r="AQ37" s="100">
        <f t="shared" ca="1" si="15"/>
        <v>1.1423823779593041</v>
      </c>
      <c r="AR37" s="100">
        <f t="shared" ca="1" si="15"/>
        <v>1.3350540635171004</v>
      </c>
      <c r="AS37" s="100">
        <f t="shared" ca="1" si="15"/>
        <v>1.4874898205818488</v>
      </c>
      <c r="AT37" s="100">
        <f t="shared" ca="1" si="15"/>
        <v>1.5538824635883095</v>
      </c>
      <c r="AU37" s="100">
        <f t="shared" si="15"/>
        <v>0</v>
      </c>
      <c r="AV37" s="100">
        <f t="shared" si="15"/>
        <v>0</v>
      </c>
      <c r="AW37" s="100">
        <f t="shared" si="15"/>
        <v>0</v>
      </c>
      <c r="AX37" s="100">
        <f t="shared" si="15"/>
        <v>0</v>
      </c>
      <c r="AY37" s="100">
        <f t="shared" si="15"/>
        <v>0</v>
      </c>
      <c r="AZ37" s="100">
        <f t="shared" si="15"/>
        <v>0</v>
      </c>
      <c r="BA37" s="100">
        <f t="shared" si="15"/>
        <v>0</v>
      </c>
      <c r="BB37" s="100">
        <f t="shared" si="15"/>
        <v>0</v>
      </c>
      <c r="BC37" s="100">
        <f t="shared" si="14"/>
        <v>0</v>
      </c>
      <c r="BD37" s="100">
        <f t="shared" si="14"/>
        <v>0</v>
      </c>
      <c r="BE37" s="100">
        <f t="shared" si="14"/>
        <v>0</v>
      </c>
      <c r="BF37" s="100">
        <f t="shared" si="14"/>
        <v>0</v>
      </c>
      <c r="BG37" s="100">
        <f t="shared" si="14"/>
        <v>0</v>
      </c>
      <c r="BH37" s="100">
        <f t="shared" si="14"/>
        <v>0</v>
      </c>
      <c r="BI37" s="100">
        <f t="shared" si="14"/>
        <v>0</v>
      </c>
      <c r="BJ37" s="100">
        <f t="shared" si="14"/>
        <v>0</v>
      </c>
      <c r="BK37" s="100">
        <f t="shared" si="14"/>
        <v>0</v>
      </c>
      <c r="BL37" s="100">
        <f t="shared" si="14"/>
        <v>0</v>
      </c>
      <c r="BM37" s="100">
        <f t="shared" si="14"/>
        <v>0</v>
      </c>
      <c r="BN37" s="100">
        <f t="shared" si="14"/>
        <v>0</v>
      </c>
      <c r="BO37" s="100">
        <f t="shared" si="14"/>
        <v>0</v>
      </c>
      <c r="BP37" s="100">
        <f t="shared" si="14"/>
        <v>0</v>
      </c>
      <c r="BQ37" s="100">
        <f t="shared" si="14"/>
        <v>0</v>
      </c>
      <c r="BR37" s="100">
        <f t="shared" si="14"/>
        <v>0</v>
      </c>
      <c r="BS37" s="100">
        <f t="shared" si="14"/>
        <v>0</v>
      </c>
      <c r="BT37" s="100">
        <f t="shared" si="14"/>
        <v>0</v>
      </c>
      <c r="BU37" s="100">
        <f t="shared" si="14"/>
        <v>0</v>
      </c>
      <c r="BV37" s="100">
        <f t="shared" si="14"/>
        <v>0</v>
      </c>
      <c r="BW37" s="100">
        <f t="shared" si="14"/>
        <v>0</v>
      </c>
      <c r="BX37" s="100">
        <f t="shared" si="14"/>
        <v>0</v>
      </c>
      <c r="BY37" s="100">
        <f t="shared" si="14"/>
        <v>0</v>
      </c>
      <c r="BZ37" s="100">
        <f t="shared" si="14"/>
        <v>0</v>
      </c>
      <c r="CA37" s="100">
        <f t="shared" si="14"/>
        <v>0</v>
      </c>
      <c r="CB37" s="100">
        <f t="shared" si="14"/>
        <v>0</v>
      </c>
      <c r="CC37" s="100">
        <f t="shared" si="14"/>
        <v>0</v>
      </c>
      <c r="CD37" s="100">
        <f t="shared" si="14"/>
        <v>0</v>
      </c>
      <c r="CE37" s="100">
        <f t="shared" si="14"/>
        <v>0</v>
      </c>
    </row>
    <row r="38" spans="2:83" x14ac:dyDescent="0.25">
      <c r="B38" s="307"/>
      <c r="C38" s="3" t="s">
        <v>77</v>
      </c>
      <c r="E38" s="45"/>
      <c r="F38" s="34"/>
      <c r="G38" s="63"/>
      <c r="H38" s="63"/>
      <c r="I38" s="17"/>
      <c r="J38" s="17"/>
      <c r="K38" s="17"/>
      <c r="L38" s="17"/>
      <c r="M38" s="17"/>
      <c r="N38" s="17"/>
      <c r="O38" s="17"/>
      <c r="P38" s="17"/>
      <c r="Q38" s="17"/>
      <c r="R38" s="17"/>
      <c r="S38" s="17"/>
      <c r="T38" s="17"/>
      <c r="U38" s="17"/>
      <c r="V38" s="17"/>
      <c r="W38" s="26">
        <f t="shared" ref="W38:CE38" ca="1" si="16">SUM(W32:W37)</f>
        <v>1.2909148003084825</v>
      </c>
      <c r="X38" s="26">
        <f t="shared" ca="1" si="16"/>
        <v>1.8641028094310501</v>
      </c>
      <c r="Y38" s="26">
        <f t="shared" ca="1" si="16"/>
        <v>2.8012520514460824</v>
      </c>
      <c r="Z38" s="26">
        <f t="shared" ca="1" si="16"/>
        <v>3.7030076114617501</v>
      </c>
      <c r="AA38" s="26">
        <f t="shared" ca="1" si="16"/>
        <v>4.4395256276952972</v>
      </c>
      <c r="AB38" s="26">
        <f t="shared" ca="1" si="16"/>
        <v>4.7007673844396383</v>
      </c>
      <c r="AC38" s="26">
        <f t="shared" ca="1" si="16"/>
        <v>4.7991072820594045</v>
      </c>
      <c r="AD38" s="26">
        <f t="shared" ca="1" si="16"/>
        <v>4.8598088437595726</v>
      </c>
      <c r="AE38" s="26">
        <f t="shared" ca="1" si="16"/>
        <v>4.8421580014620469</v>
      </c>
      <c r="AF38" s="26">
        <f t="shared" ca="1" si="16"/>
        <v>4.8060928398039957</v>
      </c>
      <c r="AG38" s="26">
        <f t="shared" ca="1" si="16"/>
        <v>4.9049113219900153</v>
      </c>
      <c r="AH38" s="26">
        <f t="shared" ca="1" si="16"/>
        <v>4.9274388453805109</v>
      </c>
      <c r="AI38" s="26">
        <f t="shared" ca="1" si="16"/>
        <v>4.9827243555298821</v>
      </c>
      <c r="AJ38" s="26">
        <f t="shared" ca="1" si="16"/>
        <v>5.1221615871356407</v>
      </c>
      <c r="AK38" s="26">
        <f t="shared" ca="1" si="16"/>
        <v>5.1714777270832002</v>
      </c>
      <c r="AL38" s="26">
        <f t="shared" ca="1" si="16"/>
        <v>5.3698821552051017</v>
      </c>
      <c r="AM38" s="26">
        <f t="shared" ca="1" si="16"/>
        <v>5.6502930553887056</v>
      </c>
      <c r="AN38" s="26">
        <f t="shared" ca="1" si="16"/>
        <v>5.888258785641062</v>
      </c>
      <c r="AO38" s="26">
        <f t="shared" ca="1" si="16"/>
        <v>6.0392793766364852</v>
      </c>
      <c r="AP38" s="26">
        <f t="shared" ca="1" si="16"/>
        <v>6.2935322966331935</v>
      </c>
      <c r="AQ38" s="26">
        <f t="shared" ca="1" si="16"/>
        <v>6.8369475710048739</v>
      </c>
      <c r="AR38" s="26">
        <f t="shared" ca="1" si="16"/>
        <v>7.5212792146762437</v>
      </c>
      <c r="AS38" s="26">
        <f t="shared" ca="1" si="16"/>
        <v>8.1789276236295105</v>
      </c>
      <c r="AT38" s="26">
        <f t="shared" ca="1" si="16"/>
        <v>8.8579239455926189</v>
      </c>
      <c r="AU38" s="26">
        <f t="shared" si="16"/>
        <v>0</v>
      </c>
      <c r="AV38" s="26">
        <f t="shared" si="16"/>
        <v>0</v>
      </c>
      <c r="AW38" s="26">
        <f t="shared" si="16"/>
        <v>0</v>
      </c>
      <c r="AX38" s="26">
        <f t="shared" si="16"/>
        <v>0</v>
      </c>
      <c r="AY38" s="26">
        <f t="shared" si="16"/>
        <v>0</v>
      </c>
      <c r="AZ38" s="26">
        <f t="shared" si="16"/>
        <v>0</v>
      </c>
      <c r="BA38" s="26">
        <f t="shared" si="16"/>
        <v>0</v>
      </c>
      <c r="BB38" s="26">
        <f t="shared" si="16"/>
        <v>0</v>
      </c>
      <c r="BC38" s="26">
        <f t="shared" si="16"/>
        <v>0</v>
      </c>
      <c r="BD38" s="26">
        <f t="shared" si="16"/>
        <v>0</v>
      </c>
      <c r="BE38" s="26">
        <f t="shared" si="16"/>
        <v>0</v>
      </c>
      <c r="BF38" s="26">
        <f t="shared" si="16"/>
        <v>0</v>
      </c>
      <c r="BG38" s="26">
        <f t="shared" si="16"/>
        <v>0</v>
      </c>
      <c r="BH38" s="26">
        <f t="shared" si="16"/>
        <v>0</v>
      </c>
      <c r="BI38" s="26">
        <f t="shared" si="16"/>
        <v>0</v>
      </c>
      <c r="BJ38" s="26">
        <f t="shared" si="16"/>
        <v>0</v>
      </c>
      <c r="BK38" s="26">
        <f t="shared" si="16"/>
        <v>0</v>
      </c>
      <c r="BL38" s="26">
        <f t="shared" si="16"/>
        <v>0</v>
      </c>
      <c r="BM38" s="26">
        <f t="shared" si="16"/>
        <v>0</v>
      </c>
      <c r="BN38" s="26">
        <f t="shared" si="16"/>
        <v>0</v>
      </c>
      <c r="BO38" s="26">
        <f t="shared" si="16"/>
        <v>0</v>
      </c>
      <c r="BP38" s="26">
        <f t="shared" si="16"/>
        <v>0</v>
      </c>
      <c r="BQ38" s="26">
        <f t="shared" si="16"/>
        <v>0</v>
      </c>
      <c r="BR38" s="26">
        <f t="shared" si="16"/>
        <v>0</v>
      </c>
      <c r="BS38" s="26">
        <f t="shared" si="16"/>
        <v>0</v>
      </c>
      <c r="BT38" s="26">
        <f t="shared" si="16"/>
        <v>0</v>
      </c>
      <c r="BU38" s="26">
        <f t="shared" si="16"/>
        <v>0</v>
      </c>
      <c r="BV38" s="26">
        <f t="shared" si="16"/>
        <v>0</v>
      </c>
      <c r="BW38" s="26">
        <f t="shared" si="16"/>
        <v>0</v>
      </c>
      <c r="BX38" s="26">
        <f t="shared" si="16"/>
        <v>0</v>
      </c>
      <c r="BY38" s="26">
        <f t="shared" si="16"/>
        <v>0</v>
      </c>
      <c r="BZ38" s="26">
        <f t="shared" si="16"/>
        <v>0</v>
      </c>
      <c r="CA38" s="26">
        <f t="shared" si="16"/>
        <v>0</v>
      </c>
      <c r="CB38" s="26">
        <f t="shared" si="16"/>
        <v>0</v>
      </c>
      <c r="CC38" s="26">
        <f t="shared" si="16"/>
        <v>0</v>
      </c>
      <c r="CD38" s="26">
        <f t="shared" si="16"/>
        <v>0</v>
      </c>
      <c r="CE38" s="26">
        <f t="shared" si="16"/>
        <v>0</v>
      </c>
    </row>
    <row r="39" spans="2:83" x14ac:dyDescent="0.25">
      <c r="B39" s="307" t="s">
        <v>3</v>
      </c>
      <c r="C39" s="54" t="s">
        <v>19</v>
      </c>
      <c r="E39" s="45">
        <f ca="1">(RelRes*SUM(Energy!W89:CE89)+RelNonRes*SUM(Energy!W139:CE139))/(SUM(Energy!W89:CE89)+SUM(Energy!W139:CE139))</f>
        <v>0.15719602590225892</v>
      </c>
      <c r="F39" s="34"/>
      <c r="G39" s="63"/>
      <c r="H39" s="63"/>
      <c r="I39" s="16"/>
      <c r="J39" s="16"/>
      <c r="K39" s="16"/>
      <c r="L39" s="16"/>
      <c r="M39" s="16"/>
      <c r="N39" s="16"/>
      <c r="O39" s="16"/>
      <c r="P39" s="16"/>
      <c r="Q39" s="16"/>
      <c r="R39" s="16"/>
      <c r="S39" s="16"/>
      <c r="T39" s="16"/>
      <c r="U39" s="16"/>
      <c r="V39" s="16"/>
      <c r="W39" s="100">
        <f t="shared" ref="W39:CE40" ca="1" si="17">W89+W139</f>
        <v>1.547047390593778</v>
      </c>
      <c r="X39" s="100">
        <f t="shared" ca="1" si="17"/>
        <v>1.6217091741607959</v>
      </c>
      <c r="Y39" s="100">
        <f t="shared" ca="1" si="17"/>
        <v>1.6660763656337716</v>
      </c>
      <c r="Z39" s="100">
        <f t="shared" ca="1" si="17"/>
        <v>1.5871109619719668</v>
      </c>
      <c r="AA39" s="100">
        <f t="shared" ca="1" si="17"/>
        <v>1.5564673681753816</v>
      </c>
      <c r="AB39" s="100">
        <f t="shared" ca="1" si="17"/>
        <v>1.4696775187742437</v>
      </c>
      <c r="AC39" s="100">
        <f t="shared" ca="1" si="17"/>
        <v>1.4016525555484209</v>
      </c>
      <c r="AD39" s="100">
        <f t="shared" ca="1" si="17"/>
        <v>1.3628819563589831</v>
      </c>
      <c r="AE39" s="100">
        <f t="shared" ca="1" si="17"/>
        <v>1.3108494069750929</v>
      </c>
      <c r="AF39" s="100">
        <f t="shared" ca="1" si="17"/>
        <v>1.2545133495762946</v>
      </c>
      <c r="AG39" s="100">
        <f t="shared" ca="1" si="17"/>
        <v>1.232693495771952</v>
      </c>
      <c r="AH39" s="100">
        <f t="shared" ca="1" si="17"/>
        <v>1.1906317447357979</v>
      </c>
      <c r="AI39" s="100">
        <f t="shared" ca="1" si="17"/>
        <v>1.1565522142411506</v>
      </c>
      <c r="AJ39" s="100">
        <f t="shared" ca="1" si="17"/>
        <v>1.1419293164181554</v>
      </c>
      <c r="AK39" s="100">
        <f t="shared" ca="1" si="17"/>
        <v>1.1076232329574582</v>
      </c>
      <c r="AL39" s="100">
        <f t="shared" ca="1" si="17"/>
        <v>1.0998524820649642</v>
      </c>
      <c r="AM39" s="100">
        <f t="shared" ca="1" si="17"/>
        <v>1.124548123883925</v>
      </c>
      <c r="AN39" s="100">
        <f t="shared" ca="1" si="17"/>
        <v>1.1406281398470377</v>
      </c>
      <c r="AO39" s="100">
        <f t="shared" ca="1" si="17"/>
        <v>1.0642483435421293</v>
      </c>
      <c r="AP39" s="100">
        <f t="shared" ca="1" si="17"/>
        <v>0.9006428798332804</v>
      </c>
      <c r="AQ39" s="100">
        <f t="shared" ca="1" si="17"/>
        <v>0.73324630569762606</v>
      </c>
      <c r="AR39" s="100">
        <f t="shared" ca="1" si="17"/>
        <v>0.6134167302583633</v>
      </c>
      <c r="AS39" s="100">
        <f t="shared" ca="1" si="17"/>
        <v>0.54324662601384011</v>
      </c>
      <c r="AT39" s="100">
        <f t="shared" ca="1" si="17"/>
        <v>0.4461650674151928</v>
      </c>
      <c r="AU39" s="100">
        <f t="shared" si="17"/>
        <v>0</v>
      </c>
      <c r="AV39" s="100">
        <f t="shared" si="17"/>
        <v>0</v>
      </c>
      <c r="AW39" s="100">
        <f t="shared" si="17"/>
        <v>0</v>
      </c>
      <c r="AX39" s="100">
        <f t="shared" si="17"/>
        <v>0</v>
      </c>
      <c r="AY39" s="100">
        <f t="shared" si="17"/>
        <v>0</v>
      </c>
      <c r="AZ39" s="100">
        <f t="shared" si="17"/>
        <v>0</v>
      </c>
      <c r="BA39" s="100">
        <f t="shared" si="17"/>
        <v>0</v>
      </c>
      <c r="BB39" s="100">
        <f t="shared" si="17"/>
        <v>0</v>
      </c>
      <c r="BC39" s="100">
        <f t="shared" si="17"/>
        <v>0</v>
      </c>
      <c r="BD39" s="100">
        <f t="shared" si="17"/>
        <v>0</v>
      </c>
      <c r="BE39" s="100">
        <f t="shared" si="17"/>
        <v>0</v>
      </c>
      <c r="BF39" s="100">
        <f t="shared" si="17"/>
        <v>0</v>
      </c>
      <c r="BG39" s="100">
        <f t="shared" si="17"/>
        <v>0</v>
      </c>
      <c r="BH39" s="100">
        <f t="shared" si="17"/>
        <v>0</v>
      </c>
      <c r="BI39" s="100">
        <f t="shared" si="17"/>
        <v>0</v>
      </c>
      <c r="BJ39" s="100">
        <f t="shared" si="17"/>
        <v>0</v>
      </c>
      <c r="BK39" s="100">
        <f t="shared" si="17"/>
        <v>0</v>
      </c>
      <c r="BL39" s="100">
        <f t="shared" si="17"/>
        <v>0</v>
      </c>
      <c r="BM39" s="100">
        <f t="shared" si="17"/>
        <v>0</v>
      </c>
      <c r="BN39" s="100">
        <f t="shared" si="17"/>
        <v>0</v>
      </c>
      <c r="BO39" s="100">
        <f t="shared" si="17"/>
        <v>0</v>
      </c>
      <c r="BP39" s="100">
        <f t="shared" si="17"/>
        <v>0</v>
      </c>
      <c r="BQ39" s="100">
        <f t="shared" si="17"/>
        <v>0</v>
      </c>
      <c r="BR39" s="100">
        <f t="shared" si="17"/>
        <v>0</v>
      </c>
      <c r="BS39" s="100">
        <f t="shared" si="17"/>
        <v>0</v>
      </c>
      <c r="BT39" s="100">
        <f t="shared" si="17"/>
        <v>0</v>
      </c>
      <c r="BU39" s="100">
        <f t="shared" si="17"/>
        <v>0</v>
      </c>
      <c r="BV39" s="100">
        <f t="shared" si="17"/>
        <v>0</v>
      </c>
      <c r="BW39" s="100">
        <f t="shared" si="17"/>
        <v>0</v>
      </c>
      <c r="BX39" s="100">
        <f t="shared" si="17"/>
        <v>0</v>
      </c>
      <c r="BY39" s="100">
        <f t="shared" si="17"/>
        <v>0</v>
      </c>
      <c r="BZ39" s="100">
        <f t="shared" si="17"/>
        <v>0</v>
      </c>
      <c r="CA39" s="100">
        <f t="shared" si="17"/>
        <v>0</v>
      </c>
      <c r="CB39" s="100">
        <f t="shared" si="17"/>
        <v>0</v>
      </c>
      <c r="CC39" s="100">
        <f t="shared" si="17"/>
        <v>0</v>
      </c>
      <c r="CD39" s="100">
        <f t="shared" si="17"/>
        <v>0</v>
      </c>
      <c r="CE39" s="100">
        <f t="shared" si="17"/>
        <v>0</v>
      </c>
    </row>
    <row r="40" spans="2:83" ht="24" x14ac:dyDescent="0.25">
      <c r="B40" s="307"/>
      <c r="C40" s="54" t="s">
        <v>20</v>
      </c>
      <c r="E40" s="45">
        <f ca="1">(RelRes*SUM(Energy!W90:CE90)+RelNonRes*SUM(Energy!W140:CE140))/(SUM(Energy!W90:CE90)+SUM(Energy!W140:CE140))</f>
        <v>0.15719614844755098</v>
      </c>
      <c r="F40" s="34"/>
      <c r="G40" s="63"/>
      <c r="H40" s="63"/>
      <c r="I40" s="16"/>
      <c r="J40" s="16"/>
      <c r="K40" s="16"/>
      <c r="L40" s="16"/>
      <c r="M40" s="16"/>
      <c r="N40" s="16"/>
      <c r="O40" s="16"/>
      <c r="P40" s="16"/>
      <c r="Q40" s="16"/>
      <c r="R40" s="16"/>
      <c r="S40" s="16"/>
      <c r="T40" s="16"/>
      <c r="U40" s="16"/>
      <c r="V40" s="16"/>
      <c r="W40" s="100">
        <f t="shared" ca="1" si="17"/>
        <v>13.534614835276322</v>
      </c>
      <c r="X40" s="100">
        <f t="shared" ca="1" si="17"/>
        <v>14.174565545564811</v>
      </c>
      <c r="Y40" s="100">
        <f t="shared" ca="1" si="17"/>
        <v>14.576177673917352</v>
      </c>
      <c r="Z40" s="100">
        <f t="shared" ca="1" si="17"/>
        <v>13.957872575211789</v>
      </c>
      <c r="AA40" s="100">
        <f t="shared" ca="1" si="17"/>
        <v>13.806496965593318</v>
      </c>
      <c r="AB40" s="100">
        <f t="shared" ca="1" si="17"/>
        <v>13.157177886268355</v>
      </c>
      <c r="AC40" s="100">
        <f t="shared" ca="1" si="17"/>
        <v>12.632876935794204</v>
      </c>
      <c r="AD40" s="100">
        <f t="shared" ca="1" si="17"/>
        <v>12.329693630371199</v>
      </c>
      <c r="AE40" s="100">
        <f t="shared" ca="1" si="17"/>
        <v>11.889666117625548</v>
      </c>
      <c r="AF40" s="100">
        <f t="shared" ca="1" si="17"/>
        <v>11.412560780235284</v>
      </c>
      <c r="AG40" s="100">
        <f t="shared" ca="1" si="17"/>
        <v>11.260837970985163</v>
      </c>
      <c r="AH40" s="100">
        <f t="shared" ca="1" si="17"/>
        <v>10.938622660838275</v>
      </c>
      <c r="AI40" s="100">
        <f t="shared" ca="1" si="17"/>
        <v>10.699953668161568</v>
      </c>
      <c r="AJ40" s="100">
        <f t="shared" ca="1" si="17"/>
        <v>10.646372378950165</v>
      </c>
      <c r="AK40" s="100">
        <f t="shared" ca="1" si="17"/>
        <v>10.410323304562977</v>
      </c>
      <c r="AL40" s="100">
        <f t="shared" ca="1" si="17"/>
        <v>10.427468530443129</v>
      </c>
      <c r="AM40" s="100">
        <f t="shared" ca="1" si="17"/>
        <v>10.811224177746128</v>
      </c>
      <c r="AN40" s="100">
        <f t="shared" ca="1" si="17"/>
        <v>11.284230120885139</v>
      </c>
      <c r="AO40" s="100">
        <f t="shared" ca="1" si="17"/>
        <v>10.764074746973456</v>
      </c>
      <c r="AP40" s="100">
        <f t="shared" ca="1" si="17"/>
        <v>8.8593093503175417</v>
      </c>
      <c r="AQ40" s="100">
        <f t="shared" ca="1" si="17"/>
        <v>6.7223673029304054</v>
      </c>
      <c r="AR40" s="100">
        <f t="shared" ca="1" si="17"/>
        <v>4.8416943292761898</v>
      </c>
      <c r="AS40" s="100">
        <f t="shared" ca="1" si="17"/>
        <v>3.2382276903649529</v>
      </c>
      <c r="AT40" s="100">
        <f t="shared" ca="1" si="17"/>
        <v>1.9646543913984003</v>
      </c>
      <c r="AU40" s="100">
        <f t="shared" si="17"/>
        <v>0</v>
      </c>
      <c r="AV40" s="100">
        <f t="shared" si="17"/>
        <v>0</v>
      </c>
      <c r="AW40" s="100">
        <f t="shared" si="17"/>
        <v>0</v>
      </c>
      <c r="AX40" s="100">
        <f t="shared" si="17"/>
        <v>0</v>
      </c>
      <c r="AY40" s="100">
        <f t="shared" si="17"/>
        <v>0</v>
      </c>
      <c r="AZ40" s="100">
        <f t="shared" si="17"/>
        <v>0</v>
      </c>
      <c r="BA40" s="100">
        <f t="shared" si="17"/>
        <v>0</v>
      </c>
      <c r="BB40" s="100">
        <f t="shared" si="17"/>
        <v>0</v>
      </c>
      <c r="BC40" s="100">
        <f t="shared" si="17"/>
        <v>0</v>
      </c>
      <c r="BD40" s="100">
        <f t="shared" si="17"/>
        <v>0</v>
      </c>
      <c r="BE40" s="100">
        <f t="shared" si="17"/>
        <v>0</v>
      </c>
      <c r="BF40" s="100">
        <f t="shared" si="17"/>
        <v>0</v>
      </c>
      <c r="BG40" s="100">
        <f t="shared" si="17"/>
        <v>0</v>
      </c>
      <c r="BH40" s="100">
        <f t="shared" si="17"/>
        <v>0</v>
      </c>
      <c r="BI40" s="100">
        <f t="shared" si="17"/>
        <v>0</v>
      </c>
      <c r="BJ40" s="100">
        <f t="shared" si="17"/>
        <v>0</v>
      </c>
      <c r="BK40" s="100">
        <f t="shared" si="17"/>
        <v>0</v>
      </c>
      <c r="BL40" s="100">
        <f t="shared" si="17"/>
        <v>0</v>
      </c>
      <c r="BM40" s="100">
        <f t="shared" si="17"/>
        <v>0</v>
      </c>
      <c r="BN40" s="100">
        <f t="shared" si="17"/>
        <v>0</v>
      </c>
      <c r="BO40" s="100">
        <f t="shared" si="17"/>
        <v>0</v>
      </c>
      <c r="BP40" s="100">
        <f t="shared" si="17"/>
        <v>0</v>
      </c>
      <c r="BQ40" s="100">
        <f t="shared" si="17"/>
        <v>0</v>
      </c>
      <c r="BR40" s="100">
        <f t="shared" si="17"/>
        <v>0</v>
      </c>
      <c r="BS40" s="100">
        <f t="shared" si="17"/>
        <v>0</v>
      </c>
      <c r="BT40" s="100">
        <f t="shared" si="17"/>
        <v>0</v>
      </c>
      <c r="BU40" s="100">
        <f t="shared" si="17"/>
        <v>0</v>
      </c>
      <c r="BV40" s="100">
        <f t="shared" si="17"/>
        <v>0</v>
      </c>
      <c r="BW40" s="100">
        <f t="shared" si="17"/>
        <v>0</v>
      </c>
      <c r="BX40" s="100">
        <f t="shared" si="17"/>
        <v>0</v>
      </c>
      <c r="BY40" s="100">
        <f t="shared" si="17"/>
        <v>0</v>
      </c>
      <c r="BZ40" s="100">
        <f t="shared" si="17"/>
        <v>0</v>
      </c>
      <c r="CA40" s="100">
        <f t="shared" si="17"/>
        <v>0</v>
      </c>
      <c r="CB40" s="100">
        <f t="shared" si="17"/>
        <v>0</v>
      </c>
      <c r="CC40" s="100">
        <f t="shared" si="17"/>
        <v>0</v>
      </c>
      <c r="CD40" s="100">
        <f t="shared" si="17"/>
        <v>0</v>
      </c>
      <c r="CE40" s="100">
        <f t="shared" si="17"/>
        <v>0</v>
      </c>
    </row>
    <row r="41" spans="2:83" x14ac:dyDescent="0.25">
      <c r="B41" s="307"/>
      <c r="C41" s="3" t="s">
        <v>78</v>
      </c>
      <c r="E41" s="45"/>
      <c r="F41" s="34"/>
      <c r="G41" s="63"/>
      <c r="H41" s="63"/>
      <c r="I41" s="17"/>
      <c r="J41" s="17"/>
      <c r="K41" s="17"/>
      <c r="L41" s="17"/>
      <c r="M41" s="17"/>
      <c r="N41" s="17"/>
      <c r="O41" s="17"/>
      <c r="P41" s="17"/>
      <c r="Q41" s="17"/>
      <c r="R41" s="17"/>
      <c r="S41" s="17"/>
      <c r="T41" s="17"/>
      <c r="U41" s="17"/>
      <c r="V41" s="17"/>
      <c r="W41" s="26">
        <f t="shared" ref="W41:CE41" ca="1" si="18">W39+W40</f>
        <v>15.081662225870101</v>
      </c>
      <c r="X41" s="26">
        <f t="shared" ca="1" si="18"/>
        <v>15.796274719725606</v>
      </c>
      <c r="Y41" s="26">
        <f t="shared" ca="1" si="18"/>
        <v>16.242254039551124</v>
      </c>
      <c r="Z41" s="26">
        <f t="shared" ca="1" si="18"/>
        <v>15.544983537183755</v>
      </c>
      <c r="AA41" s="26">
        <f t="shared" ca="1" si="18"/>
        <v>15.3629643337687</v>
      </c>
      <c r="AB41" s="26">
        <f t="shared" ca="1" si="18"/>
        <v>14.626855405042599</v>
      </c>
      <c r="AC41" s="26">
        <f t="shared" ca="1" si="18"/>
        <v>14.034529491342624</v>
      </c>
      <c r="AD41" s="26">
        <f t="shared" ca="1" si="18"/>
        <v>13.692575586730182</v>
      </c>
      <c r="AE41" s="26">
        <f t="shared" ca="1" si="18"/>
        <v>13.200515524600641</v>
      </c>
      <c r="AF41" s="26">
        <f t="shared" ca="1" si="18"/>
        <v>12.667074129811578</v>
      </c>
      <c r="AG41" s="26">
        <f t="shared" ca="1" si="18"/>
        <v>12.493531466757116</v>
      </c>
      <c r="AH41" s="26">
        <f t="shared" ca="1" si="18"/>
        <v>12.129254405574073</v>
      </c>
      <c r="AI41" s="26">
        <f t="shared" ca="1" si="18"/>
        <v>11.856505882402718</v>
      </c>
      <c r="AJ41" s="26">
        <f t="shared" ca="1" si="18"/>
        <v>11.78830169536832</v>
      </c>
      <c r="AK41" s="26">
        <f t="shared" ca="1" si="18"/>
        <v>11.517946537520436</v>
      </c>
      <c r="AL41" s="26">
        <f t="shared" ca="1" si="18"/>
        <v>11.527321012508093</v>
      </c>
      <c r="AM41" s="26">
        <f t="shared" ca="1" si="18"/>
        <v>11.935772301630053</v>
      </c>
      <c r="AN41" s="26">
        <f t="shared" ca="1" si="18"/>
        <v>12.424858260732178</v>
      </c>
      <c r="AO41" s="26">
        <f t="shared" ca="1" si="18"/>
        <v>11.828323090515585</v>
      </c>
      <c r="AP41" s="26">
        <f t="shared" ca="1" si="18"/>
        <v>9.759952230150823</v>
      </c>
      <c r="AQ41" s="26">
        <f t="shared" ca="1" si="18"/>
        <v>7.4556136086280311</v>
      </c>
      <c r="AR41" s="26">
        <f t="shared" ca="1" si="18"/>
        <v>5.4551110595345529</v>
      </c>
      <c r="AS41" s="26">
        <f t="shared" ca="1" si="18"/>
        <v>3.7814743163787932</v>
      </c>
      <c r="AT41" s="26">
        <f t="shared" ca="1" si="18"/>
        <v>2.4108194588135929</v>
      </c>
      <c r="AU41" s="26">
        <f t="shared" si="18"/>
        <v>0</v>
      </c>
      <c r="AV41" s="26">
        <f t="shared" si="18"/>
        <v>0</v>
      </c>
      <c r="AW41" s="26">
        <f t="shared" si="18"/>
        <v>0</v>
      </c>
      <c r="AX41" s="26">
        <f t="shared" si="18"/>
        <v>0</v>
      </c>
      <c r="AY41" s="26">
        <f t="shared" si="18"/>
        <v>0</v>
      </c>
      <c r="AZ41" s="26">
        <f t="shared" si="18"/>
        <v>0</v>
      </c>
      <c r="BA41" s="26">
        <f t="shared" si="18"/>
        <v>0</v>
      </c>
      <c r="BB41" s="26">
        <f t="shared" si="18"/>
        <v>0</v>
      </c>
      <c r="BC41" s="26">
        <f t="shared" si="18"/>
        <v>0</v>
      </c>
      <c r="BD41" s="26">
        <f t="shared" si="18"/>
        <v>0</v>
      </c>
      <c r="BE41" s="26">
        <f t="shared" si="18"/>
        <v>0</v>
      </c>
      <c r="BF41" s="26">
        <f t="shared" si="18"/>
        <v>0</v>
      </c>
      <c r="BG41" s="26">
        <f t="shared" si="18"/>
        <v>0</v>
      </c>
      <c r="BH41" s="26">
        <f t="shared" si="18"/>
        <v>0</v>
      </c>
      <c r="BI41" s="26">
        <f t="shared" si="18"/>
        <v>0</v>
      </c>
      <c r="BJ41" s="26">
        <f t="shared" si="18"/>
        <v>0</v>
      </c>
      <c r="BK41" s="26">
        <f t="shared" si="18"/>
        <v>0</v>
      </c>
      <c r="BL41" s="26">
        <f t="shared" si="18"/>
        <v>0</v>
      </c>
      <c r="BM41" s="26">
        <f t="shared" si="18"/>
        <v>0</v>
      </c>
      <c r="BN41" s="26">
        <f t="shared" si="18"/>
        <v>0</v>
      </c>
      <c r="BO41" s="26">
        <f t="shared" si="18"/>
        <v>0</v>
      </c>
      <c r="BP41" s="26">
        <f t="shared" si="18"/>
        <v>0</v>
      </c>
      <c r="BQ41" s="26">
        <f t="shared" si="18"/>
        <v>0</v>
      </c>
      <c r="BR41" s="26">
        <f t="shared" si="18"/>
        <v>0</v>
      </c>
      <c r="BS41" s="26">
        <f t="shared" si="18"/>
        <v>0</v>
      </c>
      <c r="BT41" s="26">
        <f t="shared" si="18"/>
        <v>0</v>
      </c>
      <c r="BU41" s="26">
        <f t="shared" si="18"/>
        <v>0</v>
      </c>
      <c r="BV41" s="26">
        <f t="shared" si="18"/>
        <v>0</v>
      </c>
      <c r="BW41" s="26">
        <f t="shared" si="18"/>
        <v>0</v>
      </c>
      <c r="BX41" s="26">
        <f t="shared" si="18"/>
        <v>0</v>
      </c>
      <c r="BY41" s="26">
        <f t="shared" si="18"/>
        <v>0</v>
      </c>
      <c r="BZ41" s="26">
        <f t="shared" si="18"/>
        <v>0</v>
      </c>
      <c r="CA41" s="26">
        <f t="shared" si="18"/>
        <v>0</v>
      </c>
      <c r="CB41" s="26">
        <f t="shared" si="18"/>
        <v>0</v>
      </c>
      <c r="CC41" s="26">
        <f t="shared" si="18"/>
        <v>0</v>
      </c>
      <c r="CD41" s="26">
        <f t="shared" si="18"/>
        <v>0</v>
      </c>
      <c r="CE41" s="26">
        <f t="shared" si="18"/>
        <v>0</v>
      </c>
    </row>
    <row r="42" spans="2:83" ht="12" customHeight="1" x14ac:dyDescent="0.25">
      <c r="B42" s="307" t="s">
        <v>4</v>
      </c>
      <c r="C42" s="54" t="s">
        <v>21</v>
      </c>
      <c r="E42" s="45">
        <f ca="1">(RelRes*SUM(Energy!W92:CE92)+RelNonRes*SUM(Energy!W142:CE142))/(SUM(Energy!W92:CE92)+SUM(Energy!W142:CE142))</f>
        <v>0.106</v>
      </c>
      <c r="F42" s="34"/>
      <c r="G42" s="63"/>
      <c r="H42" s="63"/>
      <c r="I42" s="16"/>
      <c r="J42" s="16"/>
      <c r="K42" s="16"/>
      <c r="L42" s="16"/>
      <c r="M42" s="16"/>
      <c r="N42" s="16"/>
      <c r="O42" s="16"/>
      <c r="P42" s="16"/>
      <c r="Q42" s="16"/>
      <c r="R42" s="16"/>
      <c r="S42" s="16"/>
      <c r="T42" s="16"/>
      <c r="U42" s="16"/>
      <c r="V42" s="16"/>
      <c r="W42" s="100">
        <f t="shared" ref="W42:CE44" ca="1" si="19">W92+W142</f>
        <v>2.177002450011662</v>
      </c>
      <c r="X42" s="100">
        <f t="shared" ca="1" si="19"/>
        <v>2.2015927205262575</v>
      </c>
      <c r="Y42" s="100">
        <f t="shared" ca="1" si="19"/>
        <v>2.2796875045651173</v>
      </c>
      <c r="Z42" s="100">
        <f t="shared" ca="1" si="19"/>
        <v>2.2730473235700068</v>
      </c>
      <c r="AA42" s="100">
        <f t="shared" ca="1" si="19"/>
        <v>2.3100251589703453</v>
      </c>
      <c r="AB42" s="100">
        <f t="shared" ca="1" si="19"/>
        <v>2.213956335293807</v>
      </c>
      <c r="AC42" s="100">
        <f t="shared" ca="1" si="19"/>
        <v>2.0432810005785025</v>
      </c>
      <c r="AD42" s="100">
        <f t="shared" ca="1" si="19"/>
        <v>1.9612425453268298</v>
      </c>
      <c r="AE42" s="100">
        <f t="shared" ca="1" si="19"/>
        <v>1.8752851947291516</v>
      </c>
      <c r="AF42" s="100">
        <f t="shared" ca="1" si="19"/>
        <v>1.8089994827152405</v>
      </c>
      <c r="AG42" s="100">
        <f t="shared" ca="1" si="19"/>
        <v>1.7893317035056007</v>
      </c>
      <c r="AH42" s="100">
        <f t="shared" ca="1" si="19"/>
        <v>1.7602059124527916</v>
      </c>
      <c r="AI42" s="100">
        <f t="shared" ca="1" si="19"/>
        <v>1.6331054292886367</v>
      </c>
      <c r="AJ42" s="100">
        <f t="shared" ca="1" si="19"/>
        <v>1.6618333104988823</v>
      </c>
      <c r="AK42" s="100">
        <f t="shared" ca="1" si="19"/>
        <v>1.5842302266553074</v>
      </c>
      <c r="AL42" s="100">
        <f t="shared" ca="1" si="19"/>
        <v>1.5957660317909543</v>
      </c>
      <c r="AM42" s="100">
        <f t="shared" ca="1" si="19"/>
        <v>1.664953365461346</v>
      </c>
      <c r="AN42" s="100">
        <f t="shared" ca="1" si="19"/>
        <v>1.5736552738703564</v>
      </c>
      <c r="AO42" s="100">
        <f t="shared" ca="1" si="19"/>
        <v>1.5208682333547041</v>
      </c>
      <c r="AP42" s="100">
        <f t="shared" ca="1" si="19"/>
        <v>1.4214302731763857</v>
      </c>
      <c r="AQ42" s="100">
        <f t="shared" ca="1" si="19"/>
        <v>1.2862438287550202</v>
      </c>
      <c r="AR42" s="100">
        <f t="shared" ca="1" si="19"/>
        <v>1.1994699061204823</v>
      </c>
      <c r="AS42" s="100">
        <f t="shared" ca="1" si="19"/>
        <v>1.0453404737439358</v>
      </c>
      <c r="AT42" s="100">
        <f t="shared" ca="1" si="19"/>
        <v>0.79814001412318059</v>
      </c>
      <c r="AU42" s="100">
        <f t="shared" si="19"/>
        <v>0</v>
      </c>
      <c r="AV42" s="100">
        <f t="shared" si="19"/>
        <v>0</v>
      </c>
      <c r="AW42" s="100">
        <f t="shared" si="19"/>
        <v>0</v>
      </c>
      <c r="AX42" s="100">
        <f t="shared" si="19"/>
        <v>0</v>
      </c>
      <c r="AY42" s="100">
        <f t="shared" si="19"/>
        <v>0</v>
      </c>
      <c r="AZ42" s="100">
        <f t="shared" si="19"/>
        <v>0</v>
      </c>
      <c r="BA42" s="100">
        <f t="shared" si="19"/>
        <v>0</v>
      </c>
      <c r="BB42" s="100">
        <f t="shared" si="19"/>
        <v>0</v>
      </c>
      <c r="BC42" s="100">
        <f t="shared" si="19"/>
        <v>0</v>
      </c>
      <c r="BD42" s="100">
        <f t="shared" si="19"/>
        <v>0</v>
      </c>
      <c r="BE42" s="100">
        <f t="shared" si="19"/>
        <v>0</v>
      </c>
      <c r="BF42" s="100">
        <f t="shared" si="19"/>
        <v>0</v>
      </c>
      <c r="BG42" s="100">
        <f t="shared" si="19"/>
        <v>0</v>
      </c>
      <c r="BH42" s="100">
        <f t="shared" si="19"/>
        <v>0</v>
      </c>
      <c r="BI42" s="100">
        <f t="shared" si="19"/>
        <v>0</v>
      </c>
      <c r="BJ42" s="100">
        <f t="shared" si="19"/>
        <v>0</v>
      </c>
      <c r="BK42" s="100">
        <f t="shared" si="19"/>
        <v>0</v>
      </c>
      <c r="BL42" s="100">
        <f t="shared" si="19"/>
        <v>0</v>
      </c>
      <c r="BM42" s="100">
        <f t="shared" si="19"/>
        <v>0</v>
      </c>
      <c r="BN42" s="100">
        <f t="shared" si="19"/>
        <v>0</v>
      </c>
      <c r="BO42" s="100">
        <f t="shared" si="19"/>
        <v>0</v>
      </c>
      <c r="BP42" s="100">
        <f t="shared" si="19"/>
        <v>0</v>
      </c>
      <c r="BQ42" s="100">
        <f t="shared" si="19"/>
        <v>0</v>
      </c>
      <c r="BR42" s="100">
        <f t="shared" si="19"/>
        <v>0</v>
      </c>
      <c r="BS42" s="100">
        <f t="shared" si="19"/>
        <v>0</v>
      </c>
      <c r="BT42" s="100">
        <f t="shared" si="19"/>
        <v>0</v>
      </c>
      <c r="BU42" s="100">
        <f t="shared" si="19"/>
        <v>0</v>
      </c>
      <c r="BV42" s="100">
        <f t="shared" si="19"/>
        <v>0</v>
      </c>
      <c r="BW42" s="100">
        <f t="shared" si="19"/>
        <v>0</v>
      </c>
      <c r="BX42" s="100">
        <f t="shared" si="19"/>
        <v>0</v>
      </c>
      <c r="BY42" s="100">
        <f t="shared" si="19"/>
        <v>0</v>
      </c>
      <c r="BZ42" s="100">
        <f t="shared" si="19"/>
        <v>0</v>
      </c>
      <c r="CA42" s="100">
        <f t="shared" si="19"/>
        <v>0</v>
      </c>
      <c r="CB42" s="100">
        <f t="shared" si="19"/>
        <v>0</v>
      </c>
      <c r="CC42" s="100">
        <f t="shared" si="19"/>
        <v>0</v>
      </c>
      <c r="CD42" s="100">
        <f t="shared" si="19"/>
        <v>0</v>
      </c>
      <c r="CE42" s="100">
        <f t="shared" si="19"/>
        <v>0</v>
      </c>
    </row>
    <row r="43" spans="2:83" x14ac:dyDescent="0.25">
      <c r="B43" s="307"/>
      <c r="C43" s="54" t="s">
        <v>22</v>
      </c>
      <c r="E43" s="45">
        <f ca="1">(RelRes*SUM(Energy!W93:CE93)+RelNonRes*SUM(Energy!W143:CE143))/(SUM(Energy!W93:CE93)+SUM(Energy!W143:CE143))</f>
        <v>0.106</v>
      </c>
      <c r="F43" s="34"/>
      <c r="G43" s="63"/>
      <c r="H43" s="63"/>
      <c r="I43" s="16"/>
      <c r="J43" s="16"/>
      <c r="K43" s="16"/>
      <c r="L43" s="16"/>
      <c r="M43" s="16"/>
      <c r="N43" s="16"/>
      <c r="O43" s="16"/>
      <c r="P43" s="16"/>
      <c r="Q43" s="16"/>
      <c r="R43" s="16"/>
      <c r="S43" s="16"/>
      <c r="T43" s="16"/>
      <c r="U43" s="16"/>
      <c r="V43" s="16"/>
      <c r="W43" s="100">
        <f t="shared" ca="1" si="19"/>
        <v>1.7564972399304621</v>
      </c>
      <c r="X43" s="100">
        <f t="shared" ca="1" si="19"/>
        <v>1.7612741764210065</v>
      </c>
      <c r="Y43" s="100">
        <f t="shared" ca="1" si="19"/>
        <v>1.779296097313074</v>
      </c>
      <c r="Z43" s="100">
        <f t="shared" ca="1" si="19"/>
        <v>1.7275159659132049</v>
      </c>
      <c r="AA43" s="100">
        <f t="shared" ca="1" si="19"/>
        <v>1.7339779987982751</v>
      </c>
      <c r="AB43" s="100">
        <f t="shared" ca="1" si="19"/>
        <v>1.6689402947760148</v>
      </c>
      <c r="AC43" s="100">
        <f t="shared" ca="1" si="19"/>
        <v>1.570486627147061</v>
      </c>
      <c r="AD43" s="100">
        <f t="shared" ca="1" si="19"/>
        <v>1.5478957572441285</v>
      </c>
      <c r="AE43" s="100">
        <f t="shared" ca="1" si="19"/>
        <v>1.5184623984487806</v>
      </c>
      <c r="AF43" s="100">
        <f t="shared" ca="1" si="19"/>
        <v>1.4867230059462095</v>
      </c>
      <c r="AG43" s="100">
        <f t="shared" ca="1" si="19"/>
        <v>1.5160996812856362</v>
      </c>
      <c r="AH43" s="100">
        <f t="shared" ca="1" si="19"/>
        <v>1.5726406907098829</v>
      </c>
      <c r="AI43" s="100">
        <f t="shared" ca="1" si="19"/>
        <v>1.5741882295778957</v>
      </c>
      <c r="AJ43" s="100">
        <f t="shared" ca="1" si="19"/>
        <v>1.7220095204096111</v>
      </c>
      <c r="AK43" s="100">
        <f t="shared" ca="1" si="19"/>
        <v>1.7723583907486911</v>
      </c>
      <c r="AL43" s="100">
        <f t="shared" ca="1" si="19"/>
        <v>1.9866139255119577</v>
      </c>
      <c r="AM43" s="100">
        <f t="shared" ca="1" si="19"/>
        <v>2.390822577158275</v>
      </c>
      <c r="AN43" s="100">
        <f t="shared" ca="1" si="19"/>
        <v>2.6593584526553604</v>
      </c>
      <c r="AO43" s="100">
        <f t="shared" ca="1" si="19"/>
        <v>3.0399820125954924</v>
      </c>
      <c r="AP43" s="100">
        <f t="shared" ca="1" si="19"/>
        <v>3.2867671915073173</v>
      </c>
      <c r="AQ43" s="100">
        <f t="shared" ca="1" si="19"/>
        <v>3.3374286125442567</v>
      </c>
      <c r="AR43" s="100">
        <f t="shared" ca="1" si="19"/>
        <v>3.3820394686074353</v>
      </c>
      <c r="AS43" s="100">
        <f t="shared" ca="1" si="19"/>
        <v>3.3795289026422157</v>
      </c>
      <c r="AT43" s="100">
        <f t="shared" ca="1" si="19"/>
        <v>3.3954209851094466</v>
      </c>
      <c r="AU43" s="100">
        <f t="shared" si="19"/>
        <v>0</v>
      </c>
      <c r="AV43" s="100">
        <f t="shared" si="19"/>
        <v>0</v>
      </c>
      <c r="AW43" s="100">
        <f t="shared" si="19"/>
        <v>0</v>
      </c>
      <c r="AX43" s="100">
        <f t="shared" si="19"/>
        <v>0</v>
      </c>
      <c r="AY43" s="100">
        <f t="shared" si="19"/>
        <v>0</v>
      </c>
      <c r="AZ43" s="100">
        <f t="shared" si="19"/>
        <v>0</v>
      </c>
      <c r="BA43" s="100">
        <f t="shared" si="19"/>
        <v>0</v>
      </c>
      <c r="BB43" s="100">
        <f t="shared" si="19"/>
        <v>0</v>
      </c>
      <c r="BC43" s="100">
        <f t="shared" si="19"/>
        <v>0</v>
      </c>
      <c r="BD43" s="100">
        <f t="shared" si="19"/>
        <v>0</v>
      </c>
      <c r="BE43" s="100">
        <f t="shared" si="19"/>
        <v>0</v>
      </c>
      <c r="BF43" s="100">
        <f t="shared" si="19"/>
        <v>0</v>
      </c>
      <c r="BG43" s="100">
        <f t="shared" si="19"/>
        <v>0</v>
      </c>
      <c r="BH43" s="100">
        <f t="shared" si="19"/>
        <v>0</v>
      </c>
      <c r="BI43" s="100">
        <f t="shared" si="19"/>
        <v>0</v>
      </c>
      <c r="BJ43" s="100">
        <f t="shared" si="19"/>
        <v>0</v>
      </c>
      <c r="BK43" s="100">
        <f t="shared" si="19"/>
        <v>0</v>
      </c>
      <c r="BL43" s="100">
        <f t="shared" si="19"/>
        <v>0</v>
      </c>
      <c r="BM43" s="100">
        <f t="shared" si="19"/>
        <v>0</v>
      </c>
      <c r="BN43" s="100">
        <f t="shared" si="19"/>
        <v>0</v>
      </c>
      <c r="BO43" s="100">
        <f t="shared" si="19"/>
        <v>0</v>
      </c>
      <c r="BP43" s="100">
        <f t="shared" si="19"/>
        <v>0</v>
      </c>
      <c r="BQ43" s="100">
        <f t="shared" si="19"/>
        <v>0</v>
      </c>
      <c r="BR43" s="100">
        <f t="shared" si="19"/>
        <v>0</v>
      </c>
      <c r="BS43" s="100">
        <f t="shared" si="19"/>
        <v>0</v>
      </c>
      <c r="BT43" s="100">
        <f t="shared" si="19"/>
        <v>0</v>
      </c>
      <c r="BU43" s="100">
        <f t="shared" si="19"/>
        <v>0</v>
      </c>
      <c r="BV43" s="100">
        <f t="shared" si="19"/>
        <v>0</v>
      </c>
      <c r="BW43" s="100">
        <f t="shared" si="19"/>
        <v>0</v>
      </c>
      <c r="BX43" s="100">
        <f t="shared" si="19"/>
        <v>0</v>
      </c>
      <c r="BY43" s="100">
        <f t="shared" si="19"/>
        <v>0</v>
      </c>
      <c r="BZ43" s="100">
        <f t="shared" si="19"/>
        <v>0</v>
      </c>
      <c r="CA43" s="100">
        <f t="shared" si="19"/>
        <v>0</v>
      </c>
      <c r="CB43" s="100">
        <f t="shared" si="19"/>
        <v>0</v>
      </c>
      <c r="CC43" s="100">
        <f t="shared" si="19"/>
        <v>0</v>
      </c>
      <c r="CD43" s="100">
        <f t="shared" si="19"/>
        <v>0</v>
      </c>
      <c r="CE43" s="100">
        <f t="shared" si="19"/>
        <v>0</v>
      </c>
    </row>
    <row r="44" spans="2:83" x14ac:dyDescent="0.25">
      <c r="B44" s="307"/>
      <c r="C44" s="54" t="s">
        <v>23</v>
      </c>
      <c r="E44" s="45">
        <f ca="1">(RelRes*SUM(Energy!W94:CE94)+RelNonRes*SUM(Energy!W144:CE144))/(SUM(Energy!W94:CE94)+SUM(Energy!W144:CE144))</f>
        <v>0.106</v>
      </c>
      <c r="F44" s="34"/>
      <c r="G44" s="63"/>
      <c r="H44" s="63"/>
      <c r="I44" s="16"/>
      <c r="J44" s="16"/>
      <c r="K44" s="16"/>
      <c r="L44" s="16"/>
      <c r="M44" s="16"/>
      <c r="N44" s="16"/>
      <c r="O44" s="16"/>
      <c r="P44" s="16"/>
      <c r="Q44" s="16"/>
      <c r="R44" s="16"/>
      <c r="S44" s="16"/>
      <c r="T44" s="16"/>
      <c r="U44" s="16"/>
      <c r="V44" s="16"/>
      <c r="W44" s="100">
        <f t="shared" ca="1" si="19"/>
        <v>0.29332243536999242</v>
      </c>
      <c r="X44" s="100">
        <f t="shared" ca="1" si="19"/>
        <v>0.31108219219903488</v>
      </c>
      <c r="Y44" s="100">
        <f t="shared" ca="1" si="19"/>
        <v>0.36475000073041869</v>
      </c>
      <c r="Z44" s="100">
        <f t="shared" ca="1" si="19"/>
        <v>0.41564293916708683</v>
      </c>
      <c r="AA44" s="100">
        <f t="shared" ca="1" si="19"/>
        <v>0.47818564980560879</v>
      </c>
      <c r="AB44" s="100">
        <f t="shared" ca="1" si="19"/>
        <v>0.52354121829294276</v>
      </c>
      <c r="AC44" s="100">
        <f t="shared" ca="1" si="19"/>
        <v>0.55673303762388282</v>
      </c>
      <c r="AD44" s="100">
        <f t="shared" ca="1" si="19"/>
        <v>0.61296276527018934</v>
      </c>
      <c r="AE44" s="100">
        <f t="shared" ca="1" si="19"/>
        <v>0.66222376635884184</v>
      </c>
      <c r="AF44" s="100">
        <f t="shared" ca="1" si="19"/>
        <v>0.72057675685660338</v>
      </c>
      <c r="AG44" s="100">
        <f t="shared" ca="1" si="19"/>
        <v>0.81165930204937065</v>
      </c>
      <c r="AH44" s="100">
        <f t="shared" ca="1" si="19"/>
        <v>0.90665788142403103</v>
      </c>
      <c r="AI44" s="100">
        <f t="shared" ca="1" si="19"/>
        <v>0.95209951524303005</v>
      </c>
      <c r="AJ44" s="100">
        <f t="shared" ca="1" si="19"/>
        <v>1.1139076064370981</v>
      </c>
      <c r="AK44" s="100">
        <f t="shared" ca="1" si="19"/>
        <v>1.2559269374404365</v>
      </c>
      <c r="AL44" s="100">
        <f t="shared" ca="1" si="19"/>
        <v>1.5352479763819387</v>
      </c>
      <c r="AM44" s="100">
        <f t="shared" ca="1" si="19"/>
        <v>1.9461192958844826</v>
      </c>
      <c r="AN44" s="100">
        <f t="shared" ca="1" si="19"/>
        <v>2.2253854755915414</v>
      </c>
      <c r="AO44" s="100">
        <f t="shared" ca="1" si="19"/>
        <v>2.5907858055018567</v>
      </c>
      <c r="AP44" s="100">
        <f t="shared" ca="1" si="19"/>
        <v>2.9798595230434697</v>
      </c>
      <c r="AQ44" s="100">
        <f t="shared" ca="1" si="19"/>
        <v>3.342646726939758</v>
      </c>
      <c r="AR44" s="100">
        <f t="shared" ca="1" si="19"/>
        <v>3.7657274780478707</v>
      </c>
      <c r="AS44" s="100">
        <f t="shared" ca="1" si="19"/>
        <v>3.7933732018052622</v>
      </c>
      <c r="AT44" s="100">
        <f t="shared" ca="1" si="19"/>
        <v>3.3558624154121799</v>
      </c>
      <c r="AU44" s="100">
        <f t="shared" si="19"/>
        <v>0</v>
      </c>
      <c r="AV44" s="100">
        <f t="shared" si="19"/>
        <v>0</v>
      </c>
      <c r="AW44" s="100">
        <f t="shared" si="19"/>
        <v>0</v>
      </c>
      <c r="AX44" s="100">
        <f t="shared" si="19"/>
        <v>0</v>
      </c>
      <c r="AY44" s="100">
        <f t="shared" si="19"/>
        <v>0</v>
      </c>
      <c r="AZ44" s="100">
        <f t="shared" si="19"/>
        <v>0</v>
      </c>
      <c r="BA44" s="100">
        <f t="shared" si="19"/>
        <v>0</v>
      </c>
      <c r="BB44" s="100">
        <f t="shared" si="19"/>
        <v>0</v>
      </c>
      <c r="BC44" s="100">
        <f t="shared" si="19"/>
        <v>0</v>
      </c>
      <c r="BD44" s="100">
        <f t="shared" si="19"/>
        <v>0</v>
      </c>
      <c r="BE44" s="100">
        <f t="shared" si="19"/>
        <v>0</v>
      </c>
      <c r="BF44" s="100">
        <f t="shared" si="19"/>
        <v>0</v>
      </c>
      <c r="BG44" s="100">
        <f t="shared" si="19"/>
        <v>0</v>
      </c>
      <c r="BH44" s="100">
        <f t="shared" si="19"/>
        <v>0</v>
      </c>
      <c r="BI44" s="100">
        <f t="shared" si="19"/>
        <v>0</v>
      </c>
      <c r="BJ44" s="100">
        <f t="shared" si="19"/>
        <v>0</v>
      </c>
      <c r="BK44" s="100">
        <f t="shared" si="19"/>
        <v>0</v>
      </c>
      <c r="BL44" s="100">
        <f t="shared" si="19"/>
        <v>0</v>
      </c>
      <c r="BM44" s="100">
        <f t="shared" si="19"/>
        <v>0</v>
      </c>
      <c r="BN44" s="100">
        <f t="shared" si="19"/>
        <v>0</v>
      </c>
      <c r="BO44" s="100">
        <f t="shared" si="19"/>
        <v>0</v>
      </c>
      <c r="BP44" s="100">
        <f t="shared" si="19"/>
        <v>0</v>
      </c>
      <c r="BQ44" s="100">
        <f t="shared" si="19"/>
        <v>0</v>
      </c>
      <c r="BR44" s="100">
        <f t="shared" si="19"/>
        <v>0</v>
      </c>
      <c r="BS44" s="100">
        <f t="shared" si="19"/>
        <v>0</v>
      </c>
      <c r="BT44" s="100">
        <f t="shared" si="19"/>
        <v>0</v>
      </c>
      <c r="BU44" s="100">
        <f t="shared" si="19"/>
        <v>0</v>
      </c>
      <c r="BV44" s="100">
        <f t="shared" si="19"/>
        <v>0</v>
      </c>
      <c r="BW44" s="100">
        <f t="shared" si="19"/>
        <v>0</v>
      </c>
      <c r="BX44" s="100">
        <f t="shared" si="19"/>
        <v>0</v>
      </c>
      <c r="BY44" s="100">
        <f t="shared" si="19"/>
        <v>0</v>
      </c>
      <c r="BZ44" s="100">
        <f t="shared" si="19"/>
        <v>0</v>
      </c>
      <c r="CA44" s="100">
        <f t="shared" si="19"/>
        <v>0</v>
      </c>
      <c r="CB44" s="100">
        <f t="shared" si="19"/>
        <v>0</v>
      </c>
      <c r="CC44" s="100">
        <f t="shared" si="19"/>
        <v>0</v>
      </c>
      <c r="CD44" s="100">
        <f t="shared" si="19"/>
        <v>0</v>
      </c>
      <c r="CE44" s="100">
        <f t="shared" si="19"/>
        <v>0</v>
      </c>
    </row>
    <row r="45" spans="2:83" x14ac:dyDescent="0.25">
      <c r="B45" s="307"/>
      <c r="C45" s="3" t="s">
        <v>79</v>
      </c>
      <c r="E45" s="45"/>
      <c r="F45" s="34"/>
      <c r="G45" s="63"/>
      <c r="H45" s="63"/>
      <c r="I45" s="16"/>
      <c r="J45" s="16"/>
      <c r="K45" s="16"/>
      <c r="L45" s="16"/>
      <c r="M45" s="16"/>
      <c r="N45" s="16"/>
      <c r="O45" s="16"/>
      <c r="P45" s="16"/>
      <c r="Q45" s="16"/>
      <c r="R45" s="16"/>
      <c r="S45" s="16"/>
      <c r="T45" s="16"/>
      <c r="U45" s="16"/>
      <c r="V45" s="16"/>
      <c r="W45" s="26">
        <f t="shared" ref="W45:CE45" ca="1" si="20">SUM(W42:W44)</f>
        <v>4.2268221253121165</v>
      </c>
      <c r="X45" s="26">
        <f t="shared" ca="1" si="20"/>
        <v>4.2739490891462992</v>
      </c>
      <c r="Y45" s="26">
        <f t="shared" ca="1" si="20"/>
        <v>4.4237336026086096</v>
      </c>
      <c r="Z45" s="26">
        <f t="shared" ca="1" si="20"/>
        <v>4.4162062286502994</v>
      </c>
      <c r="AA45" s="26">
        <f t="shared" ca="1" si="20"/>
        <v>4.5221888075742296</v>
      </c>
      <c r="AB45" s="26">
        <f t="shared" ca="1" si="20"/>
        <v>4.4064378483627644</v>
      </c>
      <c r="AC45" s="26">
        <f t="shared" ca="1" si="20"/>
        <v>4.1705006653494463</v>
      </c>
      <c r="AD45" s="26">
        <f t="shared" ca="1" si="20"/>
        <v>4.1221010678411476</v>
      </c>
      <c r="AE45" s="26">
        <f t="shared" ca="1" si="20"/>
        <v>4.0559713595367741</v>
      </c>
      <c r="AF45" s="26">
        <f t="shared" ca="1" si="20"/>
        <v>4.0162992455180531</v>
      </c>
      <c r="AG45" s="26">
        <f t="shared" ca="1" si="20"/>
        <v>4.1170906868406076</v>
      </c>
      <c r="AH45" s="26">
        <f t="shared" ca="1" si="20"/>
        <v>4.2395044845867051</v>
      </c>
      <c r="AI45" s="26">
        <f t="shared" ca="1" si="20"/>
        <v>4.159393174109562</v>
      </c>
      <c r="AJ45" s="26">
        <f t="shared" ca="1" si="20"/>
        <v>4.4977504373455917</v>
      </c>
      <c r="AK45" s="26">
        <f t="shared" ca="1" si="20"/>
        <v>4.6125155548444354</v>
      </c>
      <c r="AL45" s="26">
        <f t="shared" ca="1" si="20"/>
        <v>5.1176279336848509</v>
      </c>
      <c r="AM45" s="26">
        <f t="shared" ca="1" si="20"/>
        <v>6.0018952385041038</v>
      </c>
      <c r="AN45" s="26">
        <f t="shared" ca="1" si="20"/>
        <v>6.458399202117258</v>
      </c>
      <c r="AO45" s="26">
        <f t="shared" ca="1" si="20"/>
        <v>7.1516360514520532</v>
      </c>
      <c r="AP45" s="26">
        <f t="shared" ca="1" si="20"/>
        <v>7.6880569877271725</v>
      </c>
      <c r="AQ45" s="26">
        <f t="shared" ca="1" si="20"/>
        <v>7.9663191682390355</v>
      </c>
      <c r="AR45" s="26">
        <f t="shared" ca="1" si="20"/>
        <v>8.3472368527757883</v>
      </c>
      <c r="AS45" s="26">
        <f t="shared" ca="1" si="20"/>
        <v>8.2182425781914148</v>
      </c>
      <c r="AT45" s="26">
        <f t="shared" ca="1" si="20"/>
        <v>7.5494234146448065</v>
      </c>
      <c r="AU45" s="26">
        <f t="shared" si="20"/>
        <v>0</v>
      </c>
      <c r="AV45" s="26">
        <f t="shared" si="20"/>
        <v>0</v>
      </c>
      <c r="AW45" s="26">
        <f t="shared" si="20"/>
        <v>0</v>
      </c>
      <c r="AX45" s="26">
        <f t="shared" si="20"/>
        <v>0</v>
      </c>
      <c r="AY45" s="26">
        <f t="shared" si="20"/>
        <v>0</v>
      </c>
      <c r="AZ45" s="26">
        <f t="shared" si="20"/>
        <v>0</v>
      </c>
      <c r="BA45" s="26">
        <f t="shared" si="20"/>
        <v>0</v>
      </c>
      <c r="BB45" s="26">
        <f t="shared" si="20"/>
        <v>0</v>
      </c>
      <c r="BC45" s="26">
        <f t="shared" si="20"/>
        <v>0</v>
      </c>
      <c r="BD45" s="26">
        <f t="shared" si="20"/>
        <v>0</v>
      </c>
      <c r="BE45" s="26">
        <f t="shared" si="20"/>
        <v>0</v>
      </c>
      <c r="BF45" s="26">
        <f t="shared" si="20"/>
        <v>0</v>
      </c>
      <c r="BG45" s="26">
        <f t="shared" si="20"/>
        <v>0</v>
      </c>
      <c r="BH45" s="26">
        <f t="shared" si="20"/>
        <v>0</v>
      </c>
      <c r="BI45" s="26">
        <f t="shared" si="20"/>
        <v>0</v>
      </c>
      <c r="BJ45" s="26">
        <f t="shared" si="20"/>
        <v>0</v>
      </c>
      <c r="BK45" s="26">
        <f t="shared" si="20"/>
        <v>0</v>
      </c>
      <c r="BL45" s="26">
        <f t="shared" si="20"/>
        <v>0</v>
      </c>
      <c r="BM45" s="26">
        <f t="shared" si="20"/>
        <v>0</v>
      </c>
      <c r="BN45" s="26">
        <f t="shared" si="20"/>
        <v>0</v>
      </c>
      <c r="BO45" s="26">
        <f t="shared" si="20"/>
        <v>0</v>
      </c>
      <c r="BP45" s="26">
        <f t="shared" si="20"/>
        <v>0</v>
      </c>
      <c r="BQ45" s="26">
        <f t="shared" si="20"/>
        <v>0</v>
      </c>
      <c r="BR45" s="26">
        <f t="shared" si="20"/>
        <v>0</v>
      </c>
      <c r="BS45" s="26">
        <f t="shared" si="20"/>
        <v>0</v>
      </c>
      <c r="BT45" s="26">
        <f t="shared" si="20"/>
        <v>0</v>
      </c>
      <c r="BU45" s="26">
        <f t="shared" si="20"/>
        <v>0</v>
      </c>
      <c r="BV45" s="26">
        <f t="shared" si="20"/>
        <v>0</v>
      </c>
      <c r="BW45" s="26">
        <f t="shared" si="20"/>
        <v>0</v>
      </c>
      <c r="BX45" s="26">
        <f t="shared" si="20"/>
        <v>0</v>
      </c>
      <c r="BY45" s="26">
        <f t="shared" si="20"/>
        <v>0</v>
      </c>
      <c r="BZ45" s="26">
        <f t="shared" si="20"/>
        <v>0</v>
      </c>
      <c r="CA45" s="26">
        <f t="shared" si="20"/>
        <v>0</v>
      </c>
      <c r="CB45" s="26">
        <f t="shared" si="20"/>
        <v>0</v>
      </c>
      <c r="CC45" s="26">
        <f t="shared" si="20"/>
        <v>0</v>
      </c>
      <c r="CD45" s="26">
        <f t="shared" si="20"/>
        <v>0</v>
      </c>
      <c r="CE45" s="26">
        <f t="shared" si="20"/>
        <v>0</v>
      </c>
    </row>
    <row r="46" spans="2:83" x14ac:dyDescent="0.25">
      <c r="B46" s="307" t="s">
        <v>5</v>
      </c>
      <c r="C46" s="54" t="s">
        <v>24</v>
      </c>
      <c r="E46" s="45">
        <f ca="1">(RelRes*SUM(Energy!W96:CE96)+RelNonRes*SUM(Energy!W146:CE146))/(SUM(Energy!W96:CE96)+SUM(Energy!W146:CE146))</f>
        <v>0.16353002295290506</v>
      </c>
      <c r="F46" s="34"/>
      <c r="G46" s="63"/>
      <c r="H46" s="63"/>
      <c r="W46" s="100">
        <f t="shared" ref="W46:CE47" si="21">W96+W146</f>
        <v>0</v>
      </c>
      <c r="X46" s="100">
        <f t="shared" si="21"/>
        <v>0</v>
      </c>
      <c r="Y46" s="100">
        <f t="shared" si="21"/>
        <v>0</v>
      </c>
      <c r="Z46" s="100">
        <f t="shared" si="21"/>
        <v>0</v>
      </c>
      <c r="AA46" s="100">
        <f t="shared" si="21"/>
        <v>0</v>
      </c>
      <c r="AB46" s="100">
        <f t="shared" si="21"/>
        <v>0</v>
      </c>
      <c r="AC46" s="100">
        <f t="shared" si="21"/>
        <v>0</v>
      </c>
      <c r="AD46" s="100">
        <f t="shared" si="21"/>
        <v>0</v>
      </c>
      <c r="AE46" s="100">
        <f t="shared" si="21"/>
        <v>0</v>
      </c>
      <c r="AF46" s="100">
        <f t="shared" si="21"/>
        <v>0</v>
      </c>
      <c r="AG46" s="100">
        <f t="shared" si="21"/>
        <v>0</v>
      </c>
      <c r="AH46" s="100">
        <f t="shared" si="21"/>
        <v>0</v>
      </c>
      <c r="AI46" s="100">
        <f t="shared" si="21"/>
        <v>0</v>
      </c>
      <c r="AJ46" s="100">
        <f t="shared" si="21"/>
        <v>0</v>
      </c>
      <c r="AK46" s="100">
        <f t="shared" si="21"/>
        <v>0</v>
      </c>
      <c r="AL46" s="100">
        <f t="shared" si="21"/>
        <v>0</v>
      </c>
      <c r="AM46" s="100">
        <f t="shared" si="21"/>
        <v>0</v>
      </c>
      <c r="AN46" s="100">
        <f t="shared" si="21"/>
        <v>0</v>
      </c>
      <c r="AO46" s="100">
        <f t="shared" si="21"/>
        <v>0</v>
      </c>
      <c r="AP46" s="100">
        <f t="shared" ca="1" si="21"/>
        <v>8.7581565737740782E-3</v>
      </c>
      <c r="AQ46" s="100">
        <f t="shared" ca="1" si="21"/>
        <v>1.9325550552286023E-2</v>
      </c>
      <c r="AR46" s="100">
        <f t="shared" ca="1" si="21"/>
        <v>3.402529924166571E-2</v>
      </c>
      <c r="AS46" s="100">
        <f t="shared" ca="1" si="21"/>
        <v>4.9854119524414667E-2</v>
      </c>
      <c r="AT46" s="100">
        <f t="shared" ca="1" si="21"/>
        <v>8.0089631724403851E-2</v>
      </c>
      <c r="AU46" s="100">
        <f t="shared" si="21"/>
        <v>0</v>
      </c>
      <c r="AV46" s="100">
        <f t="shared" si="21"/>
        <v>0</v>
      </c>
      <c r="AW46" s="100">
        <f t="shared" si="21"/>
        <v>0</v>
      </c>
      <c r="AX46" s="100">
        <f t="shared" si="21"/>
        <v>0</v>
      </c>
      <c r="AY46" s="100">
        <f t="shared" si="21"/>
        <v>0</v>
      </c>
      <c r="AZ46" s="100">
        <f t="shared" si="21"/>
        <v>0</v>
      </c>
      <c r="BA46" s="100">
        <f t="shared" si="21"/>
        <v>0</v>
      </c>
      <c r="BB46" s="100">
        <f t="shared" si="21"/>
        <v>0</v>
      </c>
      <c r="BC46" s="100">
        <f t="shared" si="21"/>
        <v>0</v>
      </c>
      <c r="BD46" s="100">
        <f t="shared" si="21"/>
        <v>0</v>
      </c>
      <c r="BE46" s="100">
        <f t="shared" si="21"/>
        <v>0</v>
      </c>
      <c r="BF46" s="100">
        <f t="shared" si="21"/>
        <v>0</v>
      </c>
      <c r="BG46" s="100">
        <f t="shared" si="21"/>
        <v>0</v>
      </c>
      <c r="BH46" s="100">
        <f t="shared" si="21"/>
        <v>0</v>
      </c>
      <c r="BI46" s="100">
        <f t="shared" si="21"/>
        <v>0</v>
      </c>
      <c r="BJ46" s="100">
        <f t="shared" si="21"/>
        <v>0</v>
      </c>
      <c r="BK46" s="100">
        <f t="shared" si="21"/>
        <v>0</v>
      </c>
      <c r="BL46" s="100">
        <f t="shared" si="21"/>
        <v>0</v>
      </c>
      <c r="BM46" s="100">
        <f t="shared" si="21"/>
        <v>0</v>
      </c>
      <c r="BN46" s="100">
        <f t="shared" si="21"/>
        <v>0</v>
      </c>
      <c r="BO46" s="100">
        <f t="shared" si="21"/>
        <v>0</v>
      </c>
      <c r="BP46" s="100">
        <f t="shared" si="21"/>
        <v>0</v>
      </c>
      <c r="BQ46" s="100">
        <f t="shared" si="21"/>
        <v>0</v>
      </c>
      <c r="BR46" s="100">
        <f t="shared" si="21"/>
        <v>0</v>
      </c>
      <c r="BS46" s="100">
        <f t="shared" si="21"/>
        <v>0</v>
      </c>
      <c r="BT46" s="100">
        <f t="shared" si="21"/>
        <v>0</v>
      </c>
      <c r="BU46" s="100">
        <f t="shared" si="21"/>
        <v>0</v>
      </c>
      <c r="BV46" s="100">
        <f t="shared" si="21"/>
        <v>0</v>
      </c>
      <c r="BW46" s="100">
        <f t="shared" si="21"/>
        <v>0</v>
      </c>
      <c r="BX46" s="100">
        <f t="shared" si="21"/>
        <v>0</v>
      </c>
      <c r="BY46" s="100">
        <f t="shared" si="21"/>
        <v>0</v>
      </c>
      <c r="BZ46" s="100">
        <f t="shared" si="21"/>
        <v>0</v>
      </c>
      <c r="CA46" s="100">
        <f t="shared" si="21"/>
        <v>0</v>
      </c>
      <c r="CB46" s="100">
        <f t="shared" si="21"/>
        <v>0</v>
      </c>
      <c r="CC46" s="100">
        <f t="shared" si="21"/>
        <v>0</v>
      </c>
      <c r="CD46" s="100">
        <f t="shared" si="21"/>
        <v>0</v>
      </c>
      <c r="CE46" s="100">
        <f t="shared" si="21"/>
        <v>0</v>
      </c>
    </row>
    <row r="47" spans="2:83" x14ac:dyDescent="0.25">
      <c r="B47" s="307"/>
      <c r="C47" s="54" t="s">
        <v>25</v>
      </c>
      <c r="E47" s="45">
        <f ca="1">(RelRes*SUM(Energy!W97:CE97)+RelNonRes*SUM(Energy!W147:CE147))/(SUM(Energy!W97:CE97)+SUM(Energy!W147:CE147))</f>
        <v>0.14488877756041507</v>
      </c>
      <c r="F47" s="34"/>
      <c r="G47" s="63"/>
      <c r="H47" s="63"/>
      <c r="W47" s="100">
        <f t="shared" si="21"/>
        <v>0</v>
      </c>
      <c r="X47" s="100">
        <f t="shared" si="21"/>
        <v>0</v>
      </c>
      <c r="Y47" s="100">
        <f t="shared" si="21"/>
        <v>0</v>
      </c>
      <c r="Z47" s="100">
        <f t="shared" si="21"/>
        <v>0</v>
      </c>
      <c r="AA47" s="100">
        <f t="shared" si="21"/>
        <v>0</v>
      </c>
      <c r="AB47" s="100">
        <f t="shared" si="21"/>
        <v>0</v>
      </c>
      <c r="AC47" s="100">
        <f t="shared" si="21"/>
        <v>0</v>
      </c>
      <c r="AD47" s="100">
        <f t="shared" si="21"/>
        <v>0</v>
      </c>
      <c r="AE47" s="100">
        <f t="shared" si="21"/>
        <v>0</v>
      </c>
      <c r="AF47" s="100">
        <f t="shared" si="21"/>
        <v>0</v>
      </c>
      <c r="AG47" s="100">
        <f t="shared" si="21"/>
        <v>0</v>
      </c>
      <c r="AH47" s="100">
        <f t="shared" si="21"/>
        <v>0</v>
      </c>
      <c r="AI47" s="100">
        <f t="shared" si="21"/>
        <v>0</v>
      </c>
      <c r="AJ47" s="100">
        <f t="shared" si="21"/>
        <v>0</v>
      </c>
      <c r="AK47" s="100">
        <f t="shared" si="21"/>
        <v>0</v>
      </c>
      <c r="AL47" s="100">
        <f t="shared" si="21"/>
        <v>0</v>
      </c>
      <c r="AM47" s="100">
        <f t="shared" si="21"/>
        <v>0</v>
      </c>
      <c r="AN47" s="100">
        <f t="shared" si="21"/>
        <v>0</v>
      </c>
      <c r="AO47" s="100">
        <f t="shared" si="21"/>
        <v>0</v>
      </c>
      <c r="AP47" s="100">
        <f t="shared" ca="1" si="21"/>
        <v>3.2484660461564842E-3</v>
      </c>
      <c r="AQ47" s="100">
        <f t="shared" ca="1" si="21"/>
        <v>8.0032521022502089E-3</v>
      </c>
      <c r="AR47" s="100">
        <f t="shared" ca="1" si="21"/>
        <v>2.042488455135439E-2</v>
      </c>
      <c r="AS47" s="100">
        <f t="shared" ca="1" si="21"/>
        <v>3.4143179045859173E-2</v>
      </c>
      <c r="AT47" s="100">
        <f t="shared" ca="1" si="21"/>
        <v>8.7831143187695138E-2</v>
      </c>
      <c r="AU47" s="100">
        <f t="shared" si="21"/>
        <v>0</v>
      </c>
      <c r="AV47" s="100">
        <f t="shared" si="21"/>
        <v>0</v>
      </c>
      <c r="AW47" s="100">
        <f t="shared" si="21"/>
        <v>0</v>
      </c>
      <c r="AX47" s="100">
        <f t="shared" si="21"/>
        <v>0</v>
      </c>
      <c r="AY47" s="100">
        <f t="shared" si="21"/>
        <v>0</v>
      </c>
      <c r="AZ47" s="100">
        <f t="shared" si="21"/>
        <v>0</v>
      </c>
      <c r="BA47" s="100">
        <f t="shared" si="21"/>
        <v>0</v>
      </c>
      <c r="BB47" s="100">
        <f t="shared" si="21"/>
        <v>0</v>
      </c>
      <c r="BC47" s="100">
        <f t="shared" si="21"/>
        <v>0</v>
      </c>
      <c r="BD47" s="100">
        <f t="shared" si="21"/>
        <v>0</v>
      </c>
      <c r="BE47" s="100">
        <f t="shared" si="21"/>
        <v>0</v>
      </c>
      <c r="BF47" s="100">
        <f t="shared" si="21"/>
        <v>0</v>
      </c>
      <c r="BG47" s="100">
        <f t="shared" si="21"/>
        <v>0</v>
      </c>
      <c r="BH47" s="100">
        <f t="shared" si="21"/>
        <v>0</v>
      </c>
      <c r="BI47" s="100">
        <f t="shared" si="21"/>
        <v>0</v>
      </c>
      <c r="BJ47" s="100">
        <f t="shared" si="21"/>
        <v>0</v>
      </c>
      <c r="BK47" s="100">
        <f t="shared" si="21"/>
        <v>0</v>
      </c>
      <c r="BL47" s="100">
        <f t="shared" si="21"/>
        <v>0</v>
      </c>
      <c r="BM47" s="100">
        <f t="shared" si="21"/>
        <v>0</v>
      </c>
      <c r="BN47" s="100">
        <f t="shared" si="21"/>
        <v>0</v>
      </c>
      <c r="BO47" s="100">
        <f t="shared" si="21"/>
        <v>0</v>
      </c>
      <c r="BP47" s="100">
        <f t="shared" si="21"/>
        <v>0</v>
      </c>
      <c r="BQ47" s="100">
        <f t="shared" si="21"/>
        <v>0</v>
      </c>
      <c r="BR47" s="100">
        <f t="shared" si="21"/>
        <v>0</v>
      </c>
      <c r="BS47" s="100">
        <f t="shared" si="21"/>
        <v>0</v>
      </c>
      <c r="BT47" s="100">
        <f t="shared" si="21"/>
        <v>0</v>
      </c>
      <c r="BU47" s="100">
        <f t="shared" si="21"/>
        <v>0</v>
      </c>
      <c r="BV47" s="100">
        <f t="shared" si="21"/>
        <v>0</v>
      </c>
      <c r="BW47" s="100">
        <f t="shared" si="21"/>
        <v>0</v>
      </c>
      <c r="BX47" s="100">
        <f t="shared" si="21"/>
        <v>0</v>
      </c>
      <c r="BY47" s="100">
        <f t="shared" si="21"/>
        <v>0</v>
      </c>
      <c r="BZ47" s="100">
        <f t="shared" si="21"/>
        <v>0</v>
      </c>
      <c r="CA47" s="100">
        <f t="shared" si="21"/>
        <v>0</v>
      </c>
      <c r="CB47" s="100">
        <f t="shared" si="21"/>
        <v>0</v>
      </c>
      <c r="CC47" s="100">
        <f t="shared" si="21"/>
        <v>0</v>
      </c>
      <c r="CD47" s="100">
        <f t="shared" si="21"/>
        <v>0</v>
      </c>
      <c r="CE47" s="100">
        <f t="shared" si="21"/>
        <v>0</v>
      </c>
    </row>
    <row r="48" spans="2:83" x14ac:dyDescent="0.25">
      <c r="B48" s="307"/>
      <c r="C48" s="3" t="s">
        <v>80</v>
      </c>
      <c r="E48" s="45"/>
      <c r="F48" s="34"/>
      <c r="G48" s="63"/>
      <c r="H48" s="63"/>
      <c r="W48" s="26">
        <f>SUM(W46:W47)</f>
        <v>0</v>
      </c>
      <c r="X48" s="26">
        <f t="shared" ref="X48:CE48" si="22">SUM(X46:X47)</f>
        <v>0</v>
      </c>
      <c r="Y48" s="26">
        <f t="shared" si="22"/>
        <v>0</v>
      </c>
      <c r="Z48" s="26">
        <f t="shared" si="22"/>
        <v>0</v>
      </c>
      <c r="AA48" s="26">
        <f t="shared" si="22"/>
        <v>0</v>
      </c>
      <c r="AB48" s="26">
        <f t="shared" si="22"/>
        <v>0</v>
      </c>
      <c r="AC48" s="26">
        <f t="shared" si="22"/>
        <v>0</v>
      </c>
      <c r="AD48" s="26">
        <f t="shared" si="22"/>
        <v>0</v>
      </c>
      <c r="AE48" s="26">
        <f t="shared" si="22"/>
        <v>0</v>
      </c>
      <c r="AF48" s="26">
        <f t="shared" si="22"/>
        <v>0</v>
      </c>
      <c r="AG48" s="26">
        <f t="shared" si="22"/>
        <v>0</v>
      </c>
      <c r="AH48" s="26">
        <f t="shared" si="22"/>
        <v>0</v>
      </c>
      <c r="AI48" s="26">
        <f t="shared" si="22"/>
        <v>0</v>
      </c>
      <c r="AJ48" s="26">
        <f t="shared" si="22"/>
        <v>0</v>
      </c>
      <c r="AK48" s="26">
        <f t="shared" si="22"/>
        <v>0</v>
      </c>
      <c r="AL48" s="26">
        <f t="shared" si="22"/>
        <v>0</v>
      </c>
      <c r="AM48" s="26">
        <f t="shared" si="22"/>
        <v>0</v>
      </c>
      <c r="AN48" s="26">
        <f t="shared" si="22"/>
        <v>0</v>
      </c>
      <c r="AO48" s="26">
        <f t="shared" si="22"/>
        <v>0</v>
      </c>
      <c r="AP48" s="26">
        <f t="shared" ca="1" si="22"/>
        <v>1.2006622619930563E-2</v>
      </c>
      <c r="AQ48" s="26">
        <f t="shared" ca="1" si="22"/>
        <v>2.732880265453623E-2</v>
      </c>
      <c r="AR48" s="26">
        <f t="shared" ca="1" si="22"/>
        <v>5.44501837930201E-2</v>
      </c>
      <c r="AS48" s="26">
        <f t="shared" ca="1" si="22"/>
        <v>8.399729857027384E-2</v>
      </c>
      <c r="AT48" s="26">
        <f t="shared" ca="1" si="22"/>
        <v>0.167920774912099</v>
      </c>
      <c r="AU48" s="26">
        <f t="shared" si="22"/>
        <v>0</v>
      </c>
      <c r="AV48" s="26">
        <f t="shared" si="22"/>
        <v>0</v>
      </c>
      <c r="AW48" s="26">
        <f t="shared" si="22"/>
        <v>0</v>
      </c>
      <c r="AX48" s="26">
        <f t="shared" si="22"/>
        <v>0</v>
      </c>
      <c r="AY48" s="26">
        <f t="shared" si="22"/>
        <v>0</v>
      </c>
      <c r="AZ48" s="26">
        <f t="shared" si="22"/>
        <v>0</v>
      </c>
      <c r="BA48" s="26">
        <f t="shared" si="22"/>
        <v>0</v>
      </c>
      <c r="BB48" s="26">
        <f t="shared" si="22"/>
        <v>0</v>
      </c>
      <c r="BC48" s="26">
        <f t="shared" si="22"/>
        <v>0</v>
      </c>
      <c r="BD48" s="26">
        <f t="shared" si="22"/>
        <v>0</v>
      </c>
      <c r="BE48" s="26">
        <f t="shared" si="22"/>
        <v>0</v>
      </c>
      <c r="BF48" s="26">
        <f t="shared" si="22"/>
        <v>0</v>
      </c>
      <c r="BG48" s="26">
        <f t="shared" si="22"/>
        <v>0</v>
      </c>
      <c r="BH48" s="26">
        <f t="shared" si="22"/>
        <v>0</v>
      </c>
      <c r="BI48" s="26">
        <f t="shared" si="22"/>
        <v>0</v>
      </c>
      <c r="BJ48" s="26">
        <f t="shared" si="22"/>
        <v>0</v>
      </c>
      <c r="BK48" s="26">
        <f t="shared" si="22"/>
        <v>0</v>
      </c>
      <c r="BL48" s="26">
        <f t="shared" si="22"/>
        <v>0</v>
      </c>
      <c r="BM48" s="26">
        <f t="shared" si="22"/>
        <v>0</v>
      </c>
      <c r="BN48" s="26">
        <f t="shared" si="22"/>
        <v>0</v>
      </c>
      <c r="BO48" s="26">
        <f t="shared" si="22"/>
        <v>0</v>
      </c>
      <c r="BP48" s="26">
        <f t="shared" si="22"/>
        <v>0</v>
      </c>
      <c r="BQ48" s="26">
        <f t="shared" si="22"/>
        <v>0</v>
      </c>
      <c r="BR48" s="26">
        <f t="shared" si="22"/>
        <v>0</v>
      </c>
      <c r="BS48" s="26">
        <f t="shared" si="22"/>
        <v>0</v>
      </c>
      <c r="BT48" s="26">
        <f t="shared" si="22"/>
        <v>0</v>
      </c>
      <c r="BU48" s="26">
        <f t="shared" si="22"/>
        <v>0</v>
      </c>
      <c r="BV48" s="26">
        <f t="shared" si="22"/>
        <v>0</v>
      </c>
      <c r="BW48" s="26">
        <f t="shared" si="22"/>
        <v>0</v>
      </c>
      <c r="BX48" s="26">
        <f t="shared" si="22"/>
        <v>0</v>
      </c>
      <c r="BY48" s="26">
        <f t="shared" si="22"/>
        <v>0</v>
      </c>
      <c r="BZ48" s="26">
        <f t="shared" si="22"/>
        <v>0</v>
      </c>
      <c r="CA48" s="26">
        <f t="shared" si="22"/>
        <v>0</v>
      </c>
      <c r="CB48" s="26">
        <f t="shared" si="22"/>
        <v>0</v>
      </c>
      <c r="CC48" s="26">
        <f t="shared" si="22"/>
        <v>0</v>
      </c>
      <c r="CD48" s="26">
        <f t="shared" si="22"/>
        <v>0</v>
      </c>
      <c r="CE48" s="26">
        <f t="shared" si="22"/>
        <v>0</v>
      </c>
    </row>
    <row r="49" spans="2:83" s="207" customFormat="1" x14ac:dyDescent="0.25">
      <c r="B49" s="329"/>
      <c r="C49" s="209" t="s">
        <v>36</v>
      </c>
      <c r="E49" s="45">
        <f ca="1">(RelRes*SUM(Energy!W99:CE99)+RelNonRes*SUM(Energy!W149:CE149))/(SUM(Energy!W99:CE99)+SUM(Energy!W149:CE149))</f>
        <v>0.17</v>
      </c>
      <c r="F49" s="34"/>
      <c r="G49" s="63"/>
      <c r="H49" s="63"/>
      <c r="I49" s="210"/>
      <c r="J49" s="210"/>
      <c r="K49" s="210"/>
      <c r="L49" s="210"/>
      <c r="M49" s="210"/>
      <c r="N49" s="210"/>
      <c r="O49" s="210"/>
      <c r="P49" s="210"/>
      <c r="Q49" s="210"/>
      <c r="R49" s="210"/>
      <c r="S49" s="210"/>
      <c r="T49" s="210"/>
      <c r="U49" s="210"/>
      <c r="V49" s="210"/>
      <c r="W49" s="33">
        <f t="shared" ref="W49:CE50" ca="1" si="23">W99+W149</f>
        <v>0</v>
      </c>
      <c r="X49" s="33">
        <f t="shared" ca="1" si="23"/>
        <v>0</v>
      </c>
      <c r="Y49" s="33">
        <f t="shared" ca="1" si="23"/>
        <v>0</v>
      </c>
      <c r="Z49" s="33">
        <f t="shared" ca="1" si="23"/>
        <v>0</v>
      </c>
      <c r="AA49" s="33">
        <f t="shared" ca="1" si="23"/>
        <v>0</v>
      </c>
      <c r="AB49" s="33">
        <f t="shared" ca="1" si="23"/>
        <v>0</v>
      </c>
      <c r="AC49" s="33">
        <f t="shared" ca="1" si="23"/>
        <v>0</v>
      </c>
      <c r="AD49" s="33">
        <f t="shared" ca="1" si="23"/>
        <v>0</v>
      </c>
      <c r="AE49" s="33">
        <f t="shared" ca="1" si="23"/>
        <v>0</v>
      </c>
      <c r="AF49" s="33">
        <f t="shared" ca="1" si="23"/>
        <v>0</v>
      </c>
      <c r="AG49" s="33">
        <f t="shared" ca="1" si="23"/>
        <v>0</v>
      </c>
      <c r="AH49" s="33">
        <f t="shared" ca="1" si="23"/>
        <v>0</v>
      </c>
      <c r="AI49" s="33">
        <f t="shared" ca="1" si="23"/>
        <v>0</v>
      </c>
      <c r="AJ49" s="33">
        <f t="shared" ca="1" si="23"/>
        <v>0</v>
      </c>
      <c r="AK49" s="33">
        <f t="shared" ca="1" si="23"/>
        <v>0</v>
      </c>
      <c r="AL49" s="33">
        <f t="shared" ca="1" si="23"/>
        <v>0</v>
      </c>
      <c r="AM49" s="33">
        <f t="shared" ca="1" si="23"/>
        <v>0</v>
      </c>
      <c r="AN49" s="33">
        <f t="shared" ca="1" si="23"/>
        <v>0</v>
      </c>
      <c r="AO49" s="33">
        <f t="shared" ca="1" si="23"/>
        <v>0</v>
      </c>
      <c r="AP49" s="33">
        <f t="shared" ca="1" si="23"/>
        <v>0.30477485249999997</v>
      </c>
      <c r="AQ49" s="33">
        <f t="shared" ca="1" si="23"/>
        <v>0.77112000000000014</v>
      </c>
      <c r="AR49" s="33">
        <f t="shared" ca="1" si="23"/>
        <v>1.2745511999999999</v>
      </c>
      <c r="AS49" s="33">
        <f t="shared" ca="1" si="23"/>
        <v>1.8832170240000006</v>
      </c>
      <c r="AT49" s="33">
        <f t="shared" ca="1" si="23"/>
        <v>2.47399776</v>
      </c>
      <c r="AU49" s="33">
        <f t="shared" si="23"/>
        <v>0</v>
      </c>
      <c r="AV49" s="33">
        <f t="shared" si="23"/>
        <v>0</v>
      </c>
      <c r="AW49" s="33">
        <f t="shared" si="23"/>
        <v>0</v>
      </c>
      <c r="AX49" s="33">
        <f t="shared" si="23"/>
        <v>0</v>
      </c>
      <c r="AY49" s="33">
        <f t="shared" si="23"/>
        <v>0</v>
      </c>
      <c r="AZ49" s="33">
        <f t="shared" si="23"/>
        <v>0</v>
      </c>
      <c r="BA49" s="33">
        <f t="shared" si="23"/>
        <v>0</v>
      </c>
      <c r="BB49" s="33">
        <f t="shared" si="23"/>
        <v>0</v>
      </c>
      <c r="BC49" s="33">
        <f t="shared" si="23"/>
        <v>0</v>
      </c>
      <c r="BD49" s="33">
        <f t="shared" si="23"/>
        <v>0</v>
      </c>
      <c r="BE49" s="33">
        <f t="shared" si="23"/>
        <v>0</v>
      </c>
      <c r="BF49" s="33">
        <f t="shared" si="23"/>
        <v>0</v>
      </c>
      <c r="BG49" s="33">
        <f t="shared" si="23"/>
        <v>0</v>
      </c>
      <c r="BH49" s="33">
        <f t="shared" si="23"/>
        <v>0</v>
      </c>
      <c r="BI49" s="33">
        <f t="shared" si="23"/>
        <v>0</v>
      </c>
      <c r="BJ49" s="33">
        <f t="shared" si="23"/>
        <v>0</v>
      </c>
      <c r="BK49" s="33">
        <f t="shared" si="23"/>
        <v>0</v>
      </c>
      <c r="BL49" s="33">
        <f t="shared" si="23"/>
        <v>0</v>
      </c>
      <c r="BM49" s="33">
        <f t="shared" si="23"/>
        <v>0</v>
      </c>
      <c r="BN49" s="33">
        <f t="shared" si="23"/>
        <v>0</v>
      </c>
      <c r="BO49" s="33">
        <f t="shared" si="23"/>
        <v>0</v>
      </c>
      <c r="BP49" s="33">
        <f t="shared" si="23"/>
        <v>0</v>
      </c>
      <c r="BQ49" s="33">
        <f t="shared" si="23"/>
        <v>0</v>
      </c>
      <c r="BR49" s="33">
        <f t="shared" si="23"/>
        <v>0</v>
      </c>
      <c r="BS49" s="33">
        <f t="shared" si="23"/>
        <v>0</v>
      </c>
      <c r="BT49" s="33">
        <f t="shared" si="23"/>
        <v>0</v>
      </c>
      <c r="BU49" s="33">
        <f t="shared" si="23"/>
        <v>0</v>
      </c>
      <c r="BV49" s="33">
        <f t="shared" si="23"/>
        <v>0</v>
      </c>
      <c r="BW49" s="33">
        <f t="shared" si="23"/>
        <v>0</v>
      </c>
      <c r="BX49" s="33">
        <f t="shared" si="23"/>
        <v>0</v>
      </c>
      <c r="BY49" s="33">
        <f t="shared" si="23"/>
        <v>0</v>
      </c>
      <c r="BZ49" s="33">
        <f t="shared" si="23"/>
        <v>0</v>
      </c>
      <c r="CA49" s="33">
        <f t="shared" si="23"/>
        <v>0</v>
      </c>
      <c r="CB49" s="33">
        <f t="shared" si="23"/>
        <v>0</v>
      </c>
      <c r="CC49" s="33">
        <f t="shared" si="23"/>
        <v>0</v>
      </c>
      <c r="CD49" s="33">
        <f t="shared" si="23"/>
        <v>0</v>
      </c>
      <c r="CE49" s="33">
        <f t="shared" si="23"/>
        <v>0</v>
      </c>
    </row>
    <row r="50" spans="2:83" s="207" customFormat="1" x14ac:dyDescent="0.25">
      <c r="B50" s="329"/>
      <c r="C50" s="209" t="s">
        <v>37</v>
      </c>
      <c r="E50" s="45">
        <f ca="1">(RelRes*SUM(Energy!W100:CE100)+RelNonRes*SUM(Energy!W150:CE150))/(SUM(Energy!W100:CE100)+SUM(Energy!W150:CE150))</f>
        <v>0.17</v>
      </c>
      <c r="F50" s="34"/>
      <c r="G50" s="63"/>
      <c r="H50" s="63"/>
      <c r="I50" s="210"/>
      <c r="J50" s="210"/>
      <c r="K50" s="210"/>
      <c r="L50" s="210"/>
      <c r="M50" s="210"/>
      <c r="N50" s="210"/>
      <c r="O50" s="210"/>
      <c r="P50" s="210"/>
      <c r="Q50" s="210"/>
      <c r="R50" s="210"/>
      <c r="S50" s="210"/>
      <c r="T50" s="210"/>
      <c r="U50" s="210"/>
      <c r="V50" s="210"/>
      <c r="W50" s="33">
        <f t="shared" ca="1" si="23"/>
        <v>0</v>
      </c>
      <c r="X50" s="33">
        <f t="shared" ca="1" si="23"/>
        <v>0</v>
      </c>
      <c r="Y50" s="33">
        <f t="shared" ca="1" si="23"/>
        <v>0</v>
      </c>
      <c r="Z50" s="33">
        <f t="shared" ca="1" si="23"/>
        <v>0</v>
      </c>
      <c r="AA50" s="33">
        <f t="shared" ca="1" si="23"/>
        <v>0</v>
      </c>
      <c r="AB50" s="33">
        <f t="shared" ca="1" si="23"/>
        <v>0</v>
      </c>
      <c r="AC50" s="33">
        <f t="shared" ca="1" si="23"/>
        <v>0</v>
      </c>
      <c r="AD50" s="33">
        <f t="shared" ca="1" si="23"/>
        <v>0</v>
      </c>
      <c r="AE50" s="33">
        <f t="shared" ca="1" si="23"/>
        <v>0</v>
      </c>
      <c r="AF50" s="33">
        <f t="shared" ca="1" si="23"/>
        <v>0</v>
      </c>
      <c r="AG50" s="33">
        <f t="shared" ca="1" si="23"/>
        <v>0</v>
      </c>
      <c r="AH50" s="33">
        <f t="shared" ca="1" si="23"/>
        <v>0</v>
      </c>
      <c r="AI50" s="33">
        <f t="shared" ca="1" si="23"/>
        <v>0</v>
      </c>
      <c r="AJ50" s="33">
        <f t="shared" ca="1" si="23"/>
        <v>0</v>
      </c>
      <c r="AK50" s="33">
        <f t="shared" ca="1" si="23"/>
        <v>0</v>
      </c>
      <c r="AL50" s="33">
        <f t="shared" ca="1" si="23"/>
        <v>0</v>
      </c>
      <c r="AM50" s="33">
        <f t="shared" ca="1" si="23"/>
        <v>0</v>
      </c>
      <c r="AN50" s="33">
        <f t="shared" ca="1" si="23"/>
        <v>0</v>
      </c>
      <c r="AO50" s="33">
        <f t="shared" ca="1" si="23"/>
        <v>0</v>
      </c>
      <c r="AP50" s="33">
        <f t="shared" ca="1" si="23"/>
        <v>0</v>
      </c>
      <c r="AQ50" s="33">
        <f t="shared" ca="1" si="23"/>
        <v>0.25529580000000002</v>
      </c>
      <c r="AR50" s="33">
        <f t="shared" ca="1" si="23"/>
        <v>0.67851950400000005</v>
      </c>
      <c r="AS50" s="33">
        <f t="shared" ca="1" si="23"/>
        <v>1.1351926310400005</v>
      </c>
      <c r="AT50" s="33">
        <f t="shared" ca="1" si="23"/>
        <v>1.4039571566592</v>
      </c>
      <c r="AU50" s="33">
        <f t="shared" si="23"/>
        <v>0</v>
      </c>
      <c r="AV50" s="33">
        <f t="shared" si="23"/>
        <v>0</v>
      </c>
      <c r="AW50" s="33">
        <f t="shared" si="23"/>
        <v>0</v>
      </c>
      <c r="AX50" s="33">
        <f t="shared" si="23"/>
        <v>0</v>
      </c>
      <c r="AY50" s="33">
        <f t="shared" si="23"/>
        <v>0</v>
      </c>
      <c r="AZ50" s="33">
        <f t="shared" si="23"/>
        <v>0</v>
      </c>
      <c r="BA50" s="33">
        <f t="shared" si="23"/>
        <v>0</v>
      </c>
      <c r="BB50" s="33">
        <f t="shared" si="23"/>
        <v>0</v>
      </c>
      <c r="BC50" s="33">
        <f t="shared" si="23"/>
        <v>0</v>
      </c>
      <c r="BD50" s="33">
        <f t="shared" si="23"/>
        <v>0</v>
      </c>
      <c r="BE50" s="33">
        <f t="shared" si="23"/>
        <v>0</v>
      </c>
      <c r="BF50" s="33">
        <f t="shared" si="23"/>
        <v>0</v>
      </c>
      <c r="BG50" s="33">
        <f t="shared" si="23"/>
        <v>0</v>
      </c>
      <c r="BH50" s="33">
        <f t="shared" si="23"/>
        <v>0</v>
      </c>
      <c r="BI50" s="33">
        <f t="shared" si="23"/>
        <v>0</v>
      </c>
      <c r="BJ50" s="33">
        <f t="shared" si="23"/>
        <v>0</v>
      </c>
      <c r="BK50" s="33">
        <f t="shared" si="23"/>
        <v>0</v>
      </c>
      <c r="BL50" s="33">
        <f t="shared" si="23"/>
        <v>0</v>
      </c>
      <c r="BM50" s="33">
        <f t="shared" si="23"/>
        <v>0</v>
      </c>
      <c r="BN50" s="33">
        <f t="shared" si="23"/>
        <v>0</v>
      </c>
      <c r="BO50" s="33">
        <f t="shared" si="23"/>
        <v>0</v>
      </c>
      <c r="BP50" s="33">
        <f t="shared" si="23"/>
        <v>0</v>
      </c>
      <c r="BQ50" s="33">
        <f t="shared" si="23"/>
        <v>0</v>
      </c>
      <c r="BR50" s="33">
        <f t="shared" si="23"/>
        <v>0</v>
      </c>
      <c r="BS50" s="33">
        <f t="shared" si="23"/>
        <v>0</v>
      </c>
      <c r="BT50" s="33">
        <f t="shared" si="23"/>
        <v>0</v>
      </c>
      <c r="BU50" s="33">
        <f t="shared" si="23"/>
        <v>0</v>
      </c>
      <c r="BV50" s="33">
        <f t="shared" si="23"/>
        <v>0</v>
      </c>
      <c r="BW50" s="33">
        <f t="shared" si="23"/>
        <v>0</v>
      </c>
      <c r="BX50" s="33">
        <f t="shared" si="23"/>
        <v>0</v>
      </c>
      <c r="BY50" s="33">
        <f t="shared" si="23"/>
        <v>0</v>
      </c>
      <c r="BZ50" s="33">
        <f t="shared" si="23"/>
        <v>0</v>
      </c>
      <c r="CA50" s="33">
        <f t="shared" si="23"/>
        <v>0</v>
      </c>
      <c r="CB50" s="33">
        <f t="shared" si="23"/>
        <v>0</v>
      </c>
      <c r="CC50" s="33">
        <f t="shared" si="23"/>
        <v>0</v>
      </c>
      <c r="CD50" s="33">
        <f t="shared" si="23"/>
        <v>0</v>
      </c>
      <c r="CE50" s="33">
        <f t="shared" si="23"/>
        <v>0</v>
      </c>
    </row>
    <row r="51" spans="2:83" x14ac:dyDescent="0.25">
      <c r="B51" s="5"/>
      <c r="C51" s="3" t="s">
        <v>27</v>
      </c>
      <c r="E51" s="45"/>
      <c r="F51" s="34"/>
      <c r="G51" s="63"/>
      <c r="H51" s="63"/>
      <c r="I51" s="19"/>
      <c r="J51" s="19"/>
      <c r="K51" s="19"/>
      <c r="L51" s="19"/>
      <c r="M51" s="19"/>
      <c r="N51" s="19"/>
      <c r="O51" s="19"/>
      <c r="P51" s="19"/>
      <c r="Q51" s="19"/>
      <c r="R51" s="19"/>
      <c r="S51" s="19"/>
      <c r="T51" s="19"/>
      <c r="U51" s="19"/>
      <c r="V51" s="19"/>
      <c r="W51" s="31">
        <f ca="1">W28+W31+W38+W41+W45+W48+W49+W50</f>
        <v>31.716623558867951</v>
      </c>
      <c r="X51" s="31">
        <f t="shared" ref="X51:CE51" ca="1" si="24">X28+X31+X38+X41+X45+X48+X49+X50</f>
        <v>33.338761484056633</v>
      </c>
      <c r="Y51" s="31">
        <f t="shared" ca="1" si="24"/>
        <v>35.06188997712664</v>
      </c>
      <c r="Z51" s="31">
        <f t="shared" ca="1" si="24"/>
        <v>34.796282285056108</v>
      </c>
      <c r="AA51" s="31">
        <f t="shared" ca="1" si="24"/>
        <v>35.328990982871545</v>
      </c>
      <c r="AB51" s="31">
        <f t="shared" ca="1" si="24"/>
        <v>34.245236606424832</v>
      </c>
      <c r="AC51" s="31">
        <f t="shared" ca="1" si="24"/>
        <v>32.937528161806448</v>
      </c>
      <c r="AD51" s="31">
        <f t="shared" ca="1" si="24"/>
        <v>32.526969914402159</v>
      </c>
      <c r="AE51" s="31">
        <f t="shared" ca="1" si="24"/>
        <v>31.846059889713207</v>
      </c>
      <c r="AF51" s="31">
        <f t="shared" ca="1" si="24"/>
        <v>31.14298722258485</v>
      </c>
      <c r="AG51" s="31">
        <f t="shared" ca="1" si="24"/>
        <v>31.347833012276553</v>
      </c>
      <c r="AH51" s="31">
        <f t="shared" ca="1" si="24"/>
        <v>31.340112265542309</v>
      </c>
      <c r="AI51" s="31">
        <f t="shared" ca="1" si="24"/>
        <v>30.891473825140203</v>
      </c>
      <c r="AJ51" s="31">
        <f t="shared" ca="1" si="24"/>
        <v>32.063519150140657</v>
      </c>
      <c r="AK51" s="31">
        <f t="shared" ca="1" si="24"/>
        <v>32.208446392708368</v>
      </c>
      <c r="AL51" s="31">
        <f t="shared" ca="1" si="24"/>
        <v>33.984225174604425</v>
      </c>
      <c r="AM51" s="31">
        <f t="shared" ca="1" si="24"/>
        <v>37.339477988563559</v>
      </c>
      <c r="AN51" s="31">
        <f t="shared" ca="1" si="24"/>
        <v>39.471332115723165</v>
      </c>
      <c r="AO51" s="31">
        <f t="shared" ca="1" si="24"/>
        <v>41.020359600152752</v>
      </c>
      <c r="AP51" s="31">
        <f t="shared" ca="1" si="24"/>
        <v>40.930977250960382</v>
      </c>
      <c r="AQ51" s="31">
        <f t="shared" ca="1" si="24"/>
        <v>40.749153383211286</v>
      </c>
      <c r="AR51" s="31">
        <f t="shared" ca="1" si="24"/>
        <v>41.985063967196673</v>
      </c>
      <c r="AS51" s="31">
        <f t="shared" ca="1" si="24"/>
        <v>43.052493205435674</v>
      </c>
      <c r="AT51" s="31">
        <f t="shared" ca="1" si="24"/>
        <v>43.741195076948557</v>
      </c>
      <c r="AU51" s="31">
        <f t="shared" si="24"/>
        <v>0</v>
      </c>
      <c r="AV51" s="31">
        <f t="shared" si="24"/>
        <v>0</v>
      </c>
      <c r="AW51" s="31">
        <f t="shared" si="24"/>
        <v>0</v>
      </c>
      <c r="AX51" s="31">
        <f t="shared" si="24"/>
        <v>0</v>
      </c>
      <c r="AY51" s="31">
        <f t="shared" si="24"/>
        <v>0</v>
      </c>
      <c r="AZ51" s="31">
        <f t="shared" si="24"/>
        <v>0</v>
      </c>
      <c r="BA51" s="31">
        <f t="shared" si="24"/>
        <v>0</v>
      </c>
      <c r="BB51" s="31">
        <f t="shared" si="24"/>
        <v>0</v>
      </c>
      <c r="BC51" s="31">
        <f t="shared" si="24"/>
        <v>0</v>
      </c>
      <c r="BD51" s="31">
        <f t="shared" si="24"/>
        <v>0</v>
      </c>
      <c r="BE51" s="31">
        <f t="shared" si="24"/>
        <v>0</v>
      </c>
      <c r="BF51" s="31">
        <f t="shared" si="24"/>
        <v>0</v>
      </c>
      <c r="BG51" s="31">
        <f t="shared" si="24"/>
        <v>0</v>
      </c>
      <c r="BH51" s="31">
        <f t="shared" si="24"/>
        <v>0</v>
      </c>
      <c r="BI51" s="31">
        <f t="shared" si="24"/>
        <v>0</v>
      </c>
      <c r="BJ51" s="31">
        <f t="shared" si="24"/>
        <v>0</v>
      </c>
      <c r="BK51" s="31">
        <f t="shared" si="24"/>
        <v>0</v>
      </c>
      <c r="BL51" s="31">
        <f t="shared" si="24"/>
        <v>0</v>
      </c>
      <c r="BM51" s="31">
        <f t="shared" si="24"/>
        <v>0</v>
      </c>
      <c r="BN51" s="31">
        <f t="shared" si="24"/>
        <v>0</v>
      </c>
      <c r="BO51" s="31">
        <f t="shared" si="24"/>
        <v>0</v>
      </c>
      <c r="BP51" s="31">
        <f t="shared" si="24"/>
        <v>0</v>
      </c>
      <c r="BQ51" s="31">
        <f t="shared" si="24"/>
        <v>0</v>
      </c>
      <c r="BR51" s="31">
        <f t="shared" si="24"/>
        <v>0</v>
      </c>
      <c r="BS51" s="31">
        <f t="shared" si="24"/>
        <v>0</v>
      </c>
      <c r="BT51" s="31">
        <f t="shared" si="24"/>
        <v>0</v>
      </c>
      <c r="BU51" s="31">
        <f t="shared" si="24"/>
        <v>0</v>
      </c>
      <c r="BV51" s="31">
        <f t="shared" si="24"/>
        <v>0</v>
      </c>
      <c r="BW51" s="31">
        <f t="shared" si="24"/>
        <v>0</v>
      </c>
      <c r="BX51" s="31">
        <f t="shared" si="24"/>
        <v>0</v>
      </c>
      <c r="BY51" s="31">
        <f t="shared" si="24"/>
        <v>0</v>
      </c>
      <c r="BZ51" s="31">
        <f t="shared" si="24"/>
        <v>0</v>
      </c>
      <c r="CA51" s="31">
        <f t="shared" si="24"/>
        <v>0</v>
      </c>
      <c r="CB51" s="31">
        <f t="shared" si="24"/>
        <v>0</v>
      </c>
      <c r="CC51" s="31">
        <f t="shared" si="24"/>
        <v>0</v>
      </c>
      <c r="CD51" s="31">
        <f t="shared" si="24"/>
        <v>0</v>
      </c>
      <c r="CE51" s="31">
        <f t="shared" si="24"/>
        <v>0</v>
      </c>
    </row>
    <row r="52" spans="2:83" hidden="1" x14ac:dyDescent="0.25"/>
    <row r="53" spans="2:83" hidden="1" x14ac:dyDescent="0.25">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row>
    <row r="54" spans="2:83" hidden="1" x14ac:dyDescent="0.25">
      <c r="AM54" s="119"/>
      <c r="AN54" s="119"/>
      <c r="AO54" s="18"/>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c r="BT54" s="226"/>
      <c r="BU54" s="226"/>
      <c r="BV54" s="226"/>
      <c r="BW54" s="226"/>
      <c r="BX54" s="226"/>
      <c r="BY54" s="226"/>
      <c r="BZ54" s="226"/>
      <c r="CA54" s="226"/>
      <c r="CB54" s="226"/>
      <c r="CC54" s="226"/>
      <c r="CD54" s="226"/>
      <c r="CE54" s="226"/>
    </row>
    <row r="55" spans="2:83" hidden="1" x14ac:dyDescent="0.25">
      <c r="AM55" s="18"/>
      <c r="AN55" s="18"/>
      <c r="AO55" s="18"/>
      <c r="AP55" s="221"/>
      <c r="AQ55" s="221"/>
      <c r="AR55" s="221"/>
      <c r="AS55" s="221"/>
      <c r="AT55" s="221"/>
      <c r="AU55" s="221"/>
      <c r="AV55" s="221"/>
      <c r="AW55" s="221"/>
      <c r="AX55" s="221"/>
      <c r="AY55" s="221"/>
      <c r="AZ55" s="221"/>
      <c r="BA55" s="221"/>
      <c r="BB55" s="221"/>
      <c r="BC55" s="221"/>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221"/>
      <c r="CC55" s="221"/>
      <c r="CD55" s="221"/>
      <c r="CE55" s="221"/>
    </row>
    <row r="56" spans="2:83" hidden="1" x14ac:dyDescent="0.25">
      <c r="AM56" s="18"/>
      <c r="AN56" s="18"/>
      <c r="AO56" s="18"/>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row>
    <row r="57" spans="2:83" hidden="1" x14ac:dyDescent="0.25">
      <c r="AM57" s="18"/>
      <c r="AN57" s="18"/>
      <c r="AO57" s="18"/>
      <c r="AP57" s="221"/>
      <c r="AQ57" s="221"/>
      <c r="AR57" s="221"/>
      <c r="AS57" s="221"/>
      <c r="AT57" s="221"/>
      <c r="AU57" s="221"/>
      <c r="AV57" s="221"/>
      <c r="AW57" s="221"/>
      <c r="AX57" s="221"/>
      <c r="AY57" s="221"/>
      <c r="AZ57" s="221"/>
      <c r="BA57" s="221"/>
      <c r="BB57" s="221"/>
      <c r="BC57" s="221"/>
      <c r="BD57" s="221"/>
      <c r="BE57" s="221"/>
      <c r="BF57" s="221"/>
      <c r="BG57" s="221"/>
      <c r="BH57" s="221"/>
      <c r="BI57" s="221"/>
      <c r="BJ57" s="221"/>
      <c r="BK57" s="221"/>
      <c r="BL57" s="221"/>
      <c r="BM57" s="221"/>
      <c r="BN57" s="221"/>
      <c r="BO57" s="221"/>
      <c r="BP57" s="221"/>
      <c r="BQ57" s="221"/>
      <c r="BR57" s="221"/>
      <c r="BS57" s="221"/>
      <c r="BT57" s="221"/>
      <c r="BU57" s="221"/>
      <c r="BV57" s="221"/>
      <c r="BW57" s="221"/>
      <c r="BX57" s="221"/>
      <c r="BY57" s="221"/>
      <c r="BZ57" s="221"/>
      <c r="CA57" s="221"/>
      <c r="CB57" s="221"/>
      <c r="CC57" s="221"/>
      <c r="CD57" s="221"/>
      <c r="CE57" s="221"/>
    </row>
    <row r="58" spans="2:83" hidden="1" x14ac:dyDescent="0.25"/>
    <row r="59" spans="2:83" hidden="1" x14ac:dyDescent="0.25"/>
    <row r="60" spans="2:83" hidden="1" x14ac:dyDescent="0.25"/>
    <row r="61" spans="2:83" hidden="1" x14ac:dyDescent="0.25"/>
    <row r="62" spans="2:83" hidden="1" x14ac:dyDescent="0.25"/>
    <row r="63" spans="2:83" hidden="1" x14ac:dyDescent="0.25"/>
    <row r="64" spans="2:83" hidden="1" x14ac:dyDescent="0.25"/>
    <row r="65" spans="2:83" hidden="1" x14ac:dyDescent="0.25"/>
    <row r="66" spans="2:83" hidden="1" x14ac:dyDescent="0.25"/>
    <row r="67" spans="2:83" hidden="1" x14ac:dyDescent="0.25"/>
    <row r="68" spans="2:83" hidden="1" x14ac:dyDescent="0.25"/>
    <row r="69" spans="2:83" hidden="1" x14ac:dyDescent="0.25">
      <c r="C69" s="18"/>
    </row>
    <row r="70" spans="2:83" ht="14.4" customHeight="1" x14ac:dyDescent="0.25">
      <c r="B70" s="313" t="s">
        <v>276</v>
      </c>
      <c r="C70" s="314"/>
      <c r="E70" s="335" t="s">
        <v>144</v>
      </c>
      <c r="F70" s="352" t="s">
        <v>145</v>
      </c>
      <c r="G70" s="336"/>
      <c r="H70" s="336"/>
      <c r="I70" s="205"/>
      <c r="J70" s="205"/>
      <c r="K70" s="205"/>
      <c r="L70" s="205"/>
      <c r="M70" s="205"/>
      <c r="N70" s="205"/>
      <c r="O70" s="205"/>
      <c r="P70" s="205"/>
      <c r="Q70" s="205"/>
      <c r="R70" s="205"/>
      <c r="S70" s="205"/>
      <c r="T70" s="205"/>
      <c r="U70" s="205"/>
      <c r="V70" s="205"/>
      <c r="W70" s="80">
        <v>1990</v>
      </c>
      <c r="X70" s="80">
        <v>1991</v>
      </c>
      <c r="Y70" s="80">
        <v>1992</v>
      </c>
      <c r="Z70" s="80">
        <v>1993</v>
      </c>
      <c r="AA70" s="80">
        <v>1994</v>
      </c>
      <c r="AB70" s="80">
        <v>1995</v>
      </c>
      <c r="AC70" s="80">
        <v>1996</v>
      </c>
      <c r="AD70" s="80">
        <v>1997</v>
      </c>
      <c r="AE70" s="80">
        <v>1998</v>
      </c>
      <c r="AF70" s="80">
        <v>1999</v>
      </c>
      <c r="AG70" s="80">
        <v>2000</v>
      </c>
      <c r="AH70" s="80">
        <v>2001</v>
      </c>
      <c r="AI70" s="80">
        <v>2002</v>
      </c>
      <c r="AJ70" s="80">
        <v>2003</v>
      </c>
      <c r="AK70" s="80">
        <v>2004</v>
      </c>
      <c r="AL70" s="80">
        <v>2005</v>
      </c>
      <c r="AM70" s="80">
        <v>2006</v>
      </c>
      <c r="AN70" s="80">
        <v>2007</v>
      </c>
      <c r="AO70" s="80">
        <v>2008</v>
      </c>
      <c r="AP70" s="80">
        <v>2009</v>
      </c>
      <c r="AQ70" s="80">
        <v>2010</v>
      </c>
      <c r="AR70" s="80">
        <v>2011</v>
      </c>
      <c r="AS70" s="80">
        <v>2012</v>
      </c>
      <c r="AT70" s="80">
        <v>2013</v>
      </c>
      <c r="AU70" s="80">
        <v>2014</v>
      </c>
      <c r="AV70" s="80">
        <v>2015</v>
      </c>
      <c r="AW70" s="80">
        <v>2016</v>
      </c>
      <c r="AX70" s="80">
        <v>2017</v>
      </c>
      <c r="AY70" s="80">
        <v>2018</v>
      </c>
      <c r="AZ70" s="80">
        <v>2019</v>
      </c>
      <c r="BA70" s="80">
        <v>2020</v>
      </c>
      <c r="BB70" s="80">
        <v>2021</v>
      </c>
      <c r="BC70" s="80">
        <v>2022</v>
      </c>
      <c r="BD70" s="80">
        <v>2023</v>
      </c>
      <c r="BE70" s="80">
        <v>2024</v>
      </c>
      <c r="BF70" s="80">
        <v>2025</v>
      </c>
      <c r="BG70" s="80">
        <f t="shared" ref="BG70:CE70" si="25">BF70+1</f>
        <v>2026</v>
      </c>
      <c r="BH70" s="80">
        <f t="shared" si="25"/>
        <v>2027</v>
      </c>
      <c r="BI70" s="80">
        <f t="shared" si="25"/>
        <v>2028</v>
      </c>
      <c r="BJ70" s="80">
        <f t="shared" si="25"/>
        <v>2029</v>
      </c>
      <c r="BK70" s="80">
        <f t="shared" si="25"/>
        <v>2030</v>
      </c>
      <c r="BL70" s="80">
        <f t="shared" si="25"/>
        <v>2031</v>
      </c>
      <c r="BM70" s="80">
        <f t="shared" si="25"/>
        <v>2032</v>
      </c>
      <c r="BN70" s="80">
        <f t="shared" si="25"/>
        <v>2033</v>
      </c>
      <c r="BO70" s="80">
        <f t="shared" si="25"/>
        <v>2034</v>
      </c>
      <c r="BP70" s="80">
        <f t="shared" si="25"/>
        <v>2035</v>
      </c>
      <c r="BQ70" s="80">
        <f t="shared" si="25"/>
        <v>2036</v>
      </c>
      <c r="BR70" s="80">
        <f t="shared" si="25"/>
        <v>2037</v>
      </c>
      <c r="BS70" s="80">
        <f t="shared" si="25"/>
        <v>2038</v>
      </c>
      <c r="BT70" s="80">
        <f t="shared" si="25"/>
        <v>2039</v>
      </c>
      <c r="BU70" s="80">
        <f t="shared" si="25"/>
        <v>2040</v>
      </c>
      <c r="BV70" s="80">
        <f t="shared" si="25"/>
        <v>2041</v>
      </c>
      <c r="BW70" s="80">
        <f t="shared" si="25"/>
        <v>2042</v>
      </c>
      <c r="BX70" s="80">
        <f t="shared" si="25"/>
        <v>2043</v>
      </c>
      <c r="BY70" s="80">
        <f t="shared" si="25"/>
        <v>2044</v>
      </c>
      <c r="BZ70" s="80">
        <f t="shared" si="25"/>
        <v>2045</v>
      </c>
      <c r="CA70" s="80">
        <f t="shared" si="25"/>
        <v>2046</v>
      </c>
      <c r="CB70" s="80">
        <f t="shared" si="25"/>
        <v>2047</v>
      </c>
      <c r="CC70" s="80">
        <f t="shared" si="25"/>
        <v>2048</v>
      </c>
      <c r="CD70" s="80">
        <f t="shared" si="25"/>
        <v>2049</v>
      </c>
      <c r="CE70" s="80">
        <f t="shared" si="25"/>
        <v>2050</v>
      </c>
    </row>
    <row r="71" spans="2:83" s="56" customFormat="1" ht="14.4" customHeight="1" x14ac:dyDescent="0.25">
      <c r="B71" s="308" t="s">
        <v>83</v>
      </c>
      <c r="C71" s="309"/>
      <c r="E71" s="335"/>
      <c r="F71" s="352"/>
      <c r="G71" s="336"/>
      <c r="H71" s="336"/>
      <c r="I71" s="131"/>
      <c r="J71" s="131"/>
      <c r="K71" s="131"/>
      <c r="L71" s="131"/>
      <c r="M71" s="131"/>
      <c r="N71" s="131"/>
      <c r="O71" s="131"/>
      <c r="P71" s="131"/>
      <c r="Q71" s="131"/>
      <c r="R71" s="131"/>
      <c r="S71" s="131"/>
      <c r="T71" s="131"/>
      <c r="U71" s="131"/>
      <c r="V71" s="131"/>
    </row>
    <row r="72" spans="2:83" ht="13.8" customHeight="1" x14ac:dyDescent="0.25">
      <c r="B72" s="310" t="s">
        <v>326</v>
      </c>
      <c r="C72" s="311"/>
      <c r="E72" s="335"/>
      <c r="F72" s="352"/>
      <c r="G72" s="336"/>
      <c r="H72" s="336"/>
    </row>
    <row r="73" spans="2:83" x14ac:dyDescent="0.25">
      <c r="B73" s="306" t="s">
        <v>0</v>
      </c>
      <c r="C73" s="53" t="s">
        <v>6</v>
      </c>
      <c r="E73" s="346">
        <f>RelRes</f>
        <v>0.17</v>
      </c>
      <c r="F73" s="349">
        <f>RelInc</f>
        <v>0.04</v>
      </c>
      <c r="G73" s="229"/>
      <c r="H73" s="229"/>
      <c r="I73" s="211"/>
      <c r="J73" s="211"/>
      <c r="K73" s="211"/>
      <c r="L73" s="211"/>
      <c r="M73" s="211"/>
      <c r="N73" s="211"/>
      <c r="O73" s="211"/>
      <c r="P73" s="211"/>
      <c r="Q73" s="211"/>
      <c r="R73" s="211"/>
      <c r="S73" s="211"/>
      <c r="T73" s="211"/>
      <c r="U73" s="211"/>
      <c r="V73" s="211"/>
      <c r="W73" s="225">
        <f ca="1">Energy!W73*W$105</f>
        <v>0.32053668468128288</v>
      </c>
      <c r="X73" s="225">
        <f ca="1">Energy!X73*X$105</f>
        <v>0.33489025328199384</v>
      </c>
      <c r="Y73" s="225">
        <f ca="1">Energy!Y73*Y$105</f>
        <v>0.34239190471708009</v>
      </c>
      <c r="Z73" s="225">
        <f ca="1">Energy!Z73*Z$105</f>
        <v>0.32260910765861117</v>
      </c>
      <c r="AA73" s="225">
        <f ca="1">Energy!AA73*AA$105</f>
        <v>0.3116129527934226</v>
      </c>
      <c r="AB73" s="225">
        <f ca="1">Energy!AB73*AB$105</f>
        <v>0.28793490175890923</v>
      </c>
      <c r="AC73" s="225">
        <f ca="1">Energy!AC73*AC$105</f>
        <v>0.26718610972392187</v>
      </c>
      <c r="AD73" s="225">
        <f ca="1">Energy!AD73*AD$105</f>
        <v>0.24890472649764281</v>
      </c>
      <c r="AE73" s="225">
        <f ca="1">Energy!AE73*AE$105</f>
        <v>0.22672770176730542</v>
      </c>
      <c r="AF73" s="225">
        <f ca="1">Energy!AF73*AF$105</f>
        <v>0.20397669849192773</v>
      </c>
      <c r="AG73" s="225">
        <f ca="1">Energy!AG73*AG$105</f>
        <v>0.18655644208680303</v>
      </c>
      <c r="AH73" s="225">
        <f ca="1">Energy!AH73*AH$105</f>
        <v>0.16535114088271868</v>
      </c>
      <c r="AI73" s="225">
        <f ca="1">Energy!AI73*AI$105</f>
        <v>0.14696036381964972</v>
      </c>
      <c r="AJ73" s="225">
        <f ca="1">Energy!AJ73*AJ$105</f>
        <v>0.13127805040462115</v>
      </c>
      <c r="AK73" s="225">
        <f ca="1">Energy!AK73*AK$105</f>
        <v>0.11601303878173497</v>
      </c>
      <c r="AL73" s="225">
        <f ca="1">Energy!AL73*AL$105</f>
        <v>0.10439542156471342</v>
      </c>
      <c r="AM73" s="225">
        <f ca="1">Energy!AM73*AM$105</f>
        <v>9.6883611578110332E-2</v>
      </c>
      <c r="AN73" s="225">
        <f ca="1">Energy!AN73*AN$105</f>
        <v>9.1443422684842013E-2</v>
      </c>
      <c r="AO73" s="225">
        <f ca="1">Energy!AO73*AO$105</f>
        <v>8.249606396327476E-2</v>
      </c>
      <c r="AP73" s="225">
        <f ca="1">Energy!AP73*AP$105</f>
        <v>7.216890958498412E-2</v>
      </c>
      <c r="AQ73" s="238">
        <f ca="1">Energy!AQ73*RelRes</f>
        <v>6.4414557695833333E-2</v>
      </c>
      <c r="AR73" s="100">
        <f ca="1">Energy!AR73*RelRes*(1+RelInc)^(AR$70-$AQ$70)</f>
        <v>5.817580688920003E-2</v>
      </c>
      <c r="AS73" s="100">
        <f ca="1">Energy!AS73*RelRes*(1+RelInc)^(AS$70-$AQ$70)</f>
        <v>5.1707518729581861E-2</v>
      </c>
      <c r="AT73" s="100">
        <f ca="1">Energy!AT73*RelRes*(1+RelInc)^(AT$70-$AQ$70)</f>
        <v>4.5299483629914462E-2</v>
      </c>
      <c r="AU73" s="100">
        <f>Energy!AU73*RelRes*(1+RelInc)^(AU$70-$AQ$70)</f>
        <v>0</v>
      </c>
      <c r="AV73" s="100">
        <f>Energy!AV73*RelRes*(1+RelInc)^(AV$70-$AQ$70)</f>
        <v>0</v>
      </c>
      <c r="AW73" s="100">
        <f>Energy!AW73*RelRes*(1+RelInc)^(AW$70-$AQ$70)</f>
        <v>0</v>
      </c>
      <c r="AX73" s="100">
        <f>Energy!AX73*RelRes*(1+RelInc)^(AX$70-$AQ$70)</f>
        <v>0</v>
      </c>
      <c r="AY73" s="100">
        <f>Energy!AY73*RelRes*(1+RelInc)^(AY$70-$AQ$70)</f>
        <v>0</v>
      </c>
      <c r="AZ73" s="100">
        <f>Energy!AZ73*RelRes*(1+RelInc)^(AZ$70-$AQ$70)</f>
        <v>0</v>
      </c>
      <c r="BA73" s="100">
        <f>Energy!BA73*RelRes*(1+RelInc)^(BA$70-$AQ$70)</f>
        <v>0</v>
      </c>
      <c r="BB73" s="100">
        <f>Energy!BB73*RelRes*(1+RelInc)^(BB$70-$AQ$70)</f>
        <v>0</v>
      </c>
      <c r="BC73" s="100">
        <f>Energy!BC73*RelRes*(1+RelInc)^(BC$70-$AQ$70)</f>
        <v>0</v>
      </c>
      <c r="BD73" s="100">
        <f>Energy!BD73*RelRes*(1+RelInc)^(BD$70-$AQ$70)</f>
        <v>0</v>
      </c>
      <c r="BE73" s="100">
        <f>Energy!BE73*RelRes*(1+RelInc)^(BE$70-$AQ$70)</f>
        <v>0</v>
      </c>
      <c r="BF73" s="100">
        <f>Energy!BF73*RelRes*(1+RelInc)^(BF$70-$AQ$70)</f>
        <v>0</v>
      </c>
      <c r="BG73" s="100">
        <f>Energy!BG73*RelRes*(1+RelInc)^(BG$70-$AQ$70)</f>
        <v>0</v>
      </c>
      <c r="BH73" s="100">
        <f>Energy!BH73*RelRes*(1+RelInc)^(BH$70-$AQ$70)</f>
        <v>0</v>
      </c>
      <c r="BI73" s="100">
        <f>Energy!BI73*RelRes*(1+RelInc)^(BI$70-$AQ$70)</f>
        <v>0</v>
      </c>
      <c r="BJ73" s="100">
        <f>Energy!BJ73*RelRes*(1+RelInc)^(BJ$70-$AQ$70)</f>
        <v>0</v>
      </c>
      <c r="BK73" s="100">
        <f>Energy!BK73*RelRes*(1+RelInc)^(BK$70-$AQ$70)</f>
        <v>0</v>
      </c>
      <c r="BL73" s="100">
        <f>Energy!BL73*RelRes*(1+RelInc)^(BL$70-$AQ$70)</f>
        <v>0</v>
      </c>
      <c r="BM73" s="100">
        <f>Energy!BM73*RelRes*(1+RelInc)^(BM$70-$AQ$70)</f>
        <v>0</v>
      </c>
      <c r="BN73" s="100">
        <f>Energy!BN73*RelRes*(1+RelInc)^(BN$70-$AQ$70)</f>
        <v>0</v>
      </c>
      <c r="BO73" s="100">
        <f>Energy!BO73*RelRes*(1+RelInc)^(BO$70-$AQ$70)</f>
        <v>0</v>
      </c>
      <c r="BP73" s="100">
        <f>Energy!BP73*RelRes*(1+RelInc)^(BP$70-$AQ$70)</f>
        <v>0</v>
      </c>
      <c r="BQ73" s="100">
        <f>Energy!BQ73*RelRes*(1+RelInc)^(BQ$70-$AQ$70)</f>
        <v>0</v>
      </c>
      <c r="BR73" s="100">
        <f>Energy!BR73*RelRes*(1+RelInc)^(BR$70-$AQ$70)</f>
        <v>0</v>
      </c>
      <c r="BS73" s="100">
        <f>Energy!BS73*RelRes*(1+RelInc)^(BS$70-$AQ$70)</f>
        <v>0</v>
      </c>
      <c r="BT73" s="100">
        <f>Energy!BT73*RelRes*(1+RelInc)^(BT$70-$AQ$70)</f>
        <v>0</v>
      </c>
      <c r="BU73" s="100">
        <f>Energy!BU73*RelRes*(1+RelInc)^(BU$70-$AQ$70)</f>
        <v>0</v>
      </c>
      <c r="BV73" s="100">
        <f>Energy!BV73*RelRes*(1+RelInc)^(BV$70-$AQ$70)</f>
        <v>0</v>
      </c>
      <c r="BW73" s="100">
        <f>Energy!BW73*RelRes*(1+RelInc)^(BW$70-$AQ$70)</f>
        <v>0</v>
      </c>
      <c r="BX73" s="100">
        <f>Energy!BX73*RelRes*(1+RelInc)^(BX$70-$AQ$70)</f>
        <v>0</v>
      </c>
      <c r="BY73" s="100">
        <f>Energy!BY73*RelRes*(1+RelInc)^(BY$70-$AQ$70)</f>
        <v>0</v>
      </c>
      <c r="BZ73" s="100">
        <f>Energy!BZ73*RelRes*(1+RelInc)^(BZ$70-$AQ$70)</f>
        <v>0</v>
      </c>
      <c r="CA73" s="100">
        <f>Energy!CA73*RelRes*(1+RelInc)^(CA$70-$AQ$70)</f>
        <v>0</v>
      </c>
      <c r="CB73" s="100">
        <f>Energy!CB73*RelRes*(1+RelInc)^(CB$70-$AQ$70)</f>
        <v>0</v>
      </c>
      <c r="CC73" s="100">
        <f>Energy!CC73*RelRes*(1+RelInc)^(CC$70-$AQ$70)</f>
        <v>0</v>
      </c>
      <c r="CD73" s="100">
        <f>Energy!CD73*RelRes*(1+RelInc)^(CD$70-$AQ$70)</f>
        <v>0</v>
      </c>
      <c r="CE73" s="100">
        <f>Energy!CE73*RelRes*(1+RelInc)^(CE$70-$AQ$70)</f>
        <v>0</v>
      </c>
    </row>
    <row r="74" spans="2:83" x14ac:dyDescent="0.25">
      <c r="B74" s="307"/>
      <c r="C74" s="54" t="s">
        <v>7</v>
      </c>
      <c r="E74" s="347"/>
      <c r="F74" s="350"/>
      <c r="G74" s="229"/>
      <c r="H74" s="229"/>
      <c r="I74" s="211"/>
      <c r="J74" s="211"/>
      <c r="K74" s="211"/>
      <c r="L74" s="211"/>
      <c r="M74" s="211"/>
      <c r="N74" s="211"/>
      <c r="O74" s="211"/>
      <c r="P74" s="211"/>
      <c r="Q74" s="211"/>
      <c r="R74" s="211"/>
      <c r="S74" s="211"/>
      <c r="T74" s="211"/>
      <c r="U74" s="211"/>
      <c r="V74" s="211"/>
      <c r="W74" s="225">
        <f ca="1">Energy!W74*W$105</f>
        <v>0.2973840839150913</v>
      </c>
      <c r="X74" s="225">
        <f ca="1">Energy!X74*X$105</f>
        <v>0.32271497304053304</v>
      </c>
      <c r="Y74" s="225">
        <f ca="1">Energy!Y74*Y$105</f>
        <v>0.34619735381911693</v>
      </c>
      <c r="Z74" s="225">
        <f ca="1">Energy!Z74*Z$105</f>
        <v>0.34579509758031524</v>
      </c>
      <c r="AA74" s="225">
        <f ca="1">Energy!AA74*AA$105</f>
        <v>0.35761523456115984</v>
      </c>
      <c r="AB74" s="225">
        <f ca="1">Energy!AB74*AB$105</f>
        <v>0.35722649188331346</v>
      </c>
      <c r="AC74" s="225">
        <f ca="1">Energy!AC74*AC$105</f>
        <v>0.36172046506988864</v>
      </c>
      <c r="AD74" s="225">
        <f ca="1">Energy!AD74*AD$105</f>
        <v>0.37137955575853726</v>
      </c>
      <c r="AE74" s="225">
        <f ca="1">Energy!AE74*AE$105</f>
        <v>0.37690269740155657</v>
      </c>
      <c r="AF74" s="225">
        <f ca="1">Energy!AF74*AF$105</f>
        <v>0.38175563545712021</v>
      </c>
      <c r="AG74" s="225">
        <f ca="1">Energy!AG74*AG$105</f>
        <v>0.39773180822380144</v>
      </c>
      <c r="AH74" s="225">
        <f ca="1">Energy!AH74*AH$105</f>
        <v>0.40639198849780617</v>
      </c>
      <c r="AI74" s="225">
        <f ca="1">Energy!AI74*AI$105</f>
        <v>0.42021861844778985</v>
      </c>
      <c r="AJ74" s="225">
        <f ca="1">Energy!AJ74*AJ$105</f>
        <v>0.43808300397324351</v>
      </c>
      <c r="AK74" s="225">
        <f ca="1">Energy!AK74*AK$105</f>
        <v>0.45088126388883853</v>
      </c>
      <c r="AL74" s="225">
        <f ca="1">Energy!AL74*AL$105</f>
        <v>0.4694853812465074</v>
      </c>
      <c r="AM74" s="225">
        <f ca="1">Energy!AM74*AM$105</f>
        <v>0.49912393185135118</v>
      </c>
      <c r="AN74" s="225">
        <f ca="1">Energy!AN74*AN$105</f>
        <v>0.53594171484358122</v>
      </c>
      <c r="AO74" s="225">
        <f ca="1">Energy!AO74*AO$105</f>
        <v>0.54731387250112629</v>
      </c>
      <c r="AP74" s="225">
        <f ca="1">Energy!AP74*AP$105</f>
        <v>0.53384586800820333</v>
      </c>
      <c r="AQ74" s="238">
        <f ca="1">Energy!AQ74*RelRes</f>
        <v>0.5195364892380373</v>
      </c>
      <c r="AR74" s="100">
        <f ca="1">Energy!AR74*RelRes*(1+RelInc)^(AR$70-$AQ$70)</f>
        <v>0.50074979052984148</v>
      </c>
      <c r="AS74" s="100">
        <f ca="1">Energy!AS74*RelRes*(1+RelInc)^(AS$70-$AQ$70)</f>
        <v>0.47072206568632019</v>
      </c>
      <c r="AT74" s="100">
        <f ca="1">Energy!AT74*RelRes*(1+RelInc)^(AT$70-$AQ$70)</f>
        <v>0.43535296632574738</v>
      </c>
      <c r="AU74" s="100">
        <f>Energy!AU74*RelRes*(1+RelInc)^(AU$70-$AQ$70)</f>
        <v>0</v>
      </c>
      <c r="AV74" s="100">
        <f>Energy!AV74*RelRes*(1+RelInc)^(AV$70-$AQ$70)</f>
        <v>0</v>
      </c>
      <c r="AW74" s="100">
        <f>Energy!AW74*RelRes*(1+RelInc)^(AW$70-$AQ$70)</f>
        <v>0</v>
      </c>
      <c r="AX74" s="100">
        <f>Energy!AX74*RelRes*(1+RelInc)^(AX$70-$AQ$70)</f>
        <v>0</v>
      </c>
      <c r="AY74" s="100">
        <f>Energy!AY74*RelRes*(1+RelInc)^(AY$70-$AQ$70)</f>
        <v>0</v>
      </c>
      <c r="AZ74" s="100">
        <f>Energy!AZ74*RelRes*(1+RelInc)^(AZ$70-$AQ$70)</f>
        <v>0</v>
      </c>
      <c r="BA74" s="100">
        <f>Energy!BA74*RelRes*(1+RelInc)^(BA$70-$AQ$70)</f>
        <v>0</v>
      </c>
      <c r="BB74" s="100">
        <f>Energy!BB74*RelRes*(1+RelInc)^(BB$70-$AQ$70)</f>
        <v>0</v>
      </c>
      <c r="BC74" s="100">
        <f>Energy!BC74*RelRes*(1+RelInc)^(BC$70-$AQ$70)</f>
        <v>0</v>
      </c>
      <c r="BD74" s="100">
        <f>Energy!BD74*RelRes*(1+RelInc)^(BD$70-$AQ$70)</f>
        <v>0</v>
      </c>
      <c r="BE74" s="100">
        <f>Energy!BE74*RelRes*(1+RelInc)^(BE$70-$AQ$70)</f>
        <v>0</v>
      </c>
      <c r="BF74" s="100">
        <f>Energy!BF74*RelRes*(1+RelInc)^(BF$70-$AQ$70)</f>
        <v>0</v>
      </c>
      <c r="BG74" s="100">
        <f>Energy!BG74*RelRes*(1+RelInc)^(BG$70-$AQ$70)</f>
        <v>0</v>
      </c>
      <c r="BH74" s="100">
        <f>Energy!BH74*RelRes*(1+RelInc)^(BH$70-$AQ$70)</f>
        <v>0</v>
      </c>
      <c r="BI74" s="100">
        <f>Energy!BI74*RelRes*(1+RelInc)^(BI$70-$AQ$70)</f>
        <v>0</v>
      </c>
      <c r="BJ74" s="100">
        <f>Energy!BJ74*RelRes*(1+RelInc)^(BJ$70-$AQ$70)</f>
        <v>0</v>
      </c>
      <c r="BK74" s="100">
        <f>Energy!BK74*RelRes*(1+RelInc)^(BK$70-$AQ$70)</f>
        <v>0</v>
      </c>
      <c r="BL74" s="100">
        <f>Energy!BL74*RelRes*(1+RelInc)^(BL$70-$AQ$70)</f>
        <v>0</v>
      </c>
      <c r="BM74" s="100">
        <f>Energy!BM74*RelRes*(1+RelInc)^(BM$70-$AQ$70)</f>
        <v>0</v>
      </c>
      <c r="BN74" s="100">
        <f>Energy!BN74*RelRes*(1+RelInc)^(BN$70-$AQ$70)</f>
        <v>0</v>
      </c>
      <c r="BO74" s="100">
        <f>Energy!BO74*RelRes*(1+RelInc)^(BO$70-$AQ$70)</f>
        <v>0</v>
      </c>
      <c r="BP74" s="100">
        <f>Energy!BP74*RelRes*(1+RelInc)^(BP$70-$AQ$70)</f>
        <v>0</v>
      </c>
      <c r="BQ74" s="100">
        <f>Energy!BQ74*RelRes*(1+RelInc)^(BQ$70-$AQ$70)</f>
        <v>0</v>
      </c>
      <c r="BR74" s="100">
        <f>Energy!BR74*RelRes*(1+RelInc)^(BR$70-$AQ$70)</f>
        <v>0</v>
      </c>
      <c r="BS74" s="100">
        <f>Energy!BS74*RelRes*(1+RelInc)^(BS$70-$AQ$70)</f>
        <v>0</v>
      </c>
      <c r="BT74" s="100">
        <f>Energy!BT74*RelRes*(1+RelInc)^(BT$70-$AQ$70)</f>
        <v>0</v>
      </c>
      <c r="BU74" s="100">
        <f>Energy!BU74*RelRes*(1+RelInc)^(BU$70-$AQ$70)</f>
        <v>0</v>
      </c>
      <c r="BV74" s="100">
        <f>Energy!BV74*RelRes*(1+RelInc)^(BV$70-$AQ$70)</f>
        <v>0</v>
      </c>
      <c r="BW74" s="100">
        <f>Energy!BW74*RelRes*(1+RelInc)^(BW$70-$AQ$70)</f>
        <v>0</v>
      </c>
      <c r="BX74" s="100">
        <f>Energy!BX74*RelRes*(1+RelInc)^(BX$70-$AQ$70)</f>
        <v>0</v>
      </c>
      <c r="BY74" s="100">
        <f>Energy!BY74*RelRes*(1+RelInc)^(BY$70-$AQ$70)</f>
        <v>0</v>
      </c>
      <c r="BZ74" s="100">
        <f>Energy!BZ74*RelRes*(1+RelInc)^(BZ$70-$AQ$70)</f>
        <v>0</v>
      </c>
      <c r="CA74" s="100">
        <f>Energy!CA74*RelRes*(1+RelInc)^(CA$70-$AQ$70)</f>
        <v>0</v>
      </c>
      <c r="CB74" s="100">
        <f>Energy!CB74*RelRes*(1+RelInc)^(CB$70-$AQ$70)</f>
        <v>0</v>
      </c>
      <c r="CC74" s="100">
        <f>Energy!CC74*RelRes*(1+RelInc)^(CC$70-$AQ$70)</f>
        <v>0</v>
      </c>
      <c r="CD74" s="100">
        <f>Energy!CD74*RelRes*(1+RelInc)^(CD$70-$AQ$70)</f>
        <v>0</v>
      </c>
      <c r="CE74" s="100">
        <f>Energy!CE74*RelRes*(1+RelInc)^(CE$70-$AQ$70)</f>
        <v>0</v>
      </c>
    </row>
    <row r="75" spans="2:83" x14ac:dyDescent="0.25">
      <c r="B75" s="307"/>
      <c r="C75" s="54" t="s">
        <v>8</v>
      </c>
      <c r="E75" s="347"/>
      <c r="F75" s="350"/>
      <c r="G75" s="229"/>
      <c r="H75" s="229"/>
      <c r="I75" s="211"/>
      <c r="J75" s="211"/>
      <c r="K75" s="211"/>
      <c r="L75" s="211"/>
      <c r="M75" s="211"/>
      <c r="N75" s="211"/>
      <c r="O75" s="211"/>
      <c r="P75" s="211"/>
      <c r="Q75" s="211"/>
      <c r="R75" s="211"/>
      <c r="S75" s="211"/>
      <c r="T75" s="211"/>
      <c r="U75" s="211"/>
      <c r="V75" s="211"/>
      <c r="W75" s="225">
        <f ca="1">Energy!W75*W$105</f>
        <v>0.27100186189996506</v>
      </c>
      <c r="X75" s="225">
        <f ca="1">Energy!X75*X$105</f>
        <v>0.2933610792679866</v>
      </c>
      <c r="Y75" s="225">
        <f ca="1">Energy!Y75*Y$105</f>
        <v>0.31377975806766306</v>
      </c>
      <c r="Z75" s="225">
        <f ca="1">Energy!Z75*Z$105</f>
        <v>0.31221828487774062</v>
      </c>
      <c r="AA75" s="225">
        <f ca="1">Energy!AA75*AA$105</f>
        <v>0.32108201323756524</v>
      </c>
      <c r="AB75" s="225">
        <f ca="1">Energy!AB75*AB$105</f>
        <v>0.31831616407523838</v>
      </c>
      <c r="AC75" s="225">
        <f ca="1">Energy!AC75*AC$105</f>
        <v>0.31923652620358473</v>
      </c>
      <c r="AD75" s="225">
        <f ca="1">Energy!AD75*AD$105</f>
        <v>0.32405670268779957</v>
      </c>
      <c r="AE75" s="225">
        <f ca="1">Energy!AE75*AE$105</f>
        <v>0.32468057556756252</v>
      </c>
      <c r="AF75" s="225">
        <f ca="1">Energy!AF75*AF$105</f>
        <v>0.32411831123221835</v>
      </c>
      <c r="AG75" s="225">
        <f ca="1">Energy!AG75*AG$105</f>
        <v>0.3329396371627068</v>
      </c>
      <c r="AH75" s="225">
        <f ca="1">Energy!AH75*AH$105</f>
        <v>0.33592871456571516</v>
      </c>
      <c r="AI75" s="225">
        <f ca="1">Energy!AI75*AI$105</f>
        <v>0.34256511023011055</v>
      </c>
      <c r="AJ75" s="225">
        <f ca="1">Energy!AJ75*AJ$105</f>
        <v>0.35128397772970515</v>
      </c>
      <c r="AK75" s="225">
        <f ca="1">Energy!AK75*AK$105</f>
        <v>0.35658033204978362</v>
      </c>
      <c r="AL75" s="225">
        <f ca="1">Energy!AL75*AL$105</f>
        <v>0.36997002154672676</v>
      </c>
      <c r="AM75" s="225">
        <f ca="1">Energy!AM75*AM$105</f>
        <v>0.39782007426083094</v>
      </c>
      <c r="AN75" s="225">
        <f ca="1">Energy!AN75*AN$105</f>
        <v>0.43806392615660333</v>
      </c>
      <c r="AO75" s="225">
        <f ca="1">Energy!AO75*AO$105</f>
        <v>0.46473947235971474</v>
      </c>
      <c r="AP75" s="225">
        <f ca="1">Energy!AP75*AP$105</f>
        <v>0.48472636399999247</v>
      </c>
      <c r="AQ75" s="238">
        <f ca="1">Energy!AQ75*RelRes</f>
        <v>0.52869934152200004</v>
      </c>
      <c r="AR75" s="100">
        <f ca="1">Energy!AR75*RelRes*(1+RelInc)^(AR$70-$AQ$70)</f>
        <v>0.59641836669317783</v>
      </c>
      <c r="AS75" s="100">
        <f ca="1">Energy!AS75*RelRes*(1+RelInc)^(AS$70-$AQ$70)</f>
        <v>0.66981991274591102</v>
      </c>
      <c r="AT75" s="100">
        <f ca="1">Energy!AT75*RelRes*(1+RelInc)^(AT$70-$AQ$70)</f>
        <v>0.74303831015708699</v>
      </c>
      <c r="AU75" s="100">
        <f>Energy!AU75*RelRes*(1+RelInc)^(AU$70-$AQ$70)</f>
        <v>0</v>
      </c>
      <c r="AV75" s="100">
        <f>Energy!AV75*RelRes*(1+RelInc)^(AV$70-$AQ$70)</f>
        <v>0</v>
      </c>
      <c r="AW75" s="100">
        <f>Energy!AW75*RelRes*(1+RelInc)^(AW$70-$AQ$70)</f>
        <v>0</v>
      </c>
      <c r="AX75" s="100">
        <f>Energy!AX75*RelRes*(1+RelInc)^(AX$70-$AQ$70)</f>
        <v>0</v>
      </c>
      <c r="AY75" s="100">
        <f>Energy!AY75*RelRes*(1+RelInc)^(AY$70-$AQ$70)</f>
        <v>0</v>
      </c>
      <c r="AZ75" s="100">
        <f>Energy!AZ75*RelRes*(1+RelInc)^(AZ$70-$AQ$70)</f>
        <v>0</v>
      </c>
      <c r="BA75" s="100">
        <f>Energy!BA75*RelRes*(1+RelInc)^(BA$70-$AQ$70)</f>
        <v>0</v>
      </c>
      <c r="BB75" s="100">
        <f>Energy!BB75*RelRes*(1+RelInc)^(BB$70-$AQ$70)</f>
        <v>0</v>
      </c>
      <c r="BC75" s="100">
        <f>Energy!BC75*RelRes*(1+RelInc)^(BC$70-$AQ$70)</f>
        <v>0</v>
      </c>
      <c r="BD75" s="100">
        <f>Energy!BD75*RelRes*(1+RelInc)^(BD$70-$AQ$70)</f>
        <v>0</v>
      </c>
      <c r="BE75" s="100">
        <f>Energy!BE75*RelRes*(1+RelInc)^(BE$70-$AQ$70)</f>
        <v>0</v>
      </c>
      <c r="BF75" s="100">
        <f>Energy!BF75*RelRes*(1+RelInc)^(BF$70-$AQ$70)</f>
        <v>0</v>
      </c>
      <c r="BG75" s="100">
        <f>Energy!BG75*RelRes*(1+RelInc)^(BG$70-$AQ$70)</f>
        <v>0</v>
      </c>
      <c r="BH75" s="100">
        <f>Energy!BH75*RelRes*(1+RelInc)^(BH$70-$AQ$70)</f>
        <v>0</v>
      </c>
      <c r="BI75" s="100">
        <f>Energy!BI75*RelRes*(1+RelInc)^(BI$70-$AQ$70)</f>
        <v>0</v>
      </c>
      <c r="BJ75" s="100">
        <f>Energy!BJ75*RelRes*(1+RelInc)^(BJ$70-$AQ$70)</f>
        <v>0</v>
      </c>
      <c r="BK75" s="100">
        <f>Energy!BK75*RelRes*(1+RelInc)^(BK$70-$AQ$70)</f>
        <v>0</v>
      </c>
      <c r="BL75" s="100">
        <f>Energy!BL75*RelRes*(1+RelInc)^(BL$70-$AQ$70)</f>
        <v>0</v>
      </c>
      <c r="BM75" s="100">
        <f>Energy!BM75*RelRes*(1+RelInc)^(BM$70-$AQ$70)</f>
        <v>0</v>
      </c>
      <c r="BN75" s="100">
        <f>Energy!BN75*RelRes*(1+RelInc)^(BN$70-$AQ$70)</f>
        <v>0</v>
      </c>
      <c r="BO75" s="100">
        <f>Energy!BO75*RelRes*(1+RelInc)^(BO$70-$AQ$70)</f>
        <v>0</v>
      </c>
      <c r="BP75" s="100">
        <f>Energy!BP75*RelRes*(1+RelInc)^(BP$70-$AQ$70)</f>
        <v>0</v>
      </c>
      <c r="BQ75" s="100">
        <f>Energy!BQ75*RelRes*(1+RelInc)^(BQ$70-$AQ$70)</f>
        <v>0</v>
      </c>
      <c r="BR75" s="100">
        <f>Energy!BR75*RelRes*(1+RelInc)^(BR$70-$AQ$70)</f>
        <v>0</v>
      </c>
      <c r="BS75" s="100">
        <f>Energy!BS75*RelRes*(1+RelInc)^(BS$70-$AQ$70)</f>
        <v>0</v>
      </c>
      <c r="BT75" s="100">
        <f>Energy!BT75*RelRes*(1+RelInc)^(BT$70-$AQ$70)</f>
        <v>0</v>
      </c>
      <c r="BU75" s="100">
        <f>Energy!BU75*RelRes*(1+RelInc)^(BU$70-$AQ$70)</f>
        <v>0</v>
      </c>
      <c r="BV75" s="100">
        <f>Energy!BV75*RelRes*(1+RelInc)^(BV$70-$AQ$70)</f>
        <v>0</v>
      </c>
      <c r="BW75" s="100">
        <f>Energy!BW75*RelRes*(1+RelInc)^(BW$70-$AQ$70)</f>
        <v>0</v>
      </c>
      <c r="BX75" s="100">
        <f>Energy!BX75*RelRes*(1+RelInc)^(BX$70-$AQ$70)</f>
        <v>0</v>
      </c>
      <c r="BY75" s="100">
        <f>Energy!BY75*RelRes*(1+RelInc)^(BY$70-$AQ$70)</f>
        <v>0</v>
      </c>
      <c r="BZ75" s="100">
        <f>Energy!BZ75*RelRes*(1+RelInc)^(BZ$70-$AQ$70)</f>
        <v>0</v>
      </c>
      <c r="CA75" s="100">
        <f>Energy!CA75*RelRes*(1+RelInc)^(CA$70-$AQ$70)</f>
        <v>0</v>
      </c>
      <c r="CB75" s="100">
        <f>Energy!CB75*RelRes*(1+RelInc)^(CB$70-$AQ$70)</f>
        <v>0</v>
      </c>
      <c r="CC75" s="100">
        <f>Energy!CC75*RelRes*(1+RelInc)^(CC$70-$AQ$70)</f>
        <v>0</v>
      </c>
      <c r="CD75" s="100">
        <f>Energy!CD75*RelRes*(1+RelInc)^(CD$70-$AQ$70)</f>
        <v>0</v>
      </c>
      <c r="CE75" s="100">
        <f>Energy!CE75*RelRes*(1+RelInc)^(CE$70-$AQ$70)</f>
        <v>0</v>
      </c>
    </row>
    <row r="76" spans="2:83" x14ac:dyDescent="0.25">
      <c r="B76" s="307"/>
      <c r="C76" s="54" t="s">
        <v>9</v>
      </c>
      <c r="E76" s="347"/>
      <c r="F76" s="350"/>
      <c r="G76" s="229"/>
      <c r="H76" s="229"/>
      <c r="I76" s="211"/>
      <c r="J76" s="211"/>
      <c r="K76" s="211"/>
      <c r="L76" s="211"/>
      <c r="M76" s="211"/>
      <c r="N76" s="211"/>
      <c r="O76" s="211"/>
      <c r="P76" s="211"/>
      <c r="Q76" s="211"/>
      <c r="R76" s="211"/>
      <c r="S76" s="211"/>
      <c r="T76" s="211"/>
      <c r="U76" s="211"/>
      <c r="V76" s="211"/>
      <c r="W76" s="225">
        <f ca="1">Energy!W76*W$105</f>
        <v>0</v>
      </c>
      <c r="X76" s="225">
        <f ca="1">Energy!X76*X$105</f>
        <v>0</v>
      </c>
      <c r="Y76" s="225">
        <f ca="1">Energy!Y76*Y$105</f>
        <v>0</v>
      </c>
      <c r="Z76" s="225">
        <f ca="1">Energy!Z76*Z$105</f>
        <v>0</v>
      </c>
      <c r="AA76" s="225">
        <f ca="1">Energy!AA76*AA$105</f>
        <v>0</v>
      </c>
      <c r="AB76" s="225">
        <f ca="1">Energy!AB76*AB$105</f>
        <v>0</v>
      </c>
      <c r="AC76" s="225">
        <f ca="1">Energy!AC76*AC$105</f>
        <v>0</v>
      </c>
      <c r="AD76" s="225">
        <f ca="1">Energy!AD76*AD$105</f>
        <v>0</v>
      </c>
      <c r="AE76" s="225">
        <f ca="1">Energy!AE76*AE$105</f>
        <v>0</v>
      </c>
      <c r="AF76" s="225">
        <f ca="1">Energy!AF76*AF$105</f>
        <v>0</v>
      </c>
      <c r="AG76" s="225">
        <f ca="1">Energy!AG76*AG$105</f>
        <v>0</v>
      </c>
      <c r="AH76" s="225">
        <f ca="1">Energy!AH76*AH$105</f>
        <v>0</v>
      </c>
      <c r="AI76" s="225">
        <f ca="1">Energy!AI76*AI$105</f>
        <v>7.6921687558257159E-4</v>
      </c>
      <c r="AJ76" s="225">
        <f ca="1">Energy!AJ76*AJ$105</f>
        <v>2.4985294623321476E-3</v>
      </c>
      <c r="AK76" s="225">
        <f ca="1">Energy!AK76*AK$105</f>
        <v>5.6155355559571775E-3</v>
      </c>
      <c r="AL76" s="225">
        <f ca="1">Energy!AL76*AL$105</f>
        <v>9.9835535545797667E-3</v>
      </c>
      <c r="AM76" s="225">
        <f ca="1">Energy!AM76*AM$105</f>
        <v>1.6379486924042036E-2</v>
      </c>
      <c r="AN76" s="225">
        <f ca="1">Energy!AN76*AN$105</f>
        <v>2.5312387766319038E-2</v>
      </c>
      <c r="AO76" s="225">
        <f ca="1">Energy!AO76*AO$105</f>
        <v>3.5458329808753096E-2</v>
      </c>
      <c r="AP76" s="225">
        <f ca="1">Energy!AP76*AP$105</f>
        <v>4.6760429902212172E-2</v>
      </c>
      <c r="AQ76" s="238">
        <f ca="1">Energy!AQ76*RelRes</f>
        <v>6.1826475680199992E-2</v>
      </c>
      <c r="AR76" s="100">
        <f ca="1">Energy!AR76*RelRes*(1+RelInc)^(AR$70-$AQ$70)</f>
        <v>8.0747853340821324E-2</v>
      </c>
      <c r="AS76" s="100">
        <f ca="1">Energy!AS76*RelRes*(1+RelInc)^(AS$70-$AQ$70)</f>
        <v>0.10228726825928278</v>
      </c>
      <c r="AT76" s="100">
        <f ca="1">Energy!AT76*RelRes*(1+RelInc)^(AT$70-$AQ$70)</f>
        <v>0.12419675629749838</v>
      </c>
      <c r="AU76" s="100">
        <f>Energy!AU76*RelRes*(1+RelInc)^(AU$70-$AQ$70)</f>
        <v>0</v>
      </c>
      <c r="AV76" s="100">
        <f>Energy!AV76*RelRes*(1+RelInc)^(AV$70-$AQ$70)</f>
        <v>0</v>
      </c>
      <c r="AW76" s="100">
        <f>Energy!AW76*RelRes*(1+RelInc)^(AW$70-$AQ$70)</f>
        <v>0</v>
      </c>
      <c r="AX76" s="100">
        <f>Energy!AX76*RelRes*(1+RelInc)^(AX$70-$AQ$70)</f>
        <v>0</v>
      </c>
      <c r="AY76" s="100">
        <f>Energy!AY76*RelRes*(1+RelInc)^(AY$70-$AQ$70)</f>
        <v>0</v>
      </c>
      <c r="AZ76" s="100">
        <f>Energy!AZ76*RelRes*(1+RelInc)^(AZ$70-$AQ$70)</f>
        <v>0</v>
      </c>
      <c r="BA76" s="100">
        <f>Energy!BA76*RelRes*(1+RelInc)^(BA$70-$AQ$70)</f>
        <v>0</v>
      </c>
      <c r="BB76" s="100">
        <f>Energy!BB76*RelRes*(1+RelInc)^(BB$70-$AQ$70)</f>
        <v>0</v>
      </c>
      <c r="BC76" s="100">
        <f>Energy!BC76*RelRes*(1+RelInc)^(BC$70-$AQ$70)</f>
        <v>0</v>
      </c>
      <c r="BD76" s="100">
        <f>Energy!BD76*RelRes*(1+RelInc)^(BD$70-$AQ$70)</f>
        <v>0</v>
      </c>
      <c r="BE76" s="100">
        <f>Energy!BE76*RelRes*(1+RelInc)^(BE$70-$AQ$70)</f>
        <v>0</v>
      </c>
      <c r="BF76" s="100">
        <f>Energy!BF76*RelRes*(1+RelInc)^(BF$70-$AQ$70)</f>
        <v>0</v>
      </c>
      <c r="BG76" s="100">
        <f>Energy!BG76*RelRes*(1+RelInc)^(BG$70-$AQ$70)</f>
        <v>0</v>
      </c>
      <c r="BH76" s="100">
        <f>Energy!BH76*RelRes*(1+RelInc)^(BH$70-$AQ$70)</f>
        <v>0</v>
      </c>
      <c r="BI76" s="100">
        <f>Energy!BI76*RelRes*(1+RelInc)^(BI$70-$AQ$70)</f>
        <v>0</v>
      </c>
      <c r="BJ76" s="100">
        <f>Energy!BJ76*RelRes*(1+RelInc)^(BJ$70-$AQ$70)</f>
        <v>0</v>
      </c>
      <c r="BK76" s="100">
        <f>Energy!BK76*RelRes*(1+RelInc)^(BK$70-$AQ$70)</f>
        <v>0</v>
      </c>
      <c r="BL76" s="100">
        <f>Energy!BL76*RelRes*(1+RelInc)^(BL$70-$AQ$70)</f>
        <v>0</v>
      </c>
      <c r="BM76" s="100">
        <f>Energy!BM76*RelRes*(1+RelInc)^(BM$70-$AQ$70)</f>
        <v>0</v>
      </c>
      <c r="BN76" s="100">
        <f>Energy!BN76*RelRes*(1+RelInc)^(BN$70-$AQ$70)</f>
        <v>0</v>
      </c>
      <c r="BO76" s="100">
        <f>Energy!BO76*RelRes*(1+RelInc)^(BO$70-$AQ$70)</f>
        <v>0</v>
      </c>
      <c r="BP76" s="100">
        <f>Energy!BP76*RelRes*(1+RelInc)^(BP$70-$AQ$70)</f>
        <v>0</v>
      </c>
      <c r="BQ76" s="100">
        <f>Energy!BQ76*RelRes*(1+RelInc)^(BQ$70-$AQ$70)</f>
        <v>0</v>
      </c>
      <c r="BR76" s="100">
        <f>Energy!BR76*RelRes*(1+RelInc)^(BR$70-$AQ$70)</f>
        <v>0</v>
      </c>
      <c r="BS76" s="100">
        <f>Energy!BS76*RelRes*(1+RelInc)^(BS$70-$AQ$70)</f>
        <v>0</v>
      </c>
      <c r="BT76" s="100">
        <f>Energy!BT76*RelRes*(1+RelInc)^(BT$70-$AQ$70)</f>
        <v>0</v>
      </c>
      <c r="BU76" s="100">
        <f>Energy!BU76*RelRes*(1+RelInc)^(BU$70-$AQ$70)</f>
        <v>0</v>
      </c>
      <c r="BV76" s="100">
        <f>Energy!BV76*RelRes*(1+RelInc)^(BV$70-$AQ$70)</f>
        <v>0</v>
      </c>
      <c r="BW76" s="100">
        <f>Energy!BW76*RelRes*(1+RelInc)^(BW$70-$AQ$70)</f>
        <v>0</v>
      </c>
      <c r="BX76" s="100">
        <f>Energy!BX76*RelRes*(1+RelInc)^(BX$70-$AQ$70)</f>
        <v>0</v>
      </c>
      <c r="BY76" s="100">
        <f>Energy!BY76*RelRes*(1+RelInc)^(BY$70-$AQ$70)</f>
        <v>0</v>
      </c>
      <c r="BZ76" s="100">
        <f>Energy!BZ76*RelRes*(1+RelInc)^(BZ$70-$AQ$70)</f>
        <v>0</v>
      </c>
      <c r="CA76" s="100">
        <f>Energy!CA76*RelRes*(1+RelInc)^(CA$70-$AQ$70)</f>
        <v>0</v>
      </c>
      <c r="CB76" s="100">
        <f>Energy!CB76*RelRes*(1+RelInc)^(CB$70-$AQ$70)</f>
        <v>0</v>
      </c>
      <c r="CC76" s="100">
        <f>Energy!CC76*RelRes*(1+RelInc)^(CC$70-$AQ$70)</f>
        <v>0</v>
      </c>
      <c r="CD76" s="100">
        <f>Energy!CD76*RelRes*(1+RelInc)^(CD$70-$AQ$70)</f>
        <v>0</v>
      </c>
      <c r="CE76" s="100">
        <f>Energy!CE76*RelRes*(1+RelInc)^(CE$70-$AQ$70)</f>
        <v>0</v>
      </c>
    </row>
    <row r="77" spans="2:83" ht="24" x14ac:dyDescent="0.25">
      <c r="B77" s="307"/>
      <c r="C77" s="54" t="s">
        <v>10</v>
      </c>
      <c r="E77" s="347"/>
      <c r="F77" s="350"/>
      <c r="G77" s="229"/>
      <c r="H77" s="229"/>
      <c r="I77" s="211"/>
      <c r="J77" s="211"/>
      <c r="K77" s="211"/>
      <c r="L77" s="211"/>
      <c r="M77" s="211"/>
      <c r="N77" s="211"/>
      <c r="O77" s="211"/>
      <c r="P77" s="211"/>
      <c r="Q77" s="211"/>
      <c r="R77" s="211"/>
      <c r="S77" s="211"/>
      <c r="T77" s="211"/>
      <c r="U77" s="211"/>
      <c r="V77" s="211"/>
      <c r="W77" s="225">
        <f ca="1">Energy!W77*W$105</f>
        <v>3.3176667587653148E-2</v>
      </c>
      <c r="X77" s="225">
        <f ca="1">Energy!X77*X$105</f>
        <v>3.5994406982414358E-2</v>
      </c>
      <c r="Y77" s="225">
        <f ca="1">Energy!Y77*Y$105</f>
        <v>3.856297309395295E-2</v>
      </c>
      <c r="Z77" s="225">
        <f ca="1">Energy!Z77*Z$105</f>
        <v>3.8430975981789121E-2</v>
      </c>
      <c r="AA77" s="225">
        <f ca="1">Energy!AA77*AA$105</f>
        <v>3.9618793797145516E-2</v>
      </c>
      <c r="AB77" s="225">
        <f ca="1">Energy!AB77*AB$105</f>
        <v>3.9417171341515317E-2</v>
      </c>
      <c r="AC77" s="225">
        <f ca="1">Energy!AC77*AC$105</f>
        <v>3.9722585595469206E-2</v>
      </c>
      <c r="AD77" s="225">
        <f ca="1">Energy!AD77*AD$105</f>
        <v>4.056335298471235E-2</v>
      </c>
      <c r="AE77" s="225">
        <f ca="1">Energy!AE77*AE$105</f>
        <v>4.0924510130575527E-2</v>
      </c>
      <c r="AF77" s="225">
        <f ca="1">Energy!AF77*AF$105</f>
        <v>4.1162083276674498E-2</v>
      </c>
      <c r="AG77" s="225">
        <f ca="1">Energy!AG77*AG$105</f>
        <v>4.2663256311278631E-2</v>
      </c>
      <c r="AH77" s="225">
        <f ca="1">Energy!AH77*AH$105</f>
        <v>4.3410992164725416E-2</v>
      </c>
      <c r="AI77" s="225">
        <f ca="1">Energy!AI77*AI$105</f>
        <v>4.4735213546429703E-2</v>
      </c>
      <c r="AJ77" s="225">
        <f ca="1">Energy!AJ77*AJ$105</f>
        <v>4.6349408527925413E-2</v>
      </c>
      <c r="AK77" s="225">
        <f ca="1">Energy!AK77*AK$105</f>
        <v>4.7439213773792538E-2</v>
      </c>
      <c r="AL77" s="225">
        <f ca="1">Energy!AL77*AL$105</f>
        <v>4.9270482799545226E-2</v>
      </c>
      <c r="AM77" s="225">
        <f ca="1">Energy!AM77*AM$105</f>
        <v>5.2581013564486349E-2</v>
      </c>
      <c r="AN77" s="225">
        <f ca="1">Energy!AN77*AN$105</f>
        <v>5.702589016784617E-2</v>
      </c>
      <c r="AO77" s="225">
        <f ca="1">Energy!AO77*AO$105</f>
        <v>5.9139898022202257E-2</v>
      </c>
      <c r="AP77" s="225">
        <f ca="1">Energy!AP77*AP$105</f>
        <v>5.935607038027077E-2</v>
      </c>
      <c r="AQ77" s="238">
        <f ca="1">Energy!AQ77*RelRes</f>
        <v>6.0868455361536004E-2</v>
      </c>
      <c r="AR77" s="100">
        <f ca="1">Energy!AR77*RelRes*(1+RelInc)^(AR$70-$AQ$70)</f>
        <v>6.3126049609758719E-2</v>
      </c>
      <c r="AS77" s="100">
        <f ca="1">Energy!AS77*RelRes*(1+RelInc)^(AS$70-$AQ$70)</f>
        <v>6.4842157882500695E-2</v>
      </c>
      <c r="AT77" s="100">
        <f ca="1">Energy!AT77*RelRes*(1+RelInc)^(AT$70-$AQ$70)</f>
        <v>6.6003570928434799E-2</v>
      </c>
      <c r="AU77" s="100">
        <f>Energy!AU77*RelRes*(1+RelInc)^(AU$70-$AQ$70)</f>
        <v>0</v>
      </c>
      <c r="AV77" s="100">
        <f>Energy!AV77*RelRes*(1+RelInc)^(AV$70-$AQ$70)</f>
        <v>0</v>
      </c>
      <c r="AW77" s="100">
        <f>Energy!AW77*RelRes*(1+RelInc)^(AW$70-$AQ$70)</f>
        <v>0</v>
      </c>
      <c r="AX77" s="100">
        <f>Energy!AX77*RelRes*(1+RelInc)^(AX$70-$AQ$70)</f>
        <v>0</v>
      </c>
      <c r="AY77" s="100">
        <f>Energy!AY77*RelRes*(1+RelInc)^(AY$70-$AQ$70)</f>
        <v>0</v>
      </c>
      <c r="AZ77" s="100">
        <f>Energy!AZ77*RelRes*(1+RelInc)^(AZ$70-$AQ$70)</f>
        <v>0</v>
      </c>
      <c r="BA77" s="100">
        <f>Energy!BA77*RelRes*(1+RelInc)^(BA$70-$AQ$70)</f>
        <v>0</v>
      </c>
      <c r="BB77" s="100">
        <f>Energy!BB77*RelRes*(1+RelInc)^(BB$70-$AQ$70)</f>
        <v>0</v>
      </c>
      <c r="BC77" s="100">
        <f>Energy!BC77*RelRes*(1+RelInc)^(BC$70-$AQ$70)</f>
        <v>0</v>
      </c>
      <c r="BD77" s="100">
        <f>Energy!BD77*RelRes*(1+RelInc)^(BD$70-$AQ$70)</f>
        <v>0</v>
      </c>
      <c r="BE77" s="100">
        <f>Energy!BE77*RelRes*(1+RelInc)^(BE$70-$AQ$70)</f>
        <v>0</v>
      </c>
      <c r="BF77" s="100">
        <f>Energy!BF77*RelRes*(1+RelInc)^(BF$70-$AQ$70)</f>
        <v>0</v>
      </c>
      <c r="BG77" s="100">
        <f>Energy!BG77*RelRes*(1+RelInc)^(BG$70-$AQ$70)</f>
        <v>0</v>
      </c>
      <c r="BH77" s="100">
        <f>Energy!BH77*RelRes*(1+RelInc)^(BH$70-$AQ$70)</f>
        <v>0</v>
      </c>
      <c r="BI77" s="100">
        <f>Energy!BI77*RelRes*(1+RelInc)^(BI$70-$AQ$70)</f>
        <v>0</v>
      </c>
      <c r="BJ77" s="100">
        <f>Energy!BJ77*RelRes*(1+RelInc)^(BJ$70-$AQ$70)</f>
        <v>0</v>
      </c>
      <c r="BK77" s="100">
        <f>Energy!BK77*RelRes*(1+RelInc)^(BK$70-$AQ$70)</f>
        <v>0</v>
      </c>
      <c r="BL77" s="100">
        <f>Energy!BL77*RelRes*(1+RelInc)^(BL$70-$AQ$70)</f>
        <v>0</v>
      </c>
      <c r="BM77" s="100">
        <f>Energy!BM77*RelRes*(1+RelInc)^(BM$70-$AQ$70)</f>
        <v>0</v>
      </c>
      <c r="BN77" s="100">
        <f>Energy!BN77*RelRes*(1+RelInc)^(BN$70-$AQ$70)</f>
        <v>0</v>
      </c>
      <c r="BO77" s="100">
        <f>Energy!BO77*RelRes*(1+RelInc)^(BO$70-$AQ$70)</f>
        <v>0</v>
      </c>
      <c r="BP77" s="100">
        <f>Energy!BP77*RelRes*(1+RelInc)^(BP$70-$AQ$70)</f>
        <v>0</v>
      </c>
      <c r="BQ77" s="100">
        <f>Energy!BQ77*RelRes*(1+RelInc)^(BQ$70-$AQ$70)</f>
        <v>0</v>
      </c>
      <c r="BR77" s="100">
        <f>Energy!BR77*RelRes*(1+RelInc)^(BR$70-$AQ$70)</f>
        <v>0</v>
      </c>
      <c r="BS77" s="100">
        <f>Energy!BS77*RelRes*(1+RelInc)^(BS$70-$AQ$70)</f>
        <v>0</v>
      </c>
      <c r="BT77" s="100">
        <f>Energy!BT77*RelRes*(1+RelInc)^(BT$70-$AQ$70)</f>
        <v>0</v>
      </c>
      <c r="BU77" s="100">
        <f>Energy!BU77*RelRes*(1+RelInc)^(BU$70-$AQ$70)</f>
        <v>0</v>
      </c>
      <c r="BV77" s="100">
        <f>Energy!BV77*RelRes*(1+RelInc)^(BV$70-$AQ$70)</f>
        <v>0</v>
      </c>
      <c r="BW77" s="100">
        <f>Energy!BW77*RelRes*(1+RelInc)^(BW$70-$AQ$70)</f>
        <v>0</v>
      </c>
      <c r="BX77" s="100">
        <f>Energy!BX77*RelRes*(1+RelInc)^(BX$70-$AQ$70)</f>
        <v>0</v>
      </c>
      <c r="BY77" s="100">
        <f>Energy!BY77*RelRes*(1+RelInc)^(BY$70-$AQ$70)</f>
        <v>0</v>
      </c>
      <c r="BZ77" s="100">
        <f>Energy!BZ77*RelRes*(1+RelInc)^(BZ$70-$AQ$70)</f>
        <v>0</v>
      </c>
      <c r="CA77" s="100">
        <f>Energy!CA77*RelRes*(1+RelInc)^(CA$70-$AQ$70)</f>
        <v>0</v>
      </c>
      <c r="CB77" s="100">
        <f>Energy!CB77*RelRes*(1+RelInc)^(CB$70-$AQ$70)</f>
        <v>0</v>
      </c>
      <c r="CC77" s="100">
        <f>Energy!CC77*RelRes*(1+RelInc)^(CC$70-$AQ$70)</f>
        <v>0</v>
      </c>
      <c r="CD77" s="100">
        <f>Energy!CD77*RelRes*(1+RelInc)^(CD$70-$AQ$70)</f>
        <v>0</v>
      </c>
      <c r="CE77" s="100">
        <f>Energy!CE77*RelRes*(1+RelInc)^(CE$70-$AQ$70)</f>
        <v>0</v>
      </c>
    </row>
    <row r="78" spans="2:83" x14ac:dyDescent="0.25">
      <c r="B78" s="307"/>
      <c r="C78" s="3" t="s">
        <v>75</v>
      </c>
      <c r="E78" s="347"/>
      <c r="F78" s="350"/>
      <c r="G78" s="229"/>
      <c r="H78" s="229"/>
      <c r="I78" s="20"/>
      <c r="J78" s="20"/>
      <c r="K78" s="20"/>
      <c r="L78" s="20"/>
      <c r="M78" s="20"/>
      <c r="N78" s="20"/>
      <c r="O78" s="20"/>
      <c r="P78" s="20"/>
      <c r="Q78" s="20"/>
      <c r="R78" s="20"/>
      <c r="S78" s="20"/>
      <c r="T78" s="20"/>
      <c r="U78" s="20"/>
      <c r="V78" s="20"/>
      <c r="W78" s="26">
        <f ca="1">SUM(W73:W77)</f>
        <v>0.92209929808399227</v>
      </c>
      <c r="X78" s="26">
        <f t="shared" ref="X78:CE78" ca="1" si="26">SUM(X73:X77)</f>
        <v>0.98696071257292795</v>
      </c>
      <c r="Y78" s="26">
        <f t="shared" ca="1" si="26"/>
        <v>1.0409319896978131</v>
      </c>
      <c r="Z78" s="26">
        <f t="shared" ca="1" si="26"/>
        <v>1.019053466098456</v>
      </c>
      <c r="AA78" s="26">
        <f t="shared" ca="1" si="26"/>
        <v>1.0299289943892933</v>
      </c>
      <c r="AB78" s="26">
        <f t="shared" ca="1" si="26"/>
        <v>1.0028947290589763</v>
      </c>
      <c r="AC78" s="26">
        <f t="shared" ca="1" si="26"/>
        <v>0.98786568659286456</v>
      </c>
      <c r="AD78" s="26">
        <f t="shared" ca="1" si="26"/>
        <v>0.98490433792869203</v>
      </c>
      <c r="AE78" s="26">
        <f t="shared" ca="1" si="26"/>
        <v>0.96923548486699995</v>
      </c>
      <c r="AF78" s="26">
        <f t="shared" ca="1" si="26"/>
        <v>0.95101272845794071</v>
      </c>
      <c r="AG78" s="26">
        <f t="shared" ca="1" si="26"/>
        <v>0.95989114378458995</v>
      </c>
      <c r="AH78" s="26">
        <f t="shared" ca="1" si="26"/>
        <v>0.95108283611096545</v>
      </c>
      <c r="AI78" s="26">
        <f t="shared" ca="1" si="26"/>
        <v>0.95524852291956253</v>
      </c>
      <c r="AJ78" s="26">
        <f t="shared" ca="1" si="26"/>
        <v>0.96949297009782753</v>
      </c>
      <c r="AK78" s="26">
        <f t="shared" ca="1" si="26"/>
        <v>0.97652938405010681</v>
      </c>
      <c r="AL78" s="26">
        <f t="shared" ca="1" si="26"/>
        <v>1.0031048607120725</v>
      </c>
      <c r="AM78" s="26">
        <f t="shared" ca="1" si="26"/>
        <v>1.062788118178821</v>
      </c>
      <c r="AN78" s="26">
        <f t="shared" ca="1" si="26"/>
        <v>1.1477873416191917</v>
      </c>
      <c r="AO78" s="26">
        <f t="shared" ca="1" si="26"/>
        <v>1.1891476366550713</v>
      </c>
      <c r="AP78" s="26">
        <f t="shared" ca="1" si="26"/>
        <v>1.1968576418756627</v>
      </c>
      <c r="AQ78" s="26">
        <f t="shared" ca="1" si="26"/>
        <v>1.2353453194976067</v>
      </c>
      <c r="AR78" s="26">
        <f t="shared" ca="1" si="26"/>
        <v>1.2992178670627992</v>
      </c>
      <c r="AS78" s="26">
        <f t="shared" ca="1" si="26"/>
        <v>1.3593789233035964</v>
      </c>
      <c r="AT78" s="26">
        <f t="shared" ca="1" si="26"/>
        <v>1.4138910873386821</v>
      </c>
      <c r="AU78" s="26">
        <f t="shared" si="26"/>
        <v>0</v>
      </c>
      <c r="AV78" s="26">
        <f t="shared" si="26"/>
        <v>0</v>
      </c>
      <c r="AW78" s="26">
        <f t="shared" si="26"/>
        <v>0</v>
      </c>
      <c r="AX78" s="26">
        <f t="shared" si="26"/>
        <v>0</v>
      </c>
      <c r="AY78" s="26">
        <f t="shared" si="26"/>
        <v>0</v>
      </c>
      <c r="AZ78" s="26">
        <f t="shared" si="26"/>
        <v>0</v>
      </c>
      <c r="BA78" s="26">
        <f t="shared" si="26"/>
        <v>0</v>
      </c>
      <c r="BB78" s="26">
        <f t="shared" si="26"/>
        <v>0</v>
      </c>
      <c r="BC78" s="26">
        <f t="shared" si="26"/>
        <v>0</v>
      </c>
      <c r="BD78" s="26">
        <f t="shared" si="26"/>
        <v>0</v>
      </c>
      <c r="BE78" s="26">
        <f t="shared" si="26"/>
        <v>0</v>
      </c>
      <c r="BF78" s="26">
        <f t="shared" si="26"/>
        <v>0</v>
      </c>
      <c r="BG78" s="26">
        <f t="shared" si="26"/>
        <v>0</v>
      </c>
      <c r="BH78" s="26">
        <f t="shared" si="26"/>
        <v>0</v>
      </c>
      <c r="BI78" s="26">
        <f t="shared" si="26"/>
        <v>0</v>
      </c>
      <c r="BJ78" s="26">
        <f t="shared" si="26"/>
        <v>0</v>
      </c>
      <c r="BK78" s="26">
        <f t="shared" si="26"/>
        <v>0</v>
      </c>
      <c r="BL78" s="26">
        <f t="shared" si="26"/>
        <v>0</v>
      </c>
      <c r="BM78" s="26">
        <f t="shared" si="26"/>
        <v>0</v>
      </c>
      <c r="BN78" s="26">
        <f t="shared" si="26"/>
        <v>0</v>
      </c>
      <c r="BO78" s="26">
        <f t="shared" si="26"/>
        <v>0</v>
      </c>
      <c r="BP78" s="26">
        <f t="shared" si="26"/>
        <v>0</v>
      </c>
      <c r="BQ78" s="26">
        <f t="shared" si="26"/>
        <v>0</v>
      </c>
      <c r="BR78" s="26">
        <f t="shared" si="26"/>
        <v>0</v>
      </c>
      <c r="BS78" s="26">
        <f t="shared" si="26"/>
        <v>0</v>
      </c>
      <c r="BT78" s="26">
        <f t="shared" si="26"/>
        <v>0</v>
      </c>
      <c r="BU78" s="26">
        <f t="shared" si="26"/>
        <v>0</v>
      </c>
      <c r="BV78" s="26">
        <f t="shared" si="26"/>
        <v>0</v>
      </c>
      <c r="BW78" s="26">
        <f t="shared" si="26"/>
        <v>0</v>
      </c>
      <c r="BX78" s="26">
        <f t="shared" si="26"/>
        <v>0</v>
      </c>
      <c r="BY78" s="26">
        <f t="shared" si="26"/>
        <v>0</v>
      </c>
      <c r="BZ78" s="26">
        <f t="shared" si="26"/>
        <v>0</v>
      </c>
      <c r="CA78" s="26">
        <f t="shared" si="26"/>
        <v>0</v>
      </c>
      <c r="CB78" s="26">
        <f t="shared" si="26"/>
        <v>0</v>
      </c>
      <c r="CC78" s="26">
        <f t="shared" si="26"/>
        <v>0</v>
      </c>
      <c r="CD78" s="26">
        <f t="shared" si="26"/>
        <v>0</v>
      </c>
      <c r="CE78" s="26">
        <f t="shared" si="26"/>
        <v>0</v>
      </c>
    </row>
    <row r="79" spans="2:83" x14ac:dyDescent="0.25">
      <c r="B79" s="307" t="s">
        <v>1</v>
      </c>
      <c r="C79" s="54" t="s">
        <v>11</v>
      </c>
      <c r="E79" s="347"/>
      <c r="F79" s="350"/>
      <c r="G79" s="229"/>
      <c r="H79" s="229"/>
      <c r="I79" s="211"/>
      <c r="J79" s="211"/>
      <c r="K79" s="211"/>
      <c r="L79" s="211"/>
      <c r="M79" s="211"/>
      <c r="N79" s="211"/>
      <c r="O79" s="211"/>
      <c r="P79" s="211"/>
      <c r="Q79" s="211"/>
      <c r="R79" s="211"/>
      <c r="S79" s="211"/>
      <c r="T79" s="211"/>
      <c r="U79" s="211"/>
      <c r="V79" s="211"/>
      <c r="W79" s="225">
        <f ca="1">Energy!W79*W$105</f>
        <v>0.10028287799760652</v>
      </c>
      <c r="X79" s="225">
        <f ca="1">Energy!X79*X$105</f>
        <v>0.11704529656848278</v>
      </c>
      <c r="Y79" s="225">
        <f ca="1">Energy!Y79*Y$105</f>
        <v>0.13573452335470065</v>
      </c>
      <c r="Z79" s="225">
        <f ca="1">Energy!Z79*Z$105</f>
        <v>0.14915997750118434</v>
      </c>
      <c r="AA79" s="225">
        <f ca="1">Energy!AA79*AA$105</f>
        <v>0.171970355221504</v>
      </c>
      <c r="AB79" s="225">
        <f ca="1">Energy!AB79*AB$105</f>
        <v>0.19366174073506212</v>
      </c>
      <c r="AC79" s="225">
        <f ca="1">Energy!AC79*AC$105</f>
        <v>0.22065546293331309</v>
      </c>
      <c r="AD79" s="225">
        <f ca="1">Energy!AD79*AD$105</f>
        <v>0.25411443514007626</v>
      </c>
      <c r="AE79" s="225">
        <f ca="1">Energy!AE79*AE$105</f>
        <v>0.28619365334364966</v>
      </c>
      <c r="AF79" s="225">
        <f ca="1">Energy!AF79*AF$105</f>
        <v>0.31678385295404271</v>
      </c>
      <c r="AG79" s="225">
        <f ca="1">Energy!AG79*AG$105</f>
        <v>0.3550988022945038</v>
      </c>
      <c r="AH79" s="225">
        <f ca="1">Energy!AH79*AH$105</f>
        <v>0.38611872631963706</v>
      </c>
      <c r="AI79" s="225">
        <f ca="1">Energy!AI79*AI$105</f>
        <v>0.42107318914316044</v>
      </c>
      <c r="AJ79" s="225">
        <f ca="1">Energy!AJ79*AJ$105</f>
        <v>0.45836274667380589</v>
      </c>
      <c r="AK79" s="225">
        <f ca="1">Energy!AK79*AK$105</f>
        <v>0.49691451860289898</v>
      </c>
      <c r="AL79" s="225">
        <f ca="1">Energy!AL79*AL$105</f>
        <v>0.57436876572482165</v>
      </c>
      <c r="AM79" s="225">
        <f ca="1">Energy!AM79*AM$105</f>
        <v>0.71019570028375889</v>
      </c>
      <c r="AN79" s="225">
        <f ca="1">Energy!AN79*AN$105</f>
        <v>0.91675083287780479</v>
      </c>
      <c r="AO79" s="225">
        <f ca="1">Energy!AO79*AO$105</f>
        <v>1.1163556210797121</v>
      </c>
      <c r="AP79" s="225">
        <f ca="1">Energy!AP79*AP$105</f>
        <v>1.3006304101232971</v>
      </c>
      <c r="AQ79" s="238">
        <f ca="1">Energy!AQ79*RelRes</f>
        <v>1.5062947412176002</v>
      </c>
      <c r="AR79" s="100">
        <f ca="1">Energy!AR79*RelRes*(1+RelInc)^(AR$70-$AQ$70)</f>
        <v>1.7301366634787045</v>
      </c>
      <c r="AS79" s="100">
        <f ca="1">Energy!AS79*RelRes*(1+RelInc)^(AS$70-$AQ$70)</f>
        <v>1.922700108153369</v>
      </c>
      <c r="AT79" s="100">
        <f ca="1">Energy!AT79*RelRes*(1+RelInc)^(AT$70-$AQ$70)</f>
        <v>2.0857113217990997</v>
      </c>
      <c r="AU79" s="100">
        <f>Energy!AU79*RelRes*(1+RelInc)^(AU$70-$AQ$70)</f>
        <v>0</v>
      </c>
      <c r="AV79" s="100">
        <f>Energy!AV79*RelRes*(1+RelInc)^(AV$70-$AQ$70)</f>
        <v>0</v>
      </c>
      <c r="AW79" s="100">
        <f>Energy!AW79*RelRes*(1+RelInc)^(AW$70-$AQ$70)</f>
        <v>0</v>
      </c>
      <c r="AX79" s="100">
        <f>Energy!AX79*RelRes*(1+RelInc)^(AX$70-$AQ$70)</f>
        <v>0</v>
      </c>
      <c r="AY79" s="100">
        <f>Energy!AY79*RelRes*(1+RelInc)^(AY$70-$AQ$70)</f>
        <v>0</v>
      </c>
      <c r="AZ79" s="100">
        <f>Energy!AZ79*RelRes*(1+RelInc)^(AZ$70-$AQ$70)</f>
        <v>0</v>
      </c>
      <c r="BA79" s="100">
        <f>Energy!BA79*RelRes*(1+RelInc)^(BA$70-$AQ$70)</f>
        <v>0</v>
      </c>
      <c r="BB79" s="100">
        <f>Energy!BB79*RelRes*(1+RelInc)^(BB$70-$AQ$70)</f>
        <v>0</v>
      </c>
      <c r="BC79" s="100">
        <f>Energy!BC79*RelRes*(1+RelInc)^(BC$70-$AQ$70)</f>
        <v>0</v>
      </c>
      <c r="BD79" s="100">
        <f>Energy!BD79*RelRes*(1+RelInc)^(BD$70-$AQ$70)</f>
        <v>0</v>
      </c>
      <c r="BE79" s="100">
        <f>Energy!BE79*RelRes*(1+RelInc)^(BE$70-$AQ$70)</f>
        <v>0</v>
      </c>
      <c r="BF79" s="100">
        <f>Energy!BF79*RelRes*(1+RelInc)^(BF$70-$AQ$70)</f>
        <v>0</v>
      </c>
      <c r="BG79" s="100">
        <f>Energy!BG79*RelRes*(1+RelInc)^(BG$70-$AQ$70)</f>
        <v>0</v>
      </c>
      <c r="BH79" s="100">
        <f>Energy!BH79*RelRes*(1+RelInc)^(BH$70-$AQ$70)</f>
        <v>0</v>
      </c>
      <c r="BI79" s="100">
        <f>Energy!BI79*RelRes*(1+RelInc)^(BI$70-$AQ$70)</f>
        <v>0</v>
      </c>
      <c r="BJ79" s="100">
        <f>Energy!BJ79*RelRes*(1+RelInc)^(BJ$70-$AQ$70)</f>
        <v>0</v>
      </c>
      <c r="BK79" s="100">
        <f>Energy!BK79*RelRes*(1+RelInc)^(BK$70-$AQ$70)</f>
        <v>0</v>
      </c>
      <c r="BL79" s="100">
        <f>Energy!BL79*RelRes*(1+RelInc)^(BL$70-$AQ$70)</f>
        <v>0</v>
      </c>
      <c r="BM79" s="100">
        <f>Energy!BM79*RelRes*(1+RelInc)^(BM$70-$AQ$70)</f>
        <v>0</v>
      </c>
      <c r="BN79" s="100">
        <f>Energy!BN79*RelRes*(1+RelInc)^(BN$70-$AQ$70)</f>
        <v>0</v>
      </c>
      <c r="BO79" s="100">
        <f>Energy!BO79*RelRes*(1+RelInc)^(BO$70-$AQ$70)</f>
        <v>0</v>
      </c>
      <c r="BP79" s="100">
        <f>Energy!BP79*RelRes*(1+RelInc)^(BP$70-$AQ$70)</f>
        <v>0</v>
      </c>
      <c r="BQ79" s="100">
        <f>Energy!BQ79*RelRes*(1+RelInc)^(BQ$70-$AQ$70)</f>
        <v>0</v>
      </c>
      <c r="BR79" s="100">
        <f>Energy!BR79*RelRes*(1+RelInc)^(BR$70-$AQ$70)</f>
        <v>0</v>
      </c>
      <c r="BS79" s="100">
        <f>Energy!BS79*RelRes*(1+RelInc)^(BS$70-$AQ$70)</f>
        <v>0</v>
      </c>
      <c r="BT79" s="100">
        <f>Energy!BT79*RelRes*(1+RelInc)^(BT$70-$AQ$70)</f>
        <v>0</v>
      </c>
      <c r="BU79" s="100">
        <f>Energy!BU79*RelRes*(1+RelInc)^(BU$70-$AQ$70)</f>
        <v>0</v>
      </c>
      <c r="BV79" s="100">
        <f>Energy!BV79*RelRes*(1+RelInc)^(BV$70-$AQ$70)</f>
        <v>0</v>
      </c>
      <c r="BW79" s="100">
        <f>Energy!BW79*RelRes*(1+RelInc)^(BW$70-$AQ$70)</f>
        <v>0</v>
      </c>
      <c r="BX79" s="100">
        <f>Energy!BX79*RelRes*(1+RelInc)^(BX$70-$AQ$70)</f>
        <v>0</v>
      </c>
      <c r="BY79" s="100">
        <f>Energy!BY79*RelRes*(1+RelInc)^(BY$70-$AQ$70)</f>
        <v>0</v>
      </c>
      <c r="BZ79" s="100">
        <f>Energy!BZ79*RelRes*(1+RelInc)^(BZ$70-$AQ$70)</f>
        <v>0</v>
      </c>
      <c r="CA79" s="100">
        <f>Energy!CA79*RelRes*(1+RelInc)^(CA$70-$AQ$70)</f>
        <v>0</v>
      </c>
      <c r="CB79" s="100">
        <f>Energy!CB79*RelRes*(1+RelInc)^(CB$70-$AQ$70)</f>
        <v>0</v>
      </c>
      <c r="CC79" s="100">
        <f>Energy!CC79*RelRes*(1+RelInc)^(CC$70-$AQ$70)</f>
        <v>0</v>
      </c>
      <c r="CD79" s="100">
        <f>Energy!CD79*RelRes*(1+RelInc)^(CD$70-$AQ$70)</f>
        <v>0</v>
      </c>
      <c r="CE79" s="100">
        <f>Energy!CE79*RelRes*(1+RelInc)^(CE$70-$AQ$70)</f>
        <v>0</v>
      </c>
    </row>
    <row r="80" spans="2:83" x14ac:dyDescent="0.25">
      <c r="B80" s="307"/>
      <c r="C80" s="54" t="s">
        <v>12</v>
      </c>
      <c r="E80" s="347"/>
      <c r="F80" s="350"/>
      <c r="G80" s="229"/>
      <c r="H80" s="229"/>
      <c r="I80" s="211"/>
      <c r="J80" s="211"/>
      <c r="K80" s="211"/>
      <c r="L80" s="211"/>
      <c r="M80" s="211"/>
      <c r="N80" s="211"/>
      <c r="O80" s="211"/>
      <c r="P80" s="211"/>
      <c r="Q80" s="211"/>
      <c r="R80" s="211"/>
      <c r="S80" s="211"/>
      <c r="T80" s="211"/>
      <c r="U80" s="211"/>
      <c r="V80" s="211"/>
      <c r="W80" s="225">
        <f ca="1">Energy!W80*W$105</f>
        <v>7.8620298497184618E-2</v>
      </c>
      <c r="X80" s="225">
        <f ca="1">Energy!X80*X$105</f>
        <v>9.4737755728692141E-2</v>
      </c>
      <c r="Y80" s="225">
        <f ca="1">Energy!Y80*Y$105</f>
        <v>0.11167567401848807</v>
      </c>
      <c r="Z80" s="225">
        <f ca="1">Energy!Z80*Z$105</f>
        <v>0.11885136846643553</v>
      </c>
      <c r="AA80" s="225">
        <f ca="1">Energy!AA80*AA$105</f>
        <v>0.12918519274948609</v>
      </c>
      <c r="AB80" s="225">
        <f ca="1">Energy!AB80*AB$105</f>
        <v>0.1350101823242556</v>
      </c>
      <c r="AC80" s="225">
        <f ca="1">Energy!AC80*AC$105</f>
        <v>0.14242535682629395</v>
      </c>
      <c r="AD80" s="225">
        <f ca="1">Energy!AD80*AD$105</f>
        <v>0.15170170267262853</v>
      </c>
      <c r="AE80" s="225">
        <f ca="1">Energy!AE80*AE$105</f>
        <v>0.15905943783908508</v>
      </c>
      <c r="AF80" s="225">
        <f ca="1">Energy!AF80*AF$105</f>
        <v>0.16597598866863678</v>
      </c>
      <c r="AG80" s="225">
        <f ca="1">Energy!AG80*AG$105</f>
        <v>0.17780552837559557</v>
      </c>
      <c r="AH80" s="225">
        <f ca="1">Energy!AH80*AH$105</f>
        <v>0.18647434122296155</v>
      </c>
      <c r="AI80" s="225">
        <f ca="1">Energy!AI80*AI$105</f>
        <v>0.19719864010851304</v>
      </c>
      <c r="AJ80" s="225">
        <f ca="1">Energy!AJ80*AJ$105</f>
        <v>0.20932028278434009</v>
      </c>
      <c r="AK80" s="225">
        <f ca="1">Energy!AK80*AK$105</f>
        <v>0.21971492208866267</v>
      </c>
      <c r="AL80" s="225">
        <f ca="1">Energy!AL80*AL$105</f>
        <v>0.23546927788076766</v>
      </c>
      <c r="AM80" s="225">
        <f ca="1">Energy!AM80*AM$105</f>
        <v>0.26120954029884175</v>
      </c>
      <c r="AN80" s="225">
        <f ca="1">Energy!AN80*AN$105</f>
        <v>0.29618647191838643</v>
      </c>
      <c r="AO80" s="225">
        <f ca="1">Energy!AO80*AO$105</f>
        <v>0.32285341256410799</v>
      </c>
      <c r="AP80" s="225">
        <f ca="1">Energy!AP80*AP$105</f>
        <v>0.34251062890664041</v>
      </c>
      <c r="AQ80" s="238">
        <f ca="1">Energy!AQ80*RelRes</f>
        <v>0.37251852468270003</v>
      </c>
      <c r="AR80" s="100">
        <f ca="1">Energy!AR80*RelRes*(1+RelInc)^(AR$70-$AQ$70)</f>
        <v>0.41002587944089197</v>
      </c>
      <c r="AS80" s="100">
        <f ca="1">Energy!AS80*RelRes*(1+RelInc)^(AS$70-$AQ$70)</f>
        <v>0.44613584104343212</v>
      </c>
      <c r="AT80" s="100">
        <f ca="1">Energy!AT80*RelRes*(1+RelInc)^(AT$70-$AQ$70)</f>
        <v>0.47987259160368956</v>
      </c>
      <c r="AU80" s="100">
        <f>Energy!AU80*RelRes*(1+RelInc)^(AU$70-$AQ$70)</f>
        <v>0</v>
      </c>
      <c r="AV80" s="100">
        <f>Energy!AV80*RelRes*(1+RelInc)^(AV$70-$AQ$70)</f>
        <v>0</v>
      </c>
      <c r="AW80" s="100">
        <f>Energy!AW80*RelRes*(1+RelInc)^(AW$70-$AQ$70)</f>
        <v>0</v>
      </c>
      <c r="AX80" s="100">
        <f>Energy!AX80*RelRes*(1+RelInc)^(AX$70-$AQ$70)</f>
        <v>0</v>
      </c>
      <c r="AY80" s="100">
        <f>Energy!AY80*RelRes*(1+RelInc)^(AY$70-$AQ$70)</f>
        <v>0</v>
      </c>
      <c r="AZ80" s="100">
        <f>Energy!AZ80*RelRes*(1+RelInc)^(AZ$70-$AQ$70)</f>
        <v>0</v>
      </c>
      <c r="BA80" s="100">
        <f>Energy!BA80*RelRes*(1+RelInc)^(BA$70-$AQ$70)</f>
        <v>0</v>
      </c>
      <c r="BB80" s="100">
        <f>Energy!BB80*RelRes*(1+RelInc)^(BB$70-$AQ$70)</f>
        <v>0</v>
      </c>
      <c r="BC80" s="100">
        <f>Energy!BC80*RelRes*(1+RelInc)^(BC$70-$AQ$70)</f>
        <v>0</v>
      </c>
      <c r="BD80" s="100">
        <f>Energy!BD80*RelRes*(1+RelInc)^(BD$70-$AQ$70)</f>
        <v>0</v>
      </c>
      <c r="BE80" s="100">
        <f>Energy!BE80*RelRes*(1+RelInc)^(BE$70-$AQ$70)</f>
        <v>0</v>
      </c>
      <c r="BF80" s="100">
        <f>Energy!BF80*RelRes*(1+RelInc)^(BF$70-$AQ$70)</f>
        <v>0</v>
      </c>
      <c r="BG80" s="100">
        <f>Energy!BG80*RelRes*(1+RelInc)^(BG$70-$AQ$70)</f>
        <v>0</v>
      </c>
      <c r="BH80" s="100">
        <f>Energy!BH80*RelRes*(1+RelInc)^(BH$70-$AQ$70)</f>
        <v>0</v>
      </c>
      <c r="BI80" s="100">
        <f>Energy!BI80*RelRes*(1+RelInc)^(BI$70-$AQ$70)</f>
        <v>0</v>
      </c>
      <c r="BJ80" s="100">
        <f>Energy!BJ80*RelRes*(1+RelInc)^(BJ$70-$AQ$70)</f>
        <v>0</v>
      </c>
      <c r="BK80" s="100">
        <f>Energy!BK80*RelRes*(1+RelInc)^(BK$70-$AQ$70)</f>
        <v>0</v>
      </c>
      <c r="BL80" s="100">
        <f>Energy!BL80*RelRes*(1+RelInc)^(BL$70-$AQ$70)</f>
        <v>0</v>
      </c>
      <c r="BM80" s="100">
        <f>Energy!BM80*RelRes*(1+RelInc)^(BM$70-$AQ$70)</f>
        <v>0</v>
      </c>
      <c r="BN80" s="100">
        <f>Energy!BN80*RelRes*(1+RelInc)^(BN$70-$AQ$70)</f>
        <v>0</v>
      </c>
      <c r="BO80" s="100">
        <f>Energy!BO80*RelRes*(1+RelInc)^(BO$70-$AQ$70)</f>
        <v>0</v>
      </c>
      <c r="BP80" s="100">
        <f>Energy!BP80*RelRes*(1+RelInc)^(BP$70-$AQ$70)</f>
        <v>0</v>
      </c>
      <c r="BQ80" s="100">
        <f>Energy!BQ80*RelRes*(1+RelInc)^(BQ$70-$AQ$70)</f>
        <v>0</v>
      </c>
      <c r="BR80" s="100">
        <f>Energy!BR80*RelRes*(1+RelInc)^(BR$70-$AQ$70)</f>
        <v>0</v>
      </c>
      <c r="BS80" s="100">
        <f>Energy!BS80*RelRes*(1+RelInc)^(BS$70-$AQ$70)</f>
        <v>0</v>
      </c>
      <c r="BT80" s="100">
        <f>Energy!BT80*RelRes*(1+RelInc)^(BT$70-$AQ$70)</f>
        <v>0</v>
      </c>
      <c r="BU80" s="100">
        <f>Energy!BU80*RelRes*(1+RelInc)^(BU$70-$AQ$70)</f>
        <v>0</v>
      </c>
      <c r="BV80" s="100">
        <f>Energy!BV80*RelRes*(1+RelInc)^(BV$70-$AQ$70)</f>
        <v>0</v>
      </c>
      <c r="BW80" s="100">
        <f>Energy!BW80*RelRes*(1+RelInc)^(BW$70-$AQ$70)</f>
        <v>0</v>
      </c>
      <c r="BX80" s="100">
        <f>Energy!BX80*RelRes*(1+RelInc)^(BX$70-$AQ$70)</f>
        <v>0</v>
      </c>
      <c r="BY80" s="100">
        <f>Energy!BY80*RelRes*(1+RelInc)^(BY$70-$AQ$70)</f>
        <v>0</v>
      </c>
      <c r="BZ80" s="100">
        <f>Energy!BZ80*RelRes*(1+RelInc)^(BZ$70-$AQ$70)</f>
        <v>0</v>
      </c>
      <c r="CA80" s="100">
        <f>Energy!CA80*RelRes*(1+RelInc)^(CA$70-$AQ$70)</f>
        <v>0</v>
      </c>
      <c r="CB80" s="100">
        <f>Energy!CB80*RelRes*(1+RelInc)^(CB$70-$AQ$70)</f>
        <v>0</v>
      </c>
      <c r="CC80" s="100">
        <f>Energy!CC80*RelRes*(1+RelInc)^(CC$70-$AQ$70)</f>
        <v>0</v>
      </c>
      <c r="CD80" s="100">
        <f>Energy!CD80*RelRes*(1+RelInc)^(CD$70-$AQ$70)</f>
        <v>0</v>
      </c>
      <c r="CE80" s="100">
        <f>Energy!CE80*RelRes*(1+RelInc)^(CE$70-$AQ$70)</f>
        <v>0</v>
      </c>
    </row>
    <row r="81" spans="2:83" x14ac:dyDescent="0.25">
      <c r="B81" s="307"/>
      <c r="C81" s="3" t="s">
        <v>76</v>
      </c>
      <c r="E81" s="347"/>
      <c r="F81" s="350"/>
      <c r="G81" s="229"/>
      <c r="H81" s="229"/>
      <c r="I81" s="20"/>
      <c r="J81" s="20"/>
      <c r="K81" s="20"/>
      <c r="L81" s="20"/>
      <c r="M81" s="20"/>
      <c r="N81" s="20"/>
      <c r="O81" s="20"/>
      <c r="P81" s="20"/>
      <c r="Q81" s="20"/>
      <c r="R81" s="20"/>
      <c r="S81" s="20"/>
      <c r="T81" s="20"/>
      <c r="U81" s="20"/>
      <c r="V81" s="20"/>
      <c r="W81" s="26">
        <f t="shared" ref="W81" ca="1" si="27">SUM(W79:W80)</f>
        <v>0.17890317649479115</v>
      </c>
      <c r="X81" s="26">
        <f t="shared" ref="X81:CE81" ca="1" si="28">SUM(X79:X80)</f>
        <v>0.21178305229717492</v>
      </c>
      <c r="Y81" s="26">
        <f t="shared" ca="1" si="28"/>
        <v>0.24741019737318873</v>
      </c>
      <c r="Z81" s="26">
        <f t="shared" ca="1" si="28"/>
        <v>0.26801134596761989</v>
      </c>
      <c r="AA81" s="26">
        <f t="shared" ca="1" si="28"/>
        <v>0.30115554797099009</v>
      </c>
      <c r="AB81" s="26">
        <f t="shared" ca="1" si="28"/>
        <v>0.32867192305931769</v>
      </c>
      <c r="AC81" s="26">
        <f t="shared" ca="1" si="28"/>
        <v>0.36308081975960704</v>
      </c>
      <c r="AD81" s="26">
        <f t="shared" ca="1" si="28"/>
        <v>0.40581613781270476</v>
      </c>
      <c r="AE81" s="26">
        <f t="shared" ca="1" si="28"/>
        <v>0.44525309118273471</v>
      </c>
      <c r="AF81" s="26">
        <f t="shared" ca="1" si="28"/>
        <v>0.48275984162267949</v>
      </c>
      <c r="AG81" s="26">
        <f t="shared" ca="1" si="28"/>
        <v>0.53290433067009935</v>
      </c>
      <c r="AH81" s="26">
        <f t="shared" ca="1" si="28"/>
        <v>0.57259306754259864</v>
      </c>
      <c r="AI81" s="26">
        <f t="shared" ca="1" si="28"/>
        <v>0.61827182925167345</v>
      </c>
      <c r="AJ81" s="26">
        <f t="shared" ca="1" si="28"/>
        <v>0.66768302945814595</v>
      </c>
      <c r="AK81" s="26">
        <f t="shared" ca="1" si="28"/>
        <v>0.71662944069156165</v>
      </c>
      <c r="AL81" s="26">
        <f t="shared" ca="1" si="28"/>
        <v>0.80983804360558931</v>
      </c>
      <c r="AM81" s="26">
        <f t="shared" ca="1" si="28"/>
        <v>0.97140524058260058</v>
      </c>
      <c r="AN81" s="26">
        <f t="shared" ca="1" si="28"/>
        <v>1.2129373047961911</v>
      </c>
      <c r="AO81" s="26">
        <f t="shared" ca="1" si="28"/>
        <v>1.4392090336438201</v>
      </c>
      <c r="AP81" s="26">
        <f t="shared" ca="1" si="28"/>
        <v>1.6431410390299375</v>
      </c>
      <c r="AQ81" s="26">
        <f t="shared" ca="1" si="28"/>
        <v>1.8788132659003003</v>
      </c>
      <c r="AR81" s="26">
        <f t="shared" ca="1" si="28"/>
        <v>2.1401625429195965</v>
      </c>
      <c r="AS81" s="26">
        <f t="shared" ca="1" si="28"/>
        <v>2.368835949196801</v>
      </c>
      <c r="AT81" s="26">
        <f t="shared" ca="1" si="28"/>
        <v>2.5655839134027891</v>
      </c>
      <c r="AU81" s="26">
        <f t="shared" si="28"/>
        <v>0</v>
      </c>
      <c r="AV81" s="26">
        <f t="shared" si="28"/>
        <v>0</v>
      </c>
      <c r="AW81" s="26">
        <f t="shared" si="28"/>
        <v>0</v>
      </c>
      <c r="AX81" s="26">
        <f t="shared" si="28"/>
        <v>0</v>
      </c>
      <c r="AY81" s="26">
        <f t="shared" si="28"/>
        <v>0</v>
      </c>
      <c r="AZ81" s="26">
        <f t="shared" si="28"/>
        <v>0</v>
      </c>
      <c r="BA81" s="26">
        <f t="shared" si="28"/>
        <v>0</v>
      </c>
      <c r="BB81" s="26">
        <f t="shared" si="28"/>
        <v>0</v>
      </c>
      <c r="BC81" s="26">
        <f t="shared" si="28"/>
        <v>0</v>
      </c>
      <c r="BD81" s="26">
        <f t="shared" si="28"/>
        <v>0</v>
      </c>
      <c r="BE81" s="26">
        <f t="shared" si="28"/>
        <v>0</v>
      </c>
      <c r="BF81" s="26">
        <f t="shared" si="28"/>
        <v>0</v>
      </c>
      <c r="BG81" s="26">
        <f t="shared" si="28"/>
        <v>0</v>
      </c>
      <c r="BH81" s="26">
        <f t="shared" si="28"/>
        <v>0</v>
      </c>
      <c r="BI81" s="26">
        <f t="shared" si="28"/>
        <v>0</v>
      </c>
      <c r="BJ81" s="26">
        <f t="shared" si="28"/>
        <v>0</v>
      </c>
      <c r="BK81" s="26">
        <f t="shared" si="28"/>
        <v>0</v>
      </c>
      <c r="BL81" s="26">
        <f t="shared" si="28"/>
        <v>0</v>
      </c>
      <c r="BM81" s="26">
        <f t="shared" si="28"/>
        <v>0</v>
      </c>
      <c r="BN81" s="26">
        <f t="shared" si="28"/>
        <v>0</v>
      </c>
      <c r="BO81" s="26">
        <f t="shared" si="28"/>
        <v>0</v>
      </c>
      <c r="BP81" s="26">
        <f t="shared" si="28"/>
        <v>0</v>
      </c>
      <c r="BQ81" s="26">
        <f t="shared" si="28"/>
        <v>0</v>
      </c>
      <c r="BR81" s="26">
        <f t="shared" si="28"/>
        <v>0</v>
      </c>
      <c r="BS81" s="26">
        <f t="shared" si="28"/>
        <v>0</v>
      </c>
      <c r="BT81" s="26">
        <f t="shared" si="28"/>
        <v>0</v>
      </c>
      <c r="BU81" s="26">
        <f t="shared" si="28"/>
        <v>0</v>
      </c>
      <c r="BV81" s="26">
        <f t="shared" si="28"/>
        <v>0</v>
      </c>
      <c r="BW81" s="26">
        <f t="shared" si="28"/>
        <v>0</v>
      </c>
      <c r="BX81" s="26">
        <f t="shared" si="28"/>
        <v>0</v>
      </c>
      <c r="BY81" s="26">
        <f t="shared" si="28"/>
        <v>0</v>
      </c>
      <c r="BZ81" s="26">
        <f t="shared" si="28"/>
        <v>0</v>
      </c>
      <c r="CA81" s="26">
        <f t="shared" si="28"/>
        <v>0</v>
      </c>
      <c r="CB81" s="26">
        <f t="shared" si="28"/>
        <v>0</v>
      </c>
      <c r="CC81" s="26">
        <f t="shared" si="28"/>
        <v>0</v>
      </c>
      <c r="CD81" s="26">
        <f t="shared" si="28"/>
        <v>0</v>
      </c>
      <c r="CE81" s="26">
        <f t="shared" si="28"/>
        <v>0</v>
      </c>
    </row>
    <row r="82" spans="2:83" ht="24" x14ac:dyDescent="0.25">
      <c r="B82" s="307" t="s">
        <v>73</v>
      </c>
      <c r="C82" s="54" t="s">
        <v>13</v>
      </c>
      <c r="E82" s="347"/>
      <c r="F82" s="350"/>
      <c r="G82" s="229"/>
      <c r="H82" s="229"/>
      <c r="I82" s="211"/>
      <c r="J82" s="211"/>
      <c r="K82" s="211"/>
      <c r="L82" s="211"/>
      <c r="M82" s="211"/>
      <c r="N82" s="211"/>
      <c r="O82" s="211"/>
      <c r="P82" s="211"/>
      <c r="Q82" s="211"/>
      <c r="R82" s="211"/>
      <c r="S82" s="211"/>
      <c r="T82" s="211"/>
      <c r="U82" s="211"/>
      <c r="V82" s="211"/>
      <c r="W82" s="225">
        <f ca="1">Energy!W82*W$105</f>
        <v>0.15166268314902709</v>
      </c>
      <c r="X82" s="225">
        <f ca="1">Energy!X82*X$105</f>
        <v>0.19599831812552379</v>
      </c>
      <c r="Y82" s="225">
        <f ca="1">Energy!Y82*Y$105</f>
        <v>0.2541547256185353</v>
      </c>
      <c r="Z82" s="225">
        <f ca="1">Energy!Z82*Z$105</f>
        <v>0.30543395551199654</v>
      </c>
      <c r="AA82" s="225">
        <f ca="1">Energy!AA82*AA$105</f>
        <v>0.374277284755064</v>
      </c>
      <c r="AB82" s="225">
        <f ca="1">Energy!AB82*AB$105</f>
        <v>0.43602288403418343</v>
      </c>
      <c r="AC82" s="225">
        <f ca="1">Energy!AC82*AC$105</f>
        <v>0.50297412991855572</v>
      </c>
      <c r="AD82" s="225">
        <f ca="1">Energy!AD82*AD$105</f>
        <v>0.57378763804506971</v>
      </c>
      <c r="AE82" s="225">
        <f ca="1">Energy!AE82*AE$105</f>
        <v>0.63473854328162105</v>
      </c>
      <c r="AF82" s="225">
        <f ca="1">Energy!AF82*AF$105</f>
        <v>0.68916817952372655</v>
      </c>
      <c r="AG82" s="225">
        <f ca="1">Energy!AG82*AG$105</f>
        <v>0.76050503642060174</v>
      </c>
      <c r="AH82" s="225">
        <f ca="1">Energy!AH82*AH$105</f>
        <v>0.81597325548603161</v>
      </c>
      <c r="AI82" s="225">
        <f ca="1">Energy!AI82*AI$105</f>
        <v>0.8799156572529141</v>
      </c>
      <c r="AJ82" s="225">
        <f ca="1">Energy!AJ82*AJ$105</f>
        <v>0.94771758731127509</v>
      </c>
      <c r="AK82" s="225">
        <f ca="1">Energy!AK82*AK$105</f>
        <v>1.0021111061465573</v>
      </c>
      <c r="AL82" s="225">
        <f ca="1">Energy!AL82*AL$105</f>
        <v>1.0701504203953089</v>
      </c>
      <c r="AM82" s="225">
        <f ca="1">Energy!AM82*AM$105</f>
        <v>1.1703510661276624</v>
      </c>
      <c r="AN82" s="225">
        <f ca="1">Energy!AN82*AN$105</f>
        <v>1.2957636318667016</v>
      </c>
      <c r="AO82" s="225">
        <f ca="1">Energy!AO82*AO$105</f>
        <v>1.3673598378241536</v>
      </c>
      <c r="AP82" s="225">
        <f ca="1">Energy!AP82*AP$105</f>
        <v>1.3964294293235895</v>
      </c>
      <c r="AQ82" s="238">
        <f ca="1">Energy!AQ82*RelRes</f>
        <v>1.4569819414730845</v>
      </c>
      <c r="AR82" s="100">
        <f ca="1">Energy!AR82*RelRes*(1+RelInc)^(AR$70-$AQ$70)</f>
        <v>1.5444921303835306</v>
      </c>
      <c r="AS82" s="100">
        <f ca="1">Energy!AS82*RelRes*(1+RelInc)^(AS$70-$AQ$70)</f>
        <v>1.6335568351027998</v>
      </c>
      <c r="AT82" s="100">
        <f ca="1">Energy!AT82*RelRes*(1+RelInc)^(AT$70-$AQ$70)</f>
        <v>1.7443897714664154</v>
      </c>
      <c r="AU82" s="100">
        <f>Energy!AU82*RelRes*(1+RelInc)^(AU$70-$AQ$70)</f>
        <v>0</v>
      </c>
      <c r="AV82" s="100">
        <f>Energy!AV82*RelRes*(1+RelInc)^(AV$70-$AQ$70)</f>
        <v>0</v>
      </c>
      <c r="AW82" s="100">
        <f>Energy!AW82*RelRes*(1+RelInc)^(AW$70-$AQ$70)</f>
        <v>0</v>
      </c>
      <c r="AX82" s="100">
        <f>Energy!AX82*RelRes*(1+RelInc)^(AX$70-$AQ$70)</f>
        <v>0</v>
      </c>
      <c r="AY82" s="100">
        <f>Energy!AY82*RelRes*(1+RelInc)^(AY$70-$AQ$70)</f>
        <v>0</v>
      </c>
      <c r="AZ82" s="100">
        <f>Energy!AZ82*RelRes*(1+RelInc)^(AZ$70-$AQ$70)</f>
        <v>0</v>
      </c>
      <c r="BA82" s="100">
        <f>Energy!BA82*RelRes*(1+RelInc)^(BA$70-$AQ$70)</f>
        <v>0</v>
      </c>
      <c r="BB82" s="100">
        <f>Energy!BB82*RelRes*(1+RelInc)^(BB$70-$AQ$70)</f>
        <v>0</v>
      </c>
      <c r="BC82" s="100">
        <f>Energy!BC82*RelRes*(1+RelInc)^(BC$70-$AQ$70)</f>
        <v>0</v>
      </c>
      <c r="BD82" s="100">
        <f>Energy!BD82*RelRes*(1+RelInc)^(BD$70-$AQ$70)</f>
        <v>0</v>
      </c>
      <c r="BE82" s="100">
        <f>Energy!BE82*RelRes*(1+RelInc)^(BE$70-$AQ$70)</f>
        <v>0</v>
      </c>
      <c r="BF82" s="100">
        <f>Energy!BF82*RelRes*(1+RelInc)^(BF$70-$AQ$70)</f>
        <v>0</v>
      </c>
      <c r="BG82" s="100">
        <f>Energy!BG82*RelRes*(1+RelInc)^(BG$70-$AQ$70)</f>
        <v>0</v>
      </c>
      <c r="BH82" s="100">
        <f>Energy!BH82*RelRes*(1+RelInc)^(BH$70-$AQ$70)</f>
        <v>0</v>
      </c>
      <c r="BI82" s="100">
        <f>Energy!BI82*RelRes*(1+RelInc)^(BI$70-$AQ$70)</f>
        <v>0</v>
      </c>
      <c r="BJ82" s="100">
        <f>Energy!BJ82*RelRes*(1+RelInc)^(BJ$70-$AQ$70)</f>
        <v>0</v>
      </c>
      <c r="BK82" s="100">
        <f>Energy!BK82*RelRes*(1+RelInc)^(BK$70-$AQ$70)</f>
        <v>0</v>
      </c>
      <c r="BL82" s="100">
        <f>Energy!BL82*RelRes*(1+RelInc)^(BL$70-$AQ$70)</f>
        <v>0</v>
      </c>
      <c r="BM82" s="100">
        <f>Energy!BM82*RelRes*(1+RelInc)^(BM$70-$AQ$70)</f>
        <v>0</v>
      </c>
      <c r="BN82" s="100">
        <f>Energy!BN82*RelRes*(1+RelInc)^(BN$70-$AQ$70)</f>
        <v>0</v>
      </c>
      <c r="BO82" s="100">
        <f>Energy!BO82*RelRes*(1+RelInc)^(BO$70-$AQ$70)</f>
        <v>0</v>
      </c>
      <c r="BP82" s="100">
        <f>Energy!BP82*RelRes*(1+RelInc)^(BP$70-$AQ$70)</f>
        <v>0</v>
      </c>
      <c r="BQ82" s="100">
        <f>Energy!BQ82*RelRes*(1+RelInc)^(BQ$70-$AQ$70)</f>
        <v>0</v>
      </c>
      <c r="BR82" s="100">
        <f>Energy!BR82*RelRes*(1+RelInc)^(BR$70-$AQ$70)</f>
        <v>0</v>
      </c>
      <c r="BS82" s="100">
        <f>Energy!BS82*RelRes*(1+RelInc)^(BS$70-$AQ$70)</f>
        <v>0</v>
      </c>
      <c r="BT82" s="100">
        <f>Energy!BT82*RelRes*(1+RelInc)^(BT$70-$AQ$70)</f>
        <v>0</v>
      </c>
      <c r="BU82" s="100">
        <f>Energy!BU82*RelRes*(1+RelInc)^(BU$70-$AQ$70)</f>
        <v>0</v>
      </c>
      <c r="BV82" s="100">
        <f>Energy!BV82*RelRes*(1+RelInc)^(BV$70-$AQ$70)</f>
        <v>0</v>
      </c>
      <c r="BW82" s="100">
        <f>Energy!BW82*RelRes*(1+RelInc)^(BW$70-$AQ$70)</f>
        <v>0</v>
      </c>
      <c r="BX82" s="100">
        <f>Energy!BX82*RelRes*(1+RelInc)^(BX$70-$AQ$70)</f>
        <v>0</v>
      </c>
      <c r="BY82" s="100">
        <f>Energy!BY82*RelRes*(1+RelInc)^(BY$70-$AQ$70)</f>
        <v>0</v>
      </c>
      <c r="BZ82" s="100">
        <f>Energy!BZ82*RelRes*(1+RelInc)^(BZ$70-$AQ$70)</f>
        <v>0</v>
      </c>
      <c r="CA82" s="100">
        <f>Energy!CA82*RelRes*(1+RelInc)^(CA$70-$AQ$70)</f>
        <v>0</v>
      </c>
      <c r="CB82" s="100">
        <f>Energy!CB82*RelRes*(1+RelInc)^(CB$70-$AQ$70)</f>
        <v>0</v>
      </c>
      <c r="CC82" s="100">
        <f>Energy!CC82*RelRes*(1+RelInc)^(CC$70-$AQ$70)</f>
        <v>0</v>
      </c>
      <c r="CD82" s="100">
        <f>Energy!CD82*RelRes*(1+RelInc)^(CD$70-$AQ$70)</f>
        <v>0</v>
      </c>
      <c r="CE82" s="100">
        <f>Energy!CE82*RelRes*(1+RelInc)^(CE$70-$AQ$70)</f>
        <v>0</v>
      </c>
    </row>
    <row r="83" spans="2:83" x14ac:dyDescent="0.25">
      <c r="B83" s="307"/>
      <c r="C83" s="54" t="s">
        <v>14</v>
      </c>
      <c r="E83" s="347"/>
      <c r="F83" s="350"/>
      <c r="G83" s="229"/>
      <c r="H83" s="229"/>
      <c r="I83" s="211"/>
      <c r="J83" s="211"/>
      <c r="K83" s="211"/>
      <c r="L83" s="211"/>
      <c r="M83" s="211"/>
      <c r="N83" s="211"/>
      <c r="O83" s="211"/>
      <c r="P83" s="211"/>
      <c r="Q83" s="211"/>
      <c r="R83" s="211"/>
      <c r="S83" s="211"/>
      <c r="T83" s="211"/>
      <c r="U83" s="211"/>
      <c r="V83" s="211"/>
      <c r="W83" s="225">
        <f ca="1">Energy!W83*W$105</f>
        <v>0.46753848867062958</v>
      </c>
      <c r="X83" s="225">
        <f ca="1">Energy!X83*X$105</f>
        <v>0.8619237870372447</v>
      </c>
      <c r="Y83" s="225">
        <f ca="1">Energy!Y83*Y$105</f>
        <v>1.5802973430932437</v>
      </c>
      <c r="Z83" s="225">
        <f ca="1">Energy!Z83*Z$105</f>
        <v>2.3299107058439477</v>
      </c>
      <c r="AA83" s="225">
        <f ca="1">Energy!AA83*AA$105</f>
        <v>2.9077797690947325</v>
      </c>
      <c r="AB83" s="225">
        <f ca="1">Energy!AB83*AB$105</f>
        <v>3.0980049794825764</v>
      </c>
      <c r="AC83" s="225">
        <f ca="1">Energy!AC83*AC$105</f>
        <v>3.1425058082108857</v>
      </c>
      <c r="AD83" s="225">
        <f ca="1">Energy!AD83*AD$105</f>
        <v>3.1166864547523323</v>
      </c>
      <c r="AE83" s="225">
        <f ca="1">Energy!AE83*AE$105</f>
        <v>3.0281809328769902</v>
      </c>
      <c r="AF83" s="225">
        <f ca="1">Energy!AF83*AF$105</f>
        <v>2.9285195085619256</v>
      </c>
      <c r="AG83" s="225">
        <f ca="1">Energy!AG83*AG$105</f>
        <v>2.911690071599478</v>
      </c>
      <c r="AH83" s="225">
        <f ca="1">Energy!AH83*AH$105</f>
        <v>2.8416911096701316</v>
      </c>
      <c r="AI83" s="225">
        <f ca="1">Energy!AI83*AI$105</f>
        <v>2.8102250253339345</v>
      </c>
      <c r="AJ83" s="225">
        <f ca="1">Energy!AJ83*AJ$105</f>
        <v>2.796475257892173</v>
      </c>
      <c r="AK83" s="225">
        <f ca="1">Energy!AK83*AK$105</f>
        <v>2.7517778714715844</v>
      </c>
      <c r="AL83" s="225">
        <f ca="1">Energy!AL83*AL$105</f>
        <v>2.7554544605462405</v>
      </c>
      <c r="AM83" s="225">
        <f ca="1">Energy!AM83*AM$105</f>
        <v>2.7061020486432001</v>
      </c>
      <c r="AN83" s="225">
        <f ca="1">Energy!AN83*AN$105</f>
        <v>2.5047161820000006</v>
      </c>
      <c r="AO83" s="225">
        <f ca="1">Energy!AO83*AO$105</f>
        <v>2.1091425768000005</v>
      </c>
      <c r="AP83" s="225">
        <f ca="1">Energy!AP83*AP$105</f>
        <v>1.74810048</v>
      </c>
      <c r="AQ83" s="238">
        <f ca="1">Energy!AQ83*RelRes</f>
        <v>1.5911999999999999</v>
      </c>
      <c r="AR83" s="100">
        <f ca="1">Energy!AR83*RelRes*(1+RelInc)^(AR$70-$AQ$70)</f>
        <v>1.5251946666666669</v>
      </c>
      <c r="AS83" s="100">
        <f ca="1">Energy!AS83*RelRes*(1+RelInc)^(AS$70-$AQ$70)</f>
        <v>1.4991697066666672</v>
      </c>
      <c r="AT83" s="100">
        <f ca="1">Energy!AT83*RelRes*(1+RelInc)^(AT$70-$AQ$70)</f>
        <v>1.4979438933333338</v>
      </c>
      <c r="AU83" s="100">
        <f>Energy!AU83*RelRes*(1+RelInc)^(AU$70-$AQ$70)</f>
        <v>0</v>
      </c>
      <c r="AV83" s="100">
        <f>Energy!AV83*RelRes*(1+RelInc)^(AV$70-$AQ$70)</f>
        <v>0</v>
      </c>
      <c r="AW83" s="100">
        <f>Energy!AW83*RelRes*(1+RelInc)^(AW$70-$AQ$70)</f>
        <v>0</v>
      </c>
      <c r="AX83" s="100">
        <f>Energy!AX83*RelRes*(1+RelInc)^(AX$70-$AQ$70)</f>
        <v>0</v>
      </c>
      <c r="AY83" s="100">
        <f>Energy!AY83*RelRes*(1+RelInc)^(AY$70-$AQ$70)</f>
        <v>0</v>
      </c>
      <c r="AZ83" s="100">
        <f>Energy!AZ83*RelRes*(1+RelInc)^(AZ$70-$AQ$70)</f>
        <v>0</v>
      </c>
      <c r="BA83" s="100">
        <f>Energy!BA83*RelRes*(1+RelInc)^(BA$70-$AQ$70)</f>
        <v>0</v>
      </c>
      <c r="BB83" s="100">
        <f>Energy!BB83*RelRes*(1+RelInc)^(BB$70-$AQ$70)</f>
        <v>0</v>
      </c>
      <c r="BC83" s="100">
        <f>Energy!BC83*RelRes*(1+RelInc)^(BC$70-$AQ$70)</f>
        <v>0</v>
      </c>
      <c r="BD83" s="100">
        <f>Energy!BD83*RelRes*(1+RelInc)^(BD$70-$AQ$70)</f>
        <v>0</v>
      </c>
      <c r="BE83" s="100">
        <f>Energy!BE83*RelRes*(1+RelInc)^(BE$70-$AQ$70)</f>
        <v>0</v>
      </c>
      <c r="BF83" s="100">
        <f>Energy!BF83*RelRes*(1+RelInc)^(BF$70-$AQ$70)</f>
        <v>0</v>
      </c>
      <c r="BG83" s="100">
        <f>Energy!BG83*RelRes*(1+RelInc)^(BG$70-$AQ$70)</f>
        <v>0</v>
      </c>
      <c r="BH83" s="100">
        <f>Energy!BH83*RelRes*(1+RelInc)^(BH$70-$AQ$70)</f>
        <v>0</v>
      </c>
      <c r="BI83" s="100">
        <f>Energy!BI83*RelRes*(1+RelInc)^(BI$70-$AQ$70)</f>
        <v>0</v>
      </c>
      <c r="BJ83" s="100">
        <f>Energy!BJ83*RelRes*(1+RelInc)^(BJ$70-$AQ$70)</f>
        <v>0</v>
      </c>
      <c r="BK83" s="100">
        <f>Energy!BK83*RelRes*(1+RelInc)^(BK$70-$AQ$70)</f>
        <v>0</v>
      </c>
      <c r="BL83" s="100">
        <f>Energy!BL83*RelRes*(1+RelInc)^(BL$70-$AQ$70)</f>
        <v>0</v>
      </c>
      <c r="BM83" s="100">
        <f>Energy!BM83*RelRes*(1+RelInc)^(BM$70-$AQ$70)</f>
        <v>0</v>
      </c>
      <c r="BN83" s="100">
        <f>Energy!BN83*RelRes*(1+RelInc)^(BN$70-$AQ$70)</f>
        <v>0</v>
      </c>
      <c r="BO83" s="100">
        <f>Energy!BO83*RelRes*(1+RelInc)^(BO$70-$AQ$70)</f>
        <v>0</v>
      </c>
      <c r="BP83" s="100">
        <f>Energy!BP83*RelRes*(1+RelInc)^(BP$70-$AQ$70)</f>
        <v>0</v>
      </c>
      <c r="BQ83" s="100">
        <f>Energy!BQ83*RelRes*(1+RelInc)^(BQ$70-$AQ$70)</f>
        <v>0</v>
      </c>
      <c r="BR83" s="100">
        <f>Energy!BR83*RelRes*(1+RelInc)^(BR$70-$AQ$70)</f>
        <v>0</v>
      </c>
      <c r="BS83" s="100">
        <f>Energy!BS83*RelRes*(1+RelInc)^(BS$70-$AQ$70)</f>
        <v>0</v>
      </c>
      <c r="BT83" s="100">
        <f>Energy!BT83*RelRes*(1+RelInc)^(BT$70-$AQ$70)</f>
        <v>0</v>
      </c>
      <c r="BU83" s="100">
        <f>Energy!BU83*RelRes*(1+RelInc)^(BU$70-$AQ$70)</f>
        <v>0</v>
      </c>
      <c r="BV83" s="100">
        <f>Energy!BV83*RelRes*(1+RelInc)^(BV$70-$AQ$70)</f>
        <v>0</v>
      </c>
      <c r="BW83" s="100">
        <f>Energy!BW83*RelRes*(1+RelInc)^(BW$70-$AQ$70)</f>
        <v>0</v>
      </c>
      <c r="BX83" s="100">
        <f>Energy!BX83*RelRes*(1+RelInc)^(BX$70-$AQ$70)</f>
        <v>0</v>
      </c>
      <c r="BY83" s="100">
        <f>Energy!BY83*RelRes*(1+RelInc)^(BY$70-$AQ$70)</f>
        <v>0</v>
      </c>
      <c r="BZ83" s="100">
        <f>Energy!BZ83*RelRes*(1+RelInc)^(BZ$70-$AQ$70)</f>
        <v>0</v>
      </c>
      <c r="CA83" s="100">
        <f>Energy!CA83*RelRes*(1+RelInc)^(CA$70-$AQ$70)</f>
        <v>0</v>
      </c>
      <c r="CB83" s="100">
        <f>Energy!CB83*RelRes*(1+RelInc)^(CB$70-$AQ$70)</f>
        <v>0</v>
      </c>
      <c r="CC83" s="100">
        <f>Energy!CC83*RelRes*(1+RelInc)^(CC$70-$AQ$70)</f>
        <v>0</v>
      </c>
      <c r="CD83" s="100">
        <f>Energy!CD83*RelRes*(1+RelInc)^(CD$70-$AQ$70)</f>
        <v>0</v>
      </c>
      <c r="CE83" s="100">
        <f>Energy!CE83*RelRes*(1+RelInc)^(CE$70-$AQ$70)</f>
        <v>0</v>
      </c>
    </row>
    <row r="84" spans="2:83" x14ac:dyDescent="0.25">
      <c r="B84" s="307"/>
      <c r="C84" s="54" t="s">
        <v>15</v>
      </c>
      <c r="E84" s="347"/>
      <c r="F84" s="350"/>
      <c r="G84" s="229"/>
      <c r="H84" s="229"/>
      <c r="I84" s="211"/>
      <c r="J84" s="211"/>
      <c r="K84" s="211"/>
      <c r="L84" s="211"/>
      <c r="M84" s="211"/>
      <c r="N84" s="211"/>
      <c r="O84" s="211"/>
      <c r="P84" s="211"/>
      <c r="Q84" s="211"/>
      <c r="R84" s="211"/>
      <c r="S84" s="211"/>
      <c r="T84" s="211"/>
      <c r="U84" s="211"/>
      <c r="V84" s="211"/>
      <c r="W84" s="225">
        <f ca="1">Energy!W84*W$105</f>
        <v>0.49082480826766911</v>
      </c>
      <c r="X84" s="225">
        <f ca="1">Energy!X84*X$105</f>
        <v>0.55520696420670934</v>
      </c>
      <c r="Y84" s="225">
        <f ca="1">Energy!Y84*Y$105</f>
        <v>0.60036020479347385</v>
      </c>
      <c r="Z84" s="225">
        <f ca="1">Energy!Z84*Z$105</f>
        <v>0.58674503280195411</v>
      </c>
      <c r="AA84" s="225">
        <f ca="1">Energy!AA84*AA$105</f>
        <v>0.58550092350119587</v>
      </c>
      <c r="AB84" s="225">
        <f ca="1">Energy!AB84*AB$105</f>
        <v>0.56312271597896502</v>
      </c>
      <c r="AC84" s="225">
        <f ca="1">Energy!AC84*AC$105</f>
        <v>0.54776635536385099</v>
      </c>
      <c r="AD84" s="225">
        <f ca="1">Energy!AD84*AD$105</f>
        <v>0.53924162412258547</v>
      </c>
      <c r="AE84" s="225">
        <f ca="1">Energy!AE84*AE$105</f>
        <v>0.52392861074996855</v>
      </c>
      <c r="AF84" s="225">
        <f ca="1">Energy!AF84*AF$105</f>
        <v>0.5066854298621124</v>
      </c>
      <c r="AG84" s="225">
        <f ca="1">Energy!AG84*AG$105</f>
        <v>0.50377364099516975</v>
      </c>
      <c r="AH84" s="225">
        <f ca="1">Energy!AH84*AH$105</f>
        <v>0.49166258829042297</v>
      </c>
      <c r="AI84" s="225">
        <f ca="1">Energy!AI84*AI$105</f>
        <v>0.48621840175816639</v>
      </c>
      <c r="AJ84" s="225">
        <f ca="1">Energy!AJ84*AJ$105</f>
        <v>0.48383944993409123</v>
      </c>
      <c r="AK84" s="225">
        <f ca="1">Energy!AK84*AK$105</f>
        <v>0.47610601521186524</v>
      </c>
      <c r="AL84" s="225">
        <f ca="1">Energy!AL84*AL$105</f>
        <v>0.47674212984599079</v>
      </c>
      <c r="AM84" s="225">
        <f ca="1">Energy!AM84*AM$105</f>
        <v>0.4928455723855657</v>
      </c>
      <c r="AN84" s="225">
        <f ca="1">Energy!AN84*AN$105</f>
        <v>0.52003199226729946</v>
      </c>
      <c r="AO84" s="225">
        <f ca="1">Energy!AO84*AO$105</f>
        <v>0.52717001029233956</v>
      </c>
      <c r="AP84" s="225">
        <f ca="1">Energy!AP84*AP$105</f>
        <v>0.52166785406887428</v>
      </c>
      <c r="AQ84" s="238">
        <f ca="1">Energy!AQ84*RelRes</f>
        <v>0.5283146998386038</v>
      </c>
      <c r="AR84" s="100">
        <f ca="1">Energy!AR84*RelRes*(1+RelInc)^(AR$70-$AQ$70)</f>
        <v>0.54174550740300631</v>
      </c>
      <c r="AS84" s="100">
        <f ca="1">Energy!AS84*RelRes*(1+RelInc)^(AS$70-$AQ$70)</f>
        <v>0.54507060486800096</v>
      </c>
      <c r="AT84" s="100">
        <f ca="1">Energy!AT84*RelRes*(1+RelInc)^(AT$70-$AQ$70)</f>
        <v>0.53986862115451284</v>
      </c>
      <c r="AU84" s="100">
        <f>Energy!AU84*RelRes*(1+RelInc)^(AU$70-$AQ$70)</f>
        <v>0</v>
      </c>
      <c r="AV84" s="100">
        <f>Energy!AV84*RelRes*(1+RelInc)^(AV$70-$AQ$70)</f>
        <v>0</v>
      </c>
      <c r="AW84" s="100">
        <f>Energy!AW84*RelRes*(1+RelInc)^(AW$70-$AQ$70)</f>
        <v>0</v>
      </c>
      <c r="AX84" s="100">
        <f>Energy!AX84*RelRes*(1+RelInc)^(AX$70-$AQ$70)</f>
        <v>0</v>
      </c>
      <c r="AY84" s="100">
        <f>Energy!AY84*RelRes*(1+RelInc)^(AY$70-$AQ$70)</f>
        <v>0</v>
      </c>
      <c r="AZ84" s="100">
        <f>Energy!AZ84*RelRes*(1+RelInc)^(AZ$70-$AQ$70)</f>
        <v>0</v>
      </c>
      <c r="BA84" s="100">
        <f>Energy!BA84*RelRes*(1+RelInc)^(BA$70-$AQ$70)</f>
        <v>0</v>
      </c>
      <c r="BB84" s="100">
        <f>Energy!BB84*RelRes*(1+RelInc)^(BB$70-$AQ$70)</f>
        <v>0</v>
      </c>
      <c r="BC84" s="100">
        <f>Energy!BC84*RelRes*(1+RelInc)^(BC$70-$AQ$70)</f>
        <v>0</v>
      </c>
      <c r="BD84" s="100">
        <f>Energy!BD84*RelRes*(1+RelInc)^(BD$70-$AQ$70)</f>
        <v>0</v>
      </c>
      <c r="BE84" s="100">
        <f>Energy!BE84*RelRes*(1+RelInc)^(BE$70-$AQ$70)</f>
        <v>0</v>
      </c>
      <c r="BF84" s="100">
        <f>Energy!BF84*RelRes*(1+RelInc)^(BF$70-$AQ$70)</f>
        <v>0</v>
      </c>
      <c r="BG84" s="100">
        <f>Energy!BG84*RelRes*(1+RelInc)^(BG$70-$AQ$70)</f>
        <v>0</v>
      </c>
      <c r="BH84" s="100">
        <f>Energy!BH84*RelRes*(1+RelInc)^(BH$70-$AQ$70)</f>
        <v>0</v>
      </c>
      <c r="BI84" s="100">
        <f>Energy!BI84*RelRes*(1+RelInc)^(BI$70-$AQ$70)</f>
        <v>0</v>
      </c>
      <c r="BJ84" s="100">
        <f>Energy!BJ84*RelRes*(1+RelInc)^(BJ$70-$AQ$70)</f>
        <v>0</v>
      </c>
      <c r="BK84" s="100">
        <f>Energy!BK84*RelRes*(1+RelInc)^(BK$70-$AQ$70)</f>
        <v>0</v>
      </c>
      <c r="BL84" s="100">
        <f>Energy!BL84*RelRes*(1+RelInc)^(BL$70-$AQ$70)</f>
        <v>0</v>
      </c>
      <c r="BM84" s="100">
        <f>Energy!BM84*RelRes*(1+RelInc)^(BM$70-$AQ$70)</f>
        <v>0</v>
      </c>
      <c r="BN84" s="100">
        <f>Energy!BN84*RelRes*(1+RelInc)^(BN$70-$AQ$70)</f>
        <v>0</v>
      </c>
      <c r="BO84" s="100">
        <f>Energy!BO84*RelRes*(1+RelInc)^(BO$70-$AQ$70)</f>
        <v>0</v>
      </c>
      <c r="BP84" s="100">
        <f>Energy!BP84*RelRes*(1+RelInc)^(BP$70-$AQ$70)</f>
        <v>0</v>
      </c>
      <c r="BQ84" s="100">
        <f>Energy!BQ84*RelRes*(1+RelInc)^(BQ$70-$AQ$70)</f>
        <v>0</v>
      </c>
      <c r="BR84" s="100">
        <f>Energy!BR84*RelRes*(1+RelInc)^(BR$70-$AQ$70)</f>
        <v>0</v>
      </c>
      <c r="BS84" s="100">
        <f>Energy!BS84*RelRes*(1+RelInc)^(BS$70-$AQ$70)</f>
        <v>0</v>
      </c>
      <c r="BT84" s="100">
        <f>Energy!BT84*RelRes*(1+RelInc)^(BT$70-$AQ$70)</f>
        <v>0</v>
      </c>
      <c r="BU84" s="100">
        <f>Energy!BU84*RelRes*(1+RelInc)^(BU$70-$AQ$70)</f>
        <v>0</v>
      </c>
      <c r="BV84" s="100">
        <f>Energy!BV84*RelRes*(1+RelInc)^(BV$70-$AQ$70)</f>
        <v>0</v>
      </c>
      <c r="BW84" s="100">
        <f>Energy!BW84*RelRes*(1+RelInc)^(BW$70-$AQ$70)</f>
        <v>0</v>
      </c>
      <c r="BX84" s="100">
        <f>Energy!BX84*RelRes*(1+RelInc)^(BX$70-$AQ$70)</f>
        <v>0</v>
      </c>
      <c r="BY84" s="100">
        <f>Energy!BY84*RelRes*(1+RelInc)^(BY$70-$AQ$70)</f>
        <v>0</v>
      </c>
      <c r="BZ84" s="100">
        <f>Energy!BZ84*RelRes*(1+RelInc)^(BZ$70-$AQ$70)</f>
        <v>0</v>
      </c>
      <c r="CA84" s="100">
        <f>Energy!CA84*RelRes*(1+RelInc)^(CA$70-$AQ$70)</f>
        <v>0</v>
      </c>
      <c r="CB84" s="100">
        <f>Energy!CB84*RelRes*(1+RelInc)^(CB$70-$AQ$70)</f>
        <v>0</v>
      </c>
      <c r="CC84" s="100">
        <f>Energy!CC84*RelRes*(1+RelInc)^(CC$70-$AQ$70)</f>
        <v>0</v>
      </c>
      <c r="CD84" s="100">
        <f>Energy!CD84*RelRes*(1+RelInc)^(CD$70-$AQ$70)</f>
        <v>0</v>
      </c>
      <c r="CE84" s="100">
        <f>Energy!CE84*RelRes*(1+RelInc)^(CE$70-$AQ$70)</f>
        <v>0</v>
      </c>
    </row>
    <row r="85" spans="2:83" x14ac:dyDescent="0.25">
      <c r="B85" s="307"/>
      <c r="C85" s="54" t="s">
        <v>16</v>
      </c>
      <c r="E85" s="347"/>
      <c r="F85" s="350"/>
      <c r="G85" s="229"/>
      <c r="H85" s="229"/>
      <c r="I85" s="211"/>
      <c r="J85" s="211"/>
      <c r="K85" s="211"/>
      <c r="L85" s="211"/>
      <c r="M85" s="211"/>
      <c r="N85" s="211"/>
      <c r="O85" s="211"/>
      <c r="P85" s="211"/>
      <c r="Q85" s="211"/>
      <c r="R85" s="211"/>
      <c r="S85" s="211"/>
      <c r="T85" s="211"/>
      <c r="U85" s="211"/>
      <c r="V85" s="211"/>
      <c r="W85" s="225">
        <f ca="1">Energy!W85*W$105</f>
        <v>0</v>
      </c>
      <c r="X85" s="225">
        <f ca="1">Energy!X85*X$105</f>
        <v>0</v>
      </c>
      <c r="Y85" s="225">
        <f ca="1">Energy!Y85*Y$105</f>
        <v>0</v>
      </c>
      <c r="Z85" s="225">
        <f ca="1">Energy!Z85*Z$105</f>
        <v>0</v>
      </c>
      <c r="AA85" s="225">
        <f ca="1">Energy!AA85*AA$105</f>
        <v>0</v>
      </c>
      <c r="AB85" s="225">
        <f ca="1">Energy!AB85*AB$105</f>
        <v>0</v>
      </c>
      <c r="AC85" s="225">
        <f ca="1">Energy!AC85*AC$105</f>
        <v>0</v>
      </c>
      <c r="AD85" s="225">
        <f ca="1">Energy!AD85*AD$105</f>
        <v>0</v>
      </c>
      <c r="AE85" s="225">
        <f ca="1">Energy!AE85*AE$105</f>
        <v>0</v>
      </c>
      <c r="AF85" s="225">
        <f ca="1">Energy!AF85*AF$105</f>
        <v>0</v>
      </c>
      <c r="AG85" s="225">
        <f ca="1">Energy!AG85*AG$105</f>
        <v>0</v>
      </c>
      <c r="AH85" s="225">
        <f ca="1">Energy!AH85*AH$105</f>
        <v>0</v>
      </c>
      <c r="AI85" s="225">
        <f ca="1">Energy!AI85*AI$105</f>
        <v>0</v>
      </c>
      <c r="AJ85" s="225">
        <f ca="1">Energy!AJ85*AJ$105</f>
        <v>0</v>
      </c>
      <c r="AK85" s="225">
        <f ca="1">Energy!AK85*AK$105</f>
        <v>0</v>
      </c>
      <c r="AL85" s="225">
        <f ca="1">Energy!AL85*AL$105</f>
        <v>1.9288181223823683E-2</v>
      </c>
      <c r="AM85" s="225">
        <f ca="1">Energy!AM85*AM$105</f>
        <v>6.6465664352640008E-2</v>
      </c>
      <c r="AN85" s="225">
        <f ca="1">Energy!AN85*AN$105</f>
        <v>0.16831692743040003</v>
      </c>
      <c r="AO85" s="225">
        <f ca="1">Energy!AO85*AO$105</f>
        <v>0.28437877440000003</v>
      </c>
      <c r="AP85" s="225">
        <f ca="1">Energy!AP85*AP$105</f>
        <v>0.38864019599999994</v>
      </c>
      <c r="AQ85" s="238">
        <f ca="1">Energy!AQ85*RelRes</f>
        <v>0.46172000000000007</v>
      </c>
      <c r="AR85" s="100">
        <f ca="1">Energy!AR85*RelRes*(1+RelInc)^(AR$70-$AQ$70)</f>
        <v>0.51236640000000011</v>
      </c>
      <c r="AS85" s="100">
        <f ca="1">Energy!AS85*RelRes*(1+RelInc)^(AS$70-$AQ$70)</f>
        <v>0.54058368000000012</v>
      </c>
      <c r="AT85" s="100">
        <f ca="1">Energy!AT85*RelRes*(1+RelInc)^(AT$70-$AQ$70)</f>
        <v>0.55417549824000023</v>
      </c>
      <c r="AU85" s="100">
        <f>Energy!AU85*RelRes*(1+RelInc)^(AU$70-$AQ$70)</f>
        <v>0</v>
      </c>
      <c r="AV85" s="100">
        <f>Energy!AV85*RelRes*(1+RelInc)^(AV$70-$AQ$70)</f>
        <v>0</v>
      </c>
      <c r="AW85" s="100">
        <f>Energy!AW85*RelRes*(1+RelInc)^(AW$70-$AQ$70)</f>
        <v>0</v>
      </c>
      <c r="AX85" s="100">
        <f>Energy!AX85*RelRes*(1+RelInc)^(AX$70-$AQ$70)</f>
        <v>0</v>
      </c>
      <c r="AY85" s="100">
        <f>Energy!AY85*RelRes*(1+RelInc)^(AY$70-$AQ$70)</f>
        <v>0</v>
      </c>
      <c r="AZ85" s="100">
        <f>Energy!AZ85*RelRes*(1+RelInc)^(AZ$70-$AQ$70)</f>
        <v>0</v>
      </c>
      <c r="BA85" s="100">
        <f>Energy!BA85*RelRes*(1+RelInc)^(BA$70-$AQ$70)</f>
        <v>0</v>
      </c>
      <c r="BB85" s="100">
        <f>Energy!BB85*RelRes*(1+RelInc)^(BB$70-$AQ$70)</f>
        <v>0</v>
      </c>
      <c r="BC85" s="100">
        <f>Energy!BC85*RelRes*(1+RelInc)^(BC$70-$AQ$70)</f>
        <v>0</v>
      </c>
      <c r="BD85" s="100">
        <f>Energy!BD85*RelRes*(1+RelInc)^(BD$70-$AQ$70)</f>
        <v>0</v>
      </c>
      <c r="BE85" s="100">
        <f>Energy!BE85*RelRes*(1+RelInc)^(BE$70-$AQ$70)</f>
        <v>0</v>
      </c>
      <c r="BF85" s="100">
        <f>Energy!BF85*RelRes*(1+RelInc)^(BF$70-$AQ$70)</f>
        <v>0</v>
      </c>
      <c r="BG85" s="100">
        <f>Energy!BG85*RelRes*(1+RelInc)^(BG$70-$AQ$70)</f>
        <v>0</v>
      </c>
      <c r="BH85" s="100">
        <f>Energy!BH85*RelRes*(1+RelInc)^(BH$70-$AQ$70)</f>
        <v>0</v>
      </c>
      <c r="BI85" s="100">
        <f>Energy!BI85*RelRes*(1+RelInc)^(BI$70-$AQ$70)</f>
        <v>0</v>
      </c>
      <c r="BJ85" s="100">
        <f>Energy!BJ85*RelRes*(1+RelInc)^(BJ$70-$AQ$70)</f>
        <v>0</v>
      </c>
      <c r="BK85" s="100">
        <f>Energy!BK85*RelRes*(1+RelInc)^(BK$70-$AQ$70)</f>
        <v>0</v>
      </c>
      <c r="BL85" s="100">
        <f>Energy!BL85*RelRes*(1+RelInc)^(BL$70-$AQ$70)</f>
        <v>0</v>
      </c>
      <c r="BM85" s="100">
        <f>Energy!BM85*RelRes*(1+RelInc)^(BM$70-$AQ$70)</f>
        <v>0</v>
      </c>
      <c r="BN85" s="100">
        <f>Energy!BN85*RelRes*(1+RelInc)^(BN$70-$AQ$70)</f>
        <v>0</v>
      </c>
      <c r="BO85" s="100">
        <f>Energy!BO85*RelRes*(1+RelInc)^(BO$70-$AQ$70)</f>
        <v>0</v>
      </c>
      <c r="BP85" s="100">
        <f>Energy!BP85*RelRes*(1+RelInc)^(BP$70-$AQ$70)</f>
        <v>0</v>
      </c>
      <c r="BQ85" s="100">
        <f>Energy!BQ85*RelRes*(1+RelInc)^(BQ$70-$AQ$70)</f>
        <v>0</v>
      </c>
      <c r="BR85" s="100">
        <f>Energy!BR85*RelRes*(1+RelInc)^(BR$70-$AQ$70)</f>
        <v>0</v>
      </c>
      <c r="BS85" s="100">
        <f>Energy!BS85*RelRes*(1+RelInc)^(BS$70-$AQ$70)</f>
        <v>0</v>
      </c>
      <c r="BT85" s="100">
        <f>Energy!BT85*RelRes*(1+RelInc)^(BT$70-$AQ$70)</f>
        <v>0</v>
      </c>
      <c r="BU85" s="100">
        <f>Energy!BU85*RelRes*(1+RelInc)^(BU$70-$AQ$70)</f>
        <v>0</v>
      </c>
      <c r="BV85" s="100">
        <f>Energy!BV85*RelRes*(1+RelInc)^(BV$70-$AQ$70)</f>
        <v>0</v>
      </c>
      <c r="BW85" s="100">
        <f>Energy!BW85*RelRes*(1+RelInc)^(BW$70-$AQ$70)</f>
        <v>0</v>
      </c>
      <c r="BX85" s="100">
        <f>Energy!BX85*RelRes*(1+RelInc)^(BX$70-$AQ$70)</f>
        <v>0</v>
      </c>
      <c r="BY85" s="100">
        <f>Energy!BY85*RelRes*(1+RelInc)^(BY$70-$AQ$70)</f>
        <v>0</v>
      </c>
      <c r="BZ85" s="100">
        <f>Energy!BZ85*RelRes*(1+RelInc)^(BZ$70-$AQ$70)</f>
        <v>0</v>
      </c>
      <c r="CA85" s="100">
        <f>Energy!CA85*RelRes*(1+RelInc)^(CA$70-$AQ$70)</f>
        <v>0</v>
      </c>
      <c r="CB85" s="100">
        <f>Energy!CB85*RelRes*(1+RelInc)^(CB$70-$AQ$70)</f>
        <v>0</v>
      </c>
      <c r="CC85" s="100">
        <f>Energy!CC85*RelRes*(1+RelInc)^(CC$70-$AQ$70)</f>
        <v>0</v>
      </c>
      <c r="CD85" s="100">
        <f>Energy!CD85*RelRes*(1+RelInc)^(CD$70-$AQ$70)</f>
        <v>0</v>
      </c>
      <c r="CE85" s="100">
        <f>Energy!CE85*RelRes*(1+RelInc)^(CE$70-$AQ$70)</f>
        <v>0</v>
      </c>
    </row>
    <row r="86" spans="2:83" ht="24" x14ac:dyDescent="0.25">
      <c r="B86" s="307"/>
      <c r="C86" s="54" t="s">
        <v>17</v>
      </c>
      <c r="E86" s="347"/>
      <c r="F86" s="350"/>
      <c r="G86" s="229"/>
      <c r="H86" s="229"/>
      <c r="I86" s="211"/>
      <c r="J86" s="211"/>
      <c r="K86" s="211"/>
      <c r="L86" s="211"/>
      <c r="M86" s="211"/>
      <c r="N86" s="211"/>
      <c r="O86" s="211"/>
      <c r="P86" s="211"/>
      <c r="Q86" s="211"/>
      <c r="R86" s="211"/>
      <c r="S86" s="211"/>
      <c r="T86" s="211"/>
      <c r="U86" s="211"/>
      <c r="V86" s="211"/>
      <c r="W86" s="225">
        <f ca="1">Energy!W86*W$105</f>
        <v>0</v>
      </c>
      <c r="X86" s="225">
        <f ca="1">Energy!X86*X$105</f>
        <v>0</v>
      </c>
      <c r="Y86" s="225">
        <f ca="1">Energy!Y86*Y$105</f>
        <v>0</v>
      </c>
      <c r="Z86" s="225">
        <f ca="1">Energy!Z86*Z$105</f>
        <v>0</v>
      </c>
      <c r="AA86" s="225">
        <f ca="1">Energy!AA86*AA$105</f>
        <v>0</v>
      </c>
      <c r="AB86" s="225">
        <f ca="1">Energy!AB86*AB$105</f>
        <v>0</v>
      </c>
      <c r="AC86" s="225">
        <f ca="1">Energy!AC86*AC$105</f>
        <v>0</v>
      </c>
      <c r="AD86" s="225">
        <f ca="1">Energy!AD86*AD$105</f>
        <v>0</v>
      </c>
      <c r="AE86" s="225">
        <f ca="1">Energy!AE86*AE$105</f>
        <v>0</v>
      </c>
      <c r="AF86" s="225">
        <f ca="1">Energy!AF86*AF$105</f>
        <v>0</v>
      </c>
      <c r="AG86" s="225">
        <f ca="1">Energy!AG86*AG$105</f>
        <v>0</v>
      </c>
      <c r="AH86" s="225">
        <f ca="1">Energy!AH86*AH$105</f>
        <v>0</v>
      </c>
      <c r="AI86" s="225">
        <f ca="1">Energy!AI86*AI$105</f>
        <v>0</v>
      </c>
      <c r="AJ86" s="225">
        <f ca="1">Energy!AJ86*AJ$105</f>
        <v>0</v>
      </c>
      <c r="AK86" s="225">
        <f ca="1">Energy!AK86*AK$105</f>
        <v>0</v>
      </c>
      <c r="AL86" s="225">
        <f ca="1">Energy!AL86*AL$105</f>
        <v>0</v>
      </c>
      <c r="AM86" s="225">
        <f ca="1">Energy!AM86*AM$105</f>
        <v>6.8364683334144012E-3</v>
      </c>
      <c r="AN86" s="225">
        <f ca="1">Energy!AN86*AN$105</f>
        <v>6.4922243437440019E-2</v>
      </c>
      <c r="AO86" s="225">
        <f ca="1">Energy!AO86*AO$105</f>
        <v>0.24350948196479999</v>
      </c>
      <c r="AP86" s="225">
        <f ca="1">Energy!AP86*AP$105</f>
        <v>0.5420627697599999</v>
      </c>
      <c r="AQ86" s="238">
        <f ca="1">Energy!AQ86*RelRes</f>
        <v>0.88837920000000026</v>
      </c>
      <c r="AR86" s="100">
        <f ca="1">Energy!AR86*RelRes*(1+RelInc)^(AR$70-$AQ$70)</f>
        <v>1.2281518080000002</v>
      </c>
      <c r="AS86" s="100">
        <f ca="1">Energy!AS86*RelRes*(1+RelInc)^(AS$70-$AQ$70)</f>
        <v>1.57064933376</v>
      </c>
      <c r="AT86" s="100">
        <f ca="1">Energy!AT86*RelRes*(1+RelInc)^(AT$70-$AQ$70)</f>
        <v>1.9826402918400001</v>
      </c>
      <c r="AU86" s="100">
        <f>Energy!AU86*RelRes*(1+RelInc)^(AU$70-$AQ$70)</f>
        <v>0</v>
      </c>
      <c r="AV86" s="100">
        <f>Energy!AV86*RelRes*(1+RelInc)^(AV$70-$AQ$70)</f>
        <v>0</v>
      </c>
      <c r="AW86" s="100">
        <f>Energy!AW86*RelRes*(1+RelInc)^(AW$70-$AQ$70)</f>
        <v>0</v>
      </c>
      <c r="AX86" s="100">
        <f>Energy!AX86*RelRes*(1+RelInc)^(AX$70-$AQ$70)</f>
        <v>0</v>
      </c>
      <c r="AY86" s="100">
        <f>Energy!AY86*RelRes*(1+RelInc)^(AY$70-$AQ$70)</f>
        <v>0</v>
      </c>
      <c r="AZ86" s="100">
        <f>Energy!AZ86*RelRes*(1+RelInc)^(AZ$70-$AQ$70)</f>
        <v>0</v>
      </c>
      <c r="BA86" s="100">
        <f>Energy!BA86*RelRes*(1+RelInc)^(BA$70-$AQ$70)</f>
        <v>0</v>
      </c>
      <c r="BB86" s="100">
        <f>Energy!BB86*RelRes*(1+RelInc)^(BB$70-$AQ$70)</f>
        <v>0</v>
      </c>
      <c r="BC86" s="100">
        <f>Energy!BC86*RelRes*(1+RelInc)^(BC$70-$AQ$70)</f>
        <v>0</v>
      </c>
      <c r="BD86" s="100">
        <f>Energy!BD86*RelRes*(1+RelInc)^(BD$70-$AQ$70)</f>
        <v>0</v>
      </c>
      <c r="BE86" s="100">
        <f>Energy!BE86*RelRes*(1+RelInc)^(BE$70-$AQ$70)</f>
        <v>0</v>
      </c>
      <c r="BF86" s="100">
        <f>Energy!BF86*RelRes*(1+RelInc)^(BF$70-$AQ$70)</f>
        <v>0</v>
      </c>
      <c r="BG86" s="100">
        <f>Energy!BG86*RelRes*(1+RelInc)^(BG$70-$AQ$70)</f>
        <v>0</v>
      </c>
      <c r="BH86" s="100">
        <f>Energy!BH86*RelRes*(1+RelInc)^(BH$70-$AQ$70)</f>
        <v>0</v>
      </c>
      <c r="BI86" s="100">
        <f>Energy!BI86*RelRes*(1+RelInc)^(BI$70-$AQ$70)</f>
        <v>0</v>
      </c>
      <c r="BJ86" s="100">
        <f>Energy!BJ86*RelRes*(1+RelInc)^(BJ$70-$AQ$70)</f>
        <v>0</v>
      </c>
      <c r="BK86" s="100">
        <f>Energy!BK86*RelRes*(1+RelInc)^(BK$70-$AQ$70)</f>
        <v>0</v>
      </c>
      <c r="BL86" s="100">
        <f>Energy!BL86*RelRes*(1+RelInc)^(BL$70-$AQ$70)</f>
        <v>0</v>
      </c>
      <c r="BM86" s="100">
        <f>Energy!BM86*RelRes*(1+RelInc)^(BM$70-$AQ$70)</f>
        <v>0</v>
      </c>
      <c r="BN86" s="100">
        <f>Energy!BN86*RelRes*(1+RelInc)^(BN$70-$AQ$70)</f>
        <v>0</v>
      </c>
      <c r="BO86" s="100">
        <f>Energy!BO86*RelRes*(1+RelInc)^(BO$70-$AQ$70)</f>
        <v>0</v>
      </c>
      <c r="BP86" s="100">
        <f>Energy!BP86*RelRes*(1+RelInc)^(BP$70-$AQ$70)</f>
        <v>0</v>
      </c>
      <c r="BQ86" s="100">
        <f>Energy!BQ86*RelRes*(1+RelInc)^(BQ$70-$AQ$70)</f>
        <v>0</v>
      </c>
      <c r="BR86" s="100">
        <f>Energy!BR86*RelRes*(1+RelInc)^(BR$70-$AQ$70)</f>
        <v>0</v>
      </c>
      <c r="BS86" s="100">
        <f>Energy!BS86*RelRes*(1+RelInc)^(BS$70-$AQ$70)</f>
        <v>0</v>
      </c>
      <c r="BT86" s="100">
        <f>Energy!BT86*RelRes*(1+RelInc)^(BT$70-$AQ$70)</f>
        <v>0</v>
      </c>
      <c r="BU86" s="100">
        <f>Energy!BU86*RelRes*(1+RelInc)^(BU$70-$AQ$70)</f>
        <v>0</v>
      </c>
      <c r="BV86" s="100">
        <f>Energy!BV86*RelRes*(1+RelInc)^(BV$70-$AQ$70)</f>
        <v>0</v>
      </c>
      <c r="BW86" s="100">
        <f>Energy!BW86*RelRes*(1+RelInc)^(BW$70-$AQ$70)</f>
        <v>0</v>
      </c>
      <c r="BX86" s="100">
        <f>Energy!BX86*RelRes*(1+RelInc)^(BX$70-$AQ$70)</f>
        <v>0</v>
      </c>
      <c r="BY86" s="100">
        <f>Energy!BY86*RelRes*(1+RelInc)^(BY$70-$AQ$70)</f>
        <v>0</v>
      </c>
      <c r="BZ86" s="100">
        <f>Energy!BZ86*RelRes*(1+RelInc)^(BZ$70-$AQ$70)</f>
        <v>0</v>
      </c>
      <c r="CA86" s="100">
        <f>Energy!CA86*RelRes*(1+RelInc)^(CA$70-$AQ$70)</f>
        <v>0</v>
      </c>
      <c r="CB86" s="100">
        <f>Energy!CB86*RelRes*(1+RelInc)^(CB$70-$AQ$70)</f>
        <v>0</v>
      </c>
      <c r="CC86" s="100">
        <f>Energy!CC86*RelRes*(1+RelInc)^(CC$70-$AQ$70)</f>
        <v>0</v>
      </c>
      <c r="CD86" s="100">
        <f>Energy!CD86*RelRes*(1+RelInc)^(CD$70-$AQ$70)</f>
        <v>0</v>
      </c>
      <c r="CE86" s="100">
        <f>Energy!CE86*RelRes*(1+RelInc)^(CE$70-$AQ$70)</f>
        <v>0</v>
      </c>
    </row>
    <row r="87" spans="2:83" ht="24" x14ac:dyDescent="0.25">
      <c r="B87" s="307"/>
      <c r="C87" s="54" t="s">
        <v>74</v>
      </c>
      <c r="E87" s="347"/>
      <c r="F87" s="350"/>
      <c r="G87" s="229"/>
      <c r="H87" s="229"/>
      <c r="I87" s="211"/>
      <c r="J87" s="211"/>
      <c r="K87" s="211"/>
      <c r="L87" s="211"/>
      <c r="M87" s="211"/>
      <c r="N87" s="211"/>
      <c r="O87" s="211"/>
      <c r="P87" s="211"/>
      <c r="Q87" s="211"/>
      <c r="R87" s="211"/>
      <c r="S87" s="211"/>
      <c r="T87" s="211"/>
      <c r="U87" s="211"/>
      <c r="V87" s="211"/>
      <c r="W87" s="225">
        <f ca="1">Energy!W87*W$105</f>
        <v>0</v>
      </c>
      <c r="X87" s="225">
        <f ca="1">Energy!X87*X$105</f>
        <v>0</v>
      </c>
      <c r="Y87" s="225">
        <f ca="1">Energy!Y87*Y$105</f>
        <v>1.7283678704160409E-4</v>
      </c>
      <c r="Z87" s="225">
        <f ca="1">Energy!Z87*Z$105</f>
        <v>1.437579459535851E-3</v>
      </c>
      <c r="AA87" s="225">
        <f ca="1">Energy!AA87*AA$105</f>
        <v>5.9343199357546365E-3</v>
      </c>
      <c r="AB87" s="225">
        <f ca="1">Energy!AB87*AB$105</f>
        <v>1.6164396321032854E-2</v>
      </c>
      <c r="AC87" s="225">
        <f ca="1">Energy!AC87*AC$105</f>
        <v>3.4217778527316708E-2</v>
      </c>
      <c r="AD87" s="225">
        <f ca="1">Energy!AD87*AD$105</f>
        <v>6.0731401472089795E-2</v>
      </c>
      <c r="AE87" s="225">
        <f ca="1">Energy!AE87*AE$105</f>
        <v>9.2737214291989833E-2</v>
      </c>
      <c r="AF87" s="225">
        <f ca="1">Energy!AF87*AF$105</f>
        <v>0.12767047967463468</v>
      </c>
      <c r="AG87" s="225">
        <f ca="1">Energy!AG87*AG$105</f>
        <v>0.16831112702730047</v>
      </c>
      <c r="AH87" s="225">
        <f ca="1">Energy!AH87*AH$105</f>
        <v>0.20680268667230656</v>
      </c>
      <c r="AI87" s="225">
        <f ca="1">Energy!AI87*AI$105</f>
        <v>0.24774899744313675</v>
      </c>
      <c r="AJ87" s="225">
        <f ca="1">Energy!AJ87*AJ$105</f>
        <v>0.29029383993564117</v>
      </c>
      <c r="AK87" s="225">
        <f ca="1">Energy!AK87*AK$105</f>
        <v>0.33010959600756695</v>
      </c>
      <c r="AL87" s="225">
        <f ca="1">Energy!AL87*AL$105</f>
        <v>0.38019089462701611</v>
      </c>
      <c r="AM87" s="225">
        <f ca="1">Energy!AM87*AM$105</f>
        <v>0.45700086875673901</v>
      </c>
      <c r="AN87" s="225">
        <f ca="1">Energy!AN87*AN$105</f>
        <v>0.5729194887368293</v>
      </c>
      <c r="AO87" s="225">
        <f ca="1">Energy!AO87*AO$105</f>
        <v>0.7002037357769757</v>
      </c>
      <c r="AP87" s="225">
        <f ca="1">Energy!AP87*AP$105</f>
        <v>0.83054154861997176</v>
      </c>
      <c r="AQ87" s="238">
        <f ca="1">Energy!AQ87*RelRes</f>
        <v>0.9883206323312046</v>
      </c>
      <c r="AR87" s="100">
        <f ca="1">Energy!AR87*RelRes*(1+RelInc)^(AR$70-$AQ$70)</f>
        <v>1.1550086045695018</v>
      </c>
      <c r="AS87" s="100">
        <f ca="1">Energy!AS87*RelRes*(1+RelInc)^(AS$70-$AQ$70)</f>
        <v>1.2868868676789531</v>
      </c>
      <c r="AT87" s="100">
        <f ca="1">Energy!AT87*RelRes*(1+RelInc)^(AT$70-$AQ$70)</f>
        <v>1.3443257954708021</v>
      </c>
      <c r="AU87" s="100">
        <f>Energy!AU87*RelRes*(1+RelInc)^(AU$70-$AQ$70)</f>
        <v>0</v>
      </c>
      <c r="AV87" s="100">
        <f>Energy!AV87*RelRes*(1+RelInc)^(AV$70-$AQ$70)</f>
        <v>0</v>
      </c>
      <c r="AW87" s="100">
        <f>Energy!AW87*RelRes*(1+RelInc)^(AW$70-$AQ$70)</f>
        <v>0</v>
      </c>
      <c r="AX87" s="100">
        <f>Energy!AX87*RelRes*(1+RelInc)^(AX$70-$AQ$70)</f>
        <v>0</v>
      </c>
      <c r="AY87" s="100">
        <f>Energy!AY87*RelRes*(1+RelInc)^(AY$70-$AQ$70)</f>
        <v>0</v>
      </c>
      <c r="AZ87" s="100">
        <f>Energy!AZ87*RelRes*(1+RelInc)^(AZ$70-$AQ$70)</f>
        <v>0</v>
      </c>
      <c r="BA87" s="100">
        <f>Energy!BA87*RelRes*(1+RelInc)^(BA$70-$AQ$70)</f>
        <v>0</v>
      </c>
      <c r="BB87" s="100">
        <f>Energy!BB87*RelRes*(1+RelInc)^(BB$70-$AQ$70)</f>
        <v>0</v>
      </c>
      <c r="BC87" s="100">
        <f>Energy!BC87*RelRes*(1+RelInc)^(BC$70-$AQ$70)</f>
        <v>0</v>
      </c>
      <c r="BD87" s="100">
        <f>Energy!BD87*RelRes*(1+RelInc)^(BD$70-$AQ$70)</f>
        <v>0</v>
      </c>
      <c r="BE87" s="100">
        <f>Energy!BE87*RelRes*(1+RelInc)^(BE$70-$AQ$70)</f>
        <v>0</v>
      </c>
      <c r="BF87" s="100">
        <f>Energy!BF87*RelRes*(1+RelInc)^(BF$70-$AQ$70)</f>
        <v>0</v>
      </c>
      <c r="BG87" s="100">
        <f>Energy!BG87*RelRes*(1+RelInc)^(BG$70-$AQ$70)</f>
        <v>0</v>
      </c>
      <c r="BH87" s="100">
        <f>Energy!BH87*RelRes*(1+RelInc)^(BH$70-$AQ$70)</f>
        <v>0</v>
      </c>
      <c r="BI87" s="100">
        <f>Energy!BI87*RelRes*(1+RelInc)^(BI$70-$AQ$70)</f>
        <v>0</v>
      </c>
      <c r="BJ87" s="100">
        <f>Energy!BJ87*RelRes*(1+RelInc)^(BJ$70-$AQ$70)</f>
        <v>0</v>
      </c>
      <c r="BK87" s="100">
        <f>Energy!BK87*RelRes*(1+RelInc)^(BK$70-$AQ$70)</f>
        <v>0</v>
      </c>
      <c r="BL87" s="100">
        <f>Energy!BL87*RelRes*(1+RelInc)^(BL$70-$AQ$70)</f>
        <v>0</v>
      </c>
      <c r="BM87" s="100">
        <f>Energy!BM87*RelRes*(1+RelInc)^(BM$70-$AQ$70)</f>
        <v>0</v>
      </c>
      <c r="BN87" s="100">
        <f>Energy!BN87*RelRes*(1+RelInc)^(BN$70-$AQ$70)</f>
        <v>0</v>
      </c>
      <c r="BO87" s="100">
        <f>Energy!BO87*RelRes*(1+RelInc)^(BO$70-$AQ$70)</f>
        <v>0</v>
      </c>
      <c r="BP87" s="100">
        <f>Energy!BP87*RelRes*(1+RelInc)^(BP$70-$AQ$70)</f>
        <v>0</v>
      </c>
      <c r="BQ87" s="100">
        <f>Energy!BQ87*RelRes*(1+RelInc)^(BQ$70-$AQ$70)</f>
        <v>0</v>
      </c>
      <c r="BR87" s="100">
        <f>Energy!BR87*RelRes*(1+RelInc)^(BR$70-$AQ$70)</f>
        <v>0</v>
      </c>
      <c r="BS87" s="100">
        <f>Energy!BS87*RelRes*(1+RelInc)^(BS$70-$AQ$70)</f>
        <v>0</v>
      </c>
      <c r="BT87" s="100">
        <f>Energy!BT87*RelRes*(1+RelInc)^(BT$70-$AQ$70)</f>
        <v>0</v>
      </c>
      <c r="BU87" s="100">
        <f>Energy!BU87*RelRes*(1+RelInc)^(BU$70-$AQ$70)</f>
        <v>0</v>
      </c>
      <c r="BV87" s="100">
        <f>Energy!BV87*RelRes*(1+RelInc)^(BV$70-$AQ$70)</f>
        <v>0</v>
      </c>
      <c r="BW87" s="100">
        <f>Energy!BW87*RelRes*(1+RelInc)^(BW$70-$AQ$70)</f>
        <v>0</v>
      </c>
      <c r="BX87" s="100">
        <f>Energy!BX87*RelRes*(1+RelInc)^(BX$70-$AQ$70)</f>
        <v>0</v>
      </c>
      <c r="BY87" s="100">
        <f>Energy!BY87*RelRes*(1+RelInc)^(BY$70-$AQ$70)</f>
        <v>0</v>
      </c>
      <c r="BZ87" s="100">
        <f>Energy!BZ87*RelRes*(1+RelInc)^(BZ$70-$AQ$70)</f>
        <v>0</v>
      </c>
      <c r="CA87" s="100">
        <f>Energy!CA87*RelRes*(1+RelInc)^(CA$70-$AQ$70)</f>
        <v>0</v>
      </c>
      <c r="CB87" s="100">
        <f>Energy!CB87*RelRes*(1+RelInc)^(CB$70-$AQ$70)</f>
        <v>0</v>
      </c>
      <c r="CC87" s="100">
        <f>Energy!CC87*RelRes*(1+RelInc)^(CC$70-$AQ$70)</f>
        <v>0</v>
      </c>
      <c r="CD87" s="100">
        <f>Energy!CD87*RelRes*(1+RelInc)^(CD$70-$AQ$70)</f>
        <v>0</v>
      </c>
      <c r="CE87" s="100">
        <f>Energy!CE87*RelRes*(1+RelInc)^(CE$70-$AQ$70)</f>
        <v>0</v>
      </c>
    </row>
    <row r="88" spans="2:83" x14ac:dyDescent="0.25">
      <c r="B88" s="307"/>
      <c r="C88" s="3" t="s">
        <v>77</v>
      </c>
      <c r="E88" s="347"/>
      <c r="F88" s="350"/>
      <c r="G88" s="229"/>
      <c r="H88" s="229"/>
      <c r="I88" s="20"/>
      <c r="J88" s="20"/>
      <c r="K88" s="20"/>
      <c r="L88" s="20"/>
      <c r="M88" s="20"/>
      <c r="N88" s="20"/>
      <c r="O88" s="20"/>
      <c r="P88" s="20"/>
      <c r="Q88" s="20"/>
      <c r="R88" s="20"/>
      <c r="S88" s="20"/>
      <c r="T88" s="20"/>
      <c r="U88" s="20"/>
      <c r="V88" s="20"/>
      <c r="W88" s="26">
        <f t="shared" ref="W88" ca="1" si="29">SUM(W82:W87)</f>
        <v>1.1100259800873258</v>
      </c>
      <c r="X88" s="26">
        <f t="shared" ref="X88:CE88" ca="1" si="30">SUM(X82:X87)</f>
        <v>1.613129069369478</v>
      </c>
      <c r="Y88" s="26">
        <f t="shared" ca="1" si="30"/>
        <v>2.4349851102922941</v>
      </c>
      <c r="Z88" s="26">
        <f t="shared" ca="1" si="30"/>
        <v>3.2235272736174343</v>
      </c>
      <c r="AA88" s="26">
        <f t="shared" ca="1" si="30"/>
        <v>3.8734922972867474</v>
      </c>
      <c r="AB88" s="26">
        <f t="shared" ca="1" si="30"/>
        <v>4.113314975816758</v>
      </c>
      <c r="AC88" s="26">
        <f t="shared" ca="1" si="30"/>
        <v>4.2274640720206085</v>
      </c>
      <c r="AD88" s="26">
        <f t="shared" ca="1" si="30"/>
        <v>4.2904471183920769</v>
      </c>
      <c r="AE88" s="26">
        <f t="shared" ca="1" si="30"/>
        <v>4.2795853012005693</v>
      </c>
      <c r="AF88" s="26">
        <f t="shared" ca="1" si="30"/>
        <v>4.2520435976223991</v>
      </c>
      <c r="AG88" s="26">
        <f t="shared" ca="1" si="30"/>
        <v>4.3442798760425507</v>
      </c>
      <c r="AH88" s="26">
        <f t="shared" ca="1" si="30"/>
        <v>4.3561296401188923</v>
      </c>
      <c r="AI88" s="26">
        <f t="shared" ca="1" si="30"/>
        <v>4.4241080817881517</v>
      </c>
      <c r="AJ88" s="26">
        <f t="shared" ca="1" si="30"/>
        <v>4.5183261350731803</v>
      </c>
      <c r="AK88" s="26">
        <f t="shared" ca="1" si="30"/>
        <v>4.5601045888375742</v>
      </c>
      <c r="AL88" s="26">
        <f t="shared" ca="1" si="30"/>
        <v>4.7018260866383796</v>
      </c>
      <c r="AM88" s="26">
        <f t="shared" ca="1" si="30"/>
        <v>4.8996016885992217</v>
      </c>
      <c r="AN88" s="26">
        <f t="shared" ca="1" si="30"/>
        <v>5.1266704657386715</v>
      </c>
      <c r="AO88" s="26">
        <f t="shared" ca="1" si="30"/>
        <v>5.2317644170582698</v>
      </c>
      <c r="AP88" s="26">
        <f t="shared" ca="1" si="30"/>
        <v>5.4274422777724354</v>
      </c>
      <c r="AQ88" s="26">
        <f t="shared" ca="1" si="30"/>
        <v>5.9149164736428936</v>
      </c>
      <c r="AR88" s="26">
        <f t="shared" ca="1" si="30"/>
        <v>6.5069591170227055</v>
      </c>
      <c r="AS88" s="26">
        <f t="shared" ca="1" si="30"/>
        <v>7.0759170280764216</v>
      </c>
      <c r="AT88" s="26">
        <f t="shared" ca="1" si="30"/>
        <v>7.6633438715050648</v>
      </c>
      <c r="AU88" s="26">
        <f t="shared" si="30"/>
        <v>0</v>
      </c>
      <c r="AV88" s="26">
        <f t="shared" si="30"/>
        <v>0</v>
      </c>
      <c r="AW88" s="26">
        <f t="shared" si="30"/>
        <v>0</v>
      </c>
      <c r="AX88" s="26">
        <f t="shared" si="30"/>
        <v>0</v>
      </c>
      <c r="AY88" s="26">
        <f t="shared" si="30"/>
        <v>0</v>
      </c>
      <c r="AZ88" s="26">
        <f t="shared" si="30"/>
        <v>0</v>
      </c>
      <c r="BA88" s="26">
        <f t="shared" si="30"/>
        <v>0</v>
      </c>
      <c r="BB88" s="26">
        <f t="shared" si="30"/>
        <v>0</v>
      </c>
      <c r="BC88" s="26">
        <f t="shared" si="30"/>
        <v>0</v>
      </c>
      <c r="BD88" s="26">
        <f t="shared" si="30"/>
        <v>0</v>
      </c>
      <c r="BE88" s="26">
        <f t="shared" si="30"/>
        <v>0</v>
      </c>
      <c r="BF88" s="26">
        <f t="shared" si="30"/>
        <v>0</v>
      </c>
      <c r="BG88" s="26">
        <f t="shared" si="30"/>
        <v>0</v>
      </c>
      <c r="BH88" s="26">
        <f t="shared" si="30"/>
        <v>0</v>
      </c>
      <c r="BI88" s="26">
        <f t="shared" si="30"/>
        <v>0</v>
      </c>
      <c r="BJ88" s="26">
        <f t="shared" si="30"/>
        <v>0</v>
      </c>
      <c r="BK88" s="26">
        <f t="shared" si="30"/>
        <v>0</v>
      </c>
      <c r="BL88" s="26">
        <f t="shared" si="30"/>
        <v>0</v>
      </c>
      <c r="BM88" s="26">
        <f t="shared" si="30"/>
        <v>0</v>
      </c>
      <c r="BN88" s="26">
        <f t="shared" si="30"/>
        <v>0</v>
      </c>
      <c r="BO88" s="26">
        <f t="shared" si="30"/>
        <v>0</v>
      </c>
      <c r="BP88" s="26">
        <f t="shared" si="30"/>
        <v>0</v>
      </c>
      <c r="BQ88" s="26">
        <f t="shared" si="30"/>
        <v>0</v>
      </c>
      <c r="BR88" s="26">
        <f t="shared" si="30"/>
        <v>0</v>
      </c>
      <c r="BS88" s="26">
        <f t="shared" si="30"/>
        <v>0</v>
      </c>
      <c r="BT88" s="26">
        <f t="shared" si="30"/>
        <v>0</v>
      </c>
      <c r="BU88" s="26">
        <f t="shared" si="30"/>
        <v>0</v>
      </c>
      <c r="BV88" s="26">
        <f t="shared" si="30"/>
        <v>0</v>
      </c>
      <c r="BW88" s="26">
        <f t="shared" si="30"/>
        <v>0</v>
      </c>
      <c r="BX88" s="26">
        <f t="shared" si="30"/>
        <v>0</v>
      </c>
      <c r="BY88" s="26">
        <f t="shared" si="30"/>
        <v>0</v>
      </c>
      <c r="BZ88" s="26">
        <f t="shared" si="30"/>
        <v>0</v>
      </c>
      <c r="CA88" s="26">
        <f t="shared" si="30"/>
        <v>0</v>
      </c>
      <c r="CB88" s="26">
        <f t="shared" si="30"/>
        <v>0</v>
      </c>
      <c r="CC88" s="26">
        <f t="shared" si="30"/>
        <v>0</v>
      </c>
      <c r="CD88" s="26">
        <f t="shared" si="30"/>
        <v>0</v>
      </c>
      <c r="CE88" s="26">
        <f t="shared" si="30"/>
        <v>0</v>
      </c>
    </row>
    <row r="89" spans="2:83" x14ac:dyDescent="0.25">
      <c r="B89" s="307" t="s">
        <v>3</v>
      </c>
      <c r="C89" s="54" t="s">
        <v>19</v>
      </c>
      <c r="E89" s="347"/>
      <c r="F89" s="350"/>
      <c r="G89" s="229"/>
      <c r="H89" s="229"/>
      <c r="I89" s="211"/>
      <c r="J89" s="211"/>
      <c r="K89" s="211"/>
      <c r="L89" s="211"/>
      <c r="M89" s="211"/>
      <c r="N89" s="211"/>
      <c r="O89" s="211"/>
      <c r="P89" s="211"/>
      <c r="Q89" s="211"/>
      <c r="R89" s="211"/>
      <c r="S89" s="211"/>
      <c r="T89" s="211"/>
      <c r="U89" s="211"/>
      <c r="V89" s="211"/>
      <c r="W89" s="225">
        <f ca="1">Energy!W89*W$105</f>
        <v>1.3248043140230004</v>
      </c>
      <c r="X89" s="225">
        <f ca="1">Energy!X89*X$105</f>
        <v>1.4002828444982951</v>
      </c>
      <c r="Y89" s="225">
        <f ca="1">Energy!Y89*Y$105</f>
        <v>1.4468279182808212</v>
      </c>
      <c r="Z89" s="225">
        <f ca="1">Energy!Z89*Z$105</f>
        <v>1.3812793009917732</v>
      </c>
      <c r="AA89" s="225">
        <f ca="1">Energy!AA89*AA$105</f>
        <v>1.3580199478959529</v>
      </c>
      <c r="AB89" s="225">
        <f ca="1">Energy!AB89*AB$105</f>
        <v>1.286012698183308</v>
      </c>
      <c r="AC89" s="225">
        <f ca="1">Energy!AC89*AC$105</f>
        <v>1.2346954280826337</v>
      </c>
      <c r="AD89" s="225">
        <f ca="1">Energy!AD89*AD$105</f>
        <v>1.2032104863296225</v>
      </c>
      <c r="AE89" s="225">
        <f ca="1">Energy!AE89*AE$105</f>
        <v>1.1585520035662269</v>
      </c>
      <c r="AF89" s="225">
        <f ca="1">Energy!AF89*AF$105</f>
        <v>1.1098923042059374</v>
      </c>
      <c r="AG89" s="225">
        <f ca="1">Energy!AG89*AG$105</f>
        <v>1.0917966086363293</v>
      </c>
      <c r="AH89" s="225">
        <f ca="1">Energy!AH89*AH$105</f>
        <v>1.0525845974876955</v>
      </c>
      <c r="AI89" s="225">
        <f ca="1">Energy!AI89*AI$105</f>
        <v>1.026890438431673</v>
      </c>
      <c r="AJ89" s="225">
        <f ca="1">Energy!AJ89*AJ$105</f>
        <v>1.0073108758881821</v>
      </c>
      <c r="AK89" s="225">
        <f ca="1">Energy!AK89*AK$105</f>
        <v>0.97667979132169502</v>
      </c>
      <c r="AL89" s="225">
        <f ca="1">Energy!AL89*AL$105</f>
        <v>0.96302208170702419</v>
      </c>
      <c r="AM89" s="225">
        <f ca="1">Energy!AM89*AM$105</f>
        <v>0.97514196744857551</v>
      </c>
      <c r="AN89" s="225">
        <f ca="1">Energy!AN89*AN$105</f>
        <v>0.99309911636426274</v>
      </c>
      <c r="AO89" s="225">
        <f ca="1">Energy!AO89*AO$105</f>
        <v>0.92194718399629649</v>
      </c>
      <c r="AP89" s="225">
        <f ca="1">Energy!AP89*AP$105</f>
        <v>0.77670011255791349</v>
      </c>
      <c r="AQ89" s="238">
        <f ca="1">Energy!AQ89*RelRes</f>
        <v>0.63436067159591059</v>
      </c>
      <c r="AR89" s="100">
        <f ca="1">Energy!AR89*RelRes*(1+RelInc)^(AR$70-$AQ$70)</f>
        <v>0.530691318798584</v>
      </c>
      <c r="AS89" s="100">
        <f ca="1">Energy!AS89*RelRes*(1+RelInc)^(AS$70-$AQ$70)</f>
        <v>0.46998435838347491</v>
      </c>
      <c r="AT89" s="100">
        <f ca="1">Energy!AT89*RelRes*(1+RelInc)^(AT$70-$AQ$70)</f>
        <v>0.38599522371797851</v>
      </c>
      <c r="AU89" s="100">
        <f>Energy!AU89*RelRes*(1+RelInc)^(AU$70-$AQ$70)</f>
        <v>0</v>
      </c>
      <c r="AV89" s="100">
        <f>Energy!AV89*RelRes*(1+RelInc)^(AV$70-$AQ$70)</f>
        <v>0</v>
      </c>
      <c r="AW89" s="100">
        <f>Energy!AW89*RelRes*(1+RelInc)^(AW$70-$AQ$70)</f>
        <v>0</v>
      </c>
      <c r="AX89" s="100">
        <f>Energy!AX89*RelRes*(1+RelInc)^(AX$70-$AQ$70)</f>
        <v>0</v>
      </c>
      <c r="AY89" s="100">
        <f>Energy!AY89*RelRes*(1+RelInc)^(AY$70-$AQ$70)</f>
        <v>0</v>
      </c>
      <c r="AZ89" s="100">
        <f>Energy!AZ89*RelRes*(1+RelInc)^(AZ$70-$AQ$70)</f>
        <v>0</v>
      </c>
      <c r="BA89" s="100">
        <f>Energy!BA89*RelRes*(1+RelInc)^(BA$70-$AQ$70)</f>
        <v>0</v>
      </c>
      <c r="BB89" s="100">
        <f>Energy!BB89*RelRes*(1+RelInc)^(BB$70-$AQ$70)</f>
        <v>0</v>
      </c>
      <c r="BC89" s="100">
        <f>Energy!BC89*RelRes*(1+RelInc)^(BC$70-$AQ$70)</f>
        <v>0</v>
      </c>
      <c r="BD89" s="100">
        <f>Energy!BD89*RelRes*(1+RelInc)^(BD$70-$AQ$70)</f>
        <v>0</v>
      </c>
      <c r="BE89" s="100">
        <f>Energy!BE89*RelRes*(1+RelInc)^(BE$70-$AQ$70)</f>
        <v>0</v>
      </c>
      <c r="BF89" s="100">
        <f>Energy!BF89*RelRes*(1+RelInc)^(BF$70-$AQ$70)</f>
        <v>0</v>
      </c>
      <c r="BG89" s="100">
        <f>Energy!BG89*RelRes*(1+RelInc)^(BG$70-$AQ$70)</f>
        <v>0</v>
      </c>
      <c r="BH89" s="100">
        <f>Energy!BH89*RelRes*(1+RelInc)^(BH$70-$AQ$70)</f>
        <v>0</v>
      </c>
      <c r="BI89" s="100">
        <f>Energy!BI89*RelRes*(1+RelInc)^(BI$70-$AQ$70)</f>
        <v>0</v>
      </c>
      <c r="BJ89" s="100">
        <f>Energy!BJ89*RelRes*(1+RelInc)^(BJ$70-$AQ$70)</f>
        <v>0</v>
      </c>
      <c r="BK89" s="100">
        <f>Energy!BK89*RelRes*(1+RelInc)^(BK$70-$AQ$70)</f>
        <v>0</v>
      </c>
      <c r="BL89" s="100">
        <f>Energy!BL89*RelRes*(1+RelInc)^(BL$70-$AQ$70)</f>
        <v>0</v>
      </c>
      <c r="BM89" s="100">
        <f>Energy!BM89*RelRes*(1+RelInc)^(BM$70-$AQ$70)</f>
        <v>0</v>
      </c>
      <c r="BN89" s="100">
        <f>Energy!BN89*RelRes*(1+RelInc)^(BN$70-$AQ$70)</f>
        <v>0</v>
      </c>
      <c r="BO89" s="100">
        <f>Energy!BO89*RelRes*(1+RelInc)^(BO$70-$AQ$70)</f>
        <v>0</v>
      </c>
      <c r="BP89" s="100">
        <f>Energy!BP89*RelRes*(1+RelInc)^(BP$70-$AQ$70)</f>
        <v>0</v>
      </c>
      <c r="BQ89" s="100">
        <f>Energy!BQ89*RelRes*(1+RelInc)^(BQ$70-$AQ$70)</f>
        <v>0</v>
      </c>
      <c r="BR89" s="100">
        <f>Energy!BR89*RelRes*(1+RelInc)^(BR$70-$AQ$70)</f>
        <v>0</v>
      </c>
      <c r="BS89" s="100">
        <f>Energy!BS89*RelRes*(1+RelInc)^(BS$70-$AQ$70)</f>
        <v>0</v>
      </c>
      <c r="BT89" s="100">
        <f>Energy!BT89*RelRes*(1+RelInc)^(BT$70-$AQ$70)</f>
        <v>0</v>
      </c>
      <c r="BU89" s="100">
        <f>Energy!BU89*RelRes*(1+RelInc)^(BU$70-$AQ$70)</f>
        <v>0</v>
      </c>
      <c r="BV89" s="100">
        <f>Energy!BV89*RelRes*(1+RelInc)^(BV$70-$AQ$70)</f>
        <v>0</v>
      </c>
      <c r="BW89" s="100">
        <f>Energy!BW89*RelRes*(1+RelInc)^(BW$70-$AQ$70)</f>
        <v>0</v>
      </c>
      <c r="BX89" s="100">
        <f>Energy!BX89*RelRes*(1+RelInc)^(BX$70-$AQ$70)</f>
        <v>0</v>
      </c>
      <c r="BY89" s="100">
        <f>Energy!BY89*RelRes*(1+RelInc)^(BY$70-$AQ$70)</f>
        <v>0</v>
      </c>
      <c r="BZ89" s="100">
        <f>Energy!BZ89*RelRes*(1+RelInc)^(BZ$70-$AQ$70)</f>
        <v>0</v>
      </c>
      <c r="CA89" s="100">
        <f>Energy!CA89*RelRes*(1+RelInc)^(CA$70-$AQ$70)</f>
        <v>0</v>
      </c>
      <c r="CB89" s="100">
        <f>Energy!CB89*RelRes*(1+RelInc)^(CB$70-$AQ$70)</f>
        <v>0</v>
      </c>
      <c r="CC89" s="100">
        <f>Energy!CC89*RelRes*(1+RelInc)^(CC$70-$AQ$70)</f>
        <v>0</v>
      </c>
      <c r="CD89" s="100">
        <f>Energy!CD89*RelRes*(1+RelInc)^(CD$70-$AQ$70)</f>
        <v>0</v>
      </c>
      <c r="CE89" s="100">
        <f>Energy!CE89*RelRes*(1+RelInc)^(CE$70-$AQ$70)</f>
        <v>0</v>
      </c>
    </row>
    <row r="90" spans="2:83" ht="24" x14ac:dyDescent="0.25">
      <c r="B90" s="307"/>
      <c r="C90" s="54" t="s">
        <v>20</v>
      </c>
      <c r="E90" s="347"/>
      <c r="F90" s="350"/>
      <c r="G90" s="229"/>
      <c r="H90" s="229"/>
      <c r="I90" s="211"/>
      <c r="J90" s="211"/>
      <c r="K90" s="211"/>
      <c r="L90" s="211"/>
      <c r="M90" s="211"/>
      <c r="N90" s="211"/>
      <c r="O90" s="211"/>
      <c r="P90" s="211"/>
      <c r="Q90" s="211"/>
      <c r="R90" s="211"/>
      <c r="S90" s="211"/>
      <c r="T90" s="211"/>
      <c r="U90" s="211"/>
      <c r="V90" s="211"/>
      <c r="W90" s="225">
        <f ca="1">Energy!W90*W$105</f>
        <v>11.590282386586564</v>
      </c>
      <c r="X90" s="225">
        <f ca="1">Energy!X90*X$105</f>
        <v>12.239184892906003</v>
      </c>
      <c r="Y90" s="225">
        <f ca="1">Energy!Y90*Y$105</f>
        <v>12.658015704113861</v>
      </c>
      <c r="Z90" s="225">
        <f ca="1">Energy!Z90*Z$105</f>
        <v>12.147682761932382</v>
      </c>
      <c r="AA90" s="225">
        <f ca="1">Energy!AA90*AA$105</f>
        <v>12.046187843835343</v>
      </c>
      <c r="AB90" s="225">
        <f ca="1">Energy!AB90*AB$105</f>
        <v>11.512932339136391</v>
      </c>
      <c r="AC90" s="225">
        <f ca="1">Energy!AC90*AC$105</f>
        <v>11.128118258988057</v>
      </c>
      <c r="AD90" s="225">
        <f ca="1">Energy!AD90*AD$105</f>
        <v>10.885180921264309</v>
      </c>
      <c r="AE90" s="225">
        <f ca="1">Energy!AE90*AE$105</f>
        <v>10.508298229386385</v>
      </c>
      <c r="AF90" s="225">
        <f ca="1">Energy!AF90*AF$105</f>
        <v>10.096913983054678</v>
      </c>
      <c r="AG90" s="225">
        <f ca="1">Energy!AG90*AG$105</f>
        <v>9.9737240030017098</v>
      </c>
      <c r="AH90" s="225">
        <f ca="1">Energy!AH90*AH$105</f>
        <v>9.6703500317666808</v>
      </c>
      <c r="AI90" s="225">
        <f ca="1">Energy!AI90*AI$105</f>
        <v>9.5003753208897486</v>
      </c>
      <c r="AJ90" s="225">
        <f ca="1">Energy!AJ90*AJ$105</f>
        <v>9.3913051638872318</v>
      </c>
      <c r="AK90" s="225">
        <f ca="1">Energy!AK90*AK$105</f>
        <v>9.1796127872323758</v>
      </c>
      <c r="AL90" s="225">
        <f ca="1">Energy!AL90*AL$105</f>
        <v>9.1302084732929565</v>
      </c>
      <c r="AM90" s="225">
        <f ca="1">Energy!AM90*AM$105</f>
        <v>9.3748575016991929</v>
      </c>
      <c r="AN90" s="225">
        <f ca="1">Energy!AN90*AN$105</f>
        <v>9.8247260175475262</v>
      </c>
      <c r="AO90" s="225">
        <f ca="1">Energy!AO90*AO$105</f>
        <v>9.3248051185761405</v>
      </c>
      <c r="AP90" s="225">
        <f ca="1">Energy!AP90*AP$105</f>
        <v>7.640127650651908</v>
      </c>
      <c r="AQ90" s="238">
        <f ca="1">Energy!AQ90*RelRes</f>
        <v>5.8157885063520052</v>
      </c>
      <c r="AR90" s="100">
        <f ca="1">Energy!AR90*RelRes*(1+RelInc)^(AR$70-$AQ$70)</f>
        <v>4.1887431856333448</v>
      </c>
      <c r="AS90" s="100">
        <f ca="1">Energy!AS90*RelRes*(1+RelInc)^(AS$70-$AQ$70)</f>
        <v>2.801520139247033</v>
      </c>
      <c r="AT90" s="100">
        <f ca="1">Energy!AT90*RelRes*(1+RelInc)^(AT$70-$AQ$70)</f>
        <v>1.6997010001920003</v>
      </c>
      <c r="AU90" s="100">
        <f>Energy!AU90*RelRes*(1+RelInc)^(AU$70-$AQ$70)</f>
        <v>0</v>
      </c>
      <c r="AV90" s="100">
        <f>Energy!AV90*RelRes*(1+RelInc)^(AV$70-$AQ$70)</f>
        <v>0</v>
      </c>
      <c r="AW90" s="100">
        <f>Energy!AW90*RelRes*(1+RelInc)^(AW$70-$AQ$70)</f>
        <v>0</v>
      </c>
      <c r="AX90" s="100">
        <f>Energy!AX90*RelRes*(1+RelInc)^(AX$70-$AQ$70)</f>
        <v>0</v>
      </c>
      <c r="AY90" s="100">
        <f>Energy!AY90*RelRes*(1+RelInc)^(AY$70-$AQ$70)</f>
        <v>0</v>
      </c>
      <c r="AZ90" s="100">
        <f>Energy!AZ90*RelRes*(1+RelInc)^(AZ$70-$AQ$70)</f>
        <v>0</v>
      </c>
      <c r="BA90" s="100">
        <f>Energy!BA90*RelRes*(1+RelInc)^(BA$70-$AQ$70)</f>
        <v>0</v>
      </c>
      <c r="BB90" s="100">
        <f>Energy!BB90*RelRes*(1+RelInc)^(BB$70-$AQ$70)</f>
        <v>0</v>
      </c>
      <c r="BC90" s="100">
        <f>Energy!BC90*RelRes*(1+RelInc)^(BC$70-$AQ$70)</f>
        <v>0</v>
      </c>
      <c r="BD90" s="100">
        <f>Energy!BD90*RelRes*(1+RelInc)^(BD$70-$AQ$70)</f>
        <v>0</v>
      </c>
      <c r="BE90" s="100">
        <f>Energy!BE90*RelRes*(1+RelInc)^(BE$70-$AQ$70)</f>
        <v>0</v>
      </c>
      <c r="BF90" s="100">
        <f>Energy!BF90*RelRes*(1+RelInc)^(BF$70-$AQ$70)</f>
        <v>0</v>
      </c>
      <c r="BG90" s="100">
        <f>Energy!BG90*RelRes*(1+RelInc)^(BG$70-$AQ$70)</f>
        <v>0</v>
      </c>
      <c r="BH90" s="100">
        <f>Energy!BH90*RelRes*(1+RelInc)^(BH$70-$AQ$70)</f>
        <v>0</v>
      </c>
      <c r="BI90" s="100">
        <f>Energy!BI90*RelRes*(1+RelInc)^(BI$70-$AQ$70)</f>
        <v>0</v>
      </c>
      <c r="BJ90" s="100">
        <f>Energy!BJ90*RelRes*(1+RelInc)^(BJ$70-$AQ$70)</f>
        <v>0</v>
      </c>
      <c r="BK90" s="100">
        <f>Energy!BK90*RelRes*(1+RelInc)^(BK$70-$AQ$70)</f>
        <v>0</v>
      </c>
      <c r="BL90" s="100">
        <f>Energy!BL90*RelRes*(1+RelInc)^(BL$70-$AQ$70)</f>
        <v>0</v>
      </c>
      <c r="BM90" s="100">
        <f>Energy!BM90*RelRes*(1+RelInc)^(BM$70-$AQ$70)</f>
        <v>0</v>
      </c>
      <c r="BN90" s="100">
        <f>Energy!BN90*RelRes*(1+RelInc)^(BN$70-$AQ$70)</f>
        <v>0</v>
      </c>
      <c r="BO90" s="100">
        <f>Energy!BO90*RelRes*(1+RelInc)^(BO$70-$AQ$70)</f>
        <v>0</v>
      </c>
      <c r="BP90" s="100">
        <f>Energy!BP90*RelRes*(1+RelInc)^(BP$70-$AQ$70)</f>
        <v>0</v>
      </c>
      <c r="BQ90" s="100">
        <f>Energy!BQ90*RelRes*(1+RelInc)^(BQ$70-$AQ$70)</f>
        <v>0</v>
      </c>
      <c r="BR90" s="100">
        <f>Energy!BR90*RelRes*(1+RelInc)^(BR$70-$AQ$70)</f>
        <v>0</v>
      </c>
      <c r="BS90" s="100">
        <f>Energy!BS90*RelRes*(1+RelInc)^(BS$70-$AQ$70)</f>
        <v>0</v>
      </c>
      <c r="BT90" s="100">
        <f>Energy!BT90*RelRes*(1+RelInc)^(BT$70-$AQ$70)</f>
        <v>0</v>
      </c>
      <c r="BU90" s="100">
        <f>Energy!BU90*RelRes*(1+RelInc)^(BU$70-$AQ$70)</f>
        <v>0</v>
      </c>
      <c r="BV90" s="100">
        <f>Energy!BV90*RelRes*(1+RelInc)^(BV$70-$AQ$70)</f>
        <v>0</v>
      </c>
      <c r="BW90" s="100">
        <f>Energy!BW90*RelRes*(1+RelInc)^(BW$70-$AQ$70)</f>
        <v>0</v>
      </c>
      <c r="BX90" s="100">
        <f>Energy!BX90*RelRes*(1+RelInc)^(BX$70-$AQ$70)</f>
        <v>0</v>
      </c>
      <c r="BY90" s="100">
        <f>Energy!BY90*RelRes*(1+RelInc)^(BY$70-$AQ$70)</f>
        <v>0</v>
      </c>
      <c r="BZ90" s="100">
        <f>Energy!BZ90*RelRes*(1+RelInc)^(BZ$70-$AQ$70)</f>
        <v>0</v>
      </c>
      <c r="CA90" s="100">
        <f>Energy!CA90*RelRes*(1+RelInc)^(CA$70-$AQ$70)</f>
        <v>0</v>
      </c>
      <c r="CB90" s="100">
        <f>Energy!CB90*RelRes*(1+RelInc)^(CB$70-$AQ$70)</f>
        <v>0</v>
      </c>
      <c r="CC90" s="100">
        <f>Energy!CC90*RelRes*(1+RelInc)^(CC$70-$AQ$70)</f>
        <v>0</v>
      </c>
      <c r="CD90" s="100">
        <f>Energy!CD90*RelRes*(1+RelInc)^(CD$70-$AQ$70)</f>
        <v>0</v>
      </c>
      <c r="CE90" s="100">
        <f>Energy!CE90*RelRes*(1+RelInc)^(CE$70-$AQ$70)</f>
        <v>0</v>
      </c>
    </row>
    <row r="91" spans="2:83" x14ac:dyDescent="0.25">
      <c r="B91" s="307"/>
      <c r="C91" s="3" t="s">
        <v>78</v>
      </c>
      <c r="E91" s="347"/>
      <c r="F91" s="350"/>
      <c r="G91" s="229"/>
      <c r="H91" s="229"/>
      <c r="I91" s="20"/>
      <c r="J91" s="20"/>
      <c r="K91" s="20"/>
      <c r="L91" s="20"/>
      <c r="M91" s="20"/>
      <c r="N91" s="20"/>
      <c r="O91" s="20"/>
      <c r="P91" s="20"/>
      <c r="Q91" s="20"/>
      <c r="R91" s="20"/>
      <c r="S91" s="20"/>
      <c r="T91" s="20"/>
      <c r="U91" s="20"/>
      <c r="V91" s="20"/>
      <c r="W91" s="26">
        <f ca="1">SUM(W89:W90)</f>
        <v>12.915086700609564</v>
      </c>
      <c r="X91" s="26">
        <f t="shared" ref="X91:CE91" ca="1" si="31">SUM(X89:X90)</f>
        <v>13.639467737404299</v>
      </c>
      <c r="Y91" s="26">
        <f t="shared" ca="1" si="31"/>
        <v>14.104843622394682</v>
      </c>
      <c r="Z91" s="26">
        <f t="shared" ca="1" si="31"/>
        <v>13.528962062924155</v>
      </c>
      <c r="AA91" s="26">
        <f t="shared" ca="1" si="31"/>
        <v>13.404207791731295</v>
      </c>
      <c r="AB91" s="26">
        <f t="shared" ca="1" si="31"/>
        <v>12.798945037319699</v>
      </c>
      <c r="AC91" s="26">
        <f t="shared" ca="1" si="31"/>
        <v>12.362813687070691</v>
      </c>
      <c r="AD91" s="26">
        <f t="shared" ca="1" si="31"/>
        <v>12.088391407593932</v>
      </c>
      <c r="AE91" s="26">
        <f t="shared" ca="1" si="31"/>
        <v>11.666850232952612</v>
      </c>
      <c r="AF91" s="26">
        <f t="shared" ca="1" si="31"/>
        <v>11.206806287260616</v>
      </c>
      <c r="AG91" s="26">
        <f t="shared" ca="1" si="31"/>
        <v>11.065520611638039</v>
      </c>
      <c r="AH91" s="26">
        <f t="shared" ca="1" si="31"/>
        <v>10.722934629254377</v>
      </c>
      <c r="AI91" s="26">
        <f t="shared" ca="1" si="31"/>
        <v>10.527265759321422</v>
      </c>
      <c r="AJ91" s="26">
        <f t="shared" ca="1" si="31"/>
        <v>10.398616039775414</v>
      </c>
      <c r="AK91" s="26">
        <f t="shared" ca="1" si="31"/>
        <v>10.156292578554071</v>
      </c>
      <c r="AL91" s="26">
        <f t="shared" ca="1" si="31"/>
        <v>10.09323055499998</v>
      </c>
      <c r="AM91" s="26">
        <f t="shared" ca="1" si="31"/>
        <v>10.349999469147768</v>
      </c>
      <c r="AN91" s="26">
        <f t="shared" ca="1" si="31"/>
        <v>10.817825133911789</v>
      </c>
      <c r="AO91" s="26">
        <f t="shared" ca="1" si="31"/>
        <v>10.246752302572437</v>
      </c>
      <c r="AP91" s="26">
        <f t="shared" ca="1" si="31"/>
        <v>8.4168277632098221</v>
      </c>
      <c r="AQ91" s="26">
        <f t="shared" ca="1" si="31"/>
        <v>6.4501491779479156</v>
      </c>
      <c r="AR91" s="26">
        <f t="shared" ca="1" si="31"/>
        <v>4.7194345044319288</v>
      </c>
      <c r="AS91" s="26">
        <f t="shared" ca="1" si="31"/>
        <v>3.2715044976305081</v>
      </c>
      <c r="AT91" s="26">
        <f t="shared" ca="1" si="31"/>
        <v>2.085696223909979</v>
      </c>
      <c r="AU91" s="26">
        <f t="shared" si="31"/>
        <v>0</v>
      </c>
      <c r="AV91" s="26">
        <f t="shared" si="31"/>
        <v>0</v>
      </c>
      <c r="AW91" s="26">
        <f t="shared" si="31"/>
        <v>0</v>
      </c>
      <c r="AX91" s="26">
        <f t="shared" si="31"/>
        <v>0</v>
      </c>
      <c r="AY91" s="26">
        <f t="shared" si="31"/>
        <v>0</v>
      </c>
      <c r="AZ91" s="26">
        <f t="shared" si="31"/>
        <v>0</v>
      </c>
      <c r="BA91" s="26">
        <f t="shared" si="31"/>
        <v>0</v>
      </c>
      <c r="BB91" s="26">
        <f t="shared" si="31"/>
        <v>0</v>
      </c>
      <c r="BC91" s="26">
        <f t="shared" si="31"/>
        <v>0</v>
      </c>
      <c r="BD91" s="26">
        <f t="shared" si="31"/>
        <v>0</v>
      </c>
      <c r="BE91" s="26">
        <f t="shared" si="31"/>
        <v>0</v>
      </c>
      <c r="BF91" s="26">
        <f t="shared" si="31"/>
        <v>0</v>
      </c>
      <c r="BG91" s="26">
        <f t="shared" si="31"/>
        <v>0</v>
      </c>
      <c r="BH91" s="26">
        <f t="shared" si="31"/>
        <v>0</v>
      </c>
      <c r="BI91" s="26">
        <f t="shared" si="31"/>
        <v>0</v>
      </c>
      <c r="BJ91" s="26">
        <f t="shared" si="31"/>
        <v>0</v>
      </c>
      <c r="BK91" s="26">
        <f t="shared" si="31"/>
        <v>0</v>
      </c>
      <c r="BL91" s="26">
        <f t="shared" si="31"/>
        <v>0</v>
      </c>
      <c r="BM91" s="26">
        <f t="shared" si="31"/>
        <v>0</v>
      </c>
      <c r="BN91" s="26">
        <f t="shared" si="31"/>
        <v>0</v>
      </c>
      <c r="BO91" s="26">
        <f t="shared" si="31"/>
        <v>0</v>
      </c>
      <c r="BP91" s="26">
        <f t="shared" si="31"/>
        <v>0</v>
      </c>
      <c r="BQ91" s="26">
        <f t="shared" si="31"/>
        <v>0</v>
      </c>
      <c r="BR91" s="26">
        <f t="shared" si="31"/>
        <v>0</v>
      </c>
      <c r="BS91" s="26">
        <f t="shared" si="31"/>
        <v>0</v>
      </c>
      <c r="BT91" s="26">
        <f t="shared" si="31"/>
        <v>0</v>
      </c>
      <c r="BU91" s="26">
        <f t="shared" si="31"/>
        <v>0</v>
      </c>
      <c r="BV91" s="26">
        <f t="shared" si="31"/>
        <v>0</v>
      </c>
      <c r="BW91" s="26">
        <f t="shared" si="31"/>
        <v>0</v>
      </c>
      <c r="BX91" s="26">
        <f t="shared" si="31"/>
        <v>0</v>
      </c>
      <c r="BY91" s="26">
        <f t="shared" si="31"/>
        <v>0</v>
      </c>
      <c r="BZ91" s="26">
        <f t="shared" si="31"/>
        <v>0</v>
      </c>
      <c r="CA91" s="26">
        <f t="shared" si="31"/>
        <v>0</v>
      </c>
      <c r="CB91" s="26">
        <f t="shared" si="31"/>
        <v>0</v>
      </c>
      <c r="CC91" s="26">
        <f t="shared" si="31"/>
        <v>0</v>
      </c>
      <c r="CD91" s="26">
        <f t="shared" si="31"/>
        <v>0</v>
      </c>
      <c r="CE91" s="26">
        <f t="shared" si="31"/>
        <v>0</v>
      </c>
    </row>
    <row r="92" spans="2:83" x14ac:dyDescent="0.25">
      <c r="B92" s="307" t="s">
        <v>4</v>
      </c>
      <c r="C92" s="54" t="s">
        <v>21</v>
      </c>
      <c r="E92" s="347"/>
      <c r="F92" s="350"/>
      <c r="G92" s="229"/>
      <c r="H92" s="229"/>
      <c r="I92" s="213"/>
      <c r="J92" s="213"/>
      <c r="K92" s="213"/>
      <c r="L92" s="213"/>
      <c r="M92" s="213"/>
      <c r="N92" s="213"/>
      <c r="O92" s="213"/>
      <c r="P92" s="213"/>
      <c r="Q92" s="213"/>
      <c r="R92" s="213"/>
      <c r="S92" s="213"/>
      <c r="T92" s="213"/>
      <c r="U92" s="213"/>
      <c r="V92" s="213"/>
      <c r="W92" s="225">
        <f ca="1">Energy!W92*W$105</f>
        <v>0</v>
      </c>
      <c r="X92" s="225">
        <f ca="1">Energy!X92*X$105</f>
        <v>0</v>
      </c>
      <c r="Y92" s="225">
        <f ca="1">Energy!Y92*Y$105</f>
        <v>0</v>
      </c>
      <c r="Z92" s="225">
        <f ca="1">Energy!Z92*Z$105</f>
        <v>0</v>
      </c>
      <c r="AA92" s="225">
        <f ca="1">Energy!AA92*AA$105</f>
        <v>0</v>
      </c>
      <c r="AB92" s="225">
        <f ca="1">Energy!AB92*AB$105</f>
        <v>0</v>
      </c>
      <c r="AC92" s="225">
        <f ca="1">Energy!AC92*AC$105</f>
        <v>0</v>
      </c>
      <c r="AD92" s="225">
        <f ca="1">Energy!AD92*AD$105</f>
        <v>0</v>
      </c>
      <c r="AE92" s="225">
        <f ca="1">Energy!AE92*AE$105</f>
        <v>0</v>
      </c>
      <c r="AF92" s="225">
        <f ca="1">Energy!AF92*AF$105</f>
        <v>0</v>
      </c>
      <c r="AG92" s="225">
        <f ca="1">Energy!AG92*AG$105</f>
        <v>0</v>
      </c>
      <c r="AH92" s="225">
        <f ca="1">Energy!AH92*AH$105</f>
        <v>0</v>
      </c>
      <c r="AI92" s="225">
        <f ca="1">Energy!AI92*AI$105</f>
        <v>0</v>
      </c>
      <c r="AJ92" s="225">
        <f ca="1">Energy!AJ92*AJ$105</f>
        <v>0</v>
      </c>
      <c r="AK92" s="225">
        <f ca="1">Energy!AK92*AK$105</f>
        <v>0</v>
      </c>
      <c r="AL92" s="225">
        <f ca="1">Energy!AL92*AL$105</f>
        <v>0</v>
      </c>
      <c r="AM92" s="225">
        <f ca="1">Energy!AM92*AM$105</f>
        <v>0</v>
      </c>
      <c r="AN92" s="225">
        <f ca="1">Energy!AN92*AN$105</f>
        <v>0</v>
      </c>
      <c r="AO92" s="225">
        <f ca="1">Energy!AO92*AO$105</f>
        <v>0</v>
      </c>
      <c r="AP92" s="225">
        <f ca="1">Energy!AP92*AP$105</f>
        <v>0</v>
      </c>
      <c r="AQ92" s="238">
        <f ca="1">Energy!AQ92*RelRes</f>
        <v>0</v>
      </c>
      <c r="AR92" s="100">
        <f ca="1">Energy!AR92*RelRes*(1+RelInc)^(AR$70-$AQ$70)</f>
        <v>0</v>
      </c>
      <c r="AS92" s="100">
        <f ca="1">Energy!AS92*RelRes*(1+RelInc)^(AS$70-$AQ$70)</f>
        <v>0</v>
      </c>
      <c r="AT92" s="100">
        <f ca="1">Energy!AT92*RelRes*(1+RelInc)^(AT$70-$AQ$70)</f>
        <v>0</v>
      </c>
      <c r="AU92" s="100">
        <f>Energy!AU92*RelRes*(1+RelInc)^(AU$70-$AQ$70)</f>
        <v>0</v>
      </c>
      <c r="AV92" s="100">
        <f>Energy!AV92*RelRes*(1+RelInc)^(AV$70-$AQ$70)</f>
        <v>0</v>
      </c>
      <c r="AW92" s="100">
        <f>Energy!AW92*RelRes*(1+RelInc)^(AW$70-$AQ$70)</f>
        <v>0</v>
      </c>
      <c r="AX92" s="100">
        <f>Energy!AX92*RelRes*(1+RelInc)^(AX$70-$AQ$70)</f>
        <v>0</v>
      </c>
      <c r="AY92" s="100">
        <f>Energy!AY92*RelRes*(1+RelInc)^(AY$70-$AQ$70)</f>
        <v>0</v>
      </c>
      <c r="AZ92" s="100">
        <f>Energy!AZ92*RelRes*(1+RelInc)^(AZ$70-$AQ$70)</f>
        <v>0</v>
      </c>
      <c r="BA92" s="100">
        <f>Energy!BA92*RelRes*(1+RelInc)^(BA$70-$AQ$70)</f>
        <v>0</v>
      </c>
      <c r="BB92" s="100">
        <f>Energy!BB92*RelRes*(1+RelInc)^(BB$70-$AQ$70)</f>
        <v>0</v>
      </c>
      <c r="BC92" s="100">
        <f>Energy!BC92*RelRes*(1+RelInc)^(BC$70-$AQ$70)</f>
        <v>0</v>
      </c>
      <c r="BD92" s="100">
        <f>Energy!BD92*RelRes*(1+RelInc)^(BD$70-$AQ$70)</f>
        <v>0</v>
      </c>
      <c r="BE92" s="100">
        <f>Energy!BE92*RelRes*(1+RelInc)^(BE$70-$AQ$70)</f>
        <v>0</v>
      </c>
      <c r="BF92" s="100">
        <f>Energy!BF92*RelRes*(1+RelInc)^(BF$70-$AQ$70)</f>
        <v>0</v>
      </c>
      <c r="BG92" s="100">
        <f>Energy!BG92*RelRes*(1+RelInc)^(BG$70-$AQ$70)</f>
        <v>0</v>
      </c>
      <c r="BH92" s="100">
        <f>Energy!BH92*RelRes*(1+RelInc)^(BH$70-$AQ$70)</f>
        <v>0</v>
      </c>
      <c r="BI92" s="100">
        <f>Energy!BI92*RelRes*(1+RelInc)^(BI$70-$AQ$70)</f>
        <v>0</v>
      </c>
      <c r="BJ92" s="100">
        <f>Energy!BJ92*RelRes*(1+RelInc)^(BJ$70-$AQ$70)</f>
        <v>0</v>
      </c>
      <c r="BK92" s="100">
        <f>Energy!BK92*RelRes*(1+RelInc)^(BK$70-$AQ$70)</f>
        <v>0</v>
      </c>
      <c r="BL92" s="100">
        <f>Energy!BL92*RelRes*(1+RelInc)^(BL$70-$AQ$70)</f>
        <v>0</v>
      </c>
      <c r="BM92" s="100">
        <f>Energy!BM92*RelRes*(1+RelInc)^(BM$70-$AQ$70)</f>
        <v>0</v>
      </c>
      <c r="BN92" s="100">
        <f>Energy!BN92*RelRes*(1+RelInc)^(BN$70-$AQ$70)</f>
        <v>0</v>
      </c>
      <c r="BO92" s="100">
        <f>Energy!BO92*RelRes*(1+RelInc)^(BO$70-$AQ$70)</f>
        <v>0</v>
      </c>
      <c r="BP92" s="100">
        <f>Energy!BP92*RelRes*(1+RelInc)^(BP$70-$AQ$70)</f>
        <v>0</v>
      </c>
      <c r="BQ92" s="100">
        <f>Energy!BQ92*RelRes*(1+RelInc)^(BQ$70-$AQ$70)</f>
        <v>0</v>
      </c>
      <c r="BR92" s="100">
        <f>Energy!BR92*RelRes*(1+RelInc)^(BR$70-$AQ$70)</f>
        <v>0</v>
      </c>
      <c r="BS92" s="100">
        <f>Energy!BS92*RelRes*(1+RelInc)^(BS$70-$AQ$70)</f>
        <v>0</v>
      </c>
      <c r="BT92" s="100">
        <f>Energy!BT92*RelRes*(1+RelInc)^(BT$70-$AQ$70)</f>
        <v>0</v>
      </c>
      <c r="BU92" s="100">
        <f>Energy!BU92*RelRes*(1+RelInc)^(BU$70-$AQ$70)</f>
        <v>0</v>
      </c>
      <c r="BV92" s="100">
        <f>Energy!BV92*RelRes*(1+RelInc)^(BV$70-$AQ$70)</f>
        <v>0</v>
      </c>
      <c r="BW92" s="100">
        <f>Energy!BW92*RelRes*(1+RelInc)^(BW$70-$AQ$70)</f>
        <v>0</v>
      </c>
      <c r="BX92" s="100">
        <f>Energy!BX92*RelRes*(1+RelInc)^(BX$70-$AQ$70)</f>
        <v>0</v>
      </c>
      <c r="BY92" s="100">
        <f>Energy!BY92*RelRes*(1+RelInc)^(BY$70-$AQ$70)</f>
        <v>0</v>
      </c>
      <c r="BZ92" s="100">
        <f>Energy!BZ92*RelRes*(1+RelInc)^(BZ$70-$AQ$70)</f>
        <v>0</v>
      </c>
      <c r="CA92" s="100">
        <f>Energy!CA92*RelRes*(1+RelInc)^(CA$70-$AQ$70)</f>
        <v>0</v>
      </c>
      <c r="CB92" s="100">
        <f>Energy!CB92*RelRes*(1+RelInc)^(CB$70-$AQ$70)</f>
        <v>0</v>
      </c>
      <c r="CC92" s="100">
        <f>Energy!CC92*RelRes*(1+RelInc)^(CC$70-$AQ$70)</f>
        <v>0</v>
      </c>
      <c r="CD92" s="100">
        <f>Energy!CD92*RelRes*(1+RelInc)^(CD$70-$AQ$70)</f>
        <v>0</v>
      </c>
      <c r="CE92" s="100">
        <f>Energy!CE92*RelRes*(1+RelInc)^(CE$70-$AQ$70)</f>
        <v>0</v>
      </c>
    </row>
    <row r="93" spans="2:83" x14ac:dyDescent="0.25">
      <c r="B93" s="307"/>
      <c r="C93" s="54" t="s">
        <v>22</v>
      </c>
      <c r="E93" s="347"/>
      <c r="F93" s="350"/>
      <c r="G93" s="229"/>
      <c r="H93" s="229"/>
      <c r="I93" s="213"/>
      <c r="J93" s="213"/>
      <c r="K93" s="213"/>
      <c r="L93" s="213"/>
      <c r="M93" s="213"/>
      <c r="N93" s="213"/>
      <c r="O93" s="213"/>
      <c r="P93" s="213"/>
      <c r="Q93" s="213"/>
      <c r="R93" s="213"/>
      <c r="S93" s="213"/>
      <c r="T93" s="213"/>
      <c r="U93" s="213"/>
      <c r="V93" s="213"/>
      <c r="W93" s="225">
        <f ca="1">Energy!W93*W$105</f>
        <v>0</v>
      </c>
      <c r="X93" s="225">
        <f ca="1">Energy!X93*X$105</f>
        <v>0</v>
      </c>
      <c r="Y93" s="225">
        <f ca="1">Energy!Y93*Y$105</f>
        <v>0</v>
      </c>
      <c r="Z93" s="225">
        <f ca="1">Energy!Z93*Z$105</f>
        <v>0</v>
      </c>
      <c r="AA93" s="225">
        <f ca="1">Energy!AA93*AA$105</f>
        <v>0</v>
      </c>
      <c r="AB93" s="225">
        <f ca="1">Energy!AB93*AB$105</f>
        <v>0</v>
      </c>
      <c r="AC93" s="225">
        <f ca="1">Energy!AC93*AC$105</f>
        <v>0</v>
      </c>
      <c r="AD93" s="225">
        <f ca="1">Energy!AD93*AD$105</f>
        <v>0</v>
      </c>
      <c r="AE93" s="225">
        <f ca="1">Energy!AE93*AE$105</f>
        <v>0</v>
      </c>
      <c r="AF93" s="225">
        <f ca="1">Energy!AF93*AF$105</f>
        <v>0</v>
      </c>
      <c r="AG93" s="225">
        <f ca="1">Energy!AG93*AG$105</f>
        <v>0</v>
      </c>
      <c r="AH93" s="225">
        <f ca="1">Energy!AH93*AH$105</f>
        <v>0</v>
      </c>
      <c r="AI93" s="225">
        <f ca="1">Energy!AI93*AI$105</f>
        <v>0</v>
      </c>
      <c r="AJ93" s="225">
        <f ca="1">Energy!AJ93*AJ$105</f>
        <v>0</v>
      </c>
      <c r="AK93" s="225">
        <f ca="1">Energy!AK93*AK$105</f>
        <v>0</v>
      </c>
      <c r="AL93" s="225">
        <f ca="1">Energy!AL93*AL$105</f>
        <v>0</v>
      </c>
      <c r="AM93" s="225">
        <f ca="1">Energy!AM93*AM$105</f>
        <v>0</v>
      </c>
      <c r="AN93" s="225">
        <f ca="1">Energy!AN93*AN$105</f>
        <v>0</v>
      </c>
      <c r="AO93" s="225">
        <f ca="1">Energy!AO93*AO$105</f>
        <v>0</v>
      </c>
      <c r="AP93" s="225">
        <f ca="1">Energy!AP93*AP$105</f>
        <v>0</v>
      </c>
      <c r="AQ93" s="238">
        <f ca="1">Energy!AQ93*RelRes</f>
        <v>0</v>
      </c>
      <c r="AR93" s="100">
        <f ca="1">Energy!AR93*RelRes*(1+RelInc)^(AR$70-$AQ$70)</f>
        <v>0</v>
      </c>
      <c r="AS93" s="100">
        <f ca="1">Energy!AS93*RelRes*(1+RelInc)^(AS$70-$AQ$70)</f>
        <v>0</v>
      </c>
      <c r="AT93" s="100">
        <f ca="1">Energy!AT93*RelRes*(1+RelInc)^(AT$70-$AQ$70)</f>
        <v>0</v>
      </c>
      <c r="AU93" s="100">
        <f>Energy!AU93*RelRes*(1+RelInc)^(AU$70-$AQ$70)</f>
        <v>0</v>
      </c>
      <c r="AV93" s="100">
        <f>Energy!AV93*RelRes*(1+RelInc)^(AV$70-$AQ$70)</f>
        <v>0</v>
      </c>
      <c r="AW93" s="100">
        <f>Energy!AW93*RelRes*(1+RelInc)^(AW$70-$AQ$70)</f>
        <v>0</v>
      </c>
      <c r="AX93" s="100">
        <f>Energy!AX93*RelRes*(1+RelInc)^(AX$70-$AQ$70)</f>
        <v>0</v>
      </c>
      <c r="AY93" s="100">
        <f>Energy!AY93*RelRes*(1+RelInc)^(AY$70-$AQ$70)</f>
        <v>0</v>
      </c>
      <c r="AZ93" s="100">
        <f>Energy!AZ93*RelRes*(1+RelInc)^(AZ$70-$AQ$70)</f>
        <v>0</v>
      </c>
      <c r="BA93" s="100">
        <f>Energy!BA93*RelRes*(1+RelInc)^(BA$70-$AQ$70)</f>
        <v>0</v>
      </c>
      <c r="BB93" s="100">
        <f>Energy!BB93*RelRes*(1+RelInc)^(BB$70-$AQ$70)</f>
        <v>0</v>
      </c>
      <c r="BC93" s="100">
        <f>Energy!BC93*RelRes*(1+RelInc)^(BC$70-$AQ$70)</f>
        <v>0</v>
      </c>
      <c r="BD93" s="100">
        <f>Energy!BD93*RelRes*(1+RelInc)^(BD$70-$AQ$70)</f>
        <v>0</v>
      </c>
      <c r="BE93" s="100">
        <f>Energy!BE93*RelRes*(1+RelInc)^(BE$70-$AQ$70)</f>
        <v>0</v>
      </c>
      <c r="BF93" s="100">
        <f>Energy!BF93*RelRes*(1+RelInc)^(BF$70-$AQ$70)</f>
        <v>0</v>
      </c>
      <c r="BG93" s="100">
        <f>Energy!BG93*RelRes*(1+RelInc)^(BG$70-$AQ$70)</f>
        <v>0</v>
      </c>
      <c r="BH93" s="100">
        <f>Energy!BH93*RelRes*(1+RelInc)^(BH$70-$AQ$70)</f>
        <v>0</v>
      </c>
      <c r="BI93" s="100">
        <f>Energy!BI93*RelRes*(1+RelInc)^(BI$70-$AQ$70)</f>
        <v>0</v>
      </c>
      <c r="BJ93" s="100">
        <f>Energy!BJ93*RelRes*(1+RelInc)^(BJ$70-$AQ$70)</f>
        <v>0</v>
      </c>
      <c r="BK93" s="100">
        <f>Energy!BK93*RelRes*(1+RelInc)^(BK$70-$AQ$70)</f>
        <v>0</v>
      </c>
      <c r="BL93" s="100">
        <f>Energy!BL93*RelRes*(1+RelInc)^(BL$70-$AQ$70)</f>
        <v>0</v>
      </c>
      <c r="BM93" s="100">
        <f>Energy!BM93*RelRes*(1+RelInc)^(BM$70-$AQ$70)</f>
        <v>0</v>
      </c>
      <c r="BN93" s="100">
        <f>Energy!BN93*RelRes*(1+RelInc)^(BN$70-$AQ$70)</f>
        <v>0</v>
      </c>
      <c r="BO93" s="100">
        <f>Energy!BO93*RelRes*(1+RelInc)^(BO$70-$AQ$70)</f>
        <v>0</v>
      </c>
      <c r="BP93" s="100">
        <f>Energy!BP93*RelRes*(1+RelInc)^(BP$70-$AQ$70)</f>
        <v>0</v>
      </c>
      <c r="BQ93" s="100">
        <f>Energy!BQ93*RelRes*(1+RelInc)^(BQ$70-$AQ$70)</f>
        <v>0</v>
      </c>
      <c r="BR93" s="100">
        <f>Energy!BR93*RelRes*(1+RelInc)^(BR$70-$AQ$70)</f>
        <v>0</v>
      </c>
      <c r="BS93" s="100">
        <f>Energy!BS93*RelRes*(1+RelInc)^(BS$70-$AQ$70)</f>
        <v>0</v>
      </c>
      <c r="BT93" s="100">
        <f>Energy!BT93*RelRes*(1+RelInc)^(BT$70-$AQ$70)</f>
        <v>0</v>
      </c>
      <c r="BU93" s="100">
        <f>Energy!BU93*RelRes*(1+RelInc)^(BU$70-$AQ$70)</f>
        <v>0</v>
      </c>
      <c r="BV93" s="100">
        <f>Energy!BV93*RelRes*(1+RelInc)^(BV$70-$AQ$70)</f>
        <v>0</v>
      </c>
      <c r="BW93" s="100">
        <f>Energy!BW93*RelRes*(1+RelInc)^(BW$70-$AQ$70)</f>
        <v>0</v>
      </c>
      <c r="BX93" s="100">
        <f>Energy!BX93*RelRes*(1+RelInc)^(BX$70-$AQ$70)</f>
        <v>0</v>
      </c>
      <c r="BY93" s="100">
        <f>Energy!BY93*RelRes*(1+RelInc)^(BY$70-$AQ$70)</f>
        <v>0</v>
      </c>
      <c r="BZ93" s="100">
        <f>Energy!BZ93*RelRes*(1+RelInc)^(BZ$70-$AQ$70)</f>
        <v>0</v>
      </c>
      <c r="CA93" s="100">
        <f>Energy!CA93*RelRes*(1+RelInc)^(CA$70-$AQ$70)</f>
        <v>0</v>
      </c>
      <c r="CB93" s="100">
        <f>Energy!CB93*RelRes*(1+RelInc)^(CB$70-$AQ$70)</f>
        <v>0</v>
      </c>
      <c r="CC93" s="100">
        <f>Energy!CC93*RelRes*(1+RelInc)^(CC$70-$AQ$70)</f>
        <v>0</v>
      </c>
      <c r="CD93" s="100">
        <f>Energy!CD93*RelRes*(1+RelInc)^(CD$70-$AQ$70)</f>
        <v>0</v>
      </c>
      <c r="CE93" s="100">
        <f>Energy!CE93*RelRes*(1+RelInc)^(CE$70-$AQ$70)</f>
        <v>0</v>
      </c>
    </row>
    <row r="94" spans="2:83" x14ac:dyDescent="0.25">
      <c r="B94" s="307"/>
      <c r="C94" s="54" t="s">
        <v>23</v>
      </c>
      <c r="E94" s="347"/>
      <c r="F94" s="350"/>
      <c r="G94" s="229"/>
      <c r="H94" s="229"/>
      <c r="I94" s="213"/>
      <c r="J94" s="213"/>
      <c r="K94" s="213"/>
      <c r="L94" s="213"/>
      <c r="M94" s="213"/>
      <c r="N94" s="213"/>
      <c r="O94" s="213"/>
      <c r="P94" s="213"/>
      <c r="Q94" s="213"/>
      <c r="R94" s="213"/>
      <c r="S94" s="213"/>
      <c r="T94" s="213"/>
      <c r="U94" s="213"/>
      <c r="V94" s="213"/>
      <c r="W94" s="225">
        <f ca="1">Energy!W94*W$105</f>
        <v>0</v>
      </c>
      <c r="X94" s="225">
        <f ca="1">Energy!X94*X$105</f>
        <v>0</v>
      </c>
      <c r="Y94" s="225">
        <f ca="1">Energy!Y94*Y$105</f>
        <v>0</v>
      </c>
      <c r="Z94" s="225">
        <f ca="1">Energy!Z94*Z$105</f>
        <v>0</v>
      </c>
      <c r="AA94" s="225">
        <f ca="1">Energy!AA94*AA$105</f>
        <v>0</v>
      </c>
      <c r="AB94" s="225">
        <f ca="1">Energy!AB94*AB$105</f>
        <v>0</v>
      </c>
      <c r="AC94" s="225">
        <f ca="1">Energy!AC94*AC$105</f>
        <v>0</v>
      </c>
      <c r="AD94" s="225">
        <f ca="1">Energy!AD94*AD$105</f>
        <v>0</v>
      </c>
      <c r="AE94" s="225">
        <f ca="1">Energy!AE94*AE$105</f>
        <v>0</v>
      </c>
      <c r="AF94" s="225">
        <f ca="1">Energy!AF94*AF$105</f>
        <v>0</v>
      </c>
      <c r="AG94" s="225">
        <f ca="1">Energy!AG94*AG$105</f>
        <v>0</v>
      </c>
      <c r="AH94" s="225">
        <f ca="1">Energy!AH94*AH$105</f>
        <v>0</v>
      </c>
      <c r="AI94" s="225">
        <f ca="1">Energy!AI94*AI$105</f>
        <v>0</v>
      </c>
      <c r="AJ94" s="225">
        <f ca="1">Energy!AJ94*AJ$105</f>
        <v>0</v>
      </c>
      <c r="AK94" s="225">
        <f ca="1">Energy!AK94*AK$105</f>
        <v>0</v>
      </c>
      <c r="AL94" s="225">
        <f ca="1">Energy!AL94*AL$105</f>
        <v>0</v>
      </c>
      <c r="AM94" s="225">
        <f ca="1">Energy!AM94*AM$105</f>
        <v>0</v>
      </c>
      <c r="AN94" s="225">
        <f ca="1">Energy!AN94*AN$105</f>
        <v>0</v>
      </c>
      <c r="AO94" s="225">
        <f ca="1">Energy!AO94*AO$105</f>
        <v>0</v>
      </c>
      <c r="AP94" s="225">
        <f ca="1">Energy!AP94*AP$105</f>
        <v>0</v>
      </c>
      <c r="AQ94" s="238">
        <f ca="1">Energy!AQ94*RelRes</f>
        <v>0</v>
      </c>
      <c r="AR94" s="100">
        <f ca="1">Energy!AR94*RelRes*(1+RelInc)^(AR$70-$AQ$70)</f>
        <v>0</v>
      </c>
      <c r="AS94" s="100">
        <f ca="1">Energy!AS94*RelRes*(1+RelInc)^(AS$70-$AQ$70)</f>
        <v>0</v>
      </c>
      <c r="AT94" s="100">
        <f ca="1">Energy!AT94*RelRes*(1+RelInc)^(AT$70-$AQ$70)</f>
        <v>0</v>
      </c>
      <c r="AU94" s="100">
        <f>Energy!AU94*RelRes*(1+RelInc)^(AU$70-$AQ$70)</f>
        <v>0</v>
      </c>
      <c r="AV94" s="100">
        <f>Energy!AV94*RelRes*(1+RelInc)^(AV$70-$AQ$70)</f>
        <v>0</v>
      </c>
      <c r="AW94" s="100">
        <f>Energy!AW94*RelRes*(1+RelInc)^(AW$70-$AQ$70)</f>
        <v>0</v>
      </c>
      <c r="AX94" s="100">
        <f>Energy!AX94*RelRes*(1+RelInc)^(AX$70-$AQ$70)</f>
        <v>0</v>
      </c>
      <c r="AY94" s="100">
        <f>Energy!AY94*RelRes*(1+RelInc)^(AY$70-$AQ$70)</f>
        <v>0</v>
      </c>
      <c r="AZ94" s="100">
        <f>Energy!AZ94*RelRes*(1+RelInc)^(AZ$70-$AQ$70)</f>
        <v>0</v>
      </c>
      <c r="BA94" s="100">
        <f>Energy!BA94*RelRes*(1+RelInc)^(BA$70-$AQ$70)</f>
        <v>0</v>
      </c>
      <c r="BB94" s="100">
        <f>Energy!BB94*RelRes*(1+RelInc)^(BB$70-$AQ$70)</f>
        <v>0</v>
      </c>
      <c r="BC94" s="100">
        <f>Energy!BC94*RelRes*(1+RelInc)^(BC$70-$AQ$70)</f>
        <v>0</v>
      </c>
      <c r="BD94" s="100">
        <f>Energy!BD94*RelRes*(1+RelInc)^(BD$70-$AQ$70)</f>
        <v>0</v>
      </c>
      <c r="BE94" s="100">
        <f>Energy!BE94*RelRes*(1+RelInc)^(BE$70-$AQ$70)</f>
        <v>0</v>
      </c>
      <c r="BF94" s="100">
        <f>Energy!BF94*RelRes*(1+RelInc)^(BF$70-$AQ$70)</f>
        <v>0</v>
      </c>
      <c r="BG94" s="100">
        <f>Energy!BG94*RelRes*(1+RelInc)^(BG$70-$AQ$70)</f>
        <v>0</v>
      </c>
      <c r="BH94" s="100">
        <f>Energy!BH94*RelRes*(1+RelInc)^(BH$70-$AQ$70)</f>
        <v>0</v>
      </c>
      <c r="BI94" s="100">
        <f>Energy!BI94*RelRes*(1+RelInc)^(BI$70-$AQ$70)</f>
        <v>0</v>
      </c>
      <c r="BJ94" s="100">
        <f>Energy!BJ94*RelRes*(1+RelInc)^(BJ$70-$AQ$70)</f>
        <v>0</v>
      </c>
      <c r="BK94" s="100">
        <f>Energy!BK94*RelRes*(1+RelInc)^(BK$70-$AQ$70)</f>
        <v>0</v>
      </c>
      <c r="BL94" s="100">
        <f>Energy!BL94*RelRes*(1+RelInc)^(BL$70-$AQ$70)</f>
        <v>0</v>
      </c>
      <c r="BM94" s="100">
        <f>Energy!BM94*RelRes*(1+RelInc)^(BM$70-$AQ$70)</f>
        <v>0</v>
      </c>
      <c r="BN94" s="100">
        <f>Energy!BN94*RelRes*(1+RelInc)^(BN$70-$AQ$70)</f>
        <v>0</v>
      </c>
      <c r="BO94" s="100">
        <f>Energy!BO94*RelRes*(1+RelInc)^(BO$70-$AQ$70)</f>
        <v>0</v>
      </c>
      <c r="BP94" s="100">
        <f>Energy!BP94*RelRes*(1+RelInc)^(BP$70-$AQ$70)</f>
        <v>0</v>
      </c>
      <c r="BQ94" s="100">
        <f>Energy!BQ94*RelRes*(1+RelInc)^(BQ$70-$AQ$70)</f>
        <v>0</v>
      </c>
      <c r="BR94" s="100">
        <f>Energy!BR94*RelRes*(1+RelInc)^(BR$70-$AQ$70)</f>
        <v>0</v>
      </c>
      <c r="BS94" s="100">
        <f>Energy!BS94*RelRes*(1+RelInc)^(BS$70-$AQ$70)</f>
        <v>0</v>
      </c>
      <c r="BT94" s="100">
        <f>Energy!BT94*RelRes*(1+RelInc)^(BT$70-$AQ$70)</f>
        <v>0</v>
      </c>
      <c r="BU94" s="100">
        <f>Energy!BU94*RelRes*(1+RelInc)^(BU$70-$AQ$70)</f>
        <v>0</v>
      </c>
      <c r="BV94" s="100">
        <f>Energy!BV94*RelRes*(1+RelInc)^(BV$70-$AQ$70)</f>
        <v>0</v>
      </c>
      <c r="BW94" s="100">
        <f>Energy!BW94*RelRes*(1+RelInc)^(BW$70-$AQ$70)</f>
        <v>0</v>
      </c>
      <c r="BX94" s="100">
        <f>Energy!BX94*RelRes*(1+RelInc)^(BX$70-$AQ$70)</f>
        <v>0</v>
      </c>
      <c r="BY94" s="100">
        <f>Energy!BY94*RelRes*(1+RelInc)^(BY$70-$AQ$70)</f>
        <v>0</v>
      </c>
      <c r="BZ94" s="100">
        <f>Energy!BZ94*RelRes*(1+RelInc)^(BZ$70-$AQ$70)</f>
        <v>0</v>
      </c>
      <c r="CA94" s="100">
        <f>Energy!CA94*RelRes*(1+RelInc)^(CA$70-$AQ$70)</f>
        <v>0</v>
      </c>
      <c r="CB94" s="100">
        <f>Energy!CB94*RelRes*(1+RelInc)^(CB$70-$AQ$70)</f>
        <v>0</v>
      </c>
      <c r="CC94" s="100">
        <f>Energy!CC94*RelRes*(1+RelInc)^(CC$70-$AQ$70)</f>
        <v>0</v>
      </c>
      <c r="CD94" s="100">
        <f>Energy!CD94*RelRes*(1+RelInc)^(CD$70-$AQ$70)</f>
        <v>0</v>
      </c>
      <c r="CE94" s="100">
        <f>Energy!CE94*RelRes*(1+RelInc)^(CE$70-$AQ$70)</f>
        <v>0</v>
      </c>
    </row>
    <row r="95" spans="2:83" x14ac:dyDescent="0.25">
      <c r="B95" s="307"/>
      <c r="C95" s="3" t="s">
        <v>79</v>
      </c>
      <c r="E95" s="347"/>
      <c r="F95" s="350"/>
      <c r="G95" s="229"/>
      <c r="H95" s="229"/>
      <c r="I95" s="17"/>
      <c r="J95" s="17"/>
      <c r="K95" s="17"/>
      <c r="L95" s="17"/>
      <c r="M95" s="17"/>
      <c r="N95" s="17"/>
      <c r="O95" s="17"/>
      <c r="P95" s="17"/>
      <c r="Q95" s="17"/>
      <c r="R95" s="17"/>
      <c r="S95" s="17"/>
      <c r="T95" s="17"/>
      <c r="U95" s="17"/>
      <c r="V95" s="17"/>
      <c r="W95" s="26">
        <f t="shared" ref="W95:CE95" ca="1" si="32">SUM(W92:W94)</f>
        <v>0</v>
      </c>
      <c r="X95" s="26">
        <f t="shared" ca="1" si="32"/>
        <v>0</v>
      </c>
      <c r="Y95" s="26">
        <f t="shared" ca="1" si="32"/>
        <v>0</v>
      </c>
      <c r="Z95" s="26">
        <f t="shared" ca="1" si="32"/>
        <v>0</v>
      </c>
      <c r="AA95" s="26">
        <f t="shared" ca="1" si="32"/>
        <v>0</v>
      </c>
      <c r="AB95" s="26">
        <f t="shared" ca="1" si="32"/>
        <v>0</v>
      </c>
      <c r="AC95" s="26">
        <f t="shared" ca="1" si="32"/>
        <v>0</v>
      </c>
      <c r="AD95" s="26">
        <f t="shared" ca="1" si="32"/>
        <v>0</v>
      </c>
      <c r="AE95" s="26">
        <f t="shared" ca="1" si="32"/>
        <v>0</v>
      </c>
      <c r="AF95" s="26">
        <f t="shared" ca="1" si="32"/>
        <v>0</v>
      </c>
      <c r="AG95" s="26">
        <f t="shared" ca="1" si="32"/>
        <v>0</v>
      </c>
      <c r="AH95" s="26">
        <f t="shared" ca="1" si="32"/>
        <v>0</v>
      </c>
      <c r="AI95" s="26">
        <f t="shared" ca="1" si="32"/>
        <v>0</v>
      </c>
      <c r="AJ95" s="26">
        <f t="shared" ca="1" si="32"/>
        <v>0</v>
      </c>
      <c r="AK95" s="26">
        <f t="shared" ca="1" si="32"/>
        <v>0</v>
      </c>
      <c r="AL95" s="26">
        <f t="shared" ca="1" si="32"/>
        <v>0</v>
      </c>
      <c r="AM95" s="26">
        <f t="shared" ca="1" si="32"/>
        <v>0</v>
      </c>
      <c r="AN95" s="26">
        <f t="shared" ca="1" si="32"/>
        <v>0</v>
      </c>
      <c r="AO95" s="26">
        <f t="shared" ca="1" si="32"/>
        <v>0</v>
      </c>
      <c r="AP95" s="26">
        <f t="shared" ca="1" si="32"/>
        <v>0</v>
      </c>
      <c r="AQ95" s="26">
        <f t="shared" ca="1" si="32"/>
        <v>0</v>
      </c>
      <c r="AR95" s="26">
        <f t="shared" ca="1" si="32"/>
        <v>0</v>
      </c>
      <c r="AS95" s="26">
        <f t="shared" ca="1" si="32"/>
        <v>0</v>
      </c>
      <c r="AT95" s="26">
        <f t="shared" ca="1" si="32"/>
        <v>0</v>
      </c>
      <c r="AU95" s="26">
        <f t="shared" si="32"/>
        <v>0</v>
      </c>
      <c r="AV95" s="26">
        <f t="shared" si="32"/>
        <v>0</v>
      </c>
      <c r="AW95" s="26">
        <f t="shared" si="32"/>
        <v>0</v>
      </c>
      <c r="AX95" s="26">
        <f t="shared" si="32"/>
        <v>0</v>
      </c>
      <c r="AY95" s="26">
        <f t="shared" si="32"/>
        <v>0</v>
      </c>
      <c r="AZ95" s="26">
        <f t="shared" si="32"/>
        <v>0</v>
      </c>
      <c r="BA95" s="26">
        <f t="shared" si="32"/>
        <v>0</v>
      </c>
      <c r="BB95" s="26">
        <f t="shared" si="32"/>
        <v>0</v>
      </c>
      <c r="BC95" s="26">
        <f t="shared" si="32"/>
        <v>0</v>
      </c>
      <c r="BD95" s="26">
        <f t="shared" si="32"/>
        <v>0</v>
      </c>
      <c r="BE95" s="26">
        <f t="shared" si="32"/>
        <v>0</v>
      </c>
      <c r="BF95" s="26">
        <f t="shared" si="32"/>
        <v>0</v>
      </c>
      <c r="BG95" s="26">
        <f t="shared" si="32"/>
        <v>0</v>
      </c>
      <c r="BH95" s="26">
        <f t="shared" si="32"/>
        <v>0</v>
      </c>
      <c r="BI95" s="26">
        <f t="shared" si="32"/>
        <v>0</v>
      </c>
      <c r="BJ95" s="26">
        <f t="shared" si="32"/>
        <v>0</v>
      </c>
      <c r="BK95" s="26">
        <f t="shared" si="32"/>
        <v>0</v>
      </c>
      <c r="BL95" s="26">
        <f t="shared" si="32"/>
        <v>0</v>
      </c>
      <c r="BM95" s="26">
        <f t="shared" si="32"/>
        <v>0</v>
      </c>
      <c r="BN95" s="26">
        <f t="shared" si="32"/>
        <v>0</v>
      </c>
      <c r="BO95" s="26">
        <f t="shared" si="32"/>
        <v>0</v>
      </c>
      <c r="BP95" s="26">
        <f t="shared" si="32"/>
        <v>0</v>
      </c>
      <c r="BQ95" s="26">
        <f t="shared" si="32"/>
        <v>0</v>
      </c>
      <c r="BR95" s="26">
        <f t="shared" si="32"/>
        <v>0</v>
      </c>
      <c r="BS95" s="26">
        <f t="shared" si="32"/>
        <v>0</v>
      </c>
      <c r="BT95" s="26">
        <f t="shared" si="32"/>
        <v>0</v>
      </c>
      <c r="BU95" s="26">
        <f t="shared" si="32"/>
        <v>0</v>
      </c>
      <c r="BV95" s="26">
        <f t="shared" si="32"/>
        <v>0</v>
      </c>
      <c r="BW95" s="26">
        <f t="shared" si="32"/>
        <v>0</v>
      </c>
      <c r="BX95" s="26">
        <f t="shared" si="32"/>
        <v>0</v>
      </c>
      <c r="BY95" s="26">
        <f t="shared" si="32"/>
        <v>0</v>
      </c>
      <c r="BZ95" s="26">
        <f t="shared" si="32"/>
        <v>0</v>
      </c>
      <c r="CA95" s="26">
        <f t="shared" si="32"/>
        <v>0</v>
      </c>
      <c r="CB95" s="26">
        <f t="shared" si="32"/>
        <v>0</v>
      </c>
      <c r="CC95" s="26">
        <f t="shared" si="32"/>
        <v>0</v>
      </c>
      <c r="CD95" s="26">
        <f t="shared" si="32"/>
        <v>0</v>
      </c>
      <c r="CE95" s="26">
        <f t="shared" si="32"/>
        <v>0</v>
      </c>
    </row>
    <row r="96" spans="2:83" x14ac:dyDescent="0.25">
      <c r="B96" s="307" t="s">
        <v>5</v>
      </c>
      <c r="C96" s="54" t="s">
        <v>24</v>
      </c>
      <c r="E96" s="347"/>
      <c r="F96" s="350"/>
      <c r="G96" s="229"/>
      <c r="H96" s="229"/>
      <c r="W96" s="225"/>
      <c r="X96" s="225"/>
      <c r="Y96" s="225"/>
      <c r="Z96" s="225"/>
      <c r="AA96" s="225"/>
      <c r="AB96" s="225"/>
      <c r="AC96" s="225"/>
      <c r="AD96" s="225"/>
      <c r="AE96" s="225"/>
      <c r="AF96" s="225"/>
      <c r="AG96" s="225"/>
      <c r="AH96" s="225"/>
      <c r="AI96" s="225"/>
      <c r="AJ96" s="225"/>
      <c r="AK96" s="225"/>
      <c r="AL96" s="225"/>
      <c r="AM96" s="225"/>
      <c r="AN96" s="225"/>
      <c r="AO96" s="225"/>
      <c r="AP96" s="225">
        <f ca="1">Energy!AP96*AP$105</f>
        <v>8.7581565737740782E-3</v>
      </c>
      <c r="AQ96" s="238">
        <f ca="1">Energy!AQ96*RelRes</f>
        <v>1.9325550552286023E-2</v>
      </c>
      <c r="AR96" s="100">
        <f ca="1">Energy!AR96*RelRes*(1+RelInc)^(AR$70-$AQ$70)</f>
        <v>3.3192127343633589E-2</v>
      </c>
      <c r="AS96" s="100">
        <f ca="1">Energy!AS96*RelRes*(1+RelInc)^(AS$70-$AQ$70)</f>
        <v>4.7580690346976928E-2</v>
      </c>
      <c r="AT96" s="100">
        <f ca="1">Energy!AT96*RelRes*(1+RelInc)^(AT$70-$AQ$70)</f>
        <v>7.0217105791397255E-2</v>
      </c>
      <c r="AU96" s="100">
        <f>Energy!AU96*RelRes*(1+RelInc)^(AU$70-$AQ$70)</f>
        <v>0</v>
      </c>
      <c r="AV96" s="100">
        <f>Energy!AV96*RelRes*(1+RelInc)^(AV$70-$AQ$70)</f>
        <v>0</v>
      </c>
      <c r="AW96" s="100">
        <f>Energy!AW96*RelRes*(1+RelInc)^(AW$70-$AQ$70)</f>
        <v>0</v>
      </c>
      <c r="AX96" s="100">
        <f>Energy!AX96*RelRes*(1+RelInc)^(AX$70-$AQ$70)</f>
        <v>0</v>
      </c>
      <c r="AY96" s="100">
        <f>Energy!AY96*RelRes*(1+RelInc)^(AY$70-$AQ$70)</f>
        <v>0</v>
      </c>
      <c r="AZ96" s="100">
        <f>Energy!AZ96*RelRes*(1+RelInc)^(AZ$70-$AQ$70)</f>
        <v>0</v>
      </c>
      <c r="BA96" s="100">
        <f>Energy!BA96*RelRes*(1+RelInc)^(BA$70-$AQ$70)</f>
        <v>0</v>
      </c>
      <c r="BB96" s="100">
        <f>Energy!BB96*RelRes*(1+RelInc)^(BB$70-$AQ$70)</f>
        <v>0</v>
      </c>
      <c r="BC96" s="100">
        <f>Energy!BC96*RelRes*(1+RelInc)^(BC$70-$AQ$70)</f>
        <v>0</v>
      </c>
      <c r="BD96" s="100">
        <f>Energy!BD96*RelRes*(1+RelInc)^(BD$70-$AQ$70)</f>
        <v>0</v>
      </c>
      <c r="BE96" s="100">
        <f>Energy!BE96*RelRes*(1+RelInc)^(BE$70-$AQ$70)</f>
        <v>0</v>
      </c>
      <c r="BF96" s="100">
        <f>Energy!BF96*RelRes*(1+RelInc)^(BF$70-$AQ$70)</f>
        <v>0</v>
      </c>
      <c r="BG96" s="100">
        <f>Energy!BG96*RelRes*(1+RelInc)^(BG$70-$AQ$70)</f>
        <v>0</v>
      </c>
      <c r="BH96" s="100">
        <f>Energy!BH96*RelRes*(1+RelInc)^(BH$70-$AQ$70)</f>
        <v>0</v>
      </c>
      <c r="BI96" s="100">
        <f>Energy!BI96*RelRes*(1+RelInc)^(BI$70-$AQ$70)</f>
        <v>0</v>
      </c>
      <c r="BJ96" s="100">
        <f>Energy!BJ96*RelRes*(1+RelInc)^(BJ$70-$AQ$70)</f>
        <v>0</v>
      </c>
      <c r="BK96" s="100">
        <f>Energy!BK96*RelRes*(1+RelInc)^(BK$70-$AQ$70)</f>
        <v>0</v>
      </c>
      <c r="BL96" s="100">
        <f>Energy!BL96*RelRes*(1+RelInc)^(BL$70-$AQ$70)</f>
        <v>0</v>
      </c>
      <c r="BM96" s="100">
        <f>Energy!BM96*RelRes*(1+RelInc)^(BM$70-$AQ$70)</f>
        <v>0</v>
      </c>
      <c r="BN96" s="100">
        <f>Energy!BN96*RelRes*(1+RelInc)^(BN$70-$AQ$70)</f>
        <v>0</v>
      </c>
      <c r="BO96" s="100">
        <f>Energy!BO96*RelRes*(1+RelInc)^(BO$70-$AQ$70)</f>
        <v>0</v>
      </c>
      <c r="BP96" s="100">
        <f>Energy!BP96*RelRes*(1+RelInc)^(BP$70-$AQ$70)</f>
        <v>0</v>
      </c>
      <c r="BQ96" s="100">
        <f>Energy!BQ96*RelRes*(1+RelInc)^(BQ$70-$AQ$70)</f>
        <v>0</v>
      </c>
      <c r="BR96" s="100">
        <f>Energy!BR96*RelRes*(1+RelInc)^(BR$70-$AQ$70)</f>
        <v>0</v>
      </c>
      <c r="BS96" s="100">
        <f>Energy!BS96*RelRes*(1+RelInc)^(BS$70-$AQ$70)</f>
        <v>0</v>
      </c>
      <c r="BT96" s="100">
        <f>Energy!BT96*RelRes*(1+RelInc)^(BT$70-$AQ$70)</f>
        <v>0</v>
      </c>
      <c r="BU96" s="100">
        <f>Energy!BU96*RelRes*(1+RelInc)^(BU$70-$AQ$70)</f>
        <v>0</v>
      </c>
      <c r="BV96" s="100">
        <f>Energy!BV96*RelRes*(1+RelInc)^(BV$70-$AQ$70)</f>
        <v>0</v>
      </c>
      <c r="BW96" s="100">
        <f>Energy!BW96*RelRes*(1+RelInc)^(BW$70-$AQ$70)</f>
        <v>0</v>
      </c>
      <c r="BX96" s="100">
        <f>Energy!BX96*RelRes*(1+RelInc)^(BX$70-$AQ$70)</f>
        <v>0</v>
      </c>
      <c r="BY96" s="100">
        <f>Energy!BY96*RelRes*(1+RelInc)^(BY$70-$AQ$70)</f>
        <v>0</v>
      </c>
      <c r="BZ96" s="100">
        <f>Energy!BZ96*RelRes*(1+RelInc)^(BZ$70-$AQ$70)</f>
        <v>0</v>
      </c>
      <c r="CA96" s="100">
        <f>Energy!CA96*RelRes*(1+RelInc)^(CA$70-$AQ$70)</f>
        <v>0</v>
      </c>
      <c r="CB96" s="100">
        <f>Energy!CB96*RelRes*(1+RelInc)^(CB$70-$AQ$70)</f>
        <v>0</v>
      </c>
      <c r="CC96" s="100">
        <f>Energy!CC96*RelRes*(1+RelInc)^(CC$70-$AQ$70)</f>
        <v>0</v>
      </c>
      <c r="CD96" s="100">
        <f>Energy!CD96*RelRes*(1+RelInc)^(CD$70-$AQ$70)</f>
        <v>0</v>
      </c>
      <c r="CE96" s="100">
        <f>Energy!CE96*RelRes*(1+RelInc)^(CE$70-$AQ$70)</f>
        <v>0</v>
      </c>
    </row>
    <row r="97" spans="2:83" x14ac:dyDescent="0.25">
      <c r="B97" s="307"/>
      <c r="C97" s="54" t="s">
        <v>25</v>
      </c>
      <c r="E97" s="347"/>
      <c r="F97" s="350"/>
      <c r="G97" s="229"/>
      <c r="H97" s="229"/>
      <c r="W97" s="225"/>
      <c r="X97" s="225"/>
      <c r="Y97" s="225"/>
      <c r="Z97" s="225"/>
      <c r="AA97" s="225"/>
      <c r="AB97" s="225"/>
      <c r="AC97" s="225"/>
      <c r="AD97" s="225"/>
      <c r="AE97" s="225"/>
      <c r="AF97" s="225"/>
      <c r="AG97" s="225"/>
      <c r="AH97" s="225"/>
      <c r="AI97" s="225"/>
      <c r="AJ97" s="225"/>
      <c r="AK97" s="225"/>
      <c r="AL97" s="225"/>
      <c r="AM97" s="225"/>
      <c r="AN97" s="225"/>
      <c r="AO97" s="225"/>
      <c r="AP97" s="225">
        <f ca="1">Energy!AP97*AP$105</f>
        <v>3.2484660461564842E-3</v>
      </c>
      <c r="AQ97" s="238">
        <f ca="1">Energy!AQ97*RelRes</f>
        <v>8.0032521022502089E-3</v>
      </c>
      <c r="AR97" s="100">
        <f ca="1">Energy!AR97*RelRes*(1+RelInc)^(AR$70-$AQ$70)</f>
        <v>1.6559909592497955E-2</v>
      </c>
      <c r="AS97" s="100">
        <f ca="1">Energy!AS97*RelRes*(1+RelInc)^(AS$70-$AQ$70)</f>
        <v>2.7963915235985591E-2</v>
      </c>
      <c r="AT97" s="100">
        <f ca="1">Energy!AT97*RelRes*(1+RelInc)^(AT$70-$AQ$70)</f>
        <v>5.3041168542513596E-2</v>
      </c>
      <c r="AU97" s="100">
        <f>Energy!AU97*RelRes*(1+RelInc)^(AU$70-$AQ$70)</f>
        <v>0</v>
      </c>
      <c r="AV97" s="100">
        <f>Energy!AV97*RelRes*(1+RelInc)^(AV$70-$AQ$70)</f>
        <v>0</v>
      </c>
      <c r="AW97" s="100">
        <f>Energy!AW97*RelRes*(1+RelInc)^(AW$70-$AQ$70)</f>
        <v>0</v>
      </c>
      <c r="AX97" s="100">
        <f>Energy!AX97*RelRes*(1+RelInc)^(AX$70-$AQ$70)</f>
        <v>0</v>
      </c>
      <c r="AY97" s="100">
        <f>Energy!AY97*RelRes*(1+RelInc)^(AY$70-$AQ$70)</f>
        <v>0</v>
      </c>
      <c r="AZ97" s="100">
        <f>Energy!AZ97*RelRes*(1+RelInc)^(AZ$70-$AQ$70)</f>
        <v>0</v>
      </c>
      <c r="BA97" s="100">
        <f>Energy!BA97*RelRes*(1+RelInc)^(BA$70-$AQ$70)</f>
        <v>0</v>
      </c>
      <c r="BB97" s="100">
        <f>Energy!BB97*RelRes*(1+RelInc)^(BB$70-$AQ$70)</f>
        <v>0</v>
      </c>
      <c r="BC97" s="100">
        <f>Energy!BC97*RelRes*(1+RelInc)^(BC$70-$AQ$70)</f>
        <v>0</v>
      </c>
      <c r="BD97" s="100">
        <f>Energy!BD97*RelRes*(1+RelInc)^(BD$70-$AQ$70)</f>
        <v>0</v>
      </c>
      <c r="BE97" s="100">
        <f>Energy!BE97*RelRes*(1+RelInc)^(BE$70-$AQ$70)</f>
        <v>0</v>
      </c>
      <c r="BF97" s="100">
        <f>Energy!BF97*RelRes*(1+RelInc)^(BF$70-$AQ$70)</f>
        <v>0</v>
      </c>
      <c r="BG97" s="100">
        <f>Energy!BG97*RelRes*(1+RelInc)^(BG$70-$AQ$70)</f>
        <v>0</v>
      </c>
      <c r="BH97" s="100">
        <f>Energy!BH97*RelRes*(1+RelInc)^(BH$70-$AQ$70)</f>
        <v>0</v>
      </c>
      <c r="BI97" s="100">
        <f>Energy!BI97*RelRes*(1+RelInc)^(BI$70-$AQ$70)</f>
        <v>0</v>
      </c>
      <c r="BJ97" s="100">
        <f>Energy!BJ97*RelRes*(1+RelInc)^(BJ$70-$AQ$70)</f>
        <v>0</v>
      </c>
      <c r="BK97" s="100">
        <f>Energy!BK97*RelRes*(1+RelInc)^(BK$70-$AQ$70)</f>
        <v>0</v>
      </c>
      <c r="BL97" s="100">
        <f>Energy!BL97*RelRes*(1+RelInc)^(BL$70-$AQ$70)</f>
        <v>0</v>
      </c>
      <c r="BM97" s="100">
        <f>Energy!BM97*RelRes*(1+RelInc)^(BM$70-$AQ$70)</f>
        <v>0</v>
      </c>
      <c r="BN97" s="100">
        <f>Energy!BN97*RelRes*(1+RelInc)^(BN$70-$AQ$70)</f>
        <v>0</v>
      </c>
      <c r="BO97" s="100">
        <f>Energy!BO97*RelRes*(1+RelInc)^(BO$70-$AQ$70)</f>
        <v>0</v>
      </c>
      <c r="BP97" s="100">
        <f>Energy!BP97*RelRes*(1+RelInc)^(BP$70-$AQ$70)</f>
        <v>0</v>
      </c>
      <c r="BQ97" s="100">
        <f>Energy!BQ97*RelRes*(1+RelInc)^(BQ$70-$AQ$70)</f>
        <v>0</v>
      </c>
      <c r="BR97" s="100">
        <f>Energy!BR97*RelRes*(1+RelInc)^(BR$70-$AQ$70)</f>
        <v>0</v>
      </c>
      <c r="BS97" s="100">
        <f>Energy!BS97*RelRes*(1+RelInc)^(BS$70-$AQ$70)</f>
        <v>0</v>
      </c>
      <c r="BT97" s="100">
        <f>Energy!BT97*RelRes*(1+RelInc)^(BT$70-$AQ$70)</f>
        <v>0</v>
      </c>
      <c r="BU97" s="100">
        <f>Energy!BU97*RelRes*(1+RelInc)^(BU$70-$AQ$70)</f>
        <v>0</v>
      </c>
      <c r="BV97" s="100">
        <f>Energy!BV97*RelRes*(1+RelInc)^(BV$70-$AQ$70)</f>
        <v>0</v>
      </c>
      <c r="BW97" s="100">
        <f>Energy!BW97*RelRes*(1+RelInc)^(BW$70-$AQ$70)</f>
        <v>0</v>
      </c>
      <c r="BX97" s="100">
        <f>Energy!BX97*RelRes*(1+RelInc)^(BX$70-$AQ$70)</f>
        <v>0</v>
      </c>
      <c r="BY97" s="100">
        <f>Energy!BY97*RelRes*(1+RelInc)^(BY$70-$AQ$70)</f>
        <v>0</v>
      </c>
      <c r="BZ97" s="100">
        <f>Energy!BZ97*RelRes*(1+RelInc)^(BZ$70-$AQ$70)</f>
        <v>0</v>
      </c>
      <c r="CA97" s="100">
        <f>Energy!CA97*RelRes*(1+RelInc)^(CA$70-$AQ$70)</f>
        <v>0</v>
      </c>
      <c r="CB97" s="100">
        <f>Energy!CB97*RelRes*(1+RelInc)^(CB$70-$AQ$70)</f>
        <v>0</v>
      </c>
      <c r="CC97" s="100">
        <f>Energy!CC97*RelRes*(1+RelInc)^(CC$70-$AQ$70)</f>
        <v>0</v>
      </c>
      <c r="CD97" s="100">
        <f>Energy!CD97*RelRes*(1+RelInc)^(CD$70-$AQ$70)</f>
        <v>0</v>
      </c>
      <c r="CE97" s="100">
        <f>Energy!CE97*RelRes*(1+RelInc)^(CE$70-$AQ$70)</f>
        <v>0</v>
      </c>
    </row>
    <row r="98" spans="2:83" x14ac:dyDescent="0.25">
      <c r="B98" s="307"/>
      <c r="C98" s="3" t="s">
        <v>80</v>
      </c>
      <c r="E98" s="347"/>
      <c r="F98" s="350"/>
      <c r="G98" s="229"/>
      <c r="H98" s="229"/>
      <c r="W98" s="26">
        <f>W96+W97</f>
        <v>0</v>
      </c>
      <c r="X98" s="26">
        <f t="shared" ref="X98:CE98" si="33">X96+X97</f>
        <v>0</v>
      </c>
      <c r="Y98" s="26">
        <f t="shared" si="33"/>
        <v>0</v>
      </c>
      <c r="Z98" s="26">
        <f t="shared" si="33"/>
        <v>0</v>
      </c>
      <c r="AA98" s="26">
        <f t="shared" si="33"/>
        <v>0</v>
      </c>
      <c r="AB98" s="26">
        <f t="shared" si="33"/>
        <v>0</v>
      </c>
      <c r="AC98" s="26">
        <f t="shared" si="33"/>
        <v>0</v>
      </c>
      <c r="AD98" s="26">
        <f t="shared" si="33"/>
        <v>0</v>
      </c>
      <c r="AE98" s="26">
        <f t="shared" si="33"/>
        <v>0</v>
      </c>
      <c r="AF98" s="26">
        <f t="shared" si="33"/>
        <v>0</v>
      </c>
      <c r="AG98" s="26">
        <f t="shared" si="33"/>
        <v>0</v>
      </c>
      <c r="AH98" s="26">
        <f t="shared" si="33"/>
        <v>0</v>
      </c>
      <c r="AI98" s="26">
        <f t="shared" si="33"/>
        <v>0</v>
      </c>
      <c r="AJ98" s="26">
        <f t="shared" si="33"/>
        <v>0</v>
      </c>
      <c r="AK98" s="26">
        <f t="shared" si="33"/>
        <v>0</v>
      </c>
      <c r="AL98" s="26">
        <f t="shared" si="33"/>
        <v>0</v>
      </c>
      <c r="AM98" s="26">
        <f t="shared" si="33"/>
        <v>0</v>
      </c>
      <c r="AN98" s="26">
        <f t="shared" si="33"/>
        <v>0</v>
      </c>
      <c r="AO98" s="26">
        <f t="shared" si="33"/>
        <v>0</v>
      </c>
      <c r="AP98" s="26">
        <f t="shared" ca="1" si="33"/>
        <v>1.2006622619930563E-2</v>
      </c>
      <c r="AQ98" s="26">
        <f t="shared" ca="1" si="33"/>
        <v>2.732880265453623E-2</v>
      </c>
      <c r="AR98" s="26">
        <f t="shared" ca="1" si="33"/>
        <v>4.9752036936131547E-2</v>
      </c>
      <c r="AS98" s="26">
        <f t="shared" ca="1" si="33"/>
        <v>7.5544605582962526E-2</v>
      </c>
      <c r="AT98" s="26">
        <f t="shared" ca="1" si="33"/>
        <v>0.12325827433391084</v>
      </c>
      <c r="AU98" s="26">
        <f t="shared" si="33"/>
        <v>0</v>
      </c>
      <c r="AV98" s="26">
        <f t="shared" si="33"/>
        <v>0</v>
      </c>
      <c r="AW98" s="26">
        <f t="shared" si="33"/>
        <v>0</v>
      </c>
      <c r="AX98" s="26">
        <f t="shared" si="33"/>
        <v>0</v>
      </c>
      <c r="AY98" s="26">
        <f t="shared" si="33"/>
        <v>0</v>
      </c>
      <c r="AZ98" s="26">
        <f t="shared" si="33"/>
        <v>0</v>
      </c>
      <c r="BA98" s="26">
        <f t="shared" si="33"/>
        <v>0</v>
      </c>
      <c r="BB98" s="26">
        <f t="shared" si="33"/>
        <v>0</v>
      </c>
      <c r="BC98" s="26">
        <f t="shared" si="33"/>
        <v>0</v>
      </c>
      <c r="BD98" s="26">
        <f t="shared" si="33"/>
        <v>0</v>
      </c>
      <c r="BE98" s="26">
        <f t="shared" si="33"/>
        <v>0</v>
      </c>
      <c r="BF98" s="26">
        <f t="shared" si="33"/>
        <v>0</v>
      </c>
      <c r="BG98" s="26">
        <f t="shared" si="33"/>
        <v>0</v>
      </c>
      <c r="BH98" s="26">
        <f t="shared" si="33"/>
        <v>0</v>
      </c>
      <c r="BI98" s="26">
        <f t="shared" si="33"/>
        <v>0</v>
      </c>
      <c r="BJ98" s="26">
        <f t="shared" si="33"/>
        <v>0</v>
      </c>
      <c r="BK98" s="26">
        <f t="shared" si="33"/>
        <v>0</v>
      </c>
      <c r="BL98" s="26">
        <f t="shared" si="33"/>
        <v>0</v>
      </c>
      <c r="BM98" s="26">
        <f t="shared" si="33"/>
        <v>0</v>
      </c>
      <c r="BN98" s="26">
        <f t="shared" si="33"/>
        <v>0</v>
      </c>
      <c r="BO98" s="26">
        <f t="shared" si="33"/>
        <v>0</v>
      </c>
      <c r="BP98" s="26">
        <f t="shared" si="33"/>
        <v>0</v>
      </c>
      <c r="BQ98" s="26">
        <f t="shared" si="33"/>
        <v>0</v>
      </c>
      <c r="BR98" s="26">
        <f t="shared" si="33"/>
        <v>0</v>
      </c>
      <c r="BS98" s="26">
        <f t="shared" si="33"/>
        <v>0</v>
      </c>
      <c r="BT98" s="26">
        <f t="shared" si="33"/>
        <v>0</v>
      </c>
      <c r="BU98" s="26">
        <f t="shared" si="33"/>
        <v>0</v>
      </c>
      <c r="BV98" s="26">
        <f t="shared" si="33"/>
        <v>0</v>
      </c>
      <c r="BW98" s="26">
        <f t="shared" si="33"/>
        <v>0</v>
      </c>
      <c r="BX98" s="26">
        <f t="shared" si="33"/>
        <v>0</v>
      </c>
      <c r="BY98" s="26">
        <f t="shared" si="33"/>
        <v>0</v>
      </c>
      <c r="BZ98" s="26">
        <f t="shared" si="33"/>
        <v>0</v>
      </c>
      <c r="CA98" s="26">
        <f t="shared" si="33"/>
        <v>0</v>
      </c>
      <c r="CB98" s="26">
        <f t="shared" si="33"/>
        <v>0</v>
      </c>
      <c r="CC98" s="26">
        <f t="shared" si="33"/>
        <v>0</v>
      </c>
      <c r="CD98" s="26">
        <f t="shared" si="33"/>
        <v>0</v>
      </c>
      <c r="CE98" s="26">
        <f t="shared" si="33"/>
        <v>0</v>
      </c>
    </row>
    <row r="99" spans="2:83" s="207" customFormat="1" x14ac:dyDescent="0.25">
      <c r="B99" s="329"/>
      <c r="C99" s="209" t="s">
        <v>36</v>
      </c>
      <c r="E99" s="347"/>
      <c r="F99" s="350"/>
      <c r="G99" s="229"/>
      <c r="H99" s="229"/>
      <c r="I99" s="210"/>
      <c r="J99" s="210"/>
      <c r="K99" s="210"/>
      <c r="L99" s="210"/>
      <c r="M99" s="210"/>
      <c r="N99" s="210"/>
      <c r="O99" s="210"/>
      <c r="P99" s="210"/>
      <c r="Q99" s="210"/>
      <c r="R99" s="210"/>
      <c r="S99" s="210"/>
      <c r="T99" s="210"/>
      <c r="U99" s="210"/>
      <c r="V99" s="210"/>
      <c r="W99" s="225">
        <f ca="1">Energy!W99*W$105</f>
        <v>0</v>
      </c>
      <c r="X99" s="225">
        <f ca="1">Energy!X99*X$105</f>
        <v>0</v>
      </c>
      <c r="Y99" s="225">
        <f ca="1">Energy!Y99*Y$105</f>
        <v>0</v>
      </c>
      <c r="Z99" s="225">
        <f ca="1">Energy!Z99*Z$105</f>
        <v>0</v>
      </c>
      <c r="AA99" s="225">
        <f ca="1">Energy!AA99*AA$105</f>
        <v>0</v>
      </c>
      <c r="AB99" s="225">
        <f ca="1">Energy!AB99*AB$105</f>
        <v>0</v>
      </c>
      <c r="AC99" s="225">
        <f ca="1">Energy!AC99*AC$105</f>
        <v>0</v>
      </c>
      <c r="AD99" s="225">
        <f ca="1">Energy!AD99*AD$105</f>
        <v>0</v>
      </c>
      <c r="AE99" s="225">
        <f ca="1">Energy!AE99*AE$105</f>
        <v>0</v>
      </c>
      <c r="AF99" s="225">
        <f ca="1">Energy!AF99*AF$105</f>
        <v>0</v>
      </c>
      <c r="AG99" s="225">
        <f ca="1">Energy!AG99*AG$105</f>
        <v>0</v>
      </c>
      <c r="AH99" s="225">
        <f ca="1">Energy!AH99*AH$105</f>
        <v>0</v>
      </c>
      <c r="AI99" s="225">
        <f ca="1">Energy!AI99*AI$105</f>
        <v>0</v>
      </c>
      <c r="AJ99" s="225">
        <f ca="1">Energy!AJ99*AJ$105</f>
        <v>0</v>
      </c>
      <c r="AK99" s="225">
        <f ca="1">Energy!AK99*AK$105</f>
        <v>0</v>
      </c>
      <c r="AL99" s="225">
        <f ca="1">Energy!AL99*AL$105</f>
        <v>0</v>
      </c>
      <c r="AM99" s="225">
        <f ca="1">Energy!AM99*AM$105</f>
        <v>0</v>
      </c>
      <c r="AN99" s="225">
        <f ca="1">Energy!AN99*AN$105</f>
        <v>0</v>
      </c>
      <c r="AO99" s="225">
        <f ca="1">Energy!AO99*AO$105</f>
        <v>0</v>
      </c>
      <c r="AP99" s="225">
        <f ca="1">Energy!AP99*AP$105</f>
        <v>0.30477485249999997</v>
      </c>
      <c r="AQ99" s="238">
        <f ca="1">Energy!AQ99*RelRes</f>
        <v>0.77112000000000014</v>
      </c>
      <c r="AR99" s="100">
        <f ca="1">Energy!AR99*RelRes*(1+RelInc)^(AR$70-$AQ$70)</f>
        <v>1.2745511999999999</v>
      </c>
      <c r="AS99" s="100">
        <f ca="1">Energy!AS99*RelRes*(1+RelInc)^(AS$70-$AQ$70)</f>
        <v>1.8832170240000006</v>
      </c>
      <c r="AT99" s="100">
        <f ca="1">Energy!AT99*RelRes*(1+RelInc)^(AT$70-$AQ$70)</f>
        <v>2.47399776</v>
      </c>
      <c r="AU99" s="100">
        <f>Energy!AU99*RelRes*(1+RelInc)^(AU$70-$AQ$70)</f>
        <v>0</v>
      </c>
      <c r="AV99" s="100">
        <f>Energy!AV99*RelRes*(1+RelInc)^(AV$70-$AQ$70)</f>
        <v>0</v>
      </c>
      <c r="AW99" s="100">
        <f>Energy!AW99*RelRes*(1+RelInc)^(AW$70-$AQ$70)</f>
        <v>0</v>
      </c>
      <c r="AX99" s="100">
        <f>Energy!AX99*RelRes*(1+RelInc)^(AX$70-$AQ$70)</f>
        <v>0</v>
      </c>
      <c r="AY99" s="100">
        <f>Energy!AY99*RelRes*(1+RelInc)^(AY$70-$AQ$70)</f>
        <v>0</v>
      </c>
      <c r="AZ99" s="100">
        <f>Energy!AZ99*RelRes*(1+RelInc)^(AZ$70-$AQ$70)</f>
        <v>0</v>
      </c>
      <c r="BA99" s="100">
        <f>Energy!BA99*RelRes*(1+RelInc)^(BA$70-$AQ$70)</f>
        <v>0</v>
      </c>
      <c r="BB99" s="100">
        <f>Energy!BB99*RelRes*(1+RelInc)^(BB$70-$AQ$70)</f>
        <v>0</v>
      </c>
      <c r="BC99" s="100">
        <f>Energy!BC99*RelRes*(1+RelInc)^(BC$70-$AQ$70)</f>
        <v>0</v>
      </c>
      <c r="BD99" s="100">
        <f>Energy!BD99*RelRes*(1+RelInc)^(BD$70-$AQ$70)</f>
        <v>0</v>
      </c>
      <c r="BE99" s="100">
        <f>Energy!BE99*RelRes*(1+RelInc)^(BE$70-$AQ$70)</f>
        <v>0</v>
      </c>
      <c r="BF99" s="100">
        <f>Energy!BF99*RelRes*(1+RelInc)^(BF$70-$AQ$70)</f>
        <v>0</v>
      </c>
      <c r="BG99" s="100">
        <f>Energy!BG99*RelRes*(1+RelInc)^(BG$70-$AQ$70)</f>
        <v>0</v>
      </c>
      <c r="BH99" s="100">
        <f>Energy!BH99*RelRes*(1+RelInc)^(BH$70-$AQ$70)</f>
        <v>0</v>
      </c>
      <c r="BI99" s="100">
        <f>Energy!BI99*RelRes*(1+RelInc)^(BI$70-$AQ$70)</f>
        <v>0</v>
      </c>
      <c r="BJ99" s="100">
        <f>Energy!BJ99*RelRes*(1+RelInc)^(BJ$70-$AQ$70)</f>
        <v>0</v>
      </c>
      <c r="BK99" s="100">
        <f>Energy!BK99*RelRes*(1+RelInc)^(BK$70-$AQ$70)</f>
        <v>0</v>
      </c>
      <c r="BL99" s="100">
        <f>Energy!BL99*RelRes*(1+RelInc)^(BL$70-$AQ$70)</f>
        <v>0</v>
      </c>
      <c r="BM99" s="100">
        <f>Energy!BM99*RelRes*(1+RelInc)^(BM$70-$AQ$70)</f>
        <v>0</v>
      </c>
      <c r="BN99" s="100">
        <f>Energy!BN99*RelRes*(1+RelInc)^(BN$70-$AQ$70)</f>
        <v>0</v>
      </c>
      <c r="BO99" s="100">
        <f>Energy!BO99*RelRes*(1+RelInc)^(BO$70-$AQ$70)</f>
        <v>0</v>
      </c>
      <c r="BP99" s="100">
        <f>Energy!BP99*RelRes*(1+RelInc)^(BP$70-$AQ$70)</f>
        <v>0</v>
      </c>
      <c r="BQ99" s="100">
        <f>Energy!BQ99*RelRes*(1+RelInc)^(BQ$70-$AQ$70)</f>
        <v>0</v>
      </c>
      <c r="BR99" s="100">
        <f>Energy!BR99*RelRes*(1+RelInc)^(BR$70-$AQ$70)</f>
        <v>0</v>
      </c>
      <c r="BS99" s="100">
        <f>Energy!BS99*RelRes*(1+RelInc)^(BS$70-$AQ$70)</f>
        <v>0</v>
      </c>
      <c r="BT99" s="100">
        <f>Energy!BT99*RelRes*(1+RelInc)^(BT$70-$AQ$70)</f>
        <v>0</v>
      </c>
      <c r="BU99" s="100">
        <f>Energy!BU99*RelRes*(1+RelInc)^(BU$70-$AQ$70)</f>
        <v>0</v>
      </c>
      <c r="BV99" s="100">
        <f>Energy!BV99*RelRes*(1+RelInc)^(BV$70-$AQ$70)</f>
        <v>0</v>
      </c>
      <c r="BW99" s="100">
        <f>Energy!BW99*RelRes*(1+RelInc)^(BW$70-$AQ$70)</f>
        <v>0</v>
      </c>
      <c r="BX99" s="100">
        <f>Energy!BX99*RelRes*(1+RelInc)^(BX$70-$AQ$70)</f>
        <v>0</v>
      </c>
      <c r="BY99" s="100">
        <f>Energy!BY99*RelRes*(1+RelInc)^(BY$70-$AQ$70)</f>
        <v>0</v>
      </c>
      <c r="BZ99" s="100">
        <f>Energy!BZ99*RelRes*(1+RelInc)^(BZ$70-$AQ$70)</f>
        <v>0</v>
      </c>
      <c r="CA99" s="100">
        <f>Energy!CA99*RelRes*(1+RelInc)^(CA$70-$AQ$70)</f>
        <v>0</v>
      </c>
      <c r="CB99" s="100">
        <f>Energy!CB99*RelRes*(1+RelInc)^(CB$70-$AQ$70)</f>
        <v>0</v>
      </c>
      <c r="CC99" s="100">
        <f>Energy!CC99*RelRes*(1+RelInc)^(CC$70-$AQ$70)</f>
        <v>0</v>
      </c>
      <c r="CD99" s="100">
        <f>Energy!CD99*RelRes*(1+RelInc)^(CD$70-$AQ$70)</f>
        <v>0</v>
      </c>
      <c r="CE99" s="100">
        <f>Energy!CE99*RelRes*(1+RelInc)^(CE$70-$AQ$70)</f>
        <v>0</v>
      </c>
    </row>
    <row r="100" spans="2:83" s="207" customFormat="1" x14ac:dyDescent="0.25">
      <c r="B100" s="329"/>
      <c r="C100" s="209" t="s">
        <v>37</v>
      </c>
      <c r="E100" s="347"/>
      <c r="F100" s="350"/>
      <c r="G100" s="229"/>
      <c r="H100" s="229"/>
      <c r="I100" s="210"/>
      <c r="J100" s="210"/>
      <c r="K100" s="210"/>
      <c r="L100" s="210"/>
      <c r="M100" s="210"/>
      <c r="N100" s="210"/>
      <c r="O100" s="210"/>
      <c r="P100" s="210"/>
      <c r="Q100" s="210"/>
      <c r="R100" s="210"/>
      <c r="S100" s="210"/>
      <c r="T100" s="210"/>
      <c r="U100" s="210"/>
      <c r="V100" s="210"/>
      <c r="W100" s="225">
        <f ca="1">Energy!W100*W$105</f>
        <v>0</v>
      </c>
      <c r="X100" s="225">
        <f ca="1">Energy!X100*X$105</f>
        <v>0</v>
      </c>
      <c r="Y100" s="225">
        <f ca="1">Energy!Y100*Y$105</f>
        <v>0</v>
      </c>
      <c r="Z100" s="225">
        <f ca="1">Energy!Z100*Z$105</f>
        <v>0</v>
      </c>
      <c r="AA100" s="225">
        <f ca="1">Energy!AA100*AA$105</f>
        <v>0</v>
      </c>
      <c r="AB100" s="225">
        <f ca="1">Energy!AB100*AB$105</f>
        <v>0</v>
      </c>
      <c r="AC100" s="225">
        <f ca="1">Energy!AC100*AC$105</f>
        <v>0</v>
      </c>
      <c r="AD100" s="225">
        <f ca="1">Energy!AD100*AD$105</f>
        <v>0</v>
      </c>
      <c r="AE100" s="225">
        <f ca="1">Energy!AE100*AE$105</f>
        <v>0</v>
      </c>
      <c r="AF100" s="225">
        <f ca="1">Energy!AF100*AF$105</f>
        <v>0</v>
      </c>
      <c r="AG100" s="225">
        <f ca="1">Energy!AG100*AG$105</f>
        <v>0</v>
      </c>
      <c r="AH100" s="225">
        <f ca="1">Energy!AH100*AH$105</f>
        <v>0</v>
      </c>
      <c r="AI100" s="225">
        <f ca="1">Energy!AI100*AI$105</f>
        <v>0</v>
      </c>
      <c r="AJ100" s="225">
        <f ca="1">Energy!AJ100*AJ$105</f>
        <v>0</v>
      </c>
      <c r="AK100" s="225">
        <f ca="1">Energy!AK100*AK$105</f>
        <v>0</v>
      </c>
      <c r="AL100" s="225">
        <f ca="1">Energy!AL100*AL$105</f>
        <v>0</v>
      </c>
      <c r="AM100" s="225">
        <f ca="1">Energy!AM100*AM$105</f>
        <v>0</v>
      </c>
      <c r="AN100" s="225">
        <f ca="1">Energy!AN100*AN$105</f>
        <v>0</v>
      </c>
      <c r="AO100" s="225">
        <f ca="1">Energy!AO100*AO$105</f>
        <v>0</v>
      </c>
      <c r="AP100" s="225">
        <f ca="1">Energy!AP100*AP$105</f>
        <v>0</v>
      </c>
      <c r="AQ100" s="238">
        <f ca="1">Energy!AQ100*RelRes</f>
        <v>0.25529580000000002</v>
      </c>
      <c r="AR100" s="100">
        <f ca="1">Energy!AR100*RelRes*(1+RelInc)^(AR$70-$AQ$70)</f>
        <v>0.67851950400000005</v>
      </c>
      <c r="AS100" s="100">
        <f ca="1">Energy!AS100*RelRes*(1+RelInc)^(AS$70-$AQ$70)</f>
        <v>1.1351926310400005</v>
      </c>
      <c r="AT100" s="100">
        <f ca="1">Energy!AT100*RelRes*(1+RelInc)^(AT$70-$AQ$70)</f>
        <v>1.4039571566592</v>
      </c>
      <c r="AU100" s="100">
        <f>Energy!AU100*RelRes*(1+RelInc)^(AU$70-$AQ$70)</f>
        <v>0</v>
      </c>
      <c r="AV100" s="100">
        <f>Energy!AV100*RelRes*(1+RelInc)^(AV$70-$AQ$70)</f>
        <v>0</v>
      </c>
      <c r="AW100" s="100">
        <f>Energy!AW100*RelRes*(1+RelInc)^(AW$70-$AQ$70)</f>
        <v>0</v>
      </c>
      <c r="AX100" s="100">
        <f>Energy!AX100*RelRes*(1+RelInc)^(AX$70-$AQ$70)</f>
        <v>0</v>
      </c>
      <c r="AY100" s="100">
        <f>Energy!AY100*RelRes*(1+RelInc)^(AY$70-$AQ$70)</f>
        <v>0</v>
      </c>
      <c r="AZ100" s="100">
        <f>Energy!AZ100*RelRes*(1+RelInc)^(AZ$70-$AQ$70)</f>
        <v>0</v>
      </c>
      <c r="BA100" s="100">
        <f>Energy!BA100*RelRes*(1+RelInc)^(BA$70-$AQ$70)</f>
        <v>0</v>
      </c>
      <c r="BB100" s="100">
        <f>Energy!BB100*RelRes*(1+RelInc)^(BB$70-$AQ$70)</f>
        <v>0</v>
      </c>
      <c r="BC100" s="100">
        <f>Energy!BC100*RelRes*(1+RelInc)^(BC$70-$AQ$70)</f>
        <v>0</v>
      </c>
      <c r="BD100" s="100">
        <f>Energy!BD100*RelRes*(1+RelInc)^(BD$70-$AQ$70)</f>
        <v>0</v>
      </c>
      <c r="BE100" s="100">
        <f>Energy!BE100*RelRes*(1+RelInc)^(BE$70-$AQ$70)</f>
        <v>0</v>
      </c>
      <c r="BF100" s="100">
        <f>Energy!BF100*RelRes*(1+RelInc)^(BF$70-$AQ$70)</f>
        <v>0</v>
      </c>
      <c r="BG100" s="100">
        <f>Energy!BG100*RelRes*(1+RelInc)^(BG$70-$AQ$70)</f>
        <v>0</v>
      </c>
      <c r="BH100" s="100">
        <f>Energy!BH100*RelRes*(1+RelInc)^(BH$70-$AQ$70)</f>
        <v>0</v>
      </c>
      <c r="BI100" s="100">
        <f>Energy!BI100*RelRes*(1+RelInc)^(BI$70-$AQ$70)</f>
        <v>0</v>
      </c>
      <c r="BJ100" s="100">
        <f>Energy!BJ100*RelRes*(1+RelInc)^(BJ$70-$AQ$70)</f>
        <v>0</v>
      </c>
      <c r="BK100" s="100">
        <f>Energy!BK100*RelRes*(1+RelInc)^(BK$70-$AQ$70)</f>
        <v>0</v>
      </c>
      <c r="BL100" s="100">
        <f>Energy!BL100*RelRes*(1+RelInc)^(BL$70-$AQ$70)</f>
        <v>0</v>
      </c>
      <c r="BM100" s="100">
        <f>Energy!BM100*RelRes*(1+RelInc)^(BM$70-$AQ$70)</f>
        <v>0</v>
      </c>
      <c r="BN100" s="100">
        <f>Energy!BN100*RelRes*(1+RelInc)^(BN$70-$AQ$70)</f>
        <v>0</v>
      </c>
      <c r="BO100" s="100">
        <f>Energy!BO100*RelRes*(1+RelInc)^(BO$70-$AQ$70)</f>
        <v>0</v>
      </c>
      <c r="BP100" s="100">
        <f>Energy!BP100*RelRes*(1+RelInc)^(BP$70-$AQ$70)</f>
        <v>0</v>
      </c>
      <c r="BQ100" s="100">
        <f>Energy!BQ100*RelRes*(1+RelInc)^(BQ$70-$AQ$70)</f>
        <v>0</v>
      </c>
      <c r="BR100" s="100">
        <f>Energy!BR100*RelRes*(1+RelInc)^(BR$70-$AQ$70)</f>
        <v>0</v>
      </c>
      <c r="BS100" s="100">
        <f>Energy!BS100*RelRes*(1+RelInc)^(BS$70-$AQ$70)</f>
        <v>0</v>
      </c>
      <c r="BT100" s="100">
        <f>Energy!BT100*RelRes*(1+RelInc)^(BT$70-$AQ$70)</f>
        <v>0</v>
      </c>
      <c r="BU100" s="100">
        <f>Energy!BU100*RelRes*(1+RelInc)^(BU$70-$AQ$70)</f>
        <v>0</v>
      </c>
      <c r="BV100" s="100">
        <f>Energy!BV100*RelRes*(1+RelInc)^(BV$70-$AQ$70)</f>
        <v>0</v>
      </c>
      <c r="BW100" s="100">
        <f>Energy!BW100*RelRes*(1+RelInc)^(BW$70-$AQ$70)</f>
        <v>0</v>
      </c>
      <c r="BX100" s="100">
        <f>Energy!BX100*RelRes*(1+RelInc)^(BX$70-$AQ$70)</f>
        <v>0</v>
      </c>
      <c r="BY100" s="100">
        <f>Energy!BY100*RelRes*(1+RelInc)^(BY$70-$AQ$70)</f>
        <v>0</v>
      </c>
      <c r="BZ100" s="100">
        <f>Energy!BZ100*RelRes*(1+RelInc)^(BZ$70-$AQ$70)</f>
        <v>0</v>
      </c>
      <c r="CA100" s="100">
        <f>Energy!CA100*RelRes*(1+RelInc)^(CA$70-$AQ$70)</f>
        <v>0</v>
      </c>
      <c r="CB100" s="100">
        <f>Energy!CB100*RelRes*(1+RelInc)^(CB$70-$AQ$70)</f>
        <v>0</v>
      </c>
      <c r="CC100" s="100">
        <f>Energy!CC100*RelRes*(1+RelInc)^(CC$70-$AQ$70)</f>
        <v>0</v>
      </c>
      <c r="CD100" s="100">
        <f>Energy!CD100*RelRes*(1+RelInc)^(CD$70-$AQ$70)</f>
        <v>0</v>
      </c>
      <c r="CE100" s="100">
        <f>Energy!CE100*RelRes*(1+RelInc)^(CE$70-$AQ$70)</f>
        <v>0</v>
      </c>
    </row>
    <row r="101" spans="2:83" x14ac:dyDescent="0.25">
      <c r="B101" s="5"/>
      <c r="C101" s="3" t="s">
        <v>27</v>
      </c>
      <c r="E101" s="348"/>
      <c r="F101" s="351"/>
      <c r="G101" s="229"/>
      <c r="H101" s="229"/>
      <c r="I101" s="17"/>
      <c r="J101" s="17"/>
      <c r="K101" s="17"/>
      <c r="L101" s="17"/>
      <c r="M101" s="17"/>
      <c r="N101" s="17"/>
      <c r="O101" s="17"/>
      <c r="P101" s="17"/>
      <c r="Q101" s="17"/>
      <c r="R101" s="17"/>
      <c r="S101" s="17"/>
      <c r="T101" s="17"/>
      <c r="U101" s="17"/>
      <c r="V101" s="17"/>
      <c r="W101" s="31">
        <f ca="1">W78+W81+W88+W91+W95+W98+W99+W100</f>
        <v>15.126115155275674</v>
      </c>
      <c r="X101" s="31">
        <f t="shared" ref="X101:CE101" ca="1" si="34">X78+X81+X88+X91+X95+X98+X99+X100</f>
        <v>16.451340571643879</v>
      </c>
      <c r="Y101" s="31">
        <f t="shared" ca="1" si="34"/>
        <v>17.82817091975798</v>
      </c>
      <c r="Z101" s="31">
        <f t="shared" ca="1" si="34"/>
        <v>18.039554148607664</v>
      </c>
      <c r="AA101" s="31">
        <f t="shared" ca="1" si="34"/>
        <v>18.608784631378327</v>
      </c>
      <c r="AB101" s="31">
        <f t="shared" ca="1" si="34"/>
        <v>18.243826665254751</v>
      </c>
      <c r="AC101" s="31">
        <f t="shared" ca="1" si="34"/>
        <v>17.941224265443772</v>
      </c>
      <c r="AD101" s="31">
        <f t="shared" ca="1" si="34"/>
        <v>17.769559001727405</v>
      </c>
      <c r="AE101" s="31">
        <f t="shared" ca="1" si="34"/>
        <v>17.360924110202916</v>
      </c>
      <c r="AF101" s="31">
        <f t="shared" ca="1" si="34"/>
        <v>16.892622454963636</v>
      </c>
      <c r="AG101" s="31">
        <f t="shared" ca="1" si="34"/>
        <v>16.90259596213528</v>
      </c>
      <c r="AH101" s="31">
        <f t="shared" ca="1" si="34"/>
        <v>16.602740173026834</v>
      </c>
      <c r="AI101" s="31">
        <f t="shared" ca="1" si="34"/>
        <v>16.524894193280808</v>
      </c>
      <c r="AJ101" s="31">
        <f t="shared" ca="1" si="34"/>
        <v>16.554118174404568</v>
      </c>
      <c r="AK101" s="31">
        <f t="shared" ca="1" si="34"/>
        <v>16.409555992133313</v>
      </c>
      <c r="AL101" s="31">
        <f t="shared" ca="1" si="34"/>
        <v>16.607999545956019</v>
      </c>
      <c r="AM101" s="31">
        <f t="shared" ca="1" si="34"/>
        <v>17.283794516508411</v>
      </c>
      <c r="AN101" s="31">
        <f t="shared" ca="1" si="34"/>
        <v>18.305220246065844</v>
      </c>
      <c r="AO101" s="31">
        <f t="shared" ca="1" si="34"/>
        <v>18.106873389929596</v>
      </c>
      <c r="AP101" s="31">
        <f t="shared" ca="1" si="34"/>
        <v>17.001050197007789</v>
      </c>
      <c r="AQ101" s="31">
        <f t="shared" ca="1" si="34"/>
        <v>16.532968839643249</v>
      </c>
      <c r="AR101" s="31">
        <f t="shared" ca="1" si="34"/>
        <v>16.66859677237316</v>
      </c>
      <c r="AS101" s="31">
        <f t="shared" ca="1" si="34"/>
        <v>17.169590658830291</v>
      </c>
      <c r="AT101" s="31">
        <f t="shared" ca="1" si="34"/>
        <v>17.729728287149626</v>
      </c>
      <c r="AU101" s="31">
        <f t="shared" si="34"/>
        <v>0</v>
      </c>
      <c r="AV101" s="31">
        <f t="shared" si="34"/>
        <v>0</v>
      </c>
      <c r="AW101" s="31">
        <f t="shared" si="34"/>
        <v>0</v>
      </c>
      <c r="AX101" s="31">
        <f t="shared" si="34"/>
        <v>0</v>
      </c>
      <c r="AY101" s="31">
        <f t="shared" si="34"/>
        <v>0</v>
      </c>
      <c r="AZ101" s="31">
        <f t="shared" si="34"/>
        <v>0</v>
      </c>
      <c r="BA101" s="31">
        <f t="shared" si="34"/>
        <v>0</v>
      </c>
      <c r="BB101" s="31">
        <f t="shared" si="34"/>
        <v>0</v>
      </c>
      <c r="BC101" s="31">
        <f t="shared" si="34"/>
        <v>0</v>
      </c>
      <c r="BD101" s="31">
        <f t="shared" si="34"/>
        <v>0</v>
      </c>
      <c r="BE101" s="31">
        <f t="shared" si="34"/>
        <v>0</v>
      </c>
      <c r="BF101" s="31">
        <f t="shared" si="34"/>
        <v>0</v>
      </c>
      <c r="BG101" s="31">
        <f t="shared" si="34"/>
        <v>0</v>
      </c>
      <c r="BH101" s="31">
        <f t="shared" si="34"/>
        <v>0</v>
      </c>
      <c r="BI101" s="31">
        <f t="shared" si="34"/>
        <v>0</v>
      </c>
      <c r="BJ101" s="31">
        <f t="shared" si="34"/>
        <v>0</v>
      </c>
      <c r="BK101" s="31">
        <f t="shared" si="34"/>
        <v>0</v>
      </c>
      <c r="BL101" s="31">
        <f t="shared" si="34"/>
        <v>0</v>
      </c>
      <c r="BM101" s="31">
        <f t="shared" si="34"/>
        <v>0</v>
      </c>
      <c r="BN101" s="31">
        <f t="shared" si="34"/>
        <v>0</v>
      </c>
      <c r="BO101" s="31">
        <f t="shared" si="34"/>
        <v>0</v>
      </c>
      <c r="BP101" s="31">
        <f t="shared" si="34"/>
        <v>0</v>
      </c>
      <c r="BQ101" s="31">
        <f t="shared" si="34"/>
        <v>0</v>
      </c>
      <c r="BR101" s="31">
        <f t="shared" si="34"/>
        <v>0</v>
      </c>
      <c r="BS101" s="31">
        <f t="shared" si="34"/>
        <v>0</v>
      </c>
      <c r="BT101" s="31">
        <f t="shared" si="34"/>
        <v>0</v>
      </c>
      <c r="BU101" s="31">
        <f t="shared" si="34"/>
        <v>0</v>
      </c>
      <c r="BV101" s="31">
        <f t="shared" si="34"/>
        <v>0</v>
      </c>
      <c r="BW101" s="31">
        <f t="shared" si="34"/>
        <v>0</v>
      </c>
      <c r="BX101" s="31">
        <f t="shared" si="34"/>
        <v>0</v>
      </c>
      <c r="BY101" s="31">
        <f t="shared" si="34"/>
        <v>0</v>
      </c>
      <c r="BZ101" s="31">
        <f t="shared" si="34"/>
        <v>0</v>
      </c>
      <c r="CA101" s="31">
        <f t="shared" si="34"/>
        <v>0</v>
      </c>
      <c r="CB101" s="31">
        <f t="shared" si="34"/>
        <v>0</v>
      </c>
      <c r="CC101" s="31">
        <f t="shared" si="34"/>
        <v>0</v>
      </c>
      <c r="CD101" s="31">
        <f t="shared" si="34"/>
        <v>0</v>
      </c>
      <c r="CE101" s="31">
        <f t="shared" si="34"/>
        <v>0</v>
      </c>
    </row>
    <row r="103" spans="2:83" x14ac:dyDescent="0.25">
      <c r="W103" s="174" t="s">
        <v>325</v>
      </c>
      <c r="X103" s="174"/>
      <c r="Y103" s="174"/>
      <c r="Z103" s="174"/>
      <c r="AA103" s="174"/>
      <c r="AB103" s="174"/>
      <c r="AC103" s="174"/>
      <c r="AD103" s="174"/>
      <c r="AE103" s="174"/>
      <c r="AF103" s="174"/>
      <c r="AG103" s="174"/>
      <c r="AH103" s="174"/>
      <c r="AI103" s="174"/>
      <c r="AJ103" s="174"/>
      <c r="AK103" s="174"/>
      <c r="AL103" s="174"/>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row>
    <row r="104" spans="2:83" x14ac:dyDescent="0.25">
      <c r="F104" s="239" t="s">
        <v>41</v>
      </c>
      <c r="W104" s="80">
        <v>1990</v>
      </c>
      <c r="X104" s="80">
        <v>1991</v>
      </c>
      <c r="Y104" s="80">
        <v>1992</v>
      </c>
      <c r="Z104" s="80">
        <v>1993</v>
      </c>
      <c r="AA104" s="80">
        <v>1994</v>
      </c>
      <c r="AB104" s="80">
        <v>1995</v>
      </c>
      <c r="AC104" s="80">
        <v>1996</v>
      </c>
      <c r="AD104" s="80">
        <v>1997</v>
      </c>
      <c r="AE104" s="80">
        <v>1998</v>
      </c>
      <c r="AF104" s="80">
        <v>1999</v>
      </c>
      <c r="AG104" s="80">
        <v>2000</v>
      </c>
      <c r="AH104" s="80">
        <v>2001</v>
      </c>
      <c r="AI104" s="80">
        <v>2002</v>
      </c>
      <c r="AJ104" s="80">
        <v>2003</v>
      </c>
      <c r="AK104" s="80">
        <v>2004</v>
      </c>
      <c r="AL104" s="80">
        <v>2005</v>
      </c>
      <c r="AM104" s="80">
        <v>2006</v>
      </c>
      <c r="AN104" s="80">
        <v>2007</v>
      </c>
      <c r="AO104" s="80">
        <v>2008</v>
      </c>
      <c r="AP104" s="80">
        <v>2009</v>
      </c>
      <c r="AQ104" s="80">
        <v>2010</v>
      </c>
      <c r="AR104" s="80">
        <v>2011</v>
      </c>
      <c r="AS104" s="80">
        <v>2012</v>
      </c>
      <c r="AT104" s="80">
        <v>2013</v>
      </c>
      <c r="AU104" s="80">
        <v>2014</v>
      </c>
      <c r="AV104" s="80">
        <v>2015</v>
      </c>
      <c r="AW104" s="80">
        <v>2016</v>
      </c>
      <c r="AX104" s="80">
        <v>2017</v>
      </c>
      <c r="AY104" s="80">
        <v>2018</v>
      </c>
      <c r="AZ104" s="80">
        <v>2019</v>
      </c>
      <c r="BA104" s="80">
        <v>2020</v>
      </c>
      <c r="BB104" s="80">
        <v>2021</v>
      </c>
      <c r="BC104" s="80">
        <v>2022</v>
      </c>
      <c r="BD104" s="80">
        <v>2023</v>
      </c>
      <c r="BE104" s="80">
        <v>2024</v>
      </c>
      <c r="BF104" s="80">
        <v>2025</v>
      </c>
      <c r="BG104" s="80">
        <f t="shared" ref="BG104" si="35">BF104+1</f>
        <v>2026</v>
      </c>
      <c r="BH104" s="80">
        <f t="shared" ref="BH104" si="36">BG104+1</f>
        <v>2027</v>
      </c>
      <c r="BI104" s="80">
        <f t="shared" ref="BI104" si="37">BH104+1</f>
        <v>2028</v>
      </c>
      <c r="BJ104" s="80">
        <f t="shared" ref="BJ104" si="38">BI104+1</f>
        <v>2029</v>
      </c>
      <c r="BK104" s="80">
        <f t="shared" ref="BK104" si="39">BJ104+1</f>
        <v>2030</v>
      </c>
      <c r="BL104" s="80">
        <f t="shared" ref="BL104" si="40">BK104+1</f>
        <v>2031</v>
      </c>
      <c r="BM104" s="80">
        <f t="shared" ref="BM104" si="41">BL104+1</f>
        <v>2032</v>
      </c>
      <c r="BN104" s="80">
        <f t="shared" ref="BN104" si="42">BM104+1</f>
        <v>2033</v>
      </c>
      <c r="BO104" s="80">
        <f t="shared" ref="BO104" si="43">BN104+1</f>
        <v>2034</v>
      </c>
      <c r="BP104" s="80">
        <f t="shared" ref="BP104" si="44">BO104+1</f>
        <v>2035</v>
      </c>
      <c r="BQ104" s="80">
        <f t="shared" ref="BQ104" si="45">BP104+1</f>
        <v>2036</v>
      </c>
      <c r="BR104" s="80">
        <f t="shared" ref="BR104" si="46">BQ104+1</f>
        <v>2037</v>
      </c>
      <c r="BS104" s="80">
        <f t="shared" ref="BS104" si="47">BR104+1</f>
        <v>2038</v>
      </c>
      <c r="BT104" s="80">
        <f t="shared" ref="BT104" si="48">BS104+1</f>
        <v>2039</v>
      </c>
      <c r="BU104" s="80">
        <f t="shared" ref="BU104" si="49">BT104+1</f>
        <v>2040</v>
      </c>
      <c r="BV104" s="80">
        <f t="shared" ref="BV104" si="50">BU104+1</f>
        <v>2041</v>
      </c>
      <c r="BW104" s="80">
        <f t="shared" ref="BW104" si="51">BV104+1</f>
        <v>2042</v>
      </c>
      <c r="BX104" s="80">
        <f t="shared" ref="BX104" si="52">BW104+1</f>
        <v>2043</v>
      </c>
      <c r="BY104" s="80">
        <f t="shared" ref="BY104" si="53">BX104+1</f>
        <v>2044</v>
      </c>
      <c r="BZ104" s="80">
        <f t="shared" ref="BZ104" si="54">BY104+1</f>
        <v>2045</v>
      </c>
      <c r="CA104" s="80">
        <f t="shared" ref="CA104" si="55">BZ104+1</f>
        <v>2046</v>
      </c>
      <c r="CB104" s="80">
        <f t="shared" ref="CB104" si="56">CA104+1</f>
        <v>2047</v>
      </c>
      <c r="CC104" s="80">
        <f t="shared" ref="CC104" si="57">CB104+1</f>
        <v>2048</v>
      </c>
      <c r="CD104" s="80">
        <f t="shared" ref="CD104" si="58">CC104+1</f>
        <v>2049</v>
      </c>
      <c r="CE104" s="80">
        <f t="shared" ref="CE104" si="59">CD104+1</f>
        <v>2050</v>
      </c>
    </row>
    <row r="105" spans="2:83" x14ac:dyDescent="0.25">
      <c r="F105" s="239" t="s">
        <v>165</v>
      </c>
      <c r="W105" s="72">
        <f>'Life&amp;Use'!D44</f>
        <v>0.17831368751740256</v>
      </c>
      <c r="X105" s="72">
        <f>'Life&amp;Use'!E44</f>
        <v>0.18778296013883325</v>
      </c>
      <c r="Y105" s="72">
        <f>'Life&amp;Use'!F44</f>
        <v>0.19509843741891894</v>
      </c>
      <c r="Z105" s="72">
        <f>'Life&amp;Use'!G44</f>
        <v>0.18840248295234077</v>
      </c>
      <c r="AA105" s="72">
        <f>'Life&amp;Use'!H44</f>
        <v>0.18800300231215941</v>
      </c>
      <c r="AB105" s="72">
        <f>'Life&amp;Use'!I44</f>
        <v>0.18081741125384684</v>
      </c>
      <c r="AC105" s="72">
        <f>'Life&amp;Use'!J44</f>
        <v>0.17588651911628092</v>
      </c>
      <c r="AD105" s="72">
        <f>'Life&amp;Use'!K44</f>
        <v>0.17314924748624069</v>
      </c>
      <c r="AE105" s="72">
        <f>'Life&amp;Use'!L44</f>
        <v>0.16823227404872168</v>
      </c>
      <c r="AF105" s="72">
        <f>'Life&amp;Use'!M44</f>
        <v>0.1626955282534403</v>
      </c>
      <c r="AG105" s="72">
        <f>'Life&amp;Use'!N44</f>
        <v>0.16176055953330434</v>
      </c>
      <c r="AH105" s="72">
        <f>'Life&amp;Use'!O44</f>
        <v>0.15787172831500731</v>
      </c>
      <c r="AI105" s="72">
        <f>'Life&amp;Use'!P44</f>
        <v>0.15612361251855192</v>
      </c>
      <c r="AJ105" s="72">
        <f>'Life&amp;Use'!Q44</f>
        <v>0.15535973654956517</v>
      </c>
      <c r="AK105" s="72">
        <f>'Life&amp;Use'!R44</f>
        <v>0.15287654841508802</v>
      </c>
      <c r="AL105" s="72">
        <f>'Life&amp;Use'!S44</f>
        <v>0.15308080336368002</v>
      </c>
      <c r="AM105" s="72">
        <f>'Life&amp;Use'!T44</f>
        <v>0.15825158179200002</v>
      </c>
      <c r="AN105" s="72">
        <f>'Life&amp;Use'!U44</f>
        <v>0.16698107880000002</v>
      </c>
      <c r="AO105" s="72">
        <f>'Life&amp;Use'!V44</f>
        <v>0.16927308000000002</v>
      </c>
      <c r="AP105" s="72">
        <f>'Life&amp;Use'!W44</f>
        <v>0.16722899999999999</v>
      </c>
      <c r="AQ105" s="49">
        <f>RelRes</f>
        <v>0.17</v>
      </c>
      <c r="AR105" s="45">
        <f t="shared" ref="AR105:CE105" si="60">RelRes*(1+RelInc)^(AR$70-$AQ$70)</f>
        <v>0.17680000000000001</v>
      </c>
      <c r="AS105" s="45">
        <f t="shared" si="60"/>
        <v>0.18387200000000004</v>
      </c>
      <c r="AT105" s="45">
        <f t="shared" si="60"/>
        <v>0.19122688000000002</v>
      </c>
      <c r="AU105" s="45">
        <f t="shared" si="60"/>
        <v>0.19887595520000004</v>
      </c>
      <c r="AV105" s="45">
        <f t="shared" si="60"/>
        <v>0.20683099340800007</v>
      </c>
      <c r="AW105" s="45">
        <f t="shared" si="60"/>
        <v>0.21510423314432009</v>
      </c>
      <c r="AX105" s="45">
        <f t="shared" si="60"/>
        <v>0.22370840247009285</v>
      </c>
      <c r="AY105" s="45">
        <f t="shared" si="60"/>
        <v>0.23265673856889663</v>
      </c>
      <c r="AZ105" s="45">
        <f t="shared" si="60"/>
        <v>0.2419630081116525</v>
      </c>
      <c r="BA105" s="45">
        <f t="shared" si="60"/>
        <v>0.25164152843611859</v>
      </c>
      <c r="BB105" s="45">
        <f t="shared" si="60"/>
        <v>0.26170718957356331</v>
      </c>
      <c r="BC105" s="45">
        <f t="shared" si="60"/>
        <v>0.27217547715650592</v>
      </c>
      <c r="BD105" s="45">
        <f t="shared" si="60"/>
        <v>0.28306249624276614</v>
      </c>
      <c r="BE105" s="45">
        <f t="shared" si="60"/>
        <v>0.29438499609247681</v>
      </c>
      <c r="BF105" s="45">
        <f t="shared" si="60"/>
        <v>0.30616039593617589</v>
      </c>
      <c r="BG105" s="45">
        <f t="shared" si="60"/>
        <v>0.31840681177362296</v>
      </c>
      <c r="BH105" s="45">
        <f t="shared" si="60"/>
        <v>0.3311430842445679</v>
      </c>
      <c r="BI105" s="45">
        <f t="shared" si="60"/>
        <v>0.34438880761435064</v>
      </c>
      <c r="BJ105" s="45">
        <f t="shared" si="60"/>
        <v>0.35816435991892465</v>
      </c>
      <c r="BK105" s="45">
        <f t="shared" si="60"/>
        <v>0.37249093431568164</v>
      </c>
      <c r="BL105" s="45">
        <f t="shared" si="60"/>
        <v>0.38739057168830898</v>
      </c>
      <c r="BM105" s="45">
        <f t="shared" si="60"/>
        <v>0.40288619455584135</v>
      </c>
      <c r="BN105" s="45">
        <f t="shared" si="60"/>
        <v>0.41900164233807496</v>
      </c>
      <c r="BO105" s="45">
        <f t="shared" si="60"/>
        <v>0.43576170803159797</v>
      </c>
      <c r="BP105" s="45">
        <f t="shared" si="60"/>
        <v>0.45319217635286202</v>
      </c>
      <c r="BQ105" s="45">
        <f t="shared" si="60"/>
        <v>0.4713198634069764</v>
      </c>
      <c r="BR105" s="45">
        <f t="shared" si="60"/>
        <v>0.49017265794325549</v>
      </c>
      <c r="BS105" s="45">
        <f t="shared" si="60"/>
        <v>0.50977956426098581</v>
      </c>
      <c r="BT105" s="45">
        <f t="shared" si="60"/>
        <v>0.53017074683142529</v>
      </c>
      <c r="BU105" s="45">
        <f t="shared" si="60"/>
        <v>0.55137757670468224</v>
      </c>
      <c r="BV105" s="45">
        <f t="shared" si="60"/>
        <v>0.57343267977286949</v>
      </c>
      <c r="BW105" s="45">
        <f t="shared" si="60"/>
        <v>0.5963699869637844</v>
      </c>
      <c r="BX105" s="45">
        <f t="shared" si="60"/>
        <v>0.6202247864423357</v>
      </c>
      <c r="BY105" s="45">
        <f t="shared" si="60"/>
        <v>0.64503377790002925</v>
      </c>
      <c r="BZ105" s="45">
        <f t="shared" si="60"/>
        <v>0.67083512901603048</v>
      </c>
      <c r="CA105" s="45">
        <f t="shared" si="60"/>
        <v>0.69766853417667163</v>
      </c>
      <c r="CB105" s="45">
        <f t="shared" si="60"/>
        <v>0.72557527554373868</v>
      </c>
      <c r="CC105" s="45">
        <f t="shared" si="60"/>
        <v>0.75459828656548811</v>
      </c>
      <c r="CD105" s="45">
        <f t="shared" si="60"/>
        <v>0.78478221802810755</v>
      </c>
      <c r="CE105" s="45">
        <f t="shared" si="60"/>
        <v>0.81617350674923217</v>
      </c>
    </row>
    <row r="106" spans="2:83" x14ac:dyDescent="0.25">
      <c r="C106" s="18"/>
      <c r="AM106" s="18"/>
      <c r="AN106" s="18"/>
      <c r="AO106" s="1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row>
    <row r="107" spans="2:83" ht="110.4" customHeight="1" x14ac:dyDescent="0.25"/>
    <row r="108" spans="2:83" ht="10.8" customHeight="1" x14ac:dyDescent="0.25">
      <c r="C108" s="96" t="s">
        <v>327</v>
      </c>
    </row>
    <row r="109" spans="2:83" x14ac:dyDescent="0.25">
      <c r="C109" s="22" t="s">
        <v>89</v>
      </c>
      <c r="W109" s="2">
        <f>Sales!W109</f>
        <v>171.6</v>
      </c>
      <c r="X109" s="2">
        <f>Sales!X109</f>
        <v>173.57999999999998</v>
      </c>
      <c r="Y109" s="2">
        <f>Sales!Y109</f>
        <v>175.55999999999997</v>
      </c>
      <c r="Z109" s="2">
        <f>Sales!Z109</f>
        <v>177.53999999999996</v>
      </c>
      <c r="AA109" s="2">
        <f>Sales!AA109</f>
        <v>179.51999999999995</v>
      </c>
      <c r="AB109" s="2">
        <f>Sales!AB109</f>
        <v>181.5</v>
      </c>
      <c r="AC109" s="2">
        <f>Sales!AC109</f>
        <v>182.98</v>
      </c>
      <c r="AD109" s="2">
        <f>Sales!AD109</f>
        <v>184.45999999999998</v>
      </c>
      <c r="AE109" s="2">
        <f>Sales!AE109</f>
        <v>185.93999999999997</v>
      </c>
      <c r="AF109" s="2">
        <f>Sales!AF109</f>
        <v>187.41999999999996</v>
      </c>
      <c r="AG109" s="2">
        <f>Sales!AG109</f>
        <v>188.9</v>
      </c>
      <c r="AH109" s="2">
        <f>Sales!AH109</f>
        <v>189.64000000000001</v>
      </c>
      <c r="AI109" s="2">
        <f>Sales!AI109</f>
        <v>190.38000000000002</v>
      </c>
      <c r="AJ109" s="2">
        <f>Sales!AJ109</f>
        <v>191.12000000000003</v>
      </c>
      <c r="AK109" s="2">
        <f>Sales!AK109</f>
        <v>191.86000000000004</v>
      </c>
      <c r="AL109" s="2">
        <f>Sales!AL109</f>
        <v>192.6</v>
      </c>
      <c r="AM109" s="2">
        <f>Sales!AM109</f>
        <v>193.34</v>
      </c>
      <c r="AN109" s="2">
        <f>Sales!AN109</f>
        <v>194.08</v>
      </c>
      <c r="AO109" s="2">
        <f>Sales!AO109</f>
        <v>194.82000000000002</v>
      </c>
      <c r="AP109" s="2">
        <f>Sales!AP109</f>
        <v>195.56000000000003</v>
      </c>
      <c r="AQ109" s="2">
        <f>Sales!AQ109</f>
        <v>196.3</v>
      </c>
      <c r="AR109" s="2">
        <f>Sales!AR109</f>
        <v>197.06</v>
      </c>
      <c r="AS109" s="2">
        <f>Sales!AS109</f>
        <v>197.82</v>
      </c>
      <c r="AT109" s="2">
        <f>Sales!AT109</f>
        <v>198.57999999999998</v>
      </c>
      <c r="AU109" s="2">
        <f>Sales!AU109</f>
        <v>199.33999999999997</v>
      </c>
      <c r="AV109" s="2">
        <f>Sales!AV109</f>
        <v>200.1</v>
      </c>
      <c r="AW109" s="2">
        <f>Sales!AW109</f>
        <v>200.85999999999999</v>
      </c>
      <c r="AX109" s="2">
        <f>Sales!AX109</f>
        <v>201.61999999999998</v>
      </c>
      <c r="AY109" s="2">
        <f>Sales!AY109</f>
        <v>202.37999999999997</v>
      </c>
      <c r="AZ109" s="2">
        <f>Sales!AZ109</f>
        <v>203.13999999999996</v>
      </c>
      <c r="BA109" s="2">
        <f>Sales!BA109</f>
        <v>203.9</v>
      </c>
      <c r="BB109" s="2">
        <f>Sales!BB109</f>
        <v>204.66</v>
      </c>
      <c r="BC109" s="2">
        <f>Sales!BC109</f>
        <v>205.42</v>
      </c>
      <c r="BD109" s="2">
        <f>Sales!BD109</f>
        <v>206.18</v>
      </c>
      <c r="BE109" s="2">
        <f>Sales!BE109</f>
        <v>206.94</v>
      </c>
      <c r="BF109" s="2">
        <f>Sales!BF109</f>
        <v>207.7</v>
      </c>
      <c r="BG109" s="2">
        <f>Sales!BG109</f>
        <v>208.46</v>
      </c>
      <c r="BH109" s="2">
        <f>Sales!BH109</f>
        <v>209.22</v>
      </c>
      <c r="BI109" s="2">
        <f>Sales!BI109</f>
        <v>209.98</v>
      </c>
      <c r="BJ109" s="2">
        <f>Sales!BJ109</f>
        <v>210.74</v>
      </c>
      <c r="BK109" s="2">
        <f>Sales!BK109</f>
        <v>211.5</v>
      </c>
      <c r="BL109" s="2">
        <f>Sales!BL109</f>
        <v>212.26</v>
      </c>
      <c r="BM109" s="2">
        <f>Sales!BM109</f>
        <v>213.01999999999998</v>
      </c>
      <c r="BN109" s="2">
        <f>Sales!BN109</f>
        <v>213.77999999999997</v>
      </c>
      <c r="BO109" s="2">
        <f>Sales!BO109</f>
        <v>214.53999999999996</v>
      </c>
      <c r="BP109" s="2">
        <f>Sales!BP109</f>
        <v>215.29999999999995</v>
      </c>
      <c r="BQ109" s="2">
        <f>Sales!BQ109</f>
        <v>216.05999999999995</v>
      </c>
      <c r="BR109" s="2">
        <f>Sales!BR109</f>
        <v>216.81999999999994</v>
      </c>
      <c r="BS109" s="2">
        <f>Sales!BS109</f>
        <v>217.57999999999993</v>
      </c>
      <c r="BT109" s="2">
        <f>Sales!BT109</f>
        <v>218.33999999999992</v>
      </c>
      <c r="BU109" s="2">
        <f>Sales!BU109</f>
        <v>219.09999999999991</v>
      </c>
      <c r="BV109" s="2">
        <f>Sales!BV109</f>
        <v>219.8599999999999</v>
      </c>
      <c r="BW109" s="2">
        <f>Sales!BW109</f>
        <v>220.61999999999989</v>
      </c>
      <c r="BX109" s="2">
        <f>Sales!BX109</f>
        <v>221.37999999999988</v>
      </c>
      <c r="BY109" s="2">
        <f>Sales!BY109</f>
        <v>222.13999999999987</v>
      </c>
      <c r="BZ109" s="2">
        <f>Sales!BZ109</f>
        <v>222.89999999999986</v>
      </c>
      <c r="CA109" s="2">
        <f>Sales!CA109</f>
        <v>223.65999999999985</v>
      </c>
      <c r="CB109" s="2">
        <f>Sales!CB109</f>
        <v>224.41999999999985</v>
      </c>
      <c r="CC109" s="2">
        <f>Sales!CC109</f>
        <v>225.17999999999984</v>
      </c>
      <c r="CD109" s="2">
        <f>Sales!CD109</f>
        <v>225.93999999999983</v>
      </c>
      <c r="CE109" s="2">
        <f>Sales!CE109</f>
        <v>226.69999999999982</v>
      </c>
    </row>
    <row r="110" spans="2:83" hidden="1" x14ac:dyDescent="0.25">
      <c r="C110" s="23" t="s">
        <v>90</v>
      </c>
      <c r="W110" s="21">
        <f>Sales!W110</f>
        <v>212.78399999999999</v>
      </c>
      <c r="X110" s="21">
        <f>Sales!X110</f>
        <v>215.23919999999998</v>
      </c>
      <c r="Y110" s="21">
        <f>Sales!Y110</f>
        <v>217.69439999999997</v>
      </c>
      <c r="Z110" s="21">
        <f>Sales!Z110</f>
        <v>220.14959999999996</v>
      </c>
      <c r="AA110" s="21">
        <f>Sales!AA110</f>
        <v>222.60479999999995</v>
      </c>
      <c r="AB110" s="21">
        <f>Sales!AB110</f>
        <v>225.06</v>
      </c>
      <c r="AC110" s="21">
        <f>Sales!AC110</f>
        <v>226.89519999999999</v>
      </c>
      <c r="AD110" s="21">
        <f>Sales!AD110</f>
        <v>228.73039999999997</v>
      </c>
      <c r="AE110" s="21">
        <f>Sales!AE110</f>
        <v>230.56559999999996</v>
      </c>
      <c r="AF110" s="21">
        <f>Sales!AF110</f>
        <v>232.40079999999995</v>
      </c>
      <c r="AG110" s="21">
        <f>Sales!AG110</f>
        <v>234.23600000000002</v>
      </c>
      <c r="AH110" s="21">
        <f>Sales!AH110</f>
        <v>235.15360000000001</v>
      </c>
      <c r="AI110" s="21">
        <f>Sales!AI110</f>
        <v>236.07120000000003</v>
      </c>
      <c r="AJ110" s="21">
        <f>Sales!AJ110</f>
        <v>236.98880000000003</v>
      </c>
      <c r="AK110" s="21">
        <f>Sales!AK110</f>
        <v>237.90640000000005</v>
      </c>
      <c r="AL110" s="21">
        <f>Sales!AL110</f>
        <v>238.82399999999998</v>
      </c>
      <c r="AM110" s="21">
        <f>Sales!AM110</f>
        <v>239.74160000000001</v>
      </c>
      <c r="AN110" s="21">
        <f>Sales!AN110</f>
        <v>240.65920000000003</v>
      </c>
      <c r="AO110" s="21">
        <f>Sales!AO110</f>
        <v>241.57680000000002</v>
      </c>
      <c r="AP110" s="21">
        <f>Sales!AP110</f>
        <v>242.49440000000004</v>
      </c>
      <c r="AQ110" s="21">
        <f>Sales!AQ110</f>
        <v>243.41200000000001</v>
      </c>
      <c r="AR110" s="21">
        <f>Sales!AR110</f>
        <v>244.3544</v>
      </c>
      <c r="AS110" s="21">
        <f>Sales!AS110</f>
        <v>245.29679999999999</v>
      </c>
      <c r="AT110" s="21">
        <f>Sales!AT110</f>
        <v>246.23919999999998</v>
      </c>
      <c r="AU110" s="21">
        <f>Sales!AU110</f>
        <v>247.18159999999997</v>
      </c>
      <c r="AV110" s="21">
        <f>Sales!AV110</f>
        <v>248.124</v>
      </c>
      <c r="AW110" s="21">
        <f>Sales!AW110</f>
        <v>249.06639999999999</v>
      </c>
      <c r="AX110" s="21">
        <f>Sales!AX110</f>
        <v>250.00879999999998</v>
      </c>
      <c r="AY110" s="21">
        <f>Sales!AY110</f>
        <v>250.95119999999994</v>
      </c>
      <c r="AZ110" s="21">
        <f>Sales!AZ110</f>
        <v>251.89359999999994</v>
      </c>
      <c r="BA110" s="21">
        <f>Sales!BA110</f>
        <v>252.83600000000001</v>
      </c>
      <c r="BB110" s="21">
        <f>Sales!BB110</f>
        <v>253.77840000000009</v>
      </c>
      <c r="BC110" s="21">
        <f>Sales!BC110</f>
        <v>254.72080000000017</v>
      </c>
      <c r="BD110" s="21">
        <f>Sales!BD110</f>
        <v>255.66320000000024</v>
      </c>
      <c r="BE110" s="21">
        <f>Sales!BE110</f>
        <v>256.60560000000032</v>
      </c>
      <c r="BF110" s="21">
        <f>Sales!BF110</f>
        <v>257.5480000000004</v>
      </c>
      <c r="BG110" s="21">
        <f>Sales!BG110</f>
        <v>258.39999999999998</v>
      </c>
      <c r="BH110" s="21">
        <f>Sales!BH110</f>
        <v>259.3</v>
      </c>
      <c r="BI110" s="21">
        <f>Sales!BI110</f>
        <v>260.2</v>
      </c>
      <c r="BJ110" s="21">
        <f>Sales!BJ110</f>
        <v>261.10000000000002</v>
      </c>
      <c r="BK110" s="21">
        <f>Sales!BK110</f>
        <v>262</v>
      </c>
      <c r="BL110" s="21">
        <f>Sales!BL110</f>
        <v>262.89999999999998</v>
      </c>
      <c r="BM110" s="21">
        <f>Sales!BM110</f>
        <v>263.79999999999995</v>
      </c>
      <c r="BN110" s="21">
        <f>Sales!BN110</f>
        <v>264.69999999999993</v>
      </c>
      <c r="BO110" s="21">
        <f>Sales!BO110</f>
        <v>265.59999999999991</v>
      </c>
      <c r="BP110" s="21">
        <f>Sales!BP110</f>
        <v>266.49999999999989</v>
      </c>
      <c r="BQ110" s="21">
        <f>Sales!BQ110</f>
        <v>267.39999999999986</v>
      </c>
      <c r="BR110" s="21">
        <f>Sales!BR110</f>
        <v>268.29999999999984</v>
      </c>
      <c r="BS110" s="21">
        <f>Sales!BS110</f>
        <v>269.19999999999982</v>
      </c>
      <c r="BT110" s="21">
        <f>Sales!BT110</f>
        <v>270.0999999999998</v>
      </c>
      <c r="BU110" s="21">
        <f>Sales!BU110</f>
        <v>270.99999999999977</v>
      </c>
      <c r="BV110" s="21">
        <f>Sales!BV110</f>
        <v>271.89999999999975</v>
      </c>
      <c r="BW110" s="21">
        <f>Sales!BW110</f>
        <v>272.79999999999973</v>
      </c>
      <c r="BX110" s="21">
        <f>Sales!BX110</f>
        <v>273.6999999999997</v>
      </c>
      <c r="BY110" s="21">
        <f>Sales!BY110</f>
        <v>274.59999999999968</v>
      </c>
      <c r="BZ110" s="21">
        <f>Sales!BZ110</f>
        <v>275.49999999999966</v>
      </c>
      <c r="CA110" s="21">
        <f>Sales!CA110</f>
        <v>276.39999999999964</v>
      </c>
      <c r="CB110" s="21">
        <f>Sales!CB110</f>
        <v>277.29999999999961</v>
      </c>
      <c r="CC110" s="21">
        <f>Sales!CC110</f>
        <v>278.19999999999959</v>
      </c>
      <c r="CD110" s="21">
        <f>Sales!CD110</f>
        <v>279.09999999999957</v>
      </c>
      <c r="CE110" s="21">
        <f>Sales!CE110</f>
        <v>279.99999999999955</v>
      </c>
    </row>
    <row r="111" spans="2:83" x14ac:dyDescent="0.25">
      <c r="C111" s="24" t="s">
        <v>146</v>
      </c>
      <c r="W111" s="100">
        <f ca="1">W78/W109*1000</f>
        <v>5.3735390331234978</v>
      </c>
      <c r="X111" s="100">
        <f t="shared" ref="X111:CE111" ca="1" si="61">X78/X109*1000</f>
        <v>5.6859126199615622</v>
      </c>
      <c r="Y111" s="100">
        <f t="shared" ca="1" si="61"/>
        <v>5.9292093284222673</v>
      </c>
      <c r="Z111" s="100">
        <f t="shared" ca="1" si="61"/>
        <v>5.7398527999237139</v>
      </c>
      <c r="AA111" s="100">
        <f t="shared" ca="1" si="61"/>
        <v>5.7371267512772599</v>
      </c>
      <c r="AB111" s="100">
        <f t="shared" ca="1" si="61"/>
        <v>5.5255907937133681</v>
      </c>
      <c r="AC111" s="100">
        <f t="shared" ca="1" si="61"/>
        <v>5.3987631795434732</v>
      </c>
      <c r="AD111" s="100">
        <f t="shared" ca="1" si="61"/>
        <v>5.339392485789288</v>
      </c>
      <c r="AE111" s="100">
        <f t="shared" ca="1" si="61"/>
        <v>5.2126249589491236</v>
      </c>
      <c r="AF111" s="100">
        <f t="shared" ca="1" si="61"/>
        <v>5.0742328911425725</v>
      </c>
      <c r="AG111" s="100">
        <f t="shared" ca="1" si="61"/>
        <v>5.0814777331105869</v>
      </c>
      <c r="AH111" s="100">
        <f t="shared" ca="1" si="61"/>
        <v>5.0152016247150675</v>
      </c>
      <c r="AI111" s="100">
        <f t="shared" ca="1" si="61"/>
        <v>5.0175886275846322</v>
      </c>
      <c r="AJ111" s="100">
        <f t="shared" ca="1" si="61"/>
        <v>5.0726923927261787</v>
      </c>
      <c r="AK111" s="100">
        <f t="shared" ca="1" si="61"/>
        <v>5.089801855780812</v>
      </c>
      <c r="AL111" s="100">
        <f t="shared" ca="1" si="61"/>
        <v>5.2082287679754549</v>
      </c>
      <c r="AM111" s="100">
        <f t="shared" ca="1" si="61"/>
        <v>5.4969903702225142</v>
      </c>
      <c r="AN111" s="100">
        <f t="shared" ca="1" si="61"/>
        <v>5.913990836867228</v>
      </c>
      <c r="AO111" s="100">
        <f t="shared" ca="1" si="61"/>
        <v>6.1038273106204244</v>
      </c>
      <c r="AP111" s="100">
        <f t="shared" ca="1" si="61"/>
        <v>6.1201556651445204</v>
      </c>
      <c r="AQ111" s="100">
        <f t="shared" ca="1" si="61"/>
        <v>6.2931498700845987</v>
      </c>
      <c r="AR111" s="100">
        <f t="shared" ca="1" si="61"/>
        <v>6.5930065313244652</v>
      </c>
      <c r="AS111" s="100">
        <f t="shared" ca="1" si="61"/>
        <v>6.8717972060640804</v>
      </c>
      <c r="AT111" s="100">
        <f t="shared" ca="1" si="61"/>
        <v>7.1200074898714982</v>
      </c>
      <c r="AU111" s="100">
        <f t="shared" si="61"/>
        <v>0</v>
      </c>
      <c r="AV111" s="100">
        <f t="shared" si="61"/>
        <v>0</v>
      </c>
      <c r="AW111" s="100">
        <f t="shared" si="61"/>
        <v>0</v>
      </c>
      <c r="AX111" s="100">
        <f t="shared" si="61"/>
        <v>0</v>
      </c>
      <c r="AY111" s="100">
        <f t="shared" si="61"/>
        <v>0</v>
      </c>
      <c r="AZ111" s="100">
        <f t="shared" si="61"/>
        <v>0</v>
      </c>
      <c r="BA111" s="100">
        <f t="shared" si="61"/>
        <v>0</v>
      </c>
      <c r="BB111" s="100">
        <f t="shared" si="61"/>
        <v>0</v>
      </c>
      <c r="BC111" s="100">
        <f t="shared" si="61"/>
        <v>0</v>
      </c>
      <c r="BD111" s="100">
        <f t="shared" si="61"/>
        <v>0</v>
      </c>
      <c r="BE111" s="100">
        <f t="shared" si="61"/>
        <v>0</v>
      </c>
      <c r="BF111" s="100">
        <f t="shared" si="61"/>
        <v>0</v>
      </c>
      <c r="BG111" s="100">
        <f t="shared" si="61"/>
        <v>0</v>
      </c>
      <c r="BH111" s="100">
        <f t="shared" si="61"/>
        <v>0</v>
      </c>
      <c r="BI111" s="100">
        <f t="shared" si="61"/>
        <v>0</v>
      </c>
      <c r="BJ111" s="100">
        <f t="shared" si="61"/>
        <v>0</v>
      </c>
      <c r="BK111" s="100">
        <f t="shared" si="61"/>
        <v>0</v>
      </c>
      <c r="BL111" s="100">
        <f t="shared" si="61"/>
        <v>0</v>
      </c>
      <c r="BM111" s="100">
        <f t="shared" si="61"/>
        <v>0</v>
      </c>
      <c r="BN111" s="100">
        <f t="shared" si="61"/>
        <v>0</v>
      </c>
      <c r="BO111" s="100">
        <f t="shared" si="61"/>
        <v>0</v>
      </c>
      <c r="BP111" s="100">
        <f t="shared" si="61"/>
        <v>0</v>
      </c>
      <c r="BQ111" s="100">
        <f t="shared" si="61"/>
        <v>0</v>
      </c>
      <c r="BR111" s="100">
        <f t="shared" si="61"/>
        <v>0</v>
      </c>
      <c r="BS111" s="100">
        <f t="shared" si="61"/>
        <v>0</v>
      </c>
      <c r="BT111" s="100">
        <f t="shared" si="61"/>
        <v>0</v>
      </c>
      <c r="BU111" s="100">
        <f t="shared" si="61"/>
        <v>0</v>
      </c>
      <c r="BV111" s="100">
        <f t="shared" si="61"/>
        <v>0</v>
      </c>
      <c r="BW111" s="100">
        <f t="shared" si="61"/>
        <v>0</v>
      </c>
      <c r="BX111" s="100">
        <f t="shared" si="61"/>
        <v>0</v>
      </c>
      <c r="BY111" s="100">
        <f t="shared" si="61"/>
        <v>0</v>
      </c>
      <c r="BZ111" s="100">
        <f t="shared" si="61"/>
        <v>0</v>
      </c>
      <c r="CA111" s="100">
        <f t="shared" si="61"/>
        <v>0</v>
      </c>
      <c r="CB111" s="100">
        <f t="shared" si="61"/>
        <v>0</v>
      </c>
      <c r="CC111" s="100">
        <f t="shared" si="61"/>
        <v>0</v>
      </c>
      <c r="CD111" s="100">
        <f t="shared" si="61"/>
        <v>0</v>
      </c>
      <c r="CE111" s="100">
        <f t="shared" si="61"/>
        <v>0</v>
      </c>
    </row>
    <row r="112" spans="2:83" x14ac:dyDescent="0.25">
      <c r="C112" s="24" t="s">
        <v>147</v>
      </c>
      <c r="W112" s="100">
        <f ca="1">W81/W109*1000</f>
        <v>1.0425593035826992</v>
      </c>
      <c r="X112" s="100">
        <f t="shared" ref="X112:CE112" ca="1" si="62">X81/X109*1000</f>
        <v>1.2200890211843241</v>
      </c>
      <c r="Y112" s="100">
        <f t="shared" ca="1" si="62"/>
        <v>1.4092629150899338</v>
      </c>
      <c r="Z112" s="100">
        <f t="shared" ca="1" si="62"/>
        <v>1.509582888180804</v>
      </c>
      <c r="AA112" s="100">
        <f t="shared" ca="1" si="62"/>
        <v>1.6775598706048918</v>
      </c>
      <c r="AB112" s="100">
        <f t="shared" ca="1" si="62"/>
        <v>1.8108645898584996</v>
      </c>
      <c r="AC112" s="100">
        <f t="shared" ca="1" si="62"/>
        <v>1.9842650549765388</v>
      </c>
      <c r="AD112" s="100">
        <f t="shared" ca="1" si="62"/>
        <v>2.2000224320324446</v>
      </c>
      <c r="AE112" s="100">
        <f t="shared" ca="1" si="62"/>
        <v>2.3946062772008969</v>
      </c>
      <c r="AF112" s="100">
        <f t="shared" ca="1" si="62"/>
        <v>2.5758181710739496</v>
      </c>
      <c r="AG112" s="100">
        <f t="shared" ca="1" si="62"/>
        <v>2.8210922745902556</v>
      </c>
      <c r="AH112" s="100">
        <f t="shared" ca="1" si="62"/>
        <v>3.019368632897061</v>
      </c>
      <c r="AI112" s="100">
        <f t="shared" ca="1" si="62"/>
        <v>3.2475671249693949</v>
      </c>
      <c r="AJ112" s="100">
        <f t="shared" ca="1" si="62"/>
        <v>3.4935277807563092</v>
      </c>
      <c r="AK112" s="100">
        <f t="shared" ca="1" si="62"/>
        <v>3.7351685640131422</v>
      </c>
      <c r="AL112" s="100">
        <f t="shared" ca="1" si="62"/>
        <v>4.2047665815451163</v>
      </c>
      <c r="AM112" s="100">
        <f t="shared" ca="1" si="62"/>
        <v>5.0243366120957926</v>
      </c>
      <c r="AN112" s="100">
        <f t="shared" ca="1" si="62"/>
        <v>6.249676962057868</v>
      </c>
      <c r="AO112" s="100">
        <f t="shared" ca="1" si="62"/>
        <v>7.3873782652901134</v>
      </c>
      <c r="AP112" s="100">
        <f t="shared" ca="1" si="62"/>
        <v>8.402234807884728</v>
      </c>
      <c r="AQ112" s="100">
        <f t="shared" ca="1" si="62"/>
        <v>9.5711322766189504</v>
      </c>
      <c r="AR112" s="100">
        <f t="shared" ca="1" si="62"/>
        <v>10.860461498627812</v>
      </c>
      <c r="AS112" s="100">
        <f t="shared" ca="1" si="62"/>
        <v>11.974704019799823</v>
      </c>
      <c r="AT112" s="100">
        <f t="shared" ca="1" si="62"/>
        <v>12.919649075449639</v>
      </c>
      <c r="AU112" s="100">
        <f t="shared" si="62"/>
        <v>0</v>
      </c>
      <c r="AV112" s="100">
        <f t="shared" si="62"/>
        <v>0</v>
      </c>
      <c r="AW112" s="100">
        <f t="shared" si="62"/>
        <v>0</v>
      </c>
      <c r="AX112" s="100">
        <f t="shared" si="62"/>
        <v>0</v>
      </c>
      <c r="AY112" s="100">
        <f t="shared" si="62"/>
        <v>0</v>
      </c>
      <c r="AZ112" s="100">
        <f t="shared" si="62"/>
        <v>0</v>
      </c>
      <c r="BA112" s="100">
        <f t="shared" si="62"/>
        <v>0</v>
      </c>
      <c r="BB112" s="100">
        <f t="shared" si="62"/>
        <v>0</v>
      </c>
      <c r="BC112" s="100">
        <f t="shared" si="62"/>
        <v>0</v>
      </c>
      <c r="BD112" s="100">
        <f t="shared" si="62"/>
        <v>0</v>
      </c>
      <c r="BE112" s="100">
        <f t="shared" si="62"/>
        <v>0</v>
      </c>
      <c r="BF112" s="100">
        <f t="shared" si="62"/>
        <v>0</v>
      </c>
      <c r="BG112" s="100">
        <f t="shared" si="62"/>
        <v>0</v>
      </c>
      <c r="BH112" s="100">
        <f t="shared" si="62"/>
        <v>0</v>
      </c>
      <c r="BI112" s="100">
        <f t="shared" si="62"/>
        <v>0</v>
      </c>
      <c r="BJ112" s="100">
        <f t="shared" si="62"/>
        <v>0</v>
      </c>
      <c r="BK112" s="100">
        <f t="shared" si="62"/>
        <v>0</v>
      </c>
      <c r="BL112" s="100">
        <f t="shared" si="62"/>
        <v>0</v>
      </c>
      <c r="BM112" s="100">
        <f t="shared" si="62"/>
        <v>0</v>
      </c>
      <c r="BN112" s="100">
        <f t="shared" si="62"/>
        <v>0</v>
      </c>
      <c r="BO112" s="100">
        <f t="shared" si="62"/>
        <v>0</v>
      </c>
      <c r="BP112" s="100">
        <f t="shared" si="62"/>
        <v>0</v>
      </c>
      <c r="BQ112" s="100">
        <f t="shared" si="62"/>
        <v>0</v>
      </c>
      <c r="BR112" s="100">
        <f t="shared" si="62"/>
        <v>0</v>
      </c>
      <c r="BS112" s="100">
        <f t="shared" si="62"/>
        <v>0</v>
      </c>
      <c r="BT112" s="100">
        <f t="shared" si="62"/>
        <v>0</v>
      </c>
      <c r="BU112" s="100">
        <f t="shared" si="62"/>
        <v>0</v>
      </c>
      <c r="BV112" s="100">
        <f t="shared" si="62"/>
        <v>0</v>
      </c>
      <c r="BW112" s="100">
        <f t="shared" si="62"/>
        <v>0</v>
      </c>
      <c r="BX112" s="100">
        <f t="shared" si="62"/>
        <v>0</v>
      </c>
      <c r="BY112" s="100">
        <f t="shared" si="62"/>
        <v>0</v>
      </c>
      <c r="BZ112" s="100">
        <f t="shared" si="62"/>
        <v>0</v>
      </c>
      <c r="CA112" s="100">
        <f t="shared" si="62"/>
        <v>0</v>
      </c>
      <c r="CB112" s="100">
        <f t="shared" si="62"/>
        <v>0</v>
      </c>
      <c r="CC112" s="100">
        <f t="shared" si="62"/>
        <v>0</v>
      </c>
      <c r="CD112" s="100">
        <f t="shared" si="62"/>
        <v>0</v>
      </c>
      <c r="CE112" s="100">
        <f t="shared" si="62"/>
        <v>0</v>
      </c>
    </row>
    <row r="113" spans="2:83" x14ac:dyDescent="0.25">
      <c r="C113" s="24" t="s">
        <v>148</v>
      </c>
      <c r="W113" s="100">
        <f ca="1">(W88+W100)/W109*1000</f>
        <v>6.4686828676417587</v>
      </c>
      <c r="X113" s="100">
        <f t="shared" ref="X113:CE113" ca="1" si="63">(X88+X100)/X109*1000</f>
        <v>9.2932887969206028</v>
      </c>
      <c r="Y113" s="100">
        <f t="shared" ca="1" si="63"/>
        <v>13.869817215153194</v>
      </c>
      <c r="Z113" s="100">
        <f t="shared" ca="1" si="63"/>
        <v>18.156625400571336</v>
      </c>
      <c r="AA113" s="100">
        <f t="shared" ca="1" si="63"/>
        <v>21.57694015868287</v>
      </c>
      <c r="AB113" s="100">
        <f t="shared" ca="1" si="63"/>
        <v>22.66289242874247</v>
      </c>
      <c r="AC113" s="100">
        <f t="shared" ca="1" si="63"/>
        <v>23.103421532520542</v>
      </c>
      <c r="AD113" s="100">
        <f t="shared" ca="1" si="63"/>
        <v>23.259498635975699</v>
      </c>
      <c r="AE113" s="100">
        <f t="shared" ca="1" si="63"/>
        <v>23.015947623967786</v>
      </c>
      <c r="AF113" s="100">
        <f t="shared" ca="1" si="63"/>
        <v>22.687245745504217</v>
      </c>
      <c r="AG113" s="100">
        <f t="shared" ca="1" si="63"/>
        <v>22.997775945169671</v>
      </c>
      <c r="AH113" s="100">
        <f t="shared" ca="1" si="63"/>
        <v>22.970521198686416</v>
      </c>
      <c r="AI113" s="100">
        <f t="shared" ca="1" si="63"/>
        <v>23.238302772287799</v>
      </c>
      <c r="AJ113" s="100">
        <f t="shared" ca="1" si="63"/>
        <v>23.641304599587585</v>
      </c>
      <c r="AK113" s="100">
        <f t="shared" ca="1" si="63"/>
        <v>23.767875476063658</v>
      </c>
      <c r="AL113" s="100">
        <f t="shared" ca="1" si="63"/>
        <v>24.412388819513914</v>
      </c>
      <c r="AM113" s="100">
        <f t="shared" ca="1" si="63"/>
        <v>25.341893496427133</v>
      </c>
      <c r="AN113" s="100">
        <f t="shared" ca="1" si="63"/>
        <v>26.415243537400407</v>
      </c>
      <c r="AO113" s="100">
        <f t="shared" ca="1" si="63"/>
        <v>26.85434974365193</v>
      </c>
      <c r="AP113" s="100">
        <f t="shared" ca="1" si="63"/>
        <v>27.75333543553096</v>
      </c>
      <c r="AQ113" s="100">
        <f t="shared" ca="1" si="63"/>
        <v>31.43256379848647</v>
      </c>
      <c r="AR113" s="100">
        <f t="shared" ca="1" si="63"/>
        <v>36.463405160979931</v>
      </c>
      <c r="AS113" s="100">
        <f t="shared" ca="1" si="63"/>
        <v>41.507985335741694</v>
      </c>
      <c r="AT113" s="100">
        <f t="shared" ca="1" si="63"/>
        <v>45.660696083010706</v>
      </c>
      <c r="AU113" s="100">
        <f t="shared" si="63"/>
        <v>0</v>
      </c>
      <c r="AV113" s="100">
        <f t="shared" si="63"/>
        <v>0</v>
      </c>
      <c r="AW113" s="100">
        <f t="shared" si="63"/>
        <v>0</v>
      </c>
      <c r="AX113" s="100">
        <f t="shared" si="63"/>
        <v>0</v>
      </c>
      <c r="AY113" s="100">
        <f t="shared" si="63"/>
        <v>0</v>
      </c>
      <c r="AZ113" s="100">
        <f t="shared" si="63"/>
        <v>0</v>
      </c>
      <c r="BA113" s="100">
        <f t="shared" si="63"/>
        <v>0</v>
      </c>
      <c r="BB113" s="100">
        <f t="shared" si="63"/>
        <v>0</v>
      </c>
      <c r="BC113" s="100">
        <f t="shared" si="63"/>
        <v>0</v>
      </c>
      <c r="BD113" s="100">
        <f t="shared" si="63"/>
        <v>0</v>
      </c>
      <c r="BE113" s="100">
        <f t="shared" si="63"/>
        <v>0</v>
      </c>
      <c r="BF113" s="100">
        <f t="shared" si="63"/>
        <v>0</v>
      </c>
      <c r="BG113" s="100">
        <f t="shared" si="63"/>
        <v>0</v>
      </c>
      <c r="BH113" s="100">
        <f t="shared" si="63"/>
        <v>0</v>
      </c>
      <c r="BI113" s="100">
        <f t="shared" si="63"/>
        <v>0</v>
      </c>
      <c r="BJ113" s="100">
        <f t="shared" si="63"/>
        <v>0</v>
      </c>
      <c r="BK113" s="100">
        <f t="shared" si="63"/>
        <v>0</v>
      </c>
      <c r="BL113" s="100">
        <f t="shared" si="63"/>
        <v>0</v>
      </c>
      <c r="BM113" s="100">
        <f t="shared" si="63"/>
        <v>0</v>
      </c>
      <c r="BN113" s="100">
        <f t="shared" si="63"/>
        <v>0</v>
      </c>
      <c r="BO113" s="100">
        <f t="shared" si="63"/>
        <v>0</v>
      </c>
      <c r="BP113" s="100">
        <f t="shared" si="63"/>
        <v>0</v>
      </c>
      <c r="BQ113" s="100">
        <f t="shared" si="63"/>
        <v>0</v>
      </c>
      <c r="BR113" s="100">
        <f t="shared" si="63"/>
        <v>0</v>
      </c>
      <c r="BS113" s="100">
        <f t="shared" si="63"/>
        <v>0</v>
      </c>
      <c r="BT113" s="100">
        <f t="shared" si="63"/>
        <v>0</v>
      </c>
      <c r="BU113" s="100">
        <f t="shared" si="63"/>
        <v>0</v>
      </c>
      <c r="BV113" s="100">
        <f t="shared" si="63"/>
        <v>0</v>
      </c>
      <c r="BW113" s="100">
        <f t="shared" si="63"/>
        <v>0</v>
      </c>
      <c r="BX113" s="100">
        <f t="shared" si="63"/>
        <v>0</v>
      </c>
      <c r="BY113" s="100">
        <f t="shared" si="63"/>
        <v>0</v>
      </c>
      <c r="BZ113" s="100">
        <f t="shared" si="63"/>
        <v>0</v>
      </c>
      <c r="CA113" s="100">
        <f t="shared" si="63"/>
        <v>0</v>
      </c>
      <c r="CB113" s="100">
        <f t="shared" si="63"/>
        <v>0</v>
      </c>
      <c r="CC113" s="100">
        <f t="shared" si="63"/>
        <v>0</v>
      </c>
      <c r="CD113" s="100">
        <f t="shared" si="63"/>
        <v>0</v>
      </c>
      <c r="CE113" s="100">
        <f t="shared" si="63"/>
        <v>0</v>
      </c>
    </row>
    <row r="114" spans="2:83" x14ac:dyDescent="0.25">
      <c r="C114" s="24" t="s">
        <v>149</v>
      </c>
      <c r="W114" s="100">
        <f ca="1">(W91+W99)/W109*1000</f>
        <v>75.26274301054525</v>
      </c>
      <c r="X114" s="100">
        <f t="shared" ref="X114:CE114" ca="1" si="64">(X91+X99)/X109*1000</f>
        <v>78.577415240259825</v>
      </c>
      <c r="Y114" s="100">
        <f t="shared" ca="1" si="64"/>
        <v>80.342011975362752</v>
      </c>
      <c r="Z114" s="100">
        <f t="shared" ca="1" si="64"/>
        <v>76.202332223297049</v>
      </c>
      <c r="AA114" s="100">
        <f t="shared" ca="1" si="64"/>
        <v>74.666932886203753</v>
      </c>
      <c r="AB114" s="100">
        <f t="shared" ca="1" si="64"/>
        <v>70.517603511403308</v>
      </c>
      <c r="AC114" s="100">
        <f t="shared" ca="1" si="64"/>
        <v>67.563742961365676</v>
      </c>
      <c r="AD114" s="100">
        <f t="shared" ca="1" si="64"/>
        <v>65.533944527778019</v>
      </c>
      <c r="AE114" s="100">
        <f t="shared" ca="1" si="64"/>
        <v>62.745241652966619</v>
      </c>
      <c r="AF114" s="100">
        <f t="shared" ca="1" si="64"/>
        <v>59.795146127737802</v>
      </c>
      <c r="AG114" s="100">
        <f t="shared" ca="1" si="64"/>
        <v>58.578722136781572</v>
      </c>
      <c r="AH114" s="100">
        <f t="shared" ca="1" si="64"/>
        <v>56.543633354009572</v>
      </c>
      <c r="AI114" s="100">
        <f t="shared" ca="1" si="64"/>
        <v>55.296069751662046</v>
      </c>
      <c r="AJ114" s="100">
        <f t="shared" ca="1" si="64"/>
        <v>54.40883235545946</v>
      </c>
      <c r="AK114" s="100">
        <f t="shared" ca="1" si="64"/>
        <v>52.935956314781969</v>
      </c>
      <c r="AL114" s="100">
        <f t="shared" ca="1" si="64"/>
        <v>52.405143068535729</v>
      </c>
      <c r="AM114" s="100">
        <f t="shared" ca="1" si="64"/>
        <v>53.532634059934665</v>
      </c>
      <c r="AN114" s="100">
        <f t="shared" ca="1" si="64"/>
        <v>55.739000071680692</v>
      </c>
      <c r="AO114" s="100">
        <f t="shared" ca="1" si="64"/>
        <v>52.595997857368012</v>
      </c>
      <c r="AP114" s="100">
        <f t="shared" ca="1" si="64"/>
        <v>44.598090691909498</v>
      </c>
      <c r="AQ114" s="100">
        <f t="shared" ca="1" si="64"/>
        <v>36.786903606459063</v>
      </c>
      <c r="AR114" s="100">
        <f t="shared" ca="1" si="64"/>
        <v>30.417059293778177</v>
      </c>
      <c r="AS114" s="100">
        <f t="shared" ca="1" si="64"/>
        <v>26.057635838795413</v>
      </c>
      <c r="AT114" s="100">
        <f t="shared" ca="1" si="64"/>
        <v>22.961496545019536</v>
      </c>
      <c r="AU114" s="100">
        <f t="shared" si="64"/>
        <v>0</v>
      </c>
      <c r="AV114" s="100">
        <f t="shared" si="64"/>
        <v>0</v>
      </c>
      <c r="AW114" s="100">
        <f t="shared" si="64"/>
        <v>0</v>
      </c>
      <c r="AX114" s="100">
        <f t="shared" si="64"/>
        <v>0</v>
      </c>
      <c r="AY114" s="100">
        <f t="shared" si="64"/>
        <v>0</v>
      </c>
      <c r="AZ114" s="100">
        <f t="shared" si="64"/>
        <v>0</v>
      </c>
      <c r="BA114" s="100">
        <f t="shared" si="64"/>
        <v>0</v>
      </c>
      <c r="BB114" s="100">
        <f t="shared" si="64"/>
        <v>0</v>
      </c>
      <c r="BC114" s="100">
        <f t="shared" si="64"/>
        <v>0</v>
      </c>
      <c r="BD114" s="100">
        <f t="shared" si="64"/>
        <v>0</v>
      </c>
      <c r="BE114" s="100">
        <f t="shared" si="64"/>
        <v>0</v>
      </c>
      <c r="BF114" s="100">
        <f t="shared" si="64"/>
        <v>0</v>
      </c>
      <c r="BG114" s="100">
        <f t="shared" si="64"/>
        <v>0</v>
      </c>
      <c r="BH114" s="100">
        <f t="shared" si="64"/>
        <v>0</v>
      </c>
      <c r="BI114" s="100">
        <f t="shared" si="64"/>
        <v>0</v>
      </c>
      <c r="BJ114" s="100">
        <f t="shared" si="64"/>
        <v>0</v>
      </c>
      <c r="BK114" s="100">
        <f t="shared" si="64"/>
        <v>0</v>
      </c>
      <c r="BL114" s="100">
        <f t="shared" si="64"/>
        <v>0</v>
      </c>
      <c r="BM114" s="100">
        <f t="shared" si="64"/>
        <v>0</v>
      </c>
      <c r="BN114" s="100">
        <f t="shared" si="64"/>
        <v>0</v>
      </c>
      <c r="BO114" s="100">
        <f t="shared" si="64"/>
        <v>0</v>
      </c>
      <c r="BP114" s="100">
        <f t="shared" si="64"/>
        <v>0</v>
      </c>
      <c r="BQ114" s="100">
        <f t="shared" si="64"/>
        <v>0</v>
      </c>
      <c r="BR114" s="100">
        <f t="shared" si="64"/>
        <v>0</v>
      </c>
      <c r="BS114" s="100">
        <f t="shared" si="64"/>
        <v>0</v>
      </c>
      <c r="BT114" s="100">
        <f t="shared" si="64"/>
        <v>0</v>
      </c>
      <c r="BU114" s="100">
        <f t="shared" si="64"/>
        <v>0</v>
      </c>
      <c r="BV114" s="100">
        <f t="shared" si="64"/>
        <v>0</v>
      </c>
      <c r="BW114" s="100">
        <f t="shared" si="64"/>
        <v>0</v>
      </c>
      <c r="BX114" s="100">
        <f t="shared" si="64"/>
        <v>0</v>
      </c>
      <c r="BY114" s="100">
        <f t="shared" si="64"/>
        <v>0</v>
      </c>
      <c r="BZ114" s="100">
        <f t="shared" si="64"/>
        <v>0</v>
      </c>
      <c r="CA114" s="100">
        <f t="shared" si="64"/>
        <v>0</v>
      </c>
      <c r="CB114" s="100">
        <f t="shared" si="64"/>
        <v>0</v>
      </c>
      <c r="CC114" s="100">
        <f t="shared" si="64"/>
        <v>0</v>
      </c>
      <c r="CD114" s="100">
        <f t="shared" si="64"/>
        <v>0</v>
      </c>
      <c r="CE114" s="100">
        <f t="shared" si="64"/>
        <v>0</v>
      </c>
    </row>
    <row r="115" spans="2:83" x14ac:dyDescent="0.25">
      <c r="C115" s="24" t="s">
        <v>150</v>
      </c>
      <c r="W115" s="100">
        <f>W98/W109*1000</f>
        <v>0</v>
      </c>
      <c r="X115" s="100">
        <f t="shared" ref="X115:CE115" si="65">X98/X109*1000</f>
        <v>0</v>
      </c>
      <c r="Y115" s="100">
        <f t="shared" si="65"/>
        <v>0</v>
      </c>
      <c r="Z115" s="100">
        <f t="shared" si="65"/>
        <v>0</v>
      </c>
      <c r="AA115" s="100">
        <f t="shared" si="65"/>
        <v>0</v>
      </c>
      <c r="AB115" s="100">
        <f t="shared" si="65"/>
        <v>0</v>
      </c>
      <c r="AC115" s="100">
        <f t="shared" si="65"/>
        <v>0</v>
      </c>
      <c r="AD115" s="100">
        <f t="shared" si="65"/>
        <v>0</v>
      </c>
      <c r="AE115" s="100">
        <f t="shared" si="65"/>
        <v>0</v>
      </c>
      <c r="AF115" s="100">
        <f t="shared" si="65"/>
        <v>0</v>
      </c>
      <c r="AG115" s="100">
        <f t="shared" si="65"/>
        <v>0</v>
      </c>
      <c r="AH115" s="100">
        <f t="shared" si="65"/>
        <v>0</v>
      </c>
      <c r="AI115" s="100">
        <f t="shared" si="65"/>
        <v>0</v>
      </c>
      <c r="AJ115" s="100">
        <f t="shared" si="65"/>
        <v>0</v>
      </c>
      <c r="AK115" s="100">
        <f t="shared" si="65"/>
        <v>0</v>
      </c>
      <c r="AL115" s="100">
        <f t="shared" si="65"/>
        <v>0</v>
      </c>
      <c r="AM115" s="100">
        <f t="shared" si="65"/>
        <v>0</v>
      </c>
      <c r="AN115" s="100">
        <f t="shared" si="65"/>
        <v>0</v>
      </c>
      <c r="AO115" s="100">
        <f t="shared" si="65"/>
        <v>0</v>
      </c>
      <c r="AP115" s="100">
        <f t="shared" ca="1" si="65"/>
        <v>6.1396106667675199E-2</v>
      </c>
      <c r="AQ115" s="100">
        <f t="shared" ca="1" si="65"/>
        <v>0.13921957541791252</v>
      </c>
      <c r="AR115" s="100">
        <f t="shared" ca="1" si="65"/>
        <v>0.25247151596534834</v>
      </c>
      <c r="AS115" s="100">
        <f t="shared" ca="1" si="65"/>
        <v>0.3818855807449324</v>
      </c>
      <c r="AT115" s="100">
        <f t="shared" ca="1" si="65"/>
        <v>0.62069832981121387</v>
      </c>
      <c r="AU115" s="100">
        <f t="shared" si="65"/>
        <v>0</v>
      </c>
      <c r="AV115" s="100">
        <f t="shared" si="65"/>
        <v>0</v>
      </c>
      <c r="AW115" s="100">
        <f t="shared" si="65"/>
        <v>0</v>
      </c>
      <c r="AX115" s="100">
        <f t="shared" si="65"/>
        <v>0</v>
      </c>
      <c r="AY115" s="100">
        <f t="shared" si="65"/>
        <v>0</v>
      </c>
      <c r="AZ115" s="100">
        <f t="shared" si="65"/>
        <v>0</v>
      </c>
      <c r="BA115" s="100">
        <f t="shared" si="65"/>
        <v>0</v>
      </c>
      <c r="BB115" s="100">
        <f t="shared" si="65"/>
        <v>0</v>
      </c>
      <c r="BC115" s="100">
        <f t="shared" si="65"/>
        <v>0</v>
      </c>
      <c r="BD115" s="100">
        <f t="shared" si="65"/>
        <v>0</v>
      </c>
      <c r="BE115" s="100">
        <f t="shared" si="65"/>
        <v>0</v>
      </c>
      <c r="BF115" s="100">
        <f t="shared" si="65"/>
        <v>0</v>
      </c>
      <c r="BG115" s="100">
        <f t="shared" si="65"/>
        <v>0</v>
      </c>
      <c r="BH115" s="100">
        <f t="shared" si="65"/>
        <v>0</v>
      </c>
      <c r="BI115" s="100">
        <f t="shared" si="65"/>
        <v>0</v>
      </c>
      <c r="BJ115" s="100">
        <f t="shared" si="65"/>
        <v>0</v>
      </c>
      <c r="BK115" s="100">
        <f t="shared" si="65"/>
        <v>0</v>
      </c>
      <c r="BL115" s="100">
        <f t="shared" si="65"/>
        <v>0</v>
      </c>
      <c r="BM115" s="100">
        <f t="shared" si="65"/>
        <v>0</v>
      </c>
      <c r="BN115" s="100">
        <f t="shared" si="65"/>
        <v>0</v>
      </c>
      <c r="BO115" s="100">
        <f t="shared" si="65"/>
        <v>0</v>
      </c>
      <c r="BP115" s="100">
        <f t="shared" si="65"/>
        <v>0</v>
      </c>
      <c r="BQ115" s="100">
        <f t="shared" si="65"/>
        <v>0</v>
      </c>
      <c r="BR115" s="100">
        <f t="shared" si="65"/>
        <v>0</v>
      </c>
      <c r="BS115" s="100">
        <f t="shared" si="65"/>
        <v>0</v>
      </c>
      <c r="BT115" s="100">
        <f t="shared" si="65"/>
        <v>0</v>
      </c>
      <c r="BU115" s="100">
        <f t="shared" si="65"/>
        <v>0</v>
      </c>
      <c r="BV115" s="100">
        <f t="shared" si="65"/>
        <v>0</v>
      </c>
      <c r="BW115" s="100">
        <f t="shared" si="65"/>
        <v>0</v>
      </c>
      <c r="BX115" s="100">
        <f t="shared" si="65"/>
        <v>0</v>
      </c>
      <c r="BY115" s="100">
        <f t="shared" si="65"/>
        <v>0</v>
      </c>
      <c r="BZ115" s="100">
        <f t="shared" si="65"/>
        <v>0</v>
      </c>
      <c r="CA115" s="100">
        <f t="shared" si="65"/>
        <v>0</v>
      </c>
      <c r="CB115" s="100">
        <f t="shared" si="65"/>
        <v>0</v>
      </c>
      <c r="CC115" s="100">
        <f t="shared" si="65"/>
        <v>0</v>
      </c>
      <c r="CD115" s="100">
        <f t="shared" si="65"/>
        <v>0</v>
      </c>
      <c r="CE115" s="100">
        <f t="shared" si="65"/>
        <v>0</v>
      </c>
    </row>
    <row r="116" spans="2:83" x14ac:dyDescent="0.25">
      <c r="C116" s="25" t="s">
        <v>151</v>
      </c>
      <c r="W116" s="26">
        <f ca="1">SUM(W111:W115)</f>
        <v>88.14752421489321</v>
      </c>
      <c r="X116" s="26">
        <f t="shared" ref="X116:CE116" ca="1" si="66">SUM(X111:X115)</f>
        <v>94.776705678326323</v>
      </c>
      <c r="Y116" s="26">
        <f t="shared" ca="1" si="66"/>
        <v>101.55030143402814</v>
      </c>
      <c r="Z116" s="26">
        <f t="shared" ca="1" si="66"/>
        <v>101.6083933119729</v>
      </c>
      <c r="AA116" s="26">
        <f t="shared" ca="1" si="66"/>
        <v>103.65855966676878</v>
      </c>
      <c r="AB116" s="26">
        <f t="shared" ca="1" si="66"/>
        <v>100.51695132371765</v>
      </c>
      <c r="AC116" s="26">
        <f t="shared" ca="1" si="66"/>
        <v>98.05019272840623</v>
      </c>
      <c r="AD116" s="26">
        <f t="shared" ca="1" si="66"/>
        <v>96.332858081575452</v>
      </c>
      <c r="AE116" s="26">
        <f t="shared" ca="1" si="66"/>
        <v>93.36842051308443</v>
      </c>
      <c r="AF116" s="26">
        <f t="shared" ca="1" si="66"/>
        <v>90.132442935458542</v>
      </c>
      <c r="AG116" s="26">
        <f t="shared" ca="1" si="66"/>
        <v>89.479068089652088</v>
      </c>
      <c r="AH116" s="26">
        <f t="shared" ca="1" si="66"/>
        <v>87.548724810308116</v>
      </c>
      <c r="AI116" s="26">
        <f t="shared" ca="1" si="66"/>
        <v>86.799528276503878</v>
      </c>
      <c r="AJ116" s="26">
        <f t="shared" ca="1" si="66"/>
        <v>86.616357128529529</v>
      </c>
      <c r="AK116" s="26">
        <f t="shared" ca="1" si="66"/>
        <v>85.528802210639583</v>
      </c>
      <c r="AL116" s="26">
        <f t="shared" ca="1" si="66"/>
        <v>86.230527237570215</v>
      </c>
      <c r="AM116" s="26">
        <f t="shared" ca="1" si="66"/>
        <v>89.395854538680112</v>
      </c>
      <c r="AN116" s="26">
        <f t="shared" ca="1" si="66"/>
        <v>94.317911408006196</v>
      </c>
      <c r="AO116" s="26">
        <f t="shared" ca="1" si="66"/>
        <v>92.941553176930483</v>
      </c>
      <c r="AP116" s="26">
        <f t="shared" ca="1" si="66"/>
        <v>86.935212707137367</v>
      </c>
      <c r="AQ116" s="26">
        <f t="shared" ca="1" si="66"/>
        <v>84.222969127066989</v>
      </c>
      <c r="AR116" s="26">
        <f t="shared" ca="1" si="66"/>
        <v>84.586404000675742</v>
      </c>
      <c r="AS116" s="26">
        <f t="shared" ca="1" si="66"/>
        <v>86.794007981145953</v>
      </c>
      <c r="AT116" s="26">
        <f t="shared" ca="1" si="66"/>
        <v>89.282547523162592</v>
      </c>
      <c r="AU116" s="26">
        <f t="shared" si="66"/>
        <v>0</v>
      </c>
      <c r="AV116" s="26">
        <f t="shared" si="66"/>
        <v>0</v>
      </c>
      <c r="AW116" s="26">
        <f t="shared" si="66"/>
        <v>0</v>
      </c>
      <c r="AX116" s="26">
        <f t="shared" si="66"/>
        <v>0</v>
      </c>
      <c r="AY116" s="26">
        <f t="shared" si="66"/>
        <v>0</v>
      </c>
      <c r="AZ116" s="26">
        <f t="shared" si="66"/>
        <v>0</v>
      </c>
      <c r="BA116" s="26">
        <f t="shared" si="66"/>
        <v>0</v>
      </c>
      <c r="BB116" s="26">
        <f t="shared" si="66"/>
        <v>0</v>
      </c>
      <c r="BC116" s="26">
        <f t="shared" si="66"/>
        <v>0</v>
      </c>
      <c r="BD116" s="26">
        <f t="shared" si="66"/>
        <v>0</v>
      </c>
      <c r="BE116" s="26">
        <f t="shared" si="66"/>
        <v>0</v>
      </c>
      <c r="BF116" s="26">
        <f t="shared" si="66"/>
        <v>0</v>
      </c>
      <c r="BG116" s="26">
        <f t="shared" si="66"/>
        <v>0</v>
      </c>
      <c r="BH116" s="26">
        <f t="shared" si="66"/>
        <v>0</v>
      </c>
      <c r="BI116" s="26">
        <f t="shared" si="66"/>
        <v>0</v>
      </c>
      <c r="BJ116" s="26">
        <f t="shared" si="66"/>
        <v>0</v>
      </c>
      <c r="BK116" s="26">
        <f t="shared" si="66"/>
        <v>0</v>
      </c>
      <c r="BL116" s="26">
        <f t="shared" si="66"/>
        <v>0</v>
      </c>
      <c r="BM116" s="26">
        <f t="shared" si="66"/>
        <v>0</v>
      </c>
      <c r="BN116" s="26">
        <f t="shared" si="66"/>
        <v>0</v>
      </c>
      <c r="BO116" s="26">
        <f t="shared" si="66"/>
        <v>0</v>
      </c>
      <c r="BP116" s="26">
        <f t="shared" si="66"/>
        <v>0</v>
      </c>
      <c r="BQ116" s="26">
        <f t="shared" si="66"/>
        <v>0</v>
      </c>
      <c r="BR116" s="26">
        <f t="shared" si="66"/>
        <v>0</v>
      </c>
      <c r="BS116" s="26">
        <f t="shared" si="66"/>
        <v>0</v>
      </c>
      <c r="BT116" s="26">
        <f t="shared" si="66"/>
        <v>0</v>
      </c>
      <c r="BU116" s="26">
        <f t="shared" si="66"/>
        <v>0</v>
      </c>
      <c r="BV116" s="26">
        <f t="shared" si="66"/>
        <v>0</v>
      </c>
      <c r="BW116" s="26">
        <f t="shared" si="66"/>
        <v>0</v>
      </c>
      <c r="BX116" s="26">
        <f t="shared" si="66"/>
        <v>0</v>
      </c>
      <c r="BY116" s="26">
        <f t="shared" si="66"/>
        <v>0</v>
      </c>
      <c r="BZ116" s="26">
        <f t="shared" si="66"/>
        <v>0</v>
      </c>
      <c r="CA116" s="26">
        <f t="shared" si="66"/>
        <v>0</v>
      </c>
      <c r="CB116" s="26">
        <f t="shared" si="66"/>
        <v>0</v>
      </c>
      <c r="CC116" s="26">
        <f t="shared" si="66"/>
        <v>0</v>
      </c>
      <c r="CD116" s="26">
        <f t="shared" si="66"/>
        <v>0</v>
      </c>
      <c r="CE116" s="26">
        <f t="shared" si="66"/>
        <v>0</v>
      </c>
    </row>
    <row r="117" spans="2:83" x14ac:dyDescent="0.25">
      <c r="C117" s="101" t="s">
        <v>189</v>
      </c>
      <c r="W117" s="100">
        <f ca="1">(W82+W87+W89+W95+W96)/W109*1000</f>
        <v>8.6041200301400202</v>
      </c>
      <c r="X117" s="100">
        <f t="shared" ref="X117:CE117" ca="1" si="67">(X82+X87+X89+X95+X96)/X109*1000</f>
        <v>9.1962274606741516</v>
      </c>
      <c r="Y117" s="100">
        <f t="shared" ca="1" si="67"/>
        <v>9.6898808423695524</v>
      </c>
      <c r="Z117" s="100">
        <f t="shared" ca="1" si="67"/>
        <v>9.5085661595319682</v>
      </c>
      <c r="AA117" s="100">
        <f t="shared" ca="1" si="67"/>
        <v>9.6826623918603616</v>
      </c>
      <c r="AB117" s="100">
        <f t="shared" ca="1" si="67"/>
        <v>9.576859385887186</v>
      </c>
      <c r="AC117" s="100">
        <f t="shared" ca="1" si="67"/>
        <v>9.6835027682178705</v>
      </c>
      <c r="AD117" s="100">
        <f t="shared" ca="1" si="67"/>
        <v>9.9627535826020939</v>
      </c>
      <c r="AE117" s="100">
        <f t="shared" ca="1" si="67"/>
        <v>10.14320620167709</v>
      </c>
      <c r="AF117" s="100">
        <f t="shared" ca="1" si="67"/>
        <v>10.280284726306151</v>
      </c>
      <c r="AG117" s="100">
        <f t="shared" ca="1" si="67"/>
        <v>10.696732515003871</v>
      </c>
      <c r="AH117" s="100">
        <f t="shared" ca="1" si="67"/>
        <v>10.943685612982669</v>
      </c>
      <c r="AI117" s="100">
        <f t="shared" ca="1" si="67"/>
        <v>11.317129389262126</v>
      </c>
      <c r="AJ117" s="100">
        <f t="shared" ca="1" si="67"/>
        <v>11.748233063703944</v>
      </c>
      <c r="AK117" s="100">
        <f t="shared" ca="1" si="67"/>
        <v>12.034298412779208</v>
      </c>
      <c r="AL117" s="100">
        <f t="shared" ca="1" si="67"/>
        <v>12.530443389041274</v>
      </c>
      <c r="AM117" s="100">
        <f t="shared" ca="1" si="67"/>
        <v>13.460711194439728</v>
      </c>
      <c r="AN117" s="100">
        <f t="shared" ca="1" si="67"/>
        <v>14.745374263024493</v>
      </c>
      <c r="AO117" s="100">
        <f t="shared" ca="1" si="67"/>
        <v>15.344989003169209</v>
      </c>
      <c r="AP117" s="100">
        <f t="shared" ca="1" si="67"/>
        <v>15.404117647142813</v>
      </c>
      <c r="AQ117" s="100">
        <f t="shared" ca="1" si="67"/>
        <v>15.787003545351432</v>
      </c>
      <c r="AR117" s="100">
        <f t="shared" ca="1" si="67"/>
        <v>16.560358170583832</v>
      </c>
      <c r="AS117" s="100">
        <f t="shared" ca="1" si="67"/>
        <v>17.379480090548</v>
      </c>
      <c r="AT117" s="100">
        <f t="shared" ca="1" si="67"/>
        <v>17.851384310839936</v>
      </c>
      <c r="AU117" s="100">
        <f t="shared" si="67"/>
        <v>0</v>
      </c>
      <c r="AV117" s="100">
        <f t="shared" si="67"/>
        <v>0</v>
      </c>
      <c r="AW117" s="100">
        <f t="shared" si="67"/>
        <v>0</v>
      </c>
      <c r="AX117" s="100">
        <f t="shared" si="67"/>
        <v>0</v>
      </c>
      <c r="AY117" s="100">
        <f t="shared" si="67"/>
        <v>0</v>
      </c>
      <c r="AZ117" s="100">
        <f t="shared" si="67"/>
        <v>0</v>
      </c>
      <c r="BA117" s="100">
        <f t="shared" si="67"/>
        <v>0</v>
      </c>
      <c r="BB117" s="100">
        <f t="shared" si="67"/>
        <v>0</v>
      </c>
      <c r="BC117" s="100">
        <f t="shared" si="67"/>
        <v>0</v>
      </c>
      <c r="BD117" s="100">
        <f t="shared" si="67"/>
        <v>0</v>
      </c>
      <c r="BE117" s="100">
        <f t="shared" si="67"/>
        <v>0</v>
      </c>
      <c r="BF117" s="100">
        <f t="shared" si="67"/>
        <v>0</v>
      </c>
      <c r="BG117" s="100">
        <f t="shared" si="67"/>
        <v>0</v>
      </c>
      <c r="BH117" s="100">
        <f t="shared" si="67"/>
        <v>0</v>
      </c>
      <c r="BI117" s="100">
        <f t="shared" si="67"/>
        <v>0</v>
      </c>
      <c r="BJ117" s="100">
        <f t="shared" si="67"/>
        <v>0</v>
      </c>
      <c r="BK117" s="100">
        <f t="shared" si="67"/>
        <v>0</v>
      </c>
      <c r="BL117" s="100">
        <f t="shared" si="67"/>
        <v>0</v>
      </c>
      <c r="BM117" s="100">
        <f t="shared" si="67"/>
        <v>0</v>
      </c>
      <c r="BN117" s="100">
        <f t="shared" si="67"/>
        <v>0</v>
      </c>
      <c r="BO117" s="100">
        <f t="shared" si="67"/>
        <v>0</v>
      </c>
      <c r="BP117" s="100">
        <f t="shared" si="67"/>
        <v>0</v>
      </c>
      <c r="BQ117" s="100">
        <f t="shared" si="67"/>
        <v>0</v>
      </c>
      <c r="BR117" s="100">
        <f t="shared" si="67"/>
        <v>0</v>
      </c>
      <c r="BS117" s="100">
        <f t="shared" si="67"/>
        <v>0</v>
      </c>
      <c r="BT117" s="100">
        <f t="shared" si="67"/>
        <v>0</v>
      </c>
      <c r="BU117" s="100">
        <f t="shared" si="67"/>
        <v>0</v>
      </c>
      <c r="BV117" s="100">
        <f t="shared" si="67"/>
        <v>0</v>
      </c>
      <c r="BW117" s="100">
        <f t="shared" si="67"/>
        <v>0</v>
      </c>
      <c r="BX117" s="100">
        <f t="shared" si="67"/>
        <v>0</v>
      </c>
      <c r="BY117" s="100">
        <f t="shared" si="67"/>
        <v>0</v>
      </c>
      <c r="BZ117" s="100">
        <f t="shared" si="67"/>
        <v>0</v>
      </c>
      <c r="CA117" s="100">
        <f t="shared" si="67"/>
        <v>0</v>
      </c>
      <c r="CB117" s="100">
        <f t="shared" si="67"/>
        <v>0</v>
      </c>
      <c r="CC117" s="100">
        <f t="shared" si="67"/>
        <v>0</v>
      </c>
      <c r="CD117" s="100">
        <f t="shared" si="67"/>
        <v>0</v>
      </c>
      <c r="CE117" s="100">
        <f t="shared" si="67"/>
        <v>0</v>
      </c>
    </row>
    <row r="119" spans="2:83" hidden="1" x14ac:dyDescent="0.25">
      <c r="C119" s="18"/>
    </row>
    <row r="120" spans="2:83" ht="13.2" customHeight="1" x14ac:dyDescent="0.25">
      <c r="B120" s="313" t="s">
        <v>277</v>
      </c>
      <c r="C120" s="314"/>
      <c r="E120" s="335" t="s">
        <v>144</v>
      </c>
      <c r="F120" s="335" t="s">
        <v>145</v>
      </c>
      <c r="G120" s="336"/>
      <c r="H120" s="336"/>
      <c r="I120" s="205"/>
      <c r="J120" s="205"/>
      <c r="K120" s="205"/>
      <c r="L120" s="205"/>
      <c r="M120" s="205"/>
      <c r="N120" s="205"/>
      <c r="O120" s="205"/>
      <c r="P120" s="205"/>
      <c r="Q120" s="205"/>
      <c r="R120" s="205"/>
      <c r="S120" s="205"/>
      <c r="T120" s="205"/>
      <c r="U120" s="205"/>
      <c r="V120" s="205"/>
      <c r="W120" s="80">
        <v>1990</v>
      </c>
      <c r="X120" s="80">
        <v>1991</v>
      </c>
      <c r="Y120" s="80">
        <v>1992</v>
      </c>
      <c r="Z120" s="80">
        <v>1993</v>
      </c>
      <c r="AA120" s="80">
        <v>1994</v>
      </c>
      <c r="AB120" s="80">
        <v>1995</v>
      </c>
      <c r="AC120" s="80">
        <v>1996</v>
      </c>
      <c r="AD120" s="80">
        <v>1997</v>
      </c>
      <c r="AE120" s="80">
        <v>1998</v>
      </c>
      <c r="AF120" s="80">
        <v>1999</v>
      </c>
      <c r="AG120" s="80">
        <v>2000</v>
      </c>
      <c r="AH120" s="80">
        <v>2001</v>
      </c>
      <c r="AI120" s="80">
        <v>2002</v>
      </c>
      <c r="AJ120" s="80">
        <v>2003</v>
      </c>
      <c r="AK120" s="80">
        <v>2004</v>
      </c>
      <c r="AL120" s="80">
        <v>2005</v>
      </c>
      <c r="AM120" s="80">
        <v>2006</v>
      </c>
      <c r="AN120" s="80">
        <v>2007</v>
      </c>
      <c r="AO120" s="80">
        <v>2008</v>
      </c>
      <c r="AP120" s="80">
        <v>2009</v>
      </c>
      <c r="AQ120" s="80">
        <v>2010</v>
      </c>
      <c r="AR120" s="80">
        <v>2011</v>
      </c>
      <c r="AS120" s="80">
        <v>2012</v>
      </c>
      <c r="AT120" s="80">
        <v>2013</v>
      </c>
      <c r="AU120" s="80">
        <v>2014</v>
      </c>
      <c r="AV120" s="80">
        <v>2015</v>
      </c>
      <c r="AW120" s="80">
        <v>2016</v>
      </c>
      <c r="AX120" s="80">
        <v>2017</v>
      </c>
      <c r="AY120" s="80">
        <v>2018</v>
      </c>
      <c r="AZ120" s="80">
        <v>2019</v>
      </c>
      <c r="BA120" s="80">
        <v>2020</v>
      </c>
      <c r="BB120" s="80">
        <v>2021</v>
      </c>
      <c r="BC120" s="80">
        <v>2022</v>
      </c>
      <c r="BD120" s="80">
        <v>2023</v>
      </c>
      <c r="BE120" s="80">
        <v>2024</v>
      </c>
      <c r="BF120" s="80">
        <v>2025</v>
      </c>
      <c r="BG120" s="80">
        <f t="shared" ref="BG120:CE120" si="68">BF120+1</f>
        <v>2026</v>
      </c>
      <c r="BH120" s="80">
        <f t="shared" si="68"/>
        <v>2027</v>
      </c>
      <c r="BI120" s="80">
        <f t="shared" si="68"/>
        <v>2028</v>
      </c>
      <c r="BJ120" s="80">
        <f t="shared" si="68"/>
        <v>2029</v>
      </c>
      <c r="BK120" s="80">
        <f t="shared" si="68"/>
        <v>2030</v>
      </c>
      <c r="BL120" s="80">
        <f t="shared" si="68"/>
        <v>2031</v>
      </c>
      <c r="BM120" s="80">
        <f t="shared" si="68"/>
        <v>2032</v>
      </c>
      <c r="BN120" s="80">
        <f t="shared" si="68"/>
        <v>2033</v>
      </c>
      <c r="BO120" s="80">
        <f t="shared" si="68"/>
        <v>2034</v>
      </c>
      <c r="BP120" s="80">
        <f t="shared" si="68"/>
        <v>2035</v>
      </c>
      <c r="BQ120" s="80">
        <f t="shared" si="68"/>
        <v>2036</v>
      </c>
      <c r="BR120" s="80">
        <f t="shared" si="68"/>
        <v>2037</v>
      </c>
      <c r="BS120" s="80">
        <f t="shared" si="68"/>
        <v>2038</v>
      </c>
      <c r="BT120" s="80">
        <f t="shared" si="68"/>
        <v>2039</v>
      </c>
      <c r="BU120" s="80">
        <f t="shared" si="68"/>
        <v>2040</v>
      </c>
      <c r="BV120" s="80">
        <f t="shared" si="68"/>
        <v>2041</v>
      </c>
      <c r="BW120" s="80">
        <f t="shared" si="68"/>
        <v>2042</v>
      </c>
      <c r="BX120" s="80">
        <f t="shared" si="68"/>
        <v>2043</v>
      </c>
      <c r="BY120" s="80">
        <f t="shared" si="68"/>
        <v>2044</v>
      </c>
      <c r="BZ120" s="80">
        <f t="shared" si="68"/>
        <v>2045</v>
      </c>
      <c r="CA120" s="80">
        <f t="shared" si="68"/>
        <v>2046</v>
      </c>
      <c r="CB120" s="80">
        <f t="shared" si="68"/>
        <v>2047</v>
      </c>
      <c r="CC120" s="80">
        <f t="shared" si="68"/>
        <v>2048</v>
      </c>
      <c r="CD120" s="80">
        <f t="shared" si="68"/>
        <v>2049</v>
      </c>
      <c r="CE120" s="80">
        <f t="shared" si="68"/>
        <v>2050</v>
      </c>
    </row>
    <row r="121" spans="2:83" s="56" customFormat="1" ht="13.8" customHeight="1" x14ac:dyDescent="0.25">
      <c r="B121" s="308" t="s">
        <v>84</v>
      </c>
      <c r="C121" s="309"/>
      <c r="E121" s="335"/>
      <c r="F121" s="335"/>
      <c r="G121" s="336"/>
      <c r="H121" s="336"/>
      <c r="I121" s="131"/>
      <c r="J121" s="131"/>
      <c r="K121" s="131"/>
      <c r="L121" s="131"/>
      <c r="M121" s="131"/>
      <c r="N121" s="131"/>
      <c r="O121" s="131"/>
      <c r="P121" s="131"/>
      <c r="Q121" s="131"/>
      <c r="R121" s="131"/>
      <c r="S121" s="131"/>
      <c r="T121" s="131"/>
      <c r="U121" s="131"/>
      <c r="V121" s="131"/>
    </row>
    <row r="122" spans="2:83" ht="13.2" customHeight="1" x14ac:dyDescent="0.25">
      <c r="B122" s="310" t="s">
        <v>326</v>
      </c>
      <c r="C122" s="311"/>
      <c r="E122" s="335"/>
      <c r="F122" s="335"/>
      <c r="G122" s="336"/>
      <c r="H122" s="336"/>
    </row>
    <row r="123" spans="2:83" x14ac:dyDescent="0.25">
      <c r="B123" s="306" t="s">
        <v>0</v>
      </c>
      <c r="C123" s="53" t="s">
        <v>6</v>
      </c>
      <c r="E123" s="346">
        <f>RelNonRes</f>
        <v>0.106</v>
      </c>
      <c r="F123" s="349">
        <f>RelInc</f>
        <v>0.04</v>
      </c>
      <c r="G123" s="229"/>
      <c r="H123" s="229"/>
      <c r="I123" s="211"/>
      <c r="J123" s="211"/>
      <c r="K123" s="211"/>
      <c r="L123" s="211"/>
      <c r="M123" s="211"/>
      <c r="N123" s="211"/>
      <c r="O123" s="211"/>
      <c r="P123" s="211"/>
      <c r="Q123" s="211"/>
      <c r="R123" s="211"/>
      <c r="S123" s="211"/>
      <c r="T123" s="211"/>
      <c r="U123" s="211"/>
      <c r="V123" s="211"/>
      <c r="W123" s="225">
        <f ca="1">Energy!W123*W$155</f>
        <v>3.0008961530810563</v>
      </c>
      <c r="X123" s="225">
        <f ca="1">Energy!X123*X$155</f>
        <v>2.9839873938637704</v>
      </c>
      <c r="Y123" s="225">
        <f ca="1">Energy!Y123*Y$155</f>
        <v>2.8609663615064087</v>
      </c>
      <c r="Z123" s="225">
        <f ca="1">Energy!Z123*Z$155</f>
        <v>2.5122473387676219</v>
      </c>
      <c r="AA123" s="225">
        <f ca="1">Energy!AA123*AA$155</f>
        <v>2.2074255120545341</v>
      </c>
      <c r="AB123" s="225">
        <f ca="1">Energy!AB123*AB$155</f>
        <v>1.8579247256899345</v>
      </c>
      <c r="AC123" s="225">
        <f ca="1">Energy!AC123*AC$155</f>
        <v>1.5373744366037838</v>
      </c>
      <c r="AD123" s="225">
        <f ca="1">Energy!AD123*AD$155</f>
        <v>1.3395605337849612</v>
      </c>
      <c r="AE123" s="225">
        <f ca="1">Energy!AE123*AE$155</f>
        <v>1.1622524307933533</v>
      </c>
      <c r="AF123" s="225">
        <f ca="1">Energy!AF123*AF$155</f>
        <v>1.0132143828475473</v>
      </c>
      <c r="AG123" s="225">
        <f ca="1">Energy!AG123*AG$155</f>
        <v>0.90513001137199989</v>
      </c>
      <c r="AH123" s="225">
        <f ca="1">Energy!AH123*AH$155</f>
        <v>0.81648314796918464</v>
      </c>
      <c r="AI123" s="225">
        <f ca="1">Energy!AI123*AI$155</f>
        <v>0.69449898827413692</v>
      </c>
      <c r="AJ123" s="225">
        <f ca="1">Energy!AJ123*AJ$155</f>
        <v>0.64627631553087439</v>
      </c>
      <c r="AK123" s="225">
        <f ca="1">Energy!AK123*AK$155</f>
        <v>0.56173747720157818</v>
      </c>
      <c r="AL123" s="225">
        <f ca="1">Energy!AL123*AL$155</f>
        <v>0.52574341256581603</v>
      </c>
      <c r="AM123" s="225">
        <f ca="1">Energy!AM123*AM$155</f>
        <v>0.52081966640227861</v>
      </c>
      <c r="AN123" s="225">
        <f ca="1">Energy!AN123*AN$155</f>
        <v>0.46774783016951949</v>
      </c>
      <c r="AO123" s="225">
        <f ca="1">Energy!AO123*AO$155</f>
        <v>0.424259277842019</v>
      </c>
      <c r="AP123" s="225">
        <f ca="1">Energy!AP123*AP$155</f>
        <v>0.36401764741784021</v>
      </c>
      <c r="AQ123" s="238">
        <f ca="1">Energy!AQ123*RelNonRes</f>
        <v>0.29833747973347491</v>
      </c>
      <c r="AR123" s="100">
        <f ca="1">Energy!AR123*RelNonRes*(1+RelInc)^(AR$120-$AQ$120)</f>
        <v>0.25085507010727798</v>
      </c>
      <c r="AS123" s="100">
        <f ca="1">Energy!AS123*RelNonRes*(1+RelInc)^(AS$120-$AQ$120)</f>
        <v>0.19909835491789146</v>
      </c>
      <c r="AT123" s="100">
        <f ca="1">Energy!AT123*RelNonRes*(1+RelInc)^(AT$120-$AQ$120)</f>
        <v>0.14190740562554943</v>
      </c>
      <c r="AU123" s="100">
        <f>Energy!AU123*RelNonRes*(1+RelInc)^(AU$120-$AQ$120)</f>
        <v>0</v>
      </c>
      <c r="AV123" s="100">
        <f>Energy!AV123*RelNonRes*(1+RelInc)^(AV$120-$AQ$120)</f>
        <v>0</v>
      </c>
      <c r="AW123" s="100">
        <f>Energy!AW123*RelNonRes*(1+RelInc)^(AW$120-$AQ$120)</f>
        <v>0</v>
      </c>
      <c r="AX123" s="100">
        <f>Energy!AX123*RelNonRes*(1+RelInc)^(AX$120-$AQ$120)</f>
        <v>0</v>
      </c>
      <c r="AY123" s="100">
        <f>Energy!AY123*RelNonRes*(1+RelInc)^(AY$120-$AQ$120)</f>
        <v>0</v>
      </c>
      <c r="AZ123" s="100">
        <f>Energy!AZ123*RelNonRes*(1+RelInc)^(AZ$120-$AQ$120)</f>
        <v>0</v>
      </c>
      <c r="BA123" s="100">
        <f>Energy!BA123*RelNonRes*(1+RelInc)^(BA$120-$AQ$120)</f>
        <v>0</v>
      </c>
      <c r="BB123" s="100">
        <f>Energy!BB123*RelNonRes*(1+RelInc)^(BB$120-$AQ$120)</f>
        <v>0</v>
      </c>
      <c r="BC123" s="100">
        <f>Energy!BC123*RelNonRes*(1+RelInc)^(BC$120-$AQ$120)</f>
        <v>0</v>
      </c>
      <c r="BD123" s="100">
        <f>Energy!BD123*RelNonRes*(1+RelInc)^(BD$120-$AQ$120)</f>
        <v>0</v>
      </c>
      <c r="BE123" s="100">
        <f>Energy!BE123*RelNonRes*(1+RelInc)^(BE$120-$AQ$120)</f>
        <v>0</v>
      </c>
      <c r="BF123" s="100">
        <f>Energy!BF123*RelNonRes*(1+RelInc)^(BF$120-$AQ$120)</f>
        <v>0</v>
      </c>
      <c r="BG123" s="100">
        <f>Energy!BG123*RelNonRes*(1+RelInc)^(BG$120-$AQ$120)</f>
        <v>0</v>
      </c>
      <c r="BH123" s="100">
        <f>Energy!BH123*RelNonRes*(1+RelInc)^(BH$120-$AQ$120)</f>
        <v>0</v>
      </c>
      <c r="BI123" s="100">
        <f>Energy!BI123*RelNonRes*(1+RelInc)^(BI$120-$AQ$120)</f>
        <v>0</v>
      </c>
      <c r="BJ123" s="100">
        <f>Energy!BJ123*RelNonRes*(1+RelInc)^(BJ$120-$AQ$120)</f>
        <v>0</v>
      </c>
      <c r="BK123" s="100">
        <f>Energy!BK123*RelNonRes*(1+RelInc)^(BK$120-$AQ$120)</f>
        <v>0</v>
      </c>
      <c r="BL123" s="100">
        <f>Energy!BL123*RelNonRes*(1+RelInc)^(BL$120-$AQ$120)</f>
        <v>0</v>
      </c>
      <c r="BM123" s="100">
        <f>Energy!BM123*RelNonRes*(1+RelInc)^(BM$120-$AQ$120)</f>
        <v>0</v>
      </c>
      <c r="BN123" s="100">
        <f>Energy!BN123*RelNonRes*(1+RelInc)^(BN$120-$AQ$120)</f>
        <v>0</v>
      </c>
      <c r="BO123" s="100">
        <f>Energy!BO123*RelNonRes*(1+RelInc)^(BO$120-$AQ$120)</f>
        <v>0</v>
      </c>
      <c r="BP123" s="100">
        <f>Energy!BP123*RelNonRes*(1+RelInc)^(BP$120-$AQ$120)</f>
        <v>0</v>
      </c>
      <c r="BQ123" s="100">
        <f>Energy!BQ123*RelNonRes*(1+RelInc)^(BQ$120-$AQ$120)</f>
        <v>0</v>
      </c>
      <c r="BR123" s="100">
        <f>Energy!BR123*RelNonRes*(1+RelInc)^(BR$120-$AQ$120)</f>
        <v>0</v>
      </c>
      <c r="BS123" s="100">
        <f>Energy!BS123*RelNonRes*(1+RelInc)^(BS$120-$AQ$120)</f>
        <v>0</v>
      </c>
      <c r="BT123" s="100">
        <f>Energy!BT123*RelNonRes*(1+RelInc)^(BT$120-$AQ$120)</f>
        <v>0</v>
      </c>
      <c r="BU123" s="100">
        <f>Energy!BU123*RelNonRes*(1+RelInc)^(BU$120-$AQ$120)</f>
        <v>0</v>
      </c>
      <c r="BV123" s="100">
        <f>Energy!BV123*RelNonRes*(1+RelInc)^(BV$120-$AQ$120)</f>
        <v>0</v>
      </c>
      <c r="BW123" s="100">
        <f>Energy!BW123*RelNonRes*(1+RelInc)^(BW$120-$AQ$120)</f>
        <v>0</v>
      </c>
      <c r="BX123" s="100">
        <f>Energy!BX123*RelNonRes*(1+RelInc)^(BX$120-$AQ$120)</f>
        <v>0</v>
      </c>
      <c r="BY123" s="100">
        <f>Energy!BY123*RelNonRes*(1+RelInc)^(BY$120-$AQ$120)</f>
        <v>0</v>
      </c>
      <c r="BZ123" s="100">
        <f>Energy!BZ123*RelNonRes*(1+RelInc)^(BZ$120-$AQ$120)</f>
        <v>0</v>
      </c>
      <c r="CA123" s="100">
        <f>Energy!CA123*RelNonRes*(1+RelInc)^(CA$120-$AQ$120)</f>
        <v>0</v>
      </c>
      <c r="CB123" s="100">
        <f>Energy!CB123*RelNonRes*(1+RelInc)^(CB$120-$AQ$120)</f>
        <v>0</v>
      </c>
      <c r="CC123" s="100">
        <f>Energy!CC123*RelNonRes*(1+RelInc)^(CC$120-$AQ$120)</f>
        <v>0</v>
      </c>
      <c r="CD123" s="100">
        <f>Energy!CD123*RelNonRes*(1+RelInc)^(CD$120-$AQ$120)</f>
        <v>0</v>
      </c>
      <c r="CE123" s="100">
        <f>Energy!CE123*RelNonRes*(1+RelInc)^(CE$120-$AQ$120)</f>
        <v>0</v>
      </c>
    </row>
    <row r="124" spans="2:83" x14ac:dyDescent="0.25">
      <c r="B124" s="307"/>
      <c r="C124" s="54" t="s">
        <v>7</v>
      </c>
      <c r="E124" s="347"/>
      <c r="F124" s="350"/>
      <c r="G124" s="229"/>
      <c r="H124" s="229"/>
      <c r="I124" s="211"/>
      <c r="J124" s="211"/>
      <c r="K124" s="211"/>
      <c r="L124" s="211"/>
      <c r="M124" s="211"/>
      <c r="N124" s="211"/>
      <c r="O124" s="211"/>
      <c r="P124" s="211"/>
      <c r="Q124" s="211"/>
      <c r="R124" s="211"/>
      <c r="S124" s="211"/>
      <c r="T124" s="211"/>
      <c r="U124" s="211"/>
      <c r="V124" s="211"/>
      <c r="W124" s="225">
        <f ca="1">Energy!W124*W$155</f>
        <v>3.2479659298144767</v>
      </c>
      <c r="X124" s="225">
        <f ca="1">Energy!X124*X$155</f>
        <v>3.3379810725274104</v>
      </c>
      <c r="Y124" s="225">
        <f ca="1">Energy!Y124*Y$155</f>
        <v>3.4447241336137489</v>
      </c>
      <c r="Z124" s="225">
        <f ca="1">Energy!Z124*Z$155</f>
        <v>3.4035331222215151</v>
      </c>
      <c r="AA124" s="225">
        <f ca="1">Energy!AA124*AA$155</f>
        <v>3.4855510636106848</v>
      </c>
      <c r="AB124" s="225">
        <f ca="1">Energy!AB124*AB$155</f>
        <v>3.4446265274654082</v>
      </c>
      <c r="AC124" s="225">
        <f ca="1">Energy!AC124*AC$155</f>
        <v>3.3399969545415642</v>
      </c>
      <c r="AD124" s="225">
        <f ca="1">Energy!AD124*AD$155</f>
        <v>3.3992919824426138</v>
      </c>
      <c r="AE124" s="225">
        <f ca="1">Energy!AE124*AE$155</f>
        <v>3.4440094649402271</v>
      </c>
      <c r="AF124" s="225">
        <f ca="1">Energy!AF124*AF$155</f>
        <v>3.482562346598542</v>
      </c>
      <c r="AG124" s="225">
        <f ca="1">Energy!AG124*AG$155</f>
        <v>3.6050392448696131</v>
      </c>
      <c r="AH124" s="225">
        <f ca="1">Energy!AH124*AH$155</f>
        <v>3.735905814571757</v>
      </c>
      <c r="AI124" s="225">
        <f ca="1">Energy!AI124*AI$155</f>
        <v>3.6864435205471868</v>
      </c>
      <c r="AJ124" s="225">
        <f ca="1">Energy!AJ124*AJ$155</f>
        <v>4.0346688275133369</v>
      </c>
      <c r="AK124" s="225">
        <f ca="1">Energy!AK124*AK$155</f>
        <v>4.133735047870819</v>
      </c>
      <c r="AL124" s="225">
        <f ca="1">Energy!AL124*AL$155</f>
        <v>4.5066122015666643</v>
      </c>
      <c r="AM124" s="225">
        <f ca="1">Energy!AM124*AM$155</f>
        <v>5.0200393583363061</v>
      </c>
      <c r="AN124" s="225">
        <f ca="1">Energy!AN124*AN$155</f>
        <v>4.9716165208292553</v>
      </c>
      <c r="AO124" s="225">
        <f ca="1">Energy!AO124*AO$155</f>
        <v>4.9399909689690205</v>
      </c>
      <c r="AP124" s="225">
        <f ca="1">Energy!AP124*AP$155</f>
        <v>4.5265588539841692</v>
      </c>
      <c r="AQ124" s="238">
        <f ca="1">Energy!AQ124*RelNonRes</f>
        <v>3.6807976064778289</v>
      </c>
      <c r="AR124" s="100">
        <f ca="1">Energy!AR124*RelNonRes*(1+RelInc)^(AR$120-$AQ$120)</f>
        <v>2.7044822292774091</v>
      </c>
      <c r="AS124" s="100">
        <f ca="1">Energy!AS124*RelNonRes*(1+RelInc)^(AS$120-$AQ$120)</f>
        <v>1.6072423828574163</v>
      </c>
      <c r="AT124" s="100">
        <f ca="1">Energy!AT124*RelNonRes*(1+RelInc)^(AT$120-$AQ$120)</f>
        <v>0.74349668556065696</v>
      </c>
      <c r="AU124" s="100">
        <f>Energy!AU124*RelNonRes*(1+RelInc)^(AU$120-$AQ$120)</f>
        <v>0</v>
      </c>
      <c r="AV124" s="100">
        <f>Energy!AV124*RelNonRes*(1+RelInc)^(AV$120-$AQ$120)</f>
        <v>0</v>
      </c>
      <c r="AW124" s="100">
        <f>Energy!AW124*RelNonRes*(1+RelInc)^(AW$120-$AQ$120)</f>
        <v>0</v>
      </c>
      <c r="AX124" s="100">
        <f>Energy!AX124*RelNonRes*(1+RelInc)^(AX$120-$AQ$120)</f>
        <v>0</v>
      </c>
      <c r="AY124" s="100">
        <f>Energy!AY124*RelNonRes*(1+RelInc)^(AY$120-$AQ$120)</f>
        <v>0</v>
      </c>
      <c r="AZ124" s="100">
        <f>Energy!AZ124*RelNonRes*(1+RelInc)^(AZ$120-$AQ$120)</f>
        <v>0</v>
      </c>
      <c r="BA124" s="100">
        <f>Energy!BA124*RelNonRes*(1+RelInc)^(BA$120-$AQ$120)</f>
        <v>0</v>
      </c>
      <c r="BB124" s="100">
        <f>Energy!BB124*RelNonRes*(1+RelInc)^(BB$120-$AQ$120)</f>
        <v>0</v>
      </c>
      <c r="BC124" s="100">
        <f>Energy!BC124*RelNonRes*(1+RelInc)^(BC$120-$AQ$120)</f>
        <v>0</v>
      </c>
      <c r="BD124" s="100">
        <f>Energy!BD124*RelNonRes*(1+RelInc)^(BD$120-$AQ$120)</f>
        <v>0</v>
      </c>
      <c r="BE124" s="100">
        <f>Energy!BE124*RelNonRes*(1+RelInc)^(BE$120-$AQ$120)</f>
        <v>0</v>
      </c>
      <c r="BF124" s="100">
        <f>Energy!BF124*RelNonRes*(1+RelInc)^(BF$120-$AQ$120)</f>
        <v>0</v>
      </c>
      <c r="BG124" s="100">
        <f>Energy!BG124*RelNonRes*(1+RelInc)^(BG$120-$AQ$120)</f>
        <v>0</v>
      </c>
      <c r="BH124" s="100">
        <f>Energy!BH124*RelNonRes*(1+RelInc)^(BH$120-$AQ$120)</f>
        <v>0</v>
      </c>
      <c r="BI124" s="100">
        <f>Energy!BI124*RelNonRes*(1+RelInc)^(BI$120-$AQ$120)</f>
        <v>0</v>
      </c>
      <c r="BJ124" s="100">
        <f>Energy!BJ124*RelNonRes*(1+RelInc)^(BJ$120-$AQ$120)</f>
        <v>0</v>
      </c>
      <c r="BK124" s="100">
        <f>Energy!BK124*RelNonRes*(1+RelInc)^(BK$120-$AQ$120)</f>
        <v>0</v>
      </c>
      <c r="BL124" s="100">
        <f>Energy!BL124*RelNonRes*(1+RelInc)^(BL$120-$AQ$120)</f>
        <v>0</v>
      </c>
      <c r="BM124" s="100">
        <f>Energy!BM124*RelNonRes*(1+RelInc)^(BM$120-$AQ$120)</f>
        <v>0</v>
      </c>
      <c r="BN124" s="100">
        <f>Energy!BN124*RelNonRes*(1+RelInc)^(BN$120-$AQ$120)</f>
        <v>0</v>
      </c>
      <c r="BO124" s="100">
        <f>Energy!BO124*RelNonRes*(1+RelInc)^(BO$120-$AQ$120)</f>
        <v>0</v>
      </c>
      <c r="BP124" s="100">
        <f>Energy!BP124*RelNonRes*(1+RelInc)^(BP$120-$AQ$120)</f>
        <v>0</v>
      </c>
      <c r="BQ124" s="100">
        <f>Energy!BQ124*RelNonRes*(1+RelInc)^(BQ$120-$AQ$120)</f>
        <v>0</v>
      </c>
      <c r="BR124" s="100">
        <f>Energy!BR124*RelNonRes*(1+RelInc)^(BR$120-$AQ$120)</f>
        <v>0</v>
      </c>
      <c r="BS124" s="100">
        <f>Energy!BS124*RelNonRes*(1+RelInc)^(BS$120-$AQ$120)</f>
        <v>0</v>
      </c>
      <c r="BT124" s="100">
        <f>Energy!BT124*RelNonRes*(1+RelInc)^(BT$120-$AQ$120)</f>
        <v>0</v>
      </c>
      <c r="BU124" s="100">
        <f>Energy!BU124*RelNonRes*(1+RelInc)^(BU$120-$AQ$120)</f>
        <v>0</v>
      </c>
      <c r="BV124" s="100">
        <f>Energy!BV124*RelNonRes*(1+RelInc)^(BV$120-$AQ$120)</f>
        <v>0</v>
      </c>
      <c r="BW124" s="100">
        <f>Energy!BW124*RelNonRes*(1+RelInc)^(BW$120-$AQ$120)</f>
        <v>0</v>
      </c>
      <c r="BX124" s="100">
        <f>Energy!BX124*RelNonRes*(1+RelInc)^(BX$120-$AQ$120)</f>
        <v>0</v>
      </c>
      <c r="BY124" s="100">
        <f>Energy!BY124*RelNonRes*(1+RelInc)^(BY$120-$AQ$120)</f>
        <v>0</v>
      </c>
      <c r="BZ124" s="100">
        <f>Energy!BZ124*RelNonRes*(1+RelInc)^(BZ$120-$AQ$120)</f>
        <v>0</v>
      </c>
      <c r="CA124" s="100">
        <f>Energy!CA124*RelNonRes*(1+RelInc)^(CA$120-$AQ$120)</f>
        <v>0</v>
      </c>
      <c r="CB124" s="100">
        <f>Energy!CB124*RelNonRes*(1+RelInc)^(CB$120-$AQ$120)</f>
        <v>0</v>
      </c>
      <c r="CC124" s="100">
        <f>Energy!CC124*RelNonRes*(1+RelInc)^(CC$120-$AQ$120)</f>
        <v>0</v>
      </c>
      <c r="CD124" s="100">
        <f>Energy!CD124*RelNonRes*(1+RelInc)^(CD$120-$AQ$120)</f>
        <v>0</v>
      </c>
      <c r="CE124" s="100">
        <f>Energy!CE124*RelNonRes*(1+RelInc)^(CE$120-$AQ$120)</f>
        <v>0</v>
      </c>
    </row>
    <row r="125" spans="2:83" x14ac:dyDescent="0.25">
      <c r="B125" s="307"/>
      <c r="C125" s="54" t="s">
        <v>8</v>
      </c>
      <c r="E125" s="347"/>
      <c r="F125" s="350"/>
      <c r="G125" s="229"/>
      <c r="H125" s="229"/>
      <c r="I125" s="211"/>
      <c r="J125" s="211"/>
      <c r="K125" s="211"/>
      <c r="L125" s="211"/>
      <c r="M125" s="211"/>
      <c r="N125" s="211"/>
      <c r="O125" s="211"/>
      <c r="P125" s="211"/>
      <c r="Q125" s="211"/>
      <c r="R125" s="211"/>
      <c r="S125" s="211"/>
      <c r="T125" s="211"/>
      <c r="U125" s="211"/>
      <c r="V125" s="211"/>
      <c r="W125" s="225">
        <f ca="1">Energy!W125*W$155</f>
        <v>3.1574631904788162</v>
      </c>
      <c r="X125" s="225">
        <f ca="1">Energy!X125*X$155</f>
        <v>3.2413287768961716</v>
      </c>
      <c r="Y125" s="225">
        <f ca="1">Energy!Y125*Y$155</f>
        <v>3.3244100490802619</v>
      </c>
      <c r="Z125" s="225">
        <f ca="1">Energy!Z125*Z$155</f>
        <v>3.2500324845729738</v>
      </c>
      <c r="AA125" s="225">
        <f ca="1">Energy!AA125*AA$155</f>
        <v>3.2757523145336109</v>
      </c>
      <c r="AB125" s="225">
        <f ca="1">Energy!AB125*AB$155</f>
        <v>3.1731858251218807</v>
      </c>
      <c r="AC125" s="225">
        <f ca="1">Energy!AC125*AC$155</f>
        <v>3.0140481651289881</v>
      </c>
      <c r="AD125" s="225">
        <f ca="1">Energy!AD125*AD$155</f>
        <v>3.009567488991614</v>
      </c>
      <c r="AE125" s="225">
        <f ca="1">Energy!AE125*AE$155</f>
        <v>2.9926558287059284</v>
      </c>
      <c r="AF125" s="225">
        <f ca="1">Energy!AF125*AF$155</f>
        <v>2.9706640374692208</v>
      </c>
      <c r="AG125" s="225">
        <f ca="1">Energy!AG125*AG$155</f>
        <v>3.0348447637930196</v>
      </c>
      <c r="AH125" s="225">
        <f ca="1">Energy!AH125*AH$155</f>
        <v>3.1267430644617726</v>
      </c>
      <c r="AI125" s="225">
        <f ca="1">Energy!AI125*AI$155</f>
        <v>3.0703426476967124</v>
      </c>
      <c r="AJ125" s="225">
        <f ca="1">Energy!AJ125*AJ$155</f>
        <v>3.328593107886237</v>
      </c>
      <c r="AK125" s="225">
        <f ca="1">Energy!AK125*AK$155</f>
        <v>3.3902811445345216</v>
      </c>
      <c r="AL125" s="225">
        <f ca="1">Energy!AL125*AL$155</f>
        <v>3.7470501728924042</v>
      </c>
      <c r="AM125" s="225">
        <f ca="1">Energy!AM125*AM$155</f>
        <v>4.3851372018196546</v>
      </c>
      <c r="AN125" s="225">
        <f ca="1">Energy!AN125*AN$155</f>
        <v>4.7452522693799359</v>
      </c>
      <c r="AO125" s="225">
        <f ca="1">Energy!AO125*AO$155</f>
        <v>5.3473359899853614</v>
      </c>
      <c r="AP125" s="225">
        <f ca="1">Energy!AP125*AP$155</f>
        <v>5.9656403555801969</v>
      </c>
      <c r="AQ125" s="238">
        <f ca="1">Energy!AQ125*RelNonRes</f>
        <v>6.6825688105076466</v>
      </c>
      <c r="AR125" s="100">
        <f ca="1">Energy!AR125*RelNonRes*(1+RelInc)^(AR$120-$AQ$120)</f>
        <v>7.9405727037572715</v>
      </c>
      <c r="AS125" s="100">
        <f ca="1">Energy!AS125*RelNonRes*(1+RelInc)^(AS$120-$AQ$120)</f>
        <v>9.2578709423354439</v>
      </c>
      <c r="AT125" s="100">
        <f ca="1">Energy!AT125*RelNonRes*(1+RelInc)^(AT$120-$AQ$120)</f>
        <v>10.457604187394955</v>
      </c>
      <c r="AU125" s="100">
        <f>Energy!AU125*RelNonRes*(1+RelInc)^(AU$120-$AQ$120)</f>
        <v>0</v>
      </c>
      <c r="AV125" s="100">
        <f>Energy!AV125*RelNonRes*(1+RelInc)^(AV$120-$AQ$120)</f>
        <v>0</v>
      </c>
      <c r="AW125" s="100">
        <f>Energy!AW125*RelNonRes*(1+RelInc)^(AW$120-$AQ$120)</f>
        <v>0</v>
      </c>
      <c r="AX125" s="100">
        <f>Energy!AX125*RelNonRes*(1+RelInc)^(AX$120-$AQ$120)</f>
        <v>0</v>
      </c>
      <c r="AY125" s="100">
        <f>Energy!AY125*RelNonRes*(1+RelInc)^(AY$120-$AQ$120)</f>
        <v>0</v>
      </c>
      <c r="AZ125" s="100">
        <f>Energy!AZ125*RelNonRes*(1+RelInc)^(AZ$120-$AQ$120)</f>
        <v>0</v>
      </c>
      <c r="BA125" s="100">
        <f>Energy!BA125*RelNonRes*(1+RelInc)^(BA$120-$AQ$120)</f>
        <v>0</v>
      </c>
      <c r="BB125" s="100">
        <f>Energy!BB125*RelNonRes*(1+RelInc)^(BB$120-$AQ$120)</f>
        <v>0</v>
      </c>
      <c r="BC125" s="100">
        <f>Energy!BC125*RelNonRes*(1+RelInc)^(BC$120-$AQ$120)</f>
        <v>0</v>
      </c>
      <c r="BD125" s="100">
        <f>Energy!BD125*RelNonRes*(1+RelInc)^(BD$120-$AQ$120)</f>
        <v>0</v>
      </c>
      <c r="BE125" s="100">
        <f>Energy!BE125*RelNonRes*(1+RelInc)^(BE$120-$AQ$120)</f>
        <v>0</v>
      </c>
      <c r="BF125" s="100">
        <f>Energy!BF125*RelNonRes*(1+RelInc)^(BF$120-$AQ$120)</f>
        <v>0</v>
      </c>
      <c r="BG125" s="100">
        <f>Energy!BG125*RelNonRes*(1+RelInc)^(BG$120-$AQ$120)</f>
        <v>0</v>
      </c>
      <c r="BH125" s="100">
        <f>Energy!BH125*RelNonRes*(1+RelInc)^(BH$120-$AQ$120)</f>
        <v>0</v>
      </c>
      <c r="BI125" s="100">
        <f>Energy!BI125*RelNonRes*(1+RelInc)^(BI$120-$AQ$120)</f>
        <v>0</v>
      </c>
      <c r="BJ125" s="100">
        <f>Energy!BJ125*RelNonRes*(1+RelInc)^(BJ$120-$AQ$120)</f>
        <v>0</v>
      </c>
      <c r="BK125" s="100">
        <f>Energy!BK125*RelNonRes*(1+RelInc)^(BK$120-$AQ$120)</f>
        <v>0</v>
      </c>
      <c r="BL125" s="100">
        <f>Energy!BL125*RelNonRes*(1+RelInc)^(BL$120-$AQ$120)</f>
        <v>0</v>
      </c>
      <c r="BM125" s="100">
        <f>Energy!BM125*RelNonRes*(1+RelInc)^(BM$120-$AQ$120)</f>
        <v>0</v>
      </c>
      <c r="BN125" s="100">
        <f>Energy!BN125*RelNonRes*(1+RelInc)^(BN$120-$AQ$120)</f>
        <v>0</v>
      </c>
      <c r="BO125" s="100">
        <f>Energy!BO125*RelNonRes*(1+RelInc)^(BO$120-$AQ$120)</f>
        <v>0</v>
      </c>
      <c r="BP125" s="100">
        <f>Energy!BP125*RelNonRes*(1+RelInc)^(BP$120-$AQ$120)</f>
        <v>0</v>
      </c>
      <c r="BQ125" s="100">
        <f>Energy!BQ125*RelNonRes*(1+RelInc)^(BQ$120-$AQ$120)</f>
        <v>0</v>
      </c>
      <c r="BR125" s="100">
        <f>Energy!BR125*RelNonRes*(1+RelInc)^(BR$120-$AQ$120)</f>
        <v>0</v>
      </c>
      <c r="BS125" s="100">
        <f>Energy!BS125*RelNonRes*(1+RelInc)^(BS$120-$AQ$120)</f>
        <v>0</v>
      </c>
      <c r="BT125" s="100">
        <f>Energy!BT125*RelNonRes*(1+RelInc)^(BT$120-$AQ$120)</f>
        <v>0</v>
      </c>
      <c r="BU125" s="100">
        <f>Energy!BU125*RelNonRes*(1+RelInc)^(BU$120-$AQ$120)</f>
        <v>0</v>
      </c>
      <c r="BV125" s="100">
        <f>Energy!BV125*RelNonRes*(1+RelInc)^(BV$120-$AQ$120)</f>
        <v>0</v>
      </c>
      <c r="BW125" s="100">
        <f>Energy!BW125*RelNonRes*(1+RelInc)^(BW$120-$AQ$120)</f>
        <v>0</v>
      </c>
      <c r="BX125" s="100">
        <f>Energy!BX125*RelNonRes*(1+RelInc)^(BX$120-$AQ$120)</f>
        <v>0</v>
      </c>
      <c r="BY125" s="100">
        <f>Energy!BY125*RelNonRes*(1+RelInc)^(BY$120-$AQ$120)</f>
        <v>0</v>
      </c>
      <c r="BZ125" s="100">
        <f>Energy!BZ125*RelNonRes*(1+RelInc)^(BZ$120-$AQ$120)</f>
        <v>0</v>
      </c>
      <c r="CA125" s="100">
        <f>Energy!CA125*RelNonRes*(1+RelInc)^(CA$120-$AQ$120)</f>
        <v>0</v>
      </c>
      <c r="CB125" s="100">
        <f>Energy!CB125*RelNonRes*(1+RelInc)^(CB$120-$AQ$120)</f>
        <v>0</v>
      </c>
      <c r="CC125" s="100">
        <f>Energy!CC125*RelNonRes*(1+RelInc)^(CC$120-$AQ$120)</f>
        <v>0</v>
      </c>
      <c r="CD125" s="100">
        <f>Energy!CD125*RelNonRes*(1+RelInc)^(CD$120-$AQ$120)</f>
        <v>0</v>
      </c>
      <c r="CE125" s="100">
        <f>Energy!CE125*RelNonRes*(1+RelInc)^(CE$120-$AQ$120)</f>
        <v>0</v>
      </c>
    </row>
    <row r="126" spans="2:83" ht="12" customHeight="1" x14ac:dyDescent="0.25">
      <c r="B126" s="307"/>
      <c r="C126" s="54" t="s">
        <v>9</v>
      </c>
      <c r="E126" s="347"/>
      <c r="F126" s="350"/>
      <c r="G126" s="229"/>
      <c r="H126" s="229"/>
      <c r="I126" s="211"/>
      <c r="J126" s="211"/>
      <c r="K126" s="211"/>
      <c r="L126" s="211"/>
      <c r="M126" s="211"/>
      <c r="N126" s="211"/>
      <c r="O126" s="211"/>
      <c r="P126" s="211"/>
      <c r="Q126" s="211"/>
      <c r="R126" s="211"/>
      <c r="S126" s="211"/>
      <c r="T126" s="211"/>
      <c r="U126" s="211"/>
      <c r="V126" s="211"/>
      <c r="W126" s="225">
        <f ca="1">Energy!W126*W$155</f>
        <v>0</v>
      </c>
      <c r="X126" s="225">
        <f ca="1">Energy!X126*X$155</f>
        <v>0</v>
      </c>
      <c r="Y126" s="225">
        <f ca="1">Energy!Y126*Y$155</f>
        <v>0</v>
      </c>
      <c r="Z126" s="225">
        <f ca="1">Energy!Z126*Z$155</f>
        <v>0</v>
      </c>
      <c r="AA126" s="225">
        <f ca="1">Energy!AA126*AA$155</f>
        <v>0</v>
      </c>
      <c r="AB126" s="225">
        <f ca="1">Energy!AB126*AB$155</f>
        <v>0</v>
      </c>
      <c r="AC126" s="225">
        <f ca="1">Energy!AC126*AC$155</f>
        <v>0</v>
      </c>
      <c r="AD126" s="225">
        <f ca="1">Energy!AD126*AD$155</f>
        <v>0</v>
      </c>
      <c r="AE126" s="225">
        <f ca="1">Energy!AE126*AE$155</f>
        <v>0</v>
      </c>
      <c r="AF126" s="225">
        <f ca="1">Energy!AF126*AF$155</f>
        <v>0</v>
      </c>
      <c r="AG126" s="225">
        <f ca="1">Energy!AG126*AG$155</f>
        <v>0</v>
      </c>
      <c r="AH126" s="225">
        <f ca="1">Energy!AH126*AH$155</f>
        <v>0</v>
      </c>
      <c r="AI126" s="225">
        <f ca="1">Energy!AI126*AI$155</f>
        <v>1.7857356365658536E-2</v>
      </c>
      <c r="AJ126" s="225">
        <f ca="1">Energy!AJ126*AJ$155</f>
        <v>6.1391184664101553E-2</v>
      </c>
      <c r="AK126" s="225">
        <f ca="1">Energy!AK126*AK$155</f>
        <v>0.1384214002014284</v>
      </c>
      <c r="AL126" s="225">
        <f ca="1">Energy!AL126*AL$155</f>
        <v>0.26080265670749569</v>
      </c>
      <c r="AM126" s="225">
        <f ca="1">Energy!AM126*AM$155</f>
        <v>0.46140409677137278</v>
      </c>
      <c r="AN126" s="225">
        <f ca="1">Energy!AN126*AN$155</f>
        <v>0.69135083881840231</v>
      </c>
      <c r="AO126" s="225">
        <f ca="1">Energy!AO126*AO$155</f>
        <v>1.0062390767616256</v>
      </c>
      <c r="AP126" s="225">
        <f ca="1">Energy!AP126*AP$155</f>
        <v>1.3719137932265915</v>
      </c>
      <c r="AQ126" s="238">
        <f ca="1">Energy!AQ126*RelNonRes</f>
        <v>1.7719519884966901</v>
      </c>
      <c r="AR126" s="100">
        <f ca="1">Energy!AR126*RelNonRes*(1+RelInc)^(AR$120-$AQ$120)</f>
        <v>2.2915443707778334</v>
      </c>
      <c r="AS126" s="100">
        <f ca="1">Energy!AS126*RelNonRes*(1+RelInc)^(AS$120-$AQ$120)</f>
        <v>2.8521559916837087</v>
      </c>
      <c r="AT126" s="100">
        <f ca="1">Energy!AT126*RelNonRes*(1+RelInc)^(AT$120-$AQ$120)</f>
        <v>3.3684628778358996</v>
      </c>
      <c r="AU126" s="100">
        <f>Energy!AU126*RelNonRes*(1+RelInc)^(AU$120-$AQ$120)</f>
        <v>0</v>
      </c>
      <c r="AV126" s="100">
        <f>Energy!AV126*RelNonRes*(1+RelInc)^(AV$120-$AQ$120)</f>
        <v>0</v>
      </c>
      <c r="AW126" s="100">
        <f>Energy!AW126*RelNonRes*(1+RelInc)^(AW$120-$AQ$120)</f>
        <v>0</v>
      </c>
      <c r="AX126" s="100">
        <f>Energy!AX126*RelNonRes*(1+RelInc)^(AX$120-$AQ$120)</f>
        <v>0</v>
      </c>
      <c r="AY126" s="100">
        <f>Energy!AY126*RelNonRes*(1+RelInc)^(AY$120-$AQ$120)</f>
        <v>0</v>
      </c>
      <c r="AZ126" s="100">
        <f>Energy!AZ126*RelNonRes*(1+RelInc)^(AZ$120-$AQ$120)</f>
        <v>0</v>
      </c>
      <c r="BA126" s="100">
        <f>Energy!BA126*RelNonRes*(1+RelInc)^(BA$120-$AQ$120)</f>
        <v>0</v>
      </c>
      <c r="BB126" s="100">
        <f>Energy!BB126*RelNonRes*(1+RelInc)^(BB$120-$AQ$120)</f>
        <v>0</v>
      </c>
      <c r="BC126" s="100">
        <f>Energy!BC126*RelNonRes*(1+RelInc)^(BC$120-$AQ$120)</f>
        <v>0</v>
      </c>
      <c r="BD126" s="100">
        <f>Energy!BD126*RelNonRes*(1+RelInc)^(BD$120-$AQ$120)</f>
        <v>0</v>
      </c>
      <c r="BE126" s="100">
        <f>Energy!BE126*RelNonRes*(1+RelInc)^(BE$120-$AQ$120)</f>
        <v>0</v>
      </c>
      <c r="BF126" s="100">
        <f>Energy!BF126*RelNonRes*(1+RelInc)^(BF$120-$AQ$120)</f>
        <v>0</v>
      </c>
      <c r="BG126" s="100">
        <f>Energy!BG126*RelNonRes*(1+RelInc)^(BG$120-$AQ$120)</f>
        <v>0</v>
      </c>
      <c r="BH126" s="100">
        <f>Energy!BH126*RelNonRes*(1+RelInc)^(BH$120-$AQ$120)</f>
        <v>0</v>
      </c>
      <c r="BI126" s="100">
        <f>Energy!BI126*RelNonRes*(1+RelInc)^(BI$120-$AQ$120)</f>
        <v>0</v>
      </c>
      <c r="BJ126" s="100">
        <f>Energy!BJ126*RelNonRes*(1+RelInc)^(BJ$120-$AQ$120)</f>
        <v>0</v>
      </c>
      <c r="BK126" s="100">
        <f>Energy!BK126*RelNonRes*(1+RelInc)^(BK$120-$AQ$120)</f>
        <v>0</v>
      </c>
      <c r="BL126" s="100">
        <f>Energy!BL126*RelNonRes*(1+RelInc)^(BL$120-$AQ$120)</f>
        <v>0</v>
      </c>
      <c r="BM126" s="100">
        <f>Energy!BM126*RelNonRes*(1+RelInc)^(BM$120-$AQ$120)</f>
        <v>0</v>
      </c>
      <c r="BN126" s="100">
        <f>Energy!BN126*RelNonRes*(1+RelInc)^(BN$120-$AQ$120)</f>
        <v>0</v>
      </c>
      <c r="BO126" s="100">
        <f>Energy!BO126*RelNonRes*(1+RelInc)^(BO$120-$AQ$120)</f>
        <v>0</v>
      </c>
      <c r="BP126" s="100">
        <f>Energy!BP126*RelNonRes*(1+RelInc)^(BP$120-$AQ$120)</f>
        <v>0</v>
      </c>
      <c r="BQ126" s="100">
        <f>Energy!BQ126*RelNonRes*(1+RelInc)^(BQ$120-$AQ$120)</f>
        <v>0</v>
      </c>
      <c r="BR126" s="100">
        <f>Energy!BR126*RelNonRes*(1+RelInc)^(BR$120-$AQ$120)</f>
        <v>0</v>
      </c>
      <c r="BS126" s="100">
        <f>Energy!BS126*RelNonRes*(1+RelInc)^(BS$120-$AQ$120)</f>
        <v>0</v>
      </c>
      <c r="BT126" s="100">
        <f>Energy!BT126*RelNonRes*(1+RelInc)^(BT$120-$AQ$120)</f>
        <v>0</v>
      </c>
      <c r="BU126" s="100">
        <f>Energy!BU126*RelNonRes*(1+RelInc)^(BU$120-$AQ$120)</f>
        <v>0</v>
      </c>
      <c r="BV126" s="100">
        <f>Energy!BV126*RelNonRes*(1+RelInc)^(BV$120-$AQ$120)</f>
        <v>0</v>
      </c>
      <c r="BW126" s="100">
        <f>Energy!BW126*RelNonRes*(1+RelInc)^(BW$120-$AQ$120)</f>
        <v>0</v>
      </c>
      <c r="BX126" s="100">
        <f>Energy!BX126*RelNonRes*(1+RelInc)^(BX$120-$AQ$120)</f>
        <v>0</v>
      </c>
      <c r="BY126" s="100">
        <f>Energy!BY126*RelNonRes*(1+RelInc)^(BY$120-$AQ$120)</f>
        <v>0</v>
      </c>
      <c r="BZ126" s="100">
        <f>Energy!BZ126*RelNonRes*(1+RelInc)^(BZ$120-$AQ$120)</f>
        <v>0</v>
      </c>
      <c r="CA126" s="100">
        <f>Energy!CA126*RelNonRes*(1+RelInc)^(CA$120-$AQ$120)</f>
        <v>0</v>
      </c>
      <c r="CB126" s="100">
        <f>Energy!CB126*RelNonRes*(1+RelInc)^(CB$120-$AQ$120)</f>
        <v>0</v>
      </c>
      <c r="CC126" s="100">
        <f>Energy!CC126*RelNonRes*(1+RelInc)^(CC$120-$AQ$120)</f>
        <v>0</v>
      </c>
      <c r="CD126" s="100">
        <f>Energy!CD126*RelNonRes*(1+RelInc)^(CD$120-$AQ$120)</f>
        <v>0</v>
      </c>
      <c r="CE126" s="100">
        <f>Energy!CE126*RelNonRes*(1+RelInc)^(CE$120-$AQ$120)</f>
        <v>0</v>
      </c>
    </row>
    <row r="127" spans="2:83" ht="24" x14ac:dyDescent="0.25">
      <c r="B127" s="307"/>
      <c r="C127" s="54" t="s">
        <v>10</v>
      </c>
      <c r="E127" s="347"/>
      <c r="F127" s="350"/>
      <c r="G127" s="229"/>
      <c r="H127" s="229"/>
      <c r="I127" s="211"/>
      <c r="J127" s="211"/>
      <c r="K127" s="211"/>
      <c r="L127" s="211"/>
      <c r="M127" s="211"/>
      <c r="N127" s="211"/>
      <c r="O127" s="211"/>
      <c r="P127" s="211"/>
      <c r="Q127" s="211"/>
      <c r="R127" s="211"/>
      <c r="S127" s="211"/>
      <c r="T127" s="211"/>
      <c r="U127" s="211"/>
      <c r="V127" s="211"/>
      <c r="W127" s="225">
        <f ca="1">Energy!W127*W$155</f>
        <v>0.37761754050962759</v>
      </c>
      <c r="X127" s="225">
        <f ca="1">Energy!X127*X$155</f>
        <v>0.38786442305121527</v>
      </c>
      <c r="Y127" s="225">
        <f ca="1">Energy!Y127*Y$155</f>
        <v>0.39878853358035454</v>
      </c>
      <c r="Z127" s="225">
        <f ca="1">Energy!Z127*Z$155</f>
        <v>0.3914944351261867</v>
      </c>
      <c r="AA127" s="225">
        <f ca="1">Energy!AA127*AA$155</f>
        <v>0.39718504350154704</v>
      </c>
      <c r="AB127" s="225">
        <f ca="1">Energy!AB127*AB$155</f>
        <v>0.38841352416469499</v>
      </c>
      <c r="AC127" s="225">
        <f ca="1">Energy!AC127*AC$155</f>
        <v>0.37419951220245307</v>
      </c>
      <c r="AD127" s="225">
        <f ca="1">Energy!AD127*AD$155</f>
        <v>0.37857845795283301</v>
      </c>
      <c r="AE127" s="225">
        <f ca="1">Energy!AE127*AE$155</f>
        <v>0.38188371136482574</v>
      </c>
      <c r="AF127" s="225">
        <f ca="1">Energy!AF127*AF$155</f>
        <v>0.38430625019369596</v>
      </c>
      <c r="AG127" s="225">
        <f ca="1">Energy!AG127*AG$155</f>
        <v>0.39848349388120707</v>
      </c>
      <c r="AH127" s="225">
        <f ca="1">Energy!AH127*AH$155</f>
        <v>0.41495716159879109</v>
      </c>
      <c r="AI127" s="225">
        <f ca="1">Energy!AI127*AI$155</f>
        <v>0.41315283045224072</v>
      </c>
      <c r="AJ127" s="225">
        <f ca="1">Energy!AJ127*AJ$155</f>
        <v>0.45313990487564348</v>
      </c>
      <c r="AK127" s="225">
        <f ca="1">Energy!AK127*AK$155</f>
        <v>0.46316854767123189</v>
      </c>
      <c r="AL127" s="225">
        <f ca="1">Energy!AL127*AL$155</f>
        <v>0.50284871517370222</v>
      </c>
      <c r="AM127" s="225">
        <f ca="1">Energy!AM127*AM$155</f>
        <v>0.56601164466956433</v>
      </c>
      <c r="AN127" s="225">
        <f ca="1">Energy!AN127*AN$155</f>
        <v>0.57798927564901437</v>
      </c>
      <c r="AO127" s="225">
        <f ca="1">Energy!AO127*AO$155</f>
        <v>0.60099940823904985</v>
      </c>
      <c r="AP127" s="225">
        <f ca="1">Energy!AP127*AP$155</f>
        <v>0.59499551415563123</v>
      </c>
      <c r="AQ127" s="238">
        <f ca="1">Energy!AQ127*RelNonRes</f>
        <v>0.56386550988218864</v>
      </c>
      <c r="AR127" s="100">
        <f ca="1">Energy!AR127*RelNonRes*(1+RelInc)^(AR$120-$AQ$120)</f>
        <v>0.54557199169041248</v>
      </c>
      <c r="AS127" s="100">
        <f ca="1">Energy!AS127*RelNonRes*(1+RelInc)^(AS$120-$AQ$120)</f>
        <v>0.51573085485975456</v>
      </c>
      <c r="AT127" s="100">
        <f ca="1">Energy!AT127*RelNonRes*(1+RelInc)^(AT$120-$AQ$120)</f>
        <v>0.47476291316092445</v>
      </c>
      <c r="AU127" s="100">
        <f>Energy!AU127*RelNonRes*(1+RelInc)^(AU$120-$AQ$120)</f>
        <v>0</v>
      </c>
      <c r="AV127" s="100">
        <f>Energy!AV127*RelNonRes*(1+RelInc)^(AV$120-$AQ$120)</f>
        <v>0</v>
      </c>
      <c r="AW127" s="100">
        <f>Energy!AW127*RelNonRes*(1+RelInc)^(AW$120-$AQ$120)</f>
        <v>0</v>
      </c>
      <c r="AX127" s="100">
        <f>Energy!AX127*RelNonRes*(1+RelInc)^(AX$120-$AQ$120)</f>
        <v>0</v>
      </c>
      <c r="AY127" s="100">
        <f>Energy!AY127*RelNonRes*(1+RelInc)^(AY$120-$AQ$120)</f>
        <v>0</v>
      </c>
      <c r="AZ127" s="100">
        <f>Energy!AZ127*RelNonRes*(1+RelInc)^(AZ$120-$AQ$120)</f>
        <v>0</v>
      </c>
      <c r="BA127" s="100">
        <f>Energy!BA127*RelNonRes*(1+RelInc)^(BA$120-$AQ$120)</f>
        <v>0</v>
      </c>
      <c r="BB127" s="100">
        <f>Energy!BB127*RelNonRes*(1+RelInc)^(BB$120-$AQ$120)</f>
        <v>0</v>
      </c>
      <c r="BC127" s="100">
        <f>Energy!BC127*RelNonRes*(1+RelInc)^(BC$120-$AQ$120)</f>
        <v>0</v>
      </c>
      <c r="BD127" s="100">
        <f>Energy!BD127*RelNonRes*(1+RelInc)^(BD$120-$AQ$120)</f>
        <v>0</v>
      </c>
      <c r="BE127" s="100">
        <f>Energy!BE127*RelNonRes*(1+RelInc)^(BE$120-$AQ$120)</f>
        <v>0</v>
      </c>
      <c r="BF127" s="100">
        <f>Energy!BF127*RelNonRes*(1+RelInc)^(BF$120-$AQ$120)</f>
        <v>0</v>
      </c>
      <c r="BG127" s="100">
        <f>Energy!BG127*RelNonRes*(1+RelInc)^(BG$120-$AQ$120)</f>
        <v>0</v>
      </c>
      <c r="BH127" s="100">
        <f>Energy!BH127*RelNonRes*(1+RelInc)^(BH$120-$AQ$120)</f>
        <v>0</v>
      </c>
      <c r="BI127" s="100">
        <f>Energy!BI127*RelNonRes*(1+RelInc)^(BI$120-$AQ$120)</f>
        <v>0</v>
      </c>
      <c r="BJ127" s="100">
        <f>Energy!BJ127*RelNonRes*(1+RelInc)^(BJ$120-$AQ$120)</f>
        <v>0</v>
      </c>
      <c r="BK127" s="100">
        <f>Energy!BK127*RelNonRes*(1+RelInc)^(BK$120-$AQ$120)</f>
        <v>0</v>
      </c>
      <c r="BL127" s="100">
        <f>Energy!BL127*RelNonRes*(1+RelInc)^(BL$120-$AQ$120)</f>
        <v>0</v>
      </c>
      <c r="BM127" s="100">
        <f>Energy!BM127*RelNonRes*(1+RelInc)^(BM$120-$AQ$120)</f>
        <v>0</v>
      </c>
      <c r="BN127" s="100">
        <f>Energy!BN127*RelNonRes*(1+RelInc)^(BN$120-$AQ$120)</f>
        <v>0</v>
      </c>
      <c r="BO127" s="100">
        <f>Energy!BO127*RelNonRes*(1+RelInc)^(BO$120-$AQ$120)</f>
        <v>0</v>
      </c>
      <c r="BP127" s="100">
        <f>Energy!BP127*RelNonRes*(1+RelInc)^(BP$120-$AQ$120)</f>
        <v>0</v>
      </c>
      <c r="BQ127" s="100">
        <f>Energy!BQ127*RelNonRes*(1+RelInc)^(BQ$120-$AQ$120)</f>
        <v>0</v>
      </c>
      <c r="BR127" s="100">
        <f>Energy!BR127*RelNonRes*(1+RelInc)^(BR$120-$AQ$120)</f>
        <v>0</v>
      </c>
      <c r="BS127" s="100">
        <f>Energy!BS127*RelNonRes*(1+RelInc)^(BS$120-$AQ$120)</f>
        <v>0</v>
      </c>
      <c r="BT127" s="100">
        <f>Energy!BT127*RelNonRes*(1+RelInc)^(BT$120-$AQ$120)</f>
        <v>0</v>
      </c>
      <c r="BU127" s="100">
        <f>Energy!BU127*RelNonRes*(1+RelInc)^(BU$120-$AQ$120)</f>
        <v>0</v>
      </c>
      <c r="BV127" s="100">
        <f>Energy!BV127*RelNonRes*(1+RelInc)^(BV$120-$AQ$120)</f>
        <v>0</v>
      </c>
      <c r="BW127" s="100">
        <f>Energy!BW127*RelNonRes*(1+RelInc)^(BW$120-$AQ$120)</f>
        <v>0</v>
      </c>
      <c r="BX127" s="100">
        <f>Energy!BX127*RelNonRes*(1+RelInc)^(BX$120-$AQ$120)</f>
        <v>0</v>
      </c>
      <c r="BY127" s="100">
        <f>Energy!BY127*RelNonRes*(1+RelInc)^(BY$120-$AQ$120)</f>
        <v>0</v>
      </c>
      <c r="BZ127" s="100">
        <f>Energy!BZ127*RelNonRes*(1+RelInc)^(BZ$120-$AQ$120)</f>
        <v>0</v>
      </c>
      <c r="CA127" s="100">
        <f>Energy!CA127*RelNonRes*(1+RelInc)^(CA$120-$AQ$120)</f>
        <v>0</v>
      </c>
      <c r="CB127" s="100">
        <f>Energy!CB127*RelNonRes*(1+RelInc)^(CB$120-$AQ$120)</f>
        <v>0</v>
      </c>
      <c r="CC127" s="100">
        <f>Energy!CC127*RelNonRes*(1+RelInc)^(CC$120-$AQ$120)</f>
        <v>0</v>
      </c>
      <c r="CD127" s="100">
        <f>Energy!CD127*RelNonRes*(1+RelInc)^(CD$120-$AQ$120)</f>
        <v>0</v>
      </c>
      <c r="CE127" s="100">
        <f>Energy!CE127*RelNonRes*(1+RelInc)^(CE$120-$AQ$120)</f>
        <v>0</v>
      </c>
    </row>
    <row r="128" spans="2:83" x14ac:dyDescent="0.25">
      <c r="B128" s="307"/>
      <c r="C128" s="3" t="s">
        <v>75</v>
      </c>
      <c r="E128" s="347"/>
      <c r="F128" s="350"/>
      <c r="G128" s="64"/>
      <c r="H128" s="64"/>
      <c r="I128" s="20"/>
      <c r="J128" s="20"/>
      <c r="K128" s="20"/>
      <c r="L128" s="20"/>
      <c r="M128" s="20"/>
      <c r="N128" s="20"/>
      <c r="O128" s="20"/>
      <c r="P128" s="20"/>
      <c r="Q128" s="20"/>
      <c r="R128" s="20"/>
      <c r="S128" s="20"/>
      <c r="T128" s="20"/>
      <c r="U128" s="20"/>
      <c r="V128" s="20"/>
      <c r="W128" s="26">
        <f ca="1">SUM(W123:W127)</f>
        <v>9.7839428138839768</v>
      </c>
      <c r="X128" s="26">
        <f t="shared" ref="X128:CE128" ca="1" si="69">SUM(X123:X127)</f>
        <v>9.9511616663385674</v>
      </c>
      <c r="Y128" s="26">
        <f t="shared" ca="1" si="69"/>
        <v>10.028889077780775</v>
      </c>
      <c r="Z128" s="26">
        <f t="shared" ca="1" si="69"/>
        <v>9.5573073806882967</v>
      </c>
      <c r="AA128" s="26">
        <f t="shared" ca="1" si="69"/>
        <v>9.3659139337003765</v>
      </c>
      <c r="AB128" s="26">
        <f t="shared" ca="1" si="69"/>
        <v>8.864150602441919</v>
      </c>
      <c r="AC128" s="26">
        <f t="shared" ca="1" si="69"/>
        <v>8.2656190684767896</v>
      </c>
      <c r="AD128" s="26">
        <f t="shared" ca="1" si="69"/>
        <v>8.126998463172022</v>
      </c>
      <c r="AE128" s="26">
        <f t="shared" ca="1" si="69"/>
        <v>7.9808014358043353</v>
      </c>
      <c r="AF128" s="26">
        <f t="shared" ca="1" si="69"/>
        <v>7.8507470171090059</v>
      </c>
      <c r="AG128" s="26">
        <f t="shared" ca="1" si="69"/>
        <v>7.9434975139158395</v>
      </c>
      <c r="AH128" s="26">
        <f t="shared" ca="1" si="69"/>
        <v>8.0940891886015045</v>
      </c>
      <c r="AI128" s="26">
        <f t="shared" ca="1" si="69"/>
        <v>7.8822953433359348</v>
      </c>
      <c r="AJ128" s="26">
        <f t="shared" ca="1" si="69"/>
        <v>8.5240693404701933</v>
      </c>
      <c r="AK128" s="26">
        <f t="shared" ca="1" si="69"/>
        <v>8.6873436174795788</v>
      </c>
      <c r="AL128" s="26">
        <f t="shared" ca="1" si="69"/>
        <v>9.5430571589060822</v>
      </c>
      <c r="AM128" s="26">
        <f t="shared" ca="1" si="69"/>
        <v>10.953411967999177</v>
      </c>
      <c r="AN128" s="26">
        <f t="shared" ca="1" si="69"/>
        <v>11.453956734846127</v>
      </c>
      <c r="AO128" s="26">
        <f t="shared" ca="1" si="69"/>
        <v>12.318824721797075</v>
      </c>
      <c r="AP128" s="26">
        <f t="shared" ca="1" si="69"/>
        <v>12.823126164364428</v>
      </c>
      <c r="AQ128" s="26">
        <f t="shared" ca="1" si="69"/>
        <v>12.997521395097829</v>
      </c>
      <c r="AR128" s="26">
        <f t="shared" ca="1" si="69"/>
        <v>13.733026365610204</v>
      </c>
      <c r="AS128" s="26">
        <f t="shared" ca="1" si="69"/>
        <v>14.432098526654215</v>
      </c>
      <c r="AT128" s="26">
        <f t="shared" ca="1" si="69"/>
        <v>15.186234069577985</v>
      </c>
      <c r="AU128" s="26">
        <f t="shared" si="69"/>
        <v>0</v>
      </c>
      <c r="AV128" s="26">
        <f t="shared" si="69"/>
        <v>0</v>
      </c>
      <c r="AW128" s="26">
        <f t="shared" si="69"/>
        <v>0</v>
      </c>
      <c r="AX128" s="26">
        <f t="shared" si="69"/>
        <v>0</v>
      </c>
      <c r="AY128" s="26">
        <f t="shared" si="69"/>
        <v>0</v>
      </c>
      <c r="AZ128" s="26">
        <f t="shared" si="69"/>
        <v>0</v>
      </c>
      <c r="BA128" s="26">
        <f t="shared" si="69"/>
        <v>0</v>
      </c>
      <c r="BB128" s="26">
        <f t="shared" si="69"/>
        <v>0</v>
      </c>
      <c r="BC128" s="26">
        <f t="shared" si="69"/>
        <v>0</v>
      </c>
      <c r="BD128" s="26">
        <f t="shared" si="69"/>
        <v>0</v>
      </c>
      <c r="BE128" s="26">
        <f t="shared" si="69"/>
        <v>0</v>
      </c>
      <c r="BF128" s="26">
        <f t="shared" si="69"/>
        <v>0</v>
      </c>
      <c r="BG128" s="26">
        <f t="shared" si="69"/>
        <v>0</v>
      </c>
      <c r="BH128" s="26">
        <f t="shared" si="69"/>
        <v>0</v>
      </c>
      <c r="BI128" s="26">
        <f t="shared" si="69"/>
        <v>0</v>
      </c>
      <c r="BJ128" s="26">
        <f t="shared" si="69"/>
        <v>0</v>
      </c>
      <c r="BK128" s="26">
        <f t="shared" si="69"/>
        <v>0</v>
      </c>
      <c r="BL128" s="26">
        <f t="shared" si="69"/>
        <v>0</v>
      </c>
      <c r="BM128" s="26">
        <f t="shared" si="69"/>
        <v>0</v>
      </c>
      <c r="BN128" s="26">
        <f t="shared" si="69"/>
        <v>0</v>
      </c>
      <c r="BO128" s="26">
        <f t="shared" si="69"/>
        <v>0</v>
      </c>
      <c r="BP128" s="26">
        <f t="shared" si="69"/>
        <v>0</v>
      </c>
      <c r="BQ128" s="26">
        <f t="shared" si="69"/>
        <v>0</v>
      </c>
      <c r="BR128" s="26">
        <f t="shared" si="69"/>
        <v>0</v>
      </c>
      <c r="BS128" s="26">
        <f t="shared" si="69"/>
        <v>0</v>
      </c>
      <c r="BT128" s="26">
        <f t="shared" si="69"/>
        <v>0</v>
      </c>
      <c r="BU128" s="26">
        <f t="shared" si="69"/>
        <v>0</v>
      </c>
      <c r="BV128" s="26">
        <f t="shared" si="69"/>
        <v>0</v>
      </c>
      <c r="BW128" s="26">
        <f t="shared" si="69"/>
        <v>0</v>
      </c>
      <c r="BX128" s="26">
        <f t="shared" si="69"/>
        <v>0</v>
      </c>
      <c r="BY128" s="26">
        <f t="shared" si="69"/>
        <v>0</v>
      </c>
      <c r="BZ128" s="26">
        <f t="shared" si="69"/>
        <v>0</v>
      </c>
      <c r="CA128" s="26">
        <f t="shared" si="69"/>
        <v>0</v>
      </c>
      <c r="CB128" s="26">
        <f t="shared" si="69"/>
        <v>0</v>
      </c>
      <c r="CC128" s="26">
        <f t="shared" si="69"/>
        <v>0</v>
      </c>
      <c r="CD128" s="26">
        <f t="shared" si="69"/>
        <v>0</v>
      </c>
      <c r="CE128" s="26">
        <f t="shared" si="69"/>
        <v>0</v>
      </c>
    </row>
    <row r="129" spans="2:83" x14ac:dyDescent="0.25">
      <c r="B129" s="307" t="s">
        <v>1</v>
      </c>
      <c r="C129" s="54" t="s">
        <v>11</v>
      </c>
      <c r="E129" s="347"/>
      <c r="F129" s="350"/>
      <c r="G129" s="229"/>
      <c r="H129" s="229"/>
      <c r="I129" s="211"/>
      <c r="J129" s="211"/>
      <c r="K129" s="211"/>
      <c r="L129" s="211"/>
      <c r="M129" s="211"/>
      <c r="N129" s="211"/>
      <c r="O129" s="211"/>
      <c r="P129" s="211"/>
      <c r="Q129" s="211"/>
      <c r="R129" s="211"/>
      <c r="S129" s="211"/>
      <c r="T129" s="211"/>
      <c r="U129" s="211"/>
      <c r="V129" s="211"/>
      <c r="W129" s="225">
        <f ca="1">Energy!W129*W$155</f>
        <v>4.4570167998936247E-2</v>
      </c>
      <c r="X129" s="225">
        <f ca="1">Energy!X129*X$155</f>
        <v>4.9306125707281739E-2</v>
      </c>
      <c r="Y129" s="225">
        <f ca="1">Energy!Y129*Y$155</f>
        <v>5.4850261267785333E-2</v>
      </c>
      <c r="Z129" s="225">
        <f ca="1">Energy!Z129*Z$155</f>
        <v>5.9272291319682813E-2</v>
      </c>
      <c r="AA129" s="225">
        <f ca="1">Energy!AA129*AA$155</f>
        <v>6.7013396302696343E-2</v>
      </c>
      <c r="AB129" s="225">
        <f ca="1">Energy!AB129*AB$155</f>
        <v>7.3755308777650491E-2</v>
      </c>
      <c r="AC129" s="225">
        <f ca="1">Energy!AC129*AC$155</f>
        <v>7.9566185933942837E-2</v>
      </c>
      <c r="AD129" s="225">
        <f ca="1">Energy!AD129*AD$155</f>
        <v>8.9925691030767849E-2</v>
      </c>
      <c r="AE129" s="225">
        <f ca="1">Energy!AE129*AE$155</f>
        <v>0.1003241981189575</v>
      </c>
      <c r="AF129" s="225">
        <f ca="1">Energy!AF129*AF$155</f>
        <v>0.11007341113980745</v>
      </c>
      <c r="AG129" s="225">
        <f ca="1">Energy!AG129*AG$155</f>
        <v>0.12220179832792519</v>
      </c>
      <c r="AH129" s="225">
        <f ca="1">Energy!AH129*AH$155</f>
        <v>0.13503925174842718</v>
      </c>
      <c r="AI129" s="225">
        <f ca="1">Energy!AI129*AI$155</f>
        <v>0.14177974048447631</v>
      </c>
      <c r="AJ129" s="225">
        <f ca="1">Energy!AJ129*AJ$155</f>
        <v>0.16334997700316037</v>
      </c>
      <c r="AK129" s="225">
        <f ca="1">Energy!AK129*AK$155</f>
        <v>0.17765685428749442</v>
      </c>
      <c r="AL129" s="225">
        <f ca="1">Energy!AL129*AL$155</f>
        <v>0.21762355446143025</v>
      </c>
      <c r="AM129" s="225">
        <f ca="1">Energy!AM129*AM$155</f>
        <v>0.29016659710636034</v>
      </c>
      <c r="AN129" s="225">
        <f ca="1">Energy!AN129*AN$155</f>
        <v>0.36316577851530452</v>
      </c>
      <c r="AO129" s="225">
        <f ca="1">Energy!AO129*AO$155</f>
        <v>0.45948749083162099</v>
      </c>
      <c r="AP129" s="225">
        <f ca="1">Energy!AP129*AP$155</f>
        <v>0.55346537529491935</v>
      </c>
      <c r="AQ129" s="238">
        <f ca="1">Energy!AQ129*RelNonRes</f>
        <v>0.62614604929045325</v>
      </c>
      <c r="AR129" s="100">
        <f ca="1">Energy!AR129*RelNonRes*(1+RelInc)^(AR$120-$AQ$120)</f>
        <v>0.71919406403428476</v>
      </c>
      <c r="AS129" s="100">
        <f ca="1">Energy!AS129*RelNonRes*(1+RelInc)^(AS$120-$AQ$120)</f>
        <v>0.79924004495787115</v>
      </c>
      <c r="AT129" s="100">
        <f ca="1">Energy!AT129*RelNonRes*(1+RelInc)^(AT$120-$AQ$120)</f>
        <v>0.86700156906158654</v>
      </c>
      <c r="AU129" s="100">
        <f>Energy!AU129*RelNonRes*(1+RelInc)^(AU$120-$AQ$120)</f>
        <v>0</v>
      </c>
      <c r="AV129" s="100">
        <f>Energy!AV129*RelNonRes*(1+RelInc)^(AV$120-$AQ$120)</f>
        <v>0</v>
      </c>
      <c r="AW129" s="100">
        <f>Energy!AW129*RelNonRes*(1+RelInc)^(AW$120-$AQ$120)</f>
        <v>0</v>
      </c>
      <c r="AX129" s="100">
        <f>Energy!AX129*RelNonRes*(1+RelInc)^(AX$120-$AQ$120)</f>
        <v>0</v>
      </c>
      <c r="AY129" s="100">
        <f>Energy!AY129*RelNonRes*(1+RelInc)^(AY$120-$AQ$120)</f>
        <v>0</v>
      </c>
      <c r="AZ129" s="100">
        <f>Energy!AZ129*RelNonRes*(1+RelInc)^(AZ$120-$AQ$120)</f>
        <v>0</v>
      </c>
      <c r="BA129" s="100">
        <f>Energy!BA129*RelNonRes*(1+RelInc)^(BA$120-$AQ$120)</f>
        <v>0</v>
      </c>
      <c r="BB129" s="100">
        <f>Energy!BB129*RelNonRes*(1+RelInc)^(BB$120-$AQ$120)</f>
        <v>0</v>
      </c>
      <c r="BC129" s="100">
        <f>Energy!BC129*RelNonRes*(1+RelInc)^(BC$120-$AQ$120)</f>
        <v>0</v>
      </c>
      <c r="BD129" s="100">
        <f>Energy!BD129*RelNonRes*(1+RelInc)^(BD$120-$AQ$120)</f>
        <v>0</v>
      </c>
      <c r="BE129" s="100">
        <f>Energy!BE129*RelNonRes*(1+RelInc)^(BE$120-$AQ$120)</f>
        <v>0</v>
      </c>
      <c r="BF129" s="100">
        <f>Energy!BF129*RelNonRes*(1+RelInc)^(BF$120-$AQ$120)</f>
        <v>0</v>
      </c>
      <c r="BG129" s="100">
        <f>Energy!BG129*RelNonRes*(1+RelInc)^(BG$120-$AQ$120)</f>
        <v>0</v>
      </c>
      <c r="BH129" s="100">
        <f>Energy!BH129*RelNonRes*(1+RelInc)^(BH$120-$AQ$120)</f>
        <v>0</v>
      </c>
      <c r="BI129" s="100">
        <f>Energy!BI129*RelNonRes*(1+RelInc)^(BI$120-$AQ$120)</f>
        <v>0</v>
      </c>
      <c r="BJ129" s="100">
        <f>Energy!BJ129*RelNonRes*(1+RelInc)^(BJ$120-$AQ$120)</f>
        <v>0</v>
      </c>
      <c r="BK129" s="100">
        <f>Energy!BK129*RelNonRes*(1+RelInc)^(BK$120-$AQ$120)</f>
        <v>0</v>
      </c>
      <c r="BL129" s="100">
        <f>Energy!BL129*RelNonRes*(1+RelInc)^(BL$120-$AQ$120)</f>
        <v>0</v>
      </c>
      <c r="BM129" s="100">
        <f>Energy!BM129*RelNonRes*(1+RelInc)^(BM$120-$AQ$120)</f>
        <v>0</v>
      </c>
      <c r="BN129" s="100">
        <f>Energy!BN129*RelNonRes*(1+RelInc)^(BN$120-$AQ$120)</f>
        <v>0</v>
      </c>
      <c r="BO129" s="100">
        <f>Energy!BO129*RelNonRes*(1+RelInc)^(BO$120-$AQ$120)</f>
        <v>0</v>
      </c>
      <c r="BP129" s="100">
        <f>Energy!BP129*RelNonRes*(1+RelInc)^(BP$120-$AQ$120)</f>
        <v>0</v>
      </c>
      <c r="BQ129" s="100">
        <f>Energy!BQ129*RelNonRes*(1+RelInc)^(BQ$120-$AQ$120)</f>
        <v>0</v>
      </c>
      <c r="BR129" s="100">
        <f>Energy!BR129*RelNonRes*(1+RelInc)^(BR$120-$AQ$120)</f>
        <v>0</v>
      </c>
      <c r="BS129" s="100">
        <f>Energy!BS129*RelNonRes*(1+RelInc)^(BS$120-$AQ$120)</f>
        <v>0</v>
      </c>
      <c r="BT129" s="100">
        <f>Energy!BT129*RelNonRes*(1+RelInc)^(BT$120-$AQ$120)</f>
        <v>0</v>
      </c>
      <c r="BU129" s="100">
        <f>Energy!BU129*RelNonRes*(1+RelInc)^(BU$120-$AQ$120)</f>
        <v>0</v>
      </c>
      <c r="BV129" s="100">
        <f>Energy!BV129*RelNonRes*(1+RelInc)^(BV$120-$AQ$120)</f>
        <v>0</v>
      </c>
      <c r="BW129" s="100">
        <f>Energy!BW129*RelNonRes*(1+RelInc)^(BW$120-$AQ$120)</f>
        <v>0</v>
      </c>
      <c r="BX129" s="100">
        <f>Energy!BX129*RelNonRes*(1+RelInc)^(BX$120-$AQ$120)</f>
        <v>0</v>
      </c>
      <c r="BY129" s="100">
        <f>Energy!BY129*RelNonRes*(1+RelInc)^(BY$120-$AQ$120)</f>
        <v>0</v>
      </c>
      <c r="BZ129" s="100">
        <f>Energy!BZ129*RelNonRes*(1+RelInc)^(BZ$120-$AQ$120)</f>
        <v>0</v>
      </c>
      <c r="CA129" s="100">
        <f>Energy!CA129*RelNonRes*(1+RelInc)^(CA$120-$AQ$120)</f>
        <v>0</v>
      </c>
      <c r="CB129" s="100">
        <f>Energy!CB129*RelNonRes*(1+RelInc)^(CB$120-$AQ$120)</f>
        <v>0</v>
      </c>
      <c r="CC129" s="100">
        <f>Energy!CC129*RelNonRes*(1+RelInc)^(CC$120-$AQ$120)</f>
        <v>0</v>
      </c>
      <c r="CD129" s="100">
        <f>Energy!CD129*RelNonRes*(1+RelInc)^(CD$120-$AQ$120)</f>
        <v>0</v>
      </c>
      <c r="CE129" s="100">
        <f>Energy!CE129*RelNonRes*(1+RelInc)^(CE$120-$AQ$120)</f>
        <v>0</v>
      </c>
    </row>
    <row r="130" spans="2:83" x14ac:dyDescent="0.25">
      <c r="B130" s="307"/>
      <c r="C130" s="54" t="s">
        <v>12</v>
      </c>
      <c r="E130" s="347"/>
      <c r="F130" s="350"/>
      <c r="G130" s="229"/>
      <c r="H130" s="229"/>
      <c r="I130" s="211"/>
      <c r="J130" s="211"/>
      <c r="K130" s="211"/>
      <c r="L130" s="211"/>
      <c r="M130" s="211"/>
      <c r="N130" s="211"/>
      <c r="O130" s="211"/>
      <c r="P130" s="211"/>
      <c r="Q130" s="211"/>
      <c r="R130" s="211"/>
      <c r="S130" s="211"/>
      <c r="T130" s="211"/>
      <c r="U130" s="211"/>
      <c r="V130" s="211"/>
      <c r="W130" s="225">
        <f ca="1">Energy!W130*W$155</f>
        <v>0.18770895091555626</v>
      </c>
      <c r="X130" s="225">
        <f ca="1">Energy!X130*X$155</f>
        <v>0.20522330883772619</v>
      </c>
      <c r="Y130" s="225">
        <f ca="1">Energy!Y130*Y$155</f>
        <v>0.22256875740126461</v>
      </c>
      <c r="Z130" s="225">
        <f ca="1">Energy!Z130*Z$155</f>
        <v>0.2284404236862502</v>
      </c>
      <c r="AA130" s="225">
        <f ca="1">Energy!AA130*AA$155</f>
        <v>0.24030034146996457</v>
      </c>
      <c r="AB130" s="225">
        <f ca="1">Energy!AB130*AB$155</f>
        <v>0.24170340524196829</v>
      </c>
      <c r="AC130" s="225">
        <f ca="1">Energy!AC130*AC$155</f>
        <v>0.23725896229176929</v>
      </c>
      <c r="AD130" s="225">
        <f ca="1">Energy!AD130*AD$155</f>
        <v>0.24483978612706628</v>
      </c>
      <c r="AE130" s="225">
        <f ca="1">Energy!AE130*AE$155</f>
        <v>0.2518007941407211</v>
      </c>
      <c r="AF130" s="225">
        <f ca="1">Energy!AF130*AF$155</f>
        <v>0.25892800912179115</v>
      </c>
      <c r="AG130" s="225">
        <f ca="1">Energy!AG130*AG$155</f>
        <v>0.27380474999035953</v>
      </c>
      <c r="AH130" s="225">
        <f ca="1">Energy!AH130*AH$155</f>
        <v>0.29111018599752742</v>
      </c>
      <c r="AI130" s="225">
        <f ca="1">Energy!AI130*AI$155</f>
        <v>0.29525497710639709</v>
      </c>
      <c r="AJ130" s="225">
        <f ca="1">Energy!AJ130*AJ$155</f>
        <v>0.33071011326177685</v>
      </c>
      <c r="AK130" s="225">
        <f ca="1">Energy!AK130*AK$155</f>
        <v>0.3483472767515523</v>
      </c>
      <c r="AL130" s="225">
        <f ca="1">Energy!AL130*AL$155</f>
        <v>0.39577045552120621</v>
      </c>
      <c r="AM130" s="225">
        <f ca="1">Energy!AM130*AM$155</f>
        <v>0.47374546917374055</v>
      </c>
      <c r="AN130" s="225">
        <f ca="1">Energy!AN130*AN$155</f>
        <v>0.521968707455849</v>
      </c>
      <c r="AO130" s="225">
        <f ca="1">Energy!AO130*AO$155</f>
        <v>0.59445219862103971</v>
      </c>
      <c r="AP130" s="225">
        <f ca="1">Energy!AP130*AP$155</f>
        <v>0.65606404076431613</v>
      </c>
      <c r="AQ130" s="238">
        <f ca="1">Energy!AQ130*RelNonRes</f>
        <v>0.69870240289862329</v>
      </c>
      <c r="AR130" s="100">
        <f ca="1">Energy!AR130*RelNonRes*(1+RelInc)^(AR$120-$AQ$120)</f>
        <v>0.7623151127901856</v>
      </c>
      <c r="AS130" s="100">
        <f ca="1">Energy!AS130*RelNonRes*(1+RelInc)^(AS$120-$AQ$120)</f>
        <v>0.81188828951319314</v>
      </c>
      <c r="AT130" s="100">
        <f ca="1">Energy!AT130*RelNonRes*(1+RelInc)^(AT$120-$AQ$120)</f>
        <v>0.84444192694519171</v>
      </c>
      <c r="AU130" s="100">
        <f>Energy!AU130*RelNonRes*(1+RelInc)^(AU$120-$AQ$120)</f>
        <v>0</v>
      </c>
      <c r="AV130" s="100">
        <f>Energy!AV130*RelNonRes*(1+RelInc)^(AV$120-$AQ$120)</f>
        <v>0</v>
      </c>
      <c r="AW130" s="100">
        <f>Energy!AW130*RelNonRes*(1+RelInc)^(AW$120-$AQ$120)</f>
        <v>0</v>
      </c>
      <c r="AX130" s="100">
        <f>Energy!AX130*RelNonRes*(1+RelInc)^(AX$120-$AQ$120)</f>
        <v>0</v>
      </c>
      <c r="AY130" s="100">
        <f>Energy!AY130*RelNonRes*(1+RelInc)^(AY$120-$AQ$120)</f>
        <v>0</v>
      </c>
      <c r="AZ130" s="100">
        <f>Energy!AZ130*RelNonRes*(1+RelInc)^(AZ$120-$AQ$120)</f>
        <v>0</v>
      </c>
      <c r="BA130" s="100">
        <f>Energy!BA130*RelNonRes*(1+RelInc)^(BA$120-$AQ$120)</f>
        <v>0</v>
      </c>
      <c r="BB130" s="100">
        <f>Energy!BB130*RelNonRes*(1+RelInc)^(BB$120-$AQ$120)</f>
        <v>0</v>
      </c>
      <c r="BC130" s="100">
        <f>Energy!BC130*RelNonRes*(1+RelInc)^(BC$120-$AQ$120)</f>
        <v>0</v>
      </c>
      <c r="BD130" s="100">
        <f>Energy!BD130*RelNonRes*(1+RelInc)^(BD$120-$AQ$120)</f>
        <v>0</v>
      </c>
      <c r="BE130" s="100">
        <f>Energy!BE130*RelNonRes*(1+RelInc)^(BE$120-$AQ$120)</f>
        <v>0</v>
      </c>
      <c r="BF130" s="100">
        <f>Energy!BF130*RelNonRes*(1+RelInc)^(BF$120-$AQ$120)</f>
        <v>0</v>
      </c>
      <c r="BG130" s="100">
        <f>Energy!BG130*RelNonRes*(1+RelInc)^(BG$120-$AQ$120)</f>
        <v>0</v>
      </c>
      <c r="BH130" s="100">
        <f>Energy!BH130*RelNonRes*(1+RelInc)^(BH$120-$AQ$120)</f>
        <v>0</v>
      </c>
      <c r="BI130" s="100">
        <f>Energy!BI130*RelNonRes*(1+RelInc)^(BI$120-$AQ$120)</f>
        <v>0</v>
      </c>
      <c r="BJ130" s="100">
        <f>Energy!BJ130*RelNonRes*(1+RelInc)^(BJ$120-$AQ$120)</f>
        <v>0</v>
      </c>
      <c r="BK130" s="100">
        <f>Energy!BK130*RelNonRes*(1+RelInc)^(BK$120-$AQ$120)</f>
        <v>0</v>
      </c>
      <c r="BL130" s="100">
        <f>Energy!BL130*RelNonRes*(1+RelInc)^(BL$120-$AQ$120)</f>
        <v>0</v>
      </c>
      <c r="BM130" s="100">
        <f>Energy!BM130*RelNonRes*(1+RelInc)^(BM$120-$AQ$120)</f>
        <v>0</v>
      </c>
      <c r="BN130" s="100">
        <f>Energy!BN130*RelNonRes*(1+RelInc)^(BN$120-$AQ$120)</f>
        <v>0</v>
      </c>
      <c r="BO130" s="100">
        <f>Energy!BO130*RelNonRes*(1+RelInc)^(BO$120-$AQ$120)</f>
        <v>0</v>
      </c>
      <c r="BP130" s="100">
        <f>Energy!BP130*RelNonRes*(1+RelInc)^(BP$120-$AQ$120)</f>
        <v>0</v>
      </c>
      <c r="BQ130" s="100">
        <f>Energy!BQ130*RelNonRes*(1+RelInc)^(BQ$120-$AQ$120)</f>
        <v>0</v>
      </c>
      <c r="BR130" s="100">
        <f>Energy!BR130*RelNonRes*(1+RelInc)^(BR$120-$AQ$120)</f>
        <v>0</v>
      </c>
      <c r="BS130" s="100">
        <f>Energy!BS130*RelNonRes*(1+RelInc)^(BS$120-$AQ$120)</f>
        <v>0</v>
      </c>
      <c r="BT130" s="100">
        <f>Energy!BT130*RelNonRes*(1+RelInc)^(BT$120-$AQ$120)</f>
        <v>0</v>
      </c>
      <c r="BU130" s="100">
        <f>Energy!BU130*RelNonRes*(1+RelInc)^(BU$120-$AQ$120)</f>
        <v>0</v>
      </c>
      <c r="BV130" s="100">
        <f>Energy!BV130*RelNonRes*(1+RelInc)^(BV$120-$AQ$120)</f>
        <v>0</v>
      </c>
      <c r="BW130" s="100">
        <f>Energy!BW130*RelNonRes*(1+RelInc)^(BW$120-$AQ$120)</f>
        <v>0</v>
      </c>
      <c r="BX130" s="100">
        <f>Energy!BX130*RelNonRes*(1+RelInc)^(BX$120-$AQ$120)</f>
        <v>0</v>
      </c>
      <c r="BY130" s="100">
        <f>Energy!BY130*RelNonRes*(1+RelInc)^(BY$120-$AQ$120)</f>
        <v>0</v>
      </c>
      <c r="BZ130" s="100">
        <f>Energy!BZ130*RelNonRes*(1+RelInc)^(BZ$120-$AQ$120)</f>
        <v>0</v>
      </c>
      <c r="CA130" s="100">
        <f>Energy!CA130*RelNonRes*(1+RelInc)^(CA$120-$AQ$120)</f>
        <v>0</v>
      </c>
      <c r="CB130" s="100">
        <f>Energy!CB130*RelNonRes*(1+RelInc)^(CB$120-$AQ$120)</f>
        <v>0</v>
      </c>
      <c r="CC130" s="100">
        <f>Energy!CC130*RelNonRes*(1+RelInc)^(CC$120-$AQ$120)</f>
        <v>0</v>
      </c>
      <c r="CD130" s="100">
        <f>Energy!CD130*RelNonRes*(1+RelInc)^(CD$120-$AQ$120)</f>
        <v>0</v>
      </c>
      <c r="CE130" s="100">
        <f>Energy!CE130*RelNonRes*(1+RelInc)^(CE$120-$AQ$120)</f>
        <v>0</v>
      </c>
    </row>
    <row r="131" spans="2:83" x14ac:dyDescent="0.25">
      <c r="B131" s="307"/>
      <c r="C131" s="3" t="s">
        <v>76</v>
      </c>
      <c r="E131" s="347"/>
      <c r="F131" s="350"/>
      <c r="G131" s="229"/>
      <c r="H131" s="229"/>
      <c r="I131" s="20"/>
      <c r="J131" s="20"/>
      <c r="K131" s="20"/>
      <c r="L131" s="20"/>
      <c r="M131" s="20"/>
      <c r="N131" s="20"/>
      <c r="O131" s="20"/>
      <c r="P131" s="20"/>
      <c r="Q131" s="20"/>
      <c r="R131" s="20"/>
      <c r="S131" s="20"/>
      <c r="T131" s="20"/>
      <c r="U131" s="20"/>
      <c r="V131" s="20"/>
      <c r="W131" s="26">
        <f t="shared" ref="W131" ca="1" si="70">SUM(W129:W130)</f>
        <v>0.23227911891449249</v>
      </c>
      <c r="X131" s="26">
        <f t="shared" ref="X131:CE131" ca="1" si="71">SUM(X129:X130)</f>
        <v>0.25452943454500793</v>
      </c>
      <c r="Y131" s="26">
        <f t="shared" ca="1" si="71"/>
        <v>0.27741901866904994</v>
      </c>
      <c r="Z131" s="26">
        <f t="shared" ca="1" si="71"/>
        <v>0.28771271500593298</v>
      </c>
      <c r="AA131" s="26">
        <f t="shared" ca="1" si="71"/>
        <v>0.30731373777266091</v>
      </c>
      <c r="AB131" s="26">
        <f t="shared" ca="1" si="71"/>
        <v>0.31545871401961878</v>
      </c>
      <c r="AC131" s="26">
        <f t="shared" ca="1" si="71"/>
        <v>0.31682514822571212</v>
      </c>
      <c r="AD131" s="26">
        <f t="shared" ca="1" si="71"/>
        <v>0.33476547715783411</v>
      </c>
      <c r="AE131" s="26">
        <f t="shared" ca="1" si="71"/>
        <v>0.35212499225967858</v>
      </c>
      <c r="AF131" s="26">
        <f t="shared" ca="1" si="71"/>
        <v>0.3690014202615986</v>
      </c>
      <c r="AG131" s="26">
        <f t="shared" ca="1" si="71"/>
        <v>0.39600654831828475</v>
      </c>
      <c r="AH131" s="26">
        <f t="shared" ca="1" si="71"/>
        <v>0.4261494377459546</v>
      </c>
      <c r="AI131" s="26">
        <f t="shared" ca="1" si="71"/>
        <v>0.43703471759087342</v>
      </c>
      <c r="AJ131" s="26">
        <f t="shared" ca="1" si="71"/>
        <v>0.49406009026493725</v>
      </c>
      <c r="AK131" s="26">
        <f t="shared" ca="1" si="71"/>
        <v>0.52600413103904675</v>
      </c>
      <c r="AL131" s="26">
        <f t="shared" ca="1" si="71"/>
        <v>0.61339400998263649</v>
      </c>
      <c r="AM131" s="26">
        <f t="shared" ca="1" si="71"/>
        <v>0.76391206628010089</v>
      </c>
      <c r="AN131" s="26">
        <f t="shared" ca="1" si="71"/>
        <v>0.88513448597115352</v>
      </c>
      <c r="AO131" s="26">
        <f t="shared" ca="1" si="71"/>
        <v>1.0539396894526607</v>
      </c>
      <c r="AP131" s="26">
        <f t="shared" ca="1" si="71"/>
        <v>1.2095294160592354</v>
      </c>
      <c r="AQ131" s="26">
        <f t="shared" ca="1" si="71"/>
        <v>1.3248484521890767</v>
      </c>
      <c r="AR131" s="26">
        <f t="shared" ca="1" si="71"/>
        <v>1.4815091768244704</v>
      </c>
      <c r="AS131" s="26">
        <f t="shared" ca="1" si="71"/>
        <v>1.6111283344710643</v>
      </c>
      <c r="AT131" s="26">
        <f t="shared" ca="1" si="71"/>
        <v>1.7114434960067784</v>
      </c>
      <c r="AU131" s="26">
        <f t="shared" si="71"/>
        <v>0</v>
      </c>
      <c r="AV131" s="26">
        <f t="shared" si="71"/>
        <v>0</v>
      </c>
      <c r="AW131" s="26">
        <f t="shared" si="71"/>
        <v>0</v>
      </c>
      <c r="AX131" s="26">
        <f t="shared" si="71"/>
        <v>0</v>
      </c>
      <c r="AY131" s="26">
        <f t="shared" si="71"/>
        <v>0</v>
      </c>
      <c r="AZ131" s="26">
        <f t="shared" si="71"/>
        <v>0</v>
      </c>
      <c r="BA131" s="26">
        <f t="shared" si="71"/>
        <v>0</v>
      </c>
      <c r="BB131" s="26">
        <f t="shared" si="71"/>
        <v>0</v>
      </c>
      <c r="BC131" s="26">
        <f t="shared" si="71"/>
        <v>0</v>
      </c>
      <c r="BD131" s="26">
        <f t="shared" si="71"/>
        <v>0</v>
      </c>
      <c r="BE131" s="26">
        <f t="shared" si="71"/>
        <v>0</v>
      </c>
      <c r="BF131" s="26">
        <f t="shared" si="71"/>
        <v>0</v>
      </c>
      <c r="BG131" s="26">
        <f t="shared" si="71"/>
        <v>0</v>
      </c>
      <c r="BH131" s="26">
        <f t="shared" si="71"/>
        <v>0</v>
      </c>
      <c r="BI131" s="26">
        <f t="shared" si="71"/>
        <v>0</v>
      </c>
      <c r="BJ131" s="26">
        <f t="shared" si="71"/>
        <v>0</v>
      </c>
      <c r="BK131" s="26">
        <f t="shared" si="71"/>
        <v>0</v>
      </c>
      <c r="BL131" s="26">
        <f t="shared" si="71"/>
        <v>0</v>
      </c>
      <c r="BM131" s="26">
        <f t="shared" si="71"/>
        <v>0</v>
      </c>
      <c r="BN131" s="26">
        <f t="shared" si="71"/>
        <v>0</v>
      </c>
      <c r="BO131" s="26">
        <f t="shared" si="71"/>
        <v>0</v>
      </c>
      <c r="BP131" s="26">
        <f t="shared" si="71"/>
        <v>0</v>
      </c>
      <c r="BQ131" s="26">
        <f t="shared" si="71"/>
        <v>0</v>
      </c>
      <c r="BR131" s="26">
        <f t="shared" si="71"/>
        <v>0</v>
      </c>
      <c r="BS131" s="26">
        <f t="shared" si="71"/>
        <v>0</v>
      </c>
      <c r="BT131" s="26">
        <f t="shared" si="71"/>
        <v>0</v>
      </c>
      <c r="BU131" s="26">
        <f t="shared" si="71"/>
        <v>0</v>
      </c>
      <c r="BV131" s="26">
        <f t="shared" si="71"/>
        <v>0</v>
      </c>
      <c r="BW131" s="26">
        <f t="shared" si="71"/>
        <v>0</v>
      </c>
      <c r="BX131" s="26">
        <f t="shared" si="71"/>
        <v>0</v>
      </c>
      <c r="BY131" s="26">
        <f t="shared" si="71"/>
        <v>0</v>
      </c>
      <c r="BZ131" s="26">
        <f t="shared" si="71"/>
        <v>0</v>
      </c>
      <c r="CA131" s="26">
        <f t="shared" si="71"/>
        <v>0</v>
      </c>
      <c r="CB131" s="26">
        <f t="shared" si="71"/>
        <v>0</v>
      </c>
      <c r="CC131" s="26">
        <f t="shared" si="71"/>
        <v>0</v>
      </c>
      <c r="CD131" s="26">
        <f t="shared" si="71"/>
        <v>0</v>
      </c>
      <c r="CE131" s="26">
        <f t="shared" si="71"/>
        <v>0</v>
      </c>
    </row>
    <row r="132" spans="2:83" ht="24" x14ac:dyDescent="0.25">
      <c r="B132" s="307" t="s">
        <v>73</v>
      </c>
      <c r="C132" s="54" t="s">
        <v>13</v>
      </c>
      <c r="E132" s="347"/>
      <c r="F132" s="350"/>
      <c r="G132" s="229"/>
      <c r="H132" s="229"/>
      <c r="I132" s="211"/>
      <c r="J132" s="211"/>
      <c r="K132" s="211"/>
      <c r="L132" s="211"/>
      <c r="M132" s="211"/>
      <c r="N132" s="211"/>
      <c r="O132" s="211"/>
      <c r="P132" s="211"/>
      <c r="Q132" s="211"/>
      <c r="R132" s="211"/>
      <c r="S132" s="211"/>
      <c r="T132" s="211"/>
      <c r="U132" s="211"/>
      <c r="V132" s="211"/>
      <c r="W132" s="225">
        <f ca="1">Energy!W132*W$155</f>
        <v>2.5277113858171184E-2</v>
      </c>
      <c r="X132" s="225">
        <f ca="1">Energy!X132*X$155</f>
        <v>3.0962108245391595E-2</v>
      </c>
      <c r="Y132" s="225">
        <f ca="1">Energy!Y132*Y$155</f>
        <v>3.851392987045154E-2</v>
      </c>
      <c r="Z132" s="225">
        <f ca="1">Energy!Z132*Z$155</f>
        <v>4.5514312954407492E-2</v>
      </c>
      <c r="AA132" s="225">
        <f ca="1">Energy!AA132*AA$155</f>
        <v>5.4693130055938052E-2</v>
      </c>
      <c r="AB132" s="225">
        <f ca="1">Energy!AB132*AB$155</f>
        <v>6.2271597226690657E-2</v>
      </c>
      <c r="AC132" s="225">
        <f ca="1">Energy!AC132*AC$155</f>
        <v>6.801281839296297E-2</v>
      </c>
      <c r="AD132" s="225">
        <f ca="1">Energy!AD132*AD$155</f>
        <v>7.6144213080131085E-2</v>
      </c>
      <c r="AE132" s="225">
        <f ca="1">Energy!AE132*AE$155</f>
        <v>8.3439527692975995E-2</v>
      </c>
      <c r="AF132" s="225">
        <f ca="1">Energy!AF132*AF$155</f>
        <v>8.9799904171796202E-2</v>
      </c>
      <c r="AG132" s="225">
        <f ca="1">Energy!AG132*AG$155</f>
        <v>9.8143547465733241E-2</v>
      </c>
      <c r="AH132" s="225">
        <f ca="1">Energy!AH132*AH$155</f>
        <v>0.10701541749655938</v>
      </c>
      <c r="AI132" s="225">
        <f ca="1">Energy!AI132*AI$155</f>
        <v>0.11110379687264745</v>
      </c>
      <c r="AJ132" s="225">
        <f ca="1">Energy!AJ132*AJ$155</f>
        <v>0.12665430972755112</v>
      </c>
      <c r="AK132" s="225">
        <f ca="1">Energy!AK132*AK$155</f>
        <v>0.13435301754598403</v>
      </c>
      <c r="AL132" s="225">
        <f ca="1">Energy!AL132*AL$155</f>
        <v>0.1520516644917965</v>
      </c>
      <c r="AM132" s="225">
        <f ca="1">Energy!AM132*AM$155</f>
        <v>0.17931507442722044</v>
      </c>
      <c r="AN132" s="225">
        <f ca="1">Energy!AN132*AN$155</f>
        <v>0.19249110196939398</v>
      </c>
      <c r="AO132" s="225">
        <f ca="1">Energy!AO132*AO$155</f>
        <v>0.21104993194443178</v>
      </c>
      <c r="AP132" s="225">
        <f ca="1">Energy!AP132*AP$155</f>
        <v>0.22283674867141443</v>
      </c>
      <c r="AQ132" s="238">
        <f ca="1">Energy!AQ132*RelNonRes</f>
        <v>0.22711777322962781</v>
      </c>
      <c r="AR132" s="100">
        <f ca="1">Energy!AR132*RelNonRes*(1+RelInc)^(AR$120-$AQ$120)</f>
        <v>0.24075906738331493</v>
      </c>
      <c r="AS132" s="100">
        <f ca="1">Energy!AS132*RelNonRes*(1+RelInc)^(AS$120-$AQ$120)</f>
        <v>0.25464268311896576</v>
      </c>
      <c r="AT132" s="100">
        <f ca="1">Energy!AT132*RelNonRes*(1+RelInc)^(AT$120-$AQ$120)</f>
        <v>0.27191958202270583</v>
      </c>
      <c r="AU132" s="100">
        <f>Energy!AU132*RelNonRes*(1+RelInc)^(AU$120-$AQ$120)</f>
        <v>0</v>
      </c>
      <c r="AV132" s="100">
        <f>Energy!AV132*RelNonRes*(1+RelInc)^(AV$120-$AQ$120)</f>
        <v>0</v>
      </c>
      <c r="AW132" s="100">
        <f>Energy!AW132*RelNonRes*(1+RelInc)^(AW$120-$AQ$120)</f>
        <v>0</v>
      </c>
      <c r="AX132" s="100">
        <f>Energy!AX132*RelNonRes*(1+RelInc)^(AX$120-$AQ$120)</f>
        <v>0</v>
      </c>
      <c r="AY132" s="100">
        <f>Energy!AY132*RelNonRes*(1+RelInc)^(AY$120-$AQ$120)</f>
        <v>0</v>
      </c>
      <c r="AZ132" s="100">
        <f>Energy!AZ132*RelNonRes*(1+RelInc)^(AZ$120-$AQ$120)</f>
        <v>0</v>
      </c>
      <c r="BA132" s="100">
        <f>Energy!BA132*RelNonRes*(1+RelInc)^(BA$120-$AQ$120)</f>
        <v>0</v>
      </c>
      <c r="BB132" s="100">
        <f>Energy!BB132*RelNonRes*(1+RelInc)^(BB$120-$AQ$120)</f>
        <v>0</v>
      </c>
      <c r="BC132" s="100">
        <f>Energy!BC132*RelNonRes*(1+RelInc)^(BC$120-$AQ$120)</f>
        <v>0</v>
      </c>
      <c r="BD132" s="100">
        <f>Energy!BD132*RelNonRes*(1+RelInc)^(BD$120-$AQ$120)</f>
        <v>0</v>
      </c>
      <c r="BE132" s="100">
        <f>Energy!BE132*RelNonRes*(1+RelInc)^(BE$120-$AQ$120)</f>
        <v>0</v>
      </c>
      <c r="BF132" s="100">
        <f>Energy!BF132*RelNonRes*(1+RelInc)^(BF$120-$AQ$120)</f>
        <v>0</v>
      </c>
      <c r="BG132" s="100">
        <f>Energy!BG132*RelNonRes*(1+RelInc)^(BG$120-$AQ$120)</f>
        <v>0</v>
      </c>
      <c r="BH132" s="100">
        <f>Energy!BH132*RelNonRes*(1+RelInc)^(BH$120-$AQ$120)</f>
        <v>0</v>
      </c>
      <c r="BI132" s="100">
        <f>Energy!BI132*RelNonRes*(1+RelInc)^(BI$120-$AQ$120)</f>
        <v>0</v>
      </c>
      <c r="BJ132" s="100">
        <f>Energy!BJ132*RelNonRes*(1+RelInc)^(BJ$120-$AQ$120)</f>
        <v>0</v>
      </c>
      <c r="BK132" s="100">
        <f>Energy!BK132*RelNonRes*(1+RelInc)^(BK$120-$AQ$120)</f>
        <v>0</v>
      </c>
      <c r="BL132" s="100">
        <f>Energy!BL132*RelNonRes*(1+RelInc)^(BL$120-$AQ$120)</f>
        <v>0</v>
      </c>
      <c r="BM132" s="100">
        <f>Energy!BM132*RelNonRes*(1+RelInc)^(BM$120-$AQ$120)</f>
        <v>0</v>
      </c>
      <c r="BN132" s="100">
        <f>Energy!BN132*RelNonRes*(1+RelInc)^(BN$120-$AQ$120)</f>
        <v>0</v>
      </c>
      <c r="BO132" s="100">
        <f>Energy!BO132*RelNonRes*(1+RelInc)^(BO$120-$AQ$120)</f>
        <v>0</v>
      </c>
      <c r="BP132" s="100">
        <f>Energy!BP132*RelNonRes*(1+RelInc)^(BP$120-$AQ$120)</f>
        <v>0</v>
      </c>
      <c r="BQ132" s="100">
        <f>Energy!BQ132*RelNonRes*(1+RelInc)^(BQ$120-$AQ$120)</f>
        <v>0</v>
      </c>
      <c r="BR132" s="100">
        <f>Energy!BR132*RelNonRes*(1+RelInc)^(BR$120-$AQ$120)</f>
        <v>0</v>
      </c>
      <c r="BS132" s="100">
        <f>Energy!BS132*RelNonRes*(1+RelInc)^(BS$120-$AQ$120)</f>
        <v>0</v>
      </c>
      <c r="BT132" s="100">
        <f>Energy!BT132*RelNonRes*(1+RelInc)^(BT$120-$AQ$120)</f>
        <v>0</v>
      </c>
      <c r="BU132" s="100">
        <f>Energy!BU132*RelNonRes*(1+RelInc)^(BU$120-$AQ$120)</f>
        <v>0</v>
      </c>
      <c r="BV132" s="100">
        <f>Energy!BV132*RelNonRes*(1+RelInc)^(BV$120-$AQ$120)</f>
        <v>0</v>
      </c>
      <c r="BW132" s="100">
        <f>Energy!BW132*RelNonRes*(1+RelInc)^(BW$120-$AQ$120)</f>
        <v>0</v>
      </c>
      <c r="BX132" s="100">
        <f>Energy!BX132*RelNonRes*(1+RelInc)^(BX$120-$AQ$120)</f>
        <v>0</v>
      </c>
      <c r="BY132" s="100">
        <f>Energy!BY132*RelNonRes*(1+RelInc)^(BY$120-$AQ$120)</f>
        <v>0</v>
      </c>
      <c r="BZ132" s="100">
        <f>Energy!BZ132*RelNonRes*(1+RelInc)^(BZ$120-$AQ$120)</f>
        <v>0</v>
      </c>
      <c r="CA132" s="100">
        <f>Energy!CA132*RelNonRes*(1+RelInc)^(CA$120-$AQ$120)</f>
        <v>0</v>
      </c>
      <c r="CB132" s="100">
        <f>Energy!CB132*RelNonRes*(1+RelInc)^(CB$120-$AQ$120)</f>
        <v>0</v>
      </c>
      <c r="CC132" s="100">
        <f>Energy!CC132*RelNonRes*(1+RelInc)^(CC$120-$AQ$120)</f>
        <v>0</v>
      </c>
      <c r="CD132" s="100">
        <f>Energy!CD132*RelNonRes*(1+RelInc)^(CD$120-$AQ$120)</f>
        <v>0</v>
      </c>
      <c r="CE132" s="100">
        <f>Energy!CE132*RelNonRes*(1+RelInc)^(CE$120-$AQ$120)</f>
        <v>0</v>
      </c>
    </row>
    <row r="133" spans="2:83" x14ac:dyDescent="0.25">
      <c r="B133" s="307"/>
      <c r="C133" s="54" t="s">
        <v>14</v>
      </c>
      <c r="E133" s="347"/>
      <c r="F133" s="350"/>
      <c r="G133" s="229"/>
      <c r="H133" s="229"/>
      <c r="I133" s="211"/>
      <c r="J133" s="211"/>
      <c r="K133" s="211"/>
      <c r="L133" s="211"/>
      <c r="M133" s="211"/>
      <c r="N133" s="211"/>
      <c r="O133" s="211"/>
      <c r="P133" s="211"/>
      <c r="Q133" s="211"/>
      <c r="R133" s="211"/>
      <c r="S133" s="211"/>
      <c r="T133" s="211"/>
      <c r="U133" s="211"/>
      <c r="V133" s="211"/>
      <c r="W133" s="225">
        <f ca="1">Energy!W133*W$155</f>
        <v>7.7923081445104916E-2</v>
      </c>
      <c r="X133" s="225">
        <f ca="1">Energy!X133*X$155</f>
        <v>0.13615921732774158</v>
      </c>
      <c r="Y133" s="225">
        <f ca="1">Energy!Y133*Y$155</f>
        <v>0.23947404833111369</v>
      </c>
      <c r="Z133" s="225">
        <f ca="1">Energy!Z133*Z$155</f>
        <v>0.34719219362446024</v>
      </c>
      <c r="AA133" s="225">
        <f ca="1">Energy!AA133*AA$155</f>
        <v>0.42491378334434693</v>
      </c>
      <c r="AB133" s="225">
        <f ca="1">Energy!AB133*AB$155</f>
        <v>0.44244860843931444</v>
      </c>
      <c r="AC133" s="225">
        <f ca="1">Energy!AC133*AC$155</f>
        <v>0.42493373738185442</v>
      </c>
      <c r="AD133" s="225">
        <f ca="1">Energy!AD133*AD$155</f>
        <v>0.41359837992184006</v>
      </c>
      <c r="AE133" s="225">
        <f ca="1">Energy!AE133*AE$155</f>
        <v>0.39806939326831903</v>
      </c>
      <c r="AF133" s="225">
        <f ca="1">Energy!AF133*AF$155</f>
        <v>0.38159157524631887</v>
      </c>
      <c r="AG133" s="225">
        <f ca="1">Energy!AG133*AG$155</f>
        <v>0.37575502996338395</v>
      </c>
      <c r="AH133" s="225">
        <f ca="1">Energy!AH133*AH$155</f>
        <v>0.37268961752486768</v>
      </c>
      <c r="AI133" s="225">
        <f ca="1">Energy!AI133*AI$155</f>
        <v>0.35483704353653617</v>
      </c>
      <c r="AJ133" s="225">
        <f ca="1">Energy!AJ133*AJ$155</f>
        <v>0.37372488196969328</v>
      </c>
      <c r="AK133" s="225">
        <f ca="1">Energy!AK133*AK$155</f>
        <v>0.36893080855088639</v>
      </c>
      <c r="AL133" s="225">
        <f ca="1">Energy!AL133*AL$155</f>
        <v>0.39150705281472004</v>
      </c>
      <c r="AM133" s="225">
        <f ca="1">Energy!AM133*AM$155</f>
        <v>0.41461481456639993</v>
      </c>
      <c r="AN133" s="225">
        <f ca="1">Energy!AN133*AN$155</f>
        <v>0.37208605499999997</v>
      </c>
      <c r="AO133" s="225">
        <f ca="1">Energy!AO133*AO$155</f>
        <v>0.32554298070000004</v>
      </c>
      <c r="AP133" s="225">
        <f ca="1">Energy!AP133*AP$155</f>
        <v>0.27895503999999993</v>
      </c>
      <c r="AQ133" s="238">
        <f ca="1">Energy!AQ133*RelNonRes</f>
        <v>0.24803999999999993</v>
      </c>
      <c r="AR133" s="100">
        <f ca="1">Energy!AR133*RelNonRes*(1+RelInc)^(AR$120-$AQ$120)</f>
        <v>0.2377509333333333</v>
      </c>
      <c r="AS133" s="100">
        <f ca="1">Energy!AS133*RelNonRes*(1+RelInc)^(AS$120-$AQ$120)</f>
        <v>0.23369410133333327</v>
      </c>
      <c r="AT133" s="100">
        <f ca="1">Energy!AT133*RelNonRes*(1+RelInc)^(AT$120-$AQ$120)</f>
        <v>0.23350301866666665</v>
      </c>
      <c r="AU133" s="100">
        <f>Energy!AU133*RelNonRes*(1+RelInc)^(AU$120-$AQ$120)</f>
        <v>0</v>
      </c>
      <c r="AV133" s="100">
        <f>Energy!AV133*RelNonRes*(1+RelInc)^(AV$120-$AQ$120)</f>
        <v>0</v>
      </c>
      <c r="AW133" s="100">
        <f>Energy!AW133*RelNonRes*(1+RelInc)^(AW$120-$AQ$120)</f>
        <v>0</v>
      </c>
      <c r="AX133" s="100">
        <f>Energy!AX133*RelNonRes*(1+RelInc)^(AX$120-$AQ$120)</f>
        <v>0</v>
      </c>
      <c r="AY133" s="100">
        <f>Energy!AY133*RelNonRes*(1+RelInc)^(AY$120-$AQ$120)</f>
        <v>0</v>
      </c>
      <c r="AZ133" s="100">
        <f>Energy!AZ133*RelNonRes*(1+RelInc)^(AZ$120-$AQ$120)</f>
        <v>0</v>
      </c>
      <c r="BA133" s="100">
        <f>Energy!BA133*RelNonRes*(1+RelInc)^(BA$120-$AQ$120)</f>
        <v>0</v>
      </c>
      <c r="BB133" s="100">
        <f>Energy!BB133*RelNonRes*(1+RelInc)^(BB$120-$AQ$120)</f>
        <v>0</v>
      </c>
      <c r="BC133" s="100">
        <f>Energy!BC133*RelNonRes*(1+RelInc)^(BC$120-$AQ$120)</f>
        <v>0</v>
      </c>
      <c r="BD133" s="100">
        <f>Energy!BD133*RelNonRes*(1+RelInc)^(BD$120-$AQ$120)</f>
        <v>0</v>
      </c>
      <c r="BE133" s="100">
        <f>Energy!BE133*RelNonRes*(1+RelInc)^(BE$120-$AQ$120)</f>
        <v>0</v>
      </c>
      <c r="BF133" s="100">
        <f>Energy!BF133*RelNonRes*(1+RelInc)^(BF$120-$AQ$120)</f>
        <v>0</v>
      </c>
      <c r="BG133" s="100">
        <f>Energy!BG133*RelNonRes*(1+RelInc)^(BG$120-$AQ$120)</f>
        <v>0</v>
      </c>
      <c r="BH133" s="100">
        <f>Energy!BH133*RelNonRes*(1+RelInc)^(BH$120-$AQ$120)</f>
        <v>0</v>
      </c>
      <c r="BI133" s="100">
        <f>Energy!BI133*RelNonRes*(1+RelInc)^(BI$120-$AQ$120)</f>
        <v>0</v>
      </c>
      <c r="BJ133" s="100">
        <f>Energy!BJ133*RelNonRes*(1+RelInc)^(BJ$120-$AQ$120)</f>
        <v>0</v>
      </c>
      <c r="BK133" s="100">
        <f>Energy!BK133*RelNonRes*(1+RelInc)^(BK$120-$AQ$120)</f>
        <v>0</v>
      </c>
      <c r="BL133" s="100">
        <f>Energy!BL133*RelNonRes*(1+RelInc)^(BL$120-$AQ$120)</f>
        <v>0</v>
      </c>
      <c r="BM133" s="100">
        <f>Energy!BM133*RelNonRes*(1+RelInc)^(BM$120-$AQ$120)</f>
        <v>0</v>
      </c>
      <c r="BN133" s="100">
        <f>Energy!BN133*RelNonRes*(1+RelInc)^(BN$120-$AQ$120)</f>
        <v>0</v>
      </c>
      <c r="BO133" s="100">
        <f>Energy!BO133*RelNonRes*(1+RelInc)^(BO$120-$AQ$120)</f>
        <v>0</v>
      </c>
      <c r="BP133" s="100">
        <f>Energy!BP133*RelNonRes*(1+RelInc)^(BP$120-$AQ$120)</f>
        <v>0</v>
      </c>
      <c r="BQ133" s="100">
        <f>Energy!BQ133*RelNonRes*(1+RelInc)^(BQ$120-$AQ$120)</f>
        <v>0</v>
      </c>
      <c r="BR133" s="100">
        <f>Energy!BR133*RelNonRes*(1+RelInc)^(BR$120-$AQ$120)</f>
        <v>0</v>
      </c>
      <c r="BS133" s="100">
        <f>Energy!BS133*RelNonRes*(1+RelInc)^(BS$120-$AQ$120)</f>
        <v>0</v>
      </c>
      <c r="BT133" s="100">
        <f>Energy!BT133*RelNonRes*(1+RelInc)^(BT$120-$AQ$120)</f>
        <v>0</v>
      </c>
      <c r="BU133" s="100">
        <f>Energy!BU133*RelNonRes*(1+RelInc)^(BU$120-$AQ$120)</f>
        <v>0</v>
      </c>
      <c r="BV133" s="100">
        <f>Energy!BV133*RelNonRes*(1+RelInc)^(BV$120-$AQ$120)</f>
        <v>0</v>
      </c>
      <c r="BW133" s="100">
        <f>Energy!BW133*RelNonRes*(1+RelInc)^(BW$120-$AQ$120)</f>
        <v>0</v>
      </c>
      <c r="BX133" s="100">
        <f>Energy!BX133*RelNonRes*(1+RelInc)^(BX$120-$AQ$120)</f>
        <v>0</v>
      </c>
      <c r="BY133" s="100">
        <f>Energy!BY133*RelNonRes*(1+RelInc)^(BY$120-$AQ$120)</f>
        <v>0</v>
      </c>
      <c r="BZ133" s="100">
        <f>Energy!BZ133*RelNonRes*(1+RelInc)^(BZ$120-$AQ$120)</f>
        <v>0</v>
      </c>
      <c r="CA133" s="100">
        <f>Energy!CA133*RelNonRes*(1+RelInc)^(CA$120-$AQ$120)</f>
        <v>0</v>
      </c>
      <c r="CB133" s="100">
        <f>Energy!CB133*RelNonRes*(1+RelInc)^(CB$120-$AQ$120)</f>
        <v>0</v>
      </c>
      <c r="CC133" s="100">
        <f>Energy!CC133*RelNonRes*(1+RelInc)^(CC$120-$AQ$120)</f>
        <v>0</v>
      </c>
      <c r="CD133" s="100">
        <f>Energy!CD133*RelNonRes*(1+RelInc)^(CD$120-$AQ$120)</f>
        <v>0</v>
      </c>
      <c r="CE133" s="100">
        <f>Energy!CE133*RelNonRes*(1+RelInc)^(CE$120-$AQ$120)</f>
        <v>0</v>
      </c>
    </row>
    <row r="134" spans="2:83" x14ac:dyDescent="0.25">
      <c r="B134" s="307"/>
      <c r="C134" s="54" t="s">
        <v>15</v>
      </c>
      <c r="E134" s="347"/>
      <c r="F134" s="350"/>
      <c r="G134" s="229"/>
      <c r="H134" s="229"/>
      <c r="I134" s="211"/>
      <c r="J134" s="211"/>
      <c r="K134" s="211"/>
      <c r="L134" s="211"/>
      <c r="M134" s="211"/>
      <c r="N134" s="211"/>
      <c r="O134" s="211"/>
      <c r="P134" s="211"/>
      <c r="Q134" s="211"/>
      <c r="R134" s="211"/>
      <c r="S134" s="211"/>
      <c r="T134" s="211"/>
      <c r="U134" s="211"/>
      <c r="V134" s="211"/>
      <c r="W134" s="225">
        <f ca="1">Energy!W134*W$155</f>
        <v>7.7688624917880519E-2</v>
      </c>
      <c r="X134" s="225">
        <f ca="1">Energy!X134*X$155</f>
        <v>8.3852414488438984E-2</v>
      </c>
      <c r="Y134" s="225">
        <f ca="1">Energy!Y134*Y$155</f>
        <v>8.8252771726074819E-2</v>
      </c>
      <c r="Z134" s="225">
        <f ca="1">Energy!Z134*Z$155</f>
        <v>8.6559610023057454E-2</v>
      </c>
      <c r="AA134" s="225">
        <f ca="1">Energy!AA134*AA$155</f>
        <v>8.5559234987715782E-2</v>
      </c>
      <c r="AB134" s="225">
        <f ca="1">Energy!AB134*AB$155</f>
        <v>8.0423648030118242E-2</v>
      </c>
      <c r="AC134" s="225">
        <f ca="1">Energy!AC134*AC$155</f>
        <v>7.4069681586147101E-2</v>
      </c>
      <c r="AD134" s="225">
        <f ca="1">Energy!AD134*AD$155</f>
        <v>7.1559800885150682E-2</v>
      </c>
      <c r="AE134" s="225">
        <f ca="1">Energy!AE134*AE$155</f>
        <v>6.8873012815322834E-2</v>
      </c>
      <c r="AF134" s="225">
        <f ca="1">Energy!AF134*AF$155</f>
        <v>6.6022060215124287E-2</v>
      </c>
      <c r="AG134" s="225">
        <f ca="1">Energy!AG134*AG$155</f>
        <v>6.5012235132195006E-2</v>
      </c>
      <c r="AH134" s="225">
        <f ca="1">Energy!AH134*AH$155</f>
        <v>6.4481864815530462E-2</v>
      </c>
      <c r="AI134" s="225">
        <f ca="1">Energy!AI134*AI$155</f>
        <v>6.139305523137821E-2</v>
      </c>
      <c r="AJ134" s="225">
        <f ca="1">Energy!AJ134*AJ$155</f>
        <v>6.4660983789713078E-2</v>
      </c>
      <c r="AK134" s="225">
        <f ca="1">Energy!AK134*AK$155</f>
        <v>6.3831524691388183E-2</v>
      </c>
      <c r="AL134" s="225">
        <f ca="1">Energy!AL134*AL$155</f>
        <v>6.7737612390667265E-2</v>
      </c>
      <c r="AM134" s="225">
        <f ca="1">Energy!AM134*AM$155</f>
        <v>7.5511223128841773E-2</v>
      </c>
      <c r="AN134" s="225">
        <f ca="1">Energy!AN134*AN$155</f>
        <v>7.7252925448033805E-2</v>
      </c>
      <c r="AO134" s="225">
        <f ca="1">Energy!AO134*AO$155</f>
        <v>8.1367897255478619E-2</v>
      </c>
      <c r="AP134" s="225">
        <f ca="1">Energy!AP134*AP$155</f>
        <v>8.3245716572594802E-2</v>
      </c>
      <c r="AQ134" s="238">
        <f ca="1">Energy!AQ134*RelNonRes</f>
        <v>8.235493850425292E-2</v>
      </c>
      <c r="AR134" s="100">
        <f ca="1">Energy!AR134*RelNonRes*(1+RelInc)^(AR$120-$AQ$120)</f>
        <v>8.444856438929213E-2</v>
      </c>
      <c r="AS134" s="100">
        <f ca="1">Energy!AS134*RelNonRes*(1+RelInc)^(AS$120-$AQ$120)</f>
        <v>8.4966888405894239E-2</v>
      </c>
      <c r="AT134" s="100">
        <f ca="1">Energy!AT134*RelNonRes*(1+RelInc)^(AT$120-$AQ$120)</f>
        <v>8.4155990944674047E-2</v>
      </c>
      <c r="AU134" s="100">
        <f>Energy!AU134*RelNonRes*(1+RelInc)^(AU$120-$AQ$120)</f>
        <v>0</v>
      </c>
      <c r="AV134" s="100">
        <f>Energy!AV134*RelNonRes*(1+RelInc)^(AV$120-$AQ$120)</f>
        <v>0</v>
      </c>
      <c r="AW134" s="100">
        <f>Energy!AW134*RelNonRes*(1+RelInc)^(AW$120-$AQ$120)</f>
        <v>0</v>
      </c>
      <c r="AX134" s="100">
        <f>Energy!AX134*RelNonRes*(1+RelInc)^(AX$120-$AQ$120)</f>
        <v>0</v>
      </c>
      <c r="AY134" s="100">
        <f>Energy!AY134*RelNonRes*(1+RelInc)^(AY$120-$AQ$120)</f>
        <v>0</v>
      </c>
      <c r="AZ134" s="100">
        <f>Energy!AZ134*RelNonRes*(1+RelInc)^(AZ$120-$AQ$120)</f>
        <v>0</v>
      </c>
      <c r="BA134" s="100">
        <f>Energy!BA134*RelNonRes*(1+RelInc)^(BA$120-$AQ$120)</f>
        <v>0</v>
      </c>
      <c r="BB134" s="100">
        <f>Energy!BB134*RelNonRes*(1+RelInc)^(BB$120-$AQ$120)</f>
        <v>0</v>
      </c>
      <c r="BC134" s="100">
        <f>Energy!BC134*RelNonRes*(1+RelInc)^(BC$120-$AQ$120)</f>
        <v>0</v>
      </c>
      <c r="BD134" s="100">
        <f>Energy!BD134*RelNonRes*(1+RelInc)^(BD$120-$AQ$120)</f>
        <v>0</v>
      </c>
      <c r="BE134" s="100">
        <f>Energy!BE134*RelNonRes*(1+RelInc)^(BE$120-$AQ$120)</f>
        <v>0</v>
      </c>
      <c r="BF134" s="100">
        <f>Energy!BF134*RelNonRes*(1+RelInc)^(BF$120-$AQ$120)</f>
        <v>0</v>
      </c>
      <c r="BG134" s="100">
        <f>Energy!BG134*RelNonRes*(1+RelInc)^(BG$120-$AQ$120)</f>
        <v>0</v>
      </c>
      <c r="BH134" s="100">
        <f>Energy!BH134*RelNonRes*(1+RelInc)^(BH$120-$AQ$120)</f>
        <v>0</v>
      </c>
      <c r="BI134" s="100">
        <f>Energy!BI134*RelNonRes*(1+RelInc)^(BI$120-$AQ$120)</f>
        <v>0</v>
      </c>
      <c r="BJ134" s="100">
        <f>Energy!BJ134*RelNonRes*(1+RelInc)^(BJ$120-$AQ$120)</f>
        <v>0</v>
      </c>
      <c r="BK134" s="100">
        <f>Energy!BK134*RelNonRes*(1+RelInc)^(BK$120-$AQ$120)</f>
        <v>0</v>
      </c>
      <c r="BL134" s="100">
        <f>Energy!BL134*RelNonRes*(1+RelInc)^(BL$120-$AQ$120)</f>
        <v>0</v>
      </c>
      <c r="BM134" s="100">
        <f>Energy!BM134*RelNonRes*(1+RelInc)^(BM$120-$AQ$120)</f>
        <v>0</v>
      </c>
      <c r="BN134" s="100">
        <f>Energy!BN134*RelNonRes*(1+RelInc)^(BN$120-$AQ$120)</f>
        <v>0</v>
      </c>
      <c r="BO134" s="100">
        <f>Energy!BO134*RelNonRes*(1+RelInc)^(BO$120-$AQ$120)</f>
        <v>0</v>
      </c>
      <c r="BP134" s="100">
        <f>Energy!BP134*RelNonRes*(1+RelInc)^(BP$120-$AQ$120)</f>
        <v>0</v>
      </c>
      <c r="BQ134" s="100">
        <f>Energy!BQ134*RelNonRes*(1+RelInc)^(BQ$120-$AQ$120)</f>
        <v>0</v>
      </c>
      <c r="BR134" s="100">
        <f>Energy!BR134*RelNonRes*(1+RelInc)^(BR$120-$AQ$120)</f>
        <v>0</v>
      </c>
      <c r="BS134" s="100">
        <f>Energy!BS134*RelNonRes*(1+RelInc)^(BS$120-$AQ$120)</f>
        <v>0</v>
      </c>
      <c r="BT134" s="100">
        <f>Energy!BT134*RelNonRes*(1+RelInc)^(BT$120-$AQ$120)</f>
        <v>0</v>
      </c>
      <c r="BU134" s="100">
        <f>Energy!BU134*RelNonRes*(1+RelInc)^(BU$120-$AQ$120)</f>
        <v>0</v>
      </c>
      <c r="BV134" s="100">
        <f>Energy!BV134*RelNonRes*(1+RelInc)^(BV$120-$AQ$120)</f>
        <v>0</v>
      </c>
      <c r="BW134" s="100">
        <f>Energy!BW134*RelNonRes*(1+RelInc)^(BW$120-$AQ$120)</f>
        <v>0</v>
      </c>
      <c r="BX134" s="100">
        <f>Energy!BX134*RelNonRes*(1+RelInc)^(BX$120-$AQ$120)</f>
        <v>0</v>
      </c>
      <c r="BY134" s="100">
        <f>Energy!BY134*RelNonRes*(1+RelInc)^(BY$120-$AQ$120)</f>
        <v>0</v>
      </c>
      <c r="BZ134" s="100">
        <f>Energy!BZ134*RelNonRes*(1+RelInc)^(BZ$120-$AQ$120)</f>
        <v>0</v>
      </c>
      <c r="CA134" s="100">
        <f>Energy!CA134*RelNonRes*(1+RelInc)^(CA$120-$AQ$120)</f>
        <v>0</v>
      </c>
      <c r="CB134" s="100">
        <f>Energy!CB134*RelNonRes*(1+RelInc)^(CB$120-$AQ$120)</f>
        <v>0</v>
      </c>
      <c r="CC134" s="100">
        <f>Energy!CC134*RelNonRes*(1+RelInc)^(CC$120-$AQ$120)</f>
        <v>0</v>
      </c>
      <c r="CD134" s="100">
        <f>Energy!CD134*RelNonRes*(1+RelInc)^(CD$120-$AQ$120)</f>
        <v>0</v>
      </c>
      <c r="CE134" s="100">
        <f>Energy!CE134*RelNonRes*(1+RelInc)^(CE$120-$AQ$120)</f>
        <v>0</v>
      </c>
    </row>
    <row r="135" spans="2:83" x14ac:dyDescent="0.25">
      <c r="B135" s="307"/>
      <c r="C135" s="54" t="s">
        <v>16</v>
      </c>
      <c r="E135" s="347"/>
      <c r="F135" s="350"/>
      <c r="G135" s="229"/>
      <c r="H135" s="229"/>
      <c r="I135" s="211"/>
      <c r="J135" s="211"/>
      <c r="K135" s="211"/>
      <c r="L135" s="211"/>
      <c r="M135" s="211"/>
      <c r="N135" s="211"/>
      <c r="O135" s="211"/>
      <c r="P135" s="211"/>
      <c r="Q135" s="211"/>
      <c r="R135" s="211"/>
      <c r="S135" s="211"/>
      <c r="T135" s="211"/>
      <c r="U135" s="211"/>
      <c r="V135" s="211"/>
      <c r="W135" s="225">
        <f ca="1">Energy!W135*W$155</f>
        <v>0</v>
      </c>
      <c r="X135" s="225">
        <f ca="1">Energy!X135*X$155</f>
        <v>0</v>
      </c>
      <c r="Y135" s="225">
        <f ca="1">Energy!Y135*Y$155</f>
        <v>0</v>
      </c>
      <c r="Z135" s="225">
        <f ca="1">Energy!Z135*Z$155</f>
        <v>0</v>
      </c>
      <c r="AA135" s="225">
        <f ca="1">Energy!AA135*AA$155</f>
        <v>0</v>
      </c>
      <c r="AB135" s="225">
        <f ca="1">Energy!AB135*AB$155</f>
        <v>0</v>
      </c>
      <c r="AC135" s="225">
        <f ca="1">Energy!AC135*AC$155</f>
        <v>0</v>
      </c>
      <c r="AD135" s="225">
        <f ca="1">Energy!AD135*AD$155</f>
        <v>0</v>
      </c>
      <c r="AE135" s="225">
        <f ca="1">Energy!AE135*AE$155</f>
        <v>0</v>
      </c>
      <c r="AF135" s="225">
        <f ca="1">Energy!AF135*AF$155</f>
        <v>0</v>
      </c>
      <c r="AG135" s="225">
        <f ca="1">Energy!AG135*AG$155</f>
        <v>0</v>
      </c>
      <c r="AH135" s="225">
        <f ca="1">Energy!AH135*AH$155</f>
        <v>0</v>
      </c>
      <c r="AI135" s="225">
        <f ca="1">Energy!AI135*AI$155</f>
        <v>0</v>
      </c>
      <c r="AJ135" s="225">
        <f ca="1">Energy!AJ135*AJ$155</f>
        <v>0</v>
      </c>
      <c r="AK135" s="225">
        <f ca="1">Energy!AK135*AK$155</f>
        <v>0</v>
      </c>
      <c r="AL135" s="225">
        <f ca="1">Energy!AL135*AL$155</f>
        <v>2.74054936970304E-3</v>
      </c>
      <c r="AM135" s="225">
        <f ca="1">Energy!AM135*AM$155</f>
        <v>1.0183521761279997E-2</v>
      </c>
      <c r="AN135" s="225">
        <f ca="1">Energy!AN135*AN$155</f>
        <v>2.5004182895999989E-2</v>
      </c>
      <c r="AO135" s="225">
        <f ca="1">Energy!AO135*AO$155</f>
        <v>4.3893435599999996E-2</v>
      </c>
      <c r="AP135" s="225">
        <f ca="1">Energy!AP135*AP$155</f>
        <v>6.2017682999999976E-2</v>
      </c>
      <c r="AQ135" s="238">
        <f ca="1">Energy!AQ135*RelNonRes</f>
        <v>7.1973999999999982E-2</v>
      </c>
      <c r="AR135" s="100">
        <f ca="1">Energy!AR135*RelNonRes*(1+RelInc)^(AR$120-$AQ$120)</f>
        <v>7.9868879999999962E-2</v>
      </c>
      <c r="AS135" s="100">
        <f ca="1">Energy!AS135*RelNonRes*(1+RelInc)^(AS$120-$AQ$120)</f>
        <v>8.4267455999999991E-2</v>
      </c>
      <c r="AT135" s="100">
        <f ca="1">Energy!AT135*RelNonRes*(1+RelInc)^(AT$120-$AQ$120)</f>
        <v>8.6386180608000004E-2</v>
      </c>
      <c r="AU135" s="100">
        <f>Energy!AU135*RelNonRes*(1+RelInc)^(AU$120-$AQ$120)</f>
        <v>0</v>
      </c>
      <c r="AV135" s="100">
        <f>Energy!AV135*RelNonRes*(1+RelInc)^(AV$120-$AQ$120)</f>
        <v>0</v>
      </c>
      <c r="AW135" s="100">
        <f>Energy!AW135*RelNonRes*(1+RelInc)^(AW$120-$AQ$120)</f>
        <v>0</v>
      </c>
      <c r="AX135" s="100">
        <f>Energy!AX135*RelNonRes*(1+RelInc)^(AX$120-$AQ$120)</f>
        <v>0</v>
      </c>
      <c r="AY135" s="100">
        <f>Energy!AY135*RelNonRes*(1+RelInc)^(AY$120-$AQ$120)</f>
        <v>0</v>
      </c>
      <c r="AZ135" s="100">
        <f>Energy!AZ135*RelNonRes*(1+RelInc)^(AZ$120-$AQ$120)</f>
        <v>0</v>
      </c>
      <c r="BA135" s="100">
        <f>Energy!BA135*RelNonRes*(1+RelInc)^(BA$120-$AQ$120)</f>
        <v>0</v>
      </c>
      <c r="BB135" s="100">
        <f>Energy!BB135*RelNonRes*(1+RelInc)^(BB$120-$AQ$120)</f>
        <v>0</v>
      </c>
      <c r="BC135" s="100">
        <f>Energy!BC135*RelNonRes*(1+RelInc)^(BC$120-$AQ$120)</f>
        <v>0</v>
      </c>
      <c r="BD135" s="100">
        <f>Energy!BD135*RelNonRes*(1+RelInc)^(BD$120-$AQ$120)</f>
        <v>0</v>
      </c>
      <c r="BE135" s="100">
        <f>Energy!BE135*RelNonRes*(1+RelInc)^(BE$120-$AQ$120)</f>
        <v>0</v>
      </c>
      <c r="BF135" s="100">
        <f>Energy!BF135*RelNonRes*(1+RelInc)^(BF$120-$AQ$120)</f>
        <v>0</v>
      </c>
      <c r="BG135" s="100">
        <f>Energy!BG135*RelNonRes*(1+RelInc)^(BG$120-$AQ$120)</f>
        <v>0</v>
      </c>
      <c r="BH135" s="100">
        <f>Energy!BH135*RelNonRes*(1+RelInc)^(BH$120-$AQ$120)</f>
        <v>0</v>
      </c>
      <c r="BI135" s="100">
        <f>Energy!BI135*RelNonRes*(1+RelInc)^(BI$120-$AQ$120)</f>
        <v>0</v>
      </c>
      <c r="BJ135" s="100">
        <f>Energy!BJ135*RelNonRes*(1+RelInc)^(BJ$120-$AQ$120)</f>
        <v>0</v>
      </c>
      <c r="BK135" s="100">
        <f>Energy!BK135*RelNonRes*(1+RelInc)^(BK$120-$AQ$120)</f>
        <v>0</v>
      </c>
      <c r="BL135" s="100">
        <f>Energy!BL135*RelNonRes*(1+RelInc)^(BL$120-$AQ$120)</f>
        <v>0</v>
      </c>
      <c r="BM135" s="100">
        <f>Energy!BM135*RelNonRes*(1+RelInc)^(BM$120-$AQ$120)</f>
        <v>0</v>
      </c>
      <c r="BN135" s="100">
        <f>Energy!BN135*RelNonRes*(1+RelInc)^(BN$120-$AQ$120)</f>
        <v>0</v>
      </c>
      <c r="BO135" s="100">
        <f>Energy!BO135*RelNonRes*(1+RelInc)^(BO$120-$AQ$120)</f>
        <v>0</v>
      </c>
      <c r="BP135" s="100">
        <f>Energy!BP135*RelNonRes*(1+RelInc)^(BP$120-$AQ$120)</f>
        <v>0</v>
      </c>
      <c r="BQ135" s="100">
        <f>Energy!BQ135*RelNonRes*(1+RelInc)^(BQ$120-$AQ$120)</f>
        <v>0</v>
      </c>
      <c r="BR135" s="100">
        <f>Energy!BR135*RelNonRes*(1+RelInc)^(BR$120-$AQ$120)</f>
        <v>0</v>
      </c>
      <c r="BS135" s="100">
        <f>Energy!BS135*RelNonRes*(1+RelInc)^(BS$120-$AQ$120)</f>
        <v>0</v>
      </c>
      <c r="BT135" s="100">
        <f>Energy!BT135*RelNonRes*(1+RelInc)^(BT$120-$AQ$120)</f>
        <v>0</v>
      </c>
      <c r="BU135" s="100">
        <f>Energy!BU135*RelNonRes*(1+RelInc)^(BU$120-$AQ$120)</f>
        <v>0</v>
      </c>
      <c r="BV135" s="100">
        <f>Energy!BV135*RelNonRes*(1+RelInc)^(BV$120-$AQ$120)</f>
        <v>0</v>
      </c>
      <c r="BW135" s="100">
        <f>Energy!BW135*RelNonRes*(1+RelInc)^(BW$120-$AQ$120)</f>
        <v>0</v>
      </c>
      <c r="BX135" s="100">
        <f>Energy!BX135*RelNonRes*(1+RelInc)^(BX$120-$AQ$120)</f>
        <v>0</v>
      </c>
      <c r="BY135" s="100">
        <f>Energy!BY135*RelNonRes*(1+RelInc)^(BY$120-$AQ$120)</f>
        <v>0</v>
      </c>
      <c r="BZ135" s="100">
        <f>Energy!BZ135*RelNonRes*(1+RelInc)^(BZ$120-$AQ$120)</f>
        <v>0</v>
      </c>
      <c r="CA135" s="100">
        <f>Energy!CA135*RelNonRes*(1+RelInc)^(CA$120-$AQ$120)</f>
        <v>0</v>
      </c>
      <c r="CB135" s="100">
        <f>Energy!CB135*RelNonRes*(1+RelInc)^(CB$120-$AQ$120)</f>
        <v>0</v>
      </c>
      <c r="CC135" s="100">
        <f>Energy!CC135*RelNonRes*(1+RelInc)^(CC$120-$AQ$120)</f>
        <v>0</v>
      </c>
      <c r="CD135" s="100">
        <f>Energy!CD135*RelNonRes*(1+RelInc)^(CD$120-$AQ$120)</f>
        <v>0</v>
      </c>
      <c r="CE135" s="100">
        <f>Energy!CE135*RelNonRes*(1+RelInc)^(CE$120-$AQ$120)</f>
        <v>0</v>
      </c>
    </row>
    <row r="136" spans="2:83" ht="24" x14ac:dyDescent="0.25">
      <c r="B136" s="307"/>
      <c r="C136" s="54" t="s">
        <v>17</v>
      </c>
      <c r="E136" s="347"/>
      <c r="F136" s="350"/>
      <c r="G136" s="229"/>
      <c r="H136" s="229"/>
      <c r="I136" s="211"/>
      <c r="J136" s="211"/>
      <c r="K136" s="211"/>
      <c r="L136" s="211"/>
      <c r="M136" s="211"/>
      <c r="N136" s="211"/>
      <c r="O136" s="211"/>
      <c r="P136" s="211"/>
      <c r="Q136" s="211"/>
      <c r="R136" s="211"/>
      <c r="S136" s="211"/>
      <c r="T136" s="211"/>
      <c r="U136" s="211"/>
      <c r="V136" s="211"/>
      <c r="W136" s="225">
        <f ca="1">Energy!W136*W$155</f>
        <v>0</v>
      </c>
      <c r="X136" s="225">
        <f ca="1">Energy!X136*X$155</f>
        <v>0</v>
      </c>
      <c r="Y136" s="225">
        <f ca="1">Energy!Y136*Y$155</f>
        <v>0</v>
      </c>
      <c r="Z136" s="225">
        <f ca="1">Energy!Z136*Z$155</f>
        <v>0</v>
      </c>
      <c r="AA136" s="225">
        <f ca="1">Energy!AA136*AA$155</f>
        <v>0</v>
      </c>
      <c r="AB136" s="225">
        <f ca="1">Energy!AB136*AB$155</f>
        <v>0</v>
      </c>
      <c r="AC136" s="225">
        <f ca="1">Energy!AC136*AC$155</f>
        <v>0</v>
      </c>
      <c r="AD136" s="225">
        <f ca="1">Energy!AD136*AD$155</f>
        <v>0</v>
      </c>
      <c r="AE136" s="225">
        <f ca="1">Energy!AE136*AE$155</f>
        <v>0</v>
      </c>
      <c r="AF136" s="225">
        <f ca="1">Energy!AF136*AF$155</f>
        <v>0</v>
      </c>
      <c r="AG136" s="225">
        <f ca="1">Energy!AG136*AG$155</f>
        <v>0</v>
      </c>
      <c r="AH136" s="225">
        <f ca="1">Energy!AH136*AH$155</f>
        <v>0</v>
      </c>
      <c r="AI136" s="225">
        <f ca="1">Energy!AI136*AI$155</f>
        <v>0</v>
      </c>
      <c r="AJ136" s="225">
        <f ca="1">Energy!AJ136*AJ$155</f>
        <v>0</v>
      </c>
      <c r="AK136" s="225">
        <f ca="1">Energy!AK136*AK$155</f>
        <v>0</v>
      </c>
      <c r="AL136" s="225">
        <f ca="1">Energy!AL136*AL$155</f>
        <v>0</v>
      </c>
      <c r="AM136" s="225">
        <f ca="1">Energy!AM136*AM$155</f>
        <v>1.0474479525887999E-3</v>
      </c>
      <c r="AN136" s="225">
        <f ca="1">Energy!AN136*AN$155</f>
        <v>9.6444705455999962E-3</v>
      </c>
      <c r="AO136" s="225">
        <f ca="1">Energy!AO136*AO$155</f>
        <v>3.7585321855199999E-2</v>
      </c>
      <c r="AP136" s="225">
        <f ca="1">Energy!AP136*AP$155</f>
        <v>8.6500257479999967E-2</v>
      </c>
      <c r="AQ136" s="238">
        <f ca="1">Energy!AQ136*RelNonRes</f>
        <v>0.13848263999999996</v>
      </c>
      <c r="AR136" s="100">
        <f ca="1">Energy!AR136*RelNonRes*(1+RelInc)^(AR$120-$AQ$120)</f>
        <v>0.19144719360000001</v>
      </c>
      <c r="AS136" s="100">
        <f ca="1">Energy!AS136*RelNonRes*(1+RelInc)^(AS$120-$AQ$120)</f>
        <v>0.24483651379199994</v>
      </c>
      <c r="AT136" s="100">
        <f ca="1">Energy!AT136*RelNonRes*(1+RelInc)^(AT$120-$AQ$120)</f>
        <v>0.30905863372799991</v>
      </c>
      <c r="AU136" s="100">
        <f>Energy!AU136*RelNonRes*(1+RelInc)^(AU$120-$AQ$120)</f>
        <v>0</v>
      </c>
      <c r="AV136" s="100">
        <f>Energy!AV136*RelNonRes*(1+RelInc)^(AV$120-$AQ$120)</f>
        <v>0</v>
      </c>
      <c r="AW136" s="100">
        <f>Energy!AW136*RelNonRes*(1+RelInc)^(AW$120-$AQ$120)</f>
        <v>0</v>
      </c>
      <c r="AX136" s="100">
        <f>Energy!AX136*RelNonRes*(1+RelInc)^(AX$120-$AQ$120)</f>
        <v>0</v>
      </c>
      <c r="AY136" s="100">
        <f>Energy!AY136*RelNonRes*(1+RelInc)^(AY$120-$AQ$120)</f>
        <v>0</v>
      </c>
      <c r="AZ136" s="100">
        <f>Energy!AZ136*RelNonRes*(1+RelInc)^(AZ$120-$AQ$120)</f>
        <v>0</v>
      </c>
      <c r="BA136" s="100">
        <f>Energy!BA136*RelNonRes*(1+RelInc)^(BA$120-$AQ$120)</f>
        <v>0</v>
      </c>
      <c r="BB136" s="100">
        <f>Energy!BB136*RelNonRes*(1+RelInc)^(BB$120-$AQ$120)</f>
        <v>0</v>
      </c>
      <c r="BC136" s="100">
        <f>Energy!BC136*RelNonRes*(1+RelInc)^(BC$120-$AQ$120)</f>
        <v>0</v>
      </c>
      <c r="BD136" s="100">
        <f>Energy!BD136*RelNonRes*(1+RelInc)^(BD$120-$AQ$120)</f>
        <v>0</v>
      </c>
      <c r="BE136" s="100">
        <f>Energy!BE136*RelNonRes*(1+RelInc)^(BE$120-$AQ$120)</f>
        <v>0</v>
      </c>
      <c r="BF136" s="100">
        <f>Energy!BF136*RelNonRes*(1+RelInc)^(BF$120-$AQ$120)</f>
        <v>0</v>
      </c>
      <c r="BG136" s="100">
        <f>Energy!BG136*RelNonRes*(1+RelInc)^(BG$120-$AQ$120)</f>
        <v>0</v>
      </c>
      <c r="BH136" s="100">
        <f>Energy!BH136*RelNonRes*(1+RelInc)^(BH$120-$AQ$120)</f>
        <v>0</v>
      </c>
      <c r="BI136" s="100">
        <f>Energy!BI136*RelNonRes*(1+RelInc)^(BI$120-$AQ$120)</f>
        <v>0</v>
      </c>
      <c r="BJ136" s="100">
        <f>Energy!BJ136*RelNonRes*(1+RelInc)^(BJ$120-$AQ$120)</f>
        <v>0</v>
      </c>
      <c r="BK136" s="100">
        <f>Energy!BK136*RelNonRes*(1+RelInc)^(BK$120-$AQ$120)</f>
        <v>0</v>
      </c>
      <c r="BL136" s="100">
        <f>Energy!BL136*RelNonRes*(1+RelInc)^(BL$120-$AQ$120)</f>
        <v>0</v>
      </c>
      <c r="BM136" s="100">
        <f>Energy!BM136*RelNonRes*(1+RelInc)^(BM$120-$AQ$120)</f>
        <v>0</v>
      </c>
      <c r="BN136" s="100">
        <f>Energy!BN136*RelNonRes*(1+RelInc)^(BN$120-$AQ$120)</f>
        <v>0</v>
      </c>
      <c r="BO136" s="100">
        <f>Energy!BO136*RelNonRes*(1+RelInc)^(BO$120-$AQ$120)</f>
        <v>0</v>
      </c>
      <c r="BP136" s="100">
        <f>Energy!BP136*RelNonRes*(1+RelInc)^(BP$120-$AQ$120)</f>
        <v>0</v>
      </c>
      <c r="BQ136" s="100">
        <f>Energy!BQ136*RelNonRes*(1+RelInc)^(BQ$120-$AQ$120)</f>
        <v>0</v>
      </c>
      <c r="BR136" s="100">
        <f>Energy!BR136*RelNonRes*(1+RelInc)^(BR$120-$AQ$120)</f>
        <v>0</v>
      </c>
      <c r="BS136" s="100">
        <f>Energy!BS136*RelNonRes*(1+RelInc)^(BS$120-$AQ$120)</f>
        <v>0</v>
      </c>
      <c r="BT136" s="100">
        <f>Energy!BT136*RelNonRes*(1+RelInc)^(BT$120-$AQ$120)</f>
        <v>0</v>
      </c>
      <c r="BU136" s="100">
        <f>Energy!BU136*RelNonRes*(1+RelInc)^(BU$120-$AQ$120)</f>
        <v>0</v>
      </c>
      <c r="BV136" s="100">
        <f>Energy!BV136*RelNonRes*(1+RelInc)^(BV$120-$AQ$120)</f>
        <v>0</v>
      </c>
      <c r="BW136" s="100">
        <f>Energy!BW136*RelNonRes*(1+RelInc)^(BW$120-$AQ$120)</f>
        <v>0</v>
      </c>
      <c r="BX136" s="100">
        <f>Energy!BX136*RelNonRes*(1+RelInc)^(BX$120-$AQ$120)</f>
        <v>0</v>
      </c>
      <c r="BY136" s="100">
        <f>Energy!BY136*RelNonRes*(1+RelInc)^(BY$120-$AQ$120)</f>
        <v>0</v>
      </c>
      <c r="BZ136" s="100">
        <f>Energy!BZ136*RelNonRes*(1+RelInc)^(BZ$120-$AQ$120)</f>
        <v>0</v>
      </c>
      <c r="CA136" s="100">
        <f>Energy!CA136*RelNonRes*(1+RelInc)^(CA$120-$AQ$120)</f>
        <v>0</v>
      </c>
      <c r="CB136" s="100">
        <f>Energy!CB136*RelNonRes*(1+RelInc)^(CB$120-$AQ$120)</f>
        <v>0</v>
      </c>
      <c r="CC136" s="100">
        <f>Energy!CC136*RelNonRes*(1+RelInc)^(CC$120-$AQ$120)</f>
        <v>0</v>
      </c>
      <c r="CD136" s="100">
        <f>Energy!CD136*RelNonRes*(1+RelInc)^(CD$120-$AQ$120)</f>
        <v>0</v>
      </c>
      <c r="CE136" s="100">
        <f>Energy!CE136*RelNonRes*(1+RelInc)^(CE$120-$AQ$120)</f>
        <v>0</v>
      </c>
    </row>
    <row r="137" spans="2:83" ht="24.6" customHeight="1" x14ac:dyDescent="0.25">
      <c r="B137" s="307"/>
      <c r="C137" s="54" t="s">
        <v>74</v>
      </c>
      <c r="E137" s="347"/>
      <c r="F137" s="350"/>
      <c r="G137" s="229"/>
      <c r="H137" s="229"/>
      <c r="I137" s="211"/>
      <c r="J137" s="211"/>
      <c r="K137" s="211"/>
      <c r="L137" s="211"/>
      <c r="M137" s="211"/>
      <c r="N137" s="211"/>
      <c r="O137" s="211"/>
      <c r="P137" s="211"/>
      <c r="Q137" s="211"/>
      <c r="R137" s="211"/>
      <c r="S137" s="211"/>
      <c r="T137" s="211"/>
      <c r="U137" s="211"/>
      <c r="V137" s="211"/>
      <c r="W137" s="225">
        <f ca="1">Energy!W137*W$155</f>
        <v>0</v>
      </c>
      <c r="X137" s="225">
        <f ca="1">Energy!X137*X$155</f>
        <v>0</v>
      </c>
      <c r="Y137" s="225">
        <f ca="1">Energy!Y137*Y$155</f>
        <v>2.6191226147593003E-5</v>
      </c>
      <c r="Z137" s="225">
        <f ca="1">Energy!Z137*Z$155</f>
        <v>2.1422124239088667E-4</v>
      </c>
      <c r="AA137" s="225">
        <f ca="1">Energy!AA137*AA$155</f>
        <v>8.6718202054975979E-4</v>
      </c>
      <c r="AB137" s="225">
        <f ca="1">Energy!AB137*AB$155</f>
        <v>2.3085549267571107E-3</v>
      </c>
      <c r="AC137" s="225">
        <f ca="1">Energy!AC137*AC$155</f>
        <v>4.6269726778310838E-3</v>
      </c>
      <c r="AD137" s="225">
        <f ca="1">Energy!AD137*AD$155</f>
        <v>8.0593314803735112E-3</v>
      </c>
      <c r="AE137" s="225">
        <f ca="1">Energy!AE137*AE$155</f>
        <v>1.2190766484859198E-2</v>
      </c>
      <c r="AF137" s="225">
        <f ca="1">Energy!AF137*AF$155</f>
        <v>1.663570254835706E-2</v>
      </c>
      <c r="AG137" s="225">
        <f ca="1">Energy!AG137*AG$155</f>
        <v>2.1720633386153126E-2</v>
      </c>
      <c r="AH137" s="225">
        <f ca="1">Energy!AH137*AH$155</f>
        <v>2.7122305424660945E-2</v>
      </c>
      <c r="AI137" s="225">
        <f ca="1">Energy!AI137*AI$155</f>
        <v>3.1282378101169052E-2</v>
      </c>
      <c r="AJ137" s="225">
        <f ca="1">Energy!AJ137*AJ$155</f>
        <v>3.8795276575502503E-2</v>
      </c>
      <c r="AK137" s="225">
        <f ca="1">Energy!AK137*AK$155</f>
        <v>4.4257787457368088E-2</v>
      </c>
      <c r="AL137" s="225">
        <f ca="1">Energy!AL137*AL$155</f>
        <v>5.4019189499835682E-2</v>
      </c>
      <c r="AM137" s="225">
        <f ca="1">Energy!AM137*AM$155</f>
        <v>7.0019284953152877E-2</v>
      </c>
      <c r="AN137" s="225">
        <f ca="1">Energy!AN137*AN$155</f>
        <v>8.5109584043364356E-2</v>
      </c>
      <c r="AO137" s="225">
        <f ca="1">Energy!AO137*AO$155</f>
        <v>0.10807539222310569</v>
      </c>
      <c r="AP137" s="225">
        <f ca="1">Energy!AP137*AP$155</f>
        <v>0.13253457313674899</v>
      </c>
      <c r="AQ137" s="238">
        <f ca="1">Energy!AQ137*RelNonRes</f>
        <v>0.15406174562809943</v>
      </c>
      <c r="AR137" s="100">
        <f ca="1">Energy!AR137*RelNonRes*(1+RelInc)^(AR$120-$AQ$120)</f>
        <v>0.18004545894759871</v>
      </c>
      <c r="AS137" s="100">
        <f ca="1">Energy!AS137*RelNonRes*(1+RelInc)^(AS$120-$AQ$120)</f>
        <v>0.20060295290289554</v>
      </c>
      <c r="AT137" s="100">
        <f ca="1">Energy!AT137*RelNonRes*(1+RelInc)^(AT$120-$AQ$120)</f>
        <v>0.20955666811750737</v>
      </c>
      <c r="AU137" s="100">
        <f>Energy!AU137*RelNonRes*(1+RelInc)^(AU$120-$AQ$120)</f>
        <v>0</v>
      </c>
      <c r="AV137" s="100">
        <f>Energy!AV137*RelNonRes*(1+RelInc)^(AV$120-$AQ$120)</f>
        <v>0</v>
      </c>
      <c r="AW137" s="100">
        <f>Energy!AW137*RelNonRes*(1+RelInc)^(AW$120-$AQ$120)</f>
        <v>0</v>
      </c>
      <c r="AX137" s="100">
        <f>Energy!AX137*RelNonRes*(1+RelInc)^(AX$120-$AQ$120)</f>
        <v>0</v>
      </c>
      <c r="AY137" s="100">
        <f>Energy!AY137*RelNonRes*(1+RelInc)^(AY$120-$AQ$120)</f>
        <v>0</v>
      </c>
      <c r="AZ137" s="100">
        <f>Energy!AZ137*RelNonRes*(1+RelInc)^(AZ$120-$AQ$120)</f>
        <v>0</v>
      </c>
      <c r="BA137" s="100">
        <f>Energy!BA137*RelNonRes*(1+RelInc)^(BA$120-$AQ$120)</f>
        <v>0</v>
      </c>
      <c r="BB137" s="100">
        <f>Energy!BB137*RelNonRes*(1+RelInc)^(BB$120-$AQ$120)</f>
        <v>0</v>
      </c>
      <c r="BC137" s="100">
        <f>Energy!BC137*RelNonRes*(1+RelInc)^(BC$120-$AQ$120)</f>
        <v>0</v>
      </c>
      <c r="BD137" s="100">
        <f>Energy!BD137*RelNonRes*(1+RelInc)^(BD$120-$AQ$120)</f>
        <v>0</v>
      </c>
      <c r="BE137" s="100">
        <f>Energy!BE137*RelNonRes*(1+RelInc)^(BE$120-$AQ$120)</f>
        <v>0</v>
      </c>
      <c r="BF137" s="100">
        <f>Energy!BF137*RelNonRes*(1+RelInc)^(BF$120-$AQ$120)</f>
        <v>0</v>
      </c>
      <c r="BG137" s="100">
        <f>Energy!BG137*RelNonRes*(1+RelInc)^(BG$120-$AQ$120)</f>
        <v>0</v>
      </c>
      <c r="BH137" s="100">
        <f>Energy!BH137*RelNonRes*(1+RelInc)^(BH$120-$AQ$120)</f>
        <v>0</v>
      </c>
      <c r="BI137" s="100">
        <f>Energy!BI137*RelNonRes*(1+RelInc)^(BI$120-$AQ$120)</f>
        <v>0</v>
      </c>
      <c r="BJ137" s="100">
        <f>Energy!BJ137*RelNonRes*(1+RelInc)^(BJ$120-$AQ$120)</f>
        <v>0</v>
      </c>
      <c r="BK137" s="100">
        <f>Energy!BK137*RelNonRes*(1+RelInc)^(BK$120-$AQ$120)</f>
        <v>0</v>
      </c>
      <c r="BL137" s="100">
        <f>Energy!BL137*RelNonRes*(1+RelInc)^(BL$120-$AQ$120)</f>
        <v>0</v>
      </c>
      <c r="BM137" s="100">
        <f>Energy!BM137*RelNonRes*(1+RelInc)^(BM$120-$AQ$120)</f>
        <v>0</v>
      </c>
      <c r="BN137" s="100">
        <f>Energy!BN137*RelNonRes*(1+RelInc)^(BN$120-$AQ$120)</f>
        <v>0</v>
      </c>
      <c r="BO137" s="100">
        <f>Energy!BO137*RelNonRes*(1+RelInc)^(BO$120-$AQ$120)</f>
        <v>0</v>
      </c>
      <c r="BP137" s="100">
        <f>Energy!BP137*RelNonRes*(1+RelInc)^(BP$120-$AQ$120)</f>
        <v>0</v>
      </c>
      <c r="BQ137" s="100">
        <f>Energy!BQ137*RelNonRes*(1+RelInc)^(BQ$120-$AQ$120)</f>
        <v>0</v>
      </c>
      <c r="BR137" s="100">
        <f>Energy!BR137*RelNonRes*(1+RelInc)^(BR$120-$AQ$120)</f>
        <v>0</v>
      </c>
      <c r="BS137" s="100">
        <f>Energy!BS137*RelNonRes*(1+RelInc)^(BS$120-$AQ$120)</f>
        <v>0</v>
      </c>
      <c r="BT137" s="100">
        <f>Energy!BT137*RelNonRes*(1+RelInc)^(BT$120-$AQ$120)</f>
        <v>0</v>
      </c>
      <c r="BU137" s="100">
        <f>Energy!BU137*RelNonRes*(1+RelInc)^(BU$120-$AQ$120)</f>
        <v>0</v>
      </c>
      <c r="BV137" s="100">
        <f>Energy!BV137*RelNonRes*(1+RelInc)^(BV$120-$AQ$120)</f>
        <v>0</v>
      </c>
      <c r="BW137" s="100">
        <f>Energy!BW137*RelNonRes*(1+RelInc)^(BW$120-$AQ$120)</f>
        <v>0</v>
      </c>
      <c r="BX137" s="100">
        <f>Energy!BX137*RelNonRes*(1+RelInc)^(BX$120-$AQ$120)</f>
        <v>0</v>
      </c>
      <c r="BY137" s="100">
        <f>Energy!BY137*RelNonRes*(1+RelInc)^(BY$120-$AQ$120)</f>
        <v>0</v>
      </c>
      <c r="BZ137" s="100">
        <f>Energy!BZ137*RelNonRes*(1+RelInc)^(BZ$120-$AQ$120)</f>
        <v>0</v>
      </c>
      <c r="CA137" s="100">
        <f>Energy!CA137*RelNonRes*(1+RelInc)^(CA$120-$AQ$120)</f>
        <v>0</v>
      </c>
      <c r="CB137" s="100">
        <f>Energy!CB137*RelNonRes*(1+RelInc)^(CB$120-$AQ$120)</f>
        <v>0</v>
      </c>
      <c r="CC137" s="100">
        <f>Energy!CC137*RelNonRes*(1+RelInc)^(CC$120-$AQ$120)</f>
        <v>0</v>
      </c>
      <c r="CD137" s="100">
        <f>Energy!CD137*RelNonRes*(1+RelInc)^(CD$120-$AQ$120)</f>
        <v>0</v>
      </c>
      <c r="CE137" s="100">
        <f>Energy!CE137*RelNonRes*(1+RelInc)^(CE$120-$AQ$120)</f>
        <v>0</v>
      </c>
    </row>
    <row r="138" spans="2:83" x14ac:dyDescent="0.25">
      <c r="B138" s="307"/>
      <c r="C138" s="3" t="s">
        <v>77</v>
      </c>
      <c r="E138" s="347"/>
      <c r="F138" s="350"/>
      <c r="G138" s="64"/>
      <c r="H138" s="64"/>
      <c r="I138" s="20"/>
      <c r="J138" s="20"/>
      <c r="K138" s="20"/>
      <c r="L138" s="20"/>
      <c r="M138" s="20"/>
      <c r="N138" s="20"/>
      <c r="O138" s="20"/>
      <c r="P138" s="20"/>
      <c r="Q138" s="20"/>
      <c r="R138" s="20"/>
      <c r="S138" s="20"/>
      <c r="T138" s="20"/>
      <c r="U138" s="20"/>
      <c r="V138" s="20"/>
      <c r="W138" s="26">
        <f t="shared" ref="W138" ca="1" si="72">SUM(W132:W137)</f>
        <v>0.1808888202211566</v>
      </c>
      <c r="X138" s="26">
        <f t="shared" ref="X138:CE138" ca="1" si="73">SUM(X132:X137)</f>
        <v>0.25097374006157214</v>
      </c>
      <c r="Y138" s="26">
        <f t="shared" ca="1" si="73"/>
        <v>0.36626694115378766</v>
      </c>
      <c r="Z138" s="26">
        <f t="shared" ca="1" si="73"/>
        <v>0.4794803378443161</v>
      </c>
      <c r="AA138" s="26">
        <f t="shared" ca="1" si="73"/>
        <v>0.56603333040855064</v>
      </c>
      <c r="AB138" s="26">
        <f t="shared" ca="1" si="73"/>
        <v>0.5874524086228804</v>
      </c>
      <c r="AC138" s="26">
        <f t="shared" ca="1" si="73"/>
        <v>0.57164321003879559</v>
      </c>
      <c r="AD138" s="26">
        <f t="shared" ca="1" si="73"/>
        <v>0.5693617253674953</v>
      </c>
      <c r="AE138" s="26">
        <f t="shared" ca="1" si="73"/>
        <v>0.5625727002614771</v>
      </c>
      <c r="AF138" s="26">
        <f t="shared" ca="1" si="73"/>
        <v>0.55404924218159646</v>
      </c>
      <c r="AG138" s="26">
        <f t="shared" ca="1" si="73"/>
        <v>0.56063144594746539</v>
      </c>
      <c r="AH138" s="26">
        <f t="shared" ca="1" si="73"/>
        <v>0.57130920526161844</v>
      </c>
      <c r="AI138" s="26">
        <f t="shared" ca="1" si="73"/>
        <v>0.55861627374173084</v>
      </c>
      <c r="AJ138" s="26">
        <f t="shared" ca="1" si="73"/>
        <v>0.60383545206246003</v>
      </c>
      <c r="AK138" s="26">
        <f t="shared" ca="1" si="73"/>
        <v>0.61137313824562667</v>
      </c>
      <c r="AL138" s="26">
        <f t="shared" ca="1" si="73"/>
        <v>0.66805606856672239</v>
      </c>
      <c r="AM138" s="26">
        <f t="shared" ca="1" si="73"/>
        <v>0.75069136678948389</v>
      </c>
      <c r="AN138" s="26">
        <f t="shared" ca="1" si="73"/>
        <v>0.76158831990239206</v>
      </c>
      <c r="AO138" s="26">
        <f t="shared" ca="1" si="73"/>
        <v>0.80751495957821617</v>
      </c>
      <c r="AP138" s="26">
        <f t="shared" ca="1" si="73"/>
        <v>0.8660900188607582</v>
      </c>
      <c r="AQ138" s="26">
        <f t="shared" ca="1" si="73"/>
        <v>0.92203109736198008</v>
      </c>
      <c r="AR138" s="26">
        <f t="shared" ca="1" si="73"/>
        <v>1.0143200976535391</v>
      </c>
      <c r="AS138" s="26">
        <f t="shared" ca="1" si="73"/>
        <v>1.1030105955530889</v>
      </c>
      <c r="AT138" s="26">
        <f t="shared" ca="1" si="73"/>
        <v>1.1945800740875538</v>
      </c>
      <c r="AU138" s="26">
        <f t="shared" si="73"/>
        <v>0</v>
      </c>
      <c r="AV138" s="26">
        <f t="shared" si="73"/>
        <v>0</v>
      </c>
      <c r="AW138" s="26">
        <f t="shared" si="73"/>
        <v>0</v>
      </c>
      <c r="AX138" s="26">
        <f t="shared" si="73"/>
        <v>0</v>
      </c>
      <c r="AY138" s="26">
        <f t="shared" si="73"/>
        <v>0</v>
      </c>
      <c r="AZ138" s="26">
        <f t="shared" si="73"/>
        <v>0</v>
      </c>
      <c r="BA138" s="26">
        <f t="shared" si="73"/>
        <v>0</v>
      </c>
      <c r="BB138" s="26">
        <f t="shared" si="73"/>
        <v>0</v>
      </c>
      <c r="BC138" s="26">
        <f t="shared" si="73"/>
        <v>0</v>
      </c>
      <c r="BD138" s="26">
        <f t="shared" si="73"/>
        <v>0</v>
      </c>
      <c r="BE138" s="26">
        <f t="shared" si="73"/>
        <v>0</v>
      </c>
      <c r="BF138" s="26">
        <f t="shared" si="73"/>
        <v>0</v>
      </c>
      <c r="BG138" s="26">
        <f t="shared" si="73"/>
        <v>0</v>
      </c>
      <c r="BH138" s="26">
        <f t="shared" si="73"/>
        <v>0</v>
      </c>
      <c r="BI138" s="26">
        <f t="shared" si="73"/>
        <v>0</v>
      </c>
      <c r="BJ138" s="26">
        <f t="shared" si="73"/>
        <v>0</v>
      </c>
      <c r="BK138" s="26">
        <f t="shared" si="73"/>
        <v>0</v>
      </c>
      <c r="BL138" s="26">
        <f t="shared" si="73"/>
        <v>0</v>
      </c>
      <c r="BM138" s="26">
        <f t="shared" si="73"/>
        <v>0</v>
      </c>
      <c r="BN138" s="26">
        <f t="shared" si="73"/>
        <v>0</v>
      </c>
      <c r="BO138" s="26">
        <f t="shared" si="73"/>
        <v>0</v>
      </c>
      <c r="BP138" s="26">
        <f t="shared" si="73"/>
        <v>0</v>
      </c>
      <c r="BQ138" s="26">
        <f t="shared" si="73"/>
        <v>0</v>
      </c>
      <c r="BR138" s="26">
        <f t="shared" si="73"/>
        <v>0</v>
      </c>
      <c r="BS138" s="26">
        <f t="shared" si="73"/>
        <v>0</v>
      </c>
      <c r="BT138" s="26">
        <f t="shared" si="73"/>
        <v>0</v>
      </c>
      <c r="BU138" s="26">
        <f t="shared" si="73"/>
        <v>0</v>
      </c>
      <c r="BV138" s="26">
        <f t="shared" si="73"/>
        <v>0</v>
      </c>
      <c r="BW138" s="26">
        <f t="shared" si="73"/>
        <v>0</v>
      </c>
      <c r="BX138" s="26">
        <f t="shared" si="73"/>
        <v>0</v>
      </c>
      <c r="BY138" s="26">
        <f t="shared" si="73"/>
        <v>0</v>
      </c>
      <c r="BZ138" s="26">
        <f t="shared" si="73"/>
        <v>0</v>
      </c>
      <c r="CA138" s="26">
        <f t="shared" si="73"/>
        <v>0</v>
      </c>
      <c r="CB138" s="26">
        <f t="shared" si="73"/>
        <v>0</v>
      </c>
      <c r="CC138" s="26">
        <f t="shared" si="73"/>
        <v>0</v>
      </c>
      <c r="CD138" s="26">
        <f t="shared" si="73"/>
        <v>0</v>
      </c>
      <c r="CE138" s="26">
        <f t="shared" si="73"/>
        <v>0</v>
      </c>
    </row>
    <row r="139" spans="2:83" x14ac:dyDescent="0.25">
      <c r="B139" s="307" t="s">
        <v>3</v>
      </c>
      <c r="C139" s="54" t="s">
        <v>19</v>
      </c>
      <c r="E139" s="347"/>
      <c r="F139" s="350"/>
      <c r="G139" s="229"/>
      <c r="H139" s="229"/>
      <c r="I139" s="211"/>
      <c r="J139" s="211"/>
      <c r="K139" s="211"/>
      <c r="L139" s="211"/>
      <c r="M139" s="211"/>
      <c r="N139" s="211"/>
      <c r="O139" s="211"/>
      <c r="P139" s="211"/>
      <c r="Q139" s="211"/>
      <c r="R139" s="211"/>
      <c r="S139" s="211"/>
      <c r="T139" s="211"/>
      <c r="U139" s="211"/>
      <c r="V139" s="211"/>
      <c r="W139" s="225">
        <f ca="1">Energy!W139*W$155</f>
        <v>0.22224307657077769</v>
      </c>
      <c r="X139" s="225">
        <f ca="1">Energy!X139*X$155</f>
        <v>0.22142632966250067</v>
      </c>
      <c r="Y139" s="225">
        <f ca="1">Energy!Y139*Y$155</f>
        <v>0.21924844735295024</v>
      </c>
      <c r="Z139" s="225">
        <f ca="1">Energy!Z139*Z$155</f>
        <v>0.20583166098019354</v>
      </c>
      <c r="AA139" s="225">
        <f ca="1">Energy!AA139*AA$155</f>
        <v>0.19844742027942855</v>
      </c>
      <c r="AB139" s="225">
        <f ca="1">Energy!AB139*AB$155</f>
        <v>0.18366482059093572</v>
      </c>
      <c r="AC139" s="225">
        <f ca="1">Energy!AC139*AC$155</f>
        <v>0.16695712746578734</v>
      </c>
      <c r="AD139" s="225">
        <f ca="1">Energy!AD139*AD$155</f>
        <v>0.15967147002936058</v>
      </c>
      <c r="AE139" s="225">
        <f ca="1">Energy!AE139*AE$155</f>
        <v>0.15229740340886605</v>
      </c>
      <c r="AF139" s="225">
        <f ca="1">Energy!AF139*AF$155</f>
        <v>0.14462104537035711</v>
      </c>
      <c r="AG139" s="225">
        <f ca="1">Energy!AG139*AG$155</f>
        <v>0.14089688713562268</v>
      </c>
      <c r="AH139" s="225">
        <f ca="1">Energy!AH139*AH$155</f>
        <v>0.13804714724810233</v>
      </c>
      <c r="AI139" s="225">
        <f ca="1">Energy!AI139*AI$155</f>
        <v>0.1296617758094776</v>
      </c>
      <c r="AJ139" s="225">
        <f ca="1">Energy!AJ139*AJ$155</f>
        <v>0.13461844052997329</v>
      </c>
      <c r="AK139" s="225">
        <f ca="1">Energy!AK139*AK$155</f>
        <v>0.13094344163576316</v>
      </c>
      <c r="AL139" s="225">
        <f ca="1">Energy!AL139*AL$155</f>
        <v>0.13683040035793992</v>
      </c>
      <c r="AM139" s="225">
        <f ca="1">Energy!AM139*AM$155</f>
        <v>0.14940615643534941</v>
      </c>
      <c r="AN139" s="225">
        <f ca="1">Energy!AN139*AN$155</f>
        <v>0.14752902348277491</v>
      </c>
      <c r="AO139" s="225">
        <f ca="1">Energy!AO139*AO$155</f>
        <v>0.14230115954583272</v>
      </c>
      <c r="AP139" s="225">
        <f ca="1">Energy!AP139*AP$155</f>
        <v>0.12394276727536693</v>
      </c>
      <c r="AQ139" s="238">
        <f ca="1">Energy!AQ139*RelNonRes</f>
        <v>9.8885634101715428E-2</v>
      </c>
      <c r="AR139" s="100">
        <f ca="1">Energy!AR139*RelNonRes*(1+RelInc)^(AR$120-$AQ$120)</f>
        <v>8.2725411459779241E-2</v>
      </c>
      <c r="AS139" s="100">
        <f ca="1">Energy!AS139*RelNonRes*(1+RelInc)^(AS$120-$AQ$120)</f>
        <v>7.3262267630365169E-2</v>
      </c>
      <c r="AT139" s="100">
        <f ca="1">Energy!AT139*RelNonRes*(1+RelInc)^(AT$120-$AQ$120)</f>
        <v>6.0169843697214259E-2</v>
      </c>
      <c r="AU139" s="100">
        <f>Energy!AU139*RelNonRes*(1+RelInc)^(AU$120-$AQ$120)</f>
        <v>0</v>
      </c>
      <c r="AV139" s="100">
        <f>Energy!AV139*RelNonRes*(1+RelInc)^(AV$120-$AQ$120)</f>
        <v>0</v>
      </c>
      <c r="AW139" s="100">
        <f>Energy!AW139*RelNonRes*(1+RelInc)^(AW$120-$AQ$120)</f>
        <v>0</v>
      </c>
      <c r="AX139" s="100">
        <f>Energy!AX139*RelNonRes*(1+RelInc)^(AX$120-$AQ$120)</f>
        <v>0</v>
      </c>
      <c r="AY139" s="100">
        <f>Energy!AY139*RelNonRes*(1+RelInc)^(AY$120-$AQ$120)</f>
        <v>0</v>
      </c>
      <c r="AZ139" s="100">
        <f>Energy!AZ139*RelNonRes*(1+RelInc)^(AZ$120-$AQ$120)</f>
        <v>0</v>
      </c>
      <c r="BA139" s="100">
        <f>Energy!BA139*RelNonRes*(1+RelInc)^(BA$120-$AQ$120)</f>
        <v>0</v>
      </c>
      <c r="BB139" s="100">
        <f>Energy!BB139*RelNonRes*(1+RelInc)^(BB$120-$AQ$120)</f>
        <v>0</v>
      </c>
      <c r="BC139" s="100">
        <f>Energy!BC139*RelNonRes*(1+RelInc)^(BC$120-$AQ$120)</f>
        <v>0</v>
      </c>
      <c r="BD139" s="100">
        <f>Energy!BD139*RelNonRes*(1+RelInc)^(BD$120-$AQ$120)</f>
        <v>0</v>
      </c>
      <c r="BE139" s="100">
        <f>Energy!BE139*RelNonRes*(1+RelInc)^(BE$120-$AQ$120)</f>
        <v>0</v>
      </c>
      <c r="BF139" s="100">
        <f>Energy!BF139*RelNonRes*(1+RelInc)^(BF$120-$AQ$120)</f>
        <v>0</v>
      </c>
      <c r="BG139" s="100">
        <f>Energy!BG139*RelNonRes*(1+RelInc)^(BG$120-$AQ$120)</f>
        <v>0</v>
      </c>
      <c r="BH139" s="100">
        <f>Energy!BH139*RelNonRes*(1+RelInc)^(BH$120-$AQ$120)</f>
        <v>0</v>
      </c>
      <c r="BI139" s="100">
        <f>Energy!BI139*RelNonRes*(1+RelInc)^(BI$120-$AQ$120)</f>
        <v>0</v>
      </c>
      <c r="BJ139" s="100">
        <f>Energy!BJ139*RelNonRes*(1+RelInc)^(BJ$120-$AQ$120)</f>
        <v>0</v>
      </c>
      <c r="BK139" s="100">
        <f>Energy!BK139*RelNonRes*(1+RelInc)^(BK$120-$AQ$120)</f>
        <v>0</v>
      </c>
      <c r="BL139" s="100">
        <f>Energy!BL139*RelNonRes*(1+RelInc)^(BL$120-$AQ$120)</f>
        <v>0</v>
      </c>
      <c r="BM139" s="100">
        <f>Energy!BM139*RelNonRes*(1+RelInc)^(BM$120-$AQ$120)</f>
        <v>0</v>
      </c>
      <c r="BN139" s="100">
        <f>Energy!BN139*RelNonRes*(1+RelInc)^(BN$120-$AQ$120)</f>
        <v>0</v>
      </c>
      <c r="BO139" s="100">
        <f>Energy!BO139*RelNonRes*(1+RelInc)^(BO$120-$AQ$120)</f>
        <v>0</v>
      </c>
      <c r="BP139" s="100">
        <f>Energy!BP139*RelNonRes*(1+RelInc)^(BP$120-$AQ$120)</f>
        <v>0</v>
      </c>
      <c r="BQ139" s="100">
        <f>Energy!BQ139*RelNonRes*(1+RelInc)^(BQ$120-$AQ$120)</f>
        <v>0</v>
      </c>
      <c r="BR139" s="100">
        <f>Energy!BR139*RelNonRes*(1+RelInc)^(BR$120-$AQ$120)</f>
        <v>0</v>
      </c>
      <c r="BS139" s="100">
        <f>Energy!BS139*RelNonRes*(1+RelInc)^(BS$120-$AQ$120)</f>
        <v>0</v>
      </c>
      <c r="BT139" s="100">
        <f>Energy!BT139*RelNonRes*(1+RelInc)^(BT$120-$AQ$120)</f>
        <v>0</v>
      </c>
      <c r="BU139" s="100">
        <f>Energy!BU139*RelNonRes*(1+RelInc)^(BU$120-$AQ$120)</f>
        <v>0</v>
      </c>
      <c r="BV139" s="100">
        <f>Energy!BV139*RelNonRes*(1+RelInc)^(BV$120-$AQ$120)</f>
        <v>0</v>
      </c>
      <c r="BW139" s="100">
        <f>Energy!BW139*RelNonRes*(1+RelInc)^(BW$120-$AQ$120)</f>
        <v>0</v>
      </c>
      <c r="BX139" s="100">
        <f>Energy!BX139*RelNonRes*(1+RelInc)^(BX$120-$AQ$120)</f>
        <v>0</v>
      </c>
      <c r="BY139" s="100">
        <f>Energy!BY139*RelNonRes*(1+RelInc)^(BY$120-$AQ$120)</f>
        <v>0</v>
      </c>
      <c r="BZ139" s="100">
        <f>Energy!BZ139*RelNonRes*(1+RelInc)^(BZ$120-$AQ$120)</f>
        <v>0</v>
      </c>
      <c r="CA139" s="100">
        <f>Energy!CA139*RelNonRes*(1+RelInc)^(CA$120-$AQ$120)</f>
        <v>0</v>
      </c>
      <c r="CB139" s="100">
        <f>Energy!CB139*RelNonRes*(1+RelInc)^(CB$120-$AQ$120)</f>
        <v>0</v>
      </c>
      <c r="CC139" s="100">
        <f>Energy!CC139*RelNonRes*(1+RelInc)^(CC$120-$AQ$120)</f>
        <v>0</v>
      </c>
      <c r="CD139" s="100">
        <f>Energy!CD139*RelNonRes*(1+RelInc)^(CD$120-$AQ$120)</f>
        <v>0</v>
      </c>
      <c r="CE139" s="100">
        <f>Energy!CE139*RelNonRes*(1+RelInc)^(CE$120-$AQ$120)</f>
        <v>0</v>
      </c>
    </row>
    <row r="140" spans="2:83" ht="24" x14ac:dyDescent="0.25">
      <c r="B140" s="307"/>
      <c r="C140" s="54" t="s">
        <v>20</v>
      </c>
      <c r="E140" s="347"/>
      <c r="F140" s="350"/>
      <c r="G140" s="229"/>
      <c r="H140" s="229"/>
      <c r="I140" s="211"/>
      <c r="J140" s="211"/>
      <c r="K140" s="211"/>
      <c r="L140" s="211"/>
      <c r="M140" s="211"/>
      <c r="N140" s="211"/>
      <c r="O140" s="211"/>
      <c r="P140" s="211"/>
      <c r="Q140" s="211"/>
      <c r="R140" s="211"/>
      <c r="S140" s="211"/>
      <c r="T140" s="211"/>
      <c r="U140" s="211"/>
      <c r="V140" s="211"/>
      <c r="W140" s="225">
        <f ca="1">Energy!W140*W$155</f>
        <v>1.9443324486897577</v>
      </c>
      <c r="X140" s="225">
        <f ca="1">Energy!X140*X$155</f>
        <v>1.9353806526588067</v>
      </c>
      <c r="Y140" s="225">
        <f ca="1">Energy!Y140*Y$155</f>
        <v>1.9181619698034906</v>
      </c>
      <c r="Z140" s="225">
        <f ca="1">Energy!Z140*Z$155</f>
        <v>1.8101898132794072</v>
      </c>
      <c r="AA140" s="225">
        <f ca="1">Energy!AA140*AA$155</f>
        <v>1.7603091217579756</v>
      </c>
      <c r="AB140" s="225">
        <f ca="1">Energy!AB140*AB$155</f>
        <v>1.6442455471319646</v>
      </c>
      <c r="AC140" s="225">
        <f ca="1">Energy!AC140*AC$155</f>
        <v>1.5047586768061487</v>
      </c>
      <c r="AD140" s="225">
        <f ca="1">Energy!AD140*AD$155</f>
        <v>1.4445127091068899</v>
      </c>
      <c r="AE140" s="225">
        <f ca="1">Energy!AE140*AE$155</f>
        <v>1.381367888239164</v>
      </c>
      <c r="AF140" s="225">
        <f ca="1">Energy!AF140*AF$155</f>
        <v>1.3156467971806054</v>
      </c>
      <c r="AG140" s="225">
        <f ca="1">Energy!AG140*AG$155</f>
        <v>1.2871139679834531</v>
      </c>
      <c r="AH140" s="225">
        <f ca="1">Energy!AH140*AH$155</f>
        <v>1.2682726290715947</v>
      </c>
      <c r="AI140" s="225">
        <f ca="1">Energy!AI140*AI$155</f>
        <v>1.1995783472718198</v>
      </c>
      <c r="AJ140" s="225">
        <f ca="1">Energy!AJ140*AJ$155</f>
        <v>1.255067215062933</v>
      </c>
      <c r="AK140" s="225">
        <f ca="1">Energy!AK140*AK$155</f>
        <v>1.2307105173306019</v>
      </c>
      <c r="AL140" s="225">
        <f ca="1">Energy!AL140*AL$155</f>
        <v>1.2972600571501713</v>
      </c>
      <c r="AM140" s="225">
        <f ca="1">Energy!AM140*AM$155</f>
        <v>1.4363666760469349</v>
      </c>
      <c r="AN140" s="225">
        <f ca="1">Energy!AN140*AN$155</f>
        <v>1.4595041033376126</v>
      </c>
      <c r="AO140" s="225">
        <f ca="1">Energy!AO140*AO$155</f>
        <v>1.4392696283973159</v>
      </c>
      <c r="AP140" s="225">
        <f ca="1">Energy!AP140*AP$155</f>
        <v>1.2191816996656328</v>
      </c>
      <c r="AQ140" s="238">
        <f ca="1">Energy!AQ140*RelNonRes</f>
        <v>0.90657879657840024</v>
      </c>
      <c r="AR140" s="100">
        <f ca="1">Energy!AR140*RelNonRes*(1+RelInc)^(AR$120-$AQ$120)</f>
        <v>0.65295114364284479</v>
      </c>
      <c r="AS140" s="100">
        <f ca="1">Energy!AS140*RelNonRes*(1+RelInc)^(AS$120-$AQ$120)</f>
        <v>0.43670755111791976</v>
      </c>
      <c r="AT140" s="100">
        <f ca="1">Energy!AT140*RelNonRes*(1+RelInc)^(AT$120-$AQ$120)</f>
        <v>0.26495339120639999</v>
      </c>
      <c r="AU140" s="100">
        <f>Energy!AU140*RelNonRes*(1+RelInc)^(AU$120-$AQ$120)</f>
        <v>0</v>
      </c>
      <c r="AV140" s="100">
        <f>Energy!AV140*RelNonRes*(1+RelInc)^(AV$120-$AQ$120)</f>
        <v>0</v>
      </c>
      <c r="AW140" s="100">
        <f>Energy!AW140*RelNonRes*(1+RelInc)^(AW$120-$AQ$120)</f>
        <v>0</v>
      </c>
      <c r="AX140" s="100">
        <f>Energy!AX140*RelNonRes*(1+RelInc)^(AX$120-$AQ$120)</f>
        <v>0</v>
      </c>
      <c r="AY140" s="100">
        <f>Energy!AY140*RelNonRes*(1+RelInc)^(AY$120-$AQ$120)</f>
        <v>0</v>
      </c>
      <c r="AZ140" s="100">
        <f>Energy!AZ140*RelNonRes*(1+RelInc)^(AZ$120-$AQ$120)</f>
        <v>0</v>
      </c>
      <c r="BA140" s="100">
        <f>Energy!BA140*RelNonRes*(1+RelInc)^(BA$120-$AQ$120)</f>
        <v>0</v>
      </c>
      <c r="BB140" s="100">
        <f>Energy!BB140*RelNonRes*(1+RelInc)^(BB$120-$AQ$120)</f>
        <v>0</v>
      </c>
      <c r="BC140" s="100">
        <f>Energy!BC140*RelNonRes*(1+RelInc)^(BC$120-$AQ$120)</f>
        <v>0</v>
      </c>
      <c r="BD140" s="100">
        <f>Energy!BD140*RelNonRes*(1+RelInc)^(BD$120-$AQ$120)</f>
        <v>0</v>
      </c>
      <c r="BE140" s="100">
        <f>Energy!BE140*RelNonRes*(1+RelInc)^(BE$120-$AQ$120)</f>
        <v>0</v>
      </c>
      <c r="BF140" s="100">
        <f>Energy!BF140*RelNonRes*(1+RelInc)^(BF$120-$AQ$120)</f>
        <v>0</v>
      </c>
      <c r="BG140" s="100">
        <f>Energy!BG140*RelNonRes*(1+RelInc)^(BG$120-$AQ$120)</f>
        <v>0</v>
      </c>
      <c r="BH140" s="100">
        <f>Energy!BH140*RelNonRes*(1+RelInc)^(BH$120-$AQ$120)</f>
        <v>0</v>
      </c>
      <c r="BI140" s="100">
        <f>Energy!BI140*RelNonRes*(1+RelInc)^(BI$120-$AQ$120)</f>
        <v>0</v>
      </c>
      <c r="BJ140" s="100">
        <f>Energy!BJ140*RelNonRes*(1+RelInc)^(BJ$120-$AQ$120)</f>
        <v>0</v>
      </c>
      <c r="BK140" s="100">
        <f>Energy!BK140*RelNonRes*(1+RelInc)^(BK$120-$AQ$120)</f>
        <v>0</v>
      </c>
      <c r="BL140" s="100">
        <f>Energy!BL140*RelNonRes*(1+RelInc)^(BL$120-$AQ$120)</f>
        <v>0</v>
      </c>
      <c r="BM140" s="100">
        <f>Energy!BM140*RelNonRes*(1+RelInc)^(BM$120-$AQ$120)</f>
        <v>0</v>
      </c>
      <c r="BN140" s="100">
        <f>Energy!BN140*RelNonRes*(1+RelInc)^(BN$120-$AQ$120)</f>
        <v>0</v>
      </c>
      <c r="BO140" s="100">
        <f>Energy!BO140*RelNonRes*(1+RelInc)^(BO$120-$AQ$120)</f>
        <v>0</v>
      </c>
      <c r="BP140" s="100">
        <f>Energy!BP140*RelNonRes*(1+RelInc)^(BP$120-$AQ$120)</f>
        <v>0</v>
      </c>
      <c r="BQ140" s="100">
        <f>Energy!BQ140*RelNonRes*(1+RelInc)^(BQ$120-$AQ$120)</f>
        <v>0</v>
      </c>
      <c r="BR140" s="100">
        <f>Energy!BR140*RelNonRes*(1+RelInc)^(BR$120-$AQ$120)</f>
        <v>0</v>
      </c>
      <c r="BS140" s="100">
        <f>Energy!BS140*RelNonRes*(1+RelInc)^(BS$120-$AQ$120)</f>
        <v>0</v>
      </c>
      <c r="BT140" s="100">
        <f>Energy!BT140*RelNonRes*(1+RelInc)^(BT$120-$AQ$120)</f>
        <v>0</v>
      </c>
      <c r="BU140" s="100">
        <f>Energy!BU140*RelNonRes*(1+RelInc)^(BU$120-$AQ$120)</f>
        <v>0</v>
      </c>
      <c r="BV140" s="100">
        <f>Energy!BV140*RelNonRes*(1+RelInc)^(BV$120-$AQ$120)</f>
        <v>0</v>
      </c>
      <c r="BW140" s="100">
        <f>Energy!BW140*RelNonRes*(1+RelInc)^(BW$120-$AQ$120)</f>
        <v>0</v>
      </c>
      <c r="BX140" s="100">
        <f>Energy!BX140*RelNonRes*(1+RelInc)^(BX$120-$AQ$120)</f>
        <v>0</v>
      </c>
      <c r="BY140" s="100">
        <f>Energy!BY140*RelNonRes*(1+RelInc)^(BY$120-$AQ$120)</f>
        <v>0</v>
      </c>
      <c r="BZ140" s="100">
        <f>Energy!BZ140*RelNonRes*(1+RelInc)^(BZ$120-$AQ$120)</f>
        <v>0</v>
      </c>
      <c r="CA140" s="100">
        <f>Energy!CA140*RelNonRes*(1+RelInc)^(CA$120-$AQ$120)</f>
        <v>0</v>
      </c>
      <c r="CB140" s="100">
        <f>Energy!CB140*RelNonRes*(1+RelInc)^(CB$120-$AQ$120)</f>
        <v>0</v>
      </c>
      <c r="CC140" s="100">
        <f>Energy!CC140*RelNonRes*(1+RelInc)^(CC$120-$AQ$120)</f>
        <v>0</v>
      </c>
      <c r="CD140" s="100">
        <f>Energy!CD140*RelNonRes*(1+RelInc)^(CD$120-$AQ$120)</f>
        <v>0</v>
      </c>
      <c r="CE140" s="100">
        <f>Energy!CE140*RelNonRes*(1+RelInc)^(CE$120-$AQ$120)</f>
        <v>0</v>
      </c>
    </row>
    <row r="141" spans="2:83" x14ac:dyDescent="0.25">
      <c r="B141" s="307"/>
      <c r="C141" s="3" t="s">
        <v>78</v>
      </c>
      <c r="E141" s="347"/>
      <c r="F141" s="350"/>
      <c r="G141" s="229"/>
      <c r="H141" s="229"/>
      <c r="I141" s="20"/>
      <c r="J141" s="20"/>
      <c r="K141" s="20"/>
      <c r="L141" s="20"/>
      <c r="M141" s="20"/>
      <c r="N141" s="20"/>
      <c r="O141" s="20"/>
      <c r="P141" s="20"/>
      <c r="Q141" s="20"/>
      <c r="R141" s="20"/>
      <c r="S141" s="20"/>
      <c r="T141" s="20"/>
      <c r="U141" s="20"/>
      <c r="V141" s="20"/>
      <c r="W141" s="26">
        <f ca="1">SUM(W139:W140)</f>
        <v>2.1665755252605354</v>
      </c>
      <c r="X141" s="26">
        <f t="shared" ref="X141:CE141" ca="1" si="74">SUM(X139:X140)</f>
        <v>2.1568069823213074</v>
      </c>
      <c r="Y141" s="26">
        <f t="shared" ca="1" si="74"/>
        <v>2.137410417156441</v>
      </c>
      <c r="Z141" s="26">
        <f t="shared" ca="1" si="74"/>
        <v>2.0160214742596008</v>
      </c>
      <c r="AA141" s="26">
        <f t="shared" ca="1" si="74"/>
        <v>1.9587565420374042</v>
      </c>
      <c r="AB141" s="26">
        <f t="shared" ca="1" si="74"/>
        <v>1.8279103677229003</v>
      </c>
      <c r="AC141" s="26">
        <f t="shared" ca="1" si="74"/>
        <v>1.671715804271936</v>
      </c>
      <c r="AD141" s="26">
        <f t="shared" ca="1" si="74"/>
        <v>1.6041841791362506</v>
      </c>
      <c r="AE141" s="26">
        <f t="shared" ca="1" si="74"/>
        <v>1.53366529164803</v>
      </c>
      <c r="AF141" s="26">
        <f t="shared" ca="1" si="74"/>
        <v>1.4602678425509625</v>
      </c>
      <c r="AG141" s="26">
        <f t="shared" ca="1" si="74"/>
        <v>1.4280108551190758</v>
      </c>
      <c r="AH141" s="26">
        <f t="shared" ca="1" si="74"/>
        <v>1.4063197763196971</v>
      </c>
      <c r="AI141" s="26">
        <f t="shared" ca="1" si="74"/>
        <v>1.3292401230812974</v>
      </c>
      <c r="AJ141" s="26">
        <f t="shared" ca="1" si="74"/>
        <v>1.3896856555929062</v>
      </c>
      <c r="AK141" s="26">
        <f t="shared" ca="1" si="74"/>
        <v>1.361653958966365</v>
      </c>
      <c r="AL141" s="26">
        <f t="shared" ca="1" si="74"/>
        <v>1.4340904575081113</v>
      </c>
      <c r="AM141" s="26">
        <f t="shared" ca="1" si="74"/>
        <v>1.5857728324822844</v>
      </c>
      <c r="AN141" s="26">
        <f t="shared" ca="1" si="74"/>
        <v>1.6070331268203875</v>
      </c>
      <c r="AO141" s="26">
        <f t="shared" ca="1" si="74"/>
        <v>1.5815707879431486</v>
      </c>
      <c r="AP141" s="26">
        <f t="shared" ca="1" si="74"/>
        <v>1.3431244669409999</v>
      </c>
      <c r="AQ141" s="26">
        <f t="shared" ca="1" si="74"/>
        <v>1.0054644306801157</v>
      </c>
      <c r="AR141" s="26">
        <f t="shared" ca="1" si="74"/>
        <v>0.73567655510262409</v>
      </c>
      <c r="AS141" s="26">
        <f t="shared" ca="1" si="74"/>
        <v>0.50996981874828495</v>
      </c>
      <c r="AT141" s="26">
        <f t="shared" ca="1" si="74"/>
        <v>0.32512323490361428</v>
      </c>
      <c r="AU141" s="26">
        <f t="shared" si="74"/>
        <v>0</v>
      </c>
      <c r="AV141" s="26">
        <f t="shared" si="74"/>
        <v>0</v>
      </c>
      <c r="AW141" s="26">
        <f t="shared" si="74"/>
        <v>0</v>
      </c>
      <c r="AX141" s="26">
        <f t="shared" si="74"/>
        <v>0</v>
      </c>
      <c r="AY141" s="26">
        <f t="shared" si="74"/>
        <v>0</v>
      </c>
      <c r="AZ141" s="26">
        <f t="shared" si="74"/>
        <v>0</v>
      </c>
      <c r="BA141" s="26">
        <f t="shared" si="74"/>
        <v>0</v>
      </c>
      <c r="BB141" s="26">
        <f t="shared" si="74"/>
        <v>0</v>
      </c>
      <c r="BC141" s="26">
        <f t="shared" si="74"/>
        <v>0</v>
      </c>
      <c r="BD141" s="26">
        <f t="shared" si="74"/>
        <v>0</v>
      </c>
      <c r="BE141" s="26">
        <f t="shared" si="74"/>
        <v>0</v>
      </c>
      <c r="BF141" s="26">
        <f t="shared" si="74"/>
        <v>0</v>
      </c>
      <c r="BG141" s="26">
        <f t="shared" si="74"/>
        <v>0</v>
      </c>
      <c r="BH141" s="26">
        <f t="shared" si="74"/>
        <v>0</v>
      </c>
      <c r="BI141" s="26">
        <f t="shared" si="74"/>
        <v>0</v>
      </c>
      <c r="BJ141" s="26">
        <f t="shared" si="74"/>
        <v>0</v>
      </c>
      <c r="BK141" s="26">
        <f t="shared" si="74"/>
        <v>0</v>
      </c>
      <c r="BL141" s="26">
        <f t="shared" si="74"/>
        <v>0</v>
      </c>
      <c r="BM141" s="26">
        <f t="shared" si="74"/>
        <v>0</v>
      </c>
      <c r="BN141" s="26">
        <f t="shared" si="74"/>
        <v>0</v>
      </c>
      <c r="BO141" s="26">
        <f t="shared" si="74"/>
        <v>0</v>
      </c>
      <c r="BP141" s="26">
        <f t="shared" si="74"/>
        <v>0</v>
      </c>
      <c r="BQ141" s="26">
        <f t="shared" si="74"/>
        <v>0</v>
      </c>
      <c r="BR141" s="26">
        <f t="shared" si="74"/>
        <v>0</v>
      </c>
      <c r="BS141" s="26">
        <f t="shared" si="74"/>
        <v>0</v>
      </c>
      <c r="BT141" s="26">
        <f t="shared" si="74"/>
        <v>0</v>
      </c>
      <c r="BU141" s="26">
        <f t="shared" si="74"/>
        <v>0</v>
      </c>
      <c r="BV141" s="26">
        <f t="shared" si="74"/>
        <v>0</v>
      </c>
      <c r="BW141" s="26">
        <f t="shared" si="74"/>
        <v>0</v>
      </c>
      <c r="BX141" s="26">
        <f t="shared" si="74"/>
        <v>0</v>
      </c>
      <c r="BY141" s="26">
        <f t="shared" si="74"/>
        <v>0</v>
      </c>
      <c r="BZ141" s="26">
        <f t="shared" si="74"/>
        <v>0</v>
      </c>
      <c r="CA141" s="26">
        <f t="shared" si="74"/>
        <v>0</v>
      </c>
      <c r="CB141" s="26">
        <f t="shared" si="74"/>
        <v>0</v>
      </c>
      <c r="CC141" s="26">
        <f t="shared" si="74"/>
        <v>0</v>
      </c>
      <c r="CD141" s="26">
        <f t="shared" si="74"/>
        <v>0</v>
      </c>
      <c r="CE141" s="26">
        <f t="shared" si="74"/>
        <v>0</v>
      </c>
    </row>
    <row r="142" spans="2:83" ht="12.6" customHeight="1" x14ac:dyDescent="0.25">
      <c r="B142" s="307" t="s">
        <v>4</v>
      </c>
      <c r="C142" s="54" t="s">
        <v>21</v>
      </c>
      <c r="E142" s="347"/>
      <c r="F142" s="350"/>
      <c r="G142" s="229"/>
      <c r="H142" s="229"/>
      <c r="I142" s="211"/>
      <c r="J142" s="211"/>
      <c r="K142" s="211"/>
      <c r="L142" s="211"/>
      <c r="M142" s="211"/>
      <c r="N142" s="211"/>
      <c r="O142" s="211"/>
      <c r="P142" s="211"/>
      <c r="Q142" s="211"/>
      <c r="R142" s="211"/>
      <c r="S142" s="211"/>
      <c r="T142" s="211"/>
      <c r="U142" s="211"/>
      <c r="V142" s="211"/>
      <c r="W142" s="225">
        <f ca="1">Energy!W142*W$155</f>
        <v>2.177002450011662</v>
      </c>
      <c r="X142" s="225">
        <f ca="1">Energy!X142*X$155</f>
        <v>2.2015927205262575</v>
      </c>
      <c r="Y142" s="225">
        <f ca="1">Energy!Y142*Y$155</f>
        <v>2.2796875045651173</v>
      </c>
      <c r="Z142" s="225">
        <f ca="1">Energy!Z142*Z$155</f>
        <v>2.2730473235700068</v>
      </c>
      <c r="AA142" s="225">
        <f ca="1">Energy!AA142*AA$155</f>
        <v>2.3100251589703453</v>
      </c>
      <c r="AB142" s="225">
        <f ca="1">Energy!AB142*AB$155</f>
        <v>2.213956335293807</v>
      </c>
      <c r="AC142" s="225">
        <f ca="1">Energy!AC142*AC$155</f>
        <v>2.0432810005785025</v>
      </c>
      <c r="AD142" s="225">
        <f ca="1">Energy!AD142*AD$155</f>
        <v>1.9612425453268298</v>
      </c>
      <c r="AE142" s="225">
        <f ca="1">Energy!AE142*AE$155</f>
        <v>1.8752851947291516</v>
      </c>
      <c r="AF142" s="225">
        <f ca="1">Energy!AF142*AF$155</f>
        <v>1.8089994827152405</v>
      </c>
      <c r="AG142" s="225">
        <f ca="1">Energy!AG142*AG$155</f>
        <v>1.7893317035056007</v>
      </c>
      <c r="AH142" s="225">
        <f ca="1">Energy!AH142*AH$155</f>
        <v>1.7602059124527916</v>
      </c>
      <c r="AI142" s="225">
        <f ca="1">Energy!AI142*AI$155</f>
        <v>1.6331054292886367</v>
      </c>
      <c r="AJ142" s="225">
        <f ca="1">Energy!AJ142*AJ$155</f>
        <v>1.6618333104988823</v>
      </c>
      <c r="AK142" s="225">
        <f ca="1">Energy!AK142*AK$155</f>
        <v>1.5842302266553074</v>
      </c>
      <c r="AL142" s="225">
        <f ca="1">Energy!AL142*AL$155</f>
        <v>1.5957660317909543</v>
      </c>
      <c r="AM142" s="225">
        <f ca="1">Energy!AM142*AM$155</f>
        <v>1.664953365461346</v>
      </c>
      <c r="AN142" s="225">
        <f ca="1">Energy!AN142*AN$155</f>
        <v>1.5736552738703564</v>
      </c>
      <c r="AO142" s="225">
        <f ca="1">Energy!AO142*AO$155</f>
        <v>1.5208682333547041</v>
      </c>
      <c r="AP142" s="225">
        <f ca="1">Energy!AP142*AP$155</f>
        <v>1.4214302731763857</v>
      </c>
      <c r="AQ142" s="238">
        <f ca="1">Energy!AQ142*RelNonRes</f>
        <v>1.2862438287550202</v>
      </c>
      <c r="AR142" s="100">
        <f ca="1">Energy!AR142*RelNonRes*(1+RelInc)^(AR$120-$AQ$120)</f>
        <v>1.1994699061204823</v>
      </c>
      <c r="AS142" s="100">
        <f ca="1">Energy!AS142*RelNonRes*(1+RelInc)^(AS$120-$AQ$120)</f>
        <v>1.0453404737439358</v>
      </c>
      <c r="AT142" s="100">
        <f ca="1">Energy!AT142*RelNonRes*(1+RelInc)^(AT$120-$AQ$120)</f>
        <v>0.79814001412318059</v>
      </c>
      <c r="AU142" s="100">
        <f>Energy!AU142*RelNonRes*(1+RelInc)^(AU$120-$AQ$120)</f>
        <v>0</v>
      </c>
      <c r="AV142" s="100">
        <f>Energy!AV142*RelNonRes*(1+RelInc)^(AV$120-$AQ$120)</f>
        <v>0</v>
      </c>
      <c r="AW142" s="100">
        <f>Energy!AW142*RelNonRes*(1+RelInc)^(AW$120-$AQ$120)</f>
        <v>0</v>
      </c>
      <c r="AX142" s="100">
        <f>Energy!AX142*RelNonRes*(1+RelInc)^(AX$120-$AQ$120)</f>
        <v>0</v>
      </c>
      <c r="AY142" s="100">
        <f>Energy!AY142*RelNonRes*(1+RelInc)^(AY$120-$AQ$120)</f>
        <v>0</v>
      </c>
      <c r="AZ142" s="100">
        <f>Energy!AZ142*RelNonRes*(1+RelInc)^(AZ$120-$AQ$120)</f>
        <v>0</v>
      </c>
      <c r="BA142" s="100">
        <f>Energy!BA142*RelNonRes*(1+RelInc)^(BA$120-$AQ$120)</f>
        <v>0</v>
      </c>
      <c r="BB142" s="100">
        <f>Energy!BB142*RelNonRes*(1+RelInc)^(BB$120-$AQ$120)</f>
        <v>0</v>
      </c>
      <c r="BC142" s="100">
        <f>Energy!BC142*RelNonRes*(1+RelInc)^(BC$120-$AQ$120)</f>
        <v>0</v>
      </c>
      <c r="BD142" s="100">
        <f>Energy!BD142*RelNonRes*(1+RelInc)^(BD$120-$AQ$120)</f>
        <v>0</v>
      </c>
      <c r="BE142" s="100">
        <f>Energy!BE142*RelNonRes*(1+RelInc)^(BE$120-$AQ$120)</f>
        <v>0</v>
      </c>
      <c r="BF142" s="100">
        <f>Energy!BF142*RelNonRes*(1+RelInc)^(BF$120-$AQ$120)</f>
        <v>0</v>
      </c>
      <c r="BG142" s="100">
        <f>Energy!BG142*RelNonRes*(1+RelInc)^(BG$120-$AQ$120)</f>
        <v>0</v>
      </c>
      <c r="BH142" s="100">
        <f>Energy!BH142*RelNonRes*(1+RelInc)^(BH$120-$AQ$120)</f>
        <v>0</v>
      </c>
      <c r="BI142" s="100">
        <f>Energy!BI142*RelNonRes*(1+RelInc)^(BI$120-$AQ$120)</f>
        <v>0</v>
      </c>
      <c r="BJ142" s="100">
        <f>Energy!BJ142*RelNonRes*(1+RelInc)^(BJ$120-$AQ$120)</f>
        <v>0</v>
      </c>
      <c r="BK142" s="100">
        <f>Energy!BK142*RelNonRes*(1+RelInc)^(BK$120-$AQ$120)</f>
        <v>0</v>
      </c>
      <c r="BL142" s="100">
        <f>Energy!BL142*RelNonRes*(1+RelInc)^(BL$120-$AQ$120)</f>
        <v>0</v>
      </c>
      <c r="BM142" s="100">
        <f>Energy!BM142*RelNonRes*(1+RelInc)^(BM$120-$AQ$120)</f>
        <v>0</v>
      </c>
      <c r="BN142" s="100">
        <f>Energy!BN142*RelNonRes*(1+RelInc)^(BN$120-$AQ$120)</f>
        <v>0</v>
      </c>
      <c r="BO142" s="100">
        <f>Energy!BO142*RelNonRes*(1+RelInc)^(BO$120-$AQ$120)</f>
        <v>0</v>
      </c>
      <c r="BP142" s="100">
        <f>Energy!BP142*RelNonRes*(1+RelInc)^(BP$120-$AQ$120)</f>
        <v>0</v>
      </c>
      <c r="BQ142" s="100">
        <f>Energy!BQ142*RelNonRes*(1+RelInc)^(BQ$120-$AQ$120)</f>
        <v>0</v>
      </c>
      <c r="BR142" s="100">
        <f>Energy!BR142*RelNonRes*(1+RelInc)^(BR$120-$AQ$120)</f>
        <v>0</v>
      </c>
      <c r="BS142" s="100">
        <f>Energy!BS142*RelNonRes*(1+RelInc)^(BS$120-$AQ$120)</f>
        <v>0</v>
      </c>
      <c r="BT142" s="100">
        <f>Energy!BT142*RelNonRes*(1+RelInc)^(BT$120-$AQ$120)</f>
        <v>0</v>
      </c>
      <c r="BU142" s="100">
        <f>Energy!BU142*RelNonRes*(1+RelInc)^(BU$120-$AQ$120)</f>
        <v>0</v>
      </c>
      <c r="BV142" s="100">
        <f>Energy!BV142*RelNonRes*(1+RelInc)^(BV$120-$AQ$120)</f>
        <v>0</v>
      </c>
      <c r="BW142" s="100">
        <f>Energy!BW142*RelNonRes*(1+RelInc)^(BW$120-$AQ$120)</f>
        <v>0</v>
      </c>
      <c r="BX142" s="100">
        <f>Energy!BX142*RelNonRes*(1+RelInc)^(BX$120-$AQ$120)</f>
        <v>0</v>
      </c>
      <c r="BY142" s="100">
        <f>Energy!BY142*RelNonRes*(1+RelInc)^(BY$120-$AQ$120)</f>
        <v>0</v>
      </c>
      <c r="BZ142" s="100">
        <f>Energy!BZ142*RelNonRes*(1+RelInc)^(BZ$120-$AQ$120)</f>
        <v>0</v>
      </c>
      <c r="CA142" s="100">
        <f>Energy!CA142*RelNonRes*(1+RelInc)^(CA$120-$AQ$120)</f>
        <v>0</v>
      </c>
      <c r="CB142" s="100">
        <f>Energy!CB142*RelNonRes*(1+RelInc)^(CB$120-$AQ$120)</f>
        <v>0</v>
      </c>
      <c r="CC142" s="100">
        <f>Energy!CC142*RelNonRes*(1+RelInc)^(CC$120-$AQ$120)</f>
        <v>0</v>
      </c>
      <c r="CD142" s="100">
        <f>Energy!CD142*RelNonRes*(1+RelInc)^(CD$120-$AQ$120)</f>
        <v>0</v>
      </c>
      <c r="CE142" s="100">
        <f>Energy!CE142*RelNonRes*(1+RelInc)^(CE$120-$AQ$120)</f>
        <v>0</v>
      </c>
    </row>
    <row r="143" spans="2:83" x14ac:dyDescent="0.25">
      <c r="B143" s="307"/>
      <c r="C143" s="54" t="s">
        <v>22</v>
      </c>
      <c r="E143" s="347"/>
      <c r="F143" s="350"/>
      <c r="G143" s="229"/>
      <c r="H143" s="229"/>
      <c r="I143" s="211"/>
      <c r="J143" s="211"/>
      <c r="K143" s="211"/>
      <c r="L143" s="211"/>
      <c r="M143" s="211"/>
      <c r="N143" s="211"/>
      <c r="O143" s="211"/>
      <c r="P143" s="211"/>
      <c r="Q143" s="211"/>
      <c r="R143" s="211"/>
      <c r="S143" s="211"/>
      <c r="T143" s="211"/>
      <c r="U143" s="211"/>
      <c r="V143" s="211"/>
      <c r="W143" s="225">
        <f ca="1">Energy!W143*W$155</f>
        <v>1.7564972399304621</v>
      </c>
      <c r="X143" s="225">
        <f ca="1">Energy!X143*X$155</f>
        <v>1.7612741764210065</v>
      </c>
      <c r="Y143" s="225">
        <f ca="1">Energy!Y143*Y$155</f>
        <v>1.779296097313074</v>
      </c>
      <c r="Z143" s="225">
        <f ca="1">Energy!Z143*Z$155</f>
        <v>1.7275159659132049</v>
      </c>
      <c r="AA143" s="225">
        <f ca="1">Energy!AA143*AA$155</f>
        <v>1.7339779987982751</v>
      </c>
      <c r="AB143" s="225">
        <f ca="1">Energy!AB143*AB$155</f>
        <v>1.6689402947760148</v>
      </c>
      <c r="AC143" s="225">
        <f ca="1">Energy!AC143*AC$155</f>
        <v>1.570486627147061</v>
      </c>
      <c r="AD143" s="225">
        <f ca="1">Energy!AD143*AD$155</f>
        <v>1.5478957572441285</v>
      </c>
      <c r="AE143" s="225">
        <f ca="1">Energy!AE143*AE$155</f>
        <v>1.5184623984487806</v>
      </c>
      <c r="AF143" s="225">
        <f ca="1">Energy!AF143*AF$155</f>
        <v>1.4867230059462095</v>
      </c>
      <c r="AG143" s="225">
        <f ca="1">Energy!AG143*AG$155</f>
        <v>1.5160996812856362</v>
      </c>
      <c r="AH143" s="225">
        <f ca="1">Energy!AH143*AH$155</f>
        <v>1.5726406907098829</v>
      </c>
      <c r="AI143" s="225">
        <f ca="1">Energy!AI143*AI$155</f>
        <v>1.5741882295778957</v>
      </c>
      <c r="AJ143" s="225">
        <f ca="1">Energy!AJ143*AJ$155</f>
        <v>1.7220095204096111</v>
      </c>
      <c r="AK143" s="225">
        <f ca="1">Energy!AK143*AK$155</f>
        <v>1.7723583907486911</v>
      </c>
      <c r="AL143" s="225">
        <f ca="1">Energy!AL143*AL$155</f>
        <v>1.9866139255119577</v>
      </c>
      <c r="AM143" s="225">
        <f ca="1">Energy!AM143*AM$155</f>
        <v>2.390822577158275</v>
      </c>
      <c r="AN143" s="225">
        <f ca="1">Energy!AN143*AN$155</f>
        <v>2.6593584526553604</v>
      </c>
      <c r="AO143" s="225">
        <f ca="1">Energy!AO143*AO$155</f>
        <v>3.0399820125954924</v>
      </c>
      <c r="AP143" s="225">
        <f ca="1">Energy!AP143*AP$155</f>
        <v>3.2867671915073173</v>
      </c>
      <c r="AQ143" s="238">
        <f ca="1">Energy!AQ143*RelNonRes</f>
        <v>3.3374286125442567</v>
      </c>
      <c r="AR143" s="100">
        <f ca="1">Energy!AR143*RelNonRes*(1+RelInc)^(AR$120-$AQ$120)</f>
        <v>3.3820394686074353</v>
      </c>
      <c r="AS143" s="100">
        <f ca="1">Energy!AS143*RelNonRes*(1+RelInc)^(AS$120-$AQ$120)</f>
        <v>3.3795289026422157</v>
      </c>
      <c r="AT143" s="100">
        <f ca="1">Energy!AT143*RelNonRes*(1+RelInc)^(AT$120-$AQ$120)</f>
        <v>3.3954209851094466</v>
      </c>
      <c r="AU143" s="100">
        <f>Energy!AU143*RelNonRes*(1+RelInc)^(AU$120-$AQ$120)</f>
        <v>0</v>
      </c>
      <c r="AV143" s="100">
        <f>Energy!AV143*RelNonRes*(1+RelInc)^(AV$120-$AQ$120)</f>
        <v>0</v>
      </c>
      <c r="AW143" s="100">
        <f>Energy!AW143*RelNonRes*(1+RelInc)^(AW$120-$AQ$120)</f>
        <v>0</v>
      </c>
      <c r="AX143" s="100">
        <f>Energy!AX143*RelNonRes*(1+RelInc)^(AX$120-$AQ$120)</f>
        <v>0</v>
      </c>
      <c r="AY143" s="100">
        <f>Energy!AY143*RelNonRes*(1+RelInc)^(AY$120-$AQ$120)</f>
        <v>0</v>
      </c>
      <c r="AZ143" s="100">
        <f>Energy!AZ143*RelNonRes*(1+RelInc)^(AZ$120-$AQ$120)</f>
        <v>0</v>
      </c>
      <c r="BA143" s="100">
        <f>Energy!BA143*RelNonRes*(1+RelInc)^(BA$120-$AQ$120)</f>
        <v>0</v>
      </c>
      <c r="BB143" s="100">
        <f>Energy!BB143*RelNonRes*(1+RelInc)^(BB$120-$AQ$120)</f>
        <v>0</v>
      </c>
      <c r="BC143" s="100">
        <f>Energy!BC143*RelNonRes*(1+RelInc)^(BC$120-$AQ$120)</f>
        <v>0</v>
      </c>
      <c r="BD143" s="100">
        <f>Energy!BD143*RelNonRes*(1+RelInc)^(BD$120-$AQ$120)</f>
        <v>0</v>
      </c>
      <c r="BE143" s="100">
        <f>Energy!BE143*RelNonRes*(1+RelInc)^(BE$120-$AQ$120)</f>
        <v>0</v>
      </c>
      <c r="BF143" s="100">
        <f>Energy!BF143*RelNonRes*(1+RelInc)^(BF$120-$AQ$120)</f>
        <v>0</v>
      </c>
      <c r="BG143" s="100">
        <f>Energy!BG143*RelNonRes*(1+RelInc)^(BG$120-$AQ$120)</f>
        <v>0</v>
      </c>
      <c r="BH143" s="100">
        <f>Energy!BH143*RelNonRes*(1+RelInc)^(BH$120-$AQ$120)</f>
        <v>0</v>
      </c>
      <c r="BI143" s="100">
        <f>Energy!BI143*RelNonRes*(1+RelInc)^(BI$120-$AQ$120)</f>
        <v>0</v>
      </c>
      <c r="BJ143" s="100">
        <f>Energy!BJ143*RelNonRes*(1+RelInc)^(BJ$120-$AQ$120)</f>
        <v>0</v>
      </c>
      <c r="BK143" s="100">
        <f>Energy!BK143*RelNonRes*(1+RelInc)^(BK$120-$AQ$120)</f>
        <v>0</v>
      </c>
      <c r="BL143" s="100">
        <f>Energy!BL143*RelNonRes*(1+RelInc)^(BL$120-$AQ$120)</f>
        <v>0</v>
      </c>
      <c r="BM143" s="100">
        <f>Energy!BM143*RelNonRes*(1+RelInc)^(BM$120-$AQ$120)</f>
        <v>0</v>
      </c>
      <c r="BN143" s="100">
        <f>Energy!BN143*RelNonRes*(1+RelInc)^(BN$120-$AQ$120)</f>
        <v>0</v>
      </c>
      <c r="BO143" s="100">
        <f>Energy!BO143*RelNonRes*(1+RelInc)^(BO$120-$AQ$120)</f>
        <v>0</v>
      </c>
      <c r="BP143" s="100">
        <f>Energy!BP143*RelNonRes*(1+RelInc)^(BP$120-$AQ$120)</f>
        <v>0</v>
      </c>
      <c r="BQ143" s="100">
        <f>Energy!BQ143*RelNonRes*(1+RelInc)^(BQ$120-$AQ$120)</f>
        <v>0</v>
      </c>
      <c r="BR143" s="100">
        <f>Energy!BR143*RelNonRes*(1+RelInc)^(BR$120-$AQ$120)</f>
        <v>0</v>
      </c>
      <c r="BS143" s="100">
        <f>Energy!BS143*RelNonRes*(1+RelInc)^(BS$120-$AQ$120)</f>
        <v>0</v>
      </c>
      <c r="BT143" s="100">
        <f>Energy!BT143*RelNonRes*(1+RelInc)^(BT$120-$AQ$120)</f>
        <v>0</v>
      </c>
      <c r="BU143" s="100">
        <f>Energy!BU143*RelNonRes*(1+RelInc)^(BU$120-$AQ$120)</f>
        <v>0</v>
      </c>
      <c r="BV143" s="100">
        <f>Energy!BV143*RelNonRes*(1+RelInc)^(BV$120-$AQ$120)</f>
        <v>0</v>
      </c>
      <c r="BW143" s="100">
        <f>Energy!BW143*RelNonRes*(1+RelInc)^(BW$120-$AQ$120)</f>
        <v>0</v>
      </c>
      <c r="BX143" s="100">
        <f>Energy!BX143*RelNonRes*(1+RelInc)^(BX$120-$AQ$120)</f>
        <v>0</v>
      </c>
      <c r="BY143" s="100">
        <f>Energy!BY143*RelNonRes*(1+RelInc)^(BY$120-$AQ$120)</f>
        <v>0</v>
      </c>
      <c r="BZ143" s="100">
        <f>Energy!BZ143*RelNonRes*(1+RelInc)^(BZ$120-$AQ$120)</f>
        <v>0</v>
      </c>
      <c r="CA143" s="100">
        <f>Energy!CA143*RelNonRes*(1+RelInc)^(CA$120-$AQ$120)</f>
        <v>0</v>
      </c>
      <c r="CB143" s="100">
        <f>Energy!CB143*RelNonRes*(1+RelInc)^(CB$120-$AQ$120)</f>
        <v>0</v>
      </c>
      <c r="CC143" s="100">
        <f>Energy!CC143*RelNonRes*(1+RelInc)^(CC$120-$AQ$120)</f>
        <v>0</v>
      </c>
      <c r="CD143" s="100">
        <f>Energy!CD143*RelNonRes*(1+RelInc)^(CD$120-$AQ$120)</f>
        <v>0</v>
      </c>
      <c r="CE143" s="100">
        <f>Energy!CE143*RelNonRes*(1+RelInc)^(CE$120-$AQ$120)</f>
        <v>0</v>
      </c>
    </row>
    <row r="144" spans="2:83" x14ac:dyDescent="0.25">
      <c r="B144" s="307"/>
      <c r="C144" s="54" t="s">
        <v>23</v>
      </c>
      <c r="E144" s="347"/>
      <c r="F144" s="350"/>
      <c r="G144" s="229"/>
      <c r="H144" s="229"/>
      <c r="I144" s="211"/>
      <c r="J144" s="211"/>
      <c r="K144" s="211"/>
      <c r="L144" s="211"/>
      <c r="M144" s="211"/>
      <c r="N144" s="211"/>
      <c r="O144" s="211"/>
      <c r="P144" s="211"/>
      <c r="Q144" s="211"/>
      <c r="R144" s="211"/>
      <c r="S144" s="211"/>
      <c r="T144" s="211"/>
      <c r="U144" s="211"/>
      <c r="V144" s="211"/>
      <c r="W144" s="225">
        <f ca="1">Energy!W144*W$155</f>
        <v>0.29332243536999242</v>
      </c>
      <c r="X144" s="225">
        <f ca="1">Energy!X144*X$155</f>
        <v>0.31108219219903488</v>
      </c>
      <c r="Y144" s="225">
        <f ca="1">Energy!Y144*Y$155</f>
        <v>0.36475000073041869</v>
      </c>
      <c r="Z144" s="225">
        <f ca="1">Energy!Z144*Z$155</f>
        <v>0.41564293916708683</v>
      </c>
      <c r="AA144" s="225">
        <f ca="1">Energy!AA144*AA$155</f>
        <v>0.47818564980560879</v>
      </c>
      <c r="AB144" s="225">
        <f ca="1">Energy!AB144*AB$155</f>
        <v>0.52354121829294276</v>
      </c>
      <c r="AC144" s="225">
        <f ca="1">Energy!AC144*AC$155</f>
        <v>0.55673303762388282</v>
      </c>
      <c r="AD144" s="225">
        <f ca="1">Energy!AD144*AD$155</f>
        <v>0.61296276527018934</v>
      </c>
      <c r="AE144" s="225">
        <f ca="1">Energy!AE144*AE$155</f>
        <v>0.66222376635884184</v>
      </c>
      <c r="AF144" s="225">
        <f ca="1">Energy!AF144*AF$155</f>
        <v>0.72057675685660338</v>
      </c>
      <c r="AG144" s="225">
        <f ca="1">Energy!AG144*AG$155</f>
        <v>0.81165930204937065</v>
      </c>
      <c r="AH144" s="225">
        <f ca="1">Energy!AH144*AH$155</f>
        <v>0.90665788142403103</v>
      </c>
      <c r="AI144" s="225">
        <f ca="1">Energy!AI144*AI$155</f>
        <v>0.95209951524303005</v>
      </c>
      <c r="AJ144" s="225">
        <f ca="1">Energy!AJ144*AJ$155</f>
        <v>1.1139076064370981</v>
      </c>
      <c r="AK144" s="225">
        <f ca="1">Energy!AK144*AK$155</f>
        <v>1.2559269374404365</v>
      </c>
      <c r="AL144" s="225">
        <f ca="1">Energy!AL144*AL$155</f>
        <v>1.5352479763819387</v>
      </c>
      <c r="AM144" s="225">
        <f ca="1">Energy!AM144*AM$155</f>
        <v>1.9461192958844826</v>
      </c>
      <c r="AN144" s="225">
        <f ca="1">Energy!AN144*AN$155</f>
        <v>2.2253854755915414</v>
      </c>
      <c r="AO144" s="225">
        <f ca="1">Energy!AO144*AO$155</f>
        <v>2.5907858055018567</v>
      </c>
      <c r="AP144" s="225">
        <f ca="1">Energy!AP144*AP$155</f>
        <v>2.9798595230434697</v>
      </c>
      <c r="AQ144" s="238">
        <f ca="1">Energy!AQ144*RelNonRes</f>
        <v>3.342646726939758</v>
      </c>
      <c r="AR144" s="100">
        <f ca="1">Energy!AR144*RelNonRes*(1+RelInc)^(AR$120-$AQ$120)</f>
        <v>3.7657274780478707</v>
      </c>
      <c r="AS144" s="100">
        <f ca="1">Energy!AS144*RelNonRes*(1+RelInc)^(AS$120-$AQ$120)</f>
        <v>3.7933732018052622</v>
      </c>
      <c r="AT144" s="100">
        <f ca="1">Energy!AT144*RelNonRes*(1+RelInc)^(AT$120-$AQ$120)</f>
        <v>3.3558624154121799</v>
      </c>
      <c r="AU144" s="100">
        <f>Energy!AU144*RelNonRes*(1+RelInc)^(AU$120-$AQ$120)</f>
        <v>0</v>
      </c>
      <c r="AV144" s="100">
        <f>Energy!AV144*RelNonRes*(1+RelInc)^(AV$120-$AQ$120)</f>
        <v>0</v>
      </c>
      <c r="AW144" s="100">
        <f>Energy!AW144*RelNonRes*(1+RelInc)^(AW$120-$AQ$120)</f>
        <v>0</v>
      </c>
      <c r="AX144" s="100">
        <f>Energy!AX144*RelNonRes*(1+RelInc)^(AX$120-$AQ$120)</f>
        <v>0</v>
      </c>
      <c r="AY144" s="100">
        <f>Energy!AY144*RelNonRes*(1+RelInc)^(AY$120-$AQ$120)</f>
        <v>0</v>
      </c>
      <c r="AZ144" s="100">
        <f>Energy!AZ144*RelNonRes*(1+RelInc)^(AZ$120-$AQ$120)</f>
        <v>0</v>
      </c>
      <c r="BA144" s="100">
        <f>Energy!BA144*RelNonRes*(1+RelInc)^(BA$120-$AQ$120)</f>
        <v>0</v>
      </c>
      <c r="BB144" s="100">
        <f>Energy!BB144*RelNonRes*(1+RelInc)^(BB$120-$AQ$120)</f>
        <v>0</v>
      </c>
      <c r="BC144" s="100">
        <f>Energy!BC144*RelNonRes*(1+RelInc)^(BC$120-$AQ$120)</f>
        <v>0</v>
      </c>
      <c r="BD144" s="100">
        <f>Energy!BD144*RelNonRes*(1+RelInc)^(BD$120-$AQ$120)</f>
        <v>0</v>
      </c>
      <c r="BE144" s="100">
        <f>Energy!BE144*RelNonRes*(1+RelInc)^(BE$120-$AQ$120)</f>
        <v>0</v>
      </c>
      <c r="BF144" s="100">
        <f>Energy!BF144*RelNonRes*(1+RelInc)^(BF$120-$AQ$120)</f>
        <v>0</v>
      </c>
      <c r="BG144" s="100">
        <f>Energy!BG144*RelNonRes*(1+RelInc)^(BG$120-$AQ$120)</f>
        <v>0</v>
      </c>
      <c r="BH144" s="100">
        <f>Energy!BH144*RelNonRes*(1+RelInc)^(BH$120-$AQ$120)</f>
        <v>0</v>
      </c>
      <c r="BI144" s="100">
        <f>Energy!BI144*RelNonRes*(1+RelInc)^(BI$120-$AQ$120)</f>
        <v>0</v>
      </c>
      <c r="BJ144" s="100">
        <f>Energy!BJ144*RelNonRes*(1+RelInc)^(BJ$120-$AQ$120)</f>
        <v>0</v>
      </c>
      <c r="BK144" s="100">
        <f>Energy!BK144*RelNonRes*(1+RelInc)^(BK$120-$AQ$120)</f>
        <v>0</v>
      </c>
      <c r="BL144" s="100">
        <f>Energy!BL144*RelNonRes*(1+RelInc)^(BL$120-$AQ$120)</f>
        <v>0</v>
      </c>
      <c r="BM144" s="100">
        <f>Energy!BM144*RelNonRes*(1+RelInc)^(BM$120-$AQ$120)</f>
        <v>0</v>
      </c>
      <c r="BN144" s="100">
        <f>Energy!BN144*RelNonRes*(1+RelInc)^(BN$120-$AQ$120)</f>
        <v>0</v>
      </c>
      <c r="BO144" s="100">
        <f>Energy!BO144*RelNonRes*(1+RelInc)^(BO$120-$AQ$120)</f>
        <v>0</v>
      </c>
      <c r="BP144" s="100">
        <f>Energy!BP144*RelNonRes*(1+RelInc)^(BP$120-$AQ$120)</f>
        <v>0</v>
      </c>
      <c r="BQ144" s="100">
        <f>Energy!BQ144*RelNonRes*(1+RelInc)^(BQ$120-$AQ$120)</f>
        <v>0</v>
      </c>
      <c r="BR144" s="100">
        <f>Energy!BR144*RelNonRes*(1+RelInc)^(BR$120-$AQ$120)</f>
        <v>0</v>
      </c>
      <c r="BS144" s="100">
        <f>Energy!BS144*RelNonRes*(1+RelInc)^(BS$120-$AQ$120)</f>
        <v>0</v>
      </c>
      <c r="BT144" s="100">
        <f>Energy!BT144*RelNonRes*(1+RelInc)^(BT$120-$AQ$120)</f>
        <v>0</v>
      </c>
      <c r="BU144" s="100">
        <f>Energy!BU144*RelNonRes*(1+RelInc)^(BU$120-$AQ$120)</f>
        <v>0</v>
      </c>
      <c r="BV144" s="100">
        <f>Energy!BV144*RelNonRes*(1+RelInc)^(BV$120-$AQ$120)</f>
        <v>0</v>
      </c>
      <c r="BW144" s="100">
        <f>Energy!BW144*RelNonRes*(1+RelInc)^(BW$120-$AQ$120)</f>
        <v>0</v>
      </c>
      <c r="BX144" s="100">
        <f>Energy!BX144*RelNonRes*(1+RelInc)^(BX$120-$AQ$120)</f>
        <v>0</v>
      </c>
      <c r="BY144" s="100">
        <f>Energy!BY144*RelNonRes*(1+RelInc)^(BY$120-$AQ$120)</f>
        <v>0</v>
      </c>
      <c r="BZ144" s="100">
        <f>Energy!BZ144*RelNonRes*(1+RelInc)^(BZ$120-$AQ$120)</f>
        <v>0</v>
      </c>
      <c r="CA144" s="100">
        <f>Energy!CA144*RelNonRes*(1+RelInc)^(CA$120-$AQ$120)</f>
        <v>0</v>
      </c>
      <c r="CB144" s="100">
        <f>Energy!CB144*RelNonRes*(1+RelInc)^(CB$120-$AQ$120)</f>
        <v>0</v>
      </c>
      <c r="CC144" s="100">
        <f>Energy!CC144*RelNonRes*(1+RelInc)^(CC$120-$AQ$120)</f>
        <v>0</v>
      </c>
      <c r="CD144" s="100">
        <f>Energy!CD144*RelNonRes*(1+RelInc)^(CD$120-$AQ$120)</f>
        <v>0</v>
      </c>
      <c r="CE144" s="100">
        <f>Energy!CE144*RelNonRes*(1+RelInc)^(CE$120-$AQ$120)</f>
        <v>0</v>
      </c>
    </row>
    <row r="145" spans="2:83" x14ac:dyDescent="0.25">
      <c r="B145" s="307"/>
      <c r="C145" s="3" t="s">
        <v>79</v>
      </c>
      <c r="E145" s="347"/>
      <c r="F145" s="350"/>
      <c r="G145" s="64"/>
      <c r="H145" s="64"/>
      <c r="I145" s="20"/>
      <c r="J145" s="20"/>
      <c r="K145" s="20"/>
      <c r="L145" s="20"/>
      <c r="M145" s="20"/>
      <c r="N145" s="20"/>
      <c r="O145" s="20"/>
      <c r="P145" s="20"/>
      <c r="Q145" s="20"/>
      <c r="R145" s="20"/>
      <c r="S145" s="20"/>
      <c r="T145" s="20"/>
      <c r="U145" s="20"/>
      <c r="V145" s="20"/>
      <c r="W145" s="26">
        <f t="shared" ref="W145:CE145" ca="1" si="75">SUM(W142:W144)</f>
        <v>4.2268221253121165</v>
      </c>
      <c r="X145" s="26">
        <f t="shared" ca="1" si="75"/>
        <v>4.2739490891462992</v>
      </c>
      <c r="Y145" s="26">
        <f t="shared" ca="1" si="75"/>
        <v>4.4237336026086096</v>
      </c>
      <c r="Z145" s="26">
        <f t="shared" ca="1" si="75"/>
        <v>4.4162062286502994</v>
      </c>
      <c r="AA145" s="26">
        <f t="shared" ca="1" si="75"/>
        <v>4.5221888075742296</v>
      </c>
      <c r="AB145" s="26">
        <f t="shared" ca="1" si="75"/>
        <v>4.4064378483627644</v>
      </c>
      <c r="AC145" s="26">
        <f t="shared" ca="1" si="75"/>
        <v>4.1705006653494463</v>
      </c>
      <c r="AD145" s="26">
        <f t="shared" ca="1" si="75"/>
        <v>4.1221010678411476</v>
      </c>
      <c r="AE145" s="26">
        <f t="shared" ca="1" si="75"/>
        <v>4.0559713595367741</v>
      </c>
      <c r="AF145" s="26">
        <f t="shared" ca="1" si="75"/>
        <v>4.0162992455180531</v>
      </c>
      <c r="AG145" s="26">
        <f t="shared" ca="1" si="75"/>
        <v>4.1170906868406076</v>
      </c>
      <c r="AH145" s="26">
        <f t="shared" ca="1" si="75"/>
        <v>4.2395044845867051</v>
      </c>
      <c r="AI145" s="26">
        <f t="shared" ca="1" si="75"/>
        <v>4.159393174109562</v>
      </c>
      <c r="AJ145" s="26">
        <f t="shared" ca="1" si="75"/>
        <v>4.4977504373455917</v>
      </c>
      <c r="AK145" s="26">
        <f t="shared" ca="1" si="75"/>
        <v>4.6125155548444354</v>
      </c>
      <c r="AL145" s="26">
        <f t="shared" ca="1" si="75"/>
        <v>5.1176279336848509</v>
      </c>
      <c r="AM145" s="26">
        <f t="shared" ca="1" si="75"/>
        <v>6.0018952385041038</v>
      </c>
      <c r="AN145" s="26">
        <f t="shared" ca="1" si="75"/>
        <v>6.458399202117258</v>
      </c>
      <c r="AO145" s="26">
        <f t="shared" ca="1" si="75"/>
        <v>7.1516360514520532</v>
      </c>
      <c r="AP145" s="26">
        <f t="shared" ca="1" si="75"/>
        <v>7.6880569877271725</v>
      </c>
      <c r="AQ145" s="26">
        <f t="shared" ca="1" si="75"/>
        <v>7.9663191682390355</v>
      </c>
      <c r="AR145" s="26">
        <f t="shared" ca="1" si="75"/>
        <v>8.3472368527757883</v>
      </c>
      <c r="AS145" s="26">
        <f t="shared" ca="1" si="75"/>
        <v>8.2182425781914148</v>
      </c>
      <c r="AT145" s="26">
        <f t="shared" ca="1" si="75"/>
        <v>7.5494234146448065</v>
      </c>
      <c r="AU145" s="26">
        <f t="shared" si="75"/>
        <v>0</v>
      </c>
      <c r="AV145" s="26">
        <f t="shared" si="75"/>
        <v>0</v>
      </c>
      <c r="AW145" s="26">
        <f t="shared" si="75"/>
        <v>0</v>
      </c>
      <c r="AX145" s="26">
        <f t="shared" si="75"/>
        <v>0</v>
      </c>
      <c r="AY145" s="26">
        <f t="shared" si="75"/>
        <v>0</v>
      </c>
      <c r="AZ145" s="26">
        <f t="shared" si="75"/>
        <v>0</v>
      </c>
      <c r="BA145" s="26">
        <f t="shared" si="75"/>
        <v>0</v>
      </c>
      <c r="BB145" s="26">
        <f t="shared" si="75"/>
        <v>0</v>
      </c>
      <c r="BC145" s="26">
        <f t="shared" si="75"/>
        <v>0</v>
      </c>
      <c r="BD145" s="26">
        <f t="shared" si="75"/>
        <v>0</v>
      </c>
      <c r="BE145" s="26">
        <f t="shared" si="75"/>
        <v>0</v>
      </c>
      <c r="BF145" s="26">
        <f t="shared" si="75"/>
        <v>0</v>
      </c>
      <c r="BG145" s="26">
        <f t="shared" si="75"/>
        <v>0</v>
      </c>
      <c r="BH145" s="26">
        <f t="shared" si="75"/>
        <v>0</v>
      </c>
      <c r="BI145" s="26">
        <f t="shared" si="75"/>
        <v>0</v>
      </c>
      <c r="BJ145" s="26">
        <f t="shared" si="75"/>
        <v>0</v>
      </c>
      <c r="BK145" s="26">
        <f t="shared" si="75"/>
        <v>0</v>
      </c>
      <c r="BL145" s="26">
        <f t="shared" si="75"/>
        <v>0</v>
      </c>
      <c r="BM145" s="26">
        <f t="shared" si="75"/>
        <v>0</v>
      </c>
      <c r="BN145" s="26">
        <f t="shared" si="75"/>
        <v>0</v>
      </c>
      <c r="BO145" s="26">
        <f t="shared" si="75"/>
        <v>0</v>
      </c>
      <c r="BP145" s="26">
        <f t="shared" si="75"/>
        <v>0</v>
      </c>
      <c r="BQ145" s="26">
        <f t="shared" si="75"/>
        <v>0</v>
      </c>
      <c r="BR145" s="26">
        <f t="shared" si="75"/>
        <v>0</v>
      </c>
      <c r="BS145" s="26">
        <f t="shared" si="75"/>
        <v>0</v>
      </c>
      <c r="BT145" s="26">
        <f t="shared" si="75"/>
        <v>0</v>
      </c>
      <c r="BU145" s="26">
        <f t="shared" si="75"/>
        <v>0</v>
      </c>
      <c r="BV145" s="26">
        <f t="shared" si="75"/>
        <v>0</v>
      </c>
      <c r="BW145" s="26">
        <f t="shared" si="75"/>
        <v>0</v>
      </c>
      <c r="BX145" s="26">
        <f t="shared" si="75"/>
        <v>0</v>
      </c>
      <c r="BY145" s="26">
        <f t="shared" si="75"/>
        <v>0</v>
      </c>
      <c r="BZ145" s="26">
        <f t="shared" si="75"/>
        <v>0</v>
      </c>
      <c r="CA145" s="26">
        <f t="shared" si="75"/>
        <v>0</v>
      </c>
      <c r="CB145" s="26">
        <f t="shared" si="75"/>
        <v>0</v>
      </c>
      <c r="CC145" s="26">
        <f t="shared" si="75"/>
        <v>0</v>
      </c>
      <c r="CD145" s="26">
        <f t="shared" si="75"/>
        <v>0</v>
      </c>
      <c r="CE145" s="26">
        <f t="shared" si="75"/>
        <v>0</v>
      </c>
    </row>
    <row r="146" spans="2:83" x14ac:dyDescent="0.25">
      <c r="B146" s="307" t="s">
        <v>5</v>
      </c>
      <c r="C146" s="54" t="s">
        <v>24</v>
      </c>
      <c r="E146" s="347"/>
      <c r="F146" s="350"/>
      <c r="G146" s="229"/>
      <c r="H146" s="229"/>
      <c r="I146" s="211"/>
      <c r="J146" s="211"/>
      <c r="K146" s="211"/>
      <c r="L146" s="211"/>
      <c r="M146" s="211"/>
      <c r="N146" s="211"/>
      <c r="O146" s="211"/>
      <c r="P146" s="211"/>
      <c r="Q146" s="211"/>
      <c r="R146" s="211"/>
      <c r="S146" s="211"/>
      <c r="T146" s="211"/>
      <c r="U146" s="211"/>
      <c r="V146" s="211"/>
      <c r="W146" s="225"/>
      <c r="X146" s="225"/>
      <c r="Y146" s="225"/>
      <c r="Z146" s="225"/>
      <c r="AA146" s="225"/>
      <c r="AB146" s="225"/>
      <c r="AC146" s="225"/>
      <c r="AD146" s="225"/>
      <c r="AE146" s="225"/>
      <c r="AF146" s="225"/>
      <c r="AG146" s="225"/>
      <c r="AH146" s="225"/>
      <c r="AI146" s="225"/>
      <c r="AJ146" s="225"/>
      <c r="AK146" s="225"/>
      <c r="AL146" s="225"/>
      <c r="AM146" s="225"/>
      <c r="AN146" s="225"/>
      <c r="AO146" s="225"/>
      <c r="AP146" s="225">
        <f ca="1">Energy!AP146*AP$155</f>
        <v>0</v>
      </c>
      <c r="AQ146" s="238">
        <f ca="1">Energy!AQ146*RelNonRes</f>
        <v>0</v>
      </c>
      <c r="AR146" s="100">
        <f ca="1">Energy!AR146*RelNonRes*(1+RelInc)^(AR$120-$AQ$120)</f>
        <v>8.3317189803212052E-4</v>
      </c>
      <c r="AS146" s="100">
        <f ca="1">Energy!AS146*RelNonRes*(1+RelInc)^(AS$120-$AQ$120)</f>
        <v>2.2734291774377403E-3</v>
      </c>
      <c r="AT146" s="100">
        <f ca="1">Energy!AT146*RelNonRes*(1+RelInc)^(AT$120-$AQ$120)</f>
        <v>9.8725259330065991E-3</v>
      </c>
      <c r="AU146" s="100">
        <f>Energy!AU146*RelNonRes*(1+RelInc)^(AU$120-$AQ$120)</f>
        <v>0</v>
      </c>
      <c r="AV146" s="100">
        <f>Energy!AV146*RelNonRes*(1+RelInc)^(AV$120-$AQ$120)</f>
        <v>0</v>
      </c>
      <c r="AW146" s="100">
        <f>Energy!AW146*RelNonRes*(1+RelInc)^(AW$120-$AQ$120)</f>
        <v>0</v>
      </c>
      <c r="AX146" s="100">
        <f>Energy!AX146*RelNonRes*(1+RelInc)^(AX$120-$AQ$120)</f>
        <v>0</v>
      </c>
      <c r="AY146" s="100">
        <f>Energy!AY146*RelNonRes*(1+RelInc)^(AY$120-$AQ$120)</f>
        <v>0</v>
      </c>
      <c r="AZ146" s="100">
        <f>Energy!AZ146*RelNonRes*(1+RelInc)^(AZ$120-$AQ$120)</f>
        <v>0</v>
      </c>
      <c r="BA146" s="100">
        <f>Energy!BA146*RelNonRes*(1+RelInc)^(BA$120-$AQ$120)</f>
        <v>0</v>
      </c>
      <c r="BB146" s="100">
        <f>Energy!BB146*RelNonRes*(1+RelInc)^(BB$120-$AQ$120)</f>
        <v>0</v>
      </c>
      <c r="BC146" s="100">
        <f>Energy!BC146*RelNonRes*(1+RelInc)^(BC$120-$AQ$120)</f>
        <v>0</v>
      </c>
      <c r="BD146" s="100">
        <f>Energy!BD146*RelNonRes*(1+RelInc)^(BD$120-$AQ$120)</f>
        <v>0</v>
      </c>
      <c r="BE146" s="100">
        <f>Energy!BE146*RelNonRes*(1+RelInc)^(BE$120-$AQ$120)</f>
        <v>0</v>
      </c>
      <c r="BF146" s="100">
        <f>Energy!BF146*RelNonRes*(1+RelInc)^(BF$120-$AQ$120)</f>
        <v>0</v>
      </c>
      <c r="BG146" s="100">
        <f>Energy!BG146*RelNonRes*(1+RelInc)^(BG$120-$AQ$120)</f>
        <v>0</v>
      </c>
      <c r="BH146" s="100">
        <f>Energy!BH146*RelNonRes*(1+RelInc)^(BH$120-$AQ$120)</f>
        <v>0</v>
      </c>
      <c r="BI146" s="100">
        <f>Energy!BI146*RelNonRes*(1+RelInc)^(BI$120-$AQ$120)</f>
        <v>0</v>
      </c>
      <c r="BJ146" s="100">
        <f>Energy!BJ146*RelNonRes*(1+RelInc)^(BJ$120-$AQ$120)</f>
        <v>0</v>
      </c>
      <c r="BK146" s="100">
        <f>Energy!BK146*RelNonRes*(1+RelInc)^(BK$120-$AQ$120)</f>
        <v>0</v>
      </c>
      <c r="BL146" s="100">
        <f>Energy!BL146*RelNonRes*(1+RelInc)^(BL$120-$AQ$120)</f>
        <v>0</v>
      </c>
      <c r="BM146" s="100">
        <f>Energy!BM146*RelNonRes*(1+RelInc)^(BM$120-$AQ$120)</f>
        <v>0</v>
      </c>
      <c r="BN146" s="100">
        <f>Energy!BN146*RelNonRes*(1+RelInc)^(BN$120-$AQ$120)</f>
        <v>0</v>
      </c>
      <c r="BO146" s="100">
        <f>Energy!BO146*RelNonRes*(1+RelInc)^(BO$120-$AQ$120)</f>
        <v>0</v>
      </c>
      <c r="BP146" s="100">
        <f>Energy!BP146*RelNonRes*(1+RelInc)^(BP$120-$AQ$120)</f>
        <v>0</v>
      </c>
      <c r="BQ146" s="100">
        <f>Energy!BQ146*RelNonRes*(1+RelInc)^(BQ$120-$AQ$120)</f>
        <v>0</v>
      </c>
      <c r="BR146" s="100">
        <f>Energy!BR146*RelNonRes*(1+RelInc)^(BR$120-$AQ$120)</f>
        <v>0</v>
      </c>
      <c r="BS146" s="100">
        <f>Energy!BS146*RelNonRes*(1+RelInc)^(BS$120-$AQ$120)</f>
        <v>0</v>
      </c>
      <c r="BT146" s="100">
        <f>Energy!BT146*RelNonRes*(1+RelInc)^(BT$120-$AQ$120)</f>
        <v>0</v>
      </c>
      <c r="BU146" s="100">
        <f>Energy!BU146*RelNonRes*(1+RelInc)^(BU$120-$AQ$120)</f>
        <v>0</v>
      </c>
      <c r="BV146" s="100">
        <f>Energy!BV146*RelNonRes*(1+RelInc)^(BV$120-$AQ$120)</f>
        <v>0</v>
      </c>
      <c r="BW146" s="100">
        <f>Energy!BW146*RelNonRes*(1+RelInc)^(BW$120-$AQ$120)</f>
        <v>0</v>
      </c>
      <c r="BX146" s="100">
        <f>Energy!BX146*RelNonRes*(1+RelInc)^(BX$120-$AQ$120)</f>
        <v>0</v>
      </c>
      <c r="BY146" s="100">
        <f>Energy!BY146*RelNonRes*(1+RelInc)^(BY$120-$AQ$120)</f>
        <v>0</v>
      </c>
      <c r="BZ146" s="100">
        <f>Energy!BZ146*RelNonRes*(1+RelInc)^(BZ$120-$AQ$120)</f>
        <v>0</v>
      </c>
      <c r="CA146" s="100">
        <f>Energy!CA146*RelNonRes*(1+RelInc)^(CA$120-$AQ$120)</f>
        <v>0</v>
      </c>
      <c r="CB146" s="100">
        <f>Energy!CB146*RelNonRes*(1+RelInc)^(CB$120-$AQ$120)</f>
        <v>0</v>
      </c>
      <c r="CC146" s="100">
        <f>Energy!CC146*RelNonRes*(1+RelInc)^(CC$120-$AQ$120)</f>
        <v>0</v>
      </c>
      <c r="CD146" s="100">
        <f>Energy!CD146*RelNonRes*(1+RelInc)^(CD$120-$AQ$120)</f>
        <v>0</v>
      </c>
      <c r="CE146" s="100">
        <f>Energy!CE146*RelNonRes*(1+RelInc)^(CE$120-$AQ$120)</f>
        <v>0</v>
      </c>
    </row>
    <row r="147" spans="2:83" x14ac:dyDescent="0.25">
      <c r="B147" s="307"/>
      <c r="C147" s="54" t="s">
        <v>25</v>
      </c>
      <c r="E147" s="347"/>
      <c r="F147" s="350"/>
      <c r="G147" s="229"/>
      <c r="H147" s="229"/>
      <c r="I147" s="211"/>
      <c r="J147" s="211"/>
      <c r="K147" s="211"/>
      <c r="L147" s="211"/>
      <c r="M147" s="211"/>
      <c r="N147" s="211"/>
      <c r="O147" s="211"/>
      <c r="P147" s="211"/>
      <c r="Q147" s="211"/>
      <c r="R147" s="211"/>
      <c r="S147" s="211"/>
      <c r="T147" s="211"/>
      <c r="U147" s="211"/>
      <c r="V147" s="211"/>
      <c r="W147" s="225"/>
      <c r="X147" s="225"/>
      <c r="Y147" s="225"/>
      <c r="Z147" s="225"/>
      <c r="AA147" s="225"/>
      <c r="AB147" s="225"/>
      <c r="AC147" s="225"/>
      <c r="AD147" s="225"/>
      <c r="AE147" s="225"/>
      <c r="AF147" s="225"/>
      <c r="AG147" s="225"/>
      <c r="AH147" s="225"/>
      <c r="AI147" s="225"/>
      <c r="AJ147" s="225"/>
      <c r="AK147" s="225"/>
      <c r="AL147" s="225"/>
      <c r="AM147" s="225"/>
      <c r="AN147" s="225"/>
      <c r="AO147" s="225"/>
      <c r="AP147" s="225">
        <f ca="1">Energy!AP147*AP$155</f>
        <v>0</v>
      </c>
      <c r="AQ147" s="238">
        <f ca="1">Energy!AQ147*RelNonRes</f>
        <v>0</v>
      </c>
      <c r="AR147" s="100">
        <f ca="1">Energy!AR147*RelNonRes*(1+RelInc)^(AR$120-$AQ$120)</f>
        <v>3.8649749588564337E-3</v>
      </c>
      <c r="AS147" s="100">
        <f ca="1">Energy!AS147*RelNonRes*(1+RelInc)^(AS$120-$AQ$120)</f>
        <v>6.1792638098735813E-3</v>
      </c>
      <c r="AT147" s="100">
        <f ca="1">Energy!AT147*RelNonRes*(1+RelInc)^(AT$120-$AQ$120)</f>
        <v>3.4789974645181541E-2</v>
      </c>
      <c r="AU147" s="100">
        <f>Energy!AU147*RelNonRes*(1+RelInc)^(AU$120-$AQ$120)</f>
        <v>0</v>
      </c>
      <c r="AV147" s="100">
        <f>Energy!AV147*RelNonRes*(1+RelInc)^(AV$120-$AQ$120)</f>
        <v>0</v>
      </c>
      <c r="AW147" s="100">
        <f>Energy!AW147*RelNonRes*(1+RelInc)^(AW$120-$AQ$120)</f>
        <v>0</v>
      </c>
      <c r="AX147" s="100">
        <f>Energy!AX147*RelNonRes*(1+RelInc)^(AX$120-$AQ$120)</f>
        <v>0</v>
      </c>
      <c r="AY147" s="100">
        <f>Energy!AY147*RelNonRes*(1+RelInc)^(AY$120-$AQ$120)</f>
        <v>0</v>
      </c>
      <c r="AZ147" s="100">
        <f>Energy!AZ147*RelNonRes*(1+RelInc)^(AZ$120-$AQ$120)</f>
        <v>0</v>
      </c>
      <c r="BA147" s="100">
        <f>Energy!BA147*RelNonRes*(1+RelInc)^(BA$120-$AQ$120)</f>
        <v>0</v>
      </c>
      <c r="BB147" s="100">
        <f>Energy!BB147*RelNonRes*(1+RelInc)^(BB$120-$AQ$120)</f>
        <v>0</v>
      </c>
      <c r="BC147" s="100">
        <f>Energy!BC147*RelNonRes*(1+RelInc)^(BC$120-$AQ$120)</f>
        <v>0</v>
      </c>
      <c r="BD147" s="100">
        <f>Energy!BD147*RelNonRes*(1+RelInc)^(BD$120-$AQ$120)</f>
        <v>0</v>
      </c>
      <c r="BE147" s="100">
        <f>Energy!BE147*RelNonRes*(1+RelInc)^(BE$120-$AQ$120)</f>
        <v>0</v>
      </c>
      <c r="BF147" s="100">
        <f>Energy!BF147*RelNonRes*(1+RelInc)^(BF$120-$AQ$120)</f>
        <v>0</v>
      </c>
      <c r="BG147" s="100">
        <f>Energy!BG147*RelNonRes*(1+RelInc)^(BG$120-$AQ$120)</f>
        <v>0</v>
      </c>
      <c r="BH147" s="100">
        <f>Energy!BH147*RelNonRes*(1+RelInc)^(BH$120-$AQ$120)</f>
        <v>0</v>
      </c>
      <c r="BI147" s="100">
        <f>Energy!BI147*RelNonRes*(1+RelInc)^(BI$120-$AQ$120)</f>
        <v>0</v>
      </c>
      <c r="BJ147" s="100">
        <f>Energy!BJ147*RelNonRes*(1+RelInc)^(BJ$120-$AQ$120)</f>
        <v>0</v>
      </c>
      <c r="BK147" s="100">
        <f>Energy!BK147*RelNonRes*(1+RelInc)^(BK$120-$AQ$120)</f>
        <v>0</v>
      </c>
      <c r="BL147" s="100">
        <f>Energy!BL147*RelNonRes*(1+RelInc)^(BL$120-$AQ$120)</f>
        <v>0</v>
      </c>
      <c r="BM147" s="100">
        <f>Energy!BM147*RelNonRes*(1+RelInc)^(BM$120-$AQ$120)</f>
        <v>0</v>
      </c>
      <c r="BN147" s="100">
        <f>Energy!BN147*RelNonRes*(1+RelInc)^(BN$120-$AQ$120)</f>
        <v>0</v>
      </c>
      <c r="BO147" s="100">
        <f>Energy!BO147*RelNonRes*(1+RelInc)^(BO$120-$AQ$120)</f>
        <v>0</v>
      </c>
      <c r="BP147" s="100">
        <f>Energy!BP147*RelNonRes*(1+RelInc)^(BP$120-$AQ$120)</f>
        <v>0</v>
      </c>
      <c r="BQ147" s="100">
        <f>Energy!BQ147*RelNonRes*(1+RelInc)^(BQ$120-$AQ$120)</f>
        <v>0</v>
      </c>
      <c r="BR147" s="100">
        <f>Energy!BR147*RelNonRes*(1+RelInc)^(BR$120-$AQ$120)</f>
        <v>0</v>
      </c>
      <c r="BS147" s="100">
        <f>Energy!BS147*RelNonRes*(1+RelInc)^(BS$120-$AQ$120)</f>
        <v>0</v>
      </c>
      <c r="BT147" s="100">
        <f>Energy!BT147*RelNonRes*(1+RelInc)^(BT$120-$AQ$120)</f>
        <v>0</v>
      </c>
      <c r="BU147" s="100">
        <f>Energy!BU147*RelNonRes*(1+RelInc)^(BU$120-$AQ$120)</f>
        <v>0</v>
      </c>
      <c r="BV147" s="100">
        <f>Energy!BV147*RelNonRes*(1+RelInc)^(BV$120-$AQ$120)</f>
        <v>0</v>
      </c>
      <c r="BW147" s="100">
        <f>Energy!BW147*RelNonRes*(1+RelInc)^(BW$120-$AQ$120)</f>
        <v>0</v>
      </c>
      <c r="BX147" s="100">
        <f>Energy!BX147*RelNonRes*(1+RelInc)^(BX$120-$AQ$120)</f>
        <v>0</v>
      </c>
      <c r="BY147" s="100">
        <f>Energy!BY147*RelNonRes*(1+RelInc)^(BY$120-$AQ$120)</f>
        <v>0</v>
      </c>
      <c r="BZ147" s="100">
        <f>Energy!BZ147*RelNonRes*(1+RelInc)^(BZ$120-$AQ$120)</f>
        <v>0</v>
      </c>
      <c r="CA147" s="100">
        <f>Energy!CA147*RelNonRes*(1+RelInc)^(CA$120-$AQ$120)</f>
        <v>0</v>
      </c>
      <c r="CB147" s="100">
        <f>Energy!CB147*RelNonRes*(1+RelInc)^(CB$120-$AQ$120)</f>
        <v>0</v>
      </c>
      <c r="CC147" s="100">
        <f>Energy!CC147*RelNonRes*(1+RelInc)^(CC$120-$AQ$120)</f>
        <v>0</v>
      </c>
      <c r="CD147" s="100">
        <f>Energy!CD147*RelNonRes*(1+RelInc)^(CD$120-$AQ$120)</f>
        <v>0</v>
      </c>
      <c r="CE147" s="100">
        <f>Energy!CE147*RelNonRes*(1+RelInc)^(CE$120-$AQ$120)</f>
        <v>0</v>
      </c>
    </row>
    <row r="148" spans="2:83" x14ac:dyDescent="0.25">
      <c r="B148" s="307"/>
      <c r="C148" s="3" t="s">
        <v>80</v>
      </c>
      <c r="E148" s="347"/>
      <c r="F148" s="350"/>
      <c r="G148" s="64"/>
      <c r="H148" s="64"/>
      <c r="I148" s="20"/>
      <c r="J148" s="20"/>
      <c r="K148" s="20"/>
      <c r="L148" s="20"/>
      <c r="M148" s="20"/>
      <c r="N148" s="20"/>
      <c r="O148" s="20"/>
      <c r="P148" s="20"/>
      <c r="Q148" s="20"/>
      <c r="R148" s="20"/>
      <c r="S148" s="20"/>
      <c r="T148" s="20"/>
      <c r="U148" s="20"/>
      <c r="V148" s="20"/>
      <c r="W148" s="26">
        <f>W146+W147</f>
        <v>0</v>
      </c>
      <c r="X148" s="26">
        <f t="shared" ref="X148:CE148" si="76">X146+X147</f>
        <v>0</v>
      </c>
      <c r="Y148" s="26">
        <f t="shared" si="76"/>
        <v>0</v>
      </c>
      <c r="Z148" s="26">
        <f t="shared" si="76"/>
        <v>0</v>
      </c>
      <c r="AA148" s="26">
        <f t="shared" si="76"/>
        <v>0</v>
      </c>
      <c r="AB148" s="26">
        <f t="shared" si="76"/>
        <v>0</v>
      </c>
      <c r="AC148" s="26">
        <f t="shared" si="76"/>
        <v>0</v>
      </c>
      <c r="AD148" s="26">
        <f t="shared" si="76"/>
        <v>0</v>
      </c>
      <c r="AE148" s="26">
        <f t="shared" si="76"/>
        <v>0</v>
      </c>
      <c r="AF148" s="26">
        <f t="shared" si="76"/>
        <v>0</v>
      </c>
      <c r="AG148" s="26">
        <f t="shared" si="76"/>
        <v>0</v>
      </c>
      <c r="AH148" s="26">
        <f t="shared" si="76"/>
        <v>0</v>
      </c>
      <c r="AI148" s="26">
        <f t="shared" si="76"/>
        <v>0</v>
      </c>
      <c r="AJ148" s="26">
        <f t="shared" si="76"/>
        <v>0</v>
      </c>
      <c r="AK148" s="26">
        <f t="shared" si="76"/>
        <v>0</v>
      </c>
      <c r="AL148" s="26">
        <f t="shared" si="76"/>
        <v>0</v>
      </c>
      <c r="AM148" s="26">
        <f t="shared" si="76"/>
        <v>0</v>
      </c>
      <c r="AN148" s="26">
        <f t="shared" si="76"/>
        <v>0</v>
      </c>
      <c r="AO148" s="26">
        <f t="shared" si="76"/>
        <v>0</v>
      </c>
      <c r="AP148" s="26">
        <f t="shared" ca="1" si="76"/>
        <v>0</v>
      </c>
      <c r="AQ148" s="26">
        <f t="shared" ca="1" si="76"/>
        <v>0</v>
      </c>
      <c r="AR148" s="26">
        <f t="shared" ca="1" si="76"/>
        <v>4.6981468568885543E-3</v>
      </c>
      <c r="AS148" s="26">
        <f t="shared" ca="1" si="76"/>
        <v>8.4526929873113207E-3</v>
      </c>
      <c r="AT148" s="26">
        <f t="shared" ca="1" si="76"/>
        <v>4.4662500578188144E-2</v>
      </c>
      <c r="AU148" s="26">
        <f t="shared" si="76"/>
        <v>0</v>
      </c>
      <c r="AV148" s="26">
        <f t="shared" si="76"/>
        <v>0</v>
      </c>
      <c r="AW148" s="26">
        <f t="shared" si="76"/>
        <v>0</v>
      </c>
      <c r="AX148" s="26">
        <f t="shared" si="76"/>
        <v>0</v>
      </c>
      <c r="AY148" s="26">
        <f t="shared" si="76"/>
        <v>0</v>
      </c>
      <c r="AZ148" s="26">
        <f t="shared" si="76"/>
        <v>0</v>
      </c>
      <c r="BA148" s="26">
        <f t="shared" si="76"/>
        <v>0</v>
      </c>
      <c r="BB148" s="26">
        <f t="shared" si="76"/>
        <v>0</v>
      </c>
      <c r="BC148" s="26">
        <f t="shared" si="76"/>
        <v>0</v>
      </c>
      <c r="BD148" s="26">
        <f t="shared" si="76"/>
        <v>0</v>
      </c>
      <c r="BE148" s="26">
        <f t="shared" si="76"/>
        <v>0</v>
      </c>
      <c r="BF148" s="26">
        <f t="shared" si="76"/>
        <v>0</v>
      </c>
      <c r="BG148" s="26">
        <f t="shared" si="76"/>
        <v>0</v>
      </c>
      <c r="BH148" s="26">
        <f t="shared" si="76"/>
        <v>0</v>
      </c>
      <c r="BI148" s="26">
        <f t="shared" si="76"/>
        <v>0</v>
      </c>
      <c r="BJ148" s="26">
        <f t="shared" si="76"/>
        <v>0</v>
      </c>
      <c r="BK148" s="26">
        <f t="shared" si="76"/>
        <v>0</v>
      </c>
      <c r="BL148" s="26">
        <f t="shared" si="76"/>
        <v>0</v>
      </c>
      <c r="BM148" s="26">
        <f t="shared" si="76"/>
        <v>0</v>
      </c>
      <c r="BN148" s="26">
        <f t="shared" si="76"/>
        <v>0</v>
      </c>
      <c r="BO148" s="26">
        <f t="shared" si="76"/>
        <v>0</v>
      </c>
      <c r="BP148" s="26">
        <f t="shared" si="76"/>
        <v>0</v>
      </c>
      <c r="BQ148" s="26">
        <f t="shared" si="76"/>
        <v>0</v>
      </c>
      <c r="BR148" s="26">
        <f t="shared" si="76"/>
        <v>0</v>
      </c>
      <c r="BS148" s="26">
        <f t="shared" si="76"/>
        <v>0</v>
      </c>
      <c r="BT148" s="26">
        <f t="shared" si="76"/>
        <v>0</v>
      </c>
      <c r="BU148" s="26">
        <f t="shared" si="76"/>
        <v>0</v>
      </c>
      <c r="BV148" s="26">
        <f t="shared" si="76"/>
        <v>0</v>
      </c>
      <c r="BW148" s="26">
        <f t="shared" si="76"/>
        <v>0</v>
      </c>
      <c r="BX148" s="26">
        <f t="shared" si="76"/>
        <v>0</v>
      </c>
      <c r="BY148" s="26">
        <f t="shared" si="76"/>
        <v>0</v>
      </c>
      <c r="BZ148" s="26">
        <f t="shared" si="76"/>
        <v>0</v>
      </c>
      <c r="CA148" s="26">
        <f t="shared" si="76"/>
        <v>0</v>
      </c>
      <c r="CB148" s="26">
        <f t="shared" si="76"/>
        <v>0</v>
      </c>
      <c r="CC148" s="26">
        <f t="shared" si="76"/>
        <v>0</v>
      </c>
      <c r="CD148" s="26">
        <f t="shared" si="76"/>
        <v>0</v>
      </c>
      <c r="CE148" s="26">
        <f t="shared" si="76"/>
        <v>0</v>
      </c>
    </row>
    <row r="149" spans="2:83" s="207" customFormat="1" x14ac:dyDescent="0.25">
      <c r="B149" s="329"/>
      <c r="C149" s="209" t="s">
        <v>36</v>
      </c>
      <c r="E149" s="347"/>
      <c r="F149" s="350"/>
      <c r="G149" s="229"/>
      <c r="H149" s="229"/>
      <c r="I149" s="28"/>
      <c r="J149" s="28"/>
      <c r="K149" s="28"/>
      <c r="L149" s="28"/>
      <c r="M149" s="28"/>
      <c r="N149" s="28"/>
      <c r="O149" s="28"/>
      <c r="P149" s="28"/>
      <c r="Q149" s="28"/>
      <c r="R149" s="28"/>
      <c r="S149" s="28"/>
      <c r="T149" s="28"/>
      <c r="U149" s="28"/>
      <c r="V149" s="28"/>
      <c r="W149" s="225">
        <f ca="1">Energy!W149*W$155</f>
        <v>0</v>
      </c>
      <c r="X149" s="225">
        <f ca="1">Energy!X149*X$155</f>
        <v>0</v>
      </c>
      <c r="Y149" s="225">
        <f ca="1">Energy!Y149*Y$155</f>
        <v>0</v>
      </c>
      <c r="Z149" s="225">
        <f ca="1">Energy!Z149*Z$155</f>
        <v>0</v>
      </c>
      <c r="AA149" s="225">
        <f ca="1">Energy!AA149*AA$155</f>
        <v>0</v>
      </c>
      <c r="AB149" s="225">
        <f ca="1">Energy!AB149*AB$155</f>
        <v>0</v>
      </c>
      <c r="AC149" s="225">
        <f ca="1">Energy!AC149*AC$155</f>
        <v>0</v>
      </c>
      <c r="AD149" s="225">
        <f ca="1">Energy!AD149*AD$155</f>
        <v>0</v>
      </c>
      <c r="AE149" s="225">
        <f ca="1">Energy!AE149*AE$155</f>
        <v>0</v>
      </c>
      <c r="AF149" s="225">
        <f ca="1">Energy!AF149*AF$155</f>
        <v>0</v>
      </c>
      <c r="AG149" s="225">
        <f ca="1">Energy!AG149*AG$155</f>
        <v>0</v>
      </c>
      <c r="AH149" s="225">
        <f ca="1">Energy!AH149*AH$155</f>
        <v>0</v>
      </c>
      <c r="AI149" s="225">
        <f ca="1">Energy!AI149*AI$155</f>
        <v>0</v>
      </c>
      <c r="AJ149" s="225">
        <f ca="1">Energy!AJ149*AJ$155</f>
        <v>0</v>
      </c>
      <c r="AK149" s="225">
        <f ca="1">Energy!AK149*AK$155</f>
        <v>0</v>
      </c>
      <c r="AL149" s="225">
        <f ca="1">Energy!AL149*AL$155</f>
        <v>0</v>
      </c>
      <c r="AM149" s="225">
        <f ca="1">Energy!AM149*AM$155</f>
        <v>0</v>
      </c>
      <c r="AN149" s="225">
        <f ca="1">Energy!AN149*AN$155</f>
        <v>0</v>
      </c>
      <c r="AO149" s="225">
        <f ca="1">Energy!AO149*AO$155</f>
        <v>0</v>
      </c>
      <c r="AP149" s="225">
        <f ca="1">Energy!AP149*AP$155</f>
        <v>0</v>
      </c>
      <c r="AQ149" s="238">
        <f ca="1">Energy!AQ149*RelNonRes</f>
        <v>0</v>
      </c>
      <c r="AR149" s="100">
        <f ca="1">Energy!AR149*RelNonRes*(1+RelInc)^(AR$120-$AQ$120)</f>
        <v>0</v>
      </c>
      <c r="AS149" s="100">
        <f ca="1">Energy!AS149*RelNonRes*(1+RelInc)^(AS$120-$AQ$120)</f>
        <v>0</v>
      </c>
      <c r="AT149" s="100">
        <f ca="1">Energy!AT149*RelNonRes*(1+RelInc)^(AT$120-$AQ$120)</f>
        <v>0</v>
      </c>
      <c r="AU149" s="100">
        <f>Energy!AU149*RelNonRes*(1+RelInc)^(AU$120-$AQ$120)</f>
        <v>0</v>
      </c>
      <c r="AV149" s="100">
        <f>Energy!AV149*RelNonRes*(1+RelInc)^(AV$120-$AQ$120)</f>
        <v>0</v>
      </c>
      <c r="AW149" s="100">
        <f>Energy!AW149*RelNonRes*(1+RelInc)^(AW$120-$AQ$120)</f>
        <v>0</v>
      </c>
      <c r="AX149" s="100">
        <f>Energy!AX149*RelNonRes*(1+RelInc)^(AX$120-$AQ$120)</f>
        <v>0</v>
      </c>
      <c r="AY149" s="100">
        <f>Energy!AY149*RelNonRes*(1+RelInc)^(AY$120-$AQ$120)</f>
        <v>0</v>
      </c>
      <c r="AZ149" s="100">
        <f>Energy!AZ149*RelNonRes*(1+RelInc)^(AZ$120-$AQ$120)</f>
        <v>0</v>
      </c>
      <c r="BA149" s="100">
        <f>Energy!BA149*RelNonRes*(1+RelInc)^(BA$120-$AQ$120)</f>
        <v>0</v>
      </c>
      <c r="BB149" s="100">
        <f>Energy!BB149*RelNonRes*(1+RelInc)^(BB$120-$AQ$120)</f>
        <v>0</v>
      </c>
      <c r="BC149" s="100">
        <f>Energy!BC149*RelNonRes*(1+RelInc)^(BC$120-$AQ$120)</f>
        <v>0</v>
      </c>
      <c r="BD149" s="100">
        <f>Energy!BD149*RelNonRes*(1+RelInc)^(BD$120-$AQ$120)</f>
        <v>0</v>
      </c>
      <c r="BE149" s="100">
        <f>Energy!BE149*RelNonRes*(1+RelInc)^(BE$120-$AQ$120)</f>
        <v>0</v>
      </c>
      <c r="BF149" s="100">
        <f>Energy!BF149*RelNonRes*(1+RelInc)^(BF$120-$AQ$120)</f>
        <v>0</v>
      </c>
      <c r="BG149" s="100">
        <f>Energy!BG149*RelNonRes*(1+RelInc)^(BG$120-$AQ$120)</f>
        <v>0</v>
      </c>
      <c r="BH149" s="100">
        <f>Energy!BH149*RelNonRes*(1+RelInc)^(BH$120-$AQ$120)</f>
        <v>0</v>
      </c>
      <c r="BI149" s="100">
        <f>Energy!BI149*RelNonRes*(1+RelInc)^(BI$120-$AQ$120)</f>
        <v>0</v>
      </c>
      <c r="BJ149" s="100">
        <f>Energy!BJ149*RelNonRes*(1+RelInc)^(BJ$120-$AQ$120)</f>
        <v>0</v>
      </c>
      <c r="BK149" s="100">
        <f>Energy!BK149*RelNonRes*(1+RelInc)^(BK$120-$AQ$120)</f>
        <v>0</v>
      </c>
      <c r="BL149" s="100">
        <f>Energy!BL149*RelNonRes*(1+RelInc)^(BL$120-$AQ$120)</f>
        <v>0</v>
      </c>
      <c r="BM149" s="100">
        <f>Energy!BM149*RelNonRes*(1+RelInc)^(BM$120-$AQ$120)</f>
        <v>0</v>
      </c>
      <c r="BN149" s="100">
        <f>Energy!BN149*RelNonRes*(1+RelInc)^(BN$120-$AQ$120)</f>
        <v>0</v>
      </c>
      <c r="BO149" s="100">
        <f>Energy!BO149*RelNonRes*(1+RelInc)^(BO$120-$AQ$120)</f>
        <v>0</v>
      </c>
      <c r="BP149" s="100">
        <f>Energy!BP149*RelNonRes*(1+RelInc)^(BP$120-$AQ$120)</f>
        <v>0</v>
      </c>
      <c r="BQ149" s="100">
        <f>Energy!BQ149*RelNonRes*(1+RelInc)^(BQ$120-$AQ$120)</f>
        <v>0</v>
      </c>
      <c r="BR149" s="100">
        <f>Energy!BR149*RelNonRes*(1+RelInc)^(BR$120-$AQ$120)</f>
        <v>0</v>
      </c>
      <c r="BS149" s="100">
        <f>Energy!BS149*RelNonRes*(1+RelInc)^(BS$120-$AQ$120)</f>
        <v>0</v>
      </c>
      <c r="BT149" s="100">
        <f>Energy!BT149*RelNonRes*(1+RelInc)^(BT$120-$AQ$120)</f>
        <v>0</v>
      </c>
      <c r="BU149" s="100">
        <f>Energy!BU149*RelNonRes*(1+RelInc)^(BU$120-$AQ$120)</f>
        <v>0</v>
      </c>
      <c r="BV149" s="100">
        <f>Energy!BV149*RelNonRes*(1+RelInc)^(BV$120-$AQ$120)</f>
        <v>0</v>
      </c>
      <c r="BW149" s="100">
        <f>Energy!BW149*RelNonRes*(1+RelInc)^(BW$120-$AQ$120)</f>
        <v>0</v>
      </c>
      <c r="BX149" s="100">
        <f>Energy!BX149*RelNonRes*(1+RelInc)^(BX$120-$AQ$120)</f>
        <v>0</v>
      </c>
      <c r="BY149" s="100">
        <f>Energy!BY149*RelNonRes*(1+RelInc)^(BY$120-$AQ$120)</f>
        <v>0</v>
      </c>
      <c r="BZ149" s="100">
        <f>Energy!BZ149*RelNonRes*(1+RelInc)^(BZ$120-$AQ$120)</f>
        <v>0</v>
      </c>
      <c r="CA149" s="100">
        <f>Energy!CA149*RelNonRes*(1+RelInc)^(CA$120-$AQ$120)</f>
        <v>0</v>
      </c>
      <c r="CB149" s="100">
        <f>Energy!CB149*RelNonRes*(1+RelInc)^(CB$120-$AQ$120)</f>
        <v>0</v>
      </c>
      <c r="CC149" s="100">
        <f>Energy!CC149*RelNonRes*(1+RelInc)^(CC$120-$AQ$120)</f>
        <v>0</v>
      </c>
      <c r="CD149" s="100">
        <f>Energy!CD149*RelNonRes*(1+RelInc)^(CD$120-$AQ$120)</f>
        <v>0</v>
      </c>
      <c r="CE149" s="100">
        <f>Energy!CE149*RelNonRes*(1+RelInc)^(CE$120-$AQ$120)</f>
        <v>0</v>
      </c>
    </row>
    <row r="150" spans="2:83" s="207" customFormat="1" x14ac:dyDescent="0.25">
      <c r="B150" s="329"/>
      <c r="C150" s="209" t="s">
        <v>37</v>
      </c>
      <c r="E150" s="347"/>
      <c r="F150" s="350"/>
      <c r="G150" s="229"/>
      <c r="H150" s="229"/>
      <c r="I150" s="28"/>
      <c r="J150" s="28"/>
      <c r="K150" s="28"/>
      <c r="L150" s="28"/>
      <c r="M150" s="28"/>
      <c r="N150" s="28"/>
      <c r="O150" s="28"/>
      <c r="P150" s="28"/>
      <c r="Q150" s="28"/>
      <c r="R150" s="28"/>
      <c r="S150" s="28"/>
      <c r="T150" s="28"/>
      <c r="U150" s="28"/>
      <c r="V150" s="28"/>
      <c r="W150" s="225">
        <f ca="1">Energy!W150*W$155</f>
        <v>0</v>
      </c>
      <c r="X150" s="225">
        <f ca="1">Energy!X150*X$155</f>
        <v>0</v>
      </c>
      <c r="Y150" s="225">
        <f ca="1">Energy!Y150*Y$155</f>
        <v>0</v>
      </c>
      <c r="Z150" s="225">
        <f ca="1">Energy!Z150*Z$155</f>
        <v>0</v>
      </c>
      <c r="AA150" s="225">
        <f ca="1">Energy!AA150*AA$155</f>
        <v>0</v>
      </c>
      <c r="AB150" s="225">
        <f ca="1">Energy!AB150*AB$155</f>
        <v>0</v>
      </c>
      <c r="AC150" s="225">
        <f ca="1">Energy!AC150*AC$155</f>
        <v>0</v>
      </c>
      <c r="AD150" s="225">
        <f ca="1">Energy!AD150*AD$155</f>
        <v>0</v>
      </c>
      <c r="AE150" s="225">
        <f ca="1">Energy!AE150*AE$155</f>
        <v>0</v>
      </c>
      <c r="AF150" s="225">
        <f ca="1">Energy!AF150*AF$155</f>
        <v>0</v>
      </c>
      <c r="AG150" s="225">
        <f ca="1">Energy!AG150*AG$155</f>
        <v>0</v>
      </c>
      <c r="AH150" s="225">
        <f ca="1">Energy!AH150*AH$155</f>
        <v>0</v>
      </c>
      <c r="AI150" s="225">
        <f ca="1">Energy!AI150*AI$155</f>
        <v>0</v>
      </c>
      <c r="AJ150" s="225">
        <f ca="1">Energy!AJ150*AJ$155</f>
        <v>0</v>
      </c>
      <c r="AK150" s="225">
        <f ca="1">Energy!AK150*AK$155</f>
        <v>0</v>
      </c>
      <c r="AL150" s="225">
        <f ca="1">Energy!AL150*AL$155</f>
        <v>0</v>
      </c>
      <c r="AM150" s="225">
        <f ca="1">Energy!AM150*AM$155</f>
        <v>0</v>
      </c>
      <c r="AN150" s="225">
        <f ca="1">Energy!AN150*AN$155</f>
        <v>0</v>
      </c>
      <c r="AO150" s="225">
        <f ca="1">Energy!AO150*AO$155</f>
        <v>0</v>
      </c>
      <c r="AP150" s="225">
        <f ca="1">Energy!AP150*AP$155</f>
        <v>0</v>
      </c>
      <c r="AQ150" s="238">
        <f ca="1">Energy!AQ150*RelNonRes</f>
        <v>0</v>
      </c>
      <c r="AR150" s="100">
        <f ca="1">Energy!AR150*RelNonRes*(1+RelInc)^(AR$120-$AQ$120)</f>
        <v>0</v>
      </c>
      <c r="AS150" s="100">
        <f ca="1">Energy!AS150*RelNonRes*(1+RelInc)^(AS$120-$AQ$120)</f>
        <v>0</v>
      </c>
      <c r="AT150" s="100">
        <f ca="1">Energy!AT150*RelNonRes*(1+RelInc)^(AT$120-$AQ$120)</f>
        <v>0</v>
      </c>
      <c r="AU150" s="100">
        <f>Energy!AU150*RelNonRes*(1+RelInc)^(AU$120-$AQ$120)</f>
        <v>0</v>
      </c>
      <c r="AV150" s="100">
        <f>Energy!AV150*RelNonRes*(1+RelInc)^(AV$120-$AQ$120)</f>
        <v>0</v>
      </c>
      <c r="AW150" s="100">
        <f>Energy!AW150*RelNonRes*(1+RelInc)^(AW$120-$AQ$120)</f>
        <v>0</v>
      </c>
      <c r="AX150" s="100">
        <f>Energy!AX150*RelNonRes*(1+RelInc)^(AX$120-$AQ$120)</f>
        <v>0</v>
      </c>
      <c r="AY150" s="100">
        <f>Energy!AY150*RelNonRes*(1+RelInc)^(AY$120-$AQ$120)</f>
        <v>0</v>
      </c>
      <c r="AZ150" s="100">
        <f>Energy!AZ150*RelNonRes*(1+RelInc)^(AZ$120-$AQ$120)</f>
        <v>0</v>
      </c>
      <c r="BA150" s="100">
        <f>Energy!BA150*RelNonRes*(1+RelInc)^(BA$120-$AQ$120)</f>
        <v>0</v>
      </c>
      <c r="BB150" s="100">
        <f>Energy!BB150*RelNonRes*(1+RelInc)^(BB$120-$AQ$120)</f>
        <v>0</v>
      </c>
      <c r="BC150" s="100">
        <f>Energy!BC150*RelNonRes*(1+RelInc)^(BC$120-$AQ$120)</f>
        <v>0</v>
      </c>
      <c r="BD150" s="100">
        <f>Energy!BD150*RelNonRes*(1+RelInc)^(BD$120-$AQ$120)</f>
        <v>0</v>
      </c>
      <c r="BE150" s="100">
        <f>Energy!BE150*RelNonRes*(1+RelInc)^(BE$120-$AQ$120)</f>
        <v>0</v>
      </c>
      <c r="BF150" s="100">
        <f>Energy!BF150*RelNonRes*(1+RelInc)^(BF$120-$AQ$120)</f>
        <v>0</v>
      </c>
      <c r="BG150" s="100">
        <f>Energy!BG150*RelNonRes*(1+RelInc)^(BG$120-$AQ$120)</f>
        <v>0</v>
      </c>
      <c r="BH150" s="100">
        <f>Energy!BH150*RelNonRes*(1+RelInc)^(BH$120-$AQ$120)</f>
        <v>0</v>
      </c>
      <c r="BI150" s="100">
        <f>Energy!BI150*RelNonRes*(1+RelInc)^(BI$120-$AQ$120)</f>
        <v>0</v>
      </c>
      <c r="BJ150" s="100">
        <f>Energy!BJ150*RelNonRes*(1+RelInc)^(BJ$120-$AQ$120)</f>
        <v>0</v>
      </c>
      <c r="BK150" s="100">
        <f>Energy!BK150*RelNonRes*(1+RelInc)^(BK$120-$AQ$120)</f>
        <v>0</v>
      </c>
      <c r="BL150" s="100">
        <f>Energy!BL150*RelNonRes*(1+RelInc)^(BL$120-$AQ$120)</f>
        <v>0</v>
      </c>
      <c r="BM150" s="100">
        <f>Energy!BM150*RelNonRes*(1+RelInc)^(BM$120-$AQ$120)</f>
        <v>0</v>
      </c>
      <c r="BN150" s="100">
        <f>Energy!BN150*RelNonRes*(1+RelInc)^(BN$120-$AQ$120)</f>
        <v>0</v>
      </c>
      <c r="BO150" s="100">
        <f>Energy!BO150*RelNonRes*(1+RelInc)^(BO$120-$AQ$120)</f>
        <v>0</v>
      </c>
      <c r="BP150" s="100">
        <f>Energy!BP150*RelNonRes*(1+RelInc)^(BP$120-$AQ$120)</f>
        <v>0</v>
      </c>
      <c r="BQ150" s="100">
        <f>Energy!BQ150*RelNonRes*(1+RelInc)^(BQ$120-$AQ$120)</f>
        <v>0</v>
      </c>
      <c r="BR150" s="100">
        <f>Energy!BR150*RelNonRes*(1+RelInc)^(BR$120-$AQ$120)</f>
        <v>0</v>
      </c>
      <c r="BS150" s="100">
        <f>Energy!BS150*RelNonRes*(1+RelInc)^(BS$120-$AQ$120)</f>
        <v>0</v>
      </c>
      <c r="BT150" s="100">
        <f>Energy!BT150*RelNonRes*(1+RelInc)^(BT$120-$AQ$120)</f>
        <v>0</v>
      </c>
      <c r="BU150" s="100">
        <f>Energy!BU150*RelNonRes*(1+RelInc)^(BU$120-$AQ$120)</f>
        <v>0</v>
      </c>
      <c r="BV150" s="100">
        <f>Energy!BV150*RelNonRes*(1+RelInc)^(BV$120-$AQ$120)</f>
        <v>0</v>
      </c>
      <c r="BW150" s="100">
        <f>Energy!BW150*RelNonRes*(1+RelInc)^(BW$120-$AQ$120)</f>
        <v>0</v>
      </c>
      <c r="BX150" s="100">
        <f>Energy!BX150*RelNonRes*(1+RelInc)^(BX$120-$AQ$120)</f>
        <v>0</v>
      </c>
      <c r="BY150" s="100">
        <f>Energy!BY150*RelNonRes*(1+RelInc)^(BY$120-$AQ$120)</f>
        <v>0</v>
      </c>
      <c r="BZ150" s="100">
        <f>Energy!BZ150*RelNonRes*(1+RelInc)^(BZ$120-$AQ$120)</f>
        <v>0</v>
      </c>
      <c r="CA150" s="100">
        <f>Energy!CA150*RelNonRes*(1+RelInc)^(CA$120-$AQ$120)</f>
        <v>0</v>
      </c>
      <c r="CB150" s="100">
        <f>Energy!CB150*RelNonRes*(1+RelInc)^(CB$120-$AQ$120)</f>
        <v>0</v>
      </c>
      <c r="CC150" s="100">
        <f>Energy!CC150*RelNonRes*(1+RelInc)^(CC$120-$AQ$120)</f>
        <v>0</v>
      </c>
      <c r="CD150" s="100">
        <f>Energy!CD150*RelNonRes*(1+RelInc)^(CD$120-$AQ$120)</f>
        <v>0</v>
      </c>
      <c r="CE150" s="100">
        <f>Energy!CE150*RelNonRes*(1+RelInc)^(CE$120-$AQ$120)</f>
        <v>0</v>
      </c>
    </row>
    <row r="151" spans="2:83" x14ac:dyDescent="0.25">
      <c r="B151" s="5"/>
      <c r="C151" s="3" t="s">
        <v>27</v>
      </c>
      <c r="E151" s="348"/>
      <c r="F151" s="351"/>
      <c r="G151" s="220"/>
      <c r="H151" s="220"/>
      <c r="I151" s="17"/>
      <c r="J151" s="17"/>
      <c r="K151" s="17"/>
      <c r="L151" s="17"/>
      <c r="M151" s="17"/>
      <c r="N151" s="17"/>
      <c r="O151" s="17"/>
      <c r="P151" s="17"/>
      <c r="Q151" s="17"/>
      <c r="R151" s="17"/>
      <c r="S151" s="17"/>
      <c r="T151" s="17"/>
      <c r="U151" s="17"/>
      <c r="V151" s="17"/>
      <c r="W151" s="31">
        <f ca="1">W128+W131+W138+W141+W145+W148+W149+W150</f>
        <v>16.590508403592278</v>
      </c>
      <c r="X151" s="31">
        <f t="shared" ref="X151:CE151" ca="1" si="77">X128+X131+X138+X141+X145+X148+X149+X150</f>
        <v>16.887420912412754</v>
      </c>
      <c r="Y151" s="31">
        <f t="shared" ca="1" si="77"/>
        <v>17.233719057368663</v>
      </c>
      <c r="Z151" s="31">
        <f t="shared" ca="1" si="77"/>
        <v>16.756728136448444</v>
      </c>
      <c r="AA151" s="31">
        <f t="shared" ca="1" si="77"/>
        <v>16.720206351493225</v>
      </c>
      <c r="AB151" s="31">
        <f t="shared" ca="1" si="77"/>
        <v>16.001409941170081</v>
      </c>
      <c r="AC151" s="31">
        <f t="shared" ca="1" si="77"/>
        <v>14.996303896362679</v>
      </c>
      <c r="AD151" s="31">
        <f t="shared" ca="1" si="77"/>
        <v>14.75741091267475</v>
      </c>
      <c r="AE151" s="31">
        <f t="shared" ca="1" si="77"/>
        <v>14.485135779510294</v>
      </c>
      <c r="AF151" s="31">
        <f t="shared" ca="1" si="77"/>
        <v>14.250364767621218</v>
      </c>
      <c r="AG151" s="31">
        <f t="shared" ca="1" si="77"/>
        <v>14.445237050141273</v>
      </c>
      <c r="AH151" s="31">
        <f t="shared" ca="1" si="77"/>
        <v>14.737372092515479</v>
      </c>
      <c r="AI151" s="31">
        <f t="shared" ca="1" si="77"/>
        <v>14.366579631859397</v>
      </c>
      <c r="AJ151" s="31">
        <f t="shared" ca="1" si="77"/>
        <v>15.509400975736089</v>
      </c>
      <c r="AK151" s="31">
        <f t="shared" ca="1" si="77"/>
        <v>15.798890400575052</v>
      </c>
      <c r="AL151" s="31">
        <f t="shared" ca="1" si="77"/>
        <v>17.376225628648402</v>
      </c>
      <c r="AM151" s="31">
        <f t="shared" ca="1" si="77"/>
        <v>20.055683472055151</v>
      </c>
      <c r="AN151" s="31">
        <f t="shared" ca="1" si="77"/>
        <v>21.166111869657321</v>
      </c>
      <c r="AO151" s="31">
        <f t="shared" ca="1" si="77"/>
        <v>22.913486210223152</v>
      </c>
      <c r="AP151" s="31">
        <f t="shared" ca="1" si="77"/>
        <v>23.929927053952593</v>
      </c>
      <c r="AQ151" s="31">
        <f t="shared" ca="1" si="77"/>
        <v>24.216184543568037</v>
      </c>
      <c r="AR151" s="31">
        <f t="shared" ca="1" si="77"/>
        <v>25.316467194823517</v>
      </c>
      <c r="AS151" s="31">
        <f t="shared" ca="1" si="77"/>
        <v>25.882902546605383</v>
      </c>
      <c r="AT151" s="31">
        <f t="shared" ca="1" si="77"/>
        <v>26.011466789798927</v>
      </c>
      <c r="AU151" s="31">
        <f t="shared" si="77"/>
        <v>0</v>
      </c>
      <c r="AV151" s="31">
        <f t="shared" si="77"/>
        <v>0</v>
      </c>
      <c r="AW151" s="31">
        <f t="shared" si="77"/>
        <v>0</v>
      </c>
      <c r="AX151" s="31">
        <f t="shared" si="77"/>
        <v>0</v>
      </c>
      <c r="AY151" s="31">
        <f t="shared" si="77"/>
        <v>0</v>
      </c>
      <c r="AZ151" s="31">
        <f t="shared" si="77"/>
        <v>0</v>
      </c>
      <c r="BA151" s="31">
        <f t="shared" si="77"/>
        <v>0</v>
      </c>
      <c r="BB151" s="31">
        <f t="shared" si="77"/>
        <v>0</v>
      </c>
      <c r="BC151" s="31">
        <f t="shared" si="77"/>
        <v>0</v>
      </c>
      <c r="BD151" s="31">
        <f t="shared" si="77"/>
        <v>0</v>
      </c>
      <c r="BE151" s="31">
        <f t="shared" si="77"/>
        <v>0</v>
      </c>
      <c r="BF151" s="31">
        <f t="shared" si="77"/>
        <v>0</v>
      </c>
      <c r="BG151" s="31">
        <f t="shared" si="77"/>
        <v>0</v>
      </c>
      <c r="BH151" s="31">
        <f t="shared" si="77"/>
        <v>0</v>
      </c>
      <c r="BI151" s="31">
        <f t="shared" si="77"/>
        <v>0</v>
      </c>
      <c r="BJ151" s="31">
        <f t="shared" si="77"/>
        <v>0</v>
      </c>
      <c r="BK151" s="31">
        <f t="shared" si="77"/>
        <v>0</v>
      </c>
      <c r="BL151" s="31">
        <f t="shared" si="77"/>
        <v>0</v>
      </c>
      <c r="BM151" s="31">
        <f t="shared" si="77"/>
        <v>0</v>
      </c>
      <c r="BN151" s="31">
        <f t="shared" si="77"/>
        <v>0</v>
      </c>
      <c r="BO151" s="31">
        <f t="shared" si="77"/>
        <v>0</v>
      </c>
      <c r="BP151" s="31">
        <f t="shared" si="77"/>
        <v>0</v>
      </c>
      <c r="BQ151" s="31">
        <f t="shared" si="77"/>
        <v>0</v>
      </c>
      <c r="BR151" s="31">
        <f t="shared" si="77"/>
        <v>0</v>
      </c>
      <c r="BS151" s="31">
        <f t="shared" si="77"/>
        <v>0</v>
      </c>
      <c r="BT151" s="31">
        <f t="shared" si="77"/>
        <v>0</v>
      </c>
      <c r="BU151" s="31">
        <f t="shared" si="77"/>
        <v>0</v>
      </c>
      <c r="BV151" s="31">
        <f t="shared" si="77"/>
        <v>0</v>
      </c>
      <c r="BW151" s="31">
        <f t="shared" si="77"/>
        <v>0</v>
      </c>
      <c r="BX151" s="31">
        <f t="shared" si="77"/>
        <v>0</v>
      </c>
      <c r="BY151" s="31">
        <f t="shared" si="77"/>
        <v>0</v>
      </c>
      <c r="BZ151" s="31">
        <f t="shared" si="77"/>
        <v>0</v>
      </c>
      <c r="CA151" s="31">
        <f t="shared" si="77"/>
        <v>0</v>
      </c>
      <c r="CB151" s="31">
        <f t="shared" si="77"/>
        <v>0</v>
      </c>
      <c r="CC151" s="31">
        <f t="shared" si="77"/>
        <v>0</v>
      </c>
      <c r="CD151" s="31">
        <f t="shared" si="77"/>
        <v>0</v>
      </c>
      <c r="CE151" s="31">
        <f t="shared" si="77"/>
        <v>0</v>
      </c>
    </row>
    <row r="153" spans="2:83" x14ac:dyDescent="0.25">
      <c r="W153" s="174" t="s">
        <v>329</v>
      </c>
      <c r="X153" s="174"/>
      <c r="Y153" s="174"/>
      <c r="Z153" s="174"/>
      <c r="AA153" s="174"/>
      <c r="AB153" s="174"/>
      <c r="AC153" s="174"/>
      <c r="AD153" s="174"/>
      <c r="AE153" s="174"/>
      <c r="AF153" s="174"/>
      <c r="AG153" s="174"/>
      <c r="AH153" s="174"/>
      <c r="AI153" s="174"/>
      <c r="AJ153" s="174"/>
      <c r="AK153" s="174"/>
      <c r="AL153" s="174"/>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row>
    <row r="154" spans="2:83" x14ac:dyDescent="0.25">
      <c r="F154" s="239" t="s">
        <v>41</v>
      </c>
      <c r="W154" s="80">
        <v>1990</v>
      </c>
      <c r="X154" s="80">
        <v>1991</v>
      </c>
      <c r="Y154" s="80">
        <v>1992</v>
      </c>
      <c r="Z154" s="80">
        <v>1993</v>
      </c>
      <c r="AA154" s="80">
        <v>1994</v>
      </c>
      <c r="AB154" s="80">
        <v>1995</v>
      </c>
      <c r="AC154" s="80">
        <v>1996</v>
      </c>
      <c r="AD154" s="80">
        <v>1997</v>
      </c>
      <c r="AE154" s="80">
        <v>1998</v>
      </c>
      <c r="AF154" s="80">
        <v>1999</v>
      </c>
      <c r="AG154" s="80">
        <v>2000</v>
      </c>
      <c r="AH154" s="80">
        <v>2001</v>
      </c>
      <c r="AI154" s="80">
        <v>2002</v>
      </c>
      <c r="AJ154" s="80">
        <v>2003</v>
      </c>
      <c r="AK154" s="80">
        <v>2004</v>
      </c>
      <c r="AL154" s="80">
        <v>2005</v>
      </c>
      <c r="AM154" s="80">
        <v>2006</v>
      </c>
      <c r="AN154" s="80">
        <v>2007</v>
      </c>
      <c r="AO154" s="80">
        <v>2008</v>
      </c>
      <c r="AP154" s="80">
        <v>2009</v>
      </c>
      <c r="AQ154" s="80">
        <v>2010</v>
      </c>
      <c r="AR154" s="80">
        <v>2011</v>
      </c>
      <c r="AS154" s="80">
        <v>2012</v>
      </c>
      <c r="AT154" s="80">
        <v>2013</v>
      </c>
      <c r="AU154" s="80">
        <v>2014</v>
      </c>
      <c r="AV154" s="80">
        <v>2015</v>
      </c>
      <c r="AW154" s="80">
        <v>2016</v>
      </c>
      <c r="AX154" s="80">
        <v>2017</v>
      </c>
      <c r="AY154" s="80">
        <v>2018</v>
      </c>
      <c r="AZ154" s="80">
        <v>2019</v>
      </c>
      <c r="BA154" s="80">
        <v>2020</v>
      </c>
      <c r="BB154" s="80">
        <v>2021</v>
      </c>
      <c r="BC154" s="80">
        <v>2022</v>
      </c>
      <c r="BD154" s="80">
        <v>2023</v>
      </c>
      <c r="BE154" s="80">
        <v>2024</v>
      </c>
      <c r="BF154" s="80">
        <v>2025</v>
      </c>
      <c r="BG154" s="80">
        <f t="shared" ref="BG154" si="78">BF154+1</f>
        <v>2026</v>
      </c>
      <c r="BH154" s="80">
        <f t="shared" ref="BH154" si="79">BG154+1</f>
        <v>2027</v>
      </c>
      <c r="BI154" s="80">
        <f t="shared" ref="BI154" si="80">BH154+1</f>
        <v>2028</v>
      </c>
      <c r="BJ154" s="80">
        <f t="shared" ref="BJ154" si="81">BI154+1</f>
        <v>2029</v>
      </c>
      <c r="BK154" s="80">
        <f t="shared" ref="BK154" si="82">BJ154+1</f>
        <v>2030</v>
      </c>
      <c r="BL154" s="80">
        <f t="shared" ref="BL154" si="83">BK154+1</f>
        <v>2031</v>
      </c>
      <c r="BM154" s="80">
        <f t="shared" ref="BM154" si="84">BL154+1</f>
        <v>2032</v>
      </c>
      <c r="BN154" s="80">
        <f t="shared" ref="BN154" si="85">BM154+1</f>
        <v>2033</v>
      </c>
      <c r="BO154" s="80">
        <f t="shared" ref="BO154" si="86">BN154+1</f>
        <v>2034</v>
      </c>
      <c r="BP154" s="80">
        <f t="shared" ref="BP154" si="87">BO154+1</f>
        <v>2035</v>
      </c>
      <c r="BQ154" s="80">
        <f t="shared" ref="BQ154" si="88">BP154+1</f>
        <v>2036</v>
      </c>
      <c r="BR154" s="80">
        <f t="shared" ref="BR154" si="89">BQ154+1</f>
        <v>2037</v>
      </c>
      <c r="BS154" s="80">
        <f t="shared" ref="BS154" si="90">BR154+1</f>
        <v>2038</v>
      </c>
      <c r="BT154" s="80">
        <f t="shared" ref="BT154" si="91">BS154+1</f>
        <v>2039</v>
      </c>
      <c r="BU154" s="80">
        <f t="shared" ref="BU154" si="92">BT154+1</f>
        <v>2040</v>
      </c>
      <c r="BV154" s="80">
        <f t="shared" ref="BV154" si="93">BU154+1</f>
        <v>2041</v>
      </c>
      <c r="BW154" s="80">
        <f t="shared" ref="BW154" si="94">BV154+1</f>
        <v>2042</v>
      </c>
      <c r="BX154" s="80">
        <f t="shared" ref="BX154" si="95">BW154+1</f>
        <v>2043</v>
      </c>
      <c r="BY154" s="80">
        <f t="shared" ref="BY154" si="96">BX154+1</f>
        <v>2044</v>
      </c>
      <c r="BZ154" s="80">
        <f t="shared" ref="BZ154" si="97">BY154+1</f>
        <v>2045</v>
      </c>
      <c r="CA154" s="80">
        <f t="shared" ref="CA154" si="98">BZ154+1</f>
        <v>2046</v>
      </c>
      <c r="CB154" s="80">
        <f t="shared" ref="CB154" si="99">CA154+1</f>
        <v>2047</v>
      </c>
      <c r="CC154" s="80">
        <f t="shared" ref="CC154" si="100">CB154+1</f>
        <v>2048</v>
      </c>
      <c r="CD154" s="80">
        <f t="shared" ref="CD154" si="101">CC154+1</f>
        <v>2049</v>
      </c>
      <c r="CE154" s="80">
        <f t="shared" ref="CE154" si="102">CD154+1</f>
        <v>2050</v>
      </c>
    </row>
    <row r="155" spans="2:83" x14ac:dyDescent="0.25">
      <c r="F155" s="239" t="s">
        <v>165</v>
      </c>
      <c r="W155" s="72">
        <f>'Life&amp;Use'!D45</f>
        <v>0.11887579167826839</v>
      </c>
      <c r="X155" s="72">
        <f>'Life&amp;Use'!E45</f>
        <v>0.11865727000238921</v>
      </c>
      <c r="Y155" s="72">
        <f>'Life&amp;Use'!F45</f>
        <v>0.11825878929931544</v>
      </c>
      <c r="Z155" s="72">
        <f>'Life&amp;Use'!G45</f>
        <v>0.11229936181923246</v>
      </c>
      <c r="AA155" s="72">
        <f>'Life&amp;Use'!H45</f>
        <v>0.10989149569250355</v>
      </c>
      <c r="AB155" s="72">
        <f>'Life&amp;Use'!I45</f>
        <v>0.10329539496637696</v>
      </c>
      <c r="AC155" s="72">
        <f>'Life&amp;Use'!J45</f>
        <v>9.51344188168331E-2</v>
      </c>
      <c r="AD155" s="72">
        <f>'Life&amp;Use'!K45</f>
        <v>9.1910751093742249E-2</v>
      </c>
      <c r="AE155" s="72">
        <f>'Life&amp;Use'!L45</f>
        <v>8.8459865170737575E-2</v>
      </c>
      <c r="AF155" s="72">
        <f>'Life&amp;Use'!M45</f>
        <v>8.4798127832515321E-2</v>
      </c>
      <c r="AG155" s="72">
        <f>'Life&amp;Use'!N45</f>
        <v>8.3501117769640892E-2</v>
      </c>
      <c r="AH155" s="72">
        <f>'Life&amp;Use'!O45</f>
        <v>8.2819915005526171E-2</v>
      </c>
      <c r="AI155" s="72">
        <f>'Life&amp;Use'!P45</f>
        <v>7.8852676341452502E-2</v>
      </c>
      <c r="AJ155" s="72">
        <f>'Life&amp;Use'!Q45</f>
        <v>8.3049973771042965E-2</v>
      </c>
      <c r="AK155" s="72">
        <f>'Life&amp;Use'!R45</f>
        <v>8.198462412241922E-2</v>
      </c>
      <c r="AL155" s="72">
        <f>'Life&amp;Use'!S45</f>
        <v>8.700156729216002E-2</v>
      </c>
      <c r="AM155" s="72">
        <f>'Life&amp;Use'!T45</f>
        <v>9.6985921536000011E-2</v>
      </c>
      <c r="AN155" s="72">
        <f>'Life&amp;Use'!U45</f>
        <v>9.9222948000000005E-2</v>
      </c>
      <c r="AO155" s="72">
        <f>'Life&amp;Use'!V45</f>
        <v>0.10450818000000002</v>
      </c>
      <c r="AP155" s="72">
        <f>'Life&amp;Use'!W45</f>
        <v>0.10674299999999999</v>
      </c>
      <c r="AQ155" s="49">
        <f>RelNonRes</f>
        <v>0.106</v>
      </c>
      <c r="AR155" s="45">
        <f t="shared" ref="AR155:CE155" si="103">RelNonRes*(1+RelInc)^(AR$120-$AQ$120)</f>
        <v>0.11024</v>
      </c>
      <c r="AS155" s="45">
        <f t="shared" si="103"/>
        <v>0.1146496</v>
      </c>
      <c r="AT155" s="45">
        <f t="shared" si="103"/>
        <v>0.11923558400000001</v>
      </c>
      <c r="AU155" s="45">
        <f t="shared" si="103"/>
        <v>0.12400500736000002</v>
      </c>
      <c r="AV155" s="45">
        <f t="shared" si="103"/>
        <v>0.12896520765440003</v>
      </c>
      <c r="AW155" s="45">
        <f t="shared" si="103"/>
        <v>0.13412381596057604</v>
      </c>
      <c r="AX155" s="45">
        <f t="shared" si="103"/>
        <v>0.13948876859899906</v>
      </c>
      <c r="AY155" s="45">
        <f t="shared" si="103"/>
        <v>0.14506831934295905</v>
      </c>
      <c r="AZ155" s="45">
        <f t="shared" si="103"/>
        <v>0.15087105211667742</v>
      </c>
      <c r="BA155" s="45">
        <f t="shared" si="103"/>
        <v>0.15690589420134451</v>
      </c>
      <c r="BB155" s="45">
        <f t="shared" si="103"/>
        <v>0.16318212996939829</v>
      </c>
      <c r="BC155" s="45">
        <f t="shared" si="103"/>
        <v>0.16970941516817425</v>
      </c>
      <c r="BD155" s="45">
        <f t="shared" si="103"/>
        <v>0.17649779177490124</v>
      </c>
      <c r="BE155" s="45">
        <f t="shared" si="103"/>
        <v>0.18355770344589728</v>
      </c>
      <c r="BF155" s="45">
        <f t="shared" si="103"/>
        <v>0.19090001158373318</v>
      </c>
      <c r="BG155" s="45">
        <f t="shared" si="103"/>
        <v>0.19853601204708252</v>
      </c>
      <c r="BH155" s="45">
        <f t="shared" si="103"/>
        <v>0.20647745252896585</v>
      </c>
      <c r="BI155" s="45">
        <f t="shared" si="103"/>
        <v>0.21473655063012451</v>
      </c>
      <c r="BJ155" s="45">
        <f t="shared" si="103"/>
        <v>0.22332601265532948</v>
      </c>
      <c r="BK155" s="45">
        <f t="shared" si="103"/>
        <v>0.23225905316154263</v>
      </c>
      <c r="BL155" s="45">
        <f t="shared" si="103"/>
        <v>0.24154941528800442</v>
      </c>
      <c r="BM155" s="45">
        <f t="shared" si="103"/>
        <v>0.25121139189952457</v>
      </c>
      <c r="BN155" s="45">
        <f t="shared" si="103"/>
        <v>0.26125984757550552</v>
      </c>
      <c r="BO155" s="45">
        <f t="shared" si="103"/>
        <v>0.27171024147852579</v>
      </c>
      <c r="BP155" s="45">
        <f t="shared" si="103"/>
        <v>0.28257865113766689</v>
      </c>
      <c r="BQ155" s="45">
        <f t="shared" si="103"/>
        <v>0.29388179718317353</v>
      </c>
      <c r="BR155" s="45">
        <f t="shared" si="103"/>
        <v>0.30563706907050048</v>
      </c>
      <c r="BS155" s="45">
        <f t="shared" si="103"/>
        <v>0.31786255183332057</v>
      </c>
      <c r="BT155" s="45">
        <f t="shared" si="103"/>
        <v>0.33057705390665337</v>
      </c>
      <c r="BU155" s="45">
        <f t="shared" si="103"/>
        <v>0.34380013606291948</v>
      </c>
      <c r="BV155" s="45">
        <f t="shared" si="103"/>
        <v>0.35755214150543629</v>
      </c>
      <c r="BW155" s="45">
        <f t="shared" si="103"/>
        <v>0.37185422716565375</v>
      </c>
      <c r="BX155" s="45">
        <f t="shared" si="103"/>
        <v>0.38672839625227989</v>
      </c>
      <c r="BY155" s="45">
        <f t="shared" si="103"/>
        <v>0.40219753210237114</v>
      </c>
      <c r="BZ155" s="45">
        <f t="shared" si="103"/>
        <v>0.41828543338646601</v>
      </c>
      <c r="CA155" s="45">
        <f t="shared" si="103"/>
        <v>0.43501685072192464</v>
      </c>
      <c r="CB155" s="45">
        <f t="shared" si="103"/>
        <v>0.45241752475080171</v>
      </c>
      <c r="CC155" s="45">
        <f t="shared" si="103"/>
        <v>0.47051422574083374</v>
      </c>
      <c r="CD155" s="45">
        <f t="shared" si="103"/>
        <v>0.48933479477046704</v>
      </c>
      <c r="CE155" s="45">
        <f t="shared" si="103"/>
        <v>0.50890818656128589</v>
      </c>
    </row>
    <row r="156" spans="2:83" x14ac:dyDescent="0.25">
      <c r="H156" s="18" t="s">
        <v>48</v>
      </c>
      <c r="AM156" s="18"/>
      <c r="AN156" s="18"/>
      <c r="AO156" s="18"/>
      <c r="AP156" s="128"/>
      <c r="AQ156" s="128"/>
      <c r="AR156" s="128"/>
      <c r="AS156" s="128"/>
      <c r="AT156" s="128"/>
      <c r="AU156" s="128"/>
      <c r="AV156" s="128"/>
      <c r="AW156" s="128"/>
      <c r="AX156" s="128"/>
      <c r="AY156" s="128"/>
      <c r="AZ156" s="128"/>
      <c r="BA156" s="128"/>
      <c r="BB156" s="128"/>
      <c r="BC156" s="128"/>
      <c r="BD156" s="128"/>
      <c r="BE156" s="128"/>
      <c r="BF156" s="128"/>
      <c r="BG156" s="128"/>
      <c r="BH156" s="128"/>
      <c r="BI156" s="128"/>
      <c r="BJ156" s="128"/>
      <c r="BK156" s="128"/>
      <c r="BL156" s="128"/>
      <c r="BM156" s="128"/>
      <c r="BN156" s="128"/>
      <c r="BO156" s="128"/>
      <c r="BP156" s="128"/>
      <c r="BQ156" s="128"/>
      <c r="BR156" s="128"/>
      <c r="BS156" s="128"/>
      <c r="BT156" s="128"/>
      <c r="BU156" s="128"/>
      <c r="BV156" s="128"/>
      <c r="BW156" s="128"/>
      <c r="BX156" s="128"/>
      <c r="BY156" s="128"/>
      <c r="BZ156" s="128"/>
      <c r="CA156" s="128"/>
      <c r="CB156" s="128"/>
      <c r="CC156" s="128"/>
      <c r="CD156" s="128"/>
      <c r="CE156" s="128"/>
    </row>
    <row r="157" spans="2:83" x14ac:dyDescent="0.25">
      <c r="G157" s="70"/>
      <c r="H157" s="70"/>
      <c r="I157" s="4"/>
      <c r="J157" s="4"/>
      <c r="K157" s="4"/>
      <c r="L157" s="4"/>
      <c r="M157" s="4"/>
      <c r="N157" s="4"/>
      <c r="O157" s="4"/>
      <c r="P157" s="4"/>
      <c r="Q157" s="4"/>
      <c r="R157" s="4"/>
      <c r="S157" s="4"/>
      <c r="T157" s="4"/>
      <c r="U157" s="4"/>
      <c r="W157" s="315" t="s">
        <v>167</v>
      </c>
      <c r="X157" s="316"/>
      <c r="Y157" s="317"/>
      <c r="Z157" s="13"/>
      <c r="AA157" s="315" t="s">
        <v>168</v>
      </c>
      <c r="AB157" s="316"/>
      <c r="AC157" s="317"/>
    </row>
    <row r="158" spans="2:83" ht="64.2" x14ac:dyDescent="0.25">
      <c r="C158" s="259"/>
      <c r="G158" s="70"/>
      <c r="H158" s="70"/>
      <c r="I158" s="4"/>
      <c r="J158" s="4"/>
      <c r="K158" s="4"/>
      <c r="L158" s="4"/>
      <c r="M158" s="4"/>
      <c r="N158" s="4"/>
      <c r="O158" s="4"/>
      <c r="P158" s="4"/>
      <c r="Q158" s="4"/>
      <c r="R158" s="4"/>
      <c r="S158" s="4"/>
      <c r="T158" s="4"/>
      <c r="U158" s="4"/>
      <c r="W158" s="269" t="s">
        <v>124</v>
      </c>
      <c r="X158" s="270" t="s">
        <v>63</v>
      </c>
      <c r="Y158" s="275" t="s">
        <v>166</v>
      </c>
      <c r="Z158" s="13"/>
      <c r="AA158" s="269" t="s">
        <v>124</v>
      </c>
      <c r="AB158" s="270" t="s">
        <v>63</v>
      </c>
      <c r="AC158" s="273" t="s">
        <v>166</v>
      </c>
    </row>
    <row r="159" spans="2:83" x14ac:dyDescent="0.25">
      <c r="C159" s="331" t="s">
        <v>328</v>
      </c>
      <c r="F159" s="13" t="s">
        <v>0</v>
      </c>
      <c r="G159" s="13"/>
      <c r="H159" s="70"/>
      <c r="I159" s="4"/>
      <c r="J159" s="4"/>
      <c r="K159" s="4"/>
      <c r="L159" s="4"/>
      <c r="M159" s="4"/>
      <c r="N159" s="4"/>
      <c r="O159" s="4"/>
      <c r="P159" s="4"/>
      <c r="Q159" s="4"/>
      <c r="R159" s="4"/>
      <c r="S159" s="4"/>
      <c r="T159" s="4"/>
      <c r="U159" s="4"/>
      <c r="W159" s="262">
        <f ca="1">AO5/SUM(AO$5:AO$12)</f>
        <v>0.32929921848861232</v>
      </c>
      <c r="X159" s="264">
        <f ca="1">AO78/AO101</f>
        <v>6.5673825129656735E-2</v>
      </c>
      <c r="Y159" s="266">
        <f ca="1">AO128/AO151</f>
        <v>0.53762332840913885</v>
      </c>
      <c r="Z159" s="13"/>
      <c r="AA159" s="262">
        <f ca="1">AT5/SUM(AT$5:AT$12)</f>
        <v>0.37950781014817014</v>
      </c>
      <c r="AB159" s="264">
        <f ca="1">AT78/AT101</f>
        <v>7.9746912329359251E-2</v>
      </c>
      <c r="AC159" s="266">
        <f ca="1">AT128/AT151</f>
        <v>0.58382843967621467</v>
      </c>
    </row>
    <row r="160" spans="2:83" x14ac:dyDescent="0.25">
      <c r="C160" s="331"/>
      <c r="F160" s="13" t="s">
        <v>1</v>
      </c>
      <c r="G160" s="13"/>
      <c r="H160" s="70"/>
      <c r="I160" s="4"/>
      <c r="J160" s="4"/>
      <c r="K160" s="4"/>
      <c r="L160" s="4"/>
      <c r="M160" s="4"/>
      <c r="N160" s="4"/>
      <c r="O160" s="4"/>
      <c r="P160" s="4"/>
      <c r="Q160" s="4"/>
      <c r="R160" s="4"/>
      <c r="S160" s="4"/>
      <c r="T160" s="4"/>
      <c r="U160" s="4"/>
      <c r="W160" s="262">
        <f ca="1">AO6/SUM(AO$5:AO$12)</f>
        <v>6.0778324407648458E-2</v>
      </c>
      <c r="X160" s="264">
        <f ca="1">AO81/AO101</f>
        <v>7.9484127527188503E-2</v>
      </c>
      <c r="Y160" s="266">
        <f ca="1">AO131/AO151</f>
        <v>4.5996479094588046E-2</v>
      </c>
      <c r="Z160" s="13"/>
      <c r="AA160" s="262">
        <f ca="1">AT6/SUM(AT$5:AT$12)</f>
        <v>9.7780305313686894E-2</v>
      </c>
      <c r="AB160" s="264">
        <f ca="1">AT81/AT101</f>
        <v>0.14470520201160134</v>
      </c>
      <c r="AC160" s="266">
        <f ca="1">AT131/AT151</f>
        <v>6.5795731929964268E-2</v>
      </c>
    </row>
    <row r="161" spans="3:31" x14ac:dyDescent="0.25">
      <c r="C161" s="331"/>
      <c r="F161" s="13" t="s">
        <v>305</v>
      </c>
      <c r="G161" s="13"/>
      <c r="H161" s="70"/>
      <c r="I161" s="4"/>
      <c r="J161" s="4"/>
      <c r="K161" s="4"/>
      <c r="L161" s="4"/>
      <c r="M161" s="4"/>
      <c r="N161" s="4"/>
      <c r="O161" s="4"/>
      <c r="P161" s="4"/>
      <c r="Q161" s="4"/>
      <c r="R161" s="4"/>
      <c r="S161" s="4"/>
      <c r="T161" s="4"/>
      <c r="U161" s="4"/>
      <c r="W161" s="262">
        <f ca="1">(AO7+AO12)/SUM(AO$5:AO$12)</f>
        <v>0.14722638795721324</v>
      </c>
      <c r="X161" s="264">
        <f ca="1">(AO88+AO100)/AO101</f>
        <v>0.28893803498775178</v>
      </c>
      <c r="Y161" s="266">
        <f ca="1">(AO138+AO150)/AO151</f>
        <v>3.5241907415115771E-2</v>
      </c>
      <c r="Z161" s="13"/>
      <c r="AA161" s="262">
        <f ca="1">(AT7+AT12)/SUM(AT$5:AT$12)</f>
        <v>0.23460449775547607</v>
      </c>
      <c r="AB161" s="264">
        <f ca="1">(AT88+AT100)/AT101</f>
        <v>0.51141793496836474</v>
      </c>
      <c r="AC161" s="266">
        <f ca="1">(AT138+AT150)/AT151</f>
        <v>4.5925133086152585E-2</v>
      </c>
      <c r="AE161" s="4" t="s">
        <v>174</v>
      </c>
    </row>
    <row r="162" spans="3:31" x14ac:dyDescent="0.25">
      <c r="C162" s="331"/>
      <c r="F162" s="13" t="s">
        <v>3</v>
      </c>
      <c r="G162" s="13"/>
      <c r="H162" s="70"/>
      <c r="I162" s="4"/>
      <c r="J162" s="4"/>
      <c r="K162" s="4"/>
      <c r="L162" s="4"/>
      <c r="M162" s="4"/>
      <c r="N162" s="4"/>
      <c r="O162" s="4"/>
      <c r="P162" s="4"/>
      <c r="Q162" s="4"/>
      <c r="R162" s="4"/>
      <c r="S162" s="4"/>
      <c r="T162" s="4"/>
      <c r="U162" s="4"/>
      <c r="W162" s="262">
        <f ca="1">(AO8+AO11)/SUM(AO$5:AO$12)</f>
        <v>0.28835249631676896</v>
      </c>
      <c r="X162" s="264">
        <f ca="1">(AO91+AO99)/AO101</f>
        <v>0.56590401235540311</v>
      </c>
      <c r="Y162" s="266">
        <f ca="1">(AO141+AO149)/AO151</f>
        <v>6.9023577356705765E-2</v>
      </c>
      <c r="Z162" s="13"/>
      <c r="AA162" s="262">
        <f ca="1">(AT8+AT11)/SUM(AT$5:AT$12)</f>
        <v>0.11167544028507517</v>
      </c>
      <c r="AB162" s="264">
        <f ca="1">(AT91+AT99)/AT101</f>
        <v>0.25717788282264936</v>
      </c>
      <c r="AC162" s="266">
        <f ca="1">(AT141+AT149)/AT151</f>
        <v>1.2499227265073718E-2</v>
      </c>
      <c r="AE162" s="4" t="s">
        <v>173</v>
      </c>
    </row>
    <row r="163" spans="3:31" x14ac:dyDescent="0.25">
      <c r="C163" s="331"/>
      <c r="F163" s="13" t="s">
        <v>4</v>
      </c>
      <c r="G163" s="13"/>
      <c r="H163" s="70"/>
      <c r="I163" s="4"/>
      <c r="J163" s="4"/>
      <c r="K163" s="4"/>
      <c r="L163" s="4"/>
      <c r="M163" s="4"/>
      <c r="N163" s="4"/>
      <c r="O163" s="4"/>
      <c r="P163" s="4"/>
      <c r="Q163" s="4"/>
      <c r="R163" s="4"/>
      <c r="S163" s="4"/>
      <c r="T163" s="4"/>
      <c r="U163" s="4"/>
      <c r="W163" s="262">
        <f ca="1">AO9/SUM(AO$5:AO$12)</f>
        <v>0.17434357282975702</v>
      </c>
      <c r="X163" s="264">
        <f ca="1">AO95/AO101</f>
        <v>0</v>
      </c>
      <c r="Y163" s="266">
        <f ca="1">AO145/AO151</f>
        <v>0.31211470772445171</v>
      </c>
      <c r="Z163" s="13"/>
      <c r="AA163" s="262">
        <f ca="1">AT9/SUM(AT$5:AT$12)</f>
        <v>0.17259298474502183</v>
      </c>
      <c r="AB163" s="264">
        <f ca="1">AT95/AT101</f>
        <v>0</v>
      </c>
      <c r="AC163" s="266">
        <f ca="1">AT145/AT151</f>
        <v>0.29023443682174466</v>
      </c>
    </row>
    <row r="164" spans="3:31" ht="12.6" thickBot="1" x14ac:dyDescent="0.3">
      <c r="C164" s="331"/>
      <c r="F164" s="105" t="s">
        <v>5</v>
      </c>
      <c r="G164" s="13"/>
      <c r="H164" s="70"/>
      <c r="I164" s="4"/>
      <c r="J164" s="4"/>
      <c r="K164" s="4"/>
      <c r="L164" s="4"/>
      <c r="M164" s="4"/>
      <c r="N164" s="4"/>
      <c r="O164" s="4"/>
      <c r="P164" s="4"/>
      <c r="Q164" s="4"/>
      <c r="R164" s="4"/>
      <c r="S164" s="4"/>
      <c r="T164" s="4"/>
      <c r="U164" s="4"/>
      <c r="W164" s="263">
        <f ca="1">AO10/SUM(AO$5:AO$12)</f>
        <v>0</v>
      </c>
      <c r="X164" s="265">
        <f ca="1">AO98/AO101</f>
        <v>0</v>
      </c>
      <c r="Y164" s="267">
        <f ca="1">AO148/AO151</f>
        <v>0</v>
      </c>
      <c r="Z164" s="13"/>
      <c r="AA164" s="263">
        <f ca="1">AT10/SUM(AT$5:AT$12)</f>
        <v>3.8389617525697787E-3</v>
      </c>
      <c r="AB164" s="265">
        <f ca="1">AT98/AT101</f>
        <v>6.9520678680252256E-3</v>
      </c>
      <c r="AC164" s="267">
        <f ca="1">AT148/AT151</f>
        <v>1.7170312208500177E-3</v>
      </c>
    </row>
    <row r="165" spans="3:31" hidden="1" x14ac:dyDescent="0.25">
      <c r="C165" s="70"/>
      <c r="F165" s="13" t="s">
        <v>27</v>
      </c>
      <c r="G165" s="13"/>
      <c r="H165" s="70"/>
      <c r="I165" s="4"/>
      <c r="J165" s="4"/>
      <c r="K165" s="4"/>
      <c r="L165" s="4"/>
      <c r="M165" s="4"/>
      <c r="N165" s="4"/>
      <c r="O165" s="4"/>
      <c r="P165" s="4"/>
      <c r="Q165" s="4"/>
      <c r="R165" s="4"/>
      <c r="S165" s="4"/>
      <c r="T165" s="4"/>
      <c r="U165" s="4"/>
      <c r="W165" s="107">
        <f ca="1">SUM(W159:W164)</f>
        <v>1</v>
      </c>
      <c r="X165" s="107">
        <f ca="1">SUM(X159:X164)</f>
        <v>1</v>
      </c>
      <c r="Y165" s="107">
        <f t="shared" ref="Y165" ca="1" si="104">SUM(Y159:Y164)</f>
        <v>1</v>
      </c>
      <c r="Z165" s="13"/>
      <c r="AA165" s="107">
        <f ca="1">SUM(AA159:AA164)</f>
        <v>0.99999999999999989</v>
      </c>
      <c r="AB165" s="107">
        <f ca="1">SUM(AB159:AB164)</f>
        <v>1</v>
      </c>
      <c r="AC165" s="107">
        <f t="shared" ref="AC165" ca="1" si="105">SUM(AC159:AC164)</f>
        <v>0.99999999999999978</v>
      </c>
    </row>
  </sheetData>
  <mergeCells count="56">
    <mergeCell ref="W157:Y157"/>
    <mergeCell ref="AA157:AC157"/>
    <mergeCell ref="B2:C2"/>
    <mergeCell ref="E2:E4"/>
    <mergeCell ref="F2:F4"/>
    <mergeCell ref="G2:G4"/>
    <mergeCell ref="H2:H4"/>
    <mergeCell ref="B3:C3"/>
    <mergeCell ref="B4:C4"/>
    <mergeCell ref="B20:C20"/>
    <mergeCell ref="E20:E22"/>
    <mergeCell ref="F20:F22"/>
    <mergeCell ref="G20:G22"/>
    <mergeCell ref="H20:H22"/>
    <mergeCell ref="B21:C21"/>
    <mergeCell ref="B22:C22"/>
    <mergeCell ref="H70:H72"/>
    <mergeCell ref="B71:C71"/>
    <mergeCell ref="B72:C72"/>
    <mergeCell ref="B23:B28"/>
    <mergeCell ref="B29:B31"/>
    <mergeCell ref="B32:B38"/>
    <mergeCell ref="B39:B41"/>
    <mergeCell ref="B42:B45"/>
    <mergeCell ref="B46:B48"/>
    <mergeCell ref="B49:B50"/>
    <mergeCell ref="B70:C70"/>
    <mergeCell ref="E70:E72"/>
    <mergeCell ref="F70:F72"/>
    <mergeCell ref="G70:G72"/>
    <mergeCell ref="G120:G122"/>
    <mergeCell ref="H120:H122"/>
    <mergeCell ref="B121:C121"/>
    <mergeCell ref="B122:C122"/>
    <mergeCell ref="B73:B78"/>
    <mergeCell ref="B79:B81"/>
    <mergeCell ref="B82:B88"/>
    <mergeCell ref="B89:B91"/>
    <mergeCell ref="B92:B95"/>
    <mergeCell ref="B96:B98"/>
    <mergeCell ref="C159:C164"/>
    <mergeCell ref="B149:B150"/>
    <mergeCell ref="E123:E151"/>
    <mergeCell ref="E73:E101"/>
    <mergeCell ref="F123:F151"/>
    <mergeCell ref="F73:F101"/>
    <mergeCell ref="B123:B128"/>
    <mergeCell ref="B129:B131"/>
    <mergeCell ref="B132:B138"/>
    <mergeCell ref="B139:B141"/>
    <mergeCell ref="B142:B145"/>
    <mergeCell ref="B146:B148"/>
    <mergeCell ref="B99:B100"/>
    <mergeCell ref="B120:C120"/>
    <mergeCell ref="E120:E122"/>
    <mergeCell ref="F120:F122"/>
  </mergeCells>
  <pageMargins left="0.7" right="0.7" top="0.75" bottom="0.75" header="0.3" footer="0.3"/>
  <pageSetup paperSize="9" scale="77" orientation="landscape" horizontalDpi="4294967293" r:id="rId1"/>
  <headerFooter>
    <oddHeader>&amp;C&amp;8MELISA v0</oddHeader>
    <oddFooter>&amp;C&amp;8VHK for EC, Jan. 2015&amp;R&amp;8&amp;P</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E165"/>
  <sheetViews>
    <sheetView view="pageLayout" topLeftCell="A2" zoomScaleNormal="90" workbookViewId="0">
      <selection activeCell="CF3" sqref="CF3"/>
    </sheetView>
  </sheetViews>
  <sheetFormatPr defaultRowHeight="12" x14ac:dyDescent="0.25"/>
  <cols>
    <col min="1" max="1" width="2.109375" style="4" customWidth="1"/>
    <col min="2" max="2" width="3" style="50" customWidth="1"/>
    <col min="3" max="3" width="26.21875" style="4" customWidth="1"/>
    <col min="4" max="4" width="1.77734375" style="4" customWidth="1"/>
    <col min="5" max="5" width="5.109375" style="4" hidden="1" customWidth="1"/>
    <col min="6" max="6" width="5.5546875" style="4" hidden="1" customWidth="1"/>
    <col min="7" max="22" width="6.77734375" style="18" hidden="1" customWidth="1"/>
    <col min="23" max="46" width="5.21875" style="4" customWidth="1"/>
    <col min="47" max="83" width="6.77734375" style="4" hidden="1" customWidth="1"/>
    <col min="84" max="16384" width="8.88671875" style="4"/>
  </cols>
  <sheetData>
    <row r="1" spans="2:83" hidden="1" x14ac:dyDescent="0.25"/>
    <row r="2" spans="2:83" ht="12" customHeight="1" x14ac:dyDescent="0.25">
      <c r="B2" s="313" t="s">
        <v>278</v>
      </c>
      <c r="C2" s="314"/>
      <c r="E2" s="341"/>
      <c r="F2" s="338"/>
      <c r="G2" s="338"/>
      <c r="H2" s="338"/>
      <c r="I2" s="205"/>
      <c r="J2" s="205"/>
      <c r="K2" s="205"/>
      <c r="L2" s="205"/>
      <c r="M2" s="205"/>
      <c r="N2" s="205"/>
      <c r="O2" s="205"/>
      <c r="P2" s="205"/>
      <c r="Q2" s="205"/>
      <c r="R2" s="205"/>
      <c r="S2" s="205"/>
      <c r="T2" s="205"/>
      <c r="U2" s="205"/>
      <c r="V2" s="205"/>
      <c r="W2" s="80">
        <v>1990</v>
      </c>
      <c r="X2" s="80">
        <v>1991</v>
      </c>
      <c r="Y2" s="80">
        <v>1992</v>
      </c>
      <c r="Z2" s="80">
        <v>1993</v>
      </c>
      <c r="AA2" s="80">
        <v>1994</v>
      </c>
      <c r="AB2" s="80">
        <v>1995</v>
      </c>
      <c r="AC2" s="80">
        <v>1996</v>
      </c>
      <c r="AD2" s="80">
        <v>1997</v>
      </c>
      <c r="AE2" s="80">
        <v>1998</v>
      </c>
      <c r="AF2" s="80">
        <v>1999</v>
      </c>
      <c r="AG2" s="80">
        <v>2000</v>
      </c>
      <c r="AH2" s="80">
        <v>2001</v>
      </c>
      <c r="AI2" s="80">
        <v>2002</v>
      </c>
      <c r="AJ2" s="80">
        <v>2003</v>
      </c>
      <c r="AK2" s="80">
        <v>2004</v>
      </c>
      <c r="AL2" s="80">
        <v>2005</v>
      </c>
      <c r="AM2" s="80">
        <v>2006</v>
      </c>
      <c r="AN2" s="80">
        <v>2007</v>
      </c>
      <c r="AO2" s="80">
        <v>2008</v>
      </c>
      <c r="AP2" s="80">
        <v>2009</v>
      </c>
      <c r="AQ2" s="80">
        <v>2010</v>
      </c>
      <c r="AR2" s="80">
        <v>2011</v>
      </c>
      <c r="AS2" s="80">
        <v>2012</v>
      </c>
      <c r="AT2" s="80">
        <v>2013</v>
      </c>
      <c r="AU2" s="80">
        <v>2014</v>
      </c>
      <c r="AV2" s="80">
        <v>2015</v>
      </c>
      <c r="AW2" s="80">
        <v>2016</v>
      </c>
      <c r="AX2" s="80">
        <v>2017</v>
      </c>
      <c r="AY2" s="80">
        <v>2018</v>
      </c>
      <c r="AZ2" s="80">
        <v>2019</v>
      </c>
      <c r="BA2" s="80">
        <v>2020</v>
      </c>
      <c r="BB2" s="80">
        <v>2021</v>
      </c>
      <c r="BC2" s="80">
        <v>2022</v>
      </c>
      <c r="BD2" s="80">
        <v>2023</v>
      </c>
      <c r="BE2" s="80">
        <v>2024</v>
      </c>
      <c r="BF2" s="80">
        <v>2025</v>
      </c>
      <c r="BG2" s="80">
        <f t="shared" ref="BG2:CE2" si="0">BF2+1</f>
        <v>2026</v>
      </c>
      <c r="BH2" s="80">
        <f t="shared" si="0"/>
        <v>2027</v>
      </c>
      <c r="BI2" s="80">
        <f t="shared" si="0"/>
        <v>2028</v>
      </c>
      <c r="BJ2" s="80">
        <f t="shared" si="0"/>
        <v>2029</v>
      </c>
      <c r="BK2" s="80">
        <f t="shared" si="0"/>
        <v>2030</v>
      </c>
      <c r="BL2" s="80">
        <f t="shared" si="0"/>
        <v>2031</v>
      </c>
      <c r="BM2" s="80">
        <f t="shared" si="0"/>
        <v>2032</v>
      </c>
      <c r="BN2" s="80">
        <f t="shared" si="0"/>
        <v>2033</v>
      </c>
      <c r="BO2" s="80">
        <f t="shared" si="0"/>
        <v>2034</v>
      </c>
      <c r="BP2" s="80">
        <f t="shared" si="0"/>
        <v>2035</v>
      </c>
      <c r="BQ2" s="80">
        <f t="shared" si="0"/>
        <v>2036</v>
      </c>
      <c r="BR2" s="80">
        <f t="shared" si="0"/>
        <v>2037</v>
      </c>
      <c r="BS2" s="80">
        <f t="shared" si="0"/>
        <v>2038</v>
      </c>
      <c r="BT2" s="80">
        <f t="shared" si="0"/>
        <v>2039</v>
      </c>
      <c r="BU2" s="80">
        <f t="shared" si="0"/>
        <v>2040</v>
      </c>
      <c r="BV2" s="80">
        <f t="shared" si="0"/>
        <v>2041</v>
      </c>
      <c r="BW2" s="80">
        <f t="shared" si="0"/>
        <v>2042</v>
      </c>
      <c r="BX2" s="80">
        <f t="shared" si="0"/>
        <v>2043</v>
      </c>
      <c r="BY2" s="80">
        <f t="shared" si="0"/>
        <v>2044</v>
      </c>
      <c r="BZ2" s="80">
        <f t="shared" si="0"/>
        <v>2045</v>
      </c>
      <c r="CA2" s="80">
        <f t="shared" si="0"/>
        <v>2046</v>
      </c>
      <c r="CB2" s="80">
        <f t="shared" si="0"/>
        <v>2047</v>
      </c>
      <c r="CC2" s="80">
        <f t="shared" si="0"/>
        <v>2048</v>
      </c>
      <c r="CD2" s="80">
        <f t="shared" si="0"/>
        <v>2049</v>
      </c>
      <c r="CE2" s="80">
        <f t="shared" si="0"/>
        <v>2050</v>
      </c>
    </row>
    <row r="3" spans="2:83" s="56" customFormat="1" ht="11.4" customHeight="1" x14ac:dyDescent="0.25">
      <c r="B3" s="308" t="s">
        <v>86</v>
      </c>
      <c r="C3" s="309"/>
      <c r="E3" s="341"/>
      <c r="F3" s="339"/>
      <c r="G3" s="339"/>
      <c r="H3" s="339"/>
      <c r="I3" s="131"/>
      <c r="J3" s="131"/>
      <c r="K3" s="131"/>
      <c r="L3" s="131"/>
      <c r="M3" s="131"/>
      <c r="N3" s="131"/>
      <c r="O3" s="131"/>
      <c r="P3" s="131"/>
      <c r="Q3" s="131"/>
      <c r="R3" s="131"/>
      <c r="S3" s="131"/>
      <c r="T3" s="131"/>
      <c r="U3" s="131"/>
      <c r="V3" s="131"/>
    </row>
    <row r="4" spans="2:83" x14ac:dyDescent="0.25">
      <c r="B4" s="310" t="s">
        <v>326</v>
      </c>
      <c r="C4" s="311"/>
      <c r="E4" s="341"/>
      <c r="F4" s="340"/>
      <c r="G4" s="340"/>
      <c r="H4" s="340"/>
    </row>
    <row r="5" spans="2:83" x14ac:dyDescent="0.25">
      <c r="C5" s="13" t="str">
        <f>C28</f>
        <v>LFL (total)</v>
      </c>
      <c r="E5" s="45"/>
      <c r="F5" s="34"/>
      <c r="G5" s="34"/>
      <c r="H5" s="34"/>
      <c r="I5" s="16"/>
      <c r="J5" s="16"/>
      <c r="K5" s="16"/>
      <c r="L5" s="16"/>
      <c r="M5" s="16"/>
      <c r="N5" s="16"/>
      <c r="O5" s="16"/>
      <c r="P5" s="16"/>
      <c r="Q5" s="16"/>
      <c r="R5" s="16"/>
      <c r="S5" s="16"/>
      <c r="T5" s="16"/>
      <c r="U5" s="16"/>
      <c r="V5" s="16"/>
      <c r="W5" s="100">
        <f t="shared" ref="W5:CE5" ca="1" si="1">W28</f>
        <v>12.988974545427666</v>
      </c>
      <c r="X5" s="100">
        <f t="shared" ca="1" si="1"/>
        <v>13.195101882191093</v>
      </c>
      <c r="Y5" s="100">
        <f t="shared" ca="1" si="1"/>
        <v>13.336684372397986</v>
      </c>
      <c r="Z5" s="100">
        <f t="shared" ca="1" si="1"/>
        <v>12.853107953345953</v>
      </c>
      <c r="AA5" s="100">
        <f t="shared" ca="1" si="1"/>
        <v>12.697778521429472</v>
      </c>
      <c r="AB5" s="100">
        <f t="shared" ca="1" si="1"/>
        <v>12.209474096762095</v>
      </c>
      <c r="AC5" s="100">
        <f t="shared" ca="1" si="1"/>
        <v>11.651711377393054</v>
      </c>
      <c r="AD5" s="100">
        <f t="shared" ca="1" si="1"/>
        <v>11.565927280486314</v>
      </c>
      <c r="AE5" s="100">
        <f t="shared" ca="1" si="1"/>
        <v>11.459859257119136</v>
      </c>
      <c r="AF5" s="100">
        <f t="shared" ca="1" si="1"/>
        <v>11.415538555149546</v>
      </c>
      <c r="AG5" s="100">
        <f t="shared" ca="1" si="1"/>
        <v>11.595191989060428</v>
      </c>
      <c r="AH5" s="100">
        <f t="shared" ca="1" si="1"/>
        <v>11.797877862242471</v>
      </c>
      <c r="AI5" s="100">
        <f t="shared" ca="1" si="1"/>
        <v>11.623096402945498</v>
      </c>
      <c r="AJ5" s="100">
        <f t="shared" ca="1" si="1"/>
        <v>12.411999802978022</v>
      </c>
      <c r="AK5" s="100">
        <f t="shared" ca="1" si="1"/>
        <v>12.724371623967123</v>
      </c>
      <c r="AL5" s="100">
        <f t="shared" ca="1" si="1"/>
        <v>13.720673121720463</v>
      </c>
      <c r="AM5" s="100">
        <f t="shared" ca="1" si="1"/>
        <v>15.22267152144261</v>
      </c>
      <c r="AN5" s="100">
        <f t="shared" ca="1" si="1"/>
        <v>15.840175844892244</v>
      </c>
      <c r="AO5" s="100">
        <f t="shared" ca="1" si="1"/>
        <v>16.778364460041381</v>
      </c>
      <c r="AP5" s="100">
        <f t="shared" ca="1" si="1"/>
        <v>17.275557959138318</v>
      </c>
      <c r="AQ5" s="100">
        <f t="shared" ca="1" si="1"/>
        <v>17.510324322710257</v>
      </c>
      <c r="AR5" s="100">
        <f t="shared" ca="1" si="1"/>
        <v>18.281458439315362</v>
      </c>
      <c r="AS5" s="100">
        <f t="shared" ca="1" si="1"/>
        <v>18.906358222108871</v>
      </c>
      <c r="AT5" s="100">
        <f t="shared" ca="1" si="1"/>
        <v>19.481128919211194</v>
      </c>
      <c r="AU5" s="100">
        <f t="shared" si="1"/>
        <v>0</v>
      </c>
      <c r="AV5" s="100">
        <f t="shared" si="1"/>
        <v>0</v>
      </c>
      <c r="AW5" s="100">
        <f t="shared" si="1"/>
        <v>0</v>
      </c>
      <c r="AX5" s="100">
        <f t="shared" si="1"/>
        <v>0</v>
      </c>
      <c r="AY5" s="100">
        <f t="shared" si="1"/>
        <v>0</v>
      </c>
      <c r="AZ5" s="100">
        <f t="shared" si="1"/>
        <v>0</v>
      </c>
      <c r="BA5" s="100">
        <f t="shared" si="1"/>
        <v>0</v>
      </c>
      <c r="BB5" s="100">
        <f t="shared" si="1"/>
        <v>0</v>
      </c>
      <c r="BC5" s="100">
        <f t="shared" si="1"/>
        <v>0</v>
      </c>
      <c r="BD5" s="100">
        <f t="shared" si="1"/>
        <v>0</v>
      </c>
      <c r="BE5" s="100">
        <f t="shared" si="1"/>
        <v>0</v>
      </c>
      <c r="BF5" s="100">
        <f t="shared" si="1"/>
        <v>0</v>
      </c>
      <c r="BG5" s="100">
        <f t="shared" si="1"/>
        <v>0</v>
      </c>
      <c r="BH5" s="100">
        <f t="shared" si="1"/>
        <v>0</v>
      </c>
      <c r="BI5" s="100">
        <f t="shared" si="1"/>
        <v>0</v>
      </c>
      <c r="BJ5" s="100">
        <f t="shared" si="1"/>
        <v>0</v>
      </c>
      <c r="BK5" s="100">
        <f t="shared" si="1"/>
        <v>0</v>
      </c>
      <c r="BL5" s="100">
        <f t="shared" si="1"/>
        <v>0</v>
      </c>
      <c r="BM5" s="100">
        <f t="shared" si="1"/>
        <v>0</v>
      </c>
      <c r="BN5" s="100">
        <f t="shared" si="1"/>
        <v>0</v>
      </c>
      <c r="BO5" s="100">
        <f t="shared" si="1"/>
        <v>0</v>
      </c>
      <c r="BP5" s="100">
        <f t="shared" si="1"/>
        <v>0</v>
      </c>
      <c r="BQ5" s="100">
        <f t="shared" si="1"/>
        <v>0</v>
      </c>
      <c r="BR5" s="100">
        <f t="shared" si="1"/>
        <v>0</v>
      </c>
      <c r="BS5" s="100">
        <f t="shared" si="1"/>
        <v>0</v>
      </c>
      <c r="BT5" s="100">
        <f t="shared" si="1"/>
        <v>0</v>
      </c>
      <c r="BU5" s="100">
        <f t="shared" si="1"/>
        <v>0</v>
      </c>
      <c r="BV5" s="100">
        <f t="shared" si="1"/>
        <v>0</v>
      </c>
      <c r="BW5" s="100">
        <f t="shared" si="1"/>
        <v>0</v>
      </c>
      <c r="BX5" s="100">
        <f t="shared" si="1"/>
        <v>0</v>
      </c>
      <c r="BY5" s="100">
        <f t="shared" si="1"/>
        <v>0</v>
      </c>
      <c r="BZ5" s="100">
        <f t="shared" si="1"/>
        <v>0</v>
      </c>
      <c r="CA5" s="100">
        <f t="shared" si="1"/>
        <v>0</v>
      </c>
      <c r="CB5" s="100">
        <f t="shared" si="1"/>
        <v>0</v>
      </c>
      <c r="CC5" s="100">
        <f t="shared" si="1"/>
        <v>0</v>
      </c>
      <c r="CD5" s="100">
        <f t="shared" si="1"/>
        <v>0</v>
      </c>
      <c r="CE5" s="100">
        <f t="shared" si="1"/>
        <v>0</v>
      </c>
    </row>
    <row r="6" spans="2:83" x14ac:dyDescent="0.25">
      <c r="C6" s="13" t="str">
        <f>C31</f>
        <v>CFL (total)</v>
      </c>
      <c r="E6" s="46"/>
      <c r="F6" s="46"/>
      <c r="G6" s="46"/>
      <c r="H6" s="46"/>
      <c r="I6" s="16"/>
      <c r="J6" s="16"/>
      <c r="K6" s="16"/>
      <c r="L6" s="16"/>
      <c r="M6" s="16"/>
      <c r="N6" s="16"/>
      <c r="O6" s="16"/>
      <c r="P6" s="16"/>
      <c r="Q6" s="16"/>
      <c r="R6" s="16"/>
      <c r="S6" s="16"/>
      <c r="T6" s="16"/>
      <c r="U6" s="16"/>
      <c r="V6" s="16"/>
      <c r="W6" s="100">
        <f t="shared" ref="W6:CE6" ca="1" si="2">W31</f>
        <v>0.65375084840928366</v>
      </c>
      <c r="X6" s="100">
        <f t="shared" ca="1" si="2"/>
        <v>0.72492400084218289</v>
      </c>
      <c r="Y6" s="100">
        <f t="shared" ca="1" si="2"/>
        <v>0.81552665204223862</v>
      </c>
      <c r="Z6" s="100">
        <f t="shared" ca="1" si="2"/>
        <v>0.89978928564021954</v>
      </c>
      <c r="AA6" s="100">
        <f t="shared" ca="1" si="2"/>
        <v>1.0135211781103177</v>
      </c>
      <c r="AB6" s="100">
        <f t="shared" ca="1" si="2"/>
        <v>1.1226992761789365</v>
      </c>
      <c r="AC6" s="100">
        <f t="shared" ca="1" si="2"/>
        <v>1.223239566185319</v>
      </c>
      <c r="AD6" s="100">
        <f t="shared" ca="1" si="2"/>
        <v>1.3535913722705388</v>
      </c>
      <c r="AE6" s="100">
        <f t="shared" ca="1" si="2"/>
        <v>1.4653303998424132</v>
      </c>
      <c r="AF6" s="100">
        <f t="shared" ca="1" si="2"/>
        <v>1.5663378508509447</v>
      </c>
      <c r="AG6" s="100">
        <f t="shared" ca="1" si="2"/>
        <v>1.6726642640217175</v>
      </c>
      <c r="AH6" s="100">
        <f t="shared" ca="1" si="2"/>
        <v>1.7716596775552198</v>
      </c>
      <c r="AI6" s="100">
        <f t="shared" ca="1" si="2"/>
        <v>1.851294461142547</v>
      </c>
      <c r="AJ6" s="100">
        <f t="shared" ca="1" si="2"/>
        <v>1.9869200870417498</v>
      </c>
      <c r="AK6" s="100">
        <f t="shared" ca="1" si="2"/>
        <v>2.1933633350928954</v>
      </c>
      <c r="AL6" s="100">
        <f t="shared" ca="1" si="2"/>
        <v>2.7923056150860188</v>
      </c>
      <c r="AM6" s="100">
        <f t="shared" ca="1" si="2"/>
        <v>3.5865250220150346</v>
      </c>
      <c r="AN6" s="100">
        <f t="shared" ca="1" si="2"/>
        <v>4.4990760909847776</v>
      </c>
      <c r="AO6" s="100">
        <f t="shared" ca="1" si="2"/>
        <v>5.1511428369559749</v>
      </c>
      <c r="AP6" s="100">
        <f t="shared" ca="1" si="2"/>
        <v>5.7256887964372263</v>
      </c>
      <c r="AQ6" s="100">
        <f t="shared" ca="1" si="2"/>
        <v>5.9637849483242764</v>
      </c>
      <c r="AR6" s="100">
        <f t="shared" ca="1" si="2"/>
        <v>6.125119321657067</v>
      </c>
      <c r="AS6" s="100">
        <f t="shared" ca="1" si="2"/>
        <v>6.0343309832190988</v>
      </c>
      <c r="AT6" s="100">
        <f t="shared" ca="1" si="2"/>
        <v>5.9395912932319002</v>
      </c>
      <c r="AU6" s="100">
        <f t="shared" si="2"/>
        <v>0</v>
      </c>
      <c r="AV6" s="100">
        <f t="shared" si="2"/>
        <v>0</v>
      </c>
      <c r="AW6" s="100">
        <f t="shared" si="2"/>
        <v>0</v>
      </c>
      <c r="AX6" s="100">
        <f t="shared" si="2"/>
        <v>0</v>
      </c>
      <c r="AY6" s="100">
        <f t="shared" si="2"/>
        <v>0</v>
      </c>
      <c r="AZ6" s="100">
        <f t="shared" si="2"/>
        <v>0</v>
      </c>
      <c r="BA6" s="100">
        <f t="shared" si="2"/>
        <v>0</v>
      </c>
      <c r="BB6" s="100">
        <f t="shared" si="2"/>
        <v>0</v>
      </c>
      <c r="BC6" s="100">
        <f t="shared" si="2"/>
        <v>0</v>
      </c>
      <c r="BD6" s="100">
        <f t="shared" si="2"/>
        <v>0</v>
      </c>
      <c r="BE6" s="100">
        <f t="shared" si="2"/>
        <v>0</v>
      </c>
      <c r="BF6" s="100">
        <f t="shared" si="2"/>
        <v>0</v>
      </c>
      <c r="BG6" s="100">
        <f t="shared" si="2"/>
        <v>0</v>
      </c>
      <c r="BH6" s="100">
        <f t="shared" si="2"/>
        <v>0</v>
      </c>
      <c r="BI6" s="100">
        <f t="shared" si="2"/>
        <v>0</v>
      </c>
      <c r="BJ6" s="100">
        <f t="shared" si="2"/>
        <v>0</v>
      </c>
      <c r="BK6" s="100">
        <f t="shared" si="2"/>
        <v>0</v>
      </c>
      <c r="BL6" s="100">
        <f t="shared" si="2"/>
        <v>0</v>
      </c>
      <c r="BM6" s="100">
        <f t="shared" si="2"/>
        <v>0</v>
      </c>
      <c r="BN6" s="100">
        <f t="shared" si="2"/>
        <v>0</v>
      </c>
      <c r="BO6" s="100">
        <f t="shared" si="2"/>
        <v>0</v>
      </c>
      <c r="BP6" s="100">
        <f t="shared" si="2"/>
        <v>0</v>
      </c>
      <c r="BQ6" s="100">
        <f t="shared" si="2"/>
        <v>0</v>
      </c>
      <c r="BR6" s="100">
        <f t="shared" si="2"/>
        <v>0</v>
      </c>
      <c r="BS6" s="100">
        <f t="shared" si="2"/>
        <v>0</v>
      </c>
      <c r="BT6" s="100">
        <f t="shared" si="2"/>
        <v>0</v>
      </c>
      <c r="BU6" s="100">
        <f t="shared" si="2"/>
        <v>0</v>
      </c>
      <c r="BV6" s="100">
        <f t="shared" si="2"/>
        <v>0</v>
      </c>
      <c r="BW6" s="100">
        <f t="shared" si="2"/>
        <v>0</v>
      </c>
      <c r="BX6" s="100">
        <f t="shared" si="2"/>
        <v>0</v>
      </c>
      <c r="BY6" s="100">
        <f t="shared" si="2"/>
        <v>0</v>
      </c>
      <c r="BZ6" s="100">
        <f t="shared" si="2"/>
        <v>0</v>
      </c>
      <c r="CA6" s="100">
        <f t="shared" si="2"/>
        <v>0</v>
      </c>
      <c r="CB6" s="100">
        <f t="shared" si="2"/>
        <v>0</v>
      </c>
      <c r="CC6" s="100">
        <f t="shared" si="2"/>
        <v>0</v>
      </c>
      <c r="CD6" s="100">
        <f t="shared" si="2"/>
        <v>0</v>
      </c>
      <c r="CE6" s="100">
        <f t="shared" si="2"/>
        <v>0</v>
      </c>
    </row>
    <row r="7" spans="2:83" x14ac:dyDescent="0.25">
      <c r="C7" s="13" t="str">
        <f>C38</f>
        <v>Tungsten-HL (total)</v>
      </c>
      <c r="E7" s="45"/>
      <c r="F7" s="34"/>
      <c r="G7" s="34"/>
      <c r="H7" s="34"/>
      <c r="I7" s="16"/>
      <c r="J7" s="16"/>
      <c r="K7" s="16"/>
      <c r="L7" s="16"/>
      <c r="M7" s="16"/>
      <c r="N7" s="16"/>
      <c r="O7" s="16"/>
      <c r="P7" s="16"/>
      <c r="Q7" s="16"/>
      <c r="R7" s="16"/>
      <c r="S7" s="16"/>
      <c r="T7" s="16"/>
      <c r="U7" s="16"/>
      <c r="V7" s="16"/>
      <c r="W7" s="100">
        <f t="shared" ref="W7:CE7" ca="1" si="3">W38</f>
        <v>1.571232069433913</v>
      </c>
      <c r="X7" s="100">
        <f t="shared" ca="1" si="3"/>
        <v>2.2136506610825659</v>
      </c>
      <c r="Y7" s="100">
        <f t="shared" ca="1" si="3"/>
        <v>3.2395100274020678</v>
      </c>
      <c r="Z7" s="100">
        <f t="shared" ca="1" si="3"/>
        <v>4.2460350945509981</v>
      </c>
      <c r="AA7" s="100">
        <f t="shared" ca="1" si="3"/>
        <v>5.0492225572140965</v>
      </c>
      <c r="AB7" s="100">
        <f t="shared" ca="1" si="3"/>
        <v>5.3963684140915511</v>
      </c>
      <c r="AC7" s="100">
        <f t="shared" ca="1" si="3"/>
        <v>5.5791843145392104</v>
      </c>
      <c r="AD7" s="100">
        <f t="shared" ca="1" si="3"/>
        <v>5.738742745468592</v>
      </c>
      <c r="AE7" s="100">
        <f t="shared" ca="1" si="3"/>
        <v>5.8294477919001064</v>
      </c>
      <c r="AF7" s="100">
        <f t="shared" ca="1" si="3"/>
        <v>5.9081300227414904</v>
      </c>
      <c r="AG7" s="100">
        <f t="shared" ca="1" si="3"/>
        <v>6.125677879828145</v>
      </c>
      <c r="AH7" s="100">
        <f t="shared" ca="1" si="3"/>
        <v>6.2685180326699772</v>
      </c>
      <c r="AI7" s="100">
        <f t="shared" ca="1" si="3"/>
        <v>6.4445341741045814</v>
      </c>
      <c r="AJ7" s="100">
        <f t="shared" ca="1" si="3"/>
        <v>6.70555828931567</v>
      </c>
      <c r="AK7" s="100">
        <f t="shared" ca="1" si="3"/>
        <v>6.8820357674061183</v>
      </c>
      <c r="AL7" s="100">
        <f t="shared" ca="1" si="3"/>
        <v>7.2689726594251791</v>
      </c>
      <c r="AM7" s="100">
        <f t="shared" ca="1" si="3"/>
        <v>7.7767679607261027</v>
      </c>
      <c r="AN7" s="100">
        <f t="shared" ca="1" si="3"/>
        <v>8.3860517287036664</v>
      </c>
      <c r="AO7" s="100">
        <f t="shared" ca="1" si="3"/>
        <v>8.9956719336738953</v>
      </c>
      <c r="AP7" s="100">
        <f t="shared" ca="1" si="3"/>
        <v>9.7318226183652801</v>
      </c>
      <c r="AQ7" s="100">
        <f t="shared" ca="1" si="3"/>
        <v>10.594134458183248</v>
      </c>
      <c r="AR7" s="100">
        <f t="shared" ca="1" si="3"/>
        <v>11.463962738867146</v>
      </c>
      <c r="AS7" s="100">
        <f t="shared" ca="1" si="3"/>
        <v>12.26313426416065</v>
      </c>
      <c r="AT7" s="100">
        <f t="shared" ca="1" si="3"/>
        <v>12.890414747978378</v>
      </c>
      <c r="AU7" s="100">
        <f t="shared" si="3"/>
        <v>0</v>
      </c>
      <c r="AV7" s="100">
        <f t="shared" si="3"/>
        <v>0</v>
      </c>
      <c r="AW7" s="100">
        <f t="shared" si="3"/>
        <v>0</v>
      </c>
      <c r="AX7" s="100">
        <f t="shared" si="3"/>
        <v>0</v>
      </c>
      <c r="AY7" s="100">
        <f t="shared" si="3"/>
        <v>0</v>
      </c>
      <c r="AZ7" s="100">
        <f t="shared" si="3"/>
        <v>0</v>
      </c>
      <c r="BA7" s="100">
        <f t="shared" si="3"/>
        <v>0</v>
      </c>
      <c r="BB7" s="100">
        <f t="shared" si="3"/>
        <v>0</v>
      </c>
      <c r="BC7" s="100">
        <f t="shared" si="3"/>
        <v>0</v>
      </c>
      <c r="BD7" s="100">
        <f t="shared" si="3"/>
        <v>0</v>
      </c>
      <c r="BE7" s="100">
        <f t="shared" si="3"/>
        <v>0</v>
      </c>
      <c r="BF7" s="100">
        <f t="shared" si="3"/>
        <v>0</v>
      </c>
      <c r="BG7" s="100">
        <f t="shared" si="3"/>
        <v>0</v>
      </c>
      <c r="BH7" s="100">
        <f t="shared" si="3"/>
        <v>0</v>
      </c>
      <c r="BI7" s="100">
        <f t="shared" si="3"/>
        <v>0</v>
      </c>
      <c r="BJ7" s="100">
        <f t="shared" si="3"/>
        <v>0</v>
      </c>
      <c r="BK7" s="100">
        <f t="shared" si="3"/>
        <v>0</v>
      </c>
      <c r="BL7" s="100">
        <f t="shared" si="3"/>
        <v>0</v>
      </c>
      <c r="BM7" s="100">
        <f t="shared" si="3"/>
        <v>0</v>
      </c>
      <c r="BN7" s="100">
        <f t="shared" si="3"/>
        <v>0</v>
      </c>
      <c r="BO7" s="100">
        <f t="shared" si="3"/>
        <v>0</v>
      </c>
      <c r="BP7" s="100">
        <f t="shared" si="3"/>
        <v>0</v>
      </c>
      <c r="BQ7" s="100">
        <f t="shared" si="3"/>
        <v>0</v>
      </c>
      <c r="BR7" s="100">
        <f t="shared" si="3"/>
        <v>0</v>
      </c>
      <c r="BS7" s="100">
        <f t="shared" si="3"/>
        <v>0</v>
      </c>
      <c r="BT7" s="100">
        <f t="shared" si="3"/>
        <v>0</v>
      </c>
      <c r="BU7" s="100">
        <f t="shared" si="3"/>
        <v>0</v>
      </c>
      <c r="BV7" s="100">
        <f t="shared" si="3"/>
        <v>0</v>
      </c>
      <c r="BW7" s="100">
        <f t="shared" si="3"/>
        <v>0</v>
      </c>
      <c r="BX7" s="100">
        <f t="shared" si="3"/>
        <v>0</v>
      </c>
      <c r="BY7" s="100">
        <f t="shared" si="3"/>
        <v>0</v>
      </c>
      <c r="BZ7" s="100">
        <f t="shared" si="3"/>
        <v>0</v>
      </c>
      <c r="CA7" s="100">
        <f t="shared" si="3"/>
        <v>0</v>
      </c>
      <c r="CB7" s="100">
        <f t="shared" si="3"/>
        <v>0</v>
      </c>
      <c r="CC7" s="100">
        <f t="shared" si="3"/>
        <v>0</v>
      </c>
      <c r="CD7" s="100">
        <f t="shared" si="3"/>
        <v>0</v>
      </c>
      <c r="CE7" s="100">
        <f t="shared" si="3"/>
        <v>0</v>
      </c>
    </row>
    <row r="8" spans="2:83" x14ac:dyDescent="0.25">
      <c r="C8" s="13" t="str">
        <f>C41</f>
        <v>GLS (total)</v>
      </c>
      <c r="E8" s="45"/>
      <c r="F8" s="34"/>
      <c r="G8" s="34"/>
      <c r="H8" s="34"/>
      <c r="I8" s="16"/>
      <c r="J8" s="16"/>
      <c r="K8" s="16"/>
      <c r="L8" s="16"/>
      <c r="M8" s="16"/>
      <c r="N8" s="16"/>
      <c r="O8" s="16"/>
      <c r="P8" s="16"/>
      <c r="Q8" s="16"/>
      <c r="R8" s="16"/>
      <c r="S8" s="16"/>
      <c r="T8" s="16"/>
      <c r="U8" s="16"/>
      <c r="V8" s="16"/>
      <c r="W8" s="100">
        <f t="shared" ref="W8:CE8" ca="1" si="4">W41</f>
        <v>16.543136820428675</v>
      </c>
      <c r="X8" s="100">
        <f t="shared" ca="1" si="4"/>
        <v>17.249223698331839</v>
      </c>
      <c r="Y8" s="100">
        <f t="shared" ca="1" si="4"/>
        <v>17.68524936378147</v>
      </c>
      <c r="Z8" s="100">
        <f t="shared" ca="1" si="4"/>
        <v>16.977223126857822</v>
      </c>
      <c r="AA8" s="100">
        <f t="shared" ca="1" si="4"/>
        <v>16.783949351390781</v>
      </c>
      <c r="AB8" s="100">
        <f t="shared" ca="1" si="4"/>
        <v>16.037056227329753</v>
      </c>
      <c r="AC8" s="100">
        <f t="shared" ca="1" si="4"/>
        <v>15.434865694647577</v>
      </c>
      <c r="AD8" s="100">
        <f t="shared" ca="1" si="4"/>
        <v>15.083486667729115</v>
      </c>
      <c r="AE8" s="100">
        <f t="shared" ca="1" si="4"/>
        <v>14.581936216551535</v>
      </c>
      <c r="AF8" s="100">
        <f t="shared" ca="1" si="4"/>
        <v>14.038811069353567</v>
      </c>
      <c r="AG8" s="100">
        <f t="shared" ca="1" si="4"/>
        <v>13.855267773964039</v>
      </c>
      <c r="AH8" s="100">
        <f t="shared" ca="1" si="4"/>
        <v>13.480691152658999</v>
      </c>
      <c r="AI8" s="100">
        <f t="shared" ca="1" si="4"/>
        <v>13.197481701118114</v>
      </c>
      <c r="AJ8" s="100">
        <f t="shared" ca="1" si="4"/>
        <v>13.118788196952508</v>
      </c>
      <c r="AK8" s="100">
        <f t="shared" ca="1" si="4"/>
        <v>12.837915333211734</v>
      </c>
      <c r="AL8" s="100">
        <f t="shared" ca="1" si="4"/>
        <v>12.836623499624439</v>
      </c>
      <c r="AM8" s="100">
        <f t="shared" ca="1" si="4"/>
        <v>13.232439252679978</v>
      </c>
      <c r="AN8" s="100">
        <f t="shared" ca="1" si="4"/>
        <v>13.705066377873827</v>
      </c>
      <c r="AO8" s="100">
        <f t="shared" ca="1" si="4"/>
        <v>12.936729258040623</v>
      </c>
      <c r="AP8" s="100">
        <f t="shared" ca="1" si="4"/>
        <v>10.595697061043481</v>
      </c>
      <c r="AQ8" s="100">
        <f t="shared" ca="1" si="4"/>
        <v>8.0596391175899953</v>
      </c>
      <c r="AR8" s="100">
        <f t="shared" ca="1" si="4"/>
        <v>5.8614340443424782</v>
      </c>
      <c r="AS8" s="100">
        <f t="shared" ca="1" si="4"/>
        <v>4.0526785944363715</v>
      </c>
      <c r="AT8" s="100">
        <f t="shared" ca="1" si="4"/>
        <v>2.558755457018131</v>
      </c>
      <c r="AU8" s="100">
        <f t="shared" si="4"/>
        <v>0</v>
      </c>
      <c r="AV8" s="100">
        <f t="shared" si="4"/>
        <v>0</v>
      </c>
      <c r="AW8" s="100">
        <f t="shared" si="4"/>
        <v>0</v>
      </c>
      <c r="AX8" s="100">
        <f t="shared" si="4"/>
        <v>0</v>
      </c>
      <c r="AY8" s="100">
        <f t="shared" si="4"/>
        <v>0</v>
      </c>
      <c r="AZ8" s="100">
        <f t="shared" si="4"/>
        <v>0</v>
      </c>
      <c r="BA8" s="100">
        <f t="shared" si="4"/>
        <v>0</v>
      </c>
      <c r="BB8" s="100">
        <f t="shared" si="4"/>
        <v>0</v>
      </c>
      <c r="BC8" s="100">
        <f t="shared" si="4"/>
        <v>0</v>
      </c>
      <c r="BD8" s="100">
        <f t="shared" si="4"/>
        <v>0</v>
      </c>
      <c r="BE8" s="100">
        <f t="shared" si="4"/>
        <v>0</v>
      </c>
      <c r="BF8" s="100">
        <f t="shared" si="4"/>
        <v>0</v>
      </c>
      <c r="BG8" s="100">
        <f t="shared" si="4"/>
        <v>0</v>
      </c>
      <c r="BH8" s="100">
        <f t="shared" si="4"/>
        <v>0</v>
      </c>
      <c r="BI8" s="100">
        <f t="shared" si="4"/>
        <v>0</v>
      </c>
      <c r="BJ8" s="100">
        <f t="shared" si="4"/>
        <v>0</v>
      </c>
      <c r="BK8" s="100">
        <f t="shared" si="4"/>
        <v>0</v>
      </c>
      <c r="BL8" s="100">
        <f t="shared" si="4"/>
        <v>0</v>
      </c>
      <c r="BM8" s="100">
        <f t="shared" si="4"/>
        <v>0</v>
      </c>
      <c r="BN8" s="100">
        <f t="shared" si="4"/>
        <v>0</v>
      </c>
      <c r="BO8" s="100">
        <f t="shared" si="4"/>
        <v>0</v>
      </c>
      <c r="BP8" s="100">
        <f t="shared" si="4"/>
        <v>0</v>
      </c>
      <c r="BQ8" s="100">
        <f t="shared" si="4"/>
        <v>0</v>
      </c>
      <c r="BR8" s="100">
        <f t="shared" si="4"/>
        <v>0</v>
      </c>
      <c r="BS8" s="100">
        <f t="shared" si="4"/>
        <v>0</v>
      </c>
      <c r="BT8" s="100">
        <f t="shared" si="4"/>
        <v>0</v>
      </c>
      <c r="BU8" s="100">
        <f t="shared" si="4"/>
        <v>0</v>
      </c>
      <c r="BV8" s="100">
        <f t="shared" si="4"/>
        <v>0</v>
      </c>
      <c r="BW8" s="100">
        <f t="shared" si="4"/>
        <v>0</v>
      </c>
      <c r="BX8" s="100">
        <f t="shared" si="4"/>
        <v>0</v>
      </c>
      <c r="BY8" s="100">
        <f t="shared" si="4"/>
        <v>0</v>
      </c>
      <c r="BZ8" s="100">
        <f t="shared" si="4"/>
        <v>0</v>
      </c>
      <c r="CA8" s="100">
        <f t="shared" si="4"/>
        <v>0</v>
      </c>
      <c r="CB8" s="100">
        <f t="shared" si="4"/>
        <v>0</v>
      </c>
      <c r="CC8" s="100">
        <f t="shared" si="4"/>
        <v>0</v>
      </c>
      <c r="CD8" s="100">
        <f t="shared" si="4"/>
        <v>0</v>
      </c>
      <c r="CE8" s="100">
        <f t="shared" si="4"/>
        <v>0</v>
      </c>
    </row>
    <row r="9" spans="2:83" x14ac:dyDescent="0.25">
      <c r="C9" s="13" t="str">
        <f>C45</f>
        <v>HID (total)</v>
      </c>
      <c r="E9" s="45"/>
      <c r="F9" s="34"/>
      <c r="G9" s="34"/>
      <c r="H9" s="34"/>
      <c r="I9" s="16"/>
      <c r="J9" s="16"/>
      <c r="K9" s="16"/>
      <c r="L9" s="16"/>
      <c r="M9" s="16"/>
      <c r="N9" s="16"/>
      <c r="O9" s="16"/>
      <c r="P9" s="16"/>
      <c r="Q9" s="16"/>
      <c r="R9" s="16"/>
      <c r="S9" s="16"/>
      <c r="T9" s="16"/>
      <c r="U9" s="16"/>
      <c r="V9" s="16"/>
      <c r="W9" s="100">
        <f t="shared" ref="W9:CE9" ca="1" si="5">W45</f>
        <v>4.596322125312116</v>
      </c>
      <c r="X9" s="100">
        <f t="shared" ca="1" si="5"/>
        <v>4.6549490891462986</v>
      </c>
      <c r="Y9" s="100">
        <f t="shared" ca="1" si="5"/>
        <v>4.8277336026086095</v>
      </c>
      <c r="Z9" s="100">
        <f t="shared" ca="1" si="5"/>
        <v>4.843206228650299</v>
      </c>
      <c r="AA9" s="100">
        <f t="shared" ca="1" si="5"/>
        <v>4.9704046075742294</v>
      </c>
      <c r="AB9" s="100">
        <f t="shared" ca="1" si="5"/>
        <v>4.874085248362765</v>
      </c>
      <c r="AC9" s="100">
        <f t="shared" ca="1" si="5"/>
        <v>4.6557954653494464</v>
      </c>
      <c r="AD9" s="100">
        <f t="shared" ca="1" si="5"/>
        <v>4.6250432678411473</v>
      </c>
      <c r="AE9" s="100">
        <f t="shared" ca="1" si="5"/>
        <v>4.5765609595367742</v>
      </c>
      <c r="AF9" s="100">
        <f t="shared" ca="1" si="5"/>
        <v>4.5669024455180534</v>
      </c>
      <c r="AG9" s="100">
        <f t="shared" ca="1" si="5"/>
        <v>4.7025003535072738</v>
      </c>
      <c r="AH9" s="100">
        <f t="shared" ca="1" si="5"/>
        <v>4.8578594845867054</v>
      </c>
      <c r="AI9" s="100">
        <f t="shared" ca="1" si="5"/>
        <v>4.8010111741095622</v>
      </c>
      <c r="AJ9" s="100">
        <f t="shared" ca="1" si="5"/>
        <v>5.1712781040122584</v>
      </c>
      <c r="AK9" s="100">
        <f t="shared" ca="1" si="5"/>
        <v>5.3348100583111018</v>
      </c>
      <c r="AL9" s="100">
        <f t="shared" ca="1" si="5"/>
        <v>5.9010014440848506</v>
      </c>
      <c r="AM9" s="100">
        <f t="shared" ca="1" si="5"/>
        <v>6.8479042593041033</v>
      </c>
      <c r="AN9" s="100">
        <f t="shared" ca="1" si="5"/>
        <v>7.3670437333172583</v>
      </c>
      <c r="AO9" s="100">
        <f t="shared" ca="1" si="5"/>
        <v>8.1229160930520514</v>
      </c>
      <c r="AP9" s="100">
        <f t="shared" ca="1" si="5"/>
        <v>8.7263613012671719</v>
      </c>
      <c r="AQ9" s="100">
        <f t="shared" ca="1" si="5"/>
        <v>9.0448759499123685</v>
      </c>
      <c r="AR9" s="100">
        <f t="shared" ca="1" si="5"/>
        <v>9.4203527277824541</v>
      </c>
      <c r="AS9" s="100">
        <f t="shared" ca="1" si="5"/>
        <v>9.1961526708580799</v>
      </c>
      <c r="AT9" s="100">
        <f t="shared" ca="1" si="5"/>
        <v>8.4047876919781395</v>
      </c>
      <c r="AU9" s="100">
        <f t="shared" si="5"/>
        <v>0</v>
      </c>
      <c r="AV9" s="100">
        <f t="shared" si="5"/>
        <v>0</v>
      </c>
      <c r="AW9" s="100">
        <f t="shared" si="5"/>
        <v>0</v>
      </c>
      <c r="AX9" s="100">
        <f t="shared" si="5"/>
        <v>0</v>
      </c>
      <c r="AY9" s="100">
        <f t="shared" si="5"/>
        <v>0</v>
      </c>
      <c r="AZ9" s="100">
        <f t="shared" si="5"/>
        <v>0</v>
      </c>
      <c r="BA9" s="100">
        <f t="shared" si="5"/>
        <v>0</v>
      </c>
      <c r="BB9" s="100">
        <f t="shared" si="5"/>
        <v>0</v>
      </c>
      <c r="BC9" s="100">
        <f t="shared" si="5"/>
        <v>0</v>
      </c>
      <c r="BD9" s="100">
        <f t="shared" si="5"/>
        <v>0</v>
      </c>
      <c r="BE9" s="100">
        <f t="shared" si="5"/>
        <v>0</v>
      </c>
      <c r="BF9" s="100">
        <f t="shared" si="5"/>
        <v>0</v>
      </c>
      <c r="BG9" s="100">
        <f t="shared" si="5"/>
        <v>0</v>
      </c>
      <c r="BH9" s="100">
        <f t="shared" si="5"/>
        <v>0</v>
      </c>
      <c r="BI9" s="100">
        <f t="shared" si="5"/>
        <v>0</v>
      </c>
      <c r="BJ9" s="100">
        <f t="shared" si="5"/>
        <v>0</v>
      </c>
      <c r="BK9" s="100">
        <f t="shared" si="5"/>
        <v>0</v>
      </c>
      <c r="BL9" s="100">
        <f t="shared" si="5"/>
        <v>0</v>
      </c>
      <c r="BM9" s="100">
        <f t="shared" si="5"/>
        <v>0</v>
      </c>
      <c r="BN9" s="100">
        <f t="shared" si="5"/>
        <v>0</v>
      </c>
      <c r="BO9" s="100">
        <f t="shared" si="5"/>
        <v>0</v>
      </c>
      <c r="BP9" s="100">
        <f t="shared" si="5"/>
        <v>0</v>
      </c>
      <c r="BQ9" s="100">
        <f t="shared" si="5"/>
        <v>0</v>
      </c>
      <c r="BR9" s="100">
        <f t="shared" si="5"/>
        <v>0</v>
      </c>
      <c r="BS9" s="100">
        <f t="shared" si="5"/>
        <v>0</v>
      </c>
      <c r="BT9" s="100">
        <f t="shared" si="5"/>
        <v>0</v>
      </c>
      <c r="BU9" s="100">
        <f t="shared" si="5"/>
        <v>0</v>
      </c>
      <c r="BV9" s="100">
        <f t="shared" si="5"/>
        <v>0</v>
      </c>
      <c r="BW9" s="100">
        <f t="shared" si="5"/>
        <v>0</v>
      </c>
      <c r="BX9" s="100">
        <f t="shared" si="5"/>
        <v>0</v>
      </c>
      <c r="BY9" s="100">
        <f t="shared" si="5"/>
        <v>0</v>
      </c>
      <c r="BZ9" s="100">
        <f t="shared" si="5"/>
        <v>0</v>
      </c>
      <c r="CA9" s="100">
        <f t="shared" si="5"/>
        <v>0</v>
      </c>
      <c r="CB9" s="100">
        <f t="shared" si="5"/>
        <v>0</v>
      </c>
      <c r="CC9" s="100">
        <f t="shared" si="5"/>
        <v>0</v>
      </c>
      <c r="CD9" s="100">
        <f t="shared" si="5"/>
        <v>0</v>
      </c>
      <c r="CE9" s="100">
        <f t="shared" si="5"/>
        <v>0</v>
      </c>
    </row>
    <row r="10" spans="2:83" x14ac:dyDescent="0.25">
      <c r="C10" s="13" t="str">
        <f>C48</f>
        <v>LED (total)</v>
      </c>
      <c r="E10" s="45"/>
      <c r="F10" s="34"/>
      <c r="G10" s="34"/>
      <c r="H10" s="34"/>
      <c r="I10" s="16"/>
      <c r="J10" s="16"/>
      <c r="K10" s="16"/>
      <c r="L10" s="16"/>
      <c r="M10" s="16"/>
      <c r="N10" s="16"/>
      <c r="O10" s="16"/>
      <c r="P10" s="16"/>
      <c r="Q10" s="16"/>
      <c r="R10" s="16"/>
      <c r="S10" s="16"/>
      <c r="T10" s="16"/>
      <c r="U10" s="16"/>
      <c r="V10" s="16"/>
      <c r="W10" s="100">
        <f t="shared" ref="W10:CE13" si="6">W48</f>
        <v>0</v>
      </c>
      <c r="X10" s="100">
        <f t="shared" si="6"/>
        <v>0</v>
      </c>
      <c r="Y10" s="100">
        <f t="shared" si="6"/>
        <v>0</v>
      </c>
      <c r="Z10" s="100">
        <f t="shared" si="6"/>
        <v>0</v>
      </c>
      <c r="AA10" s="100">
        <f t="shared" si="6"/>
        <v>0</v>
      </c>
      <c r="AB10" s="100">
        <f t="shared" si="6"/>
        <v>0</v>
      </c>
      <c r="AC10" s="100">
        <f t="shared" si="6"/>
        <v>0</v>
      </c>
      <c r="AD10" s="100">
        <f t="shared" si="6"/>
        <v>0</v>
      </c>
      <c r="AE10" s="100">
        <f t="shared" si="6"/>
        <v>0</v>
      </c>
      <c r="AF10" s="100">
        <f t="shared" si="6"/>
        <v>0</v>
      </c>
      <c r="AG10" s="100">
        <f t="shared" si="6"/>
        <v>0</v>
      </c>
      <c r="AH10" s="100">
        <f t="shared" si="6"/>
        <v>0</v>
      </c>
      <c r="AI10" s="100">
        <f t="shared" si="6"/>
        <v>0</v>
      </c>
      <c r="AJ10" s="100">
        <f t="shared" si="6"/>
        <v>0</v>
      </c>
      <c r="AK10" s="100">
        <f t="shared" si="6"/>
        <v>0</v>
      </c>
      <c r="AL10" s="100">
        <f t="shared" si="6"/>
        <v>0</v>
      </c>
      <c r="AM10" s="100">
        <f t="shared" si="6"/>
        <v>0</v>
      </c>
      <c r="AN10" s="100">
        <f t="shared" si="6"/>
        <v>0</v>
      </c>
      <c r="AO10" s="100">
        <f t="shared" si="6"/>
        <v>0</v>
      </c>
      <c r="AP10" s="100">
        <f t="shared" ca="1" si="6"/>
        <v>0.16679088141833057</v>
      </c>
      <c r="AQ10" s="100">
        <f t="shared" ca="1" si="6"/>
        <v>0.31208995340461626</v>
      </c>
      <c r="AR10" s="100">
        <f t="shared" ca="1" si="6"/>
        <v>0.57628501742894012</v>
      </c>
      <c r="AS10" s="100">
        <f t="shared" ca="1" si="6"/>
        <v>0.86542895124507391</v>
      </c>
      <c r="AT10" s="100">
        <f t="shared" ca="1" si="6"/>
        <v>1.4686630293120988</v>
      </c>
      <c r="AU10" s="100">
        <f t="shared" si="6"/>
        <v>0</v>
      </c>
      <c r="AV10" s="100">
        <f t="shared" si="6"/>
        <v>0</v>
      </c>
      <c r="AW10" s="100">
        <f t="shared" si="6"/>
        <v>0</v>
      </c>
      <c r="AX10" s="100">
        <f t="shared" si="6"/>
        <v>0</v>
      </c>
      <c r="AY10" s="100">
        <f t="shared" si="6"/>
        <v>0</v>
      </c>
      <c r="AZ10" s="100">
        <f t="shared" si="6"/>
        <v>0</v>
      </c>
      <c r="BA10" s="100">
        <f t="shared" si="6"/>
        <v>0</v>
      </c>
      <c r="BB10" s="100">
        <f t="shared" si="6"/>
        <v>0</v>
      </c>
      <c r="BC10" s="100">
        <f t="shared" si="6"/>
        <v>0</v>
      </c>
      <c r="BD10" s="100">
        <f t="shared" si="6"/>
        <v>0</v>
      </c>
      <c r="BE10" s="100">
        <f t="shared" si="6"/>
        <v>0</v>
      </c>
      <c r="BF10" s="100">
        <f t="shared" si="6"/>
        <v>0</v>
      </c>
      <c r="BG10" s="100">
        <f t="shared" si="6"/>
        <v>0</v>
      </c>
      <c r="BH10" s="100">
        <f t="shared" si="6"/>
        <v>0</v>
      </c>
      <c r="BI10" s="100">
        <f t="shared" si="6"/>
        <v>0</v>
      </c>
      <c r="BJ10" s="100">
        <f t="shared" si="6"/>
        <v>0</v>
      </c>
      <c r="BK10" s="100">
        <f t="shared" si="6"/>
        <v>0</v>
      </c>
      <c r="BL10" s="100">
        <f t="shared" si="6"/>
        <v>0</v>
      </c>
      <c r="BM10" s="100">
        <f t="shared" si="6"/>
        <v>0</v>
      </c>
      <c r="BN10" s="100">
        <f t="shared" si="6"/>
        <v>0</v>
      </c>
      <c r="BO10" s="100">
        <f t="shared" si="6"/>
        <v>0</v>
      </c>
      <c r="BP10" s="100">
        <f t="shared" si="6"/>
        <v>0</v>
      </c>
      <c r="BQ10" s="100">
        <f t="shared" si="6"/>
        <v>0</v>
      </c>
      <c r="BR10" s="100">
        <f t="shared" si="6"/>
        <v>0</v>
      </c>
      <c r="BS10" s="100">
        <f t="shared" si="6"/>
        <v>0</v>
      </c>
      <c r="BT10" s="100">
        <f t="shared" si="6"/>
        <v>0</v>
      </c>
      <c r="BU10" s="100">
        <f t="shared" si="6"/>
        <v>0</v>
      </c>
      <c r="BV10" s="100">
        <f t="shared" si="6"/>
        <v>0</v>
      </c>
      <c r="BW10" s="100">
        <f t="shared" si="6"/>
        <v>0</v>
      </c>
      <c r="BX10" s="100">
        <f t="shared" si="6"/>
        <v>0</v>
      </c>
      <c r="BY10" s="100">
        <f t="shared" si="6"/>
        <v>0</v>
      </c>
      <c r="BZ10" s="100">
        <f t="shared" si="6"/>
        <v>0</v>
      </c>
      <c r="CA10" s="100">
        <f t="shared" si="6"/>
        <v>0</v>
      </c>
      <c r="CB10" s="100">
        <f t="shared" si="6"/>
        <v>0</v>
      </c>
      <c r="CC10" s="100">
        <f t="shared" si="6"/>
        <v>0</v>
      </c>
      <c r="CD10" s="100">
        <f t="shared" si="6"/>
        <v>0</v>
      </c>
      <c r="CE10" s="100">
        <f t="shared" si="6"/>
        <v>0</v>
      </c>
    </row>
    <row r="11" spans="2:83" s="207" customFormat="1" x14ac:dyDescent="0.25">
      <c r="B11" s="206"/>
      <c r="C11" s="27" t="str">
        <f>C49</f>
        <v>GLS stock</v>
      </c>
      <c r="E11" s="47"/>
      <c r="F11" s="35"/>
      <c r="G11" s="35"/>
      <c r="H11" s="35"/>
      <c r="I11" s="28"/>
      <c r="J11" s="28"/>
      <c r="K11" s="28"/>
      <c r="L11" s="28"/>
      <c r="M11" s="28"/>
      <c r="N11" s="28"/>
      <c r="O11" s="28"/>
      <c r="P11" s="28"/>
      <c r="Q11" s="28"/>
      <c r="R11" s="28"/>
      <c r="S11" s="28"/>
      <c r="T11" s="28"/>
      <c r="U11" s="28"/>
      <c r="V11" s="28"/>
      <c r="W11" s="33">
        <f t="shared" ca="1" si="6"/>
        <v>0</v>
      </c>
      <c r="X11" s="33">
        <f t="shared" ca="1" si="6"/>
        <v>0</v>
      </c>
      <c r="Y11" s="33">
        <f t="shared" ca="1" si="6"/>
        <v>0</v>
      </c>
      <c r="Z11" s="33">
        <f t="shared" ca="1" si="6"/>
        <v>0</v>
      </c>
      <c r="AA11" s="33">
        <f t="shared" ca="1" si="6"/>
        <v>0</v>
      </c>
      <c r="AB11" s="33">
        <f t="shared" ca="1" si="6"/>
        <v>0</v>
      </c>
      <c r="AC11" s="33">
        <f t="shared" ca="1" si="6"/>
        <v>0</v>
      </c>
      <c r="AD11" s="33">
        <f t="shared" ca="1" si="6"/>
        <v>0</v>
      </c>
      <c r="AE11" s="33">
        <f t="shared" ca="1" si="6"/>
        <v>0</v>
      </c>
      <c r="AF11" s="33">
        <f t="shared" ca="1" si="6"/>
        <v>0</v>
      </c>
      <c r="AG11" s="33">
        <f t="shared" ca="1" si="6"/>
        <v>0</v>
      </c>
      <c r="AH11" s="33">
        <f t="shared" ca="1" si="6"/>
        <v>0</v>
      </c>
      <c r="AI11" s="33">
        <f t="shared" ca="1" si="6"/>
        <v>0</v>
      </c>
      <c r="AJ11" s="33">
        <f t="shared" ca="1" si="6"/>
        <v>0</v>
      </c>
      <c r="AK11" s="33">
        <f t="shared" ca="1" si="6"/>
        <v>0</v>
      </c>
      <c r="AL11" s="33">
        <f t="shared" ca="1" si="6"/>
        <v>0</v>
      </c>
      <c r="AM11" s="33">
        <f t="shared" ca="1" si="6"/>
        <v>0</v>
      </c>
      <c r="AN11" s="33">
        <f t="shared" ca="1" si="6"/>
        <v>0</v>
      </c>
      <c r="AO11" s="33">
        <f t="shared" ca="1" si="6"/>
        <v>0</v>
      </c>
      <c r="AP11" s="33">
        <f t="shared" ca="1" si="6"/>
        <v>0.30477485249999997</v>
      </c>
      <c r="AQ11" s="33">
        <f t="shared" ca="1" si="6"/>
        <v>0.77112000000000014</v>
      </c>
      <c r="AR11" s="33">
        <f t="shared" ca="1" si="6"/>
        <v>1.2745511999999999</v>
      </c>
      <c r="AS11" s="33">
        <f t="shared" ca="1" si="6"/>
        <v>1.8832170240000006</v>
      </c>
      <c r="AT11" s="33">
        <f t="shared" ca="1" si="6"/>
        <v>2.47399776</v>
      </c>
      <c r="AU11" s="33">
        <f t="shared" si="6"/>
        <v>0</v>
      </c>
      <c r="AV11" s="33">
        <f t="shared" si="6"/>
        <v>0</v>
      </c>
      <c r="AW11" s="33">
        <f t="shared" si="6"/>
        <v>0</v>
      </c>
      <c r="AX11" s="33">
        <f t="shared" si="6"/>
        <v>0</v>
      </c>
      <c r="AY11" s="33">
        <f t="shared" si="6"/>
        <v>0</v>
      </c>
      <c r="AZ11" s="33">
        <f t="shared" si="6"/>
        <v>0</v>
      </c>
      <c r="BA11" s="33">
        <f t="shared" si="6"/>
        <v>0</v>
      </c>
      <c r="BB11" s="33">
        <f t="shared" si="6"/>
        <v>0</v>
      </c>
      <c r="BC11" s="33">
        <f t="shared" si="6"/>
        <v>0</v>
      </c>
      <c r="BD11" s="33">
        <f t="shared" si="6"/>
        <v>0</v>
      </c>
      <c r="BE11" s="33">
        <f t="shared" si="6"/>
        <v>0</v>
      </c>
      <c r="BF11" s="33">
        <f t="shared" si="6"/>
        <v>0</v>
      </c>
      <c r="BG11" s="33">
        <f t="shared" si="6"/>
        <v>0</v>
      </c>
      <c r="BH11" s="33">
        <f t="shared" si="6"/>
        <v>0</v>
      </c>
      <c r="BI11" s="33">
        <f t="shared" si="6"/>
        <v>0</v>
      </c>
      <c r="BJ11" s="33">
        <f t="shared" si="6"/>
        <v>0</v>
      </c>
      <c r="BK11" s="33">
        <f t="shared" si="6"/>
        <v>0</v>
      </c>
      <c r="BL11" s="33">
        <f t="shared" si="6"/>
        <v>0</v>
      </c>
      <c r="BM11" s="33">
        <f t="shared" si="6"/>
        <v>0</v>
      </c>
      <c r="BN11" s="33">
        <f t="shared" si="6"/>
        <v>0</v>
      </c>
      <c r="BO11" s="33">
        <f t="shared" si="6"/>
        <v>0</v>
      </c>
      <c r="BP11" s="33">
        <f t="shared" si="6"/>
        <v>0</v>
      </c>
      <c r="BQ11" s="33">
        <f t="shared" si="6"/>
        <v>0</v>
      </c>
      <c r="BR11" s="33">
        <f t="shared" si="6"/>
        <v>0</v>
      </c>
      <c r="BS11" s="33">
        <f t="shared" si="6"/>
        <v>0</v>
      </c>
      <c r="BT11" s="33">
        <f t="shared" si="6"/>
        <v>0</v>
      </c>
      <c r="BU11" s="33">
        <f t="shared" si="6"/>
        <v>0</v>
      </c>
      <c r="BV11" s="33">
        <f t="shared" si="6"/>
        <v>0</v>
      </c>
      <c r="BW11" s="33">
        <f t="shared" si="6"/>
        <v>0</v>
      </c>
      <c r="BX11" s="33">
        <f t="shared" si="6"/>
        <v>0</v>
      </c>
      <c r="BY11" s="33">
        <f t="shared" si="6"/>
        <v>0</v>
      </c>
      <c r="BZ11" s="33">
        <f t="shared" si="6"/>
        <v>0</v>
      </c>
      <c r="CA11" s="33">
        <f t="shared" si="6"/>
        <v>0</v>
      </c>
      <c r="CB11" s="33">
        <f t="shared" si="6"/>
        <v>0</v>
      </c>
      <c r="CC11" s="33">
        <f t="shared" si="6"/>
        <v>0</v>
      </c>
      <c r="CD11" s="33">
        <f t="shared" si="6"/>
        <v>0</v>
      </c>
      <c r="CE11" s="33">
        <f t="shared" si="6"/>
        <v>0</v>
      </c>
    </row>
    <row r="12" spans="2:83" s="207" customFormat="1" x14ac:dyDescent="0.25">
      <c r="B12" s="206"/>
      <c r="C12" s="27" t="str">
        <f>C50</f>
        <v>Tungsten stock</v>
      </c>
      <c r="E12" s="47"/>
      <c r="F12" s="35"/>
      <c r="G12" s="35"/>
      <c r="H12" s="35"/>
      <c r="I12" s="28"/>
      <c r="J12" s="28"/>
      <c r="K12" s="28"/>
      <c r="L12" s="28"/>
      <c r="M12" s="28"/>
      <c r="N12" s="28"/>
      <c r="O12" s="28"/>
      <c r="P12" s="28"/>
      <c r="Q12" s="28"/>
      <c r="R12" s="28"/>
      <c r="S12" s="28"/>
      <c r="T12" s="28"/>
      <c r="U12" s="28"/>
      <c r="V12" s="28"/>
      <c r="W12" s="33">
        <f t="shared" ca="1" si="6"/>
        <v>0</v>
      </c>
      <c r="X12" s="33">
        <f t="shared" ca="1" si="6"/>
        <v>0</v>
      </c>
      <c r="Y12" s="33">
        <f t="shared" ca="1" si="6"/>
        <v>0</v>
      </c>
      <c r="Z12" s="33">
        <f t="shared" ca="1" si="6"/>
        <v>0</v>
      </c>
      <c r="AA12" s="33">
        <f t="shared" ca="1" si="6"/>
        <v>0</v>
      </c>
      <c r="AB12" s="33">
        <f t="shared" ca="1" si="6"/>
        <v>0</v>
      </c>
      <c r="AC12" s="33">
        <f t="shared" ca="1" si="6"/>
        <v>0</v>
      </c>
      <c r="AD12" s="33">
        <f t="shared" ca="1" si="6"/>
        <v>0</v>
      </c>
      <c r="AE12" s="33">
        <f t="shared" ca="1" si="6"/>
        <v>0</v>
      </c>
      <c r="AF12" s="33">
        <f t="shared" ca="1" si="6"/>
        <v>0</v>
      </c>
      <c r="AG12" s="33">
        <f t="shared" ca="1" si="6"/>
        <v>0</v>
      </c>
      <c r="AH12" s="33">
        <f t="shared" ca="1" si="6"/>
        <v>0</v>
      </c>
      <c r="AI12" s="33">
        <f t="shared" ca="1" si="6"/>
        <v>0</v>
      </c>
      <c r="AJ12" s="33">
        <f t="shared" ca="1" si="6"/>
        <v>0</v>
      </c>
      <c r="AK12" s="33">
        <f t="shared" ca="1" si="6"/>
        <v>0</v>
      </c>
      <c r="AL12" s="33">
        <f t="shared" ca="1" si="6"/>
        <v>0</v>
      </c>
      <c r="AM12" s="33">
        <f t="shared" ca="1" si="6"/>
        <v>0</v>
      </c>
      <c r="AN12" s="33">
        <f t="shared" ca="1" si="6"/>
        <v>0</v>
      </c>
      <c r="AO12" s="33">
        <f t="shared" ca="1" si="6"/>
        <v>0</v>
      </c>
      <c r="AP12" s="33">
        <f t="shared" ca="1" si="6"/>
        <v>0</v>
      </c>
      <c r="AQ12" s="33">
        <f t="shared" ca="1" si="6"/>
        <v>0.25529580000000002</v>
      </c>
      <c r="AR12" s="33">
        <f t="shared" ca="1" si="6"/>
        <v>0.67851950400000005</v>
      </c>
      <c r="AS12" s="33">
        <f t="shared" ca="1" si="6"/>
        <v>1.1351926310400005</v>
      </c>
      <c r="AT12" s="33">
        <f t="shared" ca="1" si="6"/>
        <v>1.4039571566592</v>
      </c>
      <c r="AU12" s="33">
        <f t="shared" si="6"/>
        <v>0</v>
      </c>
      <c r="AV12" s="33">
        <f t="shared" si="6"/>
        <v>0</v>
      </c>
      <c r="AW12" s="33">
        <f t="shared" si="6"/>
        <v>0</v>
      </c>
      <c r="AX12" s="33">
        <f t="shared" si="6"/>
        <v>0</v>
      </c>
      <c r="AY12" s="33">
        <f t="shared" si="6"/>
        <v>0</v>
      </c>
      <c r="AZ12" s="33">
        <f t="shared" si="6"/>
        <v>0</v>
      </c>
      <c r="BA12" s="33">
        <f t="shared" si="6"/>
        <v>0</v>
      </c>
      <c r="BB12" s="33">
        <f t="shared" si="6"/>
        <v>0</v>
      </c>
      <c r="BC12" s="33">
        <f t="shared" si="6"/>
        <v>0</v>
      </c>
      <c r="BD12" s="33">
        <f t="shared" si="6"/>
        <v>0</v>
      </c>
      <c r="BE12" s="33">
        <f t="shared" si="6"/>
        <v>0</v>
      </c>
      <c r="BF12" s="33">
        <f t="shared" si="6"/>
        <v>0</v>
      </c>
      <c r="BG12" s="33">
        <f t="shared" si="6"/>
        <v>0</v>
      </c>
      <c r="BH12" s="33">
        <f t="shared" si="6"/>
        <v>0</v>
      </c>
      <c r="BI12" s="33">
        <f t="shared" si="6"/>
        <v>0</v>
      </c>
      <c r="BJ12" s="33">
        <f t="shared" si="6"/>
        <v>0</v>
      </c>
      <c r="BK12" s="33">
        <f t="shared" si="6"/>
        <v>0</v>
      </c>
      <c r="BL12" s="33">
        <f t="shared" si="6"/>
        <v>0</v>
      </c>
      <c r="BM12" s="33">
        <f t="shared" si="6"/>
        <v>0</v>
      </c>
      <c r="BN12" s="33">
        <f t="shared" si="6"/>
        <v>0</v>
      </c>
      <c r="BO12" s="33">
        <f t="shared" si="6"/>
        <v>0</v>
      </c>
      <c r="BP12" s="33">
        <f t="shared" si="6"/>
        <v>0</v>
      </c>
      <c r="BQ12" s="33">
        <f t="shared" si="6"/>
        <v>0</v>
      </c>
      <c r="BR12" s="33">
        <f t="shared" si="6"/>
        <v>0</v>
      </c>
      <c r="BS12" s="33">
        <f t="shared" si="6"/>
        <v>0</v>
      </c>
      <c r="BT12" s="33">
        <f t="shared" si="6"/>
        <v>0</v>
      </c>
      <c r="BU12" s="33">
        <f t="shared" si="6"/>
        <v>0</v>
      </c>
      <c r="BV12" s="33">
        <f t="shared" si="6"/>
        <v>0</v>
      </c>
      <c r="BW12" s="33">
        <f t="shared" si="6"/>
        <v>0</v>
      </c>
      <c r="BX12" s="33">
        <f t="shared" si="6"/>
        <v>0</v>
      </c>
      <c r="BY12" s="33">
        <f t="shared" si="6"/>
        <v>0</v>
      </c>
      <c r="BZ12" s="33">
        <f t="shared" si="6"/>
        <v>0</v>
      </c>
      <c r="CA12" s="33">
        <f t="shared" si="6"/>
        <v>0</v>
      </c>
      <c r="CB12" s="33">
        <f t="shared" si="6"/>
        <v>0</v>
      </c>
      <c r="CC12" s="33">
        <f t="shared" si="6"/>
        <v>0</v>
      </c>
      <c r="CD12" s="33">
        <f t="shared" si="6"/>
        <v>0</v>
      </c>
      <c r="CE12" s="33">
        <f t="shared" si="6"/>
        <v>0</v>
      </c>
    </row>
    <row r="13" spans="2:83" s="83" customFormat="1" x14ac:dyDescent="0.25">
      <c r="B13" s="50"/>
      <c r="C13" s="82" t="str">
        <f>C51</f>
        <v>TOTAL</v>
      </c>
      <c r="E13" s="48"/>
      <c r="F13" s="208"/>
      <c r="G13" s="208"/>
      <c r="H13" s="208"/>
      <c r="I13" s="17"/>
      <c r="J13" s="17"/>
      <c r="K13" s="17"/>
      <c r="L13" s="17"/>
      <c r="M13" s="17"/>
      <c r="N13" s="17"/>
      <c r="O13" s="17"/>
      <c r="P13" s="17"/>
      <c r="Q13" s="17"/>
      <c r="R13" s="17"/>
      <c r="S13" s="17"/>
      <c r="T13" s="17"/>
      <c r="U13" s="17"/>
      <c r="V13" s="17"/>
      <c r="W13" s="26">
        <f t="shared" ca="1" si="6"/>
        <v>36.353416409011651</v>
      </c>
      <c r="X13" s="26">
        <f t="shared" ca="1" si="6"/>
        <v>38.037849331593982</v>
      </c>
      <c r="Y13" s="26">
        <f t="shared" ca="1" si="6"/>
        <v>39.904704018232373</v>
      </c>
      <c r="Z13" s="26">
        <f t="shared" ca="1" si="6"/>
        <v>39.819361689045294</v>
      </c>
      <c r="AA13" s="26">
        <f t="shared" ca="1" si="6"/>
        <v>40.5148762157189</v>
      </c>
      <c r="AB13" s="26">
        <f t="shared" ca="1" si="6"/>
        <v>39.639683262725107</v>
      </c>
      <c r="AC13" s="26">
        <f t="shared" ca="1" si="6"/>
        <v>38.544796418114608</v>
      </c>
      <c r="AD13" s="26">
        <f t="shared" ca="1" si="6"/>
        <v>38.36679133379571</v>
      </c>
      <c r="AE13" s="26">
        <f t="shared" ca="1" si="6"/>
        <v>37.913134624949961</v>
      </c>
      <c r="AF13" s="26">
        <f t="shared" ca="1" si="6"/>
        <v>37.495719943613601</v>
      </c>
      <c r="AG13" s="26">
        <f t="shared" ca="1" si="6"/>
        <v>37.951302260381603</v>
      </c>
      <c r="AH13" s="26">
        <f t="shared" ca="1" si="6"/>
        <v>38.17660620971337</v>
      </c>
      <c r="AI13" s="26">
        <f t="shared" ca="1" si="6"/>
        <v>37.917417913420302</v>
      </c>
      <c r="AJ13" s="26">
        <f t="shared" ca="1" si="6"/>
        <v>39.394544480300212</v>
      </c>
      <c r="AK13" s="26">
        <f t="shared" ca="1" si="6"/>
        <v>39.972496117988968</v>
      </c>
      <c r="AL13" s="26">
        <f t="shared" ca="1" si="6"/>
        <v>42.519576339940947</v>
      </c>
      <c r="AM13" s="26">
        <f t="shared" ca="1" si="6"/>
        <v>46.666308016167832</v>
      </c>
      <c r="AN13" s="26">
        <f t="shared" ca="1" si="6"/>
        <v>49.797413775771773</v>
      </c>
      <c r="AO13" s="26">
        <f t="shared" ca="1" si="6"/>
        <v>51.984824581763931</v>
      </c>
      <c r="AP13" s="26">
        <f t="shared" ca="1" si="6"/>
        <v>52.52669347016981</v>
      </c>
      <c r="AQ13" s="26">
        <f t="shared" ca="1" si="6"/>
        <v>52.511264550124764</v>
      </c>
      <c r="AR13" s="26">
        <f t="shared" ca="1" si="6"/>
        <v>53.681682993393444</v>
      </c>
      <c r="AS13" s="26">
        <f t="shared" ca="1" si="6"/>
        <v>54.336493341068142</v>
      </c>
      <c r="AT13" s="26">
        <f t="shared" ca="1" si="6"/>
        <v>54.621296055389038</v>
      </c>
      <c r="AU13" s="26">
        <f t="shared" si="6"/>
        <v>0</v>
      </c>
      <c r="AV13" s="26">
        <f t="shared" si="6"/>
        <v>0</v>
      </c>
      <c r="AW13" s="26">
        <f t="shared" si="6"/>
        <v>0</v>
      </c>
      <c r="AX13" s="26">
        <f t="shared" si="6"/>
        <v>0</v>
      </c>
      <c r="AY13" s="26">
        <f t="shared" si="6"/>
        <v>0</v>
      </c>
      <c r="AZ13" s="26">
        <f t="shared" si="6"/>
        <v>0</v>
      </c>
      <c r="BA13" s="26">
        <f t="shared" si="6"/>
        <v>0</v>
      </c>
      <c r="BB13" s="26">
        <f t="shared" si="6"/>
        <v>0</v>
      </c>
      <c r="BC13" s="26">
        <f t="shared" si="6"/>
        <v>0</v>
      </c>
      <c r="BD13" s="26">
        <f t="shared" si="6"/>
        <v>0</v>
      </c>
      <c r="BE13" s="26">
        <f t="shared" si="6"/>
        <v>0</v>
      </c>
      <c r="BF13" s="26">
        <f t="shared" si="6"/>
        <v>0</v>
      </c>
      <c r="BG13" s="26">
        <f t="shared" si="6"/>
        <v>0</v>
      </c>
      <c r="BH13" s="26">
        <f t="shared" si="6"/>
        <v>0</v>
      </c>
      <c r="BI13" s="26">
        <f t="shared" si="6"/>
        <v>0</v>
      </c>
      <c r="BJ13" s="26">
        <f t="shared" si="6"/>
        <v>0</v>
      </c>
      <c r="BK13" s="26">
        <f t="shared" si="6"/>
        <v>0</v>
      </c>
      <c r="BL13" s="26">
        <f t="shared" si="6"/>
        <v>0</v>
      </c>
      <c r="BM13" s="26">
        <f t="shared" si="6"/>
        <v>0</v>
      </c>
      <c r="BN13" s="26">
        <f t="shared" si="6"/>
        <v>0</v>
      </c>
      <c r="BO13" s="26">
        <f t="shared" si="6"/>
        <v>0</v>
      </c>
      <c r="BP13" s="26">
        <f t="shared" si="6"/>
        <v>0</v>
      </c>
      <c r="BQ13" s="26">
        <f t="shared" si="6"/>
        <v>0</v>
      </c>
      <c r="BR13" s="26">
        <f t="shared" si="6"/>
        <v>0</v>
      </c>
      <c r="BS13" s="26">
        <f t="shared" si="6"/>
        <v>0</v>
      </c>
      <c r="BT13" s="26">
        <f t="shared" si="6"/>
        <v>0</v>
      </c>
      <c r="BU13" s="26">
        <f t="shared" si="6"/>
        <v>0</v>
      </c>
      <c r="BV13" s="26">
        <f t="shared" si="6"/>
        <v>0</v>
      </c>
      <c r="BW13" s="26">
        <f t="shared" si="6"/>
        <v>0</v>
      </c>
      <c r="BX13" s="26">
        <f t="shared" si="6"/>
        <v>0</v>
      </c>
      <c r="BY13" s="26">
        <f t="shared" si="6"/>
        <v>0</v>
      </c>
      <c r="BZ13" s="26">
        <f t="shared" si="6"/>
        <v>0</v>
      </c>
      <c r="CA13" s="26">
        <f t="shared" si="6"/>
        <v>0</v>
      </c>
      <c r="CB13" s="26">
        <f t="shared" si="6"/>
        <v>0</v>
      </c>
      <c r="CC13" s="26">
        <f t="shared" si="6"/>
        <v>0</v>
      </c>
      <c r="CD13" s="26">
        <f t="shared" si="6"/>
        <v>0</v>
      </c>
      <c r="CE13" s="26">
        <f t="shared" si="6"/>
        <v>0</v>
      </c>
    </row>
    <row r="14" spans="2:83" hidden="1" x14ac:dyDescent="0.25"/>
    <row r="15" spans="2:83" x14ac:dyDescent="0.25">
      <c r="C15" s="276" t="s">
        <v>331</v>
      </c>
      <c r="D15" s="277"/>
      <c r="E15" s="277"/>
      <c r="F15" s="277"/>
      <c r="G15" s="278"/>
      <c r="H15" s="278"/>
      <c r="I15" s="278"/>
      <c r="J15" s="278"/>
      <c r="K15" s="278"/>
      <c r="L15" s="278"/>
      <c r="M15" s="278"/>
      <c r="N15" s="278"/>
      <c r="O15" s="278"/>
      <c r="P15" s="278"/>
      <c r="Q15" s="278"/>
      <c r="R15" s="278"/>
      <c r="S15" s="278"/>
      <c r="T15" s="278"/>
      <c r="U15" s="278"/>
      <c r="V15" s="278"/>
      <c r="W15" s="279">
        <f>ConsMarket!W13/1000</f>
        <v>4.6367928501437055</v>
      </c>
      <c r="X15" s="279">
        <f>ConsMarket!X13/1000</f>
        <v>4.6990878475373492</v>
      </c>
      <c r="Y15" s="279">
        <f>ConsMarket!Y13/1000</f>
        <v>4.8428140411057328</v>
      </c>
      <c r="Z15" s="279">
        <f>ConsMarket!Z13/1000</f>
        <v>5.0230794039891826</v>
      </c>
      <c r="AA15" s="279">
        <f>ConsMarket!AA13/1000</f>
        <v>5.1858852328473475</v>
      </c>
      <c r="AB15" s="279">
        <f>ConsMarket!AB13/1000</f>
        <v>5.3944466563002642</v>
      </c>
      <c r="AC15" s="279">
        <f>ConsMarket!AC13/1000</f>
        <v>5.6072682563081564</v>
      </c>
      <c r="AD15" s="279">
        <f>ConsMarket!AD13/1000</f>
        <v>5.8398214193935516</v>
      </c>
      <c r="AE15" s="279">
        <f>ConsMarket!AE13/1000</f>
        <v>6.0670747352367513</v>
      </c>
      <c r="AF15" s="279">
        <f>ConsMarket!AF13/1000</f>
        <v>6.3527327210287492</v>
      </c>
      <c r="AG15" s="279">
        <f>ConsMarket!AG13/1000</f>
        <v>6.6034692481050525</v>
      </c>
      <c r="AH15" s="279">
        <f>ConsMarket!AH13/1000</f>
        <v>6.8364939441710559</v>
      </c>
      <c r="AI15" s="279">
        <f>ConsMarket!AI13/1000</f>
        <v>7.0259440882800916</v>
      </c>
      <c r="AJ15" s="279">
        <f>ConsMarket!AJ13/1000</f>
        <v>7.3310253301595489</v>
      </c>
      <c r="AK15" s="279">
        <f>ConsMarket!AK13/1000</f>
        <v>7.7640497252806071</v>
      </c>
      <c r="AL15" s="279">
        <f>ConsMarket!AL13/1000</f>
        <v>8.5353511653365253</v>
      </c>
      <c r="AM15" s="279">
        <f>ConsMarket!AM13/1000</f>
        <v>9.3268300276042702</v>
      </c>
      <c r="AN15" s="279">
        <f>ConsMarket!AN13/1000</f>
        <v>10.32608166004861</v>
      </c>
      <c r="AO15" s="279">
        <f>ConsMarket!AO13/1000</f>
        <v>10.964464981611174</v>
      </c>
      <c r="AP15" s="279">
        <f>ConsMarket!AP13/1000</f>
        <v>11.595716219209422</v>
      </c>
      <c r="AQ15" s="279">
        <f>ConsMarket!AQ13/1000</f>
        <v>11.762111166913474</v>
      </c>
      <c r="AR15" s="279">
        <f>ConsMarket!AR13/1000</f>
        <v>11.696619026196773</v>
      </c>
      <c r="AS15" s="279">
        <f>ConsMarket!AS13/1000</f>
        <v>11.284000135632475</v>
      </c>
      <c r="AT15" s="279">
        <f>ConsMarket!AT13/1000</f>
        <v>10.88010097844049</v>
      </c>
    </row>
    <row r="16" spans="2:83" x14ac:dyDescent="0.25">
      <c r="C16" s="276" t="s">
        <v>332</v>
      </c>
      <c r="D16" s="277"/>
      <c r="E16" s="277"/>
      <c r="F16" s="277"/>
      <c r="G16" s="278"/>
      <c r="H16" s="278"/>
      <c r="I16" s="278"/>
      <c r="J16" s="278"/>
      <c r="K16" s="278"/>
      <c r="L16" s="278"/>
      <c r="M16" s="278"/>
      <c r="N16" s="278"/>
      <c r="O16" s="278"/>
      <c r="P16" s="278"/>
      <c r="Q16" s="278"/>
      <c r="R16" s="278"/>
      <c r="S16" s="278"/>
      <c r="T16" s="278"/>
      <c r="U16" s="278"/>
      <c r="V16" s="278"/>
      <c r="W16" s="279">
        <f ca="1">EnergyCosts!W13</f>
        <v>31.716623558867951</v>
      </c>
      <c r="X16" s="279">
        <f ca="1">EnergyCosts!X13</f>
        <v>33.338761484056633</v>
      </c>
      <c r="Y16" s="279">
        <f ca="1">EnergyCosts!Y13</f>
        <v>35.06188997712664</v>
      </c>
      <c r="Z16" s="279">
        <f ca="1">EnergyCosts!Z13</f>
        <v>34.796282285056108</v>
      </c>
      <c r="AA16" s="279">
        <f ca="1">EnergyCosts!AA13</f>
        <v>35.328990982871545</v>
      </c>
      <c r="AB16" s="279">
        <f ca="1">EnergyCosts!AB13</f>
        <v>34.245236606424832</v>
      </c>
      <c r="AC16" s="279">
        <f ca="1">EnergyCosts!AC13</f>
        <v>32.937528161806448</v>
      </c>
      <c r="AD16" s="279">
        <f ca="1">EnergyCosts!AD13</f>
        <v>32.526969914402159</v>
      </c>
      <c r="AE16" s="279">
        <f ca="1">EnergyCosts!AE13</f>
        <v>31.846059889713207</v>
      </c>
      <c r="AF16" s="279">
        <f ca="1">EnergyCosts!AF13</f>
        <v>31.14298722258485</v>
      </c>
      <c r="AG16" s="279">
        <f ca="1">EnergyCosts!AG13</f>
        <v>31.347833012276553</v>
      </c>
      <c r="AH16" s="279">
        <f ca="1">EnergyCosts!AH13</f>
        <v>31.340112265542309</v>
      </c>
      <c r="AI16" s="279">
        <f ca="1">EnergyCosts!AI13</f>
        <v>30.891473825140203</v>
      </c>
      <c r="AJ16" s="279">
        <f ca="1">EnergyCosts!AJ13</f>
        <v>32.063519150140657</v>
      </c>
      <c r="AK16" s="279">
        <f ca="1">EnergyCosts!AK13</f>
        <v>32.208446392708368</v>
      </c>
      <c r="AL16" s="279">
        <f ca="1">EnergyCosts!AL13</f>
        <v>33.984225174604425</v>
      </c>
      <c r="AM16" s="279">
        <f ca="1">EnergyCosts!AM13</f>
        <v>37.339477988563559</v>
      </c>
      <c r="AN16" s="279">
        <f ca="1">EnergyCosts!AN13</f>
        <v>39.471332115723165</v>
      </c>
      <c r="AO16" s="279">
        <f ca="1">EnergyCosts!AO13</f>
        <v>41.020359600152752</v>
      </c>
      <c r="AP16" s="279">
        <f ca="1">EnergyCosts!AP13</f>
        <v>40.930977250960382</v>
      </c>
      <c r="AQ16" s="279">
        <f ca="1">EnergyCosts!AQ13</f>
        <v>40.749153383211286</v>
      </c>
      <c r="AR16" s="279">
        <f ca="1">EnergyCosts!AR13</f>
        <v>41.985063967196673</v>
      </c>
      <c r="AS16" s="279">
        <f ca="1">EnergyCosts!AS13</f>
        <v>43.052493205435674</v>
      </c>
      <c r="AT16" s="279">
        <f ca="1">EnergyCosts!AT13</f>
        <v>43.741195076948557</v>
      </c>
    </row>
    <row r="17" spans="2:83" hidden="1" x14ac:dyDescent="0.25">
      <c r="B17" s="121"/>
      <c r="C17" s="18"/>
      <c r="D17" s="18"/>
      <c r="E17" s="18"/>
      <c r="F17" s="18"/>
      <c r="W17" s="18"/>
      <c r="X17" s="18"/>
      <c r="Y17" s="18"/>
    </row>
    <row r="18" spans="2:83" hidden="1" x14ac:dyDescent="0.25">
      <c r="B18" s="121"/>
      <c r="C18" s="18"/>
      <c r="D18" s="18"/>
      <c r="E18" s="18"/>
      <c r="F18" s="18"/>
      <c r="W18" s="18"/>
      <c r="X18" s="18"/>
      <c r="Y18" s="18"/>
    </row>
    <row r="19" spans="2:83" ht="14.4" customHeight="1" x14ac:dyDescent="0.25">
      <c r="C19" s="18"/>
    </row>
    <row r="20" spans="2:83" ht="12" customHeight="1" x14ac:dyDescent="0.25">
      <c r="B20" s="313" t="s">
        <v>278</v>
      </c>
      <c r="C20" s="314"/>
      <c r="E20" s="341"/>
      <c r="F20" s="338"/>
      <c r="G20" s="338"/>
      <c r="H20" s="338"/>
      <c r="I20" s="205"/>
      <c r="J20" s="205"/>
      <c r="K20" s="205"/>
      <c r="L20" s="205"/>
      <c r="M20" s="205"/>
      <c r="N20" s="205"/>
      <c r="O20" s="205"/>
      <c r="P20" s="205"/>
      <c r="Q20" s="205"/>
      <c r="R20" s="205"/>
      <c r="S20" s="205"/>
      <c r="T20" s="205"/>
      <c r="U20" s="205"/>
      <c r="V20" s="205"/>
      <c r="W20" s="80">
        <v>1990</v>
      </c>
      <c r="X20" s="80">
        <v>1991</v>
      </c>
      <c r="Y20" s="80">
        <v>1992</v>
      </c>
      <c r="Z20" s="80">
        <v>1993</v>
      </c>
      <c r="AA20" s="80">
        <v>1994</v>
      </c>
      <c r="AB20" s="80">
        <v>1995</v>
      </c>
      <c r="AC20" s="80">
        <v>1996</v>
      </c>
      <c r="AD20" s="80">
        <v>1997</v>
      </c>
      <c r="AE20" s="80">
        <v>1998</v>
      </c>
      <c r="AF20" s="80">
        <v>1999</v>
      </c>
      <c r="AG20" s="80">
        <v>2000</v>
      </c>
      <c r="AH20" s="80">
        <v>2001</v>
      </c>
      <c r="AI20" s="80">
        <v>2002</v>
      </c>
      <c r="AJ20" s="80">
        <v>2003</v>
      </c>
      <c r="AK20" s="80">
        <v>2004</v>
      </c>
      <c r="AL20" s="80">
        <v>2005</v>
      </c>
      <c r="AM20" s="80">
        <v>2006</v>
      </c>
      <c r="AN20" s="80">
        <v>2007</v>
      </c>
      <c r="AO20" s="80">
        <v>2008</v>
      </c>
      <c r="AP20" s="80">
        <v>2009</v>
      </c>
      <c r="AQ20" s="80">
        <v>2010</v>
      </c>
      <c r="AR20" s="80">
        <v>2011</v>
      </c>
      <c r="AS20" s="80">
        <v>2012</v>
      </c>
      <c r="AT20" s="80">
        <v>2013</v>
      </c>
      <c r="AU20" s="80">
        <v>2014</v>
      </c>
      <c r="AV20" s="80">
        <v>2015</v>
      </c>
      <c r="AW20" s="80">
        <v>2016</v>
      </c>
      <c r="AX20" s="80">
        <v>2017</v>
      </c>
      <c r="AY20" s="80">
        <v>2018</v>
      </c>
      <c r="AZ20" s="80">
        <v>2019</v>
      </c>
      <c r="BA20" s="80">
        <v>2020</v>
      </c>
      <c r="BB20" s="80">
        <v>2021</v>
      </c>
      <c r="BC20" s="80">
        <v>2022</v>
      </c>
      <c r="BD20" s="80">
        <v>2023</v>
      </c>
      <c r="BE20" s="80">
        <v>2024</v>
      </c>
      <c r="BF20" s="80">
        <v>2025</v>
      </c>
      <c r="BG20" s="80">
        <f t="shared" ref="BG20:CE20" si="7">BF20+1</f>
        <v>2026</v>
      </c>
      <c r="BH20" s="80">
        <f t="shared" si="7"/>
        <v>2027</v>
      </c>
      <c r="BI20" s="80">
        <f t="shared" si="7"/>
        <v>2028</v>
      </c>
      <c r="BJ20" s="80">
        <f t="shared" si="7"/>
        <v>2029</v>
      </c>
      <c r="BK20" s="80">
        <f t="shared" si="7"/>
        <v>2030</v>
      </c>
      <c r="BL20" s="80">
        <f t="shared" si="7"/>
        <v>2031</v>
      </c>
      <c r="BM20" s="80">
        <f t="shared" si="7"/>
        <v>2032</v>
      </c>
      <c r="BN20" s="80">
        <f t="shared" si="7"/>
        <v>2033</v>
      </c>
      <c r="BO20" s="80">
        <f t="shared" si="7"/>
        <v>2034</v>
      </c>
      <c r="BP20" s="80">
        <f t="shared" si="7"/>
        <v>2035</v>
      </c>
      <c r="BQ20" s="80">
        <f t="shared" si="7"/>
        <v>2036</v>
      </c>
      <c r="BR20" s="80">
        <f t="shared" si="7"/>
        <v>2037</v>
      </c>
      <c r="BS20" s="80">
        <f t="shared" si="7"/>
        <v>2038</v>
      </c>
      <c r="BT20" s="80">
        <f t="shared" si="7"/>
        <v>2039</v>
      </c>
      <c r="BU20" s="80">
        <f t="shared" si="7"/>
        <v>2040</v>
      </c>
      <c r="BV20" s="80">
        <f t="shared" si="7"/>
        <v>2041</v>
      </c>
      <c r="BW20" s="80">
        <f t="shared" si="7"/>
        <v>2042</v>
      </c>
      <c r="BX20" s="80">
        <f t="shared" si="7"/>
        <v>2043</v>
      </c>
      <c r="BY20" s="80">
        <f t="shared" si="7"/>
        <v>2044</v>
      </c>
      <c r="BZ20" s="80">
        <f t="shared" si="7"/>
        <v>2045</v>
      </c>
      <c r="CA20" s="80">
        <f t="shared" si="7"/>
        <v>2046</v>
      </c>
      <c r="CB20" s="80">
        <f t="shared" si="7"/>
        <v>2047</v>
      </c>
      <c r="CC20" s="80">
        <f t="shared" si="7"/>
        <v>2048</v>
      </c>
      <c r="CD20" s="80">
        <f t="shared" si="7"/>
        <v>2049</v>
      </c>
      <c r="CE20" s="80">
        <f t="shared" si="7"/>
        <v>2050</v>
      </c>
    </row>
    <row r="21" spans="2:83" s="56" customFormat="1" ht="11.4" customHeight="1" x14ac:dyDescent="0.25">
      <c r="B21" s="308" t="s">
        <v>82</v>
      </c>
      <c r="C21" s="309"/>
      <c r="E21" s="341"/>
      <c r="F21" s="339"/>
      <c r="G21" s="339"/>
      <c r="H21" s="339"/>
      <c r="I21" s="131"/>
      <c r="J21" s="131"/>
      <c r="K21" s="131"/>
      <c r="L21" s="131"/>
      <c r="M21" s="131"/>
      <c r="N21" s="131"/>
      <c r="O21" s="131"/>
      <c r="P21" s="131"/>
      <c r="Q21" s="131"/>
      <c r="R21" s="131"/>
      <c r="S21" s="131"/>
      <c r="T21" s="131"/>
      <c r="U21" s="131"/>
      <c r="V21" s="131"/>
    </row>
    <row r="22" spans="2:83" ht="10.8" customHeight="1" x14ac:dyDescent="0.25">
      <c r="B22" s="310" t="s">
        <v>326</v>
      </c>
      <c r="C22" s="311"/>
      <c r="E22" s="341"/>
      <c r="F22" s="340"/>
      <c r="G22" s="340"/>
      <c r="H22" s="340"/>
    </row>
    <row r="23" spans="2:83" x14ac:dyDescent="0.25">
      <c r="B23" s="306" t="s">
        <v>0</v>
      </c>
      <c r="C23" s="53" t="s">
        <v>6</v>
      </c>
      <c r="E23" s="45"/>
      <c r="F23" s="34"/>
      <c r="G23" s="34"/>
      <c r="H23" s="34"/>
      <c r="I23" s="16"/>
      <c r="J23" s="16"/>
      <c r="K23" s="16"/>
      <c r="L23" s="16"/>
      <c r="M23" s="16"/>
      <c r="N23" s="16"/>
      <c r="O23" s="16"/>
      <c r="P23" s="16"/>
      <c r="Q23" s="16"/>
      <c r="R23" s="16"/>
      <c r="S23" s="16"/>
      <c r="T23" s="16"/>
      <c r="U23" s="16"/>
      <c r="V23" s="16"/>
      <c r="W23" s="100">
        <f t="shared" ref="W23:CE27" ca="1" si="8">W73+W123</f>
        <v>4.0053804757623386</v>
      </c>
      <c r="X23" s="100">
        <f t="shared" ca="1" si="8"/>
        <v>3.9410356231457642</v>
      </c>
      <c r="Y23" s="100">
        <f t="shared" ca="1" si="8"/>
        <v>3.7637265802234885</v>
      </c>
      <c r="Z23" s="100">
        <f t="shared" ca="1" si="8"/>
        <v>3.3334350984262326</v>
      </c>
      <c r="AA23" s="100">
        <f t="shared" ca="1" si="8"/>
        <v>2.9644772973019564</v>
      </c>
      <c r="AB23" s="100">
        <f t="shared" ca="1" si="8"/>
        <v>2.5468084828108437</v>
      </c>
      <c r="AC23" s="100">
        <f t="shared" ca="1" si="8"/>
        <v>2.1696692670517055</v>
      </c>
      <c r="AD23" s="100">
        <f t="shared" ca="1" si="8"/>
        <v>1.9177338463686038</v>
      </c>
      <c r="AE23" s="100">
        <f t="shared" ca="1" si="8"/>
        <v>1.6824085840086587</v>
      </c>
      <c r="AF23" s="100">
        <f t="shared" ca="1" si="8"/>
        <v>1.4925109004654749</v>
      </c>
      <c r="AG23" s="100">
        <f t="shared" ca="1" si="8"/>
        <v>1.3388664082388029</v>
      </c>
      <c r="AH23" s="100">
        <f t="shared" ca="1" si="8"/>
        <v>1.2052465305419033</v>
      </c>
      <c r="AI23" s="100">
        <f t="shared" ca="1" si="8"/>
        <v>1.0288773401037865</v>
      </c>
      <c r="AJ23" s="100">
        <f t="shared" ca="1" si="8"/>
        <v>0.94560093979549553</v>
      </c>
      <c r="AK23" s="100">
        <f t="shared" ca="1" si="8"/>
        <v>0.82830436195738311</v>
      </c>
      <c r="AL23" s="100">
        <f t="shared" ca="1" si="8"/>
        <v>0.76394582801273947</v>
      </c>
      <c r="AM23" s="100">
        <f t="shared" ca="1" si="8"/>
        <v>0.73442264978480887</v>
      </c>
      <c r="AN23" s="100">
        <f t="shared" ca="1" si="8"/>
        <v>0.65882300258099136</v>
      </c>
      <c r="AO23" s="100">
        <f t="shared" ca="1" si="8"/>
        <v>0.58929946945413381</v>
      </c>
      <c r="AP23" s="100">
        <f t="shared" ca="1" si="8"/>
        <v>0.50234949596703427</v>
      </c>
      <c r="AQ23" s="100">
        <f t="shared" ca="1" si="8"/>
        <v>0.41690126212667822</v>
      </c>
      <c r="AR23" s="100">
        <f t="shared" ca="1" si="8"/>
        <v>0.35146132297802801</v>
      </c>
      <c r="AS23" s="100">
        <f t="shared" ca="1" si="8"/>
        <v>0.27640692507144332</v>
      </c>
      <c r="AT23" s="100">
        <f t="shared" ca="1" si="8"/>
        <v>0.19730694572999388</v>
      </c>
      <c r="AU23" s="100">
        <f t="shared" si="8"/>
        <v>0</v>
      </c>
      <c r="AV23" s="100">
        <f t="shared" si="8"/>
        <v>0</v>
      </c>
      <c r="AW23" s="100">
        <f t="shared" si="8"/>
        <v>0</v>
      </c>
      <c r="AX23" s="100">
        <f t="shared" si="8"/>
        <v>0</v>
      </c>
      <c r="AY23" s="100">
        <f t="shared" si="8"/>
        <v>0</v>
      </c>
      <c r="AZ23" s="100">
        <f t="shared" si="8"/>
        <v>0</v>
      </c>
      <c r="BA23" s="100">
        <f t="shared" si="8"/>
        <v>0</v>
      </c>
      <c r="BB23" s="100">
        <f t="shared" si="8"/>
        <v>0</v>
      </c>
      <c r="BC23" s="100">
        <f t="shared" si="8"/>
        <v>0</v>
      </c>
      <c r="BD23" s="100">
        <f t="shared" si="8"/>
        <v>0</v>
      </c>
      <c r="BE23" s="100">
        <f t="shared" si="8"/>
        <v>0</v>
      </c>
      <c r="BF23" s="100">
        <f t="shared" si="8"/>
        <v>0</v>
      </c>
      <c r="BG23" s="100">
        <f t="shared" si="8"/>
        <v>0</v>
      </c>
      <c r="BH23" s="100">
        <f t="shared" si="8"/>
        <v>0</v>
      </c>
      <c r="BI23" s="100">
        <f t="shared" si="8"/>
        <v>0</v>
      </c>
      <c r="BJ23" s="100">
        <f t="shared" si="8"/>
        <v>0</v>
      </c>
      <c r="BK23" s="100">
        <f t="shared" si="8"/>
        <v>0</v>
      </c>
      <c r="BL23" s="100">
        <f t="shared" si="8"/>
        <v>0</v>
      </c>
      <c r="BM23" s="100">
        <f t="shared" si="8"/>
        <v>0</v>
      </c>
      <c r="BN23" s="100">
        <f t="shared" si="8"/>
        <v>0</v>
      </c>
      <c r="BO23" s="100">
        <f t="shared" si="8"/>
        <v>0</v>
      </c>
      <c r="BP23" s="100">
        <f t="shared" si="8"/>
        <v>0</v>
      </c>
      <c r="BQ23" s="100">
        <f t="shared" si="8"/>
        <v>0</v>
      </c>
      <c r="BR23" s="100">
        <f t="shared" si="8"/>
        <v>0</v>
      </c>
      <c r="BS23" s="100">
        <f t="shared" si="8"/>
        <v>0</v>
      </c>
      <c r="BT23" s="100">
        <f t="shared" si="8"/>
        <v>0</v>
      </c>
      <c r="BU23" s="100">
        <f t="shared" si="8"/>
        <v>0</v>
      </c>
      <c r="BV23" s="100">
        <f t="shared" si="8"/>
        <v>0</v>
      </c>
      <c r="BW23" s="100">
        <f t="shared" si="8"/>
        <v>0</v>
      </c>
      <c r="BX23" s="100">
        <f t="shared" si="8"/>
        <v>0</v>
      </c>
      <c r="BY23" s="100">
        <f t="shared" si="8"/>
        <v>0</v>
      </c>
      <c r="BZ23" s="100">
        <f t="shared" si="8"/>
        <v>0</v>
      </c>
      <c r="CA23" s="100">
        <f t="shared" si="8"/>
        <v>0</v>
      </c>
      <c r="CB23" s="100">
        <f t="shared" si="8"/>
        <v>0</v>
      </c>
      <c r="CC23" s="100">
        <f t="shared" si="8"/>
        <v>0</v>
      </c>
      <c r="CD23" s="100">
        <f t="shared" si="8"/>
        <v>0</v>
      </c>
      <c r="CE23" s="100">
        <f t="shared" si="8"/>
        <v>0</v>
      </c>
    </row>
    <row r="24" spans="2:83" x14ac:dyDescent="0.25">
      <c r="B24" s="307"/>
      <c r="C24" s="54" t="s">
        <v>7</v>
      </c>
      <c r="E24" s="45"/>
      <c r="F24" s="34"/>
      <c r="G24" s="34"/>
      <c r="H24" s="34"/>
      <c r="I24" s="16"/>
      <c r="J24" s="16"/>
      <c r="K24" s="16"/>
      <c r="L24" s="16"/>
      <c r="M24" s="16"/>
      <c r="N24" s="16"/>
      <c r="O24" s="16"/>
      <c r="P24" s="16"/>
      <c r="Q24" s="16"/>
      <c r="R24" s="16"/>
      <c r="S24" s="16"/>
      <c r="T24" s="16"/>
      <c r="U24" s="16"/>
      <c r="V24" s="16"/>
      <c r="W24" s="100">
        <f t="shared" ca="1" si="8"/>
        <v>4.3550076537295679</v>
      </c>
      <c r="X24" s="100">
        <f t="shared" ca="1" si="8"/>
        <v>4.4916604655679429</v>
      </c>
      <c r="Y24" s="100">
        <f t="shared" ca="1" si="8"/>
        <v>4.6644994674328659</v>
      </c>
      <c r="Z24" s="100">
        <f t="shared" ca="1" si="8"/>
        <v>4.6655197598018301</v>
      </c>
      <c r="AA24" s="100">
        <f t="shared" ca="1" si="8"/>
        <v>4.8065111627638446</v>
      </c>
      <c r="AB24" s="100">
        <f t="shared" ca="1" si="8"/>
        <v>4.816890973124722</v>
      </c>
      <c r="AC24" s="100">
        <f t="shared" ca="1" si="8"/>
        <v>4.7729882271634532</v>
      </c>
      <c r="AD24" s="100">
        <f t="shared" ca="1" si="8"/>
        <v>4.8981751995291516</v>
      </c>
      <c r="AE24" s="100">
        <f t="shared" ca="1" si="8"/>
        <v>5.0046486774457843</v>
      </c>
      <c r="AF24" s="100">
        <f t="shared" ca="1" si="8"/>
        <v>5.1208022361136623</v>
      </c>
      <c r="AG24" s="100">
        <f t="shared" ca="1" si="8"/>
        <v>5.3122644451134144</v>
      </c>
      <c r="AH24" s="100">
        <f t="shared" ca="1" si="8"/>
        <v>5.4904914098295627</v>
      </c>
      <c r="AI24" s="100">
        <f t="shared" ca="1" si="8"/>
        <v>5.4867768533249768</v>
      </c>
      <c r="AJ24" s="100">
        <f t="shared" ca="1" si="8"/>
        <v>5.9378841491465799</v>
      </c>
      <c r="AK24" s="100">
        <f t="shared" ca="1" si="8"/>
        <v>6.0985321943146937</v>
      </c>
      <c r="AL24" s="100">
        <f t="shared" ca="1" si="8"/>
        <v>6.4785182905982799</v>
      </c>
      <c r="AM24" s="100">
        <f t="shared" ca="1" si="8"/>
        <v>6.9261879667778725</v>
      </c>
      <c r="AN24" s="100">
        <f t="shared" ca="1" si="8"/>
        <v>6.81918688106816</v>
      </c>
      <c r="AO24" s="100">
        <f t="shared" ca="1" si="8"/>
        <v>6.7035374556705785</v>
      </c>
      <c r="AP24" s="100">
        <f t="shared" ca="1" si="8"/>
        <v>6.024976602950896</v>
      </c>
      <c r="AQ24" s="100">
        <f t="shared" ca="1" si="8"/>
        <v>4.777841499954266</v>
      </c>
      <c r="AR24" s="100">
        <f t="shared" ca="1" si="8"/>
        <v>3.4276108436048207</v>
      </c>
      <c r="AS24" s="100">
        <f t="shared" ca="1" si="8"/>
        <v>2.1147944571181063</v>
      </c>
      <c r="AT24" s="100">
        <f t="shared" ca="1" si="8"/>
        <v>1.1973332657807543</v>
      </c>
      <c r="AU24" s="100">
        <f t="shared" si="8"/>
        <v>0</v>
      </c>
      <c r="AV24" s="100">
        <f t="shared" si="8"/>
        <v>0</v>
      </c>
      <c r="AW24" s="100">
        <f t="shared" si="8"/>
        <v>0</v>
      </c>
      <c r="AX24" s="100">
        <f t="shared" si="8"/>
        <v>0</v>
      </c>
      <c r="AY24" s="100">
        <f t="shared" si="8"/>
        <v>0</v>
      </c>
      <c r="AZ24" s="100">
        <f t="shared" si="8"/>
        <v>0</v>
      </c>
      <c r="BA24" s="100">
        <f t="shared" si="8"/>
        <v>0</v>
      </c>
      <c r="BB24" s="100">
        <f t="shared" si="8"/>
        <v>0</v>
      </c>
      <c r="BC24" s="100">
        <f t="shared" si="8"/>
        <v>0</v>
      </c>
      <c r="BD24" s="100">
        <f t="shared" si="8"/>
        <v>0</v>
      </c>
      <c r="BE24" s="100">
        <f t="shared" si="8"/>
        <v>0</v>
      </c>
      <c r="BF24" s="100">
        <f t="shared" si="8"/>
        <v>0</v>
      </c>
      <c r="BG24" s="100">
        <f t="shared" si="8"/>
        <v>0</v>
      </c>
      <c r="BH24" s="100">
        <f t="shared" si="8"/>
        <v>0</v>
      </c>
      <c r="BI24" s="100">
        <f t="shared" si="8"/>
        <v>0</v>
      </c>
      <c r="BJ24" s="100">
        <f t="shared" si="8"/>
        <v>0</v>
      </c>
      <c r="BK24" s="100">
        <f t="shared" si="8"/>
        <v>0</v>
      </c>
      <c r="BL24" s="100">
        <f t="shared" si="8"/>
        <v>0</v>
      </c>
      <c r="BM24" s="100">
        <f t="shared" si="8"/>
        <v>0</v>
      </c>
      <c r="BN24" s="100">
        <f t="shared" si="8"/>
        <v>0</v>
      </c>
      <c r="BO24" s="100">
        <f t="shared" si="8"/>
        <v>0</v>
      </c>
      <c r="BP24" s="100">
        <f t="shared" si="8"/>
        <v>0</v>
      </c>
      <c r="BQ24" s="100">
        <f t="shared" si="8"/>
        <v>0</v>
      </c>
      <c r="BR24" s="100">
        <f t="shared" si="8"/>
        <v>0</v>
      </c>
      <c r="BS24" s="100">
        <f t="shared" si="8"/>
        <v>0</v>
      </c>
      <c r="BT24" s="100">
        <f t="shared" si="8"/>
        <v>0</v>
      </c>
      <c r="BU24" s="100">
        <f t="shared" si="8"/>
        <v>0</v>
      </c>
      <c r="BV24" s="100">
        <f t="shared" si="8"/>
        <v>0</v>
      </c>
      <c r="BW24" s="100">
        <f t="shared" si="8"/>
        <v>0</v>
      </c>
      <c r="BX24" s="100">
        <f t="shared" si="8"/>
        <v>0</v>
      </c>
      <c r="BY24" s="100">
        <f t="shared" si="8"/>
        <v>0</v>
      </c>
      <c r="BZ24" s="100">
        <f t="shared" si="8"/>
        <v>0</v>
      </c>
      <c r="CA24" s="100">
        <f t="shared" si="8"/>
        <v>0</v>
      </c>
      <c r="CB24" s="100">
        <f t="shared" si="8"/>
        <v>0</v>
      </c>
      <c r="CC24" s="100">
        <f t="shared" si="8"/>
        <v>0</v>
      </c>
      <c r="CD24" s="100">
        <f t="shared" si="8"/>
        <v>0</v>
      </c>
      <c r="CE24" s="100">
        <f t="shared" si="8"/>
        <v>0</v>
      </c>
    </row>
    <row r="25" spans="2:83" x14ac:dyDescent="0.25">
      <c r="B25" s="307"/>
      <c r="C25" s="54" t="s">
        <v>8</v>
      </c>
      <c r="E25" s="45"/>
      <c r="F25" s="34"/>
      <c r="G25" s="34"/>
      <c r="H25" s="34"/>
      <c r="I25" s="16"/>
      <c r="J25" s="16"/>
      <c r="K25" s="16"/>
      <c r="L25" s="16"/>
      <c r="M25" s="16"/>
      <c r="N25" s="16"/>
      <c r="O25" s="16"/>
      <c r="P25" s="16"/>
      <c r="Q25" s="16"/>
      <c r="R25" s="16"/>
      <c r="S25" s="16"/>
      <c r="T25" s="16"/>
      <c r="U25" s="16"/>
      <c r="V25" s="16"/>
      <c r="W25" s="100">
        <f t="shared" ca="1" si="8"/>
        <v>4.0353059038384815</v>
      </c>
      <c r="X25" s="100">
        <f t="shared" ca="1" si="8"/>
        <v>4.1520499714437582</v>
      </c>
      <c r="Y25" s="100">
        <f t="shared" ca="1" si="8"/>
        <v>4.276588450067325</v>
      </c>
      <c r="Z25" s="100">
        <f t="shared" ca="1" si="8"/>
        <v>4.2216879400099145</v>
      </c>
      <c r="AA25" s="100">
        <f t="shared" ca="1" si="8"/>
        <v>4.278302779872976</v>
      </c>
      <c r="AB25" s="100">
        <f t="shared" ca="1" si="8"/>
        <v>4.1959944767443185</v>
      </c>
      <c r="AC25" s="100">
        <f t="shared" ca="1" si="8"/>
        <v>4.0617939682279731</v>
      </c>
      <c r="AD25" s="100">
        <f t="shared" ca="1" si="8"/>
        <v>4.0861502579230136</v>
      </c>
      <c r="AE25" s="100">
        <f t="shared" ca="1" si="8"/>
        <v>4.0938792598652913</v>
      </c>
      <c r="AF25" s="100">
        <f t="shared" ca="1" si="8"/>
        <v>4.106917328012039</v>
      </c>
      <c r="AG25" s="100">
        <f t="shared" ca="1" si="8"/>
        <v>4.2159931082357263</v>
      </c>
      <c r="AH25" s="100">
        <f t="shared" ca="1" si="8"/>
        <v>4.3460082642674873</v>
      </c>
      <c r="AI25" s="100">
        <f t="shared" ca="1" si="8"/>
        <v>4.2921213812368224</v>
      </c>
      <c r="AJ25" s="100">
        <f t="shared" ca="1" si="8"/>
        <v>4.5777767549859423</v>
      </c>
      <c r="AK25" s="100">
        <f t="shared" ca="1" si="8"/>
        <v>4.6863299841048596</v>
      </c>
      <c r="AL25" s="100">
        <f t="shared" ca="1" si="8"/>
        <v>5.1476696877107919</v>
      </c>
      <c r="AM25" s="100">
        <f t="shared" ca="1" si="8"/>
        <v>5.9034340849438092</v>
      </c>
      <c r="AN25" s="100">
        <f t="shared" ca="1" si="8"/>
        <v>6.3936203199915251</v>
      </c>
      <c r="AO25" s="100">
        <f t="shared" ca="1" si="8"/>
        <v>7.1122069023917236</v>
      </c>
      <c r="AP25" s="100">
        <f t="shared" ca="1" si="8"/>
        <v>7.9441774808767356</v>
      </c>
      <c r="AQ25" s="100">
        <f t="shared" ca="1" si="8"/>
        <v>9.0564303319987776</v>
      </c>
      <c r="AR25" s="100">
        <f t="shared" ca="1" si="8"/>
        <v>10.702923169206809</v>
      </c>
      <c r="AS25" s="100">
        <f t="shared" ca="1" si="8"/>
        <v>12.149916844436154</v>
      </c>
      <c r="AT25" s="100">
        <f t="shared" ca="1" si="8"/>
        <v>13.29154784155204</v>
      </c>
      <c r="AU25" s="100">
        <f t="shared" si="8"/>
        <v>0</v>
      </c>
      <c r="AV25" s="100">
        <f t="shared" si="8"/>
        <v>0</v>
      </c>
      <c r="AW25" s="100">
        <f t="shared" si="8"/>
        <v>0</v>
      </c>
      <c r="AX25" s="100">
        <f t="shared" si="8"/>
        <v>0</v>
      </c>
      <c r="AY25" s="100">
        <f t="shared" si="8"/>
        <v>0</v>
      </c>
      <c r="AZ25" s="100">
        <f t="shared" si="8"/>
        <v>0</v>
      </c>
      <c r="BA25" s="100">
        <f t="shared" si="8"/>
        <v>0</v>
      </c>
      <c r="BB25" s="100">
        <f t="shared" si="8"/>
        <v>0</v>
      </c>
      <c r="BC25" s="100">
        <f t="shared" si="8"/>
        <v>0</v>
      </c>
      <c r="BD25" s="100">
        <f t="shared" si="8"/>
        <v>0</v>
      </c>
      <c r="BE25" s="100">
        <f t="shared" si="8"/>
        <v>0</v>
      </c>
      <c r="BF25" s="100">
        <f t="shared" si="8"/>
        <v>0</v>
      </c>
      <c r="BG25" s="100">
        <f t="shared" si="8"/>
        <v>0</v>
      </c>
      <c r="BH25" s="100">
        <f t="shared" si="8"/>
        <v>0</v>
      </c>
      <c r="BI25" s="100">
        <f t="shared" si="8"/>
        <v>0</v>
      </c>
      <c r="BJ25" s="100">
        <f t="shared" si="8"/>
        <v>0</v>
      </c>
      <c r="BK25" s="100">
        <f t="shared" si="8"/>
        <v>0</v>
      </c>
      <c r="BL25" s="100">
        <f t="shared" si="8"/>
        <v>0</v>
      </c>
      <c r="BM25" s="100">
        <f t="shared" si="8"/>
        <v>0</v>
      </c>
      <c r="BN25" s="100">
        <f t="shared" si="8"/>
        <v>0</v>
      </c>
      <c r="BO25" s="100">
        <f t="shared" si="8"/>
        <v>0</v>
      </c>
      <c r="BP25" s="100">
        <f t="shared" si="8"/>
        <v>0</v>
      </c>
      <c r="BQ25" s="100">
        <f t="shared" si="8"/>
        <v>0</v>
      </c>
      <c r="BR25" s="100">
        <f t="shared" si="8"/>
        <v>0</v>
      </c>
      <c r="BS25" s="100">
        <f t="shared" si="8"/>
        <v>0</v>
      </c>
      <c r="BT25" s="100">
        <f t="shared" si="8"/>
        <v>0</v>
      </c>
      <c r="BU25" s="100">
        <f t="shared" si="8"/>
        <v>0</v>
      </c>
      <c r="BV25" s="100">
        <f t="shared" si="8"/>
        <v>0</v>
      </c>
      <c r="BW25" s="100">
        <f t="shared" si="8"/>
        <v>0</v>
      </c>
      <c r="BX25" s="100">
        <f t="shared" si="8"/>
        <v>0</v>
      </c>
      <c r="BY25" s="100">
        <f t="shared" si="8"/>
        <v>0</v>
      </c>
      <c r="BZ25" s="100">
        <f t="shared" si="8"/>
        <v>0</v>
      </c>
      <c r="CA25" s="100">
        <f t="shared" si="8"/>
        <v>0</v>
      </c>
      <c r="CB25" s="100">
        <f t="shared" si="8"/>
        <v>0</v>
      </c>
      <c r="CC25" s="100">
        <f t="shared" si="8"/>
        <v>0</v>
      </c>
      <c r="CD25" s="100">
        <f t="shared" si="8"/>
        <v>0</v>
      </c>
      <c r="CE25" s="100">
        <f t="shared" si="8"/>
        <v>0</v>
      </c>
    </row>
    <row r="26" spans="2:83" ht="12.6" customHeight="1" x14ac:dyDescent="0.25">
      <c r="B26" s="307"/>
      <c r="C26" s="54" t="s">
        <v>9</v>
      </c>
      <c r="E26" s="45"/>
      <c r="F26" s="34"/>
      <c r="G26" s="34"/>
      <c r="H26" s="34"/>
      <c r="I26" s="16"/>
      <c r="J26" s="16"/>
      <c r="K26" s="16"/>
      <c r="L26" s="16"/>
      <c r="M26" s="16"/>
      <c r="N26" s="16"/>
      <c r="O26" s="16"/>
      <c r="P26" s="16"/>
      <c r="Q26" s="16"/>
      <c r="R26" s="16"/>
      <c r="S26" s="16"/>
      <c r="T26" s="16"/>
      <c r="U26" s="16"/>
      <c r="V26" s="16"/>
      <c r="W26" s="100">
        <f t="shared" ca="1" si="8"/>
        <v>0</v>
      </c>
      <c r="X26" s="100">
        <f t="shared" ca="1" si="8"/>
        <v>0</v>
      </c>
      <c r="Y26" s="100">
        <f t="shared" ca="1" si="8"/>
        <v>0</v>
      </c>
      <c r="Z26" s="100">
        <f t="shared" ca="1" si="8"/>
        <v>0</v>
      </c>
      <c r="AA26" s="100">
        <f t="shared" ca="1" si="8"/>
        <v>0</v>
      </c>
      <c r="AB26" s="100">
        <f t="shared" ca="1" si="8"/>
        <v>0</v>
      </c>
      <c r="AC26" s="100">
        <f t="shared" ca="1" si="8"/>
        <v>0</v>
      </c>
      <c r="AD26" s="100">
        <f t="shared" ca="1" si="8"/>
        <v>0</v>
      </c>
      <c r="AE26" s="100">
        <f t="shared" ca="1" si="8"/>
        <v>0</v>
      </c>
      <c r="AF26" s="100">
        <f t="shared" ca="1" si="8"/>
        <v>0</v>
      </c>
      <c r="AG26" s="100">
        <f t="shared" ca="1" si="8"/>
        <v>0</v>
      </c>
      <c r="AH26" s="100">
        <f t="shared" ca="1" si="8"/>
        <v>0</v>
      </c>
      <c r="AI26" s="100">
        <f t="shared" ca="1" si="8"/>
        <v>5.0705392761241114E-2</v>
      </c>
      <c r="AJ26" s="100">
        <f t="shared" ca="1" si="8"/>
        <v>0.13651993156643369</v>
      </c>
      <c r="AK26" s="100">
        <f t="shared" ca="1" si="8"/>
        <v>0.27848786260164154</v>
      </c>
      <c r="AL26" s="100">
        <f t="shared" ca="1" si="8"/>
        <v>0.45624833847484347</v>
      </c>
      <c r="AM26" s="100">
        <f t="shared" ca="1" si="8"/>
        <v>0.72705364636095071</v>
      </c>
      <c r="AN26" s="100">
        <f t="shared" ca="1" si="8"/>
        <v>1.0297412237030252</v>
      </c>
      <c r="AO26" s="100">
        <f t="shared" ca="1" si="8"/>
        <v>1.4185833381414508</v>
      </c>
      <c r="AP26" s="100">
        <f t="shared" ca="1" si="8"/>
        <v>1.8753784434834275</v>
      </c>
      <c r="AQ26" s="100">
        <f t="shared" ca="1" si="8"/>
        <v>2.3811202239804099</v>
      </c>
      <c r="AR26" s="100">
        <f t="shared" ca="1" si="8"/>
        <v>2.9780198986794546</v>
      </c>
      <c r="AS26" s="100">
        <f t="shared" ca="1" si="8"/>
        <v>3.6027776663074715</v>
      </c>
      <c r="AT26" s="100">
        <f t="shared" ca="1" si="8"/>
        <v>4.0993234830817649</v>
      </c>
      <c r="AU26" s="100">
        <f t="shared" si="8"/>
        <v>0</v>
      </c>
      <c r="AV26" s="100">
        <f t="shared" si="8"/>
        <v>0</v>
      </c>
      <c r="AW26" s="100">
        <f t="shared" si="8"/>
        <v>0</v>
      </c>
      <c r="AX26" s="100">
        <f t="shared" si="8"/>
        <v>0</v>
      </c>
      <c r="AY26" s="100">
        <f t="shared" si="8"/>
        <v>0</v>
      </c>
      <c r="AZ26" s="100">
        <f t="shared" si="8"/>
        <v>0</v>
      </c>
      <c r="BA26" s="100">
        <f t="shared" si="8"/>
        <v>0</v>
      </c>
      <c r="BB26" s="100">
        <f t="shared" si="8"/>
        <v>0</v>
      </c>
      <c r="BC26" s="100">
        <f t="shared" si="8"/>
        <v>0</v>
      </c>
      <c r="BD26" s="100">
        <f t="shared" si="8"/>
        <v>0</v>
      </c>
      <c r="BE26" s="100">
        <f t="shared" si="8"/>
        <v>0</v>
      </c>
      <c r="BF26" s="100">
        <f t="shared" si="8"/>
        <v>0</v>
      </c>
      <c r="BG26" s="100">
        <f t="shared" si="8"/>
        <v>0</v>
      </c>
      <c r="BH26" s="100">
        <f t="shared" si="8"/>
        <v>0</v>
      </c>
      <c r="BI26" s="100">
        <f t="shared" si="8"/>
        <v>0</v>
      </c>
      <c r="BJ26" s="100">
        <f t="shared" si="8"/>
        <v>0</v>
      </c>
      <c r="BK26" s="100">
        <f t="shared" si="8"/>
        <v>0</v>
      </c>
      <c r="BL26" s="100">
        <f t="shared" si="8"/>
        <v>0</v>
      </c>
      <c r="BM26" s="100">
        <f t="shared" si="8"/>
        <v>0</v>
      </c>
      <c r="BN26" s="100">
        <f t="shared" si="8"/>
        <v>0</v>
      </c>
      <c r="BO26" s="100">
        <f t="shared" si="8"/>
        <v>0</v>
      </c>
      <c r="BP26" s="100">
        <f t="shared" si="8"/>
        <v>0</v>
      </c>
      <c r="BQ26" s="100">
        <f t="shared" si="8"/>
        <v>0</v>
      </c>
      <c r="BR26" s="100">
        <f t="shared" si="8"/>
        <v>0</v>
      </c>
      <c r="BS26" s="100">
        <f t="shared" si="8"/>
        <v>0</v>
      </c>
      <c r="BT26" s="100">
        <f t="shared" si="8"/>
        <v>0</v>
      </c>
      <c r="BU26" s="100">
        <f t="shared" si="8"/>
        <v>0</v>
      </c>
      <c r="BV26" s="100">
        <f t="shared" si="8"/>
        <v>0</v>
      </c>
      <c r="BW26" s="100">
        <f t="shared" si="8"/>
        <v>0</v>
      </c>
      <c r="BX26" s="100">
        <f t="shared" si="8"/>
        <v>0</v>
      </c>
      <c r="BY26" s="100">
        <f t="shared" si="8"/>
        <v>0</v>
      </c>
      <c r="BZ26" s="100">
        <f t="shared" si="8"/>
        <v>0</v>
      </c>
      <c r="CA26" s="100">
        <f t="shared" si="8"/>
        <v>0</v>
      </c>
      <c r="CB26" s="100">
        <f t="shared" si="8"/>
        <v>0</v>
      </c>
      <c r="CC26" s="100">
        <f t="shared" si="8"/>
        <v>0</v>
      </c>
      <c r="CD26" s="100">
        <f t="shared" si="8"/>
        <v>0</v>
      </c>
      <c r="CE26" s="100">
        <f t="shared" si="8"/>
        <v>0</v>
      </c>
    </row>
    <row r="27" spans="2:83" ht="24" x14ac:dyDescent="0.25">
      <c r="B27" s="307"/>
      <c r="C27" s="54" t="s">
        <v>10</v>
      </c>
      <c r="E27" s="45"/>
      <c r="F27" s="34"/>
      <c r="G27" s="34"/>
      <c r="H27" s="34"/>
      <c r="I27" s="16"/>
      <c r="J27" s="16"/>
      <c r="K27" s="16"/>
      <c r="L27" s="16"/>
      <c r="M27" s="16"/>
      <c r="N27" s="16"/>
      <c r="O27" s="16"/>
      <c r="P27" s="16"/>
      <c r="Q27" s="16"/>
      <c r="R27" s="16"/>
      <c r="S27" s="16"/>
      <c r="T27" s="16"/>
      <c r="U27" s="16"/>
      <c r="V27" s="16"/>
      <c r="W27" s="100">
        <f t="shared" ca="1" si="8"/>
        <v>0.59328051209728072</v>
      </c>
      <c r="X27" s="100">
        <f t="shared" ca="1" si="8"/>
        <v>0.61035582203362959</v>
      </c>
      <c r="Y27" s="100">
        <f t="shared" ca="1" si="8"/>
        <v>0.63186987467430755</v>
      </c>
      <c r="Z27" s="100">
        <f t="shared" ca="1" si="8"/>
        <v>0.63246515510797585</v>
      </c>
      <c r="AA27" s="100">
        <f t="shared" ca="1" si="8"/>
        <v>0.64848728149069246</v>
      </c>
      <c r="AB27" s="100">
        <f t="shared" ca="1" si="8"/>
        <v>0.6497801640822104</v>
      </c>
      <c r="AC27" s="100">
        <f t="shared" ca="1" si="8"/>
        <v>0.64725991494992219</v>
      </c>
      <c r="AD27" s="100">
        <f t="shared" ca="1" si="8"/>
        <v>0.66386797666554531</v>
      </c>
      <c r="AE27" s="100">
        <f t="shared" ca="1" si="8"/>
        <v>0.67892273579940121</v>
      </c>
      <c r="AF27" s="100">
        <f t="shared" ca="1" si="8"/>
        <v>0.6953080905583704</v>
      </c>
      <c r="AG27" s="100">
        <f t="shared" ca="1" si="8"/>
        <v>0.72806802747248567</v>
      </c>
      <c r="AH27" s="100">
        <f t="shared" ref="AH27:CE27" ca="1" si="9">AH77+AH127</f>
        <v>0.75613165760351642</v>
      </c>
      <c r="AI27" s="100">
        <f t="shared" ca="1" si="9"/>
        <v>0.76461543551867039</v>
      </c>
      <c r="AJ27" s="100">
        <f t="shared" ca="1" si="9"/>
        <v>0.81421802748356886</v>
      </c>
      <c r="AK27" s="100">
        <f t="shared" ca="1" si="9"/>
        <v>0.83271722098854439</v>
      </c>
      <c r="AL27" s="100">
        <f t="shared" ca="1" si="9"/>
        <v>0.87429097692380742</v>
      </c>
      <c r="AM27" s="100">
        <f t="shared" ca="1" si="9"/>
        <v>0.93157317357517078</v>
      </c>
      <c r="AN27" s="100">
        <f t="shared" ca="1" si="9"/>
        <v>0.9388044175485406</v>
      </c>
      <c r="AO27" s="100">
        <f t="shared" ca="1" si="9"/>
        <v>0.95473729438349209</v>
      </c>
      <c r="AP27" s="100">
        <f t="shared" ca="1" si="9"/>
        <v>0.9286759358602219</v>
      </c>
      <c r="AQ27" s="100">
        <f t="shared" ca="1" si="9"/>
        <v>0.87803100465012462</v>
      </c>
      <c r="AR27" s="100">
        <f t="shared" ca="1" si="9"/>
        <v>0.82144320484625122</v>
      </c>
      <c r="AS27" s="100">
        <f t="shared" ca="1" si="9"/>
        <v>0.76246232917569523</v>
      </c>
      <c r="AT27" s="100">
        <f t="shared" ca="1" si="9"/>
        <v>0.69561738306663923</v>
      </c>
      <c r="AU27" s="100">
        <f t="shared" si="9"/>
        <v>0</v>
      </c>
      <c r="AV27" s="100">
        <f t="shared" si="9"/>
        <v>0</v>
      </c>
      <c r="AW27" s="100">
        <f t="shared" si="9"/>
        <v>0</v>
      </c>
      <c r="AX27" s="100">
        <f t="shared" si="9"/>
        <v>0</v>
      </c>
      <c r="AY27" s="100">
        <f t="shared" si="9"/>
        <v>0</v>
      </c>
      <c r="AZ27" s="100">
        <f t="shared" si="9"/>
        <v>0</v>
      </c>
      <c r="BA27" s="100">
        <f t="shared" si="9"/>
        <v>0</v>
      </c>
      <c r="BB27" s="100">
        <f t="shared" si="9"/>
        <v>0</v>
      </c>
      <c r="BC27" s="100">
        <f t="shared" si="9"/>
        <v>0</v>
      </c>
      <c r="BD27" s="100">
        <f t="shared" si="9"/>
        <v>0</v>
      </c>
      <c r="BE27" s="100">
        <f t="shared" si="9"/>
        <v>0</v>
      </c>
      <c r="BF27" s="100">
        <f t="shared" si="9"/>
        <v>0</v>
      </c>
      <c r="BG27" s="100">
        <f t="shared" si="9"/>
        <v>0</v>
      </c>
      <c r="BH27" s="100">
        <f t="shared" si="9"/>
        <v>0</v>
      </c>
      <c r="BI27" s="100">
        <f t="shared" si="9"/>
        <v>0</v>
      </c>
      <c r="BJ27" s="100">
        <f t="shared" si="9"/>
        <v>0</v>
      </c>
      <c r="BK27" s="100">
        <f t="shared" si="9"/>
        <v>0</v>
      </c>
      <c r="BL27" s="100">
        <f t="shared" si="9"/>
        <v>0</v>
      </c>
      <c r="BM27" s="100">
        <f t="shared" si="9"/>
        <v>0</v>
      </c>
      <c r="BN27" s="100">
        <f t="shared" si="9"/>
        <v>0</v>
      </c>
      <c r="BO27" s="100">
        <f t="shared" si="9"/>
        <v>0</v>
      </c>
      <c r="BP27" s="100">
        <f t="shared" si="9"/>
        <v>0</v>
      </c>
      <c r="BQ27" s="100">
        <f t="shared" si="9"/>
        <v>0</v>
      </c>
      <c r="BR27" s="100">
        <f t="shared" si="9"/>
        <v>0</v>
      </c>
      <c r="BS27" s="100">
        <f t="shared" si="9"/>
        <v>0</v>
      </c>
      <c r="BT27" s="100">
        <f t="shared" si="9"/>
        <v>0</v>
      </c>
      <c r="BU27" s="100">
        <f t="shared" si="9"/>
        <v>0</v>
      </c>
      <c r="BV27" s="100">
        <f t="shared" si="9"/>
        <v>0</v>
      </c>
      <c r="BW27" s="100">
        <f t="shared" si="9"/>
        <v>0</v>
      </c>
      <c r="BX27" s="100">
        <f t="shared" si="9"/>
        <v>0</v>
      </c>
      <c r="BY27" s="100">
        <f t="shared" si="9"/>
        <v>0</v>
      </c>
      <c r="BZ27" s="100">
        <f t="shared" si="9"/>
        <v>0</v>
      </c>
      <c r="CA27" s="100">
        <f t="shared" si="9"/>
        <v>0</v>
      </c>
      <c r="CB27" s="100">
        <f t="shared" si="9"/>
        <v>0</v>
      </c>
      <c r="CC27" s="100">
        <f t="shared" si="9"/>
        <v>0</v>
      </c>
      <c r="CD27" s="100">
        <f t="shared" si="9"/>
        <v>0</v>
      </c>
      <c r="CE27" s="100">
        <f t="shared" si="9"/>
        <v>0</v>
      </c>
    </row>
    <row r="28" spans="2:83" x14ac:dyDescent="0.25">
      <c r="B28" s="307"/>
      <c r="C28" s="3" t="s">
        <v>75</v>
      </c>
      <c r="E28" s="45"/>
      <c r="F28" s="34"/>
      <c r="G28" s="34"/>
      <c r="H28" s="34"/>
      <c r="I28" s="17"/>
      <c r="J28" s="17"/>
      <c r="K28" s="17"/>
      <c r="L28" s="17"/>
      <c r="M28" s="17"/>
      <c r="N28" s="17"/>
      <c r="O28" s="17"/>
      <c r="P28" s="17"/>
      <c r="Q28" s="17"/>
      <c r="R28" s="17"/>
      <c r="S28" s="17"/>
      <c r="T28" s="17"/>
      <c r="U28" s="17"/>
      <c r="V28" s="17"/>
      <c r="W28" s="26">
        <f t="shared" ref="W28:CE28" ca="1" si="10">SUM(W23:W27)</f>
        <v>12.988974545427666</v>
      </c>
      <c r="X28" s="26">
        <f t="shared" ca="1" si="10"/>
        <v>13.195101882191093</v>
      </c>
      <c r="Y28" s="26">
        <f t="shared" ca="1" si="10"/>
        <v>13.336684372397986</v>
      </c>
      <c r="Z28" s="26">
        <f t="shared" ca="1" si="10"/>
        <v>12.853107953345953</v>
      </c>
      <c r="AA28" s="26">
        <f t="shared" ca="1" si="10"/>
        <v>12.697778521429472</v>
      </c>
      <c r="AB28" s="26">
        <f t="shared" ca="1" si="10"/>
        <v>12.209474096762095</v>
      </c>
      <c r="AC28" s="26">
        <f t="shared" ca="1" si="10"/>
        <v>11.651711377393054</v>
      </c>
      <c r="AD28" s="26">
        <f t="shared" ca="1" si="10"/>
        <v>11.565927280486314</v>
      </c>
      <c r="AE28" s="26">
        <f t="shared" ca="1" si="10"/>
        <v>11.459859257119136</v>
      </c>
      <c r="AF28" s="26">
        <f t="shared" ca="1" si="10"/>
        <v>11.415538555149546</v>
      </c>
      <c r="AG28" s="26">
        <f t="shared" ca="1" si="10"/>
        <v>11.595191989060428</v>
      </c>
      <c r="AH28" s="26">
        <f t="shared" ca="1" si="10"/>
        <v>11.797877862242471</v>
      </c>
      <c r="AI28" s="26">
        <f t="shared" ca="1" si="10"/>
        <v>11.623096402945498</v>
      </c>
      <c r="AJ28" s="26">
        <f t="shared" ca="1" si="10"/>
        <v>12.411999802978022</v>
      </c>
      <c r="AK28" s="26">
        <f t="shared" ca="1" si="10"/>
        <v>12.724371623967123</v>
      </c>
      <c r="AL28" s="26">
        <f t="shared" ca="1" si="10"/>
        <v>13.720673121720463</v>
      </c>
      <c r="AM28" s="26">
        <f t="shared" ca="1" si="10"/>
        <v>15.22267152144261</v>
      </c>
      <c r="AN28" s="26">
        <f t="shared" ca="1" si="10"/>
        <v>15.840175844892244</v>
      </c>
      <c r="AO28" s="26">
        <f t="shared" ca="1" si="10"/>
        <v>16.778364460041381</v>
      </c>
      <c r="AP28" s="26">
        <f t="shared" ca="1" si="10"/>
        <v>17.275557959138318</v>
      </c>
      <c r="AQ28" s="26">
        <f t="shared" ca="1" si="10"/>
        <v>17.510324322710257</v>
      </c>
      <c r="AR28" s="26">
        <f t="shared" ca="1" si="10"/>
        <v>18.281458439315362</v>
      </c>
      <c r="AS28" s="26">
        <f t="shared" ca="1" si="10"/>
        <v>18.906358222108871</v>
      </c>
      <c r="AT28" s="26">
        <f t="shared" ca="1" si="10"/>
        <v>19.481128919211194</v>
      </c>
      <c r="AU28" s="26">
        <f t="shared" si="10"/>
        <v>0</v>
      </c>
      <c r="AV28" s="26">
        <f t="shared" si="10"/>
        <v>0</v>
      </c>
      <c r="AW28" s="26">
        <f t="shared" si="10"/>
        <v>0</v>
      </c>
      <c r="AX28" s="26">
        <f t="shared" si="10"/>
        <v>0</v>
      </c>
      <c r="AY28" s="26">
        <f t="shared" si="10"/>
        <v>0</v>
      </c>
      <c r="AZ28" s="26">
        <f t="shared" si="10"/>
        <v>0</v>
      </c>
      <c r="BA28" s="26">
        <f t="shared" si="10"/>
        <v>0</v>
      </c>
      <c r="BB28" s="26">
        <f t="shared" si="10"/>
        <v>0</v>
      </c>
      <c r="BC28" s="26">
        <f t="shared" si="10"/>
        <v>0</v>
      </c>
      <c r="BD28" s="26">
        <f t="shared" si="10"/>
        <v>0</v>
      </c>
      <c r="BE28" s="26">
        <f t="shared" si="10"/>
        <v>0</v>
      </c>
      <c r="BF28" s="26">
        <f t="shared" si="10"/>
        <v>0</v>
      </c>
      <c r="BG28" s="26">
        <f t="shared" si="10"/>
        <v>0</v>
      </c>
      <c r="BH28" s="26">
        <f t="shared" si="10"/>
        <v>0</v>
      </c>
      <c r="BI28" s="26">
        <f t="shared" si="10"/>
        <v>0</v>
      </c>
      <c r="BJ28" s="26">
        <f t="shared" si="10"/>
        <v>0</v>
      </c>
      <c r="BK28" s="26">
        <f t="shared" si="10"/>
        <v>0</v>
      </c>
      <c r="BL28" s="26">
        <f t="shared" si="10"/>
        <v>0</v>
      </c>
      <c r="BM28" s="26">
        <f t="shared" si="10"/>
        <v>0</v>
      </c>
      <c r="BN28" s="26">
        <f t="shared" si="10"/>
        <v>0</v>
      </c>
      <c r="BO28" s="26">
        <f t="shared" si="10"/>
        <v>0</v>
      </c>
      <c r="BP28" s="26">
        <f t="shared" si="10"/>
        <v>0</v>
      </c>
      <c r="BQ28" s="26">
        <f t="shared" si="10"/>
        <v>0</v>
      </c>
      <c r="BR28" s="26">
        <f t="shared" si="10"/>
        <v>0</v>
      </c>
      <c r="BS28" s="26">
        <f t="shared" si="10"/>
        <v>0</v>
      </c>
      <c r="BT28" s="26">
        <f t="shared" si="10"/>
        <v>0</v>
      </c>
      <c r="BU28" s="26">
        <f t="shared" si="10"/>
        <v>0</v>
      </c>
      <c r="BV28" s="26">
        <f t="shared" si="10"/>
        <v>0</v>
      </c>
      <c r="BW28" s="26">
        <f t="shared" si="10"/>
        <v>0</v>
      </c>
      <c r="BX28" s="26">
        <f t="shared" si="10"/>
        <v>0</v>
      </c>
      <c r="BY28" s="26">
        <f t="shared" si="10"/>
        <v>0</v>
      </c>
      <c r="BZ28" s="26">
        <f t="shared" si="10"/>
        <v>0</v>
      </c>
      <c r="CA28" s="26">
        <f t="shared" si="10"/>
        <v>0</v>
      </c>
      <c r="CB28" s="26">
        <f t="shared" si="10"/>
        <v>0</v>
      </c>
      <c r="CC28" s="26">
        <f t="shared" si="10"/>
        <v>0</v>
      </c>
      <c r="CD28" s="26">
        <f t="shared" si="10"/>
        <v>0</v>
      </c>
      <c r="CE28" s="26">
        <f t="shared" si="10"/>
        <v>0</v>
      </c>
    </row>
    <row r="29" spans="2:83" x14ac:dyDescent="0.25">
      <c r="B29" s="307" t="s">
        <v>1</v>
      </c>
      <c r="C29" s="54" t="s">
        <v>11</v>
      </c>
      <c r="E29" s="45"/>
      <c r="F29" s="34"/>
      <c r="G29" s="34"/>
      <c r="H29" s="34"/>
      <c r="I29" s="16"/>
      <c r="J29" s="16"/>
      <c r="K29" s="16"/>
      <c r="L29" s="16"/>
      <c r="M29" s="16"/>
      <c r="N29" s="16"/>
      <c r="O29" s="16"/>
      <c r="P29" s="16"/>
      <c r="Q29" s="16"/>
      <c r="R29" s="16"/>
      <c r="S29" s="16"/>
      <c r="T29" s="16"/>
      <c r="U29" s="16"/>
      <c r="V29" s="16"/>
      <c r="W29" s="100">
        <f t="shared" ref="W29:CE30" ca="1" si="11">W79+W129</f>
        <v>0.27991104599654276</v>
      </c>
      <c r="X29" s="100">
        <f t="shared" ca="1" si="11"/>
        <v>0.31368742227576452</v>
      </c>
      <c r="Y29" s="100">
        <f t="shared" ca="1" si="11"/>
        <v>0.362476784622486</v>
      </c>
      <c r="Z29" s="100">
        <f t="shared" ca="1" si="11"/>
        <v>0.42616213548753379</v>
      </c>
      <c r="AA29" s="100">
        <f t="shared" ca="1" si="11"/>
        <v>0.50909975152420039</v>
      </c>
      <c r="AB29" s="100">
        <f t="shared" ca="1" si="11"/>
        <v>0.60137864951271258</v>
      </c>
      <c r="AC29" s="100">
        <f t="shared" ca="1" si="11"/>
        <v>0.6882064488672559</v>
      </c>
      <c r="AD29" s="100">
        <f t="shared" ca="1" si="11"/>
        <v>0.79095932617084408</v>
      </c>
      <c r="AE29" s="100">
        <f t="shared" ca="1" si="11"/>
        <v>0.87763785146260709</v>
      </c>
      <c r="AF29" s="100">
        <f t="shared" ca="1" si="11"/>
        <v>0.94908153076051671</v>
      </c>
      <c r="AG29" s="100">
        <f t="shared" ca="1" si="11"/>
        <v>1.0142584672890957</v>
      </c>
      <c r="AH29" s="100">
        <f t="shared" ca="1" si="11"/>
        <v>1.0744865114013975</v>
      </c>
      <c r="AI29" s="100">
        <f t="shared" ca="1" si="11"/>
        <v>1.1309150629609701</v>
      </c>
      <c r="AJ29" s="100">
        <f t="shared" ca="1" si="11"/>
        <v>1.2055107592622996</v>
      </c>
      <c r="AK29" s="100">
        <f t="shared" ca="1" si="11"/>
        <v>1.3636012793171668</v>
      </c>
      <c r="AL29" s="100">
        <f t="shared" ca="1" si="11"/>
        <v>1.874149668877505</v>
      </c>
      <c r="AM29" s="100">
        <f t="shared" ca="1" si="11"/>
        <v>2.5382589438293723</v>
      </c>
      <c r="AN29" s="100">
        <f t="shared" ca="1" si="11"/>
        <v>3.3412149869909227</v>
      </c>
      <c r="AO29" s="100">
        <f t="shared" ca="1" si="11"/>
        <v>3.8677364452446668</v>
      </c>
      <c r="AP29" s="100">
        <f t="shared" ca="1" si="11"/>
        <v>4.3388063717267498</v>
      </c>
      <c r="AQ29" s="100">
        <f t="shared" ca="1" si="11"/>
        <v>4.4898448170893861</v>
      </c>
      <c r="AR29" s="100">
        <f t="shared" ca="1" si="11"/>
        <v>4.5660295898889895</v>
      </c>
      <c r="AS29" s="100">
        <f t="shared" ca="1" si="11"/>
        <v>4.4149953625120402</v>
      </c>
      <c r="AT29" s="100">
        <f t="shared" ca="1" si="11"/>
        <v>4.2819546599886857</v>
      </c>
      <c r="AU29" s="100">
        <f t="shared" si="11"/>
        <v>0</v>
      </c>
      <c r="AV29" s="100">
        <f t="shared" si="11"/>
        <v>0</v>
      </c>
      <c r="AW29" s="100">
        <f t="shared" si="11"/>
        <v>0</v>
      </c>
      <c r="AX29" s="100">
        <f t="shared" si="11"/>
        <v>0</v>
      </c>
      <c r="AY29" s="100">
        <f t="shared" si="11"/>
        <v>0</v>
      </c>
      <c r="AZ29" s="100">
        <f t="shared" si="11"/>
        <v>0</v>
      </c>
      <c r="BA29" s="100">
        <f t="shared" si="11"/>
        <v>0</v>
      </c>
      <c r="BB29" s="100">
        <f t="shared" si="11"/>
        <v>0</v>
      </c>
      <c r="BC29" s="100">
        <f t="shared" si="11"/>
        <v>0</v>
      </c>
      <c r="BD29" s="100">
        <f t="shared" si="11"/>
        <v>0</v>
      </c>
      <c r="BE29" s="100">
        <f t="shared" si="11"/>
        <v>0</v>
      </c>
      <c r="BF29" s="100">
        <f t="shared" si="11"/>
        <v>0</v>
      </c>
      <c r="BG29" s="100">
        <f t="shared" si="11"/>
        <v>0</v>
      </c>
      <c r="BH29" s="100">
        <f t="shared" si="11"/>
        <v>0</v>
      </c>
      <c r="BI29" s="100">
        <f t="shared" si="11"/>
        <v>0</v>
      </c>
      <c r="BJ29" s="100">
        <f t="shared" si="11"/>
        <v>0</v>
      </c>
      <c r="BK29" s="100">
        <f t="shared" si="11"/>
        <v>0</v>
      </c>
      <c r="BL29" s="100">
        <f t="shared" si="11"/>
        <v>0</v>
      </c>
      <c r="BM29" s="100">
        <f t="shared" si="11"/>
        <v>0</v>
      </c>
      <c r="BN29" s="100">
        <f t="shared" si="11"/>
        <v>0</v>
      </c>
      <c r="BO29" s="100">
        <f t="shared" si="11"/>
        <v>0</v>
      </c>
      <c r="BP29" s="100">
        <f t="shared" si="11"/>
        <v>0</v>
      </c>
      <c r="BQ29" s="100">
        <f t="shared" si="11"/>
        <v>0</v>
      </c>
      <c r="BR29" s="100">
        <f t="shared" si="11"/>
        <v>0</v>
      </c>
      <c r="BS29" s="100">
        <f t="shared" si="11"/>
        <v>0</v>
      </c>
      <c r="BT29" s="100">
        <f t="shared" si="11"/>
        <v>0</v>
      </c>
      <c r="BU29" s="100">
        <f t="shared" si="11"/>
        <v>0</v>
      </c>
      <c r="BV29" s="100">
        <f t="shared" si="11"/>
        <v>0</v>
      </c>
      <c r="BW29" s="100">
        <f t="shared" si="11"/>
        <v>0</v>
      </c>
      <c r="BX29" s="100">
        <f t="shared" si="11"/>
        <v>0</v>
      </c>
      <c r="BY29" s="100">
        <f t="shared" si="11"/>
        <v>0</v>
      </c>
      <c r="BZ29" s="100">
        <f t="shared" si="11"/>
        <v>0</v>
      </c>
      <c r="CA29" s="100">
        <f t="shared" si="11"/>
        <v>0</v>
      </c>
      <c r="CB29" s="100">
        <f t="shared" si="11"/>
        <v>0</v>
      </c>
      <c r="CC29" s="100">
        <f t="shared" si="11"/>
        <v>0</v>
      </c>
      <c r="CD29" s="100">
        <f t="shared" si="11"/>
        <v>0</v>
      </c>
      <c r="CE29" s="100">
        <f t="shared" si="11"/>
        <v>0</v>
      </c>
    </row>
    <row r="30" spans="2:83" x14ac:dyDescent="0.25">
      <c r="B30" s="307"/>
      <c r="C30" s="54" t="s">
        <v>12</v>
      </c>
      <c r="E30" s="45"/>
      <c r="F30" s="34"/>
      <c r="G30" s="34"/>
      <c r="H30" s="34"/>
      <c r="I30" s="16"/>
      <c r="J30" s="16"/>
      <c r="K30" s="16"/>
      <c r="L30" s="16"/>
      <c r="M30" s="16"/>
      <c r="N30" s="16"/>
      <c r="O30" s="16"/>
      <c r="P30" s="16"/>
      <c r="Q30" s="16"/>
      <c r="R30" s="16"/>
      <c r="S30" s="16"/>
      <c r="T30" s="16"/>
      <c r="U30" s="16"/>
      <c r="V30" s="16"/>
      <c r="W30" s="100">
        <f t="shared" ca="1" si="11"/>
        <v>0.3738398024127409</v>
      </c>
      <c r="X30" s="100">
        <f t="shared" ca="1" si="11"/>
        <v>0.41123657856641832</v>
      </c>
      <c r="Y30" s="100">
        <f t="shared" ca="1" si="11"/>
        <v>0.45304986741975267</v>
      </c>
      <c r="Z30" s="100">
        <f t="shared" ca="1" si="11"/>
        <v>0.47362715015268575</v>
      </c>
      <c r="AA30" s="100">
        <f t="shared" ca="1" si="11"/>
        <v>0.50442142658611733</v>
      </c>
      <c r="AB30" s="100">
        <f t="shared" ca="1" si="11"/>
        <v>0.52132062666622392</v>
      </c>
      <c r="AC30" s="100">
        <f t="shared" ca="1" si="11"/>
        <v>0.53503311731806324</v>
      </c>
      <c r="AD30" s="100">
        <f t="shared" ca="1" si="11"/>
        <v>0.56263204609969475</v>
      </c>
      <c r="AE30" s="100">
        <f t="shared" ca="1" si="11"/>
        <v>0.58769254837980611</v>
      </c>
      <c r="AF30" s="100">
        <f t="shared" ca="1" si="11"/>
        <v>0.61725632009042797</v>
      </c>
      <c r="AG30" s="100">
        <f t="shared" ca="1" si="11"/>
        <v>0.65840579673262178</v>
      </c>
      <c r="AH30" s="100">
        <f t="shared" ca="1" si="11"/>
        <v>0.6971731661538223</v>
      </c>
      <c r="AI30" s="100">
        <f t="shared" ca="1" si="11"/>
        <v>0.72037939818157681</v>
      </c>
      <c r="AJ30" s="100">
        <f t="shared" ca="1" si="11"/>
        <v>0.78140932777945027</v>
      </c>
      <c r="AK30" s="100">
        <f t="shared" ca="1" si="11"/>
        <v>0.82976205577572837</v>
      </c>
      <c r="AL30" s="100">
        <f t="shared" ca="1" si="11"/>
        <v>0.91815594620851382</v>
      </c>
      <c r="AM30" s="100">
        <f t="shared" ca="1" si="11"/>
        <v>1.0482660781856623</v>
      </c>
      <c r="AN30" s="100">
        <f t="shared" ca="1" si="11"/>
        <v>1.1578611039938553</v>
      </c>
      <c r="AO30" s="100">
        <f t="shared" ca="1" si="11"/>
        <v>1.2834063917113077</v>
      </c>
      <c r="AP30" s="100">
        <f t="shared" ca="1" si="11"/>
        <v>1.3868824247104765</v>
      </c>
      <c r="AQ30" s="100">
        <f t="shared" ca="1" si="11"/>
        <v>1.4739401312348899</v>
      </c>
      <c r="AR30" s="100">
        <f t="shared" ca="1" si="11"/>
        <v>1.5590897317680776</v>
      </c>
      <c r="AS30" s="100">
        <f t="shared" ca="1" si="11"/>
        <v>1.6193356207070586</v>
      </c>
      <c r="AT30" s="100">
        <f t="shared" ca="1" si="11"/>
        <v>1.6576366332432144</v>
      </c>
      <c r="AU30" s="100">
        <f t="shared" si="11"/>
        <v>0</v>
      </c>
      <c r="AV30" s="100">
        <f t="shared" si="11"/>
        <v>0</v>
      </c>
      <c r="AW30" s="100">
        <f t="shared" si="11"/>
        <v>0</v>
      </c>
      <c r="AX30" s="100">
        <f t="shared" si="11"/>
        <v>0</v>
      </c>
      <c r="AY30" s="100">
        <f t="shared" si="11"/>
        <v>0</v>
      </c>
      <c r="AZ30" s="100">
        <f t="shared" si="11"/>
        <v>0</v>
      </c>
      <c r="BA30" s="100">
        <f t="shared" si="11"/>
        <v>0</v>
      </c>
      <c r="BB30" s="100">
        <f t="shared" si="11"/>
        <v>0</v>
      </c>
      <c r="BC30" s="100">
        <f t="shared" si="11"/>
        <v>0</v>
      </c>
      <c r="BD30" s="100">
        <f t="shared" si="11"/>
        <v>0</v>
      </c>
      <c r="BE30" s="100">
        <f t="shared" si="11"/>
        <v>0</v>
      </c>
      <c r="BF30" s="100">
        <f t="shared" si="11"/>
        <v>0</v>
      </c>
      <c r="BG30" s="100">
        <f t="shared" si="11"/>
        <v>0</v>
      </c>
      <c r="BH30" s="100">
        <f t="shared" si="11"/>
        <v>0</v>
      </c>
      <c r="BI30" s="100">
        <f t="shared" si="11"/>
        <v>0</v>
      </c>
      <c r="BJ30" s="100">
        <f t="shared" si="11"/>
        <v>0</v>
      </c>
      <c r="BK30" s="100">
        <f t="shared" si="11"/>
        <v>0</v>
      </c>
      <c r="BL30" s="100">
        <f t="shared" si="11"/>
        <v>0</v>
      </c>
      <c r="BM30" s="100">
        <f t="shared" si="11"/>
        <v>0</v>
      </c>
      <c r="BN30" s="100">
        <f t="shared" si="11"/>
        <v>0</v>
      </c>
      <c r="BO30" s="100">
        <f t="shared" si="11"/>
        <v>0</v>
      </c>
      <c r="BP30" s="100">
        <f t="shared" si="11"/>
        <v>0</v>
      </c>
      <c r="BQ30" s="100">
        <f t="shared" si="11"/>
        <v>0</v>
      </c>
      <c r="BR30" s="100">
        <f t="shared" si="11"/>
        <v>0</v>
      </c>
      <c r="BS30" s="100">
        <f t="shared" si="11"/>
        <v>0</v>
      </c>
      <c r="BT30" s="100">
        <f t="shared" si="11"/>
        <v>0</v>
      </c>
      <c r="BU30" s="100">
        <f t="shared" si="11"/>
        <v>0</v>
      </c>
      <c r="BV30" s="100">
        <f t="shared" si="11"/>
        <v>0</v>
      </c>
      <c r="BW30" s="100">
        <f t="shared" si="11"/>
        <v>0</v>
      </c>
      <c r="BX30" s="100">
        <f t="shared" si="11"/>
        <v>0</v>
      </c>
      <c r="BY30" s="100">
        <f t="shared" si="11"/>
        <v>0</v>
      </c>
      <c r="BZ30" s="100">
        <f t="shared" si="11"/>
        <v>0</v>
      </c>
      <c r="CA30" s="100">
        <f t="shared" si="11"/>
        <v>0</v>
      </c>
      <c r="CB30" s="100">
        <f t="shared" si="11"/>
        <v>0</v>
      </c>
      <c r="CC30" s="100">
        <f t="shared" si="11"/>
        <v>0</v>
      </c>
      <c r="CD30" s="100">
        <f t="shared" si="11"/>
        <v>0</v>
      </c>
      <c r="CE30" s="100">
        <f t="shared" si="11"/>
        <v>0</v>
      </c>
    </row>
    <row r="31" spans="2:83" x14ac:dyDescent="0.25">
      <c r="B31" s="307"/>
      <c r="C31" s="3" t="s">
        <v>76</v>
      </c>
      <c r="E31" s="45"/>
      <c r="F31" s="34"/>
      <c r="G31" s="34"/>
      <c r="H31" s="34"/>
      <c r="I31" s="17"/>
      <c r="J31" s="17"/>
      <c r="K31" s="17"/>
      <c r="L31" s="17"/>
      <c r="M31" s="17"/>
      <c r="N31" s="17"/>
      <c r="O31" s="17"/>
      <c r="P31" s="17"/>
      <c r="Q31" s="17"/>
      <c r="R31" s="17"/>
      <c r="S31" s="17"/>
      <c r="T31" s="17"/>
      <c r="U31" s="17"/>
      <c r="V31" s="17"/>
      <c r="W31" s="26">
        <f t="shared" ref="W31:CE31" ca="1" si="12">W29+W30</f>
        <v>0.65375084840928366</v>
      </c>
      <c r="X31" s="26">
        <f t="shared" ca="1" si="12"/>
        <v>0.72492400084218289</v>
      </c>
      <c r="Y31" s="26">
        <f t="shared" ca="1" si="12"/>
        <v>0.81552665204223862</v>
      </c>
      <c r="Z31" s="26">
        <f t="shared" ca="1" si="12"/>
        <v>0.89978928564021954</v>
      </c>
      <c r="AA31" s="26">
        <f t="shared" ca="1" si="12"/>
        <v>1.0135211781103177</v>
      </c>
      <c r="AB31" s="26">
        <f t="shared" ca="1" si="12"/>
        <v>1.1226992761789365</v>
      </c>
      <c r="AC31" s="26">
        <f t="shared" ca="1" si="12"/>
        <v>1.223239566185319</v>
      </c>
      <c r="AD31" s="26">
        <f t="shared" ca="1" si="12"/>
        <v>1.3535913722705388</v>
      </c>
      <c r="AE31" s="26">
        <f t="shared" ca="1" si="12"/>
        <v>1.4653303998424132</v>
      </c>
      <c r="AF31" s="26">
        <f t="shared" ca="1" si="12"/>
        <v>1.5663378508509447</v>
      </c>
      <c r="AG31" s="26">
        <f t="shared" ca="1" si="12"/>
        <v>1.6726642640217175</v>
      </c>
      <c r="AH31" s="26">
        <f t="shared" ca="1" si="12"/>
        <v>1.7716596775552198</v>
      </c>
      <c r="AI31" s="26">
        <f t="shared" ca="1" si="12"/>
        <v>1.851294461142547</v>
      </c>
      <c r="AJ31" s="26">
        <f t="shared" ca="1" si="12"/>
        <v>1.9869200870417498</v>
      </c>
      <c r="AK31" s="26">
        <f t="shared" ca="1" si="12"/>
        <v>2.1933633350928954</v>
      </c>
      <c r="AL31" s="26">
        <f t="shared" ca="1" si="12"/>
        <v>2.7923056150860188</v>
      </c>
      <c r="AM31" s="26">
        <f t="shared" ca="1" si="12"/>
        <v>3.5865250220150346</v>
      </c>
      <c r="AN31" s="26">
        <f t="shared" ca="1" si="12"/>
        <v>4.4990760909847776</v>
      </c>
      <c r="AO31" s="26">
        <f t="shared" ca="1" si="12"/>
        <v>5.1511428369559749</v>
      </c>
      <c r="AP31" s="26">
        <f t="shared" ca="1" si="12"/>
        <v>5.7256887964372263</v>
      </c>
      <c r="AQ31" s="26">
        <f t="shared" ca="1" si="12"/>
        <v>5.9637849483242764</v>
      </c>
      <c r="AR31" s="26">
        <f t="shared" ca="1" si="12"/>
        <v>6.125119321657067</v>
      </c>
      <c r="AS31" s="26">
        <f t="shared" ca="1" si="12"/>
        <v>6.0343309832190988</v>
      </c>
      <c r="AT31" s="26">
        <f t="shared" ca="1" si="12"/>
        <v>5.9395912932319002</v>
      </c>
      <c r="AU31" s="26">
        <f t="shared" si="12"/>
        <v>0</v>
      </c>
      <c r="AV31" s="26">
        <f t="shared" si="12"/>
        <v>0</v>
      </c>
      <c r="AW31" s="26">
        <f t="shared" si="12"/>
        <v>0</v>
      </c>
      <c r="AX31" s="26">
        <f t="shared" si="12"/>
        <v>0</v>
      </c>
      <c r="AY31" s="26">
        <f t="shared" si="12"/>
        <v>0</v>
      </c>
      <c r="AZ31" s="26">
        <f t="shared" si="12"/>
        <v>0</v>
      </c>
      <c r="BA31" s="26">
        <f t="shared" si="12"/>
        <v>0</v>
      </c>
      <c r="BB31" s="26">
        <f t="shared" si="12"/>
        <v>0</v>
      </c>
      <c r="BC31" s="26">
        <f t="shared" si="12"/>
        <v>0</v>
      </c>
      <c r="BD31" s="26">
        <f t="shared" si="12"/>
        <v>0</v>
      </c>
      <c r="BE31" s="26">
        <f t="shared" si="12"/>
        <v>0</v>
      </c>
      <c r="BF31" s="26">
        <f t="shared" si="12"/>
        <v>0</v>
      </c>
      <c r="BG31" s="26">
        <f t="shared" si="12"/>
        <v>0</v>
      </c>
      <c r="BH31" s="26">
        <f t="shared" si="12"/>
        <v>0</v>
      </c>
      <c r="BI31" s="26">
        <f t="shared" si="12"/>
        <v>0</v>
      </c>
      <c r="BJ31" s="26">
        <f t="shared" si="12"/>
        <v>0</v>
      </c>
      <c r="BK31" s="26">
        <f t="shared" si="12"/>
        <v>0</v>
      </c>
      <c r="BL31" s="26">
        <f t="shared" si="12"/>
        <v>0</v>
      </c>
      <c r="BM31" s="26">
        <f t="shared" si="12"/>
        <v>0</v>
      </c>
      <c r="BN31" s="26">
        <f t="shared" si="12"/>
        <v>0</v>
      </c>
      <c r="BO31" s="26">
        <f t="shared" si="12"/>
        <v>0</v>
      </c>
      <c r="BP31" s="26">
        <f t="shared" si="12"/>
        <v>0</v>
      </c>
      <c r="BQ31" s="26">
        <f t="shared" si="12"/>
        <v>0</v>
      </c>
      <c r="BR31" s="26">
        <f t="shared" si="12"/>
        <v>0</v>
      </c>
      <c r="BS31" s="26">
        <f t="shared" si="12"/>
        <v>0</v>
      </c>
      <c r="BT31" s="26">
        <f t="shared" si="12"/>
        <v>0</v>
      </c>
      <c r="BU31" s="26">
        <f t="shared" si="12"/>
        <v>0</v>
      </c>
      <c r="BV31" s="26">
        <f t="shared" si="12"/>
        <v>0</v>
      </c>
      <c r="BW31" s="26">
        <f t="shared" si="12"/>
        <v>0</v>
      </c>
      <c r="BX31" s="26">
        <f t="shared" si="12"/>
        <v>0</v>
      </c>
      <c r="BY31" s="26">
        <f t="shared" si="12"/>
        <v>0</v>
      </c>
      <c r="BZ31" s="26">
        <f t="shared" si="12"/>
        <v>0</v>
      </c>
      <c r="CA31" s="26">
        <f t="shared" si="12"/>
        <v>0</v>
      </c>
      <c r="CB31" s="26">
        <f t="shared" si="12"/>
        <v>0</v>
      </c>
      <c r="CC31" s="26">
        <f t="shared" si="12"/>
        <v>0</v>
      </c>
      <c r="CD31" s="26">
        <f t="shared" si="12"/>
        <v>0</v>
      </c>
      <c r="CE31" s="26">
        <f t="shared" si="12"/>
        <v>0</v>
      </c>
    </row>
    <row r="32" spans="2:83" ht="24" x14ac:dyDescent="0.25">
      <c r="B32" s="307" t="s">
        <v>73</v>
      </c>
      <c r="C32" s="54" t="s">
        <v>13</v>
      </c>
      <c r="E32" s="45"/>
      <c r="F32" s="34"/>
      <c r="G32" s="34"/>
      <c r="H32" s="34"/>
      <c r="I32" s="16"/>
      <c r="J32" s="16"/>
      <c r="K32" s="16"/>
      <c r="L32" s="16"/>
      <c r="M32" s="16"/>
      <c r="N32" s="16"/>
      <c r="O32" s="16"/>
      <c r="P32" s="16"/>
      <c r="Q32" s="16"/>
      <c r="R32" s="16"/>
      <c r="S32" s="16"/>
      <c r="T32" s="16"/>
      <c r="U32" s="16"/>
      <c r="V32" s="16"/>
      <c r="W32" s="100">
        <f t="shared" ref="W32:CE36" ca="1" si="13">W82+W132</f>
        <v>0.25135686856490896</v>
      </c>
      <c r="X32" s="100">
        <f t="shared" ca="1" si="13"/>
        <v>0.31465548045471126</v>
      </c>
      <c r="Y32" s="100">
        <f t="shared" ca="1" si="13"/>
        <v>0.40706902066542633</v>
      </c>
      <c r="Z32" s="100">
        <f t="shared" ca="1" si="13"/>
        <v>0.49251997981461354</v>
      </c>
      <c r="AA32" s="100">
        <f t="shared" ca="1" si="13"/>
        <v>0.59812810511459014</v>
      </c>
      <c r="AB32" s="100">
        <f t="shared" ca="1" si="13"/>
        <v>0.69541937796563846</v>
      </c>
      <c r="AC32" s="100">
        <f t="shared" ca="1" si="13"/>
        <v>0.7964337462075739</v>
      </c>
      <c r="AD32" s="100">
        <f t="shared" ca="1" si="13"/>
        <v>0.90396857377911921</v>
      </c>
      <c r="AE32" s="100">
        <f t="shared" ca="1" si="13"/>
        <v>1.0009807258753582</v>
      </c>
      <c r="AF32" s="100">
        <f t="shared" ca="1" si="13"/>
        <v>1.0906084447183355</v>
      </c>
      <c r="AG32" s="100">
        <f t="shared" ca="1" si="13"/>
        <v>1.1991489850064481</v>
      </c>
      <c r="AH32" s="100">
        <f t="shared" ca="1" si="13"/>
        <v>1.2924186600968892</v>
      </c>
      <c r="AI32" s="100">
        <f t="shared" ca="1" si="13"/>
        <v>1.3892127921223238</v>
      </c>
      <c r="AJ32" s="100">
        <f t="shared" ca="1" si="13"/>
        <v>1.5004647615601954</v>
      </c>
      <c r="AK32" s="100">
        <f t="shared" ca="1" si="13"/>
        <v>1.5888721251857572</v>
      </c>
      <c r="AL32" s="100">
        <f t="shared" ca="1" si="13"/>
        <v>1.6982534516382048</v>
      </c>
      <c r="AM32" s="100">
        <f t="shared" ca="1" si="13"/>
        <v>1.8460635269262302</v>
      </c>
      <c r="AN32" s="100">
        <f t="shared" ca="1" si="13"/>
        <v>2.0018791896278154</v>
      </c>
      <c r="AO32" s="100">
        <f t="shared" ca="1" si="13"/>
        <v>2.1062911536941402</v>
      </c>
      <c r="AP32" s="100">
        <f t="shared" ca="1" si="13"/>
        <v>2.1595504121487923</v>
      </c>
      <c r="AQ32" s="100">
        <f t="shared" ca="1" si="13"/>
        <v>2.2318025309109166</v>
      </c>
      <c r="AR32" s="100">
        <f t="shared" ca="1" si="13"/>
        <v>2.3365552374537031</v>
      </c>
      <c r="AS32" s="100">
        <f t="shared" ca="1" si="13"/>
        <v>2.4504349254747302</v>
      </c>
      <c r="AT32" s="100">
        <f t="shared" ca="1" si="13"/>
        <v>2.6163126548701374</v>
      </c>
      <c r="AU32" s="100">
        <f t="shared" si="13"/>
        <v>0</v>
      </c>
      <c r="AV32" s="100">
        <f t="shared" si="13"/>
        <v>0</v>
      </c>
      <c r="AW32" s="100">
        <f t="shared" si="13"/>
        <v>0</v>
      </c>
      <c r="AX32" s="100">
        <f t="shared" si="13"/>
        <v>0</v>
      </c>
      <c r="AY32" s="100">
        <f t="shared" si="13"/>
        <v>0</v>
      </c>
      <c r="AZ32" s="100">
        <f t="shared" si="13"/>
        <v>0</v>
      </c>
      <c r="BA32" s="100">
        <f t="shared" si="13"/>
        <v>0</v>
      </c>
      <c r="BB32" s="100">
        <f t="shared" si="13"/>
        <v>0</v>
      </c>
      <c r="BC32" s="100">
        <f t="shared" si="13"/>
        <v>0</v>
      </c>
      <c r="BD32" s="100">
        <f t="shared" si="13"/>
        <v>0</v>
      </c>
      <c r="BE32" s="100">
        <f t="shared" si="13"/>
        <v>0</v>
      </c>
      <c r="BF32" s="100">
        <f t="shared" si="13"/>
        <v>0</v>
      </c>
      <c r="BG32" s="100">
        <f t="shared" si="13"/>
        <v>0</v>
      </c>
      <c r="BH32" s="100">
        <f t="shared" si="13"/>
        <v>0</v>
      </c>
      <c r="BI32" s="100">
        <f t="shared" si="13"/>
        <v>0</v>
      </c>
      <c r="BJ32" s="100">
        <f t="shared" si="13"/>
        <v>0</v>
      </c>
      <c r="BK32" s="100">
        <f t="shared" si="13"/>
        <v>0</v>
      </c>
      <c r="BL32" s="100">
        <f t="shared" si="13"/>
        <v>0</v>
      </c>
      <c r="BM32" s="100">
        <f t="shared" si="13"/>
        <v>0</v>
      </c>
      <c r="BN32" s="100">
        <f t="shared" si="13"/>
        <v>0</v>
      </c>
      <c r="BO32" s="100">
        <f t="shared" si="13"/>
        <v>0</v>
      </c>
      <c r="BP32" s="100">
        <f t="shared" si="13"/>
        <v>0</v>
      </c>
      <c r="BQ32" s="100">
        <f t="shared" si="13"/>
        <v>0</v>
      </c>
      <c r="BR32" s="100">
        <f t="shared" si="13"/>
        <v>0</v>
      </c>
      <c r="BS32" s="100">
        <f t="shared" si="13"/>
        <v>0</v>
      </c>
      <c r="BT32" s="100">
        <f t="shared" si="13"/>
        <v>0</v>
      </c>
      <c r="BU32" s="100">
        <f t="shared" si="13"/>
        <v>0</v>
      </c>
      <c r="BV32" s="100">
        <f t="shared" si="13"/>
        <v>0</v>
      </c>
      <c r="BW32" s="100">
        <f t="shared" si="13"/>
        <v>0</v>
      </c>
      <c r="BX32" s="100">
        <f t="shared" si="13"/>
        <v>0</v>
      </c>
      <c r="BY32" s="100">
        <f t="shared" si="13"/>
        <v>0</v>
      </c>
      <c r="BZ32" s="100">
        <f t="shared" si="13"/>
        <v>0</v>
      </c>
      <c r="CA32" s="100">
        <f t="shared" si="13"/>
        <v>0</v>
      </c>
      <c r="CB32" s="100">
        <f t="shared" si="13"/>
        <v>0</v>
      </c>
      <c r="CC32" s="100">
        <f t="shared" si="13"/>
        <v>0</v>
      </c>
      <c r="CD32" s="100">
        <f t="shared" si="13"/>
        <v>0</v>
      </c>
      <c r="CE32" s="100">
        <f t="shared" si="13"/>
        <v>0</v>
      </c>
    </row>
    <row r="33" spans="2:83" x14ac:dyDescent="0.25">
      <c r="B33" s="307"/>
      <c r="C33" s="54" t="s">
        <v>14</v>
      </c>
      <c r="E33" s="45"/>
      <c r="F33" s="34"/>
      <c r="G33" s="34"/>
      <c r="H33" s="34"/>
      <c r="I33" s="16"/>
      <c r="J33" s="16"/>
      <c r="K33" s="16"/>
      <c r="L33" s="16"/>
      <c r="M33" s="16"/>
      <c r="N33" s="16"/>
      <c r="O33" s="16"/>
      <c r="P33" s="16"/>
      <c r="Q33" s="16"/>
      <c r="R33" s="16"/>
      <c r="S33" s="16"/>
      <c r="T33" s="16"/>
      <c r="U33" s="16"/>
      <c r="V33" s="16"/>
      <c r="W33" s="100">
        <f t="shared" ca="1" si="13"/>
        <v>0.59124097011573451</v>
      </c>
      <c r="X33" s="100">
        <f t="shared" ca="1" si="13"/>
        <v>1.0998150043649864</v>
      </c>
      <c r="Y33" s="100">
        <f t="shared" ca="1" si="13"/>
        <v>1.9825425914243573</v>
      </c>
      <c r="Z33" s="100">
        <f t="shared" ca="1" si="13"/>
        <v>2.9110864994684076</v>
      </c>
      <c r="AA33" s="100">
        <f t="shared" ca="1" si="13"/>
        <v>3.5870235524390792</v>
      </c>
      <c r="AB33" s="100">
        <f t="shared" ca="1" si="13"/>
        <v>3.8151299879218907</v>
      </c>
      <c r="AC33" s="100">
        <f t="shared" ca="1" si="13"/>
        <v>3.8421159455927403</v>
      </c>
      <c r="AD33" s="100">
        <f t="shared" ca="1" si="13"/>
        <v>3.8049612346741726</v>
      </c>
      <c r="AE33" s="100">
        <f t="shared" ca="1" si="13"/>
        <v>3.7009267261453092</v>
      </c>
      <c r="AF33" s="100">
        <f t="shared" ca="1" si="13"/>
        <v>3.5847874838082445</v>
      </c>
      <c r="AG33" s="100">
        <f t="shared" ca="1" si="13"/>
        <v>3.5621215015628622</v>
      </c>
      <c r="AH33" s="100">
        <f t="shared" ca="1" si="13"/>
        <v>3.4890571271949993</v>
      </c>
      <c r="AI33" s="100">
        <f t="shared" ca="1" si="13"/>
        <v>3.4397384688704706</v>
      </c>
      <c r="AJ33" s="100">
        <f t="shared" ca="1" si="13"/>
        <v>3.4448765398618666</v>
      </c>
      <c r="AK33" s="100">
        <f t="shared" ca="1" si="13"/>
        <v>3.395385080022471</v>
      </c>
      <c r="AL33" s="100">
        <f t="shared" ca="1" si="13"/>
        <v>3.4216379133609607</v>
      </c>
      <c r="AM33" s="100">
        <f t="shared" ca="1" si="13"/>
        <v>3.3648736632095999</v>
      </c>
      <c r="AN33" s="100">
        <f t="shared" ca="1" si="13"/>
        <v>3.0802662370000005</v>
      </c>
      <c r="AO33" s="100">
        <f t="shared" ca="1" si="13"/>
        <v>2.5994913975000005</v>
      </c>
      <c r="AP33" s="100">
        <f t="shared" ca="1" si="13"/>
        <v>2.1715149599999997</v>
      </c>
      <c r="AQ33" s="100">
        <f t="shared" ca="1" si="13"/>
        <v>1.97556088</v>
      </c>
      <c r="AR33" s="100">
        <f t="shared" ca="1" si="13"/>
        <v>1.8870586400000002</v>
      </c>
      <c r="AS33" s="100">
        <f t="shared" ca="1" si="13"/>
        <v>1.8549422080000004</v>
      </c>
      <c r="AT33" s="100">
        <f t="shared" ca="1" si="13"/>
        <v>1.8474213920000004</v>
      </c>
      <c r="AU33" s="100">
        <f t="shared" si="13"/>
        <v>0</v>
      </c>
      <c r="AV33" s="100">
        <f t="shared" si="13"/>
        <v>0</v>
      </c>
      <c r="AW33" s="100">
        <f t="shared" si="13"/>
        <v>0</v>
      </c>
      <c r="AX33" s="100">
        <f t="shared" si="13"/>
        <v>0</v>
      </c>
      <c r="AY33" s="100">
        <f t="shared" si="13"/>
        <v>0</v>
      </c>
      <c r="AZ33" s="100">
        <f t="shared" si="13"/>
        <v>0</v>
      </c>
      <c r="BA33" s="100">
        <f t="shared" si="13"/>
        <v>0</v>
      </c>
      <c r="BB33" s="100">
        <f t="shared" si="13"/>
        <v>0</v>
      </c>
      <c r="BC33" s="100">
        <f t="shared" si="13"/>
        <v>0</v>
      </c>
      <c r="BD33" s="100">
        <f t="shared" si="13"/>
        <v>0</v>
      </c>
      <c r="BE33" s="100">
        <f t="shared" si="13"/>
        <v>0</v>
      </c>
      <c r="BF33" s="100">
        <f t="shared" si="13"/>
        <v>0</v>
      </c>
      <c r="BG33" s="100">
        <f t="shared" si="13"/>
        <v>0</v>
      </c>
      <c r="BH33" s="100">
        <f t="shared" si="13"/>
        <v>0</v>
      </c>
      <c r="BI33" s="100">
        <f t="shared" si="13"/>
        <v>0</v>
      </c>
      <c r="BJ33" s="100">
        <f t="shared" si="13"/>
        <v>0</v>
      </c>
      <c r="BK33" s="100">
        <f t="shared" si="13"/>
        <v>0</v>
      </c>
      <c r="BL33" s="100">
        <f t="shared" si="13"/>
        <v>0</v>
      </c>
      <c r="BM33" s="100">
        <f t="shared" si="13"/>
        <v>0</v>
      </c>
      <c r="BN33" s="100">
        <f t="shared" si="13"/>
        <v>0</v>
      </c>
      <c r="BO33" s="100">
        <f t="shared" si="13"/>
        <v>0</v>
      </c>
      <c r="BP33" s="100">
        <f t="shared" si="13"/>
        <v>0</v>
      </c>
      <c r="BQ33" s="100">
        <f t="shared" si="13"/>
        <v>0</v>
      </c>
      <c r="BR33" s="100">
        <f t="shared" si="13"/>
        <v>0</v>
      </c>
      <c r="BS33" s="100">
        <f t="shared" si="13"/>
        <v>0</v>
      </c>
      <c r="BT33" s="100">
        <f t="shared" si="13"/>
        <v>0</v>
      </c>
      <c r="BU33" s="100">
        <f t="shared" si="13"/>
        <v>0</v>
      </c>
      <c r="BV33" s="100">
        <f t="shared" si="13"/>
        <v>0</v>
      </c>
      <c r="BW33" s="100">
        <f t="shared" si="13"/>
        <v>0</v>
      </c>
      <c r="BX33" s="100">
        <f t="shared" si="13"/>
        <v>0</v>
      </c>
      <c r="BY33" s="100">
        <f t="shared" si="13"/>
        <v>0</v>
      </c>
      <c r="BZ33" s="100">
        <f t="shared" si="13"/>
        <v>0</v>
      </c>
      <c r="CA33" s="100">
        <f t="shared" si="13"/>
        <v>0</v>
      </c>
      <c r="CB33" s="100">
        <f t="shared" si="13"/>
        <v>0</v>
      </c>
      <c r="CC33" s="100">
        <f t="shared" si="13"/>
        <v>0</v>
      </c>
      <c r="CD33" s="100">
        <f t="shared" si="13"/>
        <v>0</v>
      </c>
      <c r="CE33" s="100">
        <f t="shared" si="13"/>
        <v>0</v>
      </c>
    </row>
    <row r="34" spans="2:83" x14ac:dyDescent="0.25">
      <c r="B34" s="307"/>
      <c r="C34" s="54" t="s">
        <v>15</v>
      </c>
      <c r="E34" s="45"/>
      <c r="F34" s="34"/>
      <c r="G34" s="34"/>
      <c r="H34" s="34"/>
      <c r="I34" s="16"/>
      <c r="J34" s="16"/>
      <c r="K34" s="16"/>
      <c r="L34" s="16"/>
      <c r="M34" s="16"/>
      <c r="N34" s="16"/>
      <c r="O34" s="16"/>
      <c r="P34" s="16"/>
      <c r="Q34" s="16"/>
      <c r="R34" s="16"/>
      <c r="S34" s="16"/>
      <c r="T34" s="16"/>
      <c r="U34" s="16"/>
      <c r="V34" s="16"/>
      <c r="W34" s="100">
        <f t="shared" ca="1" si="13"/>
        <v>0.72863423075326961</v>
      </c>
      <c r="X34" s="100">
        <f t="shared" ca="1" si="13"/>
        <v>0.7991801762628683</v>
      </c>
      <c r="Y34" s="100">
        <f t="shared" ca="1" si="13"/>
        <v>0.84873377408726869</v>
      </c>
      <c r="Z34" s="100">
        <f t="shared" ca="1" si="13"/>
        <v>0.8334254403927317</v>
      </c>
      <c r="AA34" s="100">
        <f t="shared" ca="1" si="13"/>
        <v>0.83118095605663178</v>
      </c>
      <c r="AB34" s="100">
        <f t="shared" ca="1" si="13"/>
        <v>0.80366716157680318</v>
      </c>
      <c r="AC34" s="100">
        <f t="shared" ca="1" si="13"/>
        <v>0.78195683451771814</v>
      </c>
      <c r="AD34" s="100">
        <f t="shared" ca="1" si="13"/>
        <v>0.77092222257545628</v>
      </c>
      <c r="AE34" s="100">
        <f t="shared" ca="1" si="13"/>
        <v>0.75292242113301144</v>
      </c>
      <c r="AF34" s="100">
        <f t="shared" ca="1" si="13"/>
        <v>0.73282828764495678</v>
      </c>
      <c r="AG34" s="100">
        <f t="shared" ca="1" si="13"/>
        <v>0.72890667369508477</v>
      </c>
      <c r="AH34" s="100">
        <f t="shared" ca="1" si="13"/>
        <v>0.71626525067367341</v>
      </c>
      <c r="AI34" s="100">
        <f t="shared" ca="1" si="13"/>
        <v>0.70773225455726463</v>
      </c>
      <c r="AJ34" s="100">
        <f t="shared" ca="1" si="13"/>
        <v>0.70862123129152443</v>
      </c>
      <c r="AK34" s="100">
        <f t="shared" ca="1" si="13"/>
        <v>0.70005833747097346</v>
      </c>
      <c r="AL34" s="100">
        <f t="shared" ca="1" si="13"/>
        <v>0.70460053980437809</v>
      </c>
      <c r="AM34" s="100">
        <f t="shared" ca="1" si="13"/>
        <v>0.72847759308212745</v>
      </c>
      <c r="AN34" s="100">
        <f t="shared" ca="1" si="13"/>
        <v>0.75740571528305323</v>
      </c>
      <c r="AO34" s="100">
        <f t="shared" ca="1" si="13"/>
        <v>0.76865870511553824</v>
      </c>
      <c r="AP34" s="100">
        <f t="shared" ca="1" si="13"/>
        <v>0.76621464053685862</v>
      </c>
      <c r="AQ34" s="100">
        <f t="shared" ca="1" si="13"/>
        <v>0.76810581167411485</v>
      </c>
      <c r="AR34" s="100">
        <f t="shared" ca="1" si="13"/>
        <v>0.77636055620093392</v>
      </c>
      <c r="AS34" s="100">
        <f t="shared" ca="1" si="13"/>
        <v>0.76736022616562116</v>
      </c>
      <c r="AT34" s="100">
        <f t="shared" ca="1" si="13"/>
        <v>0.75253144236580427</v>
      </c>
      <c r="AU34" s="100">
        <f t="shared" si="13"/>
        <v>0</v>
      </c>
      <c r="AV34" s="100">
        <f t="shared" si="13"/>
        <v>0</v>
      </c>
      <c r="AW34" s="100">
        <f t="shared" si="13"/>
        <v>0</v>
      </c>
      <c r="AX34" s="100">
        <f t="shared" si="13"/>
        <v>0</v>
      </c>
      <c r="AY34" s="100">
        <f t="shared" si="13"/>
        <v>0</v>
      </c>
      <c r="AZ34" s="100">
        <f t="shared" si="13"/>
        <v>0</v>
      </c>
      <c r="BA34" s="100">
        <f t="shared" si="13"/>
        <v>0</v>
      </c>
      <c r="BB34" s="100">
        <f t="shared" si="13"/>
        <v>0</v>
      </c>
      <c r="BC34" s="100">
        <f t="shared" si="13"/>
        <v>0</v>
      </c>
      <c r="BD34" s="100">
        <f t="shared" si="13"/>
        <v>0</v>
      </c>
      <c r="BE34" s="100">
        <f t="shared" si="13"/>
        <v>0</v>
      </c>
      <c r="BF34" s="100">
        <f t="shared" si="13"/>
        <v>0</v>
      </c>
      <c r="BG34" s="100">
        <f t="shared" si="13"/>
        <v>0</v>
      </c>
      <c r="BH34" s="100">
        <f t="shared" si="13"/>
        <v>0</v>
      </c>
      <c r="BI34" s="100">
        <f t="shared" si="13"/>
        <v>0</v>
      </c>
      <c r="BJ34" s="100">
        <f t="shared" si="13"/>
        <v>0</v>
      </c>
      <c r="BK34" s="100">
        <f t="shared" si="13"/>
        <v>0</v>
      </c>
      <c r="BL34" s="100">
        <f t="shared" si="13"/>
        <v>0</v>
      </c>
      <c r="BM34" s="100">
        <f t="shared" si="13"/>
        <v>0</v>
      </c>
      <c r="BN34" s="100">
        <f t="shared" si="13"/>
        <v>0</v>
      </c>
      <c r="BO34" s="100">
        <f t="shared" si="13"/>
        <v>0</v>
      </c>
      <c r="BP34" s="100">
        <f t="shared" si="13"/>
        <v>0</v>
      </c>
      <c r="BQ34" s="100">
        <f t="shared" si="13"/>
        <v>0</v>
      </c>
      <c r="BR34" s="100">
        <f t="shared" si="13"/>
        <v>0</v>
      </c>
      <c r="BS34" s="100">
        <f t="shared" si="13"/>
        <v>0</v>
      </c>
      <c r="BT34" s="100">
        <f t="shared" si="13"/>
        <v>0</v>
      </c>
      <c r="BU34" s="100">
        <f t="shared" si="13"/>
        <v>0</v>
      </c>
      <c r="BV34" s="100">
        <f t="shared" si="13"/>
        <v>0</v>
      </c>
      <c r="BW34" s="100">
        <f t="shared" si="13"/>
        <v>0</v>
      </c>
      <c r="BX34" s="100">
        <f t="shared" si="13"/>
        <v>0</v>
      </c>
      <c r="BY34" s="100">
        <f t="shared" si="13"/>
        <v>0</v>
      </c>
      <c r="BZ34" s="100">
        <f t="shared" si="13"/>
        <v>0</v>
      </c>
      <c r="CA34" s="100">
        <f t="shared" si="13"/>
        <v>0</v>
      </c>
      <c r="CB34" s="100">
        <f t="shared" si="13"/>
        <v>0</v>
      </c>
      <c r="CC34" s="100">
        <f t="shared" si="13"/>
        <v>0</v>
      </c>
      <c r="CD34" s="100">
        <f t="shared" si="13"/>
        <v>0</v>
      </c>
      <c r="CE34" s="100">
        <f t="shared" si="13"/>
        <v>0</v>
      </c>
    </row>
    <row r="35" spans="2:83" x14ac:dyDescent="0.25">
      <c r="B35" s="307"/>
      <c r="C35" s="54" t="s">
        <v>16</v>
      </c>
      <c r="E35" s="45"/>
      <c r="F35" s="34"/>
      <c r="G35" s="34"/>
      <c r="H35" s="34"/>
      <c r="I35" s="16"/>
      <c r="J35" s="16"/>
      <c r="K35" s="16"/>
      <c r="L35" s="16"/>
      <c r="M35" s="16"/>
      <c r="N35" s="16"/>
      <c r="O35" s="16"/>
      <c r="P35" s="16"/>
      <c r="Q35" s="16"/>
      <c r="R35" s="16"/>
      <c r="S35" s="16"/>
      <c r="T35" s="16"/>
      <c r="U35" s="16"/>
      <c r="V35" s="16"/>
      <c r="W35" s="100">
        <f t="shared" ca="1" si="13"/>
        <v>0</v>
      </c>
      <c r="X35" s="100">
        <f t="shared" ca="1" si="13"/>
        <v>0</v>
      </c>
      <c r="Y35" s="100">
        <f t="shared" ca="1" si="13"/>
        <v>0</v>
      </c>
      <c r="Z35" s="100">
        <f t="shared" ca="1" si="13"/>
        <v>0</v>
      </c>
      <c r="AA35" s="100">
        <f t="shared" ca="1" si="13"/>
        <v>0</v>
      </c>
      <c r="AB35" s="100">
        <f t="shared" ca="1" si="13"/>
        <v>0</v>
      </c>
      <c r="AC35" s="100">
        <f t="shared" ca="1" si="13"/>
        <v>0</v>
      </c>
      <c r="AD35" s="100">
        <f t="shared" ca="1" si="13"/>
        <v>0</v>
      </c>
      <c r="AE35" s="100">
        <f t="shared" ca="1" si="13"/>
        <v>0</v>
      </c>
      <c r="AF35" s="100">
        <f t="shared" ca="1" si="13"/>
        <v>0</v>
      </c>
      <c r="AG35" s="100">
        <f t="shared" ca="1" si="13"/>
        <v>0</v>
      </c>
      <c r="AH35" s="100">
        <f t="shared" ca="1" si="13"/>
        <v>0</v>
      </c>
      <c r="AI35" s="100">
        <f t="shared" ca="1" si="13"/>
        <v>0</v>
      </c>
      <c r="AJ35" s="100">
        <f t="shared" ca="1" si="13"/>
        <v>0</v>
      </c>
      <c r="AK35" s="100">
        <f t="shared" ca="1" si="13"/>
        <v>0</v>
      </c>
      <c r="AL35" s="100">
        <f t="shared" ca="1" si="13"/>
        <v>5.8652250593526717E-2</v>
      </c>
      <c r="AM35" s="100">
        <f t="shared" ca="1" si="13"/>
        <v>0.16210406611392</v>
      </c>
      <c r="AN35" s="100">
        <f t="shared" ca="1" si="13"/>
        <v>0.3642308703264</v>
      </c>
      <c r="AO35" s="100">
        <f t="shared" ca="1" si="13"/>
        <v>0.54801333000000008</v>
      </c>
      <c r="AP35" s="100">
        <f t="shared" ca="1" si="13"/>
        <v>0.7070225189999999</v>
      </c>
      <c r="AQ35" s="100">
        <f t="shared" ca="1" si="13"/>
        <v>0.79005864000000003</v>
      </c>
      <c r="AR35" s="100">
        <f t="shared" ca="1" si="13"/>
        <v>0.84859992000000006</v>
      </c>
      <c r="AS35" s="100">
        <f t="shared" ca="1" si="13"/>
        <v>0.88121577600000012</v>
      </c>
      <c r="AT35" s="100">
        <f t="shared" ca="1" si="13"/>
        <v>0.88471847884800026</v>
      </c>
      <c r="AU35" s="100">
        <f t="shared" si="13"/>
        <v>0</v>
      </c>
      <c r="AV35" s="100">
        <f t="shared" si="13"/>
        <v>0</v>
      </c>
      <c r="AW35" s="100">
        <f t="shared" si="13"/>
        <v>0</v>
      </c>
      <c r="AX35" s="100">
        <f t="shared" si="13"/>
        <v>0</v>
      </c>
      <c r="AY35" s="100">
        <f t="shared" si="13"/>
        <v>0</v>
      </c>
      <c r="AZ35" s="100">
        <f t="shared" si="13"/>
        <v>0</v>
      </c>
      <c r="BA35" s="100">
        <f t="shared" si="13"/>
        <v>0</v>
      </c>
      <c r="BB35" s="100">
        <f t="shared" si="13"/>
        <v>0</v>
      </c>
      <c r="BC35" s="100">
        <f t="shared" si="13"/>
        <v>0</v>
      </c>
      <c r="BD35" s="100">
        <f t="shared" si="13"/>
        <v>0</v>
      </c>
      <c r="BE35" s="100">
        <f t="shared" si="13"/>
        <v>0</v>
      </c>
      <c r="BF35" s="100">
        <f t="shared" si="13"/>
        <v>0</v>
      </c>
      <c r="BG35" s="100">
        <f t="shared" si="13"/>
        <v>0</v>
      </c>
      <c r="BH35" s="100">
        <f t="shared" si="13"/>
        <v>0</v>
      </c>
      <c r="BI35" s="100">
        <f t="shared" si="13"/>
        <v>0</v>
      </c>
      <c r="BJ35" s="100">
        <f t="shared" si="13"/>
        <v>0</v>
      </c>
      <c r="BK35" s="100">
        <f t="shared" si="13"/>
        <v>0</v>
      </c>
      <c r="BL35" s="100">
        <f t="shared" si="13"/>
        <v>0</v>
      </c>
      <c r="BM35" s="100">
        <f t="shared" si="13"/>
        <v>0</v>
      </c>
      <c r="BN35" s="100">
        <f t="shared" si="13"/>
        <v>0</v>
      </c>
      <c r="BO35" s="100">
        <f t="shared" si="13"/>
        <v>0</v>
      </c>
      <c r="BP35" s="100">
        <f t="shared" si="13"/>
        <v>0</v>
      </c>
      <c r="BQ35" s="100">
        <f t="shared" si="13"/>
        <v>0</v>
      </c>
      <c r="BR35" s="100">
        <f t="shared" si="13"/>
        <v>0</v>
      </c>
      <c r="BS35" s="100">
        <f t="shared" si="13"/>
        <v>0</v>
      </c>
      <c r="BT35" s="100">
        <f t="shared" si="13"/>
        <v>0</v>
      </c>
      <c r="BU35" s="100">
        <f t="shared" si="13"/>
        <v>0</v>
      </c>
      <c r="BV35" s="100">
        <f t="shared" si="13"/>
        <v>0</v>
      </c>
      <c r="BW35" s="100">
        <f t="shared" si="13"/>
        <v>0</v>
      </c>
      <c r="BX35" s="100">
        <f t="shared" si="13"/>
        <v>0</v>
      </c>
      <c r="BY35" s="100">
        <f t="shared" si="13"/>
        <v>0</v>
      </c>
      <c r="BZ35" s="100">
        <f t="shared" si="13"/>
        <v>0</v>
      </c>
      <c r="CA35" s="100">
        <f t="shared" si="13"/>
        <v>0</v>
      </c>
      <c r="CB35" s="100">
        <f t="shared" si="13"/>
        <v>0</v>
      </c>
      <c r="CC35" s="100">
        <f t="shared" si="13"/>
        <v>0</v>
      </c>
      <c r="CD35" s="100">
        <f t="shared" si="13"/>
        <v>0</v>
      </c>
      <c r="CE35" s="100">
        <f t="shared" si="13"/>
        <v>0</v>
      </c>
    </row>
    <row r="36" spans="2:83" ht="24" x14ac:dyDescent="0.25">
      <c r="B36" s="307"/>
      <c r="C36" s="54" t="s">
        <v>17</v>
      </c>
      <c r="E36" s="45"/>
      <c r="F36" s="34"/>
      <c r="G36" s="34"/>
      <c r="H36" s="34"/>
      <c r="I36" s="16"/>
      <c r="J36" s="16"/>
      <c r="K36" s="16"/>
      <c r="L36" s="16"/>
      <c r="M36" s="16"/>
      <c r="N36" s="16"/>
      <c r="O36" s="16"/>
      <c r="P36" s="16"/>
      <c r="Q36" s="16"/>
      <c r="R36" s="16"/>
      <c r="S36" s="16"/>
      <c r="T36" s="16"/>
      <c r="U36" s="16"/>
      <c r="V36" s="16"/>
      <c r="W36" s="100">
        <f t="shared" ca="1" si="13"/>
        <v>0</v>
      </c>
      <c r="X36" s="100">
        <f t="shared" ca="1" si="13"/>
        <v>0</v>
      </c>
      <c r="Y36" s="100">
        <f t="shared" ca="1" si="13"/>
        <v>0</v>
      </c>
      <c r="Z36" s="100">
        <f t="shared" ca="1" si="13"/>
        <v>0</v>
      </c>
      <c r="AA36" s="100">
        <f t="shared" ca="1" si="13"/>
        <v>0</v>
      </c>
      <c r="AB36" s="100">
        <f t="shared" ca="1" si="13"/>
        <v>0</v>
      </c>
      <c r="AC36" s="100">
        <f t="shared" ca="1" si="13"/>
        <v>0</v>
      </c>
      <c r="AD36" s="100">
        <f t="shared" ca="1" si="13"/>
        <v>0</v>
      </c>
      <c r="AE36" s="100">
        <f t="shared" ca="1" si="13"/>
        <v>0</v>
      </c>
      <c r="AF36" s="100">
        <f t="shared" ca="1" si="13"/>
        <v>0</v>
      </c>
      <c r="AG36" s="100">
        <f t="shared" ca="1" si="13"/>
        <v>0</v>
      </c>
      <c r="AH36" s="100">
        <f t="shared" ref="AH36:CE37" ca="1" si="14">AH86+AH136</f>
        <v>0</v>
      </c>
      <c r="AI36" s="100">
        <f t="shared" ca="1" si="14"/>
        <v>0</v>
      </c>
      <c r="AJ36" s="100">
        <f t="shared" ca="1" si="14"/>
        <v>0</v>
      </c>
      <c r="AK36" s="100">
        <f t="shared" ca="1" si="14"/>
        <v>0</v>
      </c>
      <c r="AL36" s="100">
        <f t="shared" ca="1" si="14"/>
        <v>0</v>
      </c>
      <c r="AM36" s="100">
        <f t="shared" ca="1" si="14"/>
        <v>1.6361582952669866E-2</v>
      </c>
      <c r="AN36" s="100">
        <f t="shared" ca="1" si="14"/>
        <v>0.14238804731637333</v>
      </c>
      <c r="AO36" s="100">
        <f t="shared" ca="1" si="14"/>
        <v>0.48710210381999991</v>
      </c>
      <c r="AP36" s="100">
        <f t="shared" ca="1" si="14"/>
        <v>0.98801609390666656</v>
      </c>
      <c r="AQ36" s="100">
        <f t="shared" ca="1" si="14"/>
        <v>1.4643094400000001</v>
      </c>
      <c r="AR36" s="100">
        <f t="shared" ca="1" si="14"/>
        <v>1.9172380349333336</v>
      </c>
      <c r="AS36" s="100">
        <f t="shared" ca="1" si="14"/>
        <v>2.4368988142186669</v>
      </c>
      <c r="AT36" s="100">
        <f t="shared" ca="1" si="14"/>
        <v>3.0614710589013336</v>
      </c>
      <c r="AU36" s="100">
        <f t="shared" si="14"/>
        <v>0</v>
      </c>
      <c r="AV36" s="100">
        <f t="shared" si="14"/>
        <v>0</v>
      </c>
      <c r="AW36" s="100">
        <f t="shared" si="14"/>
        <v>0</v>
      </c>
      <c r="AX36" s="100">
        <f t="shared" si="14"/>
        <v>0</v>
      </c>
      <c r="AY36" s="100">
        <f t="shared" si="14"/>
        <v>0</v>
      </c>
      <c r="AZ36" s="100">
        <f t="shared" si="14"/>
        <v>0</v>
      </c>
      <c r="BA36" s="100">
        <f t="shared" si="14"/>
        <v>0</v>
      </c>
      <c r="BB36" s="100">
        <f t="shared" si="14"/>
        <v>0</v>
      </c>
      <c r="BC36" s="100">
        <f t="shared" si="14"/>
        <v>0</v>
      </c>
      <c r="BD36" s="100">
        <f t="shared" si="14"/>
        <v>0</v>
      </c>
      <c r="BE36" s="100">
        <f t="shared" si="14"/>
        <v>0</v>
      </c>
      <c r="BF36" s="100">
        <f t="shared" si="14"/>
        <v>0</v>
      </c>
      <c r="BG36" s="100">
        <f t="shared" si="14"/>
        <v>0</v>
      </c>
      <c r="BH36" s="100">
        <f t="shared" si="14"/>
        <v>0</v>
      </c>
      <c r="BI36" s="100">
        <f t="shared" si="14"/>
        <v>0</v>
      </c>
      <c r="BJ36" s="100">
        <f t="shared" si="14"/>
        <v>0</v>
      </c>
      <c r="BK36" s="100">
        <f t="shared" si="14"/>
        <v>0</v>
      </c>
      <c r="BL36" s="100">
        <f t="shared" si="14"/>
        <v>0</v>
      </c>
      <c r="BM36" s="100">
        <f t="shared" si="14"/>
        <v>0</v>
      </c>
      <c r="BN36" s="100">
        <f t="shared" si="14"/>
        <v>0</v>
      </c>
      <c r="BO36" s="100">
        <f t="shared" si="14"/>
        <v>0</v>
      </c>
      <c r="BP36" s="100">
        <f t="shared" si="14"/>
        <v>0</v>
      </c>
      <c r="BQ36" s="100">
        <f t="shared" si="14"/>
        <v>0</v>
      </c>
      <c r="BR36" s="100">
        <f t="shared" si="14"/>
        <v>0</v>
      </c>
      <c r="BS36" s="100">
        <f t="shared" si="14"/>
        <v>0</v>
      </c>
      <c r="BT36" s="100">
        <f t="shared" si="14"/>
        <v>0</v>
      </c>
      <c r="BU36" s="100">
        <f t="shared" si="14"/>
        <v>0</v>
      </c>
      <c r="BV36" s="100">
        <f t="shared" si="14"/>
        <v>0</v>
      </c>
      <c r="BW36" s="100">
        <f t="shared" si="14"/>
        <v>0</v>
      </c>
      <c r="BX36" s="100">
        <f t="shared" si="14"/>
        <v>0</v>
      </c>
      <c r="BY36" s="100">
        <f t="shared" si="14"/>
        <v>0</v>
      </c>
      <c r="BZ36" s="100">
        <f t="shared" si="14"/>
        <v>0</v>
      </c>
      <c r="CA36" s="100">
        <f t="shared" si="14"/>
        <v>0</v>
      </c>
      <c r="CB36" s="100">
        <f t="shared" si="14"/>
        <v>0</v>
      </c>
      <c r="CC36" s="100">
        <f t="shared" si="14"/>
        <v>0</v>
      </c>
      <c r="CD36" s="100">
        <f t="shared" si="14"/>
        <v>0</v>
      </c>
      <c r="CE36" s="100">
        <f t="shared" si="14"/>
        <v>0</v>
      </c>
    </row>
    <row r="37" spans="2:83" ht="25.2" customHeight="1" x14ac:dyDescent="0.25">
      <c r="B37" s="307"/>
      <c r="C37" s="54" t="s">
        <v>74</v>
      </c>
      <c r="E37" s="45"/>
      <c r="F37" s="34"/>
      <c r="G37" s="34"/>
      <c r="H37" s="34"/>
      <c r="I37" s="16"/>
      <c r="J37" s="16"/>
      <c r="K37" s="16"/>
      <c r="L37" s="16"/>
      <c r="M37" s="16"/>
      <c r="N37" s="16"/>
      <c r="O37" s="16"/>
      <c r="P37" s="16"/>
      <c r="Q37" s="16"/>
      <c r="R37" s="16"/>
      <c r="S37" s="16"/>
      <c r="T37" s="16"/>
      <c r="U37" s="16"/>
      <c r="V37" s="16"/>
      <c r="W37" s="100">
        <f t="shared" ref="W37:BB37" ca="1" si="15">W87+W137</f>
        <v>0</v>
      </c>
      <c r="X37" s="100">
        <f t="shared" ca="1" si="15"/>
        <v>0</v>
      </c>
      <c r="Y37" s="100">
        <f t="shared" ca="1" si="15"/>
        <v>1.164641225015579E-3</v>
      </c>
      <c r="Z37" s="100">
        <f t="shared" ca="1" si="15"/>
        <v>9.0031748752455749E-3</v>
      </c>
      <c r="AA37" s="100">
        <f t="shared" ca="1" si="15"/>
        <v>3.2889943603795005E-2</v>
      </c>
      <c r="AB37" s="100">
        <f t="shared" ca="1" si="15"/>
        <v>8.2151886627218035E-2</v>
      </c>
      <c r="AC37" s="100">
        <f t="shared" ca="1" si="15"/>
        <v>0.15867778822117812</v>
      </c>
      <c r="AD37" s="100">
        <f t="shared" ca="1" si="15"/>
        <v>0.25889071443984424</v>
      </c>
      <c r="AE37" s="100">
        <f t="shared" ca="1" si="15"/>
        <v>0.37461791874642747</v>
      </c>
      <c r="AF37" s="100">
        <f t="shared" ca="1" si="15"/>
        <v>0.49990580656995404</v>
      </c>
      <c r="AG37" s="100">
        <f t="shared" ca="1" si="15"/>
        <v>0.63550071956374943</v>
      </c>
      <c r="AH37" s="100">
        <f t="shared" ca="1" si="15"/>
        <v>0.77077699470441441</v>
      </c>
      <c r="AI37" s="100">
        <f t="shared" ca="1" si="15"/>
        <v>0.90785065855452196</v>
      </c>
      <c r="AJ37" s="100">
        <f t="shared" ca="1" si="15"/>
        <v>1.0515957566020835</v>
      </c>
      <c r="AK37" s="100">
        <f t="shared" ca="1" si="15"/>
        <v>1.1977202247269167</v>
      </c>
      <c r="AL37" s="100">
        <f t="shared" ca="1" si="15"/>
        <v>1.3858285040281084</v>
      </c>
      <c r="AM37" s="100">
        <f t="shared" ca="1" si="15"/>
        <v>1.6588875284415554</v>
      </c>
      <c r="AN37" s="100">
        <f t="shared" ca="1" si="15"/>
        <v>2.0398816691500237</v>
      </c>
      <c r="AO37" s="100">
        <f t="shared" ca="1" si="15"/>
        <v>2.4861152435442175</v>
      </c>
      <c r="AP37" s="100">
        <f t="shared" ca="1" si="15"/>
        <v>2.9395039927729631</v>
      </c>
      <c r="AQ37" s="100">
        <f t="shared" ca="1" si="15"/>
        <v>3.3642971555982175</v>
      </c>
      <c r="AR37" s="100">
        <f t="shared" ca="1" si="15"/>
        <v>3.6981503502791759</v>
      </c>
      <c r="AS37" s="100">
        <f t="shared" ca="1" si="15"/>
        <v>3.8722823143016303</v>
      </c>
      <c r="AT37" s="100">
        <f t="shared" ca="1" si="15"/>
        <v>3.7279597209930997</v>
      </c>
      <c r="AU37" s="100">
        <f t="shared" si="15"/>
        <v>0</v>
      </c>
      <c r="AV37" s="100">
        <f t="shared" si="15"/>
        <v>0</v>
      </c>
      <c r="AW37" s="100">
        <f t="shared" si="15"/>
        <v>0</v>
      </c>
      <c r="AX37" s="100">
        <f t="shared" si="15"/>
        <v>0</v>
      </c>
      <c r="AY37" s="100">
        <f t="shared" si="15"/>
        <v>0</v>
      </c>
      <c r="AZ37" s="100">
        <f t="shared" si="15"/>
        <v>0</v>
      </c>
      <c r="BA37" s="100">
        <f t="shared" si="15"/>
        <v>0</v>
      </c>
      <c r="BB37" s="100">
        <f t="shared" si="15"/>
        <v>0</v>
      </c>
      <c r="BC37" s="100">
        <f t="shared" si="14"/>
        <v>0</v>
      </c>
      <c r="BD37" s="100">
        <f t="shared" si="14"/>
        <v>0</v>
      </c>
      <c r="BE37" s="100">
        <f t="shared" si="14"/>
        <v>0</v>
      </c>
      <c r="BF37" s="100">
        <f t="shared" si="14"/>
        <v>0</v>
      </c>
      <c r="BG37" s="100">
        <f t="shared" si="14"/>
        <v>0</v>
      </c>
      <c r="BH37" s="100">
        <f t="shared" si="14"/>
        <v>0</v>
      </c>
      <c r="BI37" s="100">
        <f t="shared" si="14"/>
        <v>0</v>
      </c>
      <c r="BJ37" s="100">
        <f t="shared" si="14"/>
        <v>0</v>
      </c>
      <c r="BK37" s="100">
        <f t="shared" si="14"/>
        <v>0</v>
      </c>
      <c r="BL37" s="100">
        <f t="shared" si="14"/>
        <v>0</v>
      </c>
      <c r="BM37" s="100">
        <f t="shared" si="14"/>
        <v>0</v>
      </c>
      <c r="BN37" s="100">
        <f t="shared" si="14"/>
        <v>0</v>
      </c>
      <c r="BO37" s="100">
        <f t="shared" si="14"/>
        <v>0</v>
      </c>
      <c r="BP37" s="100">
        <f t="shared" si="14"/>
        <v>0</v>
      </c>
      <c r="BQ37" s="100">
        <f t="shared" si="14"/>
        <v>0</v>
      </c>
      <c r="BR37" s="100">
        <f t="shared" si="14"/>
        <v>0</v>
      </c>
      <c r="BS37" s="100">
        <f t="shared" si="14"/>
        <v>0</v>
      </c>
      <c r="BT37" s="100">
        <f t="shared" si="14"/>
        <v>0</v>
      </c>
      <c r="BU37" s="100">
        <f t="shared" si="14"/>
        <v>0</v>
      </c>
      <c r="BV37" s="100">
        <f t="shared" si="14"/>
        <v>0</v>
      </c>
      <c r="BW37" s="100">
        <f t="shared" si="14"/>
        <v>0</v>
      </c>
      <c r="BX37" s="100">
        <f t="shared" si="14"/>
        <v>0</v>
      </c>
      <c r="BY37" s="100">
        <f t="shared" si="14"/>
        <v>0</v>
      </c>
      <c r="BZ37" s="100">
        <f t="shared" si="14"/>
        <v>0</v>
      </c>
      <c r="CA37" s="100">
        <f t="shared" si="14"/>
        <v>0</v>
      </c>
      <c r="CB37" s="100">
        <f t="shared" si="14"/>
        <v>0</v>
      </c>
      <c r="CC37" s="100">
        <f t="shared" si="14"/>
        <v>0</v>
      </c>
      <c r="CD37" s="100">
        <f t="shared" si="14"/>
        <v>0</v>
      </c>
      <c r="CE37" s="100">
        <f t="shared" si="14"/>
        <v>0</v>
      </c>
    </row>
    <row r="38" spans="2:83" x14ac:dyDescent="0.25">
      <c r="B38" s="307"/>
      <c r="C38" s="3" t="s">
        <v>77</v>
      </c>
      <c r="E38" s="45"/>
      <c r="F38" s="34"/>
      <c r="G38" s="34"/>
      <c r="H38" s="34"/>
      <c r="I38" s="17"/>
      <c r="J38" s="17"/>
      <c r="K38" s="17"/>
      <c r="L38" s="17"/>
      <c r="M38" s="17"/>
      <c r="N38" s="17"/>
      <c r="O38" s="17"/>
      <c r="P38" s="17"/>
      <c r="Q38" s="17"/>
      <c r="R38" s="17"/>
      <c r="S38" s="17"/>
      <c r="T38" s="17"/>
      <c r="U38" s="17"/>
      <c r="V38" s="17"/>
      <c r="W38" s="26">
        <f t="shared" ref="W38:CE38" ca="1" si="16">SUM(W32:W37)</f>
        <v>1.571232069433913</v>
      </c>
      <c r="X38" s="26">
        <f t="shared" ca="1" si="16"/>
        <v>2.2136506610825659</v>
      </c>
      <c r="Y38" s="26">
        <f t="shared" ca="1" si="16"/>
        <v>3.2395100274020678</v>
      </c>
      <c r="Z38" s="26">
        <f t="shared" ca="1" si="16"/>
        <v>4.2460350945509981</v>
      </c>
      <c r="AA38" s="26">
        <f t="shared" ca="1" si="16"/>
        <v>5.0492225572140965</v>
      </c>
      <c r="AB38" s="26">
        <f t="shared" ca="1" si="16"/>
        <v>5.3963684140915511</v>
      </c>
      <c r="AC38" s="26">
        <f t="shared" ca="1" si="16"/>
        <v>5.5791843145392104</v>
      </c>
      <c r="AD38" s="26">
        <f t="shared" ca="1" si="16"/>
        <v>5.738742745468592</v>
      </c>
      <c r="AE38" s="26">
        <f t="shared" ca="1" si="16"/>
        <v>5.8294477919001064</v>
      </c>
      <c r="AF38" s="26">
        <f t="shared" ca="1" si="16"/>
        <v>5.9081300227414904</v>
      </c>
      <c r="AG38" s="26">
        <f t="shared" ca="1" si="16"/>
        <v>6.125677879828145</v>
      </c>
      <c r="AH38" s="26">
        <f t="shared" ca="1" si="16"/>
        <v>6.2685180326699772</v>
      </c>
      <c r="AI38" s="26">
        <f t="shared" ca="1" si="16"/>
        <v>6.4445341741045814</v>
      </c>
      <c r="AJ38" s="26">
        <f t="shared" ca="1" si="16"/>
        <v>6.70555828931567</v>
      </c>
      <c r="AK38" s="26">
        <f t="shared" ca="1" si="16"/>
        <v>6.8820357674061183</v>
      </c>
      <c r="AL38" s="26">
        <f t="shared" ca="1" si="16"/>
        <v>7.2689726594251791</v>
      </c>
      <c r="AM38" s="26">
        <f t="shared" ca="1" si="16"/>
        <v>7.7767679607261027</v>
      </c>
      <c r="AN38" s="26">
        <f t="shared" ca="1" si="16"/>
        <v>8.3860517287036664</v>
      </c>
      <c r="AO38" s="26">
        <f t="shared" ca="1" si="16"/>
        <v>8.9956719336738953</v>
      </c>
      <c r="AP38" s="26">
        <f t="shared" ca="1" si="16"/>
        <v>9.7318226183652801</v>
      </c>
      <c r="AQ38" s="26">
        <f t="shared" ca="1" si="16"/>
        <v>10.594134458183248</v>
      </c>
      <c r="AR38" s="26">
        <f t="shared" ca="1" si="16"/>
        <v>11.463962738867146</v>
      </c>
      <c r="AS38" s="26">
        <f t="shared" ca="1" si="16"/>
        <v>12.26313426416065</v>
      </c>
      <c r="AT38" s="26">
        <f t="shared" ca="1" si="16"/>
        <v>12.890414747978378</v>
      </c>
      <c r="AU38" s="26">
        <f t="shared" si="16"/>
        <v>0</v>
      </c>
      <c r="AV38" s="26">
        <f t="shared" si="16"/>
        <v>0</v>
      </c>
      <c r="AW38" s="26">
        <f t="shared" si="16"/>
        <v>0</v>
      </c>
      <c r="AX38" s="26">
        <f t="shared" si="16"/>
        <v>0</v>
      </c>
      <c r="AY38" s="26">
        <f t="shared" si="16"/>
        <v>0</v>
      </c>
      <c r="AZ38" s="26">
        <f t="shared" si="16"/>
        <v>0</v>
      </c>
      <c r="BA38" s="26">
        <f t="shared" si="16"/>
        <v>0</v>
      </c>
      <c r="BB38" s="26">
        <f t="shared" si="16"/>
        <v>0</v>
      </c>
      <c r="BC38" s="26">
        <f t="shared" si="16"/>
        <v>0</v>
      </c>
      <c r="BD38" s="26">
        <f t="shared" si="16"/>
        <v>0</v>
      </c>
      <c r="BE38" s="26">
        <f t="shared" si="16"/>
        <v>0</v>
      </c>
      <c r="BF38" s="26">
        <f t="shared" si="16"/>
        <v>0</v>
      </c>
      <c r="BG38" s="26">
        <f t="shared" si="16"/>
        <v>0</v>
      </c>
      <c r="BH38" s="26">
        <f t="shared" si="16"/>
        <v>0</v>
      </c>
      <c r="BI38" s="26">
        <f t="shared" si="16"/>
        <v>0</v>
      </c>
      <c r="BJ38" s="26">
        <f t="shared" si="16"/>
        <v>0</v>
      </c>
      <c r="BK38" s="26">
        <f t="shared" si="16"/>
        <v>0</v>
      </c>
      <c r="BL38" s="26">
        <f t="shared" si="16"/>
        <v>0</v>
      </c>
      <c r="BM38" s="26">
        <f t="shared" si="16"/>
        <v>0</v>
      </c>
      <c r="BN38" s="26">
        <f t="shared" si="16"/>
        <v>0</v>
      </c>
      <c r="BO38" s="26">
        <f t="shared" si="16"/>
        <v>0</v>
      </c>
      <c r="BP38" s="26">
        <f t="shared" si="16"/>
        <v>0</v>
      </c>
      <c r="BQ38" s="26">
        <f t="shared" si="16"/>
        <v>0</v>
      </c>
      <c r="BR38" s="26">
        <f t="shared" si="16"/>
        <v>0</v>
      </c>
      <c r="BS38" s="26">
        <f t="shared" si="16"/>
        <v>0</v>
      </c>
      <c r="BT38" s="26">
        <f t="shared" si="16"/>
        <v>0</v>
      </c>
      <c r="BU38" s="26">
        <f t="shared" si="16"/>
        <v>0</v>
      </c>
      <c r="BV38" s="26">
        <f t="shared" si="16"/>
        <v>0</v>
      </c>
      <c r="BW38" s="26">
        <f t="shared" si="16"/>
        <v>0</v>
      </c>
      <c r="BX38" s="26">
        <f t="shared" si="16"/>
        <v>0</v>
      </c>
      <c r="BY38" s="26">
        <f t="shared" si="16"/>
        <v>0</v>
      </c>
      <c r="BZ38" s="26">
        <f t="shared" si="16"/>
        <v>0</v>
      </c>
      <c r="CA38" s="26">
        <f t="shared" si="16"/>
        <v>0</v>
      </c>
      <c r="CB38" s="26">
        <f t="shared" si="16"/>
        <v>0</v>
      </c>
      <c r="CC38" s="26">
        <f t="shared" si="16"/>
        <v>0</v>
      </c>
      <c r="CD38" s="26">
        <f t="shared" si="16"/>
        <v>0</v>
      </c>
      <c r="CE38" s="26">
        <f t="shared" si="16"/>
        <v>0</v>
      </c>
    </row>
    <row r="39" spans="2:83" x14ac:dyDescent="0.25">
      <c r="B39" s="307" t="s">
        <v>3</v>
      </c>
      <c r="C39" s="54" t="s">
        <v>19</v>
      </c>
      <c r="E39" s="45"/>
      <c r="F39" s="34"/>
      <c r="G39" s="34"/>
      <c r="H39" s="34"/>
      <c r="I39" s="16"/>
      <c r="J39" s="16"/>
      <c r="K39" s="16"/>
      <c r="L39" s="16"/>
      <c r="M39" s="16"/>
      <c r="N39" s="16"/>
      <c r="O39" s="16"/>
      <c r="P39" s="16"/>
      <c r="Q39" s="16"/>
      <c r="R39" s="16"/>
      <c r="S39" s="16"/>
      <c r="T39" s="16"/>
      <c r="U39" s="16"/>
      <c r="V39" s="16"/>
      <c r="W39" s="100">
        <f t="shared" ref="W39:CE40" ca="1" si="17">W89+W139</f>
        <v>1.775982287374575</v>
      </c>
      <c r="X39" s="100">
        <f t="shared" ca="1" si="17"/>
        <v>1.8497078983723898</v>
      </c>
      <c r="Y39" s="100">
        <f t="shared" ca="1" si="17"/>
        <v>1.8917108788526182</v>
      </c>
      <c r="Z39" s="100">
        <f t="shared" ca="1" si="17"/>
        <v>1.8095791840176718</v>
      </c>
      <c r="AA39" s="100">
        <f t="shared" ca="1" si="17"/>
        <v>1.7752704615522397</v>
      </c>
      <c r="AB39" s="100">
        <f t="shared" ca="1" si="17"/>
        <v>1.6852858601993117</v>
      </c>
      <c r="AC39" s="100">
        <f t="shared" ca="1" si="17"/>
        <v>1.614985721374427</v>
      </c>
      <c r="AD39" s="100">
        <f t="shared" ca="1" si="17"/>
        <v>1.5743794432621092</v>
      </c>
      <c r="AE39" s="100">
        <f t="shared" ca="1" si="17"/>
        <v>1.5204459482133186</v>
      </c>
      <c r="AF39" s="100">
        <f t="shared" ca="1" si="17"/>
        <v>1.4620155817887541</v>
      </c>
      <c r="AG39" s="100">
        <f t="shared" ca="1" si="17"/>
        <v>1.4377845390324868</v>
      </c>
      <c r="AH39" s="100">
        <f t="shared" ca="1" si="17"/>
        <v>1.3930126712574729</v>
      </c>
      <c r="AI39" s="100">
        <f t="shared" ca="1" si="17"/>
        <v>1.3560616557764347</v>
      </c>
      <c r="AJ39" s="100">
        <f t="shared" ca="1" si="17"/>
        <v>1.3385388842053703</v>
      </c>
      <c r="AK39" s="100">
        <f t="shared" ca="1" si="17"/>
        <v>1.3013045382349258</v>
      </c>
      <c r="AL39" s="100">
        <f t="shared" ca="1" si="17"/>
        <v>1.2904569221506186</v>
      </c>
      <c r="AM39" s="100">
        <f t="shared" ca="1" si="17"/>
        <v>1.3101064712862938</v>
      </c>
      <c r="AN39" s="100">
        <f t="shared" ca="1" si="17"/>
        <v>1.317317096724274</v>
      </c>
      <c r="AO39" s="100">
        <f t="shared" ca="1" si="17"/>
        <v>1.2168537236072496</v>
      </c>
      <c r="AP39" s="100">
        <f t="shared" ca="1" si="17"/>
        <v>1.0247437232660255</v>
      </c>
      <c r="AQ39" s="100">
        <f t="shared" ca="1" si="17"/>
        <v>0.82909182719967667</v>
      </c>
      <c r="AR39" s="100">
        <f t="shared" ca="1" si="17"/>
        <v>0.69419731506628934</v>
      </c>
      <c r="AS39" s="100">
        <f t="shared" ca="1" si="17"/>
        <v>0.61505618407141827</v>
      </c>
      <c r="AT39" s="100">
        <f t="shared" ca="1" si="17"/>
        <v>0.49372549228639756</v>
      </c>
      <c r="AU39" s="100">
        <f t="shared" si="17"/>
        <v>0</v>
      </c>
      <c r="AV39" s="100">
        <f t="shared" si="17"/>
        <v>0</v>
      </c>
      <c r="AW39" s="100">
        <f t="shared" si="17"/>
        <v>0</v>
      </c>
      <c r="AX39" s="100">
        <f t="shared" si="17"/>
        <v>0</v>
      </c>
      <c r="AY39" s="100">
        <f t="shared" si="17"/>
        <v>0</v>
      </c>
      <c r="AZ39" s="100">
        <f t="shared" si="17"/>
        <v>0</v>
      </c>
      <c r="BA39" s="100">
        <f t="shared" si="17"/>
        <v>0</v>
      </c>
      <c r="BB39" s="100">
        <f t="shared" si="17"/>
        <v>0</v>
      </c>
      <c r="BC39" s="100">
        <f t="shared" si="17"/>
        <v>0</v>
      </c>
      <c r="BD39" s="100">
        <f t="shared" si="17"/>
        <v>0</v>
      </c>
      <c r="BE39" s="100">
        <f t="shared" si="17"/>
        <v>0</v>
      </c>
      <c r="BF39" s="100">
        <f t="shared" si="17"/>
        <v>0</v>
      </c>
      <c r="BG39" s="100">
        <f t="shared" si="17"/>
        <v>0</v>
      </c>
      <c r="BH39" s="100">
        <f t="shared" si="17"/>
        <v>0</v>
      </c>
      <c r="BI39" s="100">
        <f t="shared" si="17"/>
        <v>0</v>
      </c>
      <c r="BJ39" s="100">
        <f t="shared" si="17"/>
        <v>0</v>
      </c>
      <c r="BK39" s="100">
        <f t="shared" si="17"/>
        <v>0</v>
      </c>
      <c r="BL39" s="100">
        <f t="shared" si="17"/>
        <v>0</v>
      </c>
      <c r="BM39" s="100">
        <f t="shared" si="17"/>
        <v>0</v>
      </c>
      <c r="BN39" s="100">
        <f t="shared" si="17"/>
        <v>0</v>
      </c>
      <c r="BO39" s="100">
        <f t="shared" si="17"/>
        <v>0</v>
      </c>
      <c r="BP39" s="100">
        <f t="shared" si="17"/>
        <v>0</v>
      </c>
      <c r="BQ39" s="100">
        <f t="shared" si="17"/>
        <v>0</v>
      </c>
      <c r="BR39" s="100">
        <f t="shared" si="17"/>
        <v>0</v>
      </c>
      <c r="BS39" s="100">
        <f t="shared" si="17"/>
        <v>0</v>
      </c>
      <c r="BT39" s="100">
        <f t="shared" si="17"/>
        <v>0</v>
      </c>
      <c r="BU39" s="100">
        <f t="shared" si="17"/>
        <v>0</v>
      </c>
      <c r="BV39" s="100">
        <f t="shared" si="17"/>
        <v>0</v>
      </c>
      <c r="BW39" s="100">
        <f t="shared" si="17"/>
        <v>0</v>
      </c>
      <c r="BX39" s="100">
        <f t="shared" si="17"/>
        <v>0</v>
      </c>
      <c r="BY39" s="100">
        <f t="shared" si="17"/>
        <v>0</v>
      </c>
      <c r="BZ39" s="100">
        <f t="shared" si="17"/>
        <v>0</v>
      </c>
      <c r="CA39" s="100">
        <f t="shared" si="17"/>
        <v>0</v>
      </c>
      <c r="CB39" s="100">
        <f t="shared" si="17"/>
        <v>0</v>
      </c>
      <c r="CC39" s="100">
        <f t="shared" si="17"/>
        <v>0</v>
      </c>
      <c r="CD39" s="100">
        <f t="shared" si="17"/>
        <v>0</v>
      </c>
      <c r="CE39" s="100">
        <f t="shared" si="17"/>
        <v>0</v>
      </c>
    </row>
    <row r="40" spans="2:83" ht="24" x14ac:dyDescent="0.25">
      <c r="B40" s="307"/>
      <c r="C40" s="54" t="s">
        <v>20</v>
      </c>
      <c r="E40" s="45"/>
      <c r="F40" s="34"/>
      <c r="G40" s="34"/>
      <c r="H40" s="34"/>
      <c r="I40" s="16"/>
      <c r="J40" s="16"/>
      <c r="K40" s="16"/>
      <c r="L40" s="16"/>
      <c r="M40" s="16"/>
      <c r="N40" s="16"/>
      <c r="O40" s="16"/>
      <c r="P40" s="16"/>
      <c r="Q40" s="16"/>
      <c r="R40" s="16"/>
      <c r="S40" s="16"/>
      <c r="T40" s="16"/>
      <c r="U40" s="16"/>
      <c r="V40" s="16"/>
      <c r="W40" s="100">
        <f t="shared" ca="1" si="17"/>
        <v>14.7671545330541</v>
      </c>
      <c r="X40" s="100">
        <f t="shared" ca="1" si="17"/>
        <v>15.399515799959449</v>
      </c>
      <c r="Y40" s="100">
        <f t="shared" ca="1" si="17"/>
        <v>15.793538484928852</v>
      </c>
      <c r="Z40" s="100">
        <f t="shared" ca="1" si="17"/>
        <v>15.167643942840151</v>
      </c>
      <c r="AA40" s="100">
        <f t="shared" ca="1" si="17"/>
        <v>15.008678889838542</v>
      </c>
      <c r="AB40" s="100">
        <f t="shared" ca="1" si="17"/>
        <v>14.351770367130442</v>
      </c>
      <c r="AC40" s="100">
        <f t="shared" ca="1" si="17"/>
        <v>13.819879973273149</v>
      </c>
      <c r="AD40" s="100">
        <f t="shared" ca="1" si="17"/>
        <v>13.509107224467005</v>
      </c>
      <c r="AE40" s="100">
        <f t="shared" ca="1" si="17"/>
        <v>13.061490268338217</v>
      </c>
      <c r="AF40" s="100">
        <f t="shared" ca="1" si="17"/>
        <v>12.576795487564812</v>
      </c>
      <c r="AG40" s="100">
        <f t="shared" ca="1" si="17"/>
        <v>12.417483234931552</v>
      </c>
      <c r="AH40" s="100">
        <f t="shared" ca="1" si="17"/>
        <v>12.087678481401525</v>
      </c>
      <c r="AI40" s="100">
        <f t="shared" ca="1" si="17"/>
        <v>11.84142004534168</v>
      </c>
      <c r="AJ40" s="100">
        <f t="shared" ca="1" si="17"/>
        <v>11.780249312747138</v>
      </c>
      <c r="AK40" s="100">
        <f t="shared" ca="1" si="17"/>
        <v>11.536610794976809</v>
      </c>
      <c r="AL40" s="100">
        <f t="shared" ca="1" si="17"/>
        <v>11.546166577473821</v>
      </c>
      <c r="AM40" s="100">
        <f t="shared" ca="1" si="17"/>
        <v>11.922332781393683</v>
      </c>
      <c r="AN40" s="100">
        <f t="shared" ca="1" si="17"/>
        <v>12.387749281149553</v>
      </c>
      <c r="AO40" s="100">
        <f t="shared" ca="1" si="17"/>
        <v>11.719875534433374</v>
      </c>
      <c r="AP40" s="100">
        <f t="shared" ca="1" si="17"/>
        <v>9.5709533377774552</v>
      </c>
      <c r="AQ40" s="100">
        <f t="shared" ca="1" si="17"/>
        <v>7.2305472903903194</v>
      </c>
      <c r="AR40" s="100">
        <f t="shared" ca="1" si="17"/>
        <v>5.1672367292761887</v>
      </c>
      <c r="AS40" s="100">
        <f t="shared" ca="1" si="17"/>
        <v>3.4376224103649529</v>
      </c>
      <c r="AT40" s="100">
        <f t="shared" ca="1" si="17"/>
        <v>2.0650299647317336</v>
      </c>
      <c r="AU40" s="100">
        <f t="shared" si="17"/>
        <v>0</v>
      </c>
      <c r="AV40" s="100">
        <f t="shared" si="17"/>
        <v>0</v>
      </c>
      <c r="AW40" s="100">
        <f t="shared" si="17"/>
        <v>0</v>
      </c>
      <c r="AX40" s="100">
        <f t="shared" si="17"/>
        <v>0</v>
      </c>
      <c r="AY40" s="100">
        <f t="shared" si="17"/>
        <v>0</v>
      </c>
      <c r="AZ40" s="100">
        <f t="shared" si="17"/>
        <v>0</v>
      </c>
      <c r="BA40" s="100">
        <f t="shared" si="17"/>
        <v>0</v>
      </c>
      <c r="BB40" s="100">
        <f t="shared" si="17"/>
        <v>0</v>
      </c>
      <c r="BC40" s="100">
        <f t="shared" si="17"/>
        <v>0</v>
      </c>
      <c r="BD40" s="100">
        <f t="shared" si="17"/>
        <v>0</v>
      </c>
      <c r="BE40" s="100">
        <f t="shared" si="17"/>
        <v>0</v>
      </c>
      <c r="BF40" s="100">
        <f t="shared" si="17"/>
        <v>0</v>
      </c>
      <c r="BG40" s="100">
        <f t="shared" si="17"/>
        <v>0</v>
      </c>
      <c r="BH40" s="100">
        <f t="shared" si="17"/>
        <v>0</v>
      </c>
      <c r="BI40" s="100">
        <f t="shared" si="17"/>
        <v>0</v>
      </c>
      <c r="BJ40" s="100">
        <f t="shared" si="17"/>
        <v>0</v>
      </c>
      <c r="BK40" s="100">
        <f t="shared" si="17"/>
        <v>0</v>
      </c>
      <c r="BL40" s="100">
        <f t="shared" si="17"/>
        <v>0</v>
      </c>
      <c r="BM40" s="100">
        <f t="shared" si="17"/>
        <v>0</v>
      </c>
      <c r="BN40" s="100">
        <f t="shared" si="17"/>
        <v>0</v>
      </c>
      <c r="BO40" s="100">
        <f t="shared" si="17"/>
        <v>0</v>
      </c>
      <c r="BP40" s="100">
        <f t="shared" si="17"/>
        <v>0</v>
      </c>
      <c r="BQ40" s="100">
        <f t="shared" si="17"/>
        <v>0</v>
      </c>
      <c r="BR40" s="100">
        <f t="shared" si="17"/>
        <v>0</v>
      </c>
      <c r="BS40" s="100">
        <f t="shared" si="17"/>
        <v>0</v>
      </c>
      <c r="BT40" s="100">
        <f t="shared" si="17"/>
        <v>0</v>
      </c>
      <c r="BU40" s="100">
        <f t="shared" si="17"/>
        <v>0</v>
      </c>
      <c r="BV40" s="100">
        <f t="shared" si="17"/>
        <v>0</v>
      </c>
      <c r="BW40" s="100">
        <f t="shared" si="17"/>
        <v>0</v>
      </c>
      <c r="BX40" s="100">
        <f t="shared" si="17"/>
        <v>0</v>
      </c>
      <c r="BY40" s="100">
        <f t="shared" si="17"/>
        <v>0</v>
      </c>
      <c r="BZ40" s="100">
        <f t="shared" si="17"/>
        <v>0</v>
      </c>
      <c r="CA40" s="100">
        <f t="shared" si="17"/>
        <v>0</v>
      </c>
      <c r="CB40" s="100">
        <f t="shared" si="17"/>
        <v>0</v>
      </c>
      <c r="CC40" s="100">
        <f t="shared" si="17"/>
        <v>0</v>
      </c>
      <c r="CD40" s="100">
        <f t="shared" si="17"/>
        <v>0</v>
      </c>
      <c r="CE40" s="100">
        <f t="shared" si="17"/>
        <v>0</v>
      </c>
    </row>
    <row r="41" spans="2:83" x14ac:dyDescent="0.25">
      <c r="B41" s="307"/>
      <c r="C41" s="3" t="s">
        <v>78</v>
      </c>
      <c r="E41" s="45"/>
      <c r="F41" s="34"/>
      <c r="G41" s="34"/>
      <c r="H41" s="34"/>
      <c r="I41" s="17"/>
      <c r="J41" s="17"/>
      <c r="K41" s="17"/>
      <c r="L41" s="17"/>
      <c r="M41" s="17"/>
      <c r="N41" s="17"/>
      <c r="O41" s="17"/>
      <c r="P41" s="17"/>
      <c r="Q41" s="17"/>
      <c r="R41" s="17"/>
      <c r="S41" s="17"/>
      <c r="T41" s="17"/>
      <c r="U41" s="17"/>
      <c r="V41" s="17"/>
      <c r="W41" s="26">
        <f t="shared" ref="W41:CE41" ca="1" si="18">W39+W40</f>
        <v>16.543136820428675</v>
      </c>
      <c r="X41" s="26">
        <f t="shared" ca="1" si="18"/>
        <v>17.249223698331839</v>
      </c>
      <c r="Y41" s="26">
        <f t="shared" ca="1" si="18"/>
        <v>17.68524936378147</v>
      </c>
      <c r="Z41" s="26">
        <f t="shared" ca="1" si="18"/>
        <v>16.977223126857822</v>
      </c>
      <c r="AA41" s="26">
        <f t="shared" ca="1" si="18"/>
        <v>16.783949351390781</v>
      </c>
      <c r="AB41" s="26">
        <f t="shared" ca="1" si="18"/>
        <v>16.037056227329753</v>
      </c>
      <c r="AC41" s="26">
        <f t="shared" ca="1" si="18"/>
        <v>15.434865694647577</v>
      </c>
      <c r="AD41" s="26">
        <f t="shared" ca="1" si="18"/>
        <v>15.083486667729115</v>
      </c>
      <c r="AE41" s="26">
        <f t="shared" ca="1" si="18"/>
        <v>14.581936216551535</v>
      </c>
      <c r="AF41" s="26">
        <f t="shared" ca="1" si="18"/>
        <v>14.038811069353567</v>
      </c>
      <c r="AG41" s="26">
        <f t="shared" ca="1" si="18"/>
        <v>13.855267773964039</v>
      </c>
      <c r="AH41" s="26">
        <f t="shared" ca="1" si="18"/>
        <v>13.480691152658999</v>
      </c>
      <c r="AI41" s="26">
        <f t="shared" ca="1" si="18"/>
        <v>13.197481701118114</v>
      </c>
      <c r="AJ41" s="26">
        <f t="shared" ca="1" si="18"/>
        <v>13.118788196952508</v>
      </c>
      <c r="AK41" s="26">
        <f t="shared" ca="1" si="18"/>
        <v>12.837915333211734</v>
      </c>
      <c r="AL41" s="26">
        <f t="shared" ca="1" si="18"/>
        <v>12.836623499624439</v>
      </c>
      <c r="AM41" s="26">
        <f t="shared" ca="1" si="18"/>
        <v>13.232439252679978</v>
      </c>
      <c r="AN41" s="26">
        <f t="shared" ca="1" si="18"/>
        <v>13.705066377873827</v>
      </c>
      <c r="AO41" s="26">
        <f t="shared" ca="1" si="18"/>
        <v>12.936729258040623</v>
      </c>
      <c r="AP41" s="26">
        <f t="shared" ca="1" si="18"/>
        <v>10.595697061043481</v>
      </c>
      <c r="AQ41" s="26">
        <f t="shared" ca="1" si="18"/>
        <v>8.0596391175899953</v>
      </c>
      <c r="AR41" s="26">
        <f t="shared" ca="1" si="18"/>
        <v>5.8614340443424782</v>
      </c>
      <c r="AS41" s="26">
        <f t="shared" ca="1" si="18"/>
        <v>4.0526785944363715</v>
      </c>
      <c r="AT41" s="26">
        <f t="shared" ca="1" si="18"/>
        <v>2.558755457018131</v>
      </c>
      <c r="AU41" s="26">
        <f t="shared" si="18"/>
        <v>0</v>
      </c>
      <c r="AV41" s="26">
        <f t="shared" si="18"/>
        <v>0</v>
      </c>
      <c r="AW41" s="26">
        <f t="shared" si="18"/>
        <v>0</v>
      </c>
      <c r="AX41" s="26">
        <f t="shared" si="18"/>
        <v>0</v>
      </c>
      <c r="AY41" s="26">
        <f t="shared" si="18"/>
        <v>0</v>
      </c>
      <c r="AZ41" s="26">
        <f t="shared" si="18"/>
        <v>0</v>
      </c>
      <c r="BA41" s="26">
        <f t="shared" si="18"/>
        <v>0</v>
      </c>
      <c r="BB41" s="26">
        <f t="shared" si="18"/>
        <v>0</v>
      </c>
      <c r="BC41" s="26">
        <f t="shared" si="18"/>
        <v>0</v>
      </c>
      <c r="BD41" s="26">
        <f t="shared" si="18"/>
        <v>0</v>
      </c>
      <c r="BE41" s="26">
        <f t="shared" si="18"/>
        <v>0</v>
      </c>
      <c r="BF41" s="26">
        <f t="shared" si="18"/>
        <v>0</v>
      </c>
      <c r="BG41" s="26">
        <f t="shared" si="18"/>
        <v>0</v>
      </c>
      <c r="BH41" s="26">
        <f t="shared" si="18"/>
        <v>0</v>
      </c>
      <c r="BI41" s="26">
        <f t="shared" si="18"/>
        <v>0</v>
      </c>
      <c r="BJ41" s="26">
        <f t="shared" si="18"/>
        <v>0</v>
      </c>
      <c r="BK41" s="26">
        <f t="shared" si="18"/>
        <v>0</v>
      </c>
      <c r="BL41" s="26">
        <f t="shared" si="18"/>
        <v>0</v>
      </c>
      <c r="BM41" s="26">
        <f t="shared" si="18"/>
        <v>0</v>
      </c>
      <c r="BN41" s="26">
        <f t="shared" si="18"/>
        <v>0</v>
      </c>
      <c r="BO41" s="26">
        <f t="shared" si="18"/>
        <v>0</v>
      </c>
      <c r="BP41" s="26">
        <f t="shared" si="18"/>
        <v>0</v>
      </c>
      <c r="BQ41" s="26">
        <f t="shared" si="18"/>
        <v>0</v>
      </c>
      <c r="BR41" s="26">
        <f t="shared" si="18"/>
        <v>0</v>
      </c>
      <c r="BS41" s="26">
        <f t="shared" si="18"/>
        <v>0</v>
      </c>
      <c r="BT41" s="26">
        <f t="shared" si="18"/>
        <v>0</v>
      </c>
      <c r="BU41" s="26">
        <f t="shared" si="18"/>
        <v>0</v>
      </c>
      <c r="BV41" s="26">
        <f t="shared" si="18"/>
        <v>0</v>
      </c>
      <c r="BW41" s="26">
        <f t="shared" si="18"/>
        <v>0</v>
      </c>
      <c r="BX41" s="26">
        <f t="shared" si="18"/>
        <v>0</v>
      </c>
      <c r="BY41" s="26">
        <f t="shared" si="18"/>
        <v>0</v>
      </c>
      <c r="BZ41" s="26">
        <f t="shared" si="18"/>
        <v>0</v>
      </c>
      <c r="CA41" s="26">
        <f t="shared" si="18"/>
        <v>0</v>
      </c>
      <c r="CB41" s="26">
        <f t="shared" si="18"/>
        <v>0</v>
      </c>
      <c r="CC41" s="26">
        <f t="shared" si="18"/>
        <v>0</v>
      </c>
      <c r="CD41" s="26">
        <f t="shared" si="18"/>
        <v>0</v>
      </c>
      <c r="CE41" s="26">
        <f t="shared" si="18"/>
        <v>0</v>
      </c>
    </row>
    <row r="42" spans="2:83" ht="11.4" customHeight="1" x14ac:dyDescent="0.25">
      <c r="B42" s="307" t="s">
        <v>4</v>
      </c>
      <c r="C42" s="54" t="s">
        <v>21</v>
      </c>
      <c r="E42" s="45"/>
      <c r="F42" s="34"/>
      <c r="G42" s="34"/>
      <c r="H42" s="34"/>
      <c r="I42" s="16"/>
      <c r="J42" s="16"/>
      <c r="K42" s="16"/>
      <c r="L42" s="16"/>
      <c r="M42" s="16"/>
      <c r="N42" s="16"/>
      <c r="O42" s="16"/>
      <c r="P42" s="16"/>
      <c r="Q42" s="16"/>
      <c r="R42" s="16"/>
      <c r="S42" s="16"/>
      <c r="T42" s="16"/>
      <c r="U42" s="16"/>
      <c r="V42" s="16"/>
      <c r="W42" s="100">
        <f t="shared" ref="W42:CE44" ca="1" si="19">W92+W142</f>
        <v>2.306202450011662</v>
      </c>
      <c r="X42" s="100">
        <f t="shared" ca="1" si="19"/>
        <v>2.3341927205262576</v>
      </c>
      <c r="Y42" s="100">
        <f t="shared" ca="1" si="19"/>
        <v>2.4190875045651175</v>
      </c>
      <c r="Z42" s="100">
        <f t="shared" ca="1" si="19"/>
        <v>2.4192473235700067</v>
      </c>
      <c r="AA42" s="100">
        <f t="shared" ca="1" si="19"/>
        <v>2.4604309589703455</v>
      </c>
      <c r="AB42" s="100">
        <f t="shared" ca="1" si="19"/>
        <v>2.3659737352938071</v>
      </c>
      <c r="AC42" s="100">
        <f t="shared" ca="1" si="19"/>
        <v>2.1943158005785026</v>
      </c>
      <c r="AD42" s="100">
        <f t="shared" ca="1" si="19"/>
        <v>2.1112947453268296</v>
      </c>
      <c r="AE42" s="100">
        <f t="shared" ca="1" si="19"/>
        <v>2.0243547947291516</v>
      </c>
      <c r="AF42" s="100">
        <f t="shared" ca="1" si="19"/>
        <v>1.9609386827152404</v>
      </c>
      <c r="AG42" s="100">
        <f t="shared" ca="1" si="19"/>
        <v>1.9397533701722673</v>
      </c>
      <c r="AH42" s="100">
        <f t="shared" ca="1" si="19"/>
        <v>1.9096699124527916</v>
      </c>
      <c r="AI42" s="100">
        <f t="shared" ca="1" si="19"/>
        <v>1.7758714292886366</v>
      </c>
      <c r="AJ42" s="100">
        <f t="shared" ca="1" si="19"/>
        <v>1.8014089771655488</v>
      </c>
      <c r="AK42" s="100">
        <f t="shared" ca="1" si="19"/>
        <v>1.7173092039219742</v>
      </c>
      <c r="AL42" s="100">
        <f t="shared" ca="1" si="19"/>
        <v>1.7214899635909544</v>
      </c>
      <c r="AM42" s="100">
        <f t="shared" ca="1" si="19"/>
        <v>1.7814552290613459</v>
      </c>
      <c r="AN42" s="100">
        <f t="shared" ca="1" si="19"/>
        <v>1.6809350692703564</v>
      </c>
      <c r="AO42" s="100">
        <f t="shared" ca="1" si="19"/>
        <v>1.6189259605547042</v>
      </c>
      <c r="AP42" s="100">
        <f t="shared" ca="1" si="19"/>
        <v>1.5112666575763858</v>
      </c>
      <c r="AQ42" s="100">
        <f t="shared" ca="1" si="19"/>
        <v>1.3676234860883536</v>
      </c>
      <c r="AR42" s="100">
        <f t="shared" ca="1" si="19"/>
        <v>1.2716145627871489</v>
      </c>
      <c r="AS42" s="100">
        <f t="shared" ca="1" si="19"/>
        <v>1.1018465414106025</v>
      </c>
      <c r="AT42" s="100">
        <f t="shared" ca="1" si="19"/>
        <v>0.83608356645651394</v>
      </c>
      <c r="AU42" s="100">
        <f t="shared" si="19"/>
        <v>0</v>
      </c>
      <c r="AV42" s="100">
        <f t="shared" si="19"/>
        <v>0</v>
      </c>
      <c r="AW42" s="100">
        <f t="shared" si="19"/>
        <v>0</v>
      </c>
      <c r="AX42" s="100">
        <f t="shared" si="19"/>
        <v>0</v>
      </c>
      <c r="AY42" s="100">
        <f t="shared" si="19"/>
        <v>0</v>
      </c>
      <c r="AZ42" s="100">
        <f t="shared" si="19"/>
        <v>0</v>
      </c>
      <c r="BA42" s="100">
        <f t="shared" si="19"/>
        <v>0</v>
      </c>
      <c r="BB42" s="100">
        <f t="shared" si="19"/>
        <v>0</v>
      </c>
      <c r="BC42" s="100">
        <f t="shared" si="19"/>
        <v>0</v>
      </c>
      <c r="BD42" s="100">
        <f t="shared" si="19"/>
        <v>0</v>
      </c>
      <c r="BE42" s="100">
        <f t="shared" si="19"/>
        <v>0</v>
      </c>
      <c r="BF42" s="100">
        <f t="shared" si="19"/>
        <v>0</v>
      </c>
      <c r="BG42" s="100">
        <f t="shared" si="19"/>
        <v>0</v>
      </c>
      <c r="BH42" s="100">
        <f t="shared" si="19"/>
        <v>0</v>
      </c>
      <c r="BI42" s="100">
        <f t="shared" si="19"/>
        <v>0</v>
      </c>
      <c r="BJ42" s="100">
        <f t="shared" si="19"/>
        <v>0</v>
      </c>
      <c r="BK42" s="100">
        <f t="shared" si="19"/>
        <v>0</v>
      </c>
      <c r="BL42" s="100">
        <f t="shared" si="19"/>
        <v>0</v>
      </c>
      <c r="BM42" s="100">
        <f t="shared" si="19"/>
        <v>0</v>
      </c>
      <c r="BN42" s="100">
        <f t="shared" si="19"/>
        <v>0</v>
      </c>
      <c r="BO42" s="100">
        <f t="shared" si="19"/>
        <v>0</v>
      </c>
      <c r="BP42" s="100">
        <f t="shared" si="19"/>
        <v>0</v>
      </c>
      <c r="BQ42" s="100">
        <f t="shared" si="19"/>
        <v>0</v>
      </c>
      <c r="BR42" s="100">
        <f t="shared" si="19"/>
        <v>0</v>
      </c>
      <c r="BS42" s="100">
        <f t="shared" si="19"/>
        <v>0</v>
      </c>
      <c r="BT42" s="100">
        <f t="shared" si="19"/>
        <v>0</v>
      </c>
      <c r="BU42" s="100">
        <f t="shared" si="19"/>
        <v>0</v>
      </c>
      <c r="BV42" s="100">
        <f t="shared" si="19"/>
        <v>0</v>
      </c>
      <c r="BW42" s="100">
        <f t="shared" si="19"/>
        <v>0</v>
      </c>
      <c r="BX42" s="100">
        <f t="shared" si="19"/>
        <v>0</v>
      </c>
      <c r="BY42" s="100">
        <f t="shared" si="19"/>
        <v>0</v>
      </c>
      <c r="BZ42" s="100">
        <f t="shared" si="19"/>
        <v>0</v>
      </c>
      <c r="CA42" s="100">
        <f t="shared" si="19"/>
        <v>0</v>
      </c>
      <c r="CB42" s="100">
        <f t="shared" si="19"/>
        <v>0</v>
      </c>
      <c r="CC42" s="100">
        <f t="shared" si="19"/>
        <v>0</v>
      </c>
      <c r="CD42" s="100">
        <f t="shared" si="19"/>
        <v>0</v>
      </c>
      <c r="CE42" s="100">
        <f t="shared" si="19"/>
        <v>0</v>
      </c>
    </row>
    <row r="43" spans="2:83" x14ac:dyDescent="0.25">
      <c r="B43" s="307"/>
      <c r="C43" s="54" t="s">
        <v>22</v>
      </c>
      <c r="E43" s="45"/>
      <c r="F43" s="34"/>
      <c r="G43" s="34"/>
      <c r="H43" s="34"/>
      <c r="I43" s="16"/>
      <c r="J43" s="16"/>
      <c r="K43" s="16"/>
      <c r="L43" s="16"/>
      <c r="M43" s="16"/>
      <c r="N43" s="16"/>
      <c r="O43" s="16"/>
      <c r="P43" s="16"/>
      <c r="Q43" s="16"/>
      <c r="R43" s="16"/>
      <c r="S43" s="16"/>
      <c r="T43" s="16"/>
      <c r="U43" s="16"/>
      <c r="V43" s="16"/>
      <c r="W43" s="100">
        <f t="shared" ca="1" si="19"/>
        <v>1.9535972399304622</v>
      </c>
      <c r="X43" s="100">
        <f t="shared" ca="1" si="19"/>
        <v>1.9610741764210065</v>
      </c>
      <c r="Y43" s="100">
        <f t="shared" ca="1" si="19"/>
        <v>1.9844960973130741</v>
      </c>
      <c r="Z43" s="100">
        <f t="shared" ca="1" si="19"/>
        <v>1.9381159659132048</v>
      </c>
      <c r="AA43" s="100">
        <f t="shared" ca="1" si="19"/>
        <v>1.9496197987982751</v>
      </c>
      <c r="AB43" s="100">
        <f t="shared" ca="1" si="19"/>
        <v>1.8892656947760149</v>
      </c>
      <c r="AC43" s="100">
        <f t="shared" ca="1" si="19"/>
        <v>1.795137427147061</v>
      </c>
      <c r="AD43" s="100">
        <f t="shared" ca="1" si="19"/>
        <v>1.7768719572441285</v>
      </c>
      <c r="AE43" s="100">
        <f t="shared" ca="1" si="19"/>
        <v>1.7517639984487805</v>
      </c>
      <c r="AF43" s="100">
        <f t="shared" ca="1" si="19"/>
        <v>1.7260582059462095</v>
      </c>
      <c r="AG43" s="100">
        <f t="shared" ca="1" si="19"/>
        <v>1.7700526812856361</v>
      </c>
      <c r="AH43" s="100">
        <f t="shared" ca="1" si="19"/>
        <v>1.839238690709883</v>
      </c>
      <c r="AI43" s="100">
        <f t="shared" ca="1" si="19"/>
        <v>1.8525402295778957</v>
      </c>
      <c r="AJ43" s="100">
        <f t="shared" ca="1" si="19"/>
        <v>2.0068145204096113</v>
      </c>
      <c r="AK43" s="100">
        <f t="shared" ca="1" si="19"/>
        <v>2.074314643948691</v>
      </c>
      <c r="AL43" s="100">
        <f t="shared" ca="1" si="19"/>
        <v>2.3136296851119575</v>
      </c>
      <c r="AM43" s="100">
        <f t="shared" ca="1" si="19"/>
        <v>2.7483400963582749</v>
      </c>
      <c r="AN43" s="100">
        <f t="shared" ca="1" si="19"/>
        <v>3.0473777314553603</v>
      </c>
      <c r="AO43" s="100">
        <f t="shared" ca="1" si="19"/>
        <v>3.4585030509954922</v>
      </c>
      <c r="AP43" s="100">
        <f t="shared" ca="1" si="19"/>
        <v>3.7124330136473174</v>
      </c>
      <c r="AQ43" s="100">
        <f t="shared" ca="1" si="19"/>
        <v>3.7532110108842569</v>
      </c>
      <c r="AR43" s="100">
        <f t="shared" ca="1" si="19"/>
        <v>3.7682941899474351</v>
      </c>
      <c r="AS43" s="100">
        <f t="shared" ca="1" si="19"/>
        <v>3.7570990806422158</v>
      </c>
      <c r="AT43" s="100">
        <f t="shared" ca="1" si="19"/>
        <v>3.7711675741094468</v>
      </c>
      <c r="AU43" s="100">
        <f t="shared" si="19"/>
        <v>0</v>
      </c>
      <c r="AV43" s="100">
        <f t="shared" si="19"/>
        <v>0</v>
      </c>
      <c r="AW43" s="100">
        <f t="shared" si="19"/>
        <v>0</v>
      </c>
      <c r="AX43" s="100">
        <f t="shared" si="19"/>
        <v>0</v>
      </c>
      <c r="AY43" s="100">
        <f t="shared" si="19"/>
        <v>0</v>
      </c>
      <c r="AZ43" s="100">
        <f t="shared" si="19"/>
        <v>0</v>
      </c>
      <c r="BA43" s="100">
        <f t="shared" si="19"/>
        <v>0</v>
      </c>
      <c r="BB43" s="100">
        <f t="shared" si="19"/>
        <v>0</v>
      </c>
      <c r="BC43" s="100">
        <f t="shared" si="19"/>
        <v>0</v>
      </c>
      <c r="BD43" s="100">
        <f t="shared" si="19"/>
        <v>0</v>
      </c>
      <c r="BE43" s="100">
        <f t="shared" si="19"/>
        <v>0</v>
      </c>
      <c r="BF43" s="100">
        <f t="shared" si="19"/>
        <v>0</v>
      </c>
      <c r="BG43" s="100">
        <f t="shared" si="19"/>
        <v>0</v>
      </c>
      <c r="BH43" s="100">
        <f t="shared" si="19"/>
        <v>0</v>
      </c>
      <c r="BI43" s="100">
        <f t="shared" si="19"/>
        <v>0</v>
      </c>
      <c r="BJ43" s="100">
        <f t="shared" si="19"/>
        <v>0</v>
      </c>
      <c r="BK43" s="100">
        <f t="shared" si="19"/>
        <v>0</v>
      </c>
      <c r="BL43" s="100">
        <f t="shared" si="19"/>
        <v>0</v>
      </c>
      <c r="BM43" s="100">
        <f t="shared" si="19"/>
        <v>0</v>
      </c>
      <c r="BN43" s="100">
        <f t="shared" si="19"/>
        <v>0</v>
      </c>
      <c r="BO43" s="100">
        <f t="shared" si="19"/>
        <v>0</v>
      </c>
      <c r="BP43" s="100">
        <f t="shared" si="19"/>
        <v>0</v>
      </c>
      <c r="BQ43" s="100">
        <f t="shared" si="19"/>
        <v>0</v>
      </c>
      <c r="BR43" s="100">
        <f t="shared" si="19"/>
        <v>0</v>
      </c>
      <c r="BS43" s="100">
        <f t="shared" si="19"/>
        <v>0</v>
      </c>
      <c r="BT43" s="100">
        <f t="shared" si="19"/>
        <v>0</v>
      </c>
      <c r="BU43" s="100">
        <f t="shared" si="19"/>
        <v>0</v>
      </c>
      <c r="BV43" s="100">
        <f t="shared" si="19"/>
        <v>0</v>
      </c>
      <c r="BW43" s="100">
        <f t="shared" si="19"/>
        <v>0</v>
      </c>
      <c r="BX43" s="100">
        <f t="shared" si="19"/>
        <v>0</v>
      </c>
      <c r="BY43" s="100">
        <f t="shared" si="19"/>
        <v>0</v>
      </c>
      <c r="BZ43" s="100">
        <f t="shared" si="19"/>
        <v>0</v>
      </c>
      <c r="CA43" s="100">
        <f t="shared" si="19"/>
        <v>0</v>
      </c>
      <c r="CB43" s="100">
        <f t="shared" si="19"/>
        <v>0</v>
      </c>
      <c r="CC43" s="100">
        <f t="shared" si="19"/>
        <v>0</v>
      </c>
      <c r="CD43" s="100">
        <f t="shared" si="19"/>
        <v>0</v>
      </c>
      <c r="CE43" s="100">
        <f t="shared" si="19"/>
        <v>0</v>
      </c>
    </row>
    <row r="44" spans="2:83" x14ac:dyDescent="0.25">
      <c r="B44" s="307"/>
      <c r="C44" s="54" t="s">
        <v>23</v>
      </c>
      <c r="E44" s="45"/>
      <c r="F44" s="34"/>
      <c r="G44" s="34"/>
      <c r="H44" s="34"/>
      <c r="I44" s="16"/>
      <c r="J44" s="16"/>
      <c r="K44" s="16"/>
      <c r="L44" s="16"/>
      <c r="M44" s="16"/>
      <c r="N44" s="16"/>
      <c r="O44" s="16"/>
      <c r="P44" s="16"/>
      <c r="Q44" s="16"/>
      <c r="R44" s="16"/>
      <c r="S44" s="16"/>
      <c r="T44" s="16"/>
      <c r="U44" s="16"/>
      <c r="V44" s="16"/>
      <c r="W44" s="100">
        <f t="shared" ca="1" si="19"/>
        <v>0.33652243536999243</v>
      </c>
      <c r="X44" s="100">
        <f t="shared" ca="1" si="19"/>
        <v>0.35968219219903486</v>
      </c>
      <c r="Y44" s="100">
        <f t="shared" ca="1" si="19"/>
        <v>0.4241500007304187</v>
      </c>
      <c r="Z44" s="100">
        <f t="shared" ca="1" si="19"/>
        <v>0.48584293916708682</v>
      </c>
      <c r="AA44" s="100">
        <f t="shared" ca="1" si="19"/>
        <v>0.56035384980560876</v>
      </c>
      <c r="AB44" s="100">
        <f t="shared" ca="1" si="19"/>
        <v>0.61884581829294272</v>
      </c>
      <c r="AC44" s="100">
        <f t="shared" ca="1" si="19"/>
        <v>0.66634223762388278</v>
      </c>
      <c r="AD44" s="100">
        <f t="shared" ca="1" si="19"/>
        <v>0.7368765652701893</v>
      </c>
      <c r="AE44" s="100">
        <f t="shared" ca="1" si="19"/>
        <v>0.8004421663588418</v>
      </c>
      <c r="AF44" s="100">
        <f t="shared" ca="1" si="19"/>
        <v>0.87990555685660332</v>
      </c>
      <c r="AG44" s="100">
        <f t="shared" ca="1" si="19"/>
        <v>0.99269430204937059</v>
      </c>
      <c r="AH44" s="100">
        <f t="shared" ca="1" si="19"/>
        <v>1.108950881424031</v>
      </c>
      <c r="AI44" s="100">
        <f t="shared" ca="1" si="19"/>
        <v>1.17259951524303</v>
      </c>
      <c r="AJ44" s="100">
        <f t="shared" ca="1" si="19"/>
        <v>1.3630546064370981</v>
      </c>
      <c r="AK44" s="100">
        <f t="shared" ca="1" si="19"/>
        <v>1.5431862104404366</v>
      </c>
      <c r="AL44" s="100">
        <f t="shared" ca="1" si="19"/>
        <v>1.8658817953819387</v>
      </c>
      <c r="AM44" s="100">
        <f t="shared" ca="1" si="19"/>
        <v>2.3181089338844827</v>
      </c>
      <c r="AN44" s="100">
        <f t="shared" ca="1" si="19"/>
        <v>2.6387309325915416</v>
      </c>
      <c r="AO44" s="100">
        <f t="shared" ca="1" si="19"/>
        <v>3.0454870815018564</v>
      </c>
      <c r="AP44" s="100">
        <f t="shared" ca="1" si="19"/>
        <v>3.5026616300434696</v>
      </c>
      <c r="AQ44" s="100">
        <f t="shared" ca="1" si="19"/>
        <v>3.9240414529397576</v>
      </c>
      <c r="AR44" s="100">
        <f t="shared" ca="1" si="19"/>
        <v>4.3804439750478705</v>
      </c>
      <c r="AS44" s="100">
        <f t="shared" ca="1" si="19"/>
        <v>4.3372070488052623</v>
      </c>
      <c r="AT44" s="100">
        <f t="shared" ca="1" si="19"/>
        <v>3.7975365514121799</v>
      </c>
      <c r="AU44" s="100">
        <f t="shared" si="19"/>
        <v>0</v>
      </c>
      <c r="AV44" s="100">
        <f t="shared" si="19"/>
        <v>0</v>
      </c>
      <c r="AW44" s="100">
        <f t="shared" si="19"/>
        <v>0</v>
      </c>
      <c r="AX44" s="100">
        <f t="shared" si="19"/>
        <v>0</v>
      </c>
      <c r="AY44" s="100">
        <f t="shared" si="19"/>
        <v>0</v>
      </c>
      <c r="AZ44" s="100">
        <f t="shared" si="19"/>
        <v>0</v>
      </c>
      <c r="BA44" s="100">
        <f t="shared" si="19"/>
        <v>0</v>
      </c>
      <c r="BB44" s="100">
        <f t="shared" si="19"/>
        <v>0</v>
      </c>
      <c r="BC44" s="100">
        <f t="shared" si="19"/>
        <v>0</v>
      </c>
      <c r="BD44" s="100">
        <f t="shared" si="19"/>
        <v>0</v>
      </c>
      <c r="BE44" s="100">
        <f t="shared" si="19"/>
        <v>0</v>
      </c>
      <c r="BF44" s="100">
        <f t="shared" si="19"/>
        <v>0</v>
      </c>
      <c r="BG44" s="100">
        <f t="shared" si="19"/>
        <v>0</v>
      </c>
      <c r="BH44" s="100">
        <f t="shared" si="19"/>
        <v>0</v>
      </c>
      <c r="BI44" s="100">
        <f t="shared" si="19"/>
        <v>0</v>
      </c>
      <c r="BJ44" s="100">
        <f t="shared" si="19"/>
        <v>0</v>
      </c>
      <c r="BK44" s="100">
        <f t="shared" si="19"/>
        <v>0</v>
      </c>
      <c r="BL44" s="100">
        <f t="shared" si="19"/>
        <v>0</v>
      </c>
      <c r="BM44" s="100">
        <f t="shared" si="19"/>
        <v>0</v>
      </c>
      <c r="BN44" s="100">
        <f t="shared" si="19"/>
        <v>0</v>
      </c>
      <c r="BO44" s="100">
        <f t="shared" si="19"/>
        <v>0</v>
      </c>
      <c r="BP44" s="100">
        <f t="shared" si="19"/>
        <v>0</v>
      </c>
      <c r="BQ44" s="100">
        <f t="shared" si="19"/>
        <v>0</v>
      </c>
      <c r="BR44" s="100">
        <f t="shared" si="19"/>
        <v>0</v>
      </c>
      <c r="BS44" s="100">
        <f t="shared" si="19"/>
        <v>0</v>
      </c>
      <c r="BT44" s="100">
        <f t="shared" si="19"/>
        <v>0</v>
      </c>
      <c r="BU44" s="100">
        <f t="shared" si="19"/>
        <v>0</v>
      </c>
      <c r="BV44" s="100">
        <f t="shared" si="19"/>
        <v>0</v>
      </c>
      <c r="BW44" s="100">
        <f t="shared" si="19"/>
        <v>0</v>
      </c>
      <c r="BX44" s="100">
        <f t="shared" si="19"/>
        <v>0</v>
      </c>
      <c r="BY44" s="100">
        <f t="shared" si="19"/>
        <v>0</v>
      </c>
      <c r="BZ44" s="100">
        <f t="shared" si="19"/>
        <v>0</v>
      </c>
      <c r="CA44" s="100">
        <f t="shared" si="19"/>
        <v>0</v>
      </c>
      <c r="CB44" s="100">
        <f t="shared" si="19"/>
        <v>0</v>
      </c>
      <c r="CC44" s="100">
        <f t="shared" si="19"/>
        <v>0</v>
      </c>
      <c r="CD44" s="100">
        <f t="shared" si="19"/>
        <v>0</v>
      </c>
      <c r="CE44" s="100">
        <f t="shared" si="19"/>
        <v>0</v>
      </c>
    </row>
    <row r="45" spans="2:83" x14ac:dyDescent="0.25">
      <c r="B45" s="307"/>
      <c r="C45" s="3" t="s">
        <v>79</v>
      </c>
      <c r="E45" s="45"/>
      <c r="F45" s="34"/>
      <c r="G45" s="34"/>
      <c r="H45" s="34"/>
      <c r="I45" s="16"/>
      <c r="J45" s="16"/>
      <c r="K45" s="16"/>
      <c r="L45" s="16"/>
      <c r="M45" s="16"/>
      <c r="N45" s="16"/>
      <c r="O45" s="16"/>
      <c r="P45" s="16"/>
      <c r="Q45" s="16"/>
      <c r="R45" s="16"/>
      <c r="S45" s="16"/>
      <c r="T45" s="16"/>
      <c r="U45" s="16"/>
      <c r="V45" s="16"/>
      <c r="W45" s="26">
        <f t="shared" ref="W45:CE45" ca="1" si="20">SUM(W42:W44)</f>
        <v>4.596322125312116</v>
      </c>
      <c r="X45" s="26">
        <f t="shared" ca="1" si="20"/>
        <v>4.6549490891462986</v>
      </c>
      <c r="Y45" s="26">
        <f t="shared" ca="1" si="20"/>
        <v>4.8277336026086095</v>
      </c>
      <c r="Z45" s="26">
        <f t="shared" ca="1" si="20"/>
        <v>4.843206228650299</v>
      </c>
      <c r="AA45" s="26">
        <f t="shared" ca="1" si="20"/>
        <v>4.9704046075742294</v>
      </c>
      <c r="AB45" s="26">
        <f t="shared" ca="1" si="20"/>
        <v>4.874085248362765</v>
      </c>
      <c r="AC45" s="26">
        <f t="shared" ca="1" si="20"/>
        <v>4.6557954653494464</v>
      </c>
      <c r="AD45" s="26">
        <f t="shared" ca="1" si="20"/>
        <v>4.6250432678411473</v>
      </c>
      <c r="AE45" s="26">
        <f t="shared" ca="1" si="20"/>
        <v>4.5765609595367742</v>
      </c>
      <c r="AF45" s="26">
        <f t="shared" ca="1" si="20"/>
        <v>4.5669024455180534</v>
      </c>
      <c r="AG45" s="26">
        <f t="shared" ca="1" si="20"/>
        <v>4.7025003535072738</v>
      </c>
      <c r="AH45" s="26">
        <f t="shared" ca="1" si="20"/>
        <v>4.8578594845867054</v>
      </c>
      <c r="AI45" s="26">
        <f t="shared" ca="1" si="20"/>
        <v>4.8010111741095622</v>
      </c>
      <c r="AJ45" s="26">
        <f t="shared" ca="1" si="20"/>
        <v>5.1712781040122584</v>
      </c>
      <c r="AK45" s="26">
        <f t="shared" ca="1" si="20"/>
        <v>5.3348100583111018</v>
      </c>
      <c r="AL45" s="26">
        <f t="shared" ca="1" si="20"/>
        <v>5.9010014440848506</v>
      </c>
      <c r="AM45" s="26">
        <f t="shared" ca="1" si="20"/>
        <v>6.8479042593041033</v>
      </c>
      <c r="AN45" s="26">
        <f t="shared" ca="1" si="20"/>
        <v>7.3670437333172583</v>
      </c>
      <c r="AO45" s="26">
        <f t="shared" ca="1" si="20"/>
        <v>8.1229160930520514</v>
      </c>
      <c r="AP45" s="26">
        <f t="shared" ca="1" si="20"/>
        <v>8.7263613012671719</v>
      </c>
      <c r="AQ45" s="26">
        <f t="shared" ca="1" si="20"/>
        <v>9.0448759499123685</v>
      </c>
      <c r="AR45" s="26">
        <f t="shared" ca="1" si="20"/>
        <v>9.4203527277824541</v>
      </c>
      <c r="AS45" s="26">
        <f t="shared" ca="1" si="20"/>
        <v>9.1961526708580799</v>
      </c>
      <c r="AT45" s="26">
        <f t="shared" ca="1" si="20"/>
        <v>8.4047876919781395</v>
      </c>
      <c r="AU45" s="26">
        <f t="shared" si="20"/>
        <v>0</v>
      </c>
      <c r="AV45" s="26">
        <f t="shared" si="20"/>
        <v>0</v>
      </c>
      <c r="AW45" s="26">
        <f t="shared" si="20"/>
        <v>0</v>
      </c>
      <c r="AX45" s="26">
        <f t="shared" si="20"/>
        <v>0</v>
      </c>
      <c r="AY45" s="26">
        <f t="shared" si="20"/>
        <v>0</v>
      </c>
      <c r="AZ45" s="26">
        <f t="shared" si="20"/>
        <v>0</v>
      </c>
      <c r="BA45" s="26">
        <f t="shared" si="20"/>
        <v>0</v>
      </c>
      <c r="BB45" s="26">
        <f t="shared" si="20"/>
        <v>0</v>
      </c>
      <c r="BC45" s="26">
        <f t="shared" si="20"/>
        <v>0</v>
      </c>
      <c r="BD45" s="26">
        <f t="shared" si="20"/>
        <v>0</v>
      </c>
      <c r="BE45" s="26">
        <f t="shared" si="20"/>
        <v>0</v>
      </c>
      <c r="BF45" s="26">
        <f t="shared" si="20"/>
        <v>0</v>
      </c>
      <c r="BG45" s="26">
        <f t="shared" si="20"/>
        <v>0</v>
      </c>
      <c r="BH45" s="26">
        <f t="shared" si="20"/>
        <v>0</v>
      </c>
      <c r="BI45" s="26">
        <f t="shared" si="20"/>
        <v>0</v>
      </c>
      <c r="BJ45" s="26">
        <f t="shared" si="20"/>
        <v>0</v>
      </c>
      <c r="BK45" s="26">
        <f t="shared" si="20"/>
        <v>0</v>
      </c>
      <c r="BL45" s="26">
        <f t="shared" si="20"/>
        <v>0</v>
      </c>
      <c r="BM45" s="26">
        <f t="shared" si="20"/>
        <v>0</v>
      </c>
      <c r="BN45" s="26">
        <f t="shared" si="20"/>
        <v>0</v>
      </c>
      <c r="BO45" s="26">
        <f t="shared" si="20"/>
        <v>0</v>
      </c>
      <c r="BP45" s="26">
        <f t="shared" si="20"/>
        <v>0</v>
      </c>
      <c r="BQ45" s="26">
        <f t="shared" si="20"/>
        <v>0</v>
      </c>
      <c r="BR45" s="26">
        <f t="shared" si="20"/>
        <v>0</v>
      </c>
      <c r="BS45" s="26">
        <f t="shared" si="20"/>
        <v>0</v>
      </c>
      <c r="BT45" s="26">
        <f t="shared" si="20"/>
        <v>0</v>
      </c>
      <c r="BU45" s="26">
        <f t="shared" si="20"/>
        <v>0</v>
      </c>
      <c r="BV45" s="26">
        <f t="shared" si="20"/>
        <v>0</v>
      </c>
      <c r="BW45" s="26">
        <f t="shared" si="20"/>
        <v>0</v>
      </c>
      <c r="BX45" s="26">
        <f t="shared" si="20"/>
        <v>0</v>
      </c>
      <c r="BY45" s="26">
        <f t="shared" si="20"/>
        <v>0</v>
      </c>
      <c r="BZ45" s="26">
        <f t="shared" si="20"/>
        <v>0</v>
      </c>
      <c r="CA45" s="26">
        <f t="shared" si="20"/>
        <v>0</v>
      </c>
      <c r="CB45" s="26">
        <f t="shared" si="20"/>
        <v>0</v>
      </c>
      <c r="CC45" s="26">
        <f t="shared" si="20"/>
        <v>0</v>
      </c>
      <c r="CD45" s="26">
        <f t="shared" si="20"/>
        <v>0</v>
      </c>
      <c r="CE45" s="26">
        <f t="shared" si="20"/>
        <v>0</v>
      </c>
    </row>
    <row r="46" spans="2:83" x14ac:dyDescent="0.25">
      <c r="B46" s="307" t="s">
        <v>5</v>
      </c>
      <c r="C46" s="54" t="s">
        <v>24</v>
      </c>
      <c r="E46" s="45"/>
      <c r="F46" s="34"/>
      <c r="G46" s="34"/>
      <c r="H46" s="34"/>
      <c r="W46" s="100">
        <f t="shared" ref="W46:CE47" si="21">W96+W146</f>
        <v>0</v>
      </c>
      <c r="X46" s="100">
        <f t="shared" si="21"/>
        <v>0</v>
      </c>
      <c r="Y46" s="100">
        <f t="shared" si="21"/>
        <v>0</v>
      </c>
      <c r="Z46" s="100">
        <f t="shared" si="21"/>
        <v>0</v>
      </c>
      <c r="AA46" s="100">
        <f t="shared" si="21"/>
        <v>0</v>
      </c>
      <c r="AB46" s="100">
        <f t="shared" si="21"/>
        <v>0</v>
      </c>
      <c r="AC46" s="100">
        <f t="shared" si="21"/>
        <v>0</v>
      </c>
      <c r="AD46" s="100">
        <f t="shared" si="21"/>
        <v>0</v>
      </c>
      <c r="AE46" s="100">
        <f t="shared" si="21"/>
        <v>0</v>
      </c>
      <c r="AF46" s="100">
        <f t="shared" si="21"/>
        <v>0</v>
      </c>
      <c r="AG46" s="100">
        <f t="shared" si="21"/>
        <v>0</v>
      </c>
      <c r="AH46" s="100">
        <f t="shared" si="21"/>
        <v>0</v>
      </c>
      <c r="AI46" s="100">
        <f t="shared" si="21"/>
        <v>0</v>
      </c>
      <c r="AJ46" s="100">
        <f t="shared" si="21"/>
        <v>0</v>
      </c>
      <c r="AK46" s="100">
        <f t="shared" si="21"/>
        <v>0</v>
      </c>
      <c r="AL46" s="100">
        <f t="shared" si="21"/>
        <v>0</v>
      </c>
      <c r="AM46" s="100">
        <f t="shared" si="21"/>
        <v>0</v>
      </c>
      <c r="AN46" s="100">
        <f t="shared" si="21"/>
        <v>0</v>
      </c>
      <c r="AO46" s="100">
        <f t="shared" si="21"/>
        <v>0</v>
      </c>
      <c r="AP46" s="100">
        <f t="shared" ca="1" si="21"/>
        <v>0.12156633154977407</v>
      </c>
      <c r="AQ46" s="100">
        <f t="shared" ca="1" si="21"/>
        <v>0.22001132335228604</v>
      </c>
      <c r="AR46" s="100">
        <f t="shared" ca="1" si="21"/>
        <v>0.35148444952966573</v>
      </c>
      <c r="AS46" s="100">
        <f t="shared" ca="1" si="21"/>
        <v>0.49203699750041469</v>
      </c>
      <c r="AT46" s="100">
        <f t="shared" ca="1" si="21"/>
        <v>0.64849442956440384</v>
      </c>
      <c r="AU46" s="100">
        <f t="shared" si="21"/>
        <v>0</v>
      </c>
      <c r="AV46" s="100">
        <f t="shared" si="21"/>
        <v>0</v>
      </c>
      <c r="AW46" s="100">
        <f t="shared" si="21"/>
        <v>0</v>
      </c>
      <c r="AX46" s="100">
        <f t="shared" si="21"/>
        <v>0</v>
      </c>
      <c r="AY46" s="100">
        <f t="shared" si="21"/>
        <v>0</v>
      </c>
      <c r="AZ46" s="100">
        <f t="shared" si="21"/>
        <v>0</v>
      </c>
      <c r="BA46" s="100">
        <f t="shared" si="21"/>
        <v>0</v>
      </c>
      <c r="BB46" s="100">
        <f t="shared" si="21"/>
        <v>0</v>
      </c>
      <c r="BC46" s="100">
        <f t="shared" si="21"/>
        <v>0</v>
      </c>
      <c r="BD46" s="100">
        <f t="shared" si="21"/>
        <v>0</v>
      </c>
      <c r="BE46" s="100">
        <f t="shared" si="21"/>
        <v>0</v>
      </c>
      <c r="BF46" s="100">
        <f t="shared" si="21"/>
        <v>0</v>
      </c>
      <c r="BG46" s="100">
        <f t="shared" si="21"/>
        <v>0</v>
      </c>
      <c r="BH46" s="100">
        <f t="shared" si="21"/>
        <v>0</v>
      </c>
      <c r="BI46" s="100">
        <f t="shared" si="21"/>
        <v>0</v>
      </c>
      <c r="BJ46" s="100">
        <f t="shared" si="21"/>
        <v>0</v>
      </c>
      <c r="BK46" s="100">
        <f t="shared" si="21"/>
        <v>0</v>
      </c>
      <c r="BL46" s="100">
        <f t="shared" si="21"/>
        <v>0</v>
      </c>
      <c r="BM46" s="100">
        <f t="shared" si="21"/>
        <v>0</v>
      </c>
      <c r="BN46" s="100">
        <f t="shared" si="21"/>
        <v>0</v>
      </c>
      <c r="BO46" s="100">
        <f t="shared" si="21"/>
        <v>0</v>
      </c>
      <c r="BP46" s="100">
        <f t="shared" si="21"/>
        <v>0</v>
      </c>
      <c r="BQ46" s="100">
        <f t="shared" si="21"/>
        <v>0</v>
      </c>
      <c r="BR46" s="100">
        <f t="shared" si="21"/>
        <v>0</v>
      </c>
      <c r="BS46" s="100">
        <f t="shared" si="21"/>
        <v>0</v>
      </c>
      <c r="BT46" s="100">
        <f t="shared" si="21"/>
        <v>0</v>
      </c>
      <c r="BU46" s="100">
        <f t="shared" si="21"/>
        <v>0</v>
      </c>
      <c r="BV46" s="100">
        <f t="shared" si="21"/>
        <v>0</v>
      </c>
      <c r="BW46" s="100">
        <f t="shared" si="21"/>
        <v>0</v>
      </c>
      <c r="BX46" s="100">
        <f t="shared" si="21"/>
        <v>0</v>
      </c>
      <c r="BY46" s="100">
        <f t="shared" si="21"/>
        <v>0</v>
      </c>
      <c r="BZ46" s="100">
        <f t="shared" si="21"/>
        <v>0</v>
      </c>
      <c r="CA46" s="100">
        <f t="shared" si="21"/>
        <v>0</v>
      </c>
      <c r="CB46" s="100">
        <f t="shared" si="21"/>
        <v>0</v>
      </c>
      <c r="CC46" s="100">
        <f t="shared" si="21"/>
        <v>0</v>
      </c>
      <c r="CD46" s="100">
        <f t="shared" si="21"/>
        <v>0</v>
      </c>
      <c r="CE46" s="100">
        <f t="shared" si="21"/>
        <v>0</v>
      </c>
    </row>
    <row r="47" spans="2:83" x14ac:dyDescent="0.25">
      <c r="B47" s="307"/>
      <c r="C47" s="54" t="s">
        <v>25</v>
      </c>
      <c r="E47" s="45"/>
      <c r="F47" s="34"/>
      <c r="G47" s="34"/>
      <c r="H47" s="34"/>
      <c r="W47" s="100">
        <f t="shared" si="21"/>
        <v>0</v>
      </c>
      <c r="X47" s="100">
        <f t="shared" si="21"/>
        <v>0</v>
      </c>
      <c r="Y47" s="100">
        <f t="shared" si="21"/>
        <v>0</v>
      </c>
      <c r="Z47" s="100">
        <f t="shared" si="21"/>
        <v>0</v>
      </c>
      <c r="AA47" s="100">
        <f t="shared" si="21"/>
        <v>0</v>
      </c>
      <c r="AB47" s="100">
        <f t="shared" si="21"/>
        <v>0</v>
      </c>
      <c r="AC47" s="100">
        <f t="shared" si="21"/>
        <v>0</v>
      </c>
      <c r="AD47" s="100">
        <f t="shared" si="21"/>
        <v>0</v>
      </c>
      <c r="AE47" s="100">
        <f t="shared" si="21"/>
        <v>0</v>
      </c>
      <c r="AF47" s="100">
        <f t="shared" si="21"/>
        <v>0</v>
      </c>
      <c r="AG47" s="100">
        <f t="shared" si="21"/>
        <v>0</v>
      </c>
      <c r="AH47" s="100">
        <f t="shared" si="21"/>
        <v>0</v>
      </c>
      <c r="AI47" s="100">
        <f t="shared" si="21"/>
        <v>0</v>
      </c>
      <c r="AJ47" s="100">
        <f t="shared" si="21"/>
        <v>0</v>
      </c>
      <c r="AK47" s="100">
        <f t="shared" si="21"/>
        <v>0</v>
      </c>
      <c r="AL47" s="100">
        <f t="shared" si="21"/>
        <v>0</v>
      </c>
      <c r="AM47" s="100">
        <f t="shared" si="21"/>
        <v>0</v>
      </c>
      <c r="AN47" s="100">
        <f t="shared" si="21"/>
        <v>0</v>
      </c>
      <c r="AO47" s="100">
        <f t="shared" si="21"/>
        <v>0</v>
      </c>
      <c r="AP47" s="100">
        <f t="shared" ca="1" si="21"/>
        <v>4.5224549868556486E-2</v>
      </c>
      <c r="AQ47" s="100">
        <f t="shared" ca="1" si="21"/>
        <v>9.2078630052330218E-2</v>
      </c>
      <c r="AR47" s="100">
        <f t="shared" ca="1" si="21"/>
        <v>0.22480056789927438</v>
      </c>
      <c r="AS47" s="100">
        <f t="shared" ca="1" si="21"/>
        <v>0.37339195374465917</v>
      </c>
      <c r="AT47" s="100">
        <f t="shared" ca="1" si="21"/>
        <v>0.82016859974769507</v>
      </c>
      <c r="AU47" s="100">
        <f t="shared" si="21"/>
        <v>0</v>
      </c>
      <c r="AV47" s="100">
        <f t="shared" si="21"/>
        <v>0</v>
      </c>
      <c r="AW47" s="100">
        <f t="shared" si="21"/>
        <v>0</v>
      </c>
      <c r="AX47" s="100">
        <f t="shared" si="21"/>
        <v>0</v>
      </c>
      <c r="AY47" s="100">
        <f t="shared" si="21"/>
        <v>0</v>
      </c>
      <c r="AZ47" s="100">
        <f t="shared" si="21"/>
        <v>0</v>
      </c>
      <c r="BA47" s="100">
        <f t="shared" si="21"/>
        <v>0</v>
      </c>
      <c r="BB47" s="100">
        <f t="shared" si="21"/>
        <v>0</v>
      </c>
      <c r="BC47" s="100">
        <f t="shared" si="21"/>
        <v>0</v>
      </c>
      <c r="BD47" s="100">
        <f t="shared" si="21"/>
        <v>0</v>
      </c>
      <c r="BE47" s="100">
        <f t="shared" si="21"/>
        <v>0</v>
      </c>
      <c r="BF47" s="100">
        <f t="shared" si="21"/>
        <v>0</v>
      </c>
      <c r="BG47" s="100">
        <f t="shared" si="21"/>
        <v>0</v>
      </c>
      <c r="BH47" s="100">
        <f t="shared" si="21"/>
        <v>0</v>
      </c>
      <c r="BI47" s="100">
        <f t="shared" si="21"/>
        <v>0</v>
      </c>
      <c r="BJ47" s="100">
        <f t="shared" si="21"/>
        <v>0</v>
      </c>
      <c r="BK47" s="100">
        <f t="shared" si="21"/>
        <v>0</v>
      </c>
      <c r="BL47" s="100">
        <f t="shared" si="21"/>
        <v>0</v>
      </c>
      <c r="BM47" s="100">
        <f t="shared" si="21"/>
        <v>0</v>
      </c>
      <c r="BN47" s="100">
        <f t="shared" si="21"/>
        <v>0</v>
      </c>
      <c r="BO47" s="100">
        <f t="shared" si="21"/>
        <v>0</v>
      </c>
      <c r="BP47" s="100">
        <f t="shared" si="21"/>
        <v>0</v>
      </c>
      <c r="BQ47" s="100">
        <f t="shared" si="21"/>
        <v>0</v>
      </c>
      <c r="BR47" s="100">
        <f t="shared" si="21"/>
        <v>0</v>
      </c>
      <c r="BS47" s="100">
        <f t="shared" si="21"/>
        <v>0</v>
      </c>
      <c r="BT47" s="100">
        <f t="shared" si="21"/>
        <v>0</v>
      </c>
      <c r="BU47" s="100">
        <f t="shared" si="21"/>
        <v>0</v>
      </c>
      <c r="BV47" s="100">
        <f t="shared" si="21"/>
        <v>0</v>
      </c>
      <c r="BW47" s="100">
        <f t="shared" si="21"/>
        <v>0</v>
      </c>
      <c r="BX47" s="100">
        <f t="shared" si="21"/>
        <v>0</v>
      </c>
      <c r="BY47" s="100">
        <f t="shared" si="21"/>
        <v>0</v>
      </c>
      <c r="BZ47" s="100">
        <f t="shared" si="21"/>
        <v>0</v>
      </c>
      <c r="CA47" s="100">
        <f t="shared" si="21"/>
        <v>0</v>
      </c>
      <c r="CB47" s="100">
        <f t="shared" si="21"/>
        <v>0</v>
      </c>
      <c r="CC47" s="100">
        <f t="shared" si="21"/>
        <v>0</v>
      </c>
      <c r="CD47" s="100">
        <f t="shared" si="21"/>
        <v>0</v>
      </c>
      <c r="CE47" s="100">
        <f t="shared" si="21"/>
        <v>0</v>
      </c>
    </row>
    <row r="48" spans="2:83" x14ac:dyDescent="0.25">
      <c r="B48" s="307"/>
      <c r="C48" s="3" t="s">
        <v>80</v>
      </c>
      <c r="E48" s="45"/>
      <c r="F48" s="34"/>
      <c r="G48" s="34"/>
      <c r="H48" s="34"/>
      <c r="W48" s="26">
        <f>SUM(W46:W47)</f>
        <v>0</v>
      </c>
      <c r="X48" s="26">
        <f t="shared" ref="X48:CE48" si="22">SUM(X46:X47)</f>
        <v>0</v>
      </c>
      <c r="Y48" s="26">
        <f t="shared" si="22"/>
        <v>0</v>
      </c>
      <c r="Z48" s="26">
        <f t="shared" si="22"/>
        <v>0</v>
      </c>
      <c r="AA48" s="26">
        <f t="shared" si="22"/>
        <v>0</v>
      </c>
      <c r="AB48" s="26">
        <f t="shared" si="22"/>
        <v>0</v>
      </c>
      <c r="AC48" s="26">
        <f t="shared" si="22"/>
        <v>0</v>
      </c>
      <c r="AD48" s="26">
        <f t="shared" si="22"/>
        <v>0</v>
      </c>
      <c r="AE48" s="26">
        <f t="shared" si="22"/>
        <v>0</v>
      </c>
      <c r="AF48" s="26">
        <f t="shared" si="22"/>
        <v>0</v>
      </c>
      <c r="AG48" s="26">
        <f t="shared" si="22"/>
        <v>0</v>
      </c>
      <c r="AH48" s="26">
        <f t="shared" si="22"/>
        <v>0</v>
      </c>
      <c r="AI48" s="26">
        <f t="shared" si="22"/>
        <v>0</v>
      </c>
      <c r="AJ48" s="26">
        <f t="shared" si="22"/>
        <v>0</v>
      </c>
      <c r="AK48" s="26">
        <f t="shared" si="22"/>
        <v>0</v>
      </c>
      <c r="AL48" s="26">
        <f t="shared" si="22"/>
        <v>0</v>
      </c>
      <c r="AM48" s="26">
        <f t="shared" si="22"/>
        <v>0</v>
      </c>
      <c r="AN48" s="26">
        <f t="shared" si="22"/>
        <v>0</v>
      </c>
      <c r="AO48" s="26">
        <f t="shared" si="22"/>
        <v>0</v>
      </c>
      <c r="AP48" s="26">
        <f t="shared" ca="1" si="22"/>
        <v>0.16679088141833057</v>
      </c>
      <c r="AQ48" s="26">
        <f t="shared" ca="1" si="22"/>
        <v>0.31208995340461626</v>
      </c>
      <c r="AR48" s="26">
        <f t="shared" ca="1" si="22"/>
        <v>0.57628501742894012</v>
      </c>
      <c r="AS48" s="26">
        <f t="shared" ca="1" si="22"/>
        <v>0.86542895124507391</v>
      </c>
      <c r="AT48" s="26">
        <f t="shared" ca="1" si="22"/>
        <v>1.4686630293120988</v>
      </c>
      <c r="AU48" s="26">
        <f t="shared" si="22"/>
        <v>0</v>
      </c>
      <c r="AV48" s="26">
        <f t="shared" si="22"/>
        <v>0</v>
      </c>
      <c r="AW48" s="26">
        <f t="shared" si="22"/>
        <v>0</v>
      </c>
      <c r="AX48" s="26">
        <f t="shared" si="22"/>
        <v>0</v>
      </c>
      <c r="AY48" s="26">
        <f t="shared" si="22"/>
        <v>0</v>
      </c>
      <c r="AZ48" s="26">
        <f t="shared" si="22"/>
        <v>0</v>
      </c>
      <c r="BA48" s="26">
        <f t="shared" si="22"/>
        <v>0</v>
      </c>
      <c r="BB48" s="26">
        <f t="shared" si="22"/>
        <v>0</v>
      </c>
      <c r="BC48" s="26">
        <f t="shared" si="22"/>
        <v>0</v>
      </c>
      <c r="BD48" s="26">
        <f t="shared" si="22"/>
        <v>0</v>
      </c>
      <c r="BE48" s="26">
        <f t="shared" si="22"/>
        <v>0</v>
      </c>
      <c r="BF48" s="26">
        <f t="shared" si="22"/>
        <v>0</v>
      </c>
      <c r="BG48" s="26">
        <f t="shared" si="22"/>
        <v>0</v>
      </c>
      <c r="BH48" s="26">
        <f t="shared" si="22"/>
        <v>0</v>
      </c>
      <c r="BI48" s="26">
        <f t="shared" si="22"/>
        <v>0</v>
      </c>
      <c r="BJ48" s="26">
        <f t="shared" si="22"/>
        <v>0</v>
      </c>
      <c r="BK48" s="26">
        <f t="shared" si="22"/>
        <v>0</v>
      </c>
      <c r="BL48" s="26">
        <f t="shared" si="22"/>
        <v>0</v>
      </c>
      <c r="BM48" s="26">
        <f t="shared" si="22"/>
        <v>0</v>
      </c>
      <c r="BN48" s="26">
        <f t="shared" si="22"/>
        <v>0</v>
      </c>
      <c r="BO48" s="26">
        <f t="shared" si="22"/>
        <v>0</v>
      </c>
      <c r="BP48" s="26">
        <f t="shared" si="22"/>
        <v>0</v>
      </c>
      <c r="BQ48" s="26">
        <f t="shared" si="22"/>
        <v>0</v>
      </c>
      <c r="BR48" s="26">
        <f t="shared" si="22"/>
        <v>0</v>
      </c>
      <c r="BS48" s="26">
        <f t="shared" si="22"/>
        <v>0</v>
      </c>
      <c r="BT48" s="26">
        <f t="shared" si="22"/>
        <v>0</v>
      </c>
      <c r="BU48" s="26">
        <f t="shared" si="22"/>
        <v>0</v>
      </c>
      <c r="BV48" s="26">
        <f t="shared" si="22"/>
        <v>0</v>
      </c>
      <c r="BW48" s="26">
        <f t="shared" si="22"/>
        <v>0</v>
      </c>
      <c r="BX48" s="26">
        <f t="shared" si="22"/>
        <v>0</v>
      </c>
      <c r="BY48" s="26">
        <f t="shared" si="22"/>
        <v>0</v>
      </c>
      <c r="BZ48" s="26">
        <f t="shared" si="22"/>
        <v>0</v>
      </c>
      <c r="CA48" s="26">
        <f t="shared" si="22"/>
        <v>0</v>
      </c>
      <c r="CB48" s="26">
        <f t="shared" si="22"/>
        <v>0</v>
      </c>
      <c r="CC48" s="26">
        <f t="shared" si="22"/>
        <v>0</v>
      </c>
      <c r="CD48" s="26">
        <f t="shared" si="22"/>
        <v>0</v>
      </c>
      <c r="CE48" s="26">
        <f t="shared" si="22"/>
        <v>0</v>
      </c>
    </row>
    <row r="49" spans="2:83" s="207" customFormat="1" x14ac:dyDescent="0.25">
      <c r="B49" s="329"/>
      <c r="C49" s="209" t="s">
        <v>36</v>
      </c>
      <c r="E49" s="45"/>
      <c r="F49" s="34"/>
      <c r="G49" s="34"/>
      <c r="H49" s="34"/>
      <c r="I49" s="210"/>
      <c r="J49" s="210"/>
      <c r="K49" s="210"/>
      <c r="L49" s="210"/>
      <c r="M49" s="210"/>
      <c r="N49" s="210"/>
      <c r="O49" s="210"/>
      <c r="P49" s="210"/>
      <c r="Q49" s="210"/>
      <c r="R49" s="210"/>
      <c r="S49" s="210"/>
      <c r="T49" s="210"/>
      <c r="U49" s="210"/>
      <c r="V49" s="210"/>
      <c r="W49" s="33">
        <f t="shared" ref="W49:CE50" ca="1" si="23">W99+W149</f>
        <v>0</v>
      </c>
      <c r="X49" s="33">
        <f t="shared" ca="1" si="23"/>
        <v>0</v>
      </c>
      <c r="Y49" s="33">
        <f t="shared" ca="1" si="23"/>
        <v>0</v>
      </c>
      <c r="Z49" s="33">
        <f t="shared" ca="1" si="23"/>
        <v>0</v>
      </c>
      <c r="AA49" s="33">
        <f t="shared" ca="1" si="23"/>
        <v>0</v>
      </c>
      <c r="AB49" s="33">
        <f t="shared" ca="1" si="23"/>
        <v>0</v>
      </c>
      <c r="AC49" s="33">
        <f t="shared" ca="1" si="23"/>
        <v>0</v>
      </c>
      <c r="AD49" s="33">
        <f t="shared" ca="1" si="23"/>
        <v>0</v>
      </c>
      <c r="AE49" s="33">
        <f t="shared" ca="1" si="23"/>
        <v>0</v>
      </c>
      <c r="AF49" s="33">
        <f t="shared" ca="1" si="23"/>
        <v>0</v>
      </c>
      <c r="AG49" s="33">
        <f t="shared" ca="1" si="23"/>
        <v>0</v>
      </c>
      <c r="AH49" s="33">
        <f t="shared" ca="1" si="23"/>
        <v>0</v>
      </c>
      <c r="AI49" s="33">
        <f t="shared" ca="1" si="23"/>
        <v>0</v>
      </c>
      <c r="AJ49" s="33">
        <f t="shared" ca="1" si="23"/>
        <v>0</v>
      </c>
      <c r="AK49" s="33">
        <f t="shared" ca="1" si="23"/>
        <v>0</v>
      </c>
      <c r="AL49" s="33">
        <f t="shared" ca="1" si="23"/>
        <v>0</v>
      </c>
      <c r="AM49" s="33">
        <f t="shared" ca="1" si="23"/>
        <v>0</v>
      </c>
      <c r="AN49" s="33">
        <f t="shared" ca="1" si="23"/>
        <v>0</v>
      </c>
      <c r="AO49" s="33">
        <f t="shared" ca="1" si="23"/>
        <v>0</v>
      </c>
      <c r="AP49" s="33">
        <f t="shared" ca="1" si="23"/>
        <v>0.30477485249999997</v>
      </c>
      <c r="AQ49" s="33">
        <f t="shared" ca="1" si="23"/>
        <v>0.77112000000000014</v>
      </c>
      <c r="AR49" s="33">
        <f t="shared" ca="1" si="23"/>
        <v>1.2745511999999999</v>
      </c>
      <c r="AS49" s="33">
        <f t="shared" ca="1" si="23"/>
        <v>1.8832170240000006</v>
      </c>
      <c r="AT49" s="33">
        <f t="shared" ca="1" si="23"/>
        <v>2.47399776</v>
      </c>
      <c r="AU49" s="33">
        <f t="shared" si="23"/>
        <v>0</v>
      </c>
      <c r="AV49" s="33">
        <f t="shared" si="23"/>
        <v>0</v>
      </c>
      <c r="AW49" s="33">
        <f t="shared" si="23"/>
        <v>0</v>
      </c>
      <c r="AX49" s="33">
        <f t="shared" si="23"/>
        <v>0</v>
      </c>
      <c r="AY49" s="33">
        <f t="shared" si="23"/>
        <v>0</v>
      </c>
      <c r="AZ49" s="33">
        <f t="shared" si="23"/>
        <v>0</v>
      </c>
      <c r="BA49" s="33">
        <f t="shared" si="23"/>
        <v>0</v>
      </c>
      <c r="BB49" s="33">
        <f t="shared" si="23"/>
        <v>0</v>
      </c>
      <c r="BC49" s="33">
        <f t="shared" si="23"/>
        <v>0</v>
      </c>
      <c r="BD49" s="33">
        <f t="shared" si="23"/>
        <v>0</v>
      </c>
      <c r="BE49" s="33">
        <f t="shared" si="23"/>
        <v>0</v>
      </c>
      <c r="BF49" s="33">
        <f t="shared" si="23"/>
        <v>0</v>
      </c>
      <c r="BG49" s="33">
        <f t="shared" si="23"/>
        <v>0</v>
      </c>
      <c r="BH49" s="33">
        <f t="shared" si="23"/>
        <v>0</v>
      </c>
      <c r="BI49" s="33">
        <f t="shared" si="23"/>
        <v>0</v>
      </c>
      <c r="BJ49" s="33">
        <f t="shared" si="23"/>
        <v>0</v>
      </c>
      <c r="BK49" s="33">
        <f t="shared" si="23"/>
        <v>0</v>
      </c>
      <c r="BL49" s="33">
        <f t="shared" si="23"/>
        <v>0</v>
      </c>
      <c r="BM49" s="33">
        <f t="shared" si="23"/>
        <v>0</v>
      </c>
      <c r="BN49" s="33">
        <f t="shared" si="23"/>
        <v>0</v>
      </c>
      <c r="BO49" s="33">
        <f t="shared" si="23"/>
        <v>0</v>
      </c>
      <c r="BP49" s="33">
        <f t="shared" si="23"/>
        <v>0</v>
      </c>
      <c r="BQ49" s="33">
        <f t="shared" si="23"/>
        <v>0</v>
      </c>
      <c r="BR49" s="33">
        <f t="shared" si="23"/>
        <v>0</v>
      </c>
      <c r="BS49" s="33">
        <f t="shared" si="23"/>
        <v>0</v>
      </c>
      <c r="BT49" s="33">
        <f t="shared" si="23"/>
        <v>0</v>
      </c>
      <c r="BU49" s="33">
        <f t="shared" si="23"/>
        <v>0</v>
      </c>
      <c r="BV49" s="33">
        <f t="shared" si="23"/>
        <v>0</v>
      </c>
      <c r="BW49" s="33">
        <f t="shared" si="23"/>
        <v>0</v>
      </c>
      <c r="BX49" s="33">
        <f t="shared" si="23"/>
        <v>0</v>
      </c>
      <c r="BY49" s="33">
        <f t="shared" si="23"/>
        <v>0</v>
      </c>
      <c r="BZ49" s="33">
        <f t="shared" si="23"/>
        <v>0</v>
      </c>
      <c r="CA49" s="33">
        <f t="shared" si="23"/>
        <v>0</v>
      </c>
      <c r="CB49" s="33">
        <f t="shared" si="23"/>
        <v>0</v>
      </c>
      <c r="CC49" s="33">
        <f t="shared" si="23"/>
        <v>0</v>
      </c>
      <c r="CD49" s="33">
        <f t="shared" si="23"/>
        <v>0</v>
      </c>
      <c r="CE49" s="33">
        <f t="shared" si="23"/>
        <v>0</v>
      </c>
    </row>
    <row r="50" spans="2:83" s="207" customFormat="1" x14ac:dyDescent="0.25">
      <c r="B50" s="329"/>
      <c r="C50" s="209" t="s">
        <v>37</v>
      </c>
      <c r="E50" s="45"/>
      <c r="F50" s="34"/>
      <c r="G50" s="34"/>
      <c r="H50" s="34"/>
      <c r="I50" s="210"/>
      <c r="J50" s="210"/>
      <c r="K50" s="210"/>
      <c r="L50" s="210"/>
      <c r="M50" s="210"/>
      <c r="N50" s="210"/>
      <c r="O50" s="210"/>
      <c r="P50" s="210"/>
      <c r="Q50" s="210"/>
      <c r="R50" s="210"/>
      <c r="S50" s="210"/>
      <c r="T50" s="210"/>
      <c r="U50" s="210"/>
      <c r="V50" s="210"/>
      <c r="W50" s="33">
        <f t="shared" ca="1" si="23"/>
        <v>0</v>
      </c>
      <c r="X50" s="33">
        <f t="shared" ca="1" si="23"/>
        <v>0</v>
      </c>
      <c r="Y50" s="33">
        <f t="shared" ca="1" si="23"/>
        <v>0</v>
      </c>
      <c r="Z50" s="33">
        <f t="shared" ca="1" si="23"/>
        <v>0</v>
      </c>
      <c r="AA50" s="33">
        <f t="shared" ca="1" si="23"/>
        <v>0</v>
      </c>
      <c r="AB50" s="33">
        <f t="shared" ca="1" si="23"/>
        <v>0</v>
      </c>
      <c r="AC50" s="33">
        <f t="shared" ca="1" si="23"/>
        <v>0</v>
      </c>
      <c r="AD50" s="33">
        <f t="shared" ca="1" si="23"/>
        <v>0</v>
      </c>
      <c r="AE50" s="33">
        <f t="shared" ca="1" si="23"/>
        <v>0</v>
      </c>
      <c r="AF50" s="33">
        <f t="shared" ca="1" si="23"/>
        <v>0</v>
      </c>
      <c r="AG50" s="33">
        <f t="shared" ca="1" si="23"/>
        <v>0</v>
      </c>
      <c r="AH50" s="33">
        <f t="shared" ca="1" si="23"/>
        <v>0</v>
      </c>
      <c r="AI50" s="33">
        <f t="shared" ca="1" si="23"/>
        <v>0</v>
      </c>
      <c r="AJ50" s="33">
        <f t="shared" ca="1" si="23"/>
        <v>0</v>
      </c>
      <c r="AK50" s="33">
        <f t="shared" ca="1" si="23"/>
        <v>0</v>
      </c>
      <c r="AL50" s="33">
        <f t="shared" ca="1" si="23"/>
        <v>0</v>
      </c>
      <c r="AM50" s="33">
        <f t="shared" ca="1" si="23"/>
        <v>0</v>
      </c>
      <c r="AN50" s="33">
        <f t="shared" ca="1" si="23"/>
        <v>0</v>
      </c>
      <c r="AO50" s="33">
        <f t="shared" ca="1" si="23"/>
        <v>0</v>
      </c>
      <c r="AP50" s="33">
        <f t="shared" ca="1" si="23"/>
        <v>0</v>
      </c>
      <c r="AQ50" s="33">
        <f t="shared" ca="1" si="23"/>
        <v>0.25529580000000002</v>
      </c>
      <c r="AR50" s="33">
        <f t="shared" ca="1" si="23"/>
        <v>0.67851950400000005</v>
      </c>
      <c r="AS50" s="33">
        <f t="shared" ca="1" si="23"/>
        <v>1.1351926310400005</v>
      </c>
      <c r="AT50" s="33">
        <f t="shared" ca="1" si="23"/>
        <v>1.4039571566592</v>
      </c>
      <c r="AU50" s="33">
        <f t="shared" si="23"/>
        <v>0</v>
      </c>
      <c r="AV50" s="33">
        <f t="shared" si="23"/>
        <v>0</v>
      </c>
      <c r="AW50" s="33">
        <f t="shared" si="23"/>
        <v>0</v>
      </c>
      <c r="AX50" s="33">
        <f t="shared" si="23"/>
        <v>0</v>
      </c>
      <c r="AY50" s="33">
        <f t="shared" si="23"/>
        <v>0</v>
      </c>
      <c r="AZ50" s="33">
        <f t="shared" si="23"/>
        <v>0</v>
      </c>
      <c r="BA50" s="33">
        <f t="shared" si="23"/>
        <v>0</v>
      </c>
      <c r="BB50" s="33">
        <f t="shared" si="23"/>
        <v>0</v>
      </c>
      <c r="BC50" s="33">
        <f t="shared" si="23"/>
        <v>0</v>
      </c>
      <c r="BD50" s="33">
        <f t="shared" si="23"/>
        <v>0</v>
      </c>
      <c r="BE50" s="33">
        <f t="shared" si="23"/>
        <v>0</v>
      </c>
      <c r="BF50" s="33">
        <f t="shared" si="23"/>
        <v>0</v>
      </c>
      <c r="BG50" s="33">
        <f t="shared" si="23"/>
        <v>0</v>
      </c>
      <c r="BH50" s="33">
        <f t="shared" si="23"/>
        <v>0</v>
      </c>
      <c r="BI50" s="33">
        <f t="shared" si="23"/>
        <v>0</v>
      </c>
      <c r="BJ50" s="33">
        <f t="shared" si="23"/>
        <v>0</v>
      </c>
      <c r="BK50" s="33">
        <f t="shared" si="23"/>
        <v>0</v>
      </c>
      <c r="BL50" s="33">
        <f t="shared" si="23"/>
        <v>0</v>
      </c>
      <c r="BM50" s="33">
        <f t="shared" si="23"/>
        <v>0</v>
      </c>
      <c r="BN50" s="33">
        <f t="shared" si="23"/>
        <v>0</v>
      </c>
      <c r="BO50" s="33">
        <f t="shared" si="23"/>
        <v>0</v>
      </c>
      <c r="BP50" s="33">
        <f t="shared" si="23"/>
        <v>0</v>
      </c>
      <c r="BQ50" s="33">
        <f t="shared" si="23"/>
        <v>0</v>
      </c>
      <c r="BR50" s="33">
        <f t="shared" si="23"/>
        <v>0</v>
      </c>
      <c r="BS50" s="33">
        <f t="shared" si="23"/>
        <v>0</v>
      </c>
      <c r="BT50" s="33">
        <f t="shared" si="23"/>
        <v>0</v>
      </c>
      <c r="BU50" s="33">
        <f t="shared" si="23"/>
        <v>0</v>
      </c>
      <c r="BV50" s="33">
        <f t="shared" si="23"/>
        <v>0</v>
      </c>
      <c r="BW50" s="33">
        <f t="shared" si="23"/>
        <v>0</v>
      </c>
      <c r="BX50" s="33">
        <f t="shared" si="23"/>
        <v>0</v>
      </c>
      <c r="BY50" s="33">
        <f t="shared" si="23"/>
        <v>0</v>
      </c>
      <c r="BZ50" s="33">
        <f t="shared" si="23"/>
        <v>0</v>
      </c>
      <c r="CA50" s="33">
        <f t="shared" si="23"/>
        <v>0</v>
      </c>
      <c r="CB50" s="33">
        <f t="shared" si="23"/>
        <v>0</v>
      </c>
      <c r="CC50" s="33">
        <f t="shared" si="23"/>
        <v>0</v>
      </c>
      <c r="CD50" s="33">
        <f t="shared" si="23"/>
        <v>0</v>
      </c>
      <c r="CE50" s="33">
        <f t="shared" si="23"/>
        <v>0</v>
      </c>
    </row>
    <row r="51" spans="2:83" x14ac:dyDescent="0.25">
      <c r="B51" s="5"/>
      <c r="C51" s="3" t="s">
        <v>27</v>
      </c>
      <c r="E51" s="45"/>
      <c r="F51" s="34"/>
      <c r="G51" s="34"/>
      <c r="H51" s="34"/>
      <c r="I51" s="19"/>
      <c r="J51" s="19"/>
      <c r="K51" s="19"/>
      <c r="L51" s="19"/>
      <c r="M51" s="19"/>
      <c r="N51" s="19"/>
      <c r="O51" s="19"/>
      <c r="P51" s="19"/>
      <c r="Q51" s="19"/>
      <c r="R51" s="19"/>
      <c r="S51" s="19"/>
      <c r="T51" s="19"/>
      <c r="U51" s="19"/>
      <c r="V51" s="19"/>
      <c r="W51" s="31">
        <f ca="1">W28+W31+W38+W41+W45+W48+W49+W50</f>
        <v>36.353416409011651</v>
      </c>
      <c r="X51" s="31">
        <f t="shared" ref="X51:CE51" ca="1" si="24">X28+X31+X38+X41+X45+X48+X49+X50</f>
        <v>38.037849331593982</v>
      </c>
      <c r="Y51" s="31">
        <f t="shared" ca="1" si="24"/>
        <v>39.904704018232373</v>
      </c>
      <c r="Z51" s="31">
        <f t="shared" ca="1" si="24"/>
        <v>39.819361689045294</v>
      </c>
      <c r="AA51" s="31">
        <f t="shared" ca="1" si="24"/>
        <v>40.5148762157189</v>
      </c>
      <c r="AB51" s="31">
        <f t="shared" ca="1" si="24"/>
        <v>39.639683262725107</v>
      </c>
      <c r="AC51" s="31">
        <f t="shared" ca="1" si="24"/>
        <v>38.544796418114608</v>
      </c>
      <c r="AD51" s="31">
        <f t="shared" ca="1" si="24"/>
        <v>38.36679133379571</v>
      </c>
      <c r="AE51" s="31">
        <f t="shared" ca="1" si="24"/>
        <v>37.913134624949961</v>
      </c>
      <c r="AF51" s="31">
        <f t="shared" ca="1" si="24"/>
        <v>37.495719943613601</v>
      </c>
      <c r="AG51" s="31">
        <f t="shared" ca="1" si="24"/>
        <v>37.951302260381603</v>
      </c>
      <c r="AH51" s="31">
        <f t="shared" ca="1" si="24"/>
        <v>38.17660620971337</v>
      </c>
      <c r="AI51" s="31">
        <f t="shared" ca="1" si="24"/>
        <v>37.917417913420302</v>
      </c>
      <c r="AJ51" s="31">
        <f t="shared" ca="1" si="24"/>
        <v>39.394544480300212</v>
      </c>
      <c r="AK51" s="31">
        <f t="shared" ca="1" si="24"/>
        <v>39.972496117988968</v>
      </c>
      <c r="AL51" s="31">
        <f t="shared" ca="1" si="24"/>
        <v>42.519576339940947</v>
      </c>
      <c r="AM51" s="31">
        <f t="shared" ca="1" si="24"/>
        <v>46.666308016167832</v>
      </c>
      <c r="AN51" s="31">
        <f t="shared" ca="1" si="24"/>
        <v>49.797413775771773</v>
      </c>
      <c r="AO51" s="31">
        <f t="shared" ca="1" si="24"/>
        <v>51.984824581763931</v>
      </c>
      <c r="AP51" s="31">
        <f t="shared" ca="1" si="24"/>
        <v>52.52669347016981</v>
      </c>
      <c r="AQ51" s="31">
        <f t="shared" ca="1" si="24"/>
        <v>52.511264550124764</v>
      </c>
      <c r="AR51" s="31">
        <f t="shared" ca="1" si="24"/>
        <v>53.681682993393444</v>
      </c>
      <c r="AS51" s="31">
        <f t="shared" ca="1" si="24"/>
        <v>54.336493341068142</v>
      </c>
      <c r="AT51" s="31">
        <f t="shared" ca="1" si="24"/>
        <v>54.621296055389038</v>
      </c>
      <c r="AU51" s="31">
        <f t="shared" si="24"/>
        <v>0</v>
      </c>
      <c r="AV51" s="31">
        <f t="shared" si="24"/>
        <v>0</v>
      </c>
      <c r="AW51" s="31">
        <f t="shared" si="24"/>
        <v>0</v>
      </c>
      <c r="AX51" s="31">
        <f t="shared" si="24"/>
        <v>0</v>
      </c>
      <c r="AY51" s="31">
        <f t="shared" si="24"/>
        <v>0</v>
      </c>
      <c r="AZ51" s="31">
        <f t="shared" si="24"/>
        <v>0</v>
      </c>
      <c r="BA51" s="31">
        <f t="shared" si="24"/>
        <v>0</v>
      </c>
      <c r="BB51" s="31">
        <f t="shared" si="24"/>
        <v>0</v>
      </c>
      <c r="BC51" s="31">
        <f t="shared" si="24"/>
        <v>0</v>
      </c>
      <c r="BD51" s="31">
        <f t="shared" si="24"/>
        <v>0</v>
      </c>
      <c r="BE51" s="31">
        <f t="shared" si="24"/>
        <v>0</v>
      </c>
      <c r="BF51" s="31">
        <f t="shared" si="24"/>
        <v>0</v>
      </c>
      <c r="BG51" s="31">
        <f t="shared" si="24"/>
        <v>0</v>
      </c>
      <c r="BH51" s="31">
        <f t="shared" si="24"/>
        <v>0</v>
      </c>
      <c r="BI51" s="31">
        <f t="shared" si="24"/>
        <v>0</v>
      </c>
      <c r="BJ51" s="31">
        <f t="shared" si="24"/>
        <v>0</v>
      </c>
      <c r="BK51" s="31">
        <f t="shared" si="24"/>
        <v>0</v>
      </c>
      <c r="BL51" s="31">
        <f t="shared" si="24"/>
        <v>0</v>
      </c>
      <c r="BM51" s="31">
        <f t="shared" si="24"/>
        <v>0</v>
      </c>
      <c r="BN51" s="31">
        <f t="shared" si="24"/>
        <v>0</v>
      </c>
      <c r="BO51" s="31">
        <f t="shared" si="24"/>
        <v>0</v>
      </c>
      <c r="BP51" s="31">
        <f t="shared" si="24"/>
        <v>0</v>
      </c>
      <c r="BQ51" s="31">
        <f t="shared" si="24"/>
        <v>0</v>
      </c>
      <c r="BR51" s="31">
        <f t="shared" si="24"/>
        <v>0</v>
      </c>
      <c r="BS51" s="31">
        <f t="shared" si="24"/>
        <v>0</v>
      </c>
      <c r="BT51" s="31">
        <f t="shared" si="24"/>
        <v>0</v>
      </c>
      <c r="BU51" s="31">
        <f t="shared" si="24"/>
        <v>0</v>
      </c>
      <c r="BV51" s="31">
        <f t="shared" si="24"/>
        <v>0</v>
      </c>
      <c r="BW51" s="31">
        <f t="shared" si="24"/>
        <v>0</v>
      </c>
      <c r="BX51" s="31">
        <f t="shared" si="24"/>
        <v>0</v>
      </c>
      <c r="BY51" s="31">
        <f t="shared" si="24"/>
        <v>0</v>
      </c>
      <c r="BZ51" s="31">
        <f t="shared" si="24"/>
        <v>0</v>
      </c>
      <c r="CA51" s="31">
        <f t="shared" si="24"/>
        <v>0</v>
      </c>
      <c r="CB51" s="31">
        <f t="shared" si="24"/>
        <v>0</v>
      </c>
      <c r="CC51" s="31">
        <f t="shared" si="24"/>
        <v>0</v>
      </c>
      <c r="CD51" s="31">
        <f t="shared" si="24"/>
        <v>0</v>
      </c>
      <c r="CE51" s="31">
        <f t="shared" si="24"/>
        <v>0</v>
      </c>
    </row>
    <row r="52" spans="2:83" hidden="1" x14ac:dyDescent="0.25"/>
    <row r="53" spans="2:83" hidden="1" x14ac:dyDescent="0.25">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row>
    <row r="54" spans="2:83" hidden="1" x14ac:dyDescent="0.25">
      <c r="AM54" s="119"/>
      <c r="AN54" s="119"/>
      <c r="AO54" s="18"/>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c r="BT54" s="226"/>
      <c r="BU54" s="226"/>
      <c r="BV54" s="226"/>
      <c r="BW54" s="226"/>
      <c r="BX54" s="226"/>
      <c r="BY54" s="226"/>
      <c r="BZ54" s="226"/>
      <c r="CA54" s="226"/>
      <c r="CB54" s="226"/>
      <c r="CC54" s="226"/>
      <c r="CD54" s="226"/>
      <c r="CE54" s="226"/>
    </row>
    <row r="55" spans="2:83" hidden="1" x14ac:dyDescent="0.25">
      <c r="AM55" s="18"/>
      <c r="AN55" s="18"/>
      <c r="AO55" s="18"/>
      <c r="AP55" s="221"/>
      <c r="AQ55" s="221"/>
      <c r="AR55" s="221"/>
      <c r="AS55" s="221"/>
      <c r="AT55" s="221"/>
      <c r="AU55" s="221"/>
      <c r="AV55" s="221"/>
      <c r="AW55" s="221"/>
      <c r="AX55" s="221"/>
      <c r="AY55" s="221"/>
      <c r="AZ55" s="221"/>
      <c r="BA55" s="221"/>
      <c r="BB55" s="221"/>
      <c r="BC55" s="221"/>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221"/>
      <c r="CC55" s="221"/>
      <c r="CD55" s="221"/>
      <c r="CE55" s="221"/>
    </row>
    <row r="56" spans="2:83" hidden="1" x14ac:dyDescent="0.25">
      <c r="AM56" s="18"/>
      <c r="AN56" s="18"/>
      <c r="AO56" s="18"/>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row>
    <row r="57" spans="2:83" hidden="1" x14ac:dyDescent="0.25">
      <c r="AM57" s="18"/>
      <c r="AN57" s="18"/>
      <c r="AO57" s="18"/>
      <c r="AP57" s="221"/>
      <c r="AQ57" s="221"/>
      <c r="AR57" s="221"/>
      <c r="AS57" s="221"/>
      <c r="AT57" s="221"/>
      <c r="AU57" s="221"/>
      <c r="AV57" s="221"/>
      <c r="AW57" s="221"/>
      <c r="AX57" s="221"/>
      <c r="AY57" s="221"/>
      <c r="AZ57" s="221"/>
      <c r="BA57" s="221"/>
      <c r="BB57" s="221"/>
      <c r="BC57" s="221"/>
      <c r="BD57" s="221"/>
      <c r="BE57" s="221"/>
      <c r="BF57" s="221"/>
      <c r="BG57" s="221"/>
      <c r="BH57" s="221"/>
      <c r="BI57" s="221"/>
      <c r="BJ57" s="221"/>
      <c r="BK57" s="221"/>
      <c r="BL57" s="221"/>
      <c r="BM57" s="221"/>
      <c r="BN57" s="221"/>
      <c r="BO57" s="221"/>
      <c r="BP57" s="221"/>
      <c r="BQ57" s="221"/>
      <c r="BR57" s="221"/>
      <c r="BS57" s="221"/>
      <c r="BT57" s="221"/>
      <c r="BU57" s="221"/>
      <c r="BV57" s="221"/>
      <c r="BW57" s="221"/>
      <c r="BX57" s="221"/>
      <c r="BY57" s="221"/>
      <c r="BZ57" s="221"/>
      <c r="CA57" s="221"/>
      <c r="CB57" s="221"/>
      <c r="CC57" s="221"/>
      <c r="CD57" s="221"/>
      <c r="CE57" s="221"/>
    </row>
    <row r="58" spans="2:83" hidden="1" x14ac:dyDescent="0.25"/>
    <row r="59" spans="2:83" hidden="1" x14ac:dyDescent="0.25"/>
    <row r="60" spans="2:83" hidden="1" x14ac:dyDescent="0.25"/>
    <row r="61" spans="2:83" hidden="1" x14ac:dyDescent="0.25"/>
    <row r="62" spans="2:83" hidden="1" x14ac:dyDescent="0.25"/>
    <row r="63" spans="2:83" hidden="1" x14ac:dyDescent="0.25"/>
    <row r="64" spans="2:83" hidden="1" x14ac:dyDescent="0.25"/>
    <row r="65" spans="2:83" hidden="1" x14ac:dyDescent="0.25"/>
    <row r="66" spans="2:83" hidden="1" x14ac:dyDescent="0.25"/>
    <row r="67" spans="2:83" hidden="1" x14ac:dyDescent="0.25"/>
    <row r="68" spans="2:83" hidden="1" x14ac:dyDescent="0.25"/>
    <row r="69" spans="2:83" hidden="1" x14ac:dyDescent="0.25">
      <c r="C69" s="18"/>
    </row>
    <row r="70" spans="2:83" ht="14.4" customHeight="1" x14ac:dyDescent="0.25">
      <c r="B70" s="313" t="s">
        <v>278</v>
      </c>
      <c r="C70" s="314"/>
      <c r="E70" s="341"/>
      <c r="F70" s="341"/>
      <c r="G70" s="341"/>
      <c r="H70" s="341"/>
      <c r="I70" s="205"/>
      <c r="J70" s="205"/>
      <c r="K70" s="205"/>
      <c r="L70" s="205"/>
      <c r="M70" s="205"/>
      <c r="N70" s="205"/>
      <c r="O70" s="205"/>
      <c r="P70" s="205"/>
      <c r="Q70" s="205"/>
      <c r="R70" s="205"/>
      <c r="S70" s="205"/>
      <c r="T70" s="205"/>
      <c r="U70" s="205"/>
      <c r="V70" s="205"/>
      <c r="W70" s="80">
        <v>1990</v>
      </c>
      <c r="X70" s="80">
        <v>1991</v>
      </c>
      <c r="Y70" s="80">
        <v>1992</v>
      </c>
      <c r="Z70" s="80">
        <v>1993</v>
      </c>
      <c r="AA70" s="80">
        <v>1994</v>
      </c>
      <c r="AB70" s="80">
        <v>1995</v>
      </c>
      <c r="AC70" s="80">
        <v>1996</v>
      </c>
      <c r="AD70" s="80">
        <v>1997</v>
      </c>
      <c r="AE70" s="80">
        <v>1998</v>
      </c>
      <c r="AF70" s="80">
        <v>1999</v>
      </c>
      <c r="AG70" s="80">
        <v>2000</v>
      </c>
      <c r="AH70" s="80">
        <v>2001</v>
      </c>
      <c r="AI70" s="80">
        <v>2002</v>
      </c>
      <c r="AJ70" s="80">
        <v>2003</v>
      </c>
      <c r="AK70" s="80">
        <v>2004</v>
      </c>
      <c r="AL70" s="80">
        <v>2005</v>
      </c>
      <c r="AM70" s="80">
        <v>2006</v>
      </c>
      <c r="AN70" s="80">
        <v>2007</v>
      </c>
      <c r="AO70" s="80">
        <v>2008</v>
      </c>
      <c r="AP70" s="80">
        <v>2009</v>
      </c>
      <c r="AQ70" s="80">
        <v>2010</v>
      </c>
      <c r="AR70" s="80">
        <v>2011</v>
      </c>
      <c r="AS70" s="80">
        <v>2012</v>
      </c>
      <c r="AT70" s="80">
        <v>2013</v>
      </c>
      <c r="AU70" s="80">
        <v>2014</v>
      </c>
      <c r="AV70" s="80">
        <v>2015</v>
      </c>
      <c r="AW70" s="80">
        <v>2016</v>
      </c>
      <c r="AX70" s="80">
        <v>2017</v>
      </c>
      <c r="AY70" s="80">
        <v>2018</v>
      </c>
      <c r="AZ70" s="80">
        <v>2019</v>
      </c>
      <c r="BA70" s="80">
        <v>2020</v>
      </c>
      <c r="BB70" s="80">
        <v>2021</v>
      </c>
      <c r="BC70" s="80">
        <v>2022</v>
      </c>
      <c r="BD70" s="80">
        <v>2023</v>
      </c>
      <c r="BE70" s="80">
        <v>2024</v>
      </c>
      <c r="BF70" s="80">
        <v>2025</v>
      </c>
      <c r="BG70" s="80">
        <f t="shared" ref="BG70:CE70" si="25">BF70+1</f>
        <v>2026</v>
      </c>
      <c r="BH70" s="80">
        <f t="shared" si="25"/>
        <v>2027</v>
      </c>
      <c r="BI70" s="80">
        <f t="shared" si="25"/>
        <v>2028</v>
      </c>
      <c r="BJ70" s="80">
        <f t="shared" si="25"/>
        <v>2029</v>
      </c>
      <c r="BK70" s="80">
        <f t="shared" si="25"/>
        <v>2030</v>
      </c>
      <c r="BL70" s="80">
        <f t="shared" si="25"/>
        <v>2031</v>
      </c>
      <c r="BM70" s="80">
        <f t="shared" si="25"/>
        <v>2032</v>
      </c>
      <c r="BN70" s="80">
        <f t="shared" si="25"/>
        <v>2033</v>
      </c>
      <c r="BO70" s="80">
        <f t="shared" si="25"/>
        <v>2034</v>
      </c>
      <c r="BP70" s="80">
        <f t="shared" si="25"/>
        <v>2035</v>
      </c>
      <c r="BQ70" s="80">
        <f t="shared" si="25"/>
        <v>2036</v>
      </c>
      <c r="BR70" s="80">
        <f t="shared" si="25"/>
        <v>2037</v>
      </c>
      <c r="BS70" s="80">
        <f t="shared" si="25"/>
        <v>2038</v>
      </c>
      <c r="BT70" s="80">
        <f t="shared" si="25"/>
        <v>2039</v>
      </c>
      <c r="BU70" s="80">
        <f t="shared" si="25"/>
        <v>2040</v>
      </c>
      <c r="BV70" s="80">
        <f t="shared" si="25"/>
        <v>2041</v>
      </c>
      <c r="BW70" s="80">
        <f t="shared" si="25"/>
        <v>2042</v>
      </c>
      <c r="BX70" s="80">
        <f t="shared" si="25"/>
        <v>2043</v>
      </c>
      <c r="BY70" s="80">
        <f t="shared" si="25"/>
        <v>2044</v>
      </c>
      <c r="BZ70" s="80">
        <f t="shared" si="25"/>
        <v>2045</v>
      </c>
      <c r="CA70" s="80">
        <f t="shared" si="25"/>
        <v>2046</v>
      </c>
      <c r="CB70" s="80">
        <f t="shared" si="25"/>
        <v>2047</v>
      </c>
      <c r="CC70" s="80">
        <f t="shared" si="25"/>
        <v>2048</v>
      </c>
      <c r="CD70" s="80">
        <f t="shared" si="25"/>
        <v>2049</v>
      </c>
      <c r="CE70" s="80">
        <f t="shared" si="25"/>
        <v>2050</v>
      </c>
    </row>
    <row r="71" spans="2:83" s="56" customFormat="1" ht="14.4" customHeight="1" x14ac:dyDescent="0.25">
      <c r="B71" s="308" t="s">
        <v>83</v>
      </c>
      <c r="C71" s="309"/>
      <c r="E71" s="341"/>
      <c r="F71" s="341"/>
      <c r="G71" s="341"/>
      <c r="H71" s="341"/>
      <c r="I71" s="131"/>
      <c r="J71" s="131"/>
      <c r="K71" s="131"/>
      <c r="L71" s="131"/>
      <c r="M71" s="131"/>
      <c r="N71" s="131"/>
      <c r="O71" s="131"/>
      <c r="P71" s="131"/>
      <c r="Q71" s="131"/>
      <c r="R71" s="131"/>
      <c r="S71" s="131"/>
      <c r="T71" s="131"/>
      <c r="U71" s="131"/>
      <c r="V71" s="131"/>
    </row>
    <row r="72" spans="2:83" ht="13.8" customHeight="1" x14ac:dyDescent="0.25">
      <c r="B72" s="310" t="s">
        <v>326</v>
      </c>
      <c r="C72" s="311"/>
      <c r="E72" s="341"/>
      <c r="F72" s="341"/>
      <c r="G72" s="341"/>
      <c r="H72" s="341"/>
    </row>
    <row r="73" spans="2:83" x14ac:dyDescent="0.25">
      <c r="B73" s="306" t="s">
        <v>0</v>
      </c>
      <c r="C73" s="53" t="s">
        <v>6</v>
      </c>
      <c r="E73" s="240"/>
      <c r="F73" s="241"/>
      <c r="G73" s="228"/>
      <c r="H73" s="228"/>
      <c r="I73" s="211"/>
      <c r="J73" s="211"/>
      <c r="K73" s="211"/>
      <c r="L73" s="211"/>
      <c r="M73" s="211"/>
      <c r="N73" s="211"/>
      <c r="O73" s="211"/>
      <c r="P73" s="211"/>
      <c r="Q73" s="211"/>
      <c r="R73" s="211"/>
      <c r="S73" s="211"/>
      <c r="T73" s="211"/>
      <c r="U73" s="211"/>
      <c r="V73" s="211"/>
      <c r="W73" s="100">
        <f ca="1">ConsMarket!W73/1000+EnergyCosts!W73</f>
        <v>0.37240001268128287</v>
      </c>
      <c r="X73" s="100">
        <f ca="1">ConsMarket!X73/1000+EnergyCosts!X73</f>
        <v>0.38206810928199386</v>
      </c>
      <c r="Y73" s="100">
        <f ca="1">ConsMarket!Y73/1000+EnergyCosts!Y73</f>
        <v>0.38488428871708008</v>
      </c>
      <c r="Z73" s="100">
        <f ca="1">ConsMarket!Z73/1000+EnergyCosts!Z73</f>
        <v>0.36041601965861114</v>
      </c>
      <c r="AA73" s="100">
        <f ca="1">ConsMarket!AA73/1000+EnergyCosts!AA73</f>
        <v>0.34539030501742263</v>
      </c>
      <c r="AB73" s="100">
        <f ca="1">ConsMarket!AB73/1000+EnergyCosts!AB73</f>
        <v>0.31833860643090922</v>
      </c>
      <c r="AC73" s="100">
        <f ca="1">ConsMarket!AC73/1000+EnergyCosts!AC73</f>
        <v>0.2948720790679219</v>
      </c>
      <c r="AD73" s="100">
        <f ca="1">ConsMarket!AD73/1000+EnergyCosts!AD73</f>
        <v>0.27387296051364279</v>
      </c>
      <c r="AE73" s="100">
        <f ca="1">ConsMarket!AE73/1000+EnergyCosts!AE73</f>
        <v>0.24897820045530542</v>
      </c>
      <c r="AF73" s="100">
        <f ca="1">ConsMarket!AF73/1000+EnergyCosts!AF73</f>
        <v>0.22485403074792773</v>
      </c>
      <c r="AG73" s="100">
        <f ca="1">ConsMarket!AG73/1000+EnergyCosts!AG73</f>
        <v>0.20529994576680302</v>
      </c>
      <c r="AH73" s="100">
        <f ca="1">ConsMarket!AH73/1000+EnergyCosts!AH73</f>
        <v>0.18229235352271869</v>
      </c>
      <c r="AI73" s="100">
        <f ca="1">ConsMarket!AI73/1000+EnergyCosts!AI73</f>
        <v>0.16117215437964971</v>
      </c>
      <c r="AJ73" s="100">
        <f ca="1">ConsMarket!AJ73/1000+EnergyCosts!AJ73</f>
        <v>0.14402091856462115</v>
      </c>
      <c r="AK73" s="100">
        <f ca="1">ConsMarket!AK73/1000+EnergyCosts!AK73</f>
        <v>0.12742944416365498</v>
      </c>
      <c r="AL73" s="100">
        <f ca="1">ConsMarket!AL73/1000+EnergyCosts!AL73</f>
        <v>0.11454192347047341</v>
      </c>
      <c r="AM73" s="100">
        <f ca="1">ConsMarket!AM73/1000+EnergyCosts!AM73</f>
        <v>0.10573436962963033</v>
      </c>
      <c r="AN73" s="100">
        <f ca="1">ConsMarket!AN73/1000+EnergyCosts!AN73</f>
        <v>9.899843688212201E-2</v>
      </c>
      <c r="AO73" s="100">
        <f ca="1">ConsMarket!AO73/1000+EnergyCosts!AO73</f>
        <v>8.8755334306314757E-2</v>
      </c>
      <c r="AP73" s="100">
        <f ca="1">ConsMarket!AP73/1000+EnergyCosts!AP73</f>
        <v>7.7186004482744125E-2</v>
      </c>
      <c r="AQ73" s="100">
        <f ca="1">ConsMarket!AQ73/1000+EnergyCosts!AQ73</f>
        <v>6.8520660042553333E-2</v>
      </c>
      <c r="AR73" s="100">
        <f ca="1">ConsMarket!AR73/1000+EnergyCosts!AR73</f>
        <v>6.1393281466000031E-2</v>
      </c>
      <c r="AS73" s="100">
        <f ca="1">ConsMarket!AS73/1000+EnergyCosts!AS73</f>
        <v>5.3648830685901858E-2</v>
      </c>
      <c r="AT73" s="100">
        <f ca="1">ConsMarket!AT73/1000+EnergyCosts!AT73</f>
        <v>4.6065364689594462E-2</v>
      </c>
      <c r="AU73" s="100">
        <f>ConsMarket!AU73/1000+EnergyCosts!AU73</f>
        <v>0</v>
      </c>
      <c r="AV73" s="100">
        <f>ConsMarket!AV73/1000+EnergyCosts!AV73</f>
        <v>0</v>
      </c>
      <c r="AW73" s="100">
        <f>ConsMarket!AW73/1000+EnergyCosts!AW73</f>
        <v>0</v>
      </c>
      <c r="AX73" s="100">
        <f>ConsMarket!AX73/1000+EnergyCosts!AX73</f>
        <v>0</v>
      </c>
      <c r="AY73" s="100">
        <f>ConsMarket!AY73/1000+EnergyCosts!AY73</f>
        <v>0</v>
      </c>
      <c r="AZ73" s="100">
        <f>ConsMarket!AZ73/1000+EnergyCosts!AZ73</f>
        <v>0</v>
      </c>
      <c r="BA73" s="100">
        <f>ConsMarket!BA73/1000+EnergyCosts!BA73</f>
        <v>0</v>
      </c>
      <c r="BB73" s="100">
        <f>ConsMarket!BB73/1000+EnergyCosts!BB73</f>
        <v>0</v>
      </c>
      <c r="BC73" s="100">
        <f>ConsMarket!BC73/1000+EnergyCosts!BC73</f>
        <v>0</v>
      </c>
      <c r="BD73" s="100">
        <f>ConsMarket!BD73/1000+EnergyCosts!BD73</f>
        <v>0</v>
      </c>
      <c r="BE73" s="100">
        <f>ConsMarket!BE73/1000+EnergyCosts!BE73</f>
        <v>0</v>
      </c>
      <c r="BF73" s="100">
        <f>ConsMarket!BF73/1000+EnergyCosts!BF73</f>
        <v>0</v>
      </c>
      <c r="BG73" s="100">
        <f>ConsMarket!BG73/1000+EnergyCosts!BG73</f>
        <v>0</v>
      </c>
      <c r="BH73" s="100">
        <f>ConsMarket!BH73/1000+EnergyCosts!BH73</f>
        <v>0</v>
      </c>
      <c r="BI73" s="100">
        <f>ConsMarket!BI73/1000+EnergyCosts!BI73</f>
        <v>0</v>
      </c>
      <c r="BJ73" s="100">
        <f>ConsMarket!BJ73/1000+EnergyCosts!BJ73</f>
        <v>0</v>
      </c>
      <c r="BK73" s="100">
        <f>ConsMarket!BK73/1000+EnergyCosts!BK73</f>
        <v>0</v>
      </c>
      <c r="BL73" s="100">
        <f>ConsMarket!BL73/1000+EnergyCosts!BL73</f>
        <v>0</v>
      </c>
      <c r="BM73" s="100">
        <f>ConsMarket!BM73/1000+EnergyCosts!BM73</f>
        <v>0</v>
      </c>
      <c r="BN73" s="100">
        <f>ConsMarket!BN73/1000+EnergyCosts!BN73</f>
        <v>0</v>
      </c>
      <c r="BO73" s="100">
        <f>ConsMarket!BO73/1000+EnergyCosts!BO73</f>
        <v>0</v>
      </c>
      <c r="BP73" s="100">
        <f>ConsMarket!BP73/1000+EnergyCosts!BP73</f>
        <v>0</v>
      </c>
      <c r="BQ73" s="100">
        <f>ConsMarket!BQ73/1000+EnergyCosts!BQ73</f>
        <v>0</v>
      </c>
      <c r="BR73" s="100">
        <f>ConsMarket!BR73/1000+EnergyCosts!BR73</f>
        <v>0</v>
      </c>
      <c r="BS73" s="100">
        <f>ConsMarket!BS73/1000+EnergyCosts!BS73</f>
        <v>0</v>
      </c>
      <c r="BT73" s="100">
        <f>ConsMarket!BT73/1000+EnergyCosts!BT73</f>
        <v>0</v>
      </c>
      <c r="BU73" s="100">
        <f>ConsMarket!BU73/1000+EnergyCosts!BU73</f>
        <v>0</v>
      </c>
      <c r="BV73" s="100">
        <f>ConsMarket!BV73/1000+EnergyCosts!BV73</f>
        <v>0</v>
      </c>
      <c r="BW73" s="100">
        <f>ConsMarket!BW73/1000+EnergyCosts!BW73</f>
        <v>0</v>
      </c>
      <c r="BX73" s="100">
        <f>ConsMarket!BX73/1000+EnergyCosts!BX73</f>
        <v>0</v>
      </c>
      <c r="BY73" s="100">
        <f>ConsMarket!BY73/1000+EnergyCosts!BY73</f>
        <v>0</v>
      </c>
      <c r="BZ73" s="100">
        <f>ConsMarket!BZ73/1000+EnergyCosts!BZ73</f>
        <v>0</v>
      </c>
      <c r="CA73" s="100">
        <f>ConsMarket!CA73/1000+EnergyCosts!CA73</f>
        <v>0</v>
      </c>
      <c r="CB73" s="100">
        <f>ConsMarket!CB73/1000+EnergyCosts!CB73</f>
        <v>0</v>
      </c>
      <c r="CC73" s="100">
        <f>ConsMarket!CC73/1000+EnergyCosts!CC73</f>
        <v>0</v>
      </c>
      <c r="CD73" s="100">
        <f>ConsMarket!CD73/1000+EnergyCosts!CD73</f>
        <v>0</v>
      </c>
      <c r="CE73" s="100">
        <f>ConsMarket!CE73/1000+EnergyCosts!CE73</f>
        <v>0</v>
      </c>
    </row>
    <row r="74" spans="2:83" x14ac:dyDescent="0.25">
      <c r="B74" s="307"/>
      <c r="C74" s="54" t="s">
        <v>7</v>
      </c>
      <c r="E74" s="240"/>
      <c r="F74" s="241"/>
      <c r="G74" s="228"/>
      <c r="H74" s="228"/>
      <c r="I74" s="211"/>
      <c r="J74" s="211"/>
      <c r="K74" s="211"/>
      <c r="L74" s="211"/>
      <c r="M74" s="211"/>
      <c r="N74" s="211"/>
      <c r="O74" s="211"/>
      <c r="P74" s="211"/>
      <c r="Q74" s="211"/>
      <c r="R74" s="211"/>
      <c r="S74" s="211"/>
      <c r="T74" s="211"/>
      <c r="U74" s="211"/>
      <c r="V74" s="211"/>
      <c r="W74" s="100">
        <f ca="1">ConsMarket!W74/1000+EnergyCosts!W74</f>
        <v>0.35877992391509128</v>
      </c>
      <c r="X74" s="100">
        <f ca="1">ConsMarket!X74/1000+EnergyCosts!X74</f>
        <v>0.38572649304053302</v>
      </c>
      <c r="Y74" s="100">
        <f ca="1">ConsMarket!Y74/1000+EnergyCosts!Y74</f>
        <v>0.41244023381911693</v>
      </c>
      <c r="Z74" s="100">
        <f ca="1">ConsMarket!Z74/1000+EnergyCosts!Z74</f>
        <v>0.41526933758031526</v>
      </c>
      <c r="AA74" s="100">
        <f ca="1">ConsMarket!AA74/1000+EnergyCosts!AA74</f>
        <v>0.43066508211315985</v>
      </c>
      <c r="AB74" s="100">
        <f ca="1">ConsMarket!AB74/1000+EnergyCosts!AB74</f>
        <v>0.43419619453931346</v>
      </c>
      <c r="AC74" s="100">
        <f ca="1">ConsMarket!AC74/1000+EnergyCosts!AC74</f>
        <v>0.44295427038188862</v>
      </c>
      <c r="AD74" s="100">
        <f ca="1">ConsMarket!AD74/1000+EnergyCosts!AD74</f>
        <v>0.45687746372653726</v>
      </c>
      <c r="AE74" s="100">
        <f ca="1">ConsMarket!AE74/1000+EnergyCosts!AE74</f>
        <v>0.4666647080255566</v>
      </c>
      <c r="AF74" s="100">
        <f ca="1">ConsMarket!AF74/1000+EnergyCosts!AF74</f>
        <v>0.47703406230512019</v>
      </c>
      <c r="AG74" s="100">
        <f ca="1">ConsMarket!AG74/1000+EnergyCosts!AG74</f>
        <v>0.49702988534380144</v>
      </c>
      <c r="AH74" s="100">
        <f ca="1">ConsMarket!AH74/1000+EnergyCosts!AH74</f>
        <v>0.50862467905780617</v>
      </c>
      <c r="AI74" s="100">
        <f ca="1">ConsMarket!AI74/1000+EnergyCosts!AI74</f>
        <v>0.52487186692778987</v>
      </c>
      <c r="AJ74" s="100">
        <f ca="1">ConsMarket!AJ74/1000+EnergyCosts!AJ74</f>
        <v>0.54918308493324353</v>
      </c>
      <c r="AK74" s="100">
        <f ca="1">ConsMarket!AK74/1000+EnergyCosts!AK74</f>
        <v>0.56568057251860426</v>
      </c>
      <c r="AL74" s="100">
        <f ca="1">ConsMarket!AL74/1000+EnergyCosts!AL74</f>
        <v>0.58341301785580468</v>
      </c>
      <c r="AM74" s="100">
        <f ca="1">ConsMarket!AM74/1000+EnergyCosts!AM74</f>
        <v>0.60581774618994577</v>
      </c>
      <c r="AN74" s="100">
        <f ca="1">ConsMarket!AN74/1000+EnergyCosts!AN74</f>
        <v>0.63540170691147302</v>
      </c>
      <c r="AO74" s="100">
        <f ca="1">ConsMarket!AO74/1000+EnergyCosts!AO74</f>
        <v>0.6395400422983154</v>
      </c>
      <c r="AP74" s="100">
        <f ca="1">ConsMarket!AP74/1000+EnergyCosts!AP74</f>
        <v>0.60698875945529518</v>
      </c>
      <c r="AQ74" s="100">
        <f ca="1">ConsMarket!AQ74/1000+EnergyCosts!AQ74</f>
        <v>0.56332851989118615</v>
      </c>
      <c r="AR74" s="100">
        <f ca="1">ConsMarket!AR74/1000+EnergyCosts!AR74</f>
        <v>0.5176126397277615</v>
      </c>
      <c r="AS74" s="100">
        <f ca="1">ConsMarket!AS74/1000+EnergyCosts!AS74</f>
        <v>0.47351486254504022</v>
      </c>
      <c r="AT74" s="100">
        <f ca="1">ConsMarket!AT74/1000+EnergyCosts!AT74</f>
        <v>0.43675456737934737</v>
      </c>
      <c r="AU74" s="100">
        <f>ConsMarket!AU74/1000+EnergyCosts!AU74</f>
        <v>0</v>
      </c>
      <c r="AV74" s="100">
        <f>ConsMarket!AV74/1000+EnergyCosts!AV74</f>
        <v>0</v>
      </c>
      <c r="AW74" s="100">
        <f>ConsMarket!AW74/1000+EnergyCosts!AW74</f>
        <v>0</v>
      </c>
      <c r="AX74" s="100">
        <f>ConsMarket!AX74/1000+EnergyCosts!AX74</f>
        <v>0</v>
      </c>
      <c r="AY74" s="100">
        <f>ConsMarket!AY74/1000+EnergyCosts!AY74</f>
        <v>0</v>
      </c>
      <c r="AZ74" s="100">
        <f>ConsMarket!AZ74/1000+EnergyCosts!AZ74</f>
        <v>0</v>
      </c>
      <c r="BA74" s="100">
        <f>ConsMarket!BA74/1000+EnergyCosts!BA74</f>
        <v>0</v>
      </c>
      <c r="BB74" s="100">
        <f>ConsMarket!BB74/1000+EnergyCosts!BB74</f>
        <v>0</v>
      </c>
      <c r="BC74" s="100">
        <f>ConsMarket!BC74/1000+EnergyCosts!BC74</f>
        <v>0</v>
      </c>
      <c r="BD74" s="100">
        <f>ConsMarket!BD74/1000+EnergyCosts!BD74</f>
        <v>0</v>
      </c>
      <c r="BE74" s="100">
        <f>ConsMarket!BE74/1000+EnergyCosts!BE74</f>
        <v>0</v>
      </c>
      <c r="BF74" s="100">
        <f>ConsMarket!BF74/1000+EnergyCosts!BF74</f>
        <v>0</v>
      </c>
      <c r="BG74" s="100">
        <f>ConsMarket!BG74/1000+EnergyCosts!BG74</f>
        <v>0</v>
      </c>
      <c r="BH74" s="100">
        <f>ConsMarket!BH74/1000+EnergyCosts!BH74</f>
        <v>0</v>
      </c>
      <c r="BI74" s="100">
        <f>ConsMarket!BI74/1000+EnergyCosts!BI74</f>
        <v>0</v>
      </c>
      <c r="BJ74" s="100">
        <f>ConsMarket!BJ74/1000+EnergyCosts!BJ74</f>
        <v>0</v>
      </c>
      <c r="BK74" s="100">
        <f>ConsMarket!BK74/1000+EnergyCosts!BK74</f>
        <v>0</v>
      </c>
      <c r="BL74" s="100">
        <f>ConsMarket!BL74/1000+EnergyCosts!BL74</f>
        <v>0</v>
      </c>
      <c r="BM74" s="100">
        <f>ConsMarket!BM74/1000+EnergyCosts!BM74</f>
        <v>0</v>
      </c>
      <c r="BN74" s="100">
        <f>ConsMarket!BN74/1000+EnergyCosts!BN74</f>
        <v>0</v>
      </c>
      <c r="BO74" s="100">
        <f>ConsMarket!BO74/1000+EnergyCosts!BO74</f>
        <v>0</v>
      </c>
      <c r="BP74" s="100">
        <f>ConsMarket!BP74/1000+EnergyCosts!BP74</f>
        <v>0</v>
      </c>
      <c r="BQ74" s="100">
        <f>ConsMarket!BQ74/1000+EnergyCosts!BQ74</f>
        <v>0</v>
      </c>
      <c r="BR74" s="100">
        <f>ConsMarket!BR74/1000+EnergyCosts!BR74</f>
        <v>0</v>
      </c>
      <c r="BS74" s="100">
        <f>ConsMarket!BS74/1000+EnergyCosts!BS74</f>
        <v>0</v>
      </c>
      <c r="BT74" s="100">
        <f>ConsMarket!BT74/1000+EnergyCosts!BT74</f>
        <v>0</v>
      </c>
      <c r="BU74" s="100">
        <f>ConsMarket!BU74/1000+EnergyCosts!BU74</f>
        <v>0</v>
      </c>
      <c r="BV74" s="100">
        <f>ConsMarket!BV74/1000+EnergyCosts!BV74</f>
        <v>0</v>
      </c>
      <c r="BW74" s="100">
        <f>ConsMarket!BW74/1000+EnergyCosts!BW74</f>
        <v>0</v>
      </c>
      <c r="BX74" s="100">
        <f>ConsMarket!BX74/1000+EnergyCosts!BX74</f>
        <v>0</v>
      </c>
      <c r="BY74" s="100">
        <f>ConsMarket!BY74/1000+EnergyCosts!BY74</f>
        <v>0</v>
      </c>
      <c r="BZ74" s="100">
        <f>ConsMarket!BZ74/1000+EnergyCosts!BZ74</f>
        <v>0</v>
      </c>
      <c r="CA74" s="100">
        <f>ConsMarket!CA74/1000+EnergyCosts!CA74</f>
        <v>0</v>
      </c>
      <c r="CB74" s="100">
        <f>ConsMarket!CB74/1000+EnergyCosts!CB74</f>
        <v>0</v>
      </c>
      <c r="CC74" s="100">
        <f>ConsMarket!CC74/1000+EnergyCosts!CC74</f>
        <v>0</v>
      </c>
      <c r="CD74" s="100">
        <f>ConsMarket!CD74/1000+EnergyCosts!CD74</f>
        <v>0</v>
      </c>
      <c r="CE74" s="100">
        <f>ConsMarket!CE74/1000+EnergyCosts!CE74</f>
        <v>0</v>
      </c>
    </row>
    <row r="75" spans="2:83" x14ac:dyDescent="0.25">
      <c r="B75" s="307"/>
      <c r="C75" s="54" t="s">
        <v>8</v>
      </c>
      <c r="E75" s="240"/>
      <c r="F75" s="241"/>
      <c r="G75" s="228"/>
      <c r="H75" s="228"/>
      <c r="I75" s="211"/>
      <c r="J75" s="211"/>
      <c r="K75" s="211"/>
      <c r="L75" s="211"/>
      <c r="M75" s="211"/>
      <c r="N75" s="211"/>
      <c r="O75" s="211"/>
      <c r="P75" s="211"/>
      <c r="Q75" s="211"/>
      <c r="R75" s="211"/>
      <c r="S75" s="211"/>
      <c r="T75" s="211"/>
      <c r="U75" s="211"/>
      <c r="V75" s="211"/>
      <c r="W75" s="100">
        <f ca="1">ConsMarket!W75/1000+EnergyCosts!W75</f>
        <v>0.31701822978316507</v>
      </c>
      <c r="X75" s="100">
        <f ca="1">ConsMarket!X75/1000+EnergyCosts!X75</f>
        <v>0.34017511644558662</v>
      </c>
      <c r="Y75" s="100">
        <f ca="1">ConsMarket!Y75/1000+EnergyCosts!Y75</f>
        <v>0.36218913383406304</v>
      </c>
      <c r="Z75" s="100">
        <f ca="1">ConsMarket!Z75/1000+EnergyCosts!Z75</f>
        <v>0.3622229992329406</v>
      </c>
      <c r="AA75" s="100">
        <f ca="1">ConsMarket!AA75/1000+EnergyCosts!AA75</f>
        <v>0.37275734609836525</v>
      </c>
      <c r="AB75" s="100">
        <f ca="1">ConsMarket!AB75/1000+EnergyCosts!AB75</f>
        <v>0.37173739535843836</v>
      </c>
      <c r="AC75" s="100">
        <f ca="1">ConsMarket!AC75/1000+EnergyCosts!AC75</f>
        <v>0.37447893582598474</v>
      </c>
      <c r="AD75" s="100">
        <f ca="1">ConsMarket!AD75/1000+EnergyCosts!AD75</f>
        <v>0.38112029064939956</v>
      </c>
      <c r="AE75" s="100">
        <f ca="1">ConsMarket!AE75/1000+EnergyCosts!AE75</f>
        <v>0.3835653418683625</v>
      </c>
      <c r="AF75" s="100">
        <f ca="1">ConsMarket!AF75/1000+EnergyCosts!AF75</f>
        <v>0.38570200634581836</v>
      </c>
      <c r="AG75" s="100">
        <f ca="1">ConsMarket!AG75/1000+EnergyCosts!AG75</f>
        <v>0.39725878084270677</v>
      </c>
      <c r="AH75" s="100">
        <f ca="1">ConsMarket!AH75/1000+EnergyCosts!AH75</f>
        <v>0.40291157600571514</v>
      </c>
      <c r="AI75" s="100">
        <f ca="1">ConsMarket!AI75/1000+EnergyCosts!AI75</f>
        <v>0.40923533759011055</v>
      </c>
      <c r="AJ75" s="100">
        <f ca="1">ConsMarket!AJ75/1000+EnergyCosts!AJ75</f>
        <v>0.41937115644970513</v>
      </c>
      <c r="AK75" s="100">
        <f ca="1">ConsMarket!AK75/1000+EnergyCosts!AK75</f>
        <v>0.42781965015560763</v>
      </c>
      <c r="AL75" s="100">
        <f ca="1">ConsMarket!AL75/1000+EnergyCosts!AL75</f>
        <v>0.44812353762419876</v>
      </c>
      <c r="AM75" s="100">
        <f ca="1">ConsMarket!AM75/1000+EnergyCosts!AM75</f>
        <v>0.48278514033577491</v>
      </c>
      <c r="AN75" s="100">
        <f ca="1">ConsMarket!AN75/1000+EnergyCosts!AN75</f>
        <v>0.52984054222901933</v>
      </c>
      <c r="AO75" s="100">
        <f ca="1">ConsMarket!AO75/1000+EnergyCosts!AO75</f>
        <v>0.56332763842960276</v>
      </c>
      <c r="AP75" s="100">
        <f ca="1">ConsMarket!AP75/1000+EnergyCosts!AP75</f>
        <v>0.59800111367176845</v>
      </c>
      <c r="AQ75" s="100">
        <f ca="1">ConsMarket!AQ75/1000+EnergyCosts!AQ75</f>
        <v>0.66861685279928007</v>
      </c>
      <c r="AR75" s="100">
        <f ca="1">ConsMarket!AR75/1000+EnergyCosts!AR75</f>
        <v>0.76065966328133783</v>
      </c>
      <c r="AS75" s="100">
        <f ca="1">ConsMarket!AS75/1000+EnergyCosts!AS75</f>
        <v>0.83832994037471098</v>
      </c>
      <c r="AT75" s="100">
        <f ca="1">ConsMarket!AT75/1000+EnergyCosts!AT75</f>
        <v>0.90159037415708698</v>
      </c>
      <c r="AU75" s="100">
        <f>ConsMarket!AU75/1000+EnergyCosts!AU75</f>
        <v>0</v>
      </c>
      <c r="AV75" s="100">
        <f>ConsMarket!AV75/1000+EnergyCosts!AV75</f>
        <v>0</v>
      </c>
      <c r="AW75" s="100">
        <f>ConsMarket!AW75/1000+EnergyCosts!AW75</f>
        <v>0</v>
      </c>
      <c r="AX75" s="100">
        <f>ConsMarket!AX75/1000+EnergyCosts!AX75</f>
        <v>0</v>
      </c>
      <c r="AY75" s="100">
        <f>ConsMarket!AY75/1000+EnergyCosts!AY75</f>
        <v>0</v>
      </c>
      <c r="AZ75" s="100">
        <f>ConsMarket!AZ75/1000+EnergyCosts!AZ75</f>
        <v>0</v>
      </c>
      <c r="BA75" s="100">
        <f>ConsMarket!BA75/1000+EnergyCosts!BA75</f>
        <v>0</v>
      </c>
      <c r="BB75" s="100">
        <f>ConsMarket!BB75/1000+EnergyCosts!BB75</f>
        <v>0</v>
      </c>
      <c r="BC75" s="100">
        <f>ConsMarket!BC75/1000+EnergyCosts!BC75</f>
        <v>0</v>
      </c>
      <c r="BD75" s="100">
        <f>ConsMarket!BD75/1000+EnergyCosts!BD75</f>
        <v>0</v>
      </c>
      <c r="BE75" s="100">
        <f>ConsMarket!BE75/1000+EnergyCosts!BE75</f>
        <v>0</v>
      </c>
      <c r="BF75" s="100">
        <f>ConsMarket!BF75/1000+EnergyCosts!BF75</f>
        <v>0</v>
      </c>
      <c r="BG75" s="100">
        <f>ConsMarket!BG75/1000+EnergyCosts!BG75</f>
        <v>0</v>
      </c>
      <c r="BH75" s="100">
        <f>ConsMarket!BH75/1000+EnergyCosts!BH75</f>
        <v>0</v>
      </c>
      <c r="BI75" s="100">
        <f>ConsMarket!BI75/1000+EnergyCosts!BI75</f>
        <v>0</v>
      </c>
      <c r="BJ75" s="100">
        <f>ConsMarket!BJ75/1000+EnergyCosts!BJ75</f>
        <v>0</v>
      </c>
      <c r="BK75" s="100">
        <f>ConsMarket!BK75/1000+EnergyCosts!BK75</f>
        <v>0</v>
      </c>
      <c r="BL75" s="100">
        <f>ConsMarket!BL75/1000+EnergyCosts!BL75</f>
        <v>0</v>
      </c>
      <c r="BM75" s="100">
        <f>ConsMarket!BM75/1000+EnergyCosts!BM75</f>
        <v>0</v>
      </c>
      <c r="BN75" s="100">
        <f>ConsMarket!BN75/1000+EnergyCosts!BN75</f>
        <v>0</v>
      </c>
      <c r="BO75" s="100">
        <f>ConsMarket!BO75/1000+EnergyCosts!BO75</f>
        <v>0</v>
      </c>
      <c r="BP75" s="100">
        <f>ConsMarket!BP75/1000+EnergyCosts!BP75</f>
        <v>0</v>
      </c>
      <c r="BQ75" s="100">
        <f>ConsMarket!BQ75/1000+EnergyCosts!BQ75</f>
        <v>0</v>
      </c>
      <c r="BR75" s="100">
        <f>ConsMarket!BR75/1000+EnergyCosts!BR75</f>
        <v>0</v>
      </c>
      <c r="BS75" s="100">
        <f>ConsMarket!BS75/1000+EnergyCosts!BS75</f>
        <v>0</v>
      </c>
      <c r="BT75" s="100">
        <f>ConsMarket!BT75/1000+EnergyCosts!BT75</f>
        <v>0</v>
      </c>
      <c r="BU75" s="100">
        <f>ConsMarket!BU75/1000+EnergyCosts!BU75</f>
        <v>0</v>
      </c>
      <c r="BV75" s="100">
        <f>ConsMarket!BV75/1000+EnergyCosts!BV75</f>
        <v>0</v>
      </c>
      <c r="BW75" s="100">
        <f>ConsMarket!BW75/1000+EnergyCosts!BW75</f>
        <v>0</v>
      </c>
      <c r="BX75" s="100">
        <f>ConsMarket!BX75/1000+EnergyCosts!BX75</f>
        <v>0</v>
      </c>
      <c r="BY75" s="100">
        <f>ConsMarket!BY75/1000+EnergyCosts!BY75</f>
        <v>0</v>
      </c>
      <c r="BZ75" s="100">
        <f>ConsMarket!BZ75/1000+EnergyCosts!BZ75</f>
        <v>0</v>
      </c>
      <c r="CA75" s="100">
        <f>ConsMarket!CA75/1000+EnergyCosts!CA75</f>
        <v>0</v>
      </c>
      <c r="CB75" s="100">
        <f>ConsMarket!CB75/1000+EnergyCosts!CB75</f>
        <v>0</v>
      </c>
      <c r="CC75" s="100">
        <f>ConsMarket!CC75/1000+EnergyCosts!CC75</f>
        <v>0</v>
      </c>
      <c r="CD75" s="100">
        <f>ConsMarket!CD75/1000+EnergyCosts!CD75</f>
        <v>0</v>
      </c>
      <c r="CE75" s="100">
        <f>ConsMarket!CE75/1000+EnergyCosts!CE75</f>
        <v>0</v>
      </c>
    </row>
    <row r="76" spans="2:83" ht="12.6" customHeight="1" x14ac:dyDescent="0.25">
      <c r="B76" s="307"/>
      <c r="C76" s="54" t="s">
        <v>9</v>
      </c>
      <c r="E76" s="240"/>
      <c r="F76" s="241"/>
      <c r="G76" s="228"/>
      <c r="H76" s="228"/>
      <c r="I76" s="211"/>
      <c r="J76" s="211"/>
      <c r="K76" s="211"/>
      <c r="L76" s="211"/>
      <c r="M76" s="211"/>
      <c r="N76" s="211"/>
      <c r="O76" s="211"/>
      <c r="P76" s="211"/>
      <c r="Q76" s="211"/>
      <c r="R76" s="211"/>
      <c r="S76" s="211"/>
      <c r="T76" s="211"/>
      <c r="U76" s="211"/>
      <c r="V76" s="211"/>
      <c r="W76" s="100">
        <f ca="1">ConsMarket!W76/1000+EnergyCosts!W76</f>
        <v>0</v>
      </c>
      <c r="X76" s="100">
        <f ca="1">ConsMarket!X76/1000+EnergyCosts!X76</f>
        <v>0</v>
      </c>
      <c r="Y76" s="100">
        <f ca="1">ConsMarket!Y76/1000+EnergyCosts!Y76</f>
        <v>0</v>
      </c>
      <c r="Z76" s="100">
        <f ca="1">ConsMarket!Z76/1000+EnergyCosts!Z76</f>
        <v>0</v>
      </c>
      <c r="AA76" s="100">
        <f ca="1">ConsMarket!AA76/1000+EnergyCosts!AA76</f>
        <v>0</v>
      </c>
      <c r="AB76" s="100">
        <f ca="1">ConsMarket!AB76/1000+EnergyCosts!AB76</f>
        <v>0</v>
      </c>
      <c r="AC76" s="100">
        <f ca="1">ConsMarket!AC76/1000+EnergyCosts!AC76</f>
        <v>0</v>
      </c>
      <c r="AD76" s="100">
        <f ca="1">ConsMarket!AD76/1000+EnergyCosts!AD76</f>
        <v>0</v>
      </c>
      <c r="AE76" s="100">
        <f ca="1">ConsMarket!AE76/1000+EnergyCosts!AE76</f>
        <v>0</v>
      </c>
      <c r="AF76" s="100">
        <f ca="1">ConsMarket!AF76/1000+EnergyCosts!AF76</f>
        <v>0</v>
      </c>
      <c r="AG76" s="100">
        <f ca="1">ConsMarket!AG76/1000+EnergyCosts!AG76</f>
        <v>0</v>
      </c>
      <c r="AH76" s="100">
        <f ca="1">ConsMarket!AH76/1000+EnergyCosts!AH76</f>
        <v>0</v>
      </c>
      <c r="AI76" s="100">
        <f ca="1">ConsMarket!AI76/1000+EnergyCosts!AI76</f>
        <v>3.2017339955825721E-3</v>
      </c>
      <c r="AJ76" s="100">
        <f ca="1">ConsMarket!AJ76/1000+EnergyCosts!AJ76</f>
        <v>8.0060341023321484E-3</v>
      </c>
      <c r="AK76" s="100">
        <f ca="1">ConsMarket!AK76/1000+EnergyCosts!AK76</f>
        <v>1.5810866501493173E-2</v>
      </c>
      <c r="AL76" s="100">
        <f ca="1">ConsMarket!AL76/1000+EnergyCosts!AL76</f>
        <v>2.4047032471187765E-2</v>
      </c>
      <c r="AM76" s="100">
        <f ca="1">ConsMarket!AM76/1000+EnergyCosts!AM76</f>
        <v>3.5281482197258032E-2</v>
      </c>
      <c r="AN76" s="100">
        <f ca="1">ConsMarket!AN76/1000+EnergyCosts!AN76</f>
        <v>4.9052899396143032E-2</v>
      </c>
      <c r="AO76" s="100">
        <f ca="1">ConsMarket!AO76/1000+EnergyCosts!AO76</f>
        <v>6.4037357795185101E-2</v>
      </c>
      <c r="AP76" s="100">
        <f ca="1">ConsMarket!AP76/1000+EnergyCosts!AP76</f>
        <v>8.1392029549956169E-2</v>
      </c>
      <c r="AQ76" s="100">
        <f ca="1">ConsMarket!AQ76/1000+EnergyCosts!AQ76</f>
        <v>0.10333106410131998</v>
      </c>
      <c r="AR76" s="100">
        <f ca="1">ConsMarket!AR76/1000+EnergyCosts!AR76</f>
        <v>0.12667980970562132</v>
      </c>
      <c r="AS76" s="100">
        <f ca="1">ConsMarket!AS76/1000+EnergyCosts!AS76</f>
        <v>0.15145006684616277</v>
      </c>
      <c r="AT76" s="100">
        <f ca="1">ConsMarket!AT76/1000+EnergyCosts!AT76</f>
        <v>0.17019970218931768</v>
      </c>
      <c r="AU76" s="100">
        <f>ConsMarket!AU76/1000+EnergyCosts!AU76</f>
        <v>0</v>
      </c>
      <c r="AV76" s="100">
        <f>ConsMarket!AV76/1000+EnergyCosts!AV76</f>
        <v>0</v>
      </c>
      <c r="AW76" s="100">
        <f>ConsMarket!AW76/1000+EnergyCosts!AW76</f>
        <v>0</v>
      </c>
      <c r="AX76" s="100">
        <f>ConsMarket!AX76/1000+EnergyCosts!AX76</f>
        <v>0</v>
      </c>
      <c r="AY76" s="100">
        <f>ConsMarket!AY76/1000+EnergyCosts!AY76</f>
        <v>0</v>
      </c>
      <c r="AZ76" s="100">
        <f>ConsMarket!AZ76/1000+EnergyCosts!AZ76</f>
        <v>0</v>
      </c>
      <c r="BA76" s="100">
        <f>ConsMarket!BA76/1000+EnergyCosts!BA76</f>
        <v>0</v>
      </c>
      <c r="BB76" s="100">
        <f>ConsMarket!BB76/1000+EnergyCosts!BB76</f>
        <v>0</v>
      </c>
      <c r="BC76" s="100">
        <f>ConsMarket!BC76/1000+EnergyCosts!BC76</f>
        <v>0</v>
      </c>
      <c r="BD76" s="100">
        <f>ConsMarket!BD76/1000+EnergyCosts!BD76</f>
        <v>0</v>
      </c>
      <c r="BE76" s="100">
        <f>ConsMarket!BE76/1000+EnergyCosts!BE76</f>
        <v>0</v>
      </c>
      <c r="BF76" s="100">
        <f>ConsMarket!BF76/1000+EnergyCosts!BF76</f>
        <v>0</v>
      </c>
      <c r="BG76" s="100">
        <f>ConsMarket!BG76/1000+EnergyCosts!BG76</f>
        <v>0</v>
      </c>
      <c r="BH76" s="100">
        <f>ConsMarket!BH76/1000+EnergyCosts!BH76</f>
        <v>0</v>
      </c>
      <c r="BI76" s="100">
        <f>ConsMarket!BI76/1000+EnergyCosts!BI76</f>
        <v>0</v>
      </c>
      <c r="BJ76" s="100">
        <f>ConsMarket!BJ76/1000+EnergyCosts!BJ76</f>
        <v>0</v>
      </c>
      <c r="BK76" s="100">
        <f>ConsMarket!BK76/1000+EnergyCosts!BK76</f>
        <v>0</v>
      </c>
      <c r="BL76" s="100">
        <f>ConsMarket!BL76/1000+EnergyCosts!BL76</f>
        <v>0</v>
      </c>
      <c r="BM76" s="100">
        <f>ConsMarket!BM76/1000+EnergyCosts!BM76</f>
        <v>0</v>
      </c>
      <c r="BN76" s="100">
        <f>ConsMarket!BN76/1000+EnergyCosts!BN76</f>
        <v>0</v>
      </c>
      <c r="BO76" s="100">
        <f>ConsMarket!BO76/1000+EnergyCosts!BO76</f>
        <v>0</v>
      </c>
      <c r="BP76" s="100">
        <f>ConsMarket!BP76/1000+EnergyCosts!BP76</f>
        <v>0</v>
      </c>
      <c r="BQ76" s="100">
        <f>ConsMarket!BQ76/1000+EnergyCosts!BQ76</f>
        <v>0</v>
      </c>
      <c r="BR76" s="100">
        <f>ConsMarket!BR76/1000+EnergyCosts!BR76</f>
        <v>0</v>
      </c>
      <c r="BS76" s="100">
        <f>ConsMarket!BS76/1000+EnergyCosts!BS76</f>
        <v>0</v>
      </c>
      <c r="BT76" s="100">
        <f>ConsMarket!BT76/1000+EnergyCosts!BT76</f>
        <v>0</v>
      </c>
      <c r="BU76" s="100">
        <f>ConsMarket!BU76/1000+EnergyCosts!BU76</f>
        <v>0</v>
      </c>
      <c r="BV76" s="100">
        <f>ConsMarket!BV76/1000+EnergyCosts!BV76</f>
        <v>0</v>
      </c>
      <c r="BW76" s="100">
        <f>ConsMarket!BW76/1000+EnergyCosts!BW76</f>
        <v>0</v>
      </c>
      <c r="BX76" s="100">
        <f>ConsMarket!BX76/1000+EnergyCosts!BX76</f>
        <v>0</v>
      </c>
      <c r="BY76" s="100">
        <f>ConsMarket!BY76/1000+EnergyCosts!BY76</f>
        <v>0</v>
      </c>
      <c r="BZ76" s="100">
        <f>ConsMarket!BZ76/1000+EnergyCosts!BZ76</f>
        <v>0</v>
      </c>
      <c r="CA76" s="100">
        <f>ConsMarket!CA76/1000+EnergyCosts!CA76</f>
        <v>0</v>
      </c>
      <c r="CB76" s="100">
        <f>ConsMarket!CB76/1000+EnergyCosts!CB76</f>
        <v>0</v>
      </c>
      <c r="CC76" s="100">
        <f>ConsMarket!CC76/1000+EnergyCosts!CC76</f>
        <v>0</v>
      </c>
      <c r="CD76" s="100">
        <f>ConsMarket!CD76/1000+EnergyCosts!CD76</f>
        <v>0</v>
      </c>
      <c r="CE76" s="100">
        <f>ConsMarket!CE76/1000+EnergyCosts!CE76</f>
        <v>0</v>
      </c>
    </row>
    <row r="77" spans="2:83" ht="24" x14ac:dyDescent="0.25">
      <c r="B77" s="307"/>
      <c r="C77" s="54" t="s">
        <v>10</v>
      </c>
      <c r="E77" s="240"/>
      <c r="F77" s="241"/>
      <c r="G77" s="228"/>
      <c r="H77" s="228"/>
      <c r="I77" s="211"/>
      <c r="J77" s="211"/>
      <c r="K77" s="211"/>
      <c r="L77" s="211"/>
      <c r="M77" s="211"/>
      <c r="N77" s="211"/>
      <c r="O77" s="211"/>
      <c r="P77" s="211"/>
      <c r="Q77" s="211"/>
      <c r="R77" s="211"/>
      <c r="S77" s="211"/>
      <c r="T77" s="211"/>
      <c r="U77" s="211"/>
      <c r="V77" s="211"/>
      <c r="W77" s="100">
        <f ca="1">ConsMarket!W77/1000+EnergyCosts!W77</f>
        <v>4.7014491587653147E-2</v>
      </c>
      <c r="X77" s="100">
        <f ca="1">ConsMarket!X77/1000+EnergyCosts!X77</f>
        <v>5.0136358982414357E-2</v>
      </c>
      <c r="Y77" s="100">
        <f ca="1">ConsMarket!Y77/1000+EnergyCosts!Y77</f>
        <v>5.3313181093952951E-2</v>
      </c>
      <c r="Z77" s="100">
        <f ca="1">ConsMarket!Z77/1000+EnergyCosts!Z77</f>
        <v>5.3789439981789124E-2</v>
      </c>
      <c r="AA77" s="100">
        <f ca="1">ConsMarket!AA77/1000+EnergyCosts!AA77</f>
        <v>5.5670618949145517E-2</v>
      </c>
      <c r="AB77" s="100">
        <f ca="1">ConsMarket!AB77/1000+EnergyCosts!AB77</f>
        <v>5.6247462797515316E-2</v>
      </c>
      <c r="AC77" s="100">
        <f ca="1">ConsMarket!AC77/1000+EnergyCosts!AC77</f>
        <v>5.7416448507469207E-2</v>
      </c>
      <c r="AD77" s="100">
        <f ca="1">ConsMarket!AD77/1000+EnergyCosts!AD77</f>
        <v>5.9120787352712353E-2</v>
      </c>
      <c r="AE77" s="100">
        <f ca="1">ConsMarket!AE77/1000+EnergyCosts!AE77</f>
        <v>6.0345515954575525E-2</v>
      </c>
      <c r="AF77" s="100">
        <f ca="1">ConsMarket!AF77/1000+EnergyCosts!AF77</f>
        <v>6.1623865804674494E-2</v>
      </c>
      <c r="AG77" s="100">
        <f ca="1">ConsMarket!AG77/1000+EnergyCosts!AG77</f>
        <v>6.4420319991278632E-2</v>
      </c>
      <c r="AH77" s="100">
        <f ca="1">ConsMarket!AH77/1000+EnergyCosts!AH77</f>
        <v>6.5990215204725422E-2</v>
      </c>
      <c r="AI77" s="100">
        <f ca="1">ConsMarket!AI77/1000+EnergyCosts!AI77</f>
        <v>6.79941626664297E-2</v>
      </c>
      <c r="AJ77" s="100">
        <f ca="1">ConsMarket!AJ77/1000+EnergyCosts!AJ77</f>
        <v>7.0215093007925417E-2</v>
      </c>
      <c r="AK77" s="100">
        <f ca="1">ConsMarket!AK77/1000+EnergyCosts!AK77</f>
        <v>7.1864575634912539E-2</v>
      </c>
      <c r="AL77" s="100">
        <f ca="1">ConsMarket!AL77/1000+EnergyCosts!AL77</f>
        <v>7.3700570302905222E-2</v>
      </c>
      <c r="AM77" s="100">
        <f ca="1">ConsMarket!AM77/1000+EnergyCosts!AM77</f>
        <v>7.631413321120635E-2</v>
      </c>
      <c r="AN77" s="100">
        <f ca="1">ConsMarket!AN77/1000+EnergyCosts!AN77</f>
        <v>8.0062041957926169E-2</v>
      </c>
      <c r="AO77" s="100">
        <f ca="1">ConsMarket!AO77/1000+EnergyCosts!AO77</f>
        <v>8.1479081955642255E-2</v>
      </c>
      <c r="AP77" s="100">
        <f ca="1">ConsMarket!AP77/1000+EnergyCosts!AP77</f>
        <v>8.0157916926190759E-2</v>
      </c>
      <c r="AQ77" s="100">
        <f ca="1">ConsMarket!AQ77/1000+EnergyCosts!AQ77</f>
        <v>8.0075813799936002E-2</v>
      </c>
      <c r="AR77" s="100">
        <f ca="1">ConsMarket!AR77/1000+EnergyCosts!AR77</f>
        <v>7.9258384286238714E-2</v>
      </c>
      <c r="AS77" s="100">
        <f ca="1">ConsMarket!AS77/1000+EnergyCosts!AS77</f>
        <v>7.8634712683140692E-2</v>
      </c>
      <c r="AT77" s="100">
        <f ca="1">ConsMarket!AT77/1000+EnergyCosts!AT77</f>
        <v>7.7745819192114804E-2</v>
      </c>
      <c r="AU77" s="100">
        <f>ConsMarket!AU77/1000+EnergyCosts!AU77</f>
        <v>0</v>
      </c>
      <c r="AV77" s="100">
        <f>ConsMarket!AV77/1000+EnergyCosts!AV77</f>
        <v>0</v>
      </c>
      <c r="AW77" s="100">
        <f>ConsMarket!AW77/1000+EnergyCosts!AW77</f>
        <v>0</v>
      </c>
      <c r="AX77" s="100">
        <f>ConsMarket!AX77/1000+EnergyCosts!AX77</f>
        <v>0</v>
      </c>
      <c r="AY77" s="100">
        <f>ConsMarket!AY77/1000+EnergyCosts!AY77</f>
        <v>0</v>
      </c>
      <c r="AZ77" s="100">
        <f>ConsMarket!AZ77/1000+EnergyCosts!AZ77</f>
        <v>0</v>
      </c>
      <c r="BA77" s="100">
        <f>ConsMarket!BA77/1000+EnergyCosts!BA77</f>
        <v>0</v>
      </c>
      <c r="BB77" s="100">
        <f>ConsMarket!BB77/1000+EnergyCosts!BB77</f>
        <v>0</v>
      </c>
      <c r="BC77" s="100">
        <f>ConsMarket!BC77/1000+EnergyCosts!BC77</f>
        <v>0</v>
      </c>
      <c r="BD77" s="100">
        <f>ConsMarket!BD77/1000+EnergyCosts!BD77</f>
        <v>0</v>
      </c>
      <c r="BE77" s="100">
        <f>ConsMarket!BE77/1000+EnergyCosts!BE77</f>
        <v>0</v>
      </c>
      <c r="BF77" s="100">
        <f>ConsMarket!BF77/1000+EnergyCosts!BF77</f>
        <v>0</v>
      </c>
      <c r="BG77" s="100">
        <f>ConsMarket!BG77/1000+EnergyCosts!BG77</f>
        <v>0</v>
      </c>
      <c r="BH77" s="100">
        <f>ConsMarket!BH77/1000+EnergyCosts!BH77</f>
        <v>0</v>
      </c>
      <c r="BI77" s="100">
        <f>ConsMarket!BI77/1000+EnergyCosts!BI77</f>
        <v>0</v>
      </c>
      <c r="BJ77" s="100">
        <f>ConsMarket!BJ77/1000+EnergyCosts!BJ77</f>
        <v>0</v>
      </c>
      <c r="BK77" s="100">
        <f>ConsMarket!BK77/1000+EnergyCosts!BK77</f>
        <v>0</v>
      </c>
      <c r="BL77" s="100">
        <f>ConsMarket!BL77/1000+EnergyCosts!BL77</f>
        <v>0</v>
      </c>
      <c r="BM77" s="100">
        <f>ConsMarket!BM77/1000+EnergyCosts!BM77</f>
        <v>0</v>
      </c>
      <c r="BN77" s="100">
        <f>ConsMarket!BN77/1000+EnergyCosts!BN77</f>
        <v>0</v>
      </c>
      <c r="BO77" s="100">
        <f>ConsMarket!BO77/1000+EnergyCosts!BO77</f>
        <v>0</v>
      </c>
      <c r="BP77" s="100">
        <f>ConsMarket!BP77/1000+EnergyCosts!BP77</f>
        <v>0</v>
      </c>
      <c r="BQ77" s="100">
        <f>ConsMarket!BQ77/1000+EnergyCosts!BQ77</f>
        <v>0</v>
      </c>
      <c r="BR77" s="100">
        <f>ConsMarket!BR77/1000+EnergyCosts!BR77</f>
        <v>0</v>
      </c>
      <c r="BS77" s="100">
        <f>ConsMarket!BS77/1000+EnergyCosts!BS77</f>
        <v>0</v>
      </c>
      <c r="BT77" s="100">
        <f>ConsMarket!BT77/1000+EnergyCosts!BT77</f>
        <v>0</v>
      </c>
      <c r="BU77" s="100">
        <f>ConsMarket!BU77/1000+EnergyCosts!BU77</f>
        <v>0</v>
      </c>
      <c r="BV77" s="100">
        <f>ConsMarket!BV77/1000+EnergyCosts!BV77</f>
        <v>0</v>
      </c>
      <c r="BW77" s="100">
        <f>ConsMarket!BW77/1000+EnergyCosts!BW77</f>
        <v>0</v>
      </c>
      <c r="BX77" s="100">
        <f>ConsMarket!BX77/1000+EnergyCosts!BX77</f>
        <v>0</v>
      </c>
      <c r="BY77" s="100">
        <f>ConsMarket!BY77/1000+EnergyCosts!BY77</f>
        <v>0</v>
      </c>
      <c r="BZ77" s="100">
        <f>ConsMarket!BZ77/1000+EnergyCosts!BZ77</f>
        <v>0</v>
      </c>
      <c r="CA77" s="100">
        <f>ConsMarket!CA77/1000+EnergyCosts!CA77</f>
        <v>0</v>
      </c>
      <c r="CB77" s="100">
        <f>ConsMarket!CB77/1000+EnergyCosts!CB77</f>
        <v>0</v>
      </c>
      <c r="CC77" s="100">
        <f>ConsMarket!CC77/1000+EnergyCosts!CC77</f>
        <v>0</v>
      </c>
      <c r="CD77" s="100">
        <f>ConsMarket!CD77/1000+EnergyCosts!CD77</f>
        <v>0</v>
      </c>
      <c r="CE77" s="100">
        <f>ConsMarket!CE77/1000+EnergyCosts!CE77</f>
        <v>0</v>
      </c>
    </row>
    <row r="78" spans="2:83" x14ac:dyDescent="0.25">
      <c r="B78" s="307"/>
      <c r="C78" s="3" t="s">
        <v>75</v>
      </c>
      <c r="E78" s="240"/>
      <c r="F78" s="241"/>
      <c r="G78" s="228"/>
      <c r="H78" s="228"/>
      <c r="I78" s="20"/>
      <c r="J78" s="20"/>
      <c r="K78" s="20"/>
      <c r="L78" s="20"/>
      <c r="M78" s="20"/>
      <c r="N78" s="20"/>
      <c r="O78" s="20"/>
      <c r="P78" s="20"/>
      <c r="Q78" s="20"/>
      <c r="R78" s="20"/>
      <c r="S78" s="20"/>
      <c r="T78" s="20"/>
      <c r="U78" s="20"/>
      <c r="V78" s="20"/>
      <c r="W78" s="26">
        <f ca="1">SUM(W73:W77)</f>
        <v>1.0952126579671924</v>
      </c>
      <c r="X78" s="26">
        <f t="shared" ref="X78:CE78" ca="1" si="26">SUM(X73:X77)</f>
        <v>1.1581060777505279</v>
      </c>
      <c r="Y78" s="26">
        <f t="shared" ca="1" si="26"/>
        <v>1.2128268374642128</v>
      </c>
      <c r="Z78" s="26">
        <f t="shared" ca="1" si="26"/>
        <v>1.1916977964536561</v>
      </c>
      <c r="AA78" s="26">
        <f t="shared" ca="1" si="26"/>
        <v>1.2044833521780933</v>
      </c>
      <c r="AB78" s="26">
        <f t="shared" ca="1" si="26"/>
        <v>1.1805196591261764</v>
      </c>
      <c r="AC78" s="26">
        <f t="shared" ca="1" si="26"/>
        <v>1.1697217337832646</v>
      </c>
      <c r="AD78" s="26">
        <f t="shared" ca="1" si="26"/>
        <v>1.1709915022422921</v>
      </c>
      <c r="AE78" s="26">
        <f t="shared" ca="1" si="26"/>
        <v>1.1595537663038</v>
      </c>
      <c r="AF78" s="26">
        <f t="shared" ca="1" si="26"/>
        <v>1.1492139652035407</v>
      </c>
      <c r="AG78" s="26">
        <f t="shared" ca="1" si="26"/>
        <v>1.1640089319445899</v>
      </c>
      <c r="AH78" s="26">
        <f t="shared" ca="1" si="26"/>
        <v>1.1598188237909652</v>
      </c>
      <c r="AI78" s="26">
        <f t="shared" ca="1" si="26"/>
        <v>1.1664752555595623</v>
      </c>
      <c r="AJ78" s="26">
        <f t="shared" ca="1" si="26"/>
        <v>1.1907962870578277</v>
      </c>
      <c r="AK78" s="26">
        <f t="shared" ca="1" si="26"/>
        <v>1.2086051089742726</v>
      </c>
      <c r="AL78" s="26">
        <f t="shared" ca="1" si="26"/>
        <v>1.2438260817245697</v>
      </c>
      <c r="AM78" s="26">
        <f t="shared" ca="1" si="26"/>
        <v>1.3059328715638154</v>
      </c>
      <c r="AN78" s="26">
        <f t="shared" ca="1" si="26"/>
        <v>1.3933556273766834</v>
      </c>
      <c r="AO78" s="26">
        <f t="shared" ca="1" si="26"/>
        <v>1.4371394547850604</v>
      </c>
      <c r="AP78" s="26">
        <f t="shared" ca="1" si="26"/>
        <v>1.4437258240859547</v>
      </c>
      <c r="AQ78" s="26">
        <f t="shared" ca="1" si="26"/>
        <v>1.4838729106342756</v>
      </c>
      <c r="AR78" s="26">
        <f t="shared" ca="1" si="26"/>
        <v>1.5456037784669592</v>
      </c>
      <c r="AS78" s="26">
        <f t="shared" ca="1" si="26"/>
        <v>1.5955784131349564</v>
      </c>
      <c r="AT78" s="26">
        <f t="shared" ca="1" si="26"/>
        <v>1.6323558276074612</v>
      </c>
      <c r="AU78" s="26">
        <f t="shared" si="26"/>
        <v>0</v>
      </c>
      <c r="AV78" s="26">
        <f t="shared" si="26"/>
        <v>0</v>
      </c>
      <c r="AW78" s="26">
        <f t="shared" si="26"/>
        <v>0</v>
      </c>
      <c r="AX78" s="26">
        <f t="shared" si="26"/>
        <v>0</v>
      </c>
      <c r="AY78" s="26">
        <f t="shared" si="26"/>
        <v>0</v>
      </c>
      <c r="AZ78" s="26">
        <f t="shared" si="26"/>
        <v>0</v>
      </c>
      <c r="BA78" s="26">
        <f t="shared" si="26"/>
        <v>0</v>
      </c>
      <c r="BB78" s="26">
        <f t="shared" si="26"/>
        <v>0</v>
      </c>
      <c r="BC78" s="26">
        <f t="shared" si="26"/>
        <v>0</v>
      </c>
      <c r="BD78" s="26">
        <f t="shared" si="26"/>
        <v>0</v>
      </c>
      <c r="BE78" s="26">
        <f t="shared" si="26"/>
        <v>0</v>
      </c>
      <c r="BF78" s="26">
        <f t="shared" si="26"/>
        <v>0</v>
      </c>
      <c r="BG78" s="26">
        <f t="shared" si="26"/>
        <v>0</v>
      </c>
      <c r="BH78" s="26">
        <f t="shared" si="26"/>
        <v>0</v>
      </c>
      <c r="BI78" s="26">
        <f t="shared" si="26"/>
        <v>0</v>
      </c>
      <c r="BJ78" s="26">
        <f t="shared" si="26"/>
        <v>0</v>
      </c>
      <c r="BK78" s="26">
        <f t="shared" si="26"/>
        <v>0</v>
      </c>
      <c r="BL78" s="26">
        <f t="shared" si="26"/>
        <v>0</v>
      </c>
      <c r="BM78" s="26">
        <f t="shared" si="26"/>
        <v>0</v>
      </c>
      <c r="BN78" s="26">
        <f t="shared" si="26"/>
        <v>0</v>
      </c>
      <c r="BO78" s="26">
        <f t="shared" si="26"/>
        <v>0</v>
      </c>
      <c r="BP78" s="26">
        <f t="shared" si="26"/>
        <v>0</v>
      </c>
      <c r="BQ78" s="26">
        <f t="shared" si="26"/>
        <v>0</v>
      </c>
      <c r="BR78" s="26">
        <f t="shared" si="26"/>
        <v>0</v>
      </c>
      <c r="BS78" s="26">
        <f t="shared" si="26"/>
        <v>0</v>
      </c>
      <c r="BT78" s="26">
        <f t="shared" si="26"/>
        <v>0</v>
      </c>
      <c r="BU78" s="26">
        <f t="shared" si="26"/>
        <v>0</v>
      </c>
      <c r="BV78" s="26">
        <f t="shared" si="26"/>
        <v>0</v>
      </c>
      <c r="BW78" s="26">
        <f t="shared" si="26"/>
        <v>0</v>
      </c>
      <c r="BX78" s="26">
        <f t="shared" si="26"/>
        <v>0</v>
      </c>
      <c r="BY78" s="26">
        <f t="shared" si="26"/>
        <v>0</v>
      </c>
      <c r="BZ78" s="26">
        <f t="shared" si="26"/>
        <v>0</v>
      </c>
      <c r="CA78" s="26">
        <f t="shared" si="26"/>
        <v>0</v>
      </c>
      <c r="CB78" s="26">
        <f t="shared" si="26"/>
        <v>0</v>
      </c>
      <c r="CC78" s="26">
        <f t="shared" si="26"/>
        <v>0</v>
      </c>
      <c r="CD78" s="26">
        <f t="shared" si="26"/>
        <v>0</v>
      </c>
      <c r="CE78" s="26">
        <f t="shared" si="26"/>
        <v>0</v>
      </c>
    </row>
    <row r="79" spans="2:83" x14ac:dyDescent="0.25">
      <c r="B79" s="307" t="s">
        <v>1</v>
      </c>
      <c r="C79" s="54" t="s">
        <v>11</v>
      </c>
      <c r="E79" s="240"/>
      <c r="F79" s="241"/>
      <c r="G79" s="228"/>
      <c r="H79" s="228"/>
      <c r="I79" s="211"/>
      <c r="J79" s="211"/>
      <c r="K79" s="211"/>
      <c r="L79" s="211"/>
      <c r="M79" s="211"/>
      <c r="N79" s="211"/>
      <c r="O79" s="211"/>
      <c r="P79" s="211"/>
      <c r="Q79" s="211"/>
      <c r="R79" s="211"/>
      <c r="S79" s="211"/>
      <c r="T79" s="211"/>
      <c r="U79" s="211"/>
      <c r="V79" s="211"/>
      <c r="W79" s="100">
        <f ca="1">ConsMarket!W79/1000+EnergyCosts!W79</f>
        <v>0.18710587799760653</v>
      </c>
      <c r="X79" s="100">
        <f ca="1">ConsMarket!X79/1000+EnergyCosts!X79</f>
        <v>0.21176129656848278</v>
      </c>
      <c r="Y79" s="100">
        <f ca="1">ConsMarket!Y79/1000+EnergyCosts!Y79</f>
        <v>0.24623652335470064</v>
      </c>
      <c r="Z79" s="100">
        <f ca="1">ConsMarket!Z79/1000+EnergyCosts!Z79</f>
        <v>0.28912917750118433</v>
      </c>
      <c r="AA79" s="100">
        <f ca="1">ConsMarket!AA79/1000+EnergyCosts!AA79</f>
        <v>0.34561635522150402</v>
      </c>
      <c r="AB79" s="100">
        <f ca="1">ConsMarket!AB79/1000+EnergyCosts!AB79</f>
        <v>0.40835134073506207</v>
      </c>
      <c r="AC79" s="100">
        <f ca="1">ConsMarket!AC79/1000+EnergyCosts!AC79</f>
        <v>0.47007426293331306</v>
      </c>
      <c r="AD79" s="100">
        <f ca="1">ConsMarket!AD79/1000+EnergyCosts!AD79</f>
        <v>0.54141963514007618</v>
      </c>
      <c r="AE79" s="100">
        <f ca="1">ConsMarket!AE79/1000+EnergyCosts!AE79</f>
        <v>0.60191365334364955</v>
      </c>
      <c r="AF79" s="100">
        <f ca="1">ConsMarket!AF79/1000+EnergyCosts!AF79</f>
        <v>0.65249945295404266</v>
      </c>
      <c r="AG79" s="100">
        <f ca="1">ConsMarket!AG79/1000+EnergyCosts!AG79</f>
        <v>0.70028600229450377</v>
      </c>
      <c r="AH79" s="100">
        <f ca="1">ConsMarket!AH79/1000+EnergyCosts!AH79</f>
        <v>0.74182992631963707</v>
      </c>
      <c r="AI79" s="100">
        <f ca="1">ConsMarket!AI79/1000+EnergyCosts!AI79</f>
        <v>0.78625598914316042</v>
      </c>
      <c r="AJ79" s="100">
        <f ca="1">ConsMarket!AJ79/1000+EnergyCosts!AJ79</f>
        <v>0.83366148383580585</v>
      </c>
      <c r="AK79" s="100">
        <f ca="1">ConsMarket!AK79/1000+EnergyCosts!AK79</f>
        <v>0.93986231559153899</v>
      </c>
      <c r="AL79" s="100">
        <f ca="1">ConsMarket!AL79/1000+EnergyCosts!AL79</f>
        <v>1.2700413470263414</v>
      </c>
      <c r="AM79" s="100">
        <f ca="1">ConsMarket!AM79/1000+EnergyCosts!AM79</f>
        <v>1.6988435444232788</v>
      </c>
      <c r="AN79" s="100">
        <f ca="1">ConsMarket!AN79/1000+EnergyCosts!AN79</f>
        <v>2.2418712171906847</v>
      </c>
      <c r="AO79" s="100">
        <f ca="1">ConsMarket!AO79/1000+EnergyCosts!AO79</f>
        <v>2.5897156210797121</v>
      </c>
      <c r="AP79" s="100">
        <f ca="1">ConsMarket!AP79/1000+EnergyCosts!AP79</f>
        <v>2.897944358464497</v>
      </c>
      <c r="AQ79" s="100">
        <f ca="1">ConsMarket!AQ79/1000+EnergyCosts!AQ79</f>
        <v>3.0217687583055999</v>
      </c>
      <c r="AR79" s="100">
        <f ca="1">ConsMarket!AR79/1000+EnergyCosts!AR79</f>
        <v>3.0908716464347044</v>
      </c>
      <c r="AS79" s="100">
        <f ca="1">ConsMarket!AS79/1000+EnergyCosts!AS79</f>
        <v>3.0110927427681689</v>
      </c>
      <c r="AT79" s="100">
        <f ca="1">ConsMarket!AT79/1000+EnergyCosts!AT79</f>
        <v>2.9402238876670994</v>
      </c>
      <c r="AU79" s="100">
        <f>ConsMarket!AU79/1000+EnergyCosts!AU79</f>
        <v>0</v>
      </c>
      <c r="AV79" s="100">
        <f>ConsMarket!AV79/1000+EnergyCosts!AV79</f>
        <v>0</v>
      </c>
      <c r="AW79" s="100">
        <f>ConsMarket!AW79/1000+EnergyCosts!AW79</f>
        <v>0</v>
      </c>
      <c r="AX79" s="100">
        <f>ConsMarket!AX79/1000+EnergyCosts!AX79</f>
        <v>0</v>
      </c>
      <c r="AY79" s="100">
        <f>ConsMarket!AY79/1000+EnergyCosts!AY79</f>
        <v>0</v>
      </c>
      <c r="AZ79" s="100">
        <f>ConsMarket!AZ79/1000+EnergyCosts!AZ79</f>
        <v>0</v>
      </c>
      <c r="BA79" s="100">
        <f>ConsMarket!BA79/1000+EnergyCosts!BA79</f>
        <v>0</v>
      </c>
      <c r="BB79" s="100">
        <f>ConsMarket!BB79/1000+EnergyCosts!BB79</f>
        <v>0</v>
      </c>
      <c r="BC79" s="100">
        <f>ConsMarket!BC79/1000+EnergyCosts!BC79</f>
        <v>0</v>
      </c>
      <c r="BD79" s="100">
        <f>ConsMarket!BD79/1000+EnergyCosts!BD79</f>
        <v>0</v>
      </c>
      <c r="BE79" s="100">
        <f>ConsMarket!BE79/1000+EnergyCosts!BE79</f>
        <v>0</v>
      </c>
      <c r="BF79" s="100">
        <f>ConsMarket!BF79/1000+EnergyCosts!BF79</f>
        <v>0</v>
      </c>
      <c r="BG79" s="100">
        <f>ConsMarket!BG79/1000+EnergyCosts!BG79</f>
        <v>0</v>
      </c>
      <c r="BH79" s="100">
        <f>ConsMarket!BH79/1000+EnergyCosts!BH79</f>
        <v>0</v>
      </c>
      <c r="BI79" s="100">
        <f>ConsMarket!BI79/1000+EnergyCosts!BI79</f>
        <v>0</v>
      </c>
      <c r="BJ79" s="100">
        <f>ConsMarket!BJ79/1000+EnergyCosts!BJ79</f>
        <v>0</v>
      </c>
      <c r="BK79" s="100">
        <f>ConsMarket!BK79/1000+EnergyCosts!BK79</f>
        <v>0</v>
      </c>
      <c r="BL79" s="100">
        <f>ConsMarket!BL79/1000+EnergyCosts!BL79</f>
        <v>0</v>
      </c>
      <c r="BM79" s="100">
        <f>ConsMarket!BM79/1000+EnergyCosts!BM79</f>
        <v>0</v>
      </c>
      <c r="BN79" s="100">
        <f>ConsMarket!BN79/1000+EnergyCosts!BN79</f>
        <v>0</v>
      </c>
      <c r="BO79" s="100">
        <f>ConsMarket!BO79/1000+EnergyCosts!BO79</f>
        <v>0</v>
      </c>
      <c r="BP79" s="100">
        <f>ConsMarket!BP79/1000+EnergyCosts!BP79</f>
        <v>0</v>
      </c>
      <c r="BQ79" s="100">
        <f>ConsMarket!BQ79/1000+EnergyCosts!BQ79</f>
        <v>0</v>
      </c>
      <c r="BR79" s="100">
        <f>ConsMarket!BR79/1000+EnergyCosts!BR79</f>
        <v>0</v>
      </c>
      <c r="BS79" s="100">
        <f>ConsMarket!BS79/1000+EnergyCosts!BS79</f>
        <v>0</v>
      </c>
      <c r="BT79" s="100">
        <f>ConsMarket!BT79/1000+EnergyCosts!BT79</f>
        <v>0</v>
      </c>
      <c r="BU79" s="100">
        <f>ConsMarket!BU79/1000+EnergyCosts!BU79</f>
        <v>0</v>
      </c>
      <c r="BV79" s="100">
        <f>ConsMarket!BV79/1000+EnergyCosts!BV79</f>
        <v>0</v>
      </c>
      <c r="BW79" s="100">
        <f>ConsMarket!BW79/1000+EnergyCosts!BW79</f>
        <v>0</v>
      </c>
      <c r="BX79" s="100">
        <f>ConsMarket!BX79/1000+EnergyCosts!BX79</f>
        <v>0</v>
      </c>
      <c r="BY79" s="100">
        <f>ConsMarket!BY79/1000+EnergyCosts!BY79</f>
        <v>0</v>
      </c>
      <c r="BZ79" s="100">
        <f>ConsMarket!BZ79/1000+EnergyCosts!BZ79</f>
        <v>0</v>
      </c>
      <c r="CA79" s="100">
        <f>ConsMarket!CA79/1000+EnergyCosts!CA79</f>
        <v>0</v>
      </c>
      <c r="CB79" s="100">
        <f>ConsMarket!CB79/1000+EnergyCosts!CB79</f>
        <v>0</v>
      </c>
      <c r="CC79" s="100">
        <f>ConsMarket!CC79/1000+EnergyCosts!CC79</f>
        <v>0</v>
      </c>
      <c r="CD79" s="100">
        <f>ConsMarket!CD79/1000+EnergyCosts!CD79</f>
        <v>0</v>
      </c>
      <c r="CE79" s="100">
        <f>ConsMarket!CE79/1000+EnergyCosts!CE79</f>
        <v>0</v>
      </c>
    </row>
    <row r="80" spans="2:83" x14ac:dyDescent="0.25">
      <c r="B80" s="307"/>
      <c r="C80" s="54" t="s">
        <v>12</v>
      </c>
      <c r="E80" s="240"/>
      <c r="F80" s="241"/>
      <c r="G80" s="228"/>
      <c r="H80" s="228"/>
      <c r="I80" s="211"/>
      <c r="J80" s="211"/>
      <c r="K80" s="211"/>
      <c r="L80" s="211"/>
      <c r="M80" s="211"/>
      <c r="N80" s="211"/>
      <c r="O80" s="211"/>
      <c r="P80" s="211"/>
      <c r="Q80" s="211"/>
      <c r="R80" s="211"/>
      <c r="S80" s="211"/>
      <c r="T80" s="211"/>
      <c r="U80" s="211"/>
      <c r="V80" s="211"/>
      <c r="W80" s="100">
        <f ca="1">ConsMarket!W80/1000+EnergyCosts!W80</f>
        <v>0.11513331649718461</v>
      </c>
      <c r="X80" s="100">
        <f ca="1">ConsMarket!X80/1000+EnergyCosts!X80</f>
        <v>0.13252943972869213</v>
      </c>
      <c r="Y80" s="100">
        <f ca="1">ConsMarket!Y80/1000+EnergyCosts!Y80</f>
        <v>0.15202469001848806</v>
      </c>
      <c r="Z80" s="100">
        <f ca="1">ConsMarket!Z80/1000+EnergyCosts!Z80</f>
        <v>0.16175771646643552</v>
      </c>
      <c r="AA80" s="100">
        <f ca="1">ConsMarket!AA80/1000+EnergyCosts!AA80</f>
        <v>0.17501247694948607</v>
      </c>
      <c r="AB80" s="100">
        <f ca="1">ConsMarket!AB80/1000+EnergyCosts!AB80</f>
        <v>0.18412200692425559</v>
      </c>
      <c r="AC80" s="100">
        <f ca="1">ConsMarket!AC80/1000+EnergyCosts!AC80</f>
        <v>0.19518532602629393</v>
      </c>
      <c r="AD80" s="100">
        <f ca="1">ConsMarket!AD80/1000+EnergyCosts!AD80</f>
        <v>0.20810981647262852</v>
      </c>
      <c r="AE80" s="100">
        <f ca="1">ConsMarket!AE80/1000+EnergyCosts!AE80</f>
        <v>0.21911569623908506</v>
      </c>
      <c r="AF80" s="100">
        <f ca="1">ConsMarket!AF80/1000+EnergyCosts!AF80</f>
        <v>0.23130319246863679</v>
      </c>
      <c r="AG80" s="100">
        <f ca="1">ConsMarket!AG80/1000+EnergyCosts!AG80</f>
        <v>0.24803796857559557</v>
      </c>
      <c r="AH80" s="100">
        <f ca="1">ConsMarket!AH80/1000+EnergyCosts!AH80</f>
        <v>0.26105161482296158</v>
      </c>
      <c r="AI80" s="100">
        <f ca="1">ConsMarket!AI80/1000+EnergyCosts!AI80</f>
        <v>0.27460739590851302</v>
      </c>
      <c r="AJ80" s="100">
        <f ca="1">ConsMarket!AJ80/1000+EnergyCosts!AJ80</f>
        <v>0.29129803318434011</v>
      </c>
      <c r="AK80" s="100">
        <f ca="1">ConsMarket!AK80/1000+EnergyCosts!AK80</f>
        <v>0.30859411878374265</v>
      </c>
      <c r="AL80" s="100">
        <f ca="1">ConsMarket!AL80/1000+EnergyCosts!AL80</f>
        <v>0.33291251996600763</v>
      </c>
      <c r="AM80" s="100">
        <f ca="1">ConsMarket!AM80/1000+EnergyCosts!AM80</f>
        <v>0.36761707306932173</v>
      </c>
      <c r="AN80" s="100">
        <f ca="1">ConsMarket!AN80/1000+EnergyCosts!AN80</f>
        <v>0.41155829537410638</v>
      </c>
      <c r="AO80" s="100">
        <f ca="1">ConsMarket!AO80/1000+EnergyCosts!AO80</f>
        <v>0.44718952670506795</v>
      </c>
      <c r="AP80" s="100">
        <f ca="1">ConsMarket!AP80/1000+EnergyCosts!AP80</f>
        <v>0.47438873439176044</v>
      </c>
      <c r="AQ80" s="100">
        <f ca="1">ConsMarket!AQ80/1000+EnergyCosts!AQ80</f>
        <v>0.50929108441410009</v>
      </c>
      <c r="AR80" s="100">
        <f ca="1">ConsMarket!AR80/1000+EnergyCosts!AR80</f>
        <v>0.54137450796289199</v>
      </c>
      <c r="AS80" s="100">
        <f ca="1">ConsMarket!AS80/1000+EnergyCosts!AS80</f>
        <v>0.5688454037360321</v>
      </c>
      <c r="AT80" s="100">
        <f ca="1">ConsMarket!AT80/1000+EnergyCosts!AT80</f>
        <v>0.59307632866968951</v>
      </c>
      <c r="AU80" s="100">
        <f>ConsMarket!AU80/1000+EnergyCosts!AU80</f>
        <v>0</v>
      </c>
      <c r="AV80" s="100">
        <f>ConsMarket!AV80/1000+EnergyCosts!AV80</f>
        <v>0</v>
      </c>
      <c r="AW80" s="100">
        <f>ConsMarket!AW80/1000+EnergyCosts!AW80</f>
        <v>0</v>
      </c>
      <c r="AX80" s="100">
        <f>ConsMarket!AX80/1000+EnergyCosts!AX80</f>
        <v>0</v>
      </c>
      <c r="AY80" s="100">
        <f>ConsMarket!AY80/1000+EnergyCosts!AY80</f>
        <v>0</v>
      </c>
      <c r="AZ80" s="100">
        <f>ConsMarket!AZ80/1000+EnergyCosts!AZ80</f>
        <v>0</v>
      </c>
      <c r="BA80" s="100">
        <f>ConsMarket!BA80/1000+EnergyCosts!BA80</f>
        <v>0</v>
      </c>
      <c r="BB80" s="100">
        <f>ConsMarket!BB80/1000+EnergyCosts!BB80</f>
        <v>0</v>
      </c>
      <c r="BC80" s="100">
        <f>ConsMarket!BC80/1000+EnergyCosts!BC80</f>
        <v>0</v>
      </c>
      <c r="BD80" s="100">
        <f>ConsMarket!BD80/1000+EnergyCosts!BD80</f>
        <v>0</v>
      </c>
      <c r="BE80" s="100">
        <f>ConsMarket!BE80/1000+EnergyCosts!BE80</f>
        <v>0</v>
      </c>
      <c r="BF80" s="100">
        <f>ConsMarket!BF80/1000+EnergyCosts!BF80</f>
        <v>0</v>
      </c>
      <c r="BG80" s="100">
        <f>ConsMarket!BG80/1000+EnergyCosts!BG80</f>
        <v>0</v>
      </c>
      <c r="BH80" s="100">
        <f>ConsMarket!BH80/1000+EnergyCosts!BH80</f>
        <v>0</v>
      </c>
      <c r="BI80" s="100">
        <f>ConsMarket!BI80/1000+EnergyCosts!BI80</f>
        <v>0</v>
      </c>
      <c r="BJ80" s="100">
        <f>ConsMarket!BJ80/1000+EnergyCosts!BJ80</f>
        <v>0</v>
      </c>
      <c r="BK80" s="100">
        <f>ConsMarket!BK80/1000+EnergyCosts!BK80</f>
        <v>0</v>
      </c>
      <c r="BL80" s="100">
        <f>ConsMarket!BL80/1000+EnergyCosts!BL80</f>
        <v>0</v>
      </c>
      <c r="BM80" s="100">
        <f>ConsMarket!BM80/1000+EnergyCosts!BM80</f>
        <v>0</v>
      </c>
      <c r="BN80" s="100">
        <f>ConsMarket!BN80/1000+EnergyCosts!BN80</f>
        <v>0</v>
      </c>
      <c r="BO80" s="100">
        <f>ConsMarket!BO80/1000+EnergyCosts!BO80</f>
        <v>0</v>
      </c>
      <c r="BP80" s="100">
        <f>ConsMarket!BP80/1000+EnergyCosts!BP80</f>
        <v>0</v>
      </c>
      <c r="BQ80" s="100">
        <f>ConsMarket!BQ80/1000+EnergyCosts!BQ80</f>
        <v>0</v>
      </c>
      <c r="BR80" s="100">
        <f>ConsMarket!BR80/1000+EnergyCosts!BR80</f>
        <v>0</v>
      </c>
      <c r="BS80" s="100">
        <f>ConsMarket!BS80/1000+EnergyCosts!BS80</f>
        <v>0</v>
      </c>
      <c r="BT80" s="100">
        <f>ConsMarket!BT80/1000+EnergyCosts!BT80</f>
        <v>0</v>
      </c>
      <c r="BU80" s="100">
        <f>ConsMarket!BU80/1000+EnergyCosts!BU80</f>
        <v>0</v>
      </c>
      <c r="BV80" s="100">
        <f>ConsMarket!BV80/1000+EnergyCosts!BV80</f>
        <v>0</v>
      </c>
      <c r="BW80" s="100">
        <f>ConsMarket!BW80/1000+EnergyCosts!BW80</f>
        <v>0</v>
      </c>
      <c r="BX80" s="100">
        <f>ConsMarket!BX80/1000+EnergyCosts!BX80</f>
        <v>0</v>
      </c>
      <c r="BY80" s="100">
        <f>ConsMarket!BY80/1000+EnergyCosts!BY80</f>
        <v>0</v>
      </c>
      <c r="BZ80" s="100">
        <f>ConsMarket!BZ80/1000+EnergyCosts!BZ80</f>
        <v>0</v>
      </c>
      <c r="CA80" s="100">
        <f>ConsMarket!CA80/1000+EnergyCosts!CA80</f>
        <v>0</v>
      </c>
      <c r="CB80" s="100">
        <f>ConsMarket!CB80/1000+EnergyCosts!CB80</f>
        <v>0</v>
      </c>
      <c r="CC80" s="100">
        <f>ConsMarket!CC80/1000+EnergyCosts!CC80</f>
        <v>0</v>
      </c>
      <c r="CD80" s="100">
        <f>ConsMarket!CD80/1000+EnergyCosts!CD80</f>
        <v>0</v>
      </c>
      <c r="CE80" s="100">
        <f>ConsMarket!CE80/1000+EnergyCosts!CE80</f>
        <v>0</v>
      </c>
    </row>
    <row r="81" spans="2:83" x14ac:dyDescent="0.25">
      <c r="B81" s="307"/>
      <c r="C81" s="3" t="s">
        <v>76</v>
      </c>
      <c r="E81" s="240"/>
      <c r="F81" s="241"/>
      <c r="G81" s="228"/>
      <c r="H81" s="228"/>
      <c r="I81" s="20"/>
      <c r="J81" s="20"/>
      <c r="K81" s="20"/>
      <c r="L81" s="20"/>
      <c r="M81" s="20"/>
      <c r="N81" s="20"/>
      <c r="O81" s="20"/>
      <c r="P81" s="20"/>
      <c r="Q81" s="20"/>
      <c r="R81" s="20"/>
      <c r="S81" s="20"/>
      <c r="T81" s="20"/>
      <c r="U81" s="20"/>
      <c r="V81" s="20"/>
      <c r="W81" s="26">
        <f t="shared" ref="W81" ca="1" si="27">SUM(W79:W80)</f>
        <v>0.30223919449479114</v>
      </c>
      <c r="X81" s="26">
        <f t="shared" ref="X81:CE81" ca="1" si="28">SUM(X79:X80)</f>
        <v>0.34429073629717488</v>
      </c>
      <c r="Y81" s="26">
        <f t="shared" ca="1" si="28"/>
        <v>0.3982612133731887</v>
      </c>
      <c r="Z81" s="26">
        <f t="shared" ca="1" si="28"/>
        <v>0.45088689396761983</v>
      </c>
      <c r="AA81" s="26">
        <f t="shared" ca="1" si="28"/>
        <v>0.5206288321709901</v>
      </c>
      <c r="AB81" s="26">
        <f t="shared" ca="1" si="28"/>
        <v>0.5924733476593177</v>
      </c>
      <c r="AC81" s="26">
        <f t="shared" ca="1" si="28"/>
        <v>0.66525958895960702</v>
      </c>
      <c r="AD81" s="26">
        <f t="shared" ca="1" si="28"/>
        <v>0.74952945161270468</v>
      </c>
      <c r="AE81" s="26">
        <f t="shared" ca="1" si="28"/>
        <v>0.82102934958273455</v>
      </c>
      <c r="AF81" s="26">
        <f t="shared" ca="1" si="28"/>
        <v>0.8838026454226795</v>
      </c>
      <c r="AG81" s="26">
        <f t="shared" ca="1" si="28"/>
        <v>0.94832397087009934</v>
      </c>
      <c r="AH81" s="26">
        <f t="shared" ca="1" si="28"/>
        <v>1.0028815411425986</v>
      </c>
      <c r="AI81" s="26">
        <f t="shared" ca="1" si="28"/>
        <v>1.0608633850516735</v>
      </c>
      <c r="AJ81" s="26">
        <f t="shared" ca="1" si="28"/>
        <v>1.1249595170201458</v>
      </c>
      <c r="AK81" s="26">
        <f t="shared" ca="1" si="28"/>
        <v>1.2484564343752815</v>
      </c>
      <c r="AL81" s="26">
        <f t="shared" ca="1" si="28"/>
        <v>1.6029538669923491</v>
      </c>
      <c r="AM81" s="26">
        <f t="shared" ca="1" si="28"/>
        <v>2.0664606174926003</v>
      </c>
      <c r="AN81" s="26">
        <f t="shared" ca="1" si="28"/>
        <v>2.6534295125647911</v>
      </c>
      <c r="AO81" s="26">
        <f t="shared" ca="1" si="28"/>
        <v>3.0369051477847799</v>
      </c>
      <c r="AP81" s="26">
        <f t="shared" ca="1" si="28"/>
        <v>3.3723330928562576</v>
      </c>
      <c r="AQ81" s="26">
        <f t="shared" ca="1" si="28"/>
        <v>3.5310598427197002</v>
      </c>
      <c r="AR81" s="26">
        <f t="shared" ca="1" si="28"/>
        <v>3.6322461543975963</v>
      </c>
      <c r="AS81" s="26">
        <f t="shared" ca="1" si="28"/>
        <v>3.5799381465042011</v>
      </c>
      <c r="AT81" s="26">
        <f t="shared" ca="1" si="28"/>
        <v>3.533300216336789</v>
      </c>
      <c r="AU81" s="26">
        <f t="shared" si="28"/>
        <v>0</v>
      </c>
      <c r="AV81" s="26">
        <f t="shared" si="28"/>
        <v>0</v>
      </c>
      <c r="AW81" s="26">
        <f t="shared" si="28"/>
        <v>0</v>
      </c>
      <c r="AX81" s="26">
        <f t="shared" si="28"/>
        <v>0</v>
      </c>
      <c r="AY81" s="26">
        <f t="shared" si="28"/>
        <v>0</v>
      </c>
      <c r="AZ81" s="26">
        <f t="shared" si="28"/>
        <v>0</v>
      </c>
      <c r="BA81" s="26">
        <f t="shared" si="28"/>
        <v>0</v>
      </c>
      <c r="BB81" s="26">
        <f t="shared" si="28"/>
        <v>0</v>
      </c>
      <c r="BC81" s="26">
        <f t="shared" si="28"/>
        <v>0</v>
      </c>
      <c r="BD81" s="26">
        <f t="shared" si="28"/>
        <v>0</v>
      </c>
      <c r="BE81" s="26">
        <f t="shared" si="28"/>
        <v>0</v>
      </c>
      <c r="BF81" s="26">
        <f t="shared" si="28"/>
        <v>0</v>
      </c>
      <c r="BG81" s="26">
        <f t="shared" si="28"/>
        <v>0</v>
      </c>
      <c r="BH81" s="26">
        <f t="shared" si="28"/>
        <v>0</v>
      </c>
      <c r="BI81" s="26">
        <f t="shared" si="28"/>
        <v>0</v>
      </c>
      <c r="BJ81" s="26">
        <f t="shared" si="28"/>
        <v>0</v>
      </c>
      <c r="BK81" s="26">
        <f t="shared" si="28"/>
        <v>0</v>
      </c>
      <c r="BL81" s="26">
        <f t="shared" si="28"/>
        <v>0</v>
      </c>
      <c r="BM81" s="26">
        <f t="shared" si="28"/>
        <v>0</v>
      </c>
      <c r="BN81" s="26">
        <f t="shared" si="28"/>
        <v>0</v>
      </c>
      <c r="BO81" s="26">
        <f t="shared" si="28"/>
        <v>0</v>
      </c>
      <c r="BP81" s="26">
        <f t="shared" si="28"/>
        <v>0</v>
      </c>
      <c r="BQ81" s="26">
        <f t="shared" si="28"/>
        <v>0</v>
      </c>
      <c r="BR81" s="26">
        <f t="shared" si="28"/>
        <v>0</v>
      </c>
      <c r="BS81" s="26">
        <f t="shared" si="28"/>
        <v>0</v>
      </c>
      <c r="BT81" s="26">
        <f t="shared" si="28"/>
        <v>0</v>
      </c>
      <c r="BU81" s="26">
        <f t="shared" si="28"/>
        <v>0</v>
      </c>
      <c r="BV81" s="26">
        <f t="shared" si="28"/>
        <v>0</v>
      </c>
      <c r="BW81" s="26">
        <f t="shared" si="28"/>
        <v>0</v>
      </c>
      <c r="BX81" s="26">
        <f t="shared" si="28"/>
        <v>0</v>
      </c>
      <c r="BY81" s="26">
        <f t="shared" si="28"/>
        <v>0</v>
      </c>
      <c r="BZ81" s="26">
        <f t="shared" si="28"/>
        <v>0</v>
      </c>
      <c r="CA81" s="26">
        <f t="shared" si="28"/>
        <v>0</v>
      </c>
      <c r="CB81" s="26">
        <f t="shared" si="28"/>
        <v>0</v>
      </c>
      <c r="CC81" s="26">
        <f t="shared" si="28"/>
        <v>0</v>
      </c>
      <c r="CD81" s="26">
        <f t="shared" si="28"/>
        <v>0</v>
      </c>
      <c r="CE81" s="26">
        <f t="shared" si="28"/>
        <v>0</v>
      </c>
    </row>
    <row r="82" spans="2:83" ht="24" x14ac:dyDescent="0.25">
      <c r="B82" s="307" t="s">
        <v>73</v>
      </c>
      <c r="C82" s="54" t="s">
        <v>13</v>
      </c>
      <c r="E82" s="240"/>
      <c r="F82" s="241"/>
      <c r="G82" s="228"/>
      <c r="H82" s="228"/>
      <c r="I82" s="211"/>
      <c r="J82" s="211"/>
      <c r="K82" s="211"/>
      <c r="L82" s="211"/>
      <c r="M82" s="211"/>
      <c r="N82" s="211"/>
      <c r="O82" s="211"/>
      <c r="P82" s="211"/>
      <c r="Q82" s="211"/>
      <c r="R82" s="211"/>
      <c r="S82" s="211"/>
      <c r="T82" s="211"/>
      <c r="U82" s="211"/>
      <c r="V82" s="211"/>
      <c r="W82" s="100">
        <f ca="1">ConsMarket!W82/1000+EnergyCosts!W82</f>
        <v>0.21324922512782216</v>
      </c>
      <c r="X82" s="100">
        <f ca="1">ConsMarket!X82/1000+EnergyCosts!X82</f>
        <v>0.2685735352983204</v>
      </c>
      <c r="Y82" s="100">
        <f ca="1">ConsMarket!Y82/1000+EnergyCosts!Y82</f>
        <v>0.34883088990248523</v>
      </c>
      <c r="Z82" s="100">
        <f ca="1">ConsMarket!Z82/1000+EnergyCosts!Z82</f>
        <v>0.42259675111051476</v>
      </c>
      <c r="AA82" s="100">
        <f ca="1">ConsMarket!AA82/1000+EnergyCosts!AA82</f>
        <v>0.51426985604079212</v>
      </c>
      <c r="AB82" s="100">
        <f ca="1">ConsMarket!AB82/1000+EnergyCosts!AB82</f>
        <v>0.59916072958295397</v>
      </c>
      <c r="AC82" s="100">
        <f ca="1">ConsMarket!AC82/1000+EnergyCosts!AC82</f>
        <v>0.6895507902463256</v>
      </c>
      <c r="AD82" s="100">
        <f ca="1">ConsMarket!AD82/1000+EnergyCosts!AD82</f>
        <v>0.78402492575865734</v>
      </c>
      <c r="AE82" s="100">
        <f ca="1">ConsMarket!AE82/1000+EnergyCosts!AE82</f>
        <v>0.86878211975121644</v>
      </c>
      <c r="AF82" s="100">
        <f ca="1">ConsMarket!AF82/1000+EnergyCosts!AF82</f>
        <v>0.94707744381846826</v>
      </c>
      <c r="AG82" s="100">
        <f ca="1">ConsMarket!AG82/1000+EnergyCosts!AG82</f>
        <v>1.0422984718303505</v>
      </c>
      <c r="AH82" s="100">
        <f ca="1">ConsMarket!AH82/1000+EnergyCosts!AH82</f>
        <v>1.1217084172357956</v>
      </c>
      <c r="AI82" s="100">
        <f ca="1">ConsMarket!AI82/1000+EnergyCosts!AI82</f>
        <v>1.2094549714571312</v>
      </c>
      <c r="AJ82" s="100">
        <f ca="1">ConsMarket!AJ82/1000+EnergyCosts!AJ82</f>
        <v>1.3003461648462014</v>
      </c>
      <c r="AK82" s="100">
        <f ca="1">ConsMarket!AK82/1000+EnergyCosts!AK82</f>
        <v>1.3765177280719774</v>
      </c>
      <c r="AL82" s="100">
        <f ca="1">ConsMarket!AL82/1000+EnergyCosts!AL82</f>
        <v>1.4641239652927704</v>
      </c>
      <c r="AM82" s="100">
        <f ca="1">ConsMarket!AM82/1000+EnergyCosts!AM82</f>
        <v>1.5811626962280878</v>
      </c>
      <c r="AN82" s="100">
        <f ca="1">ConsMarket!AN82/1000+EnergyCosts!AN82</f>
        <v>1.7208321470046766</v>
      </c>
      <c r="AO82" s="100">
        <f ca="1">ConsMarket!AO82/1000+EnergyCosts!AO82</f>
        <v>1.8042271900384059</v>
      </c>
      <c r="AP82" s="100">
        <f ca="1">ConsMarket!AP82/1000+EnergyCosts!AP82</f>
        <v>1.8435612093129317</v>
      </c>
      <c r="AQ82" s="100">
        <f ca="1">ConsMarket!AQ82/1000+EnergyCosts!AQ82</f>
        <v>1.9102532376453916</v>
      </c>
      <c r="AR82" s="100">
        <f ca="1">ConsMarket!AR82/1000+EnergyCosts!AR82</f>
        <v>2.0007437494347231</v>
      </c>
      <c r="AS82" s="100">
        <f ca="1">ConsMarket!AS82/1000+EnergyCosts!AS82</f>
        <v>2.0988551031742189</v>
      </c>
      <c r="AT82" s="100">
        <f ca="1">ConsMarket!AT82/1000+EnergyCosts!AT82</f>
        <v>2.2409442277817391</v>
      </c>
      <c r="AU82" s="100">
        <f>ConsMarket!AU82/1000+EnergyCosts!AU82</f>
        <v>0</v>
      </c>
      <c r="AV82" s="100">
        <f>ConsMarket!AV82/1000+EnergyCosts!AV82</f>
        <v>0</v>
      </c>
      <c r="AW82" s="100">
        <f>ConsMarket!AW82/1000+EnergyCosts!AW82</f>
        <v>0</v>
      </c>
      <c r="AX82" s="100">
        <f>ConsMarket!AX82/1000+EnergyCosts!AX82</f>
        <v>0</v>
      </c>
      <c r="AY82" s="100">
        <f>ConsMarket!AY82/1000+EnergyCosts!AY82</f>
        <v>0</v>
      </c>
      <c r="AZ82" s="100">
        <f>ConsMarket!AZ82/1000+EnergyCosts!AZ82</f>
        <v>0</v>
      </c>
      <c r="BA82" s="100">
        <f>ConsMarket!BA82/1000+EnergyCosts!BA82</f>
        <v>0</v>
      </c>
      <c r="BB82" s="100">
        <f>ConsMarket!BB82/1000+EnergyCosts!BB82</f>
        <v>0</v>
      </c>
      <c r="BC82" s="100">
        <f>ConsMarket!BC82/1000+EnergyCosts!BC82</f>
        <v>0</v>
      </c>
      <c r="BD82" s="100">
        <f>ConsMarket!BD82/1000+EnergyCosts!BD82</f>
        <v>0</v>
      </c>
      <c r="BE82" s="100">
        <f>ConsMarket!BE82/1000+EnergyCosts!BE82</f>
        <v>0</v>
      </c>
      <c r="BF82" s="100">
        <f>ConsMarket!BF82/1000+EnergyCosts!BF82</f>
        <v>0</v>
      </c>
      <c r="BG82" s="100">
        <f>ConsMarket!BG82/1000+EnergyCosts!BG82</f>
        <v>0</v>
      </c>
      <c r="BH82" s="100">
        <f>ConsMarket!BH82/1000+EnergyCosts!BH82</f>
        <v>0</v>
      </c>
      <c r="BI82" s="100">
        <f>ConsMarket!BI82/1000+EnergyCosts!BI82</f>
        <v>0</v>
      </c>
      <c r="BJ82" s="100">
        <f>ConsMarket!BJ82/1000+EnergyCosts!BJ82</f>
        <v>0</v>
      </c>
      <c r="BK82" s="100">
        <f>ConsMarket!BK82/1000+EnergyCosts!BK82</f>
        <v>0</v>
      </c>
      <c r="BL82" s="100">
        <f>ConsMarket!BL82/1000+EnergyCosts!BL82</f>
        <v>0</v>
      </c>
      <c r="BM82" s="100">
        <f>ConsMarket!BM82/1000+EnergyCosts!BM82</f>
        <v>0</v>
      </c>
      <c r="BN82" s="100">
        <f>ConsMarket!BN82/1000+EnergyCosts!BN82</f>
        <v>0</v>
      </c>
      <c r="BO82" s="100">
        <f>ConsMarket!BO82/1000+EnergyCosts!BO82</f>
        <v>0</v>
      </c>
      <c r="BP82" s="100">
        <f>ConsMarket!BP82/1000+EnergyCosts!BP82</f>
        <v>0</v>
      </c>
      <c r="BQ82" s="100">
        <f>ConsMarket!BQ82/1000+EnergyCosts!BQ82</f>
        <v>0</v>
      </c>
      <c r="BR82" s="100">
        <f>ConsMarket!BR82/1000+EnergyCosts!BR82</f>
        <v>0</v>
      </c>
      <c r="BS82" s="100">
        <f>ConsMarket!BS82/1000+EnergyCosts!BS82</f>
        <v>0</v>
      </c>
      <c r="BT82" s="100">
        <f>ConsMarket!BT82/1000+EnergyCosts!BT82</f>
        <v>0</v>
      </c>
      <c r="BU82" s="100">
        <f>ConsMarket!BU82/1000+EnergyCosts!BU82</f>
        <v>0</v>
      </c>
      <c r="BV82" s="100">
        <f>ConsMarket!BV82/1000+EnergyCosts!BV82</f>
        <v>0</v>
      </c>
      <c r="BW82" s="100">
        <f>ConsMarket!BW82/1000+EnergyCosts!BW82</f>
        <v>0</v>
      </c>
      <c r="BX82" s="100">
        <f>ConsMarket!BX82/1000+EnergyCosts!BX82</f>
        <v>0</v>
      </c>
      <c r="BY82" s="100">
        <f>ConsMarket!BY82/1000+EnergyCosts!BY82</f>
        <v>0</v>
      </c>
      <c r="BZ82" s="100">
        <f>ConsMarket!BZ82/1000+EnergyCosts!BZ82</f>
        <v>0</v>
      </c>
      <c r="CA82" s="100">
        <f>ConsMarket!CA82/1000+EnergyCosts!CA82</f>
        <v>0</v>
      </c>
      <c r="CB82" s="100">
        <f>ConsMarket!CB82/1000+EnergyCosts!CB82</f>
        <v>0</v>
      </c>
      <c r="CC82" s="100">
        <f>ConsMarket!CC82/1000+EnergyCosts!CC82</f>
        <v>0</v>
      </c>
      <c r="CD82" s="100">
        <f>ConsMarket!CD82/1000+EnergyCosts!CD82</f>
        <v>0</v>
      </c>
      <c r="CE82" s="100">
        <f>ConsMarket!CE82/1000+EnergyCosts!CE82</f>
        <v>0</v>
      </c>
    </row>
    <row r="83" spans="2:83" x14ac:dyDescent="0.25">
      <c r="B83" s="307"/>
      <c r="C83" s="54" t="s">
        <v>14</v>
      </c>
      <c r="E83" s="240"/>
      <c r="F83" s="241"/>
      <c r="G83" s="228"/>
      <c r="H83" s="228"/>
      <c r="I83" s="211"/>
      <c r="J83" s="211"/>
      <c r="K83" s="211"/>
      <c r="L83" s="211"/>
      <c r="M83" s="211"/>
      <c r="N83" s="211"/>
      <c r="O83" s="211"/>
      <c r="P83" s="211"/>
      <c r="Q83" s="211"/>
      <c r="R83" s="211"/>
      <c r="S83" s="211"/>
      <c r="T83" s="211"/>
      <c r="U83" s="211"/>
      <c r="V83" s="211"/>
      <c r="W83" s="100">
        <f ca="1">ConsMarket!W83/1000+EnergyCosts!W83</f>
        <v>0.50542488867062962</v>
      </c>
      <c r="X83" s="100">
        <f ca="1">ConsMarket!X83/1000+EnergyCosts!X83</f>
        <v>0.94611578703724475</v>
      </c>
      <c r="Y83" s="100">
        <f ca="1">ConsMarket!Y83/1000+EnergyCosts!Y83</f>
        <v>1.7150045430932437</v>
      </c>
      <c r="Z83" s="100">
        <f ca="1">ConsMarket!Z83/1000+EnergyCosts!Z83</f>
        <v>2.5235523058439475</v>
      </c>
      <c r="AA83" s="100">
        <f ca="1">ConsMarket!AA83/1000+EnergyCosts!AA83</f>
        <v>3.1182597690947325</v>
      </c>
      <c r="AB83" s="100">
        <f ca="1">ConsMarket!AB83/1000+EnergyCosts!AB83</f>
        <v>3.3253233794825765</v>
      </c>
      <c r="AC83" s="100">
        <f ca="1">ConsMarket!AC83/1000+EnergyCosts!AC83</f>
        <v>3.3698242082108858</v>
      </c>
      <c r="AD83" s="100">
        <f ca="1">ConsMarket!AD83/1000+EnergyCosts!AD83</f>
        <v>3.3440048547523324</v>
      </c>
      <c r="AE83" s="100">
        <f ca="1">ConsMarket!AE83/1000+EnergyCosts!AE83</f>
        <v>3.2554993328769903</v>
      </c>
      <c r="AF83" s="100">
        <f ca="1">ConsMarket!AF83/1000+EnergyCosts!AF83</f>
        <v>3.1558379085619257</v>
      </c>
      <c r="AG83" s="100">
        <f ca="1">ConsMarket!AG83/1000+EnergyCosts!AG83</f>
        <v>3.1390084715994782</v>
      </c>
      <c r="AH83" s="100">
        <f ca="1">ConsMarket!AH83/1000+EnergyCosts!AH83</f>
        <v>3.0690095096701318</v>
      </c>
      <c r="AI83" s="100">
        <f ca="1">ConsMarket!AI83/1000+EnergyCosts!AI83</f>
        <v>3.0375434253339346</v>
      </c>
      <c r="AJ83" s="100">
        <f ca="1">ConsMarket!AJ83/1000+EnergyCosts!AJ83</f>
        <v>3.0237936578921731</v>
      </c>
      <c r="AK83" s="100">
        <f ca="1">ConsMarket!AK83/1000+EnergyCosts!AK83</f>
        <v>2.9790962714715845</v>
      </c>
      <c r="AL83" s="100">
        <f ca="1">ConsMarket!AL83/1000+EnergyCosts!AL83</f>
        <v>2.9827728605462407</v>
      </c>
      <c r="AM83" s="100">
        <f ca="1">ConsMarket!AM83/1000+EnergyCosts!AM83</f>
        <v>2.9081628486432001</v>
      </c>
      <c r="AN83" s="100">
        <f ca="1">ConsMarket!AN83/1000+EnergyCosts!AN83</f>
        <v>2.6731001820000007</v>
      </c>
      <c r="AO83" s="100">
        <f ca="1">ConsMarket!AO83/1000+EnergyCosts!AO83</f>
        <v>2.2455336168000004</v>
      </c>
      <c r="AP83" s="100">
        <f ca="1">ConsMarket!AP83/1000+EnergyCosts!AP83</f>
        <v>1.8676531199999999</v>
      </c>
      <c r="AQ83" s="100">
        <f ca="1">ConsMarket!AQ83/1000+EnergyCosts!AQ83</f>
        <v>1.70401728</v>
      </c>
      <c r="AR83" s="100">
        <f ca="1">ConsMarket!AR83/1000+EnergyCosts!AR83</f>
        <v>1.627908906666667</v>
      </c>
      <c r="AS83" s="100">
        <f ca="1">ConsMarket!AS83/1000+EnergyCosts!AS83</f>
        <v>1.6002001066666671</v>
      </c>
      <c r="AT83" s="100">
        <f ca="1">ConsMarket!AT83/1000+EnergyCosts!AT83</f>
        <v>1.5939227733333339</v>
      </c>
      <c r="AU83" s="100">
        <f>ConsMarket!AU83/1000+EnergyCosts!AU83</f>
        <v>0</v>
      </c>
      <c r="AV83" s="100">
        <f>ConsMarket!AV83/1000+EnergyCosts!AV83</f>
        <v>0</v>
      </c>
      <c r="AW83" s="100">
        <f>ConsMarket!AW83/1000+EnergyCosts!AW83</f>
        <v>0</v>
      </c>
      <c r="AX83" s="100">
        <f>ConsMarket!AX83/1000+EnergyCosts!AX83</f>
        <v>0</v>
      </c>
      <c r="AY83" s="100">
        <f>ConsMarket!AY83/1000+EnergyCosts!AY83</f>
        <v>0</v>
      </c>
      <c r="AZ83" s="100">
        <f>ConsMarket!AZ83/1000+EnergyCosts!AZ83</f>
        <v>0</v>
      </c>
      <c r="BA83" s="100">
        <f>ConsMarket!BA83/1000+EnergyCosts!BA83</f>
        <v>0</v>
      </c>
      <c r="BB83" s="100">
        <f>ConsMarket!BB83/1000+EnergyCosts!BB83</f>
        <v>0</v>
      </c>
      <c r="BC83" s="100">
        <f>ConsMarket!BC83/1000+EnergyCosts!BC83</f>
        <v>0</v>
      </c>
      <c r="BD83" s="100">
        <f>ConsMarket!BD83/1000+EnergyCosts!BD83</f>
        <v>0</v>
      </c>
      <c r="BE83" s="100">
        <f>ConsMarket!BE83/1000+EnergyCosts!BE83</f>
        <v>0</v>
      </c>
      <c r="BF83" s="100">
        <f>ConsMarket!BF83/1000+EnergyCosts!BF83</f>
        <v>0</v>
      </c>
      <c r="BG83" s="100">
        <f>ConsMarket!BG83/1000+EnergyCosts!BG83</f>
        <v>0</v>
      </c>
      <c r="BH83" s="100">
        <f>ConsMarket!BH83/1000+EnergyCosts!BH83</f>
        <v>0</v>
      </c>
      <c r="BI83" s="100">
        <f>ConsMarket!BI83/1000+EnergyCosts!BI83</f>
        <v>0</v>
      </c>
      <c r="BJ83" s="100">
        <f>ConsMarket!BJ83/1000+EnergyCosts!BJ83</f>
        <v>0</v>
      </c>
      <c r="BK83" s="100">
        <f>ConsMarket!BK83/1000+EnergyCosts!BK83</f>
        <v>0</v>
      </c>
      <c r="BL83" s="100">
        <f>ConsMarket!BL83/1000+EnergyCosts!BL83</f>
        <v>0</v>
      </c>
      <c r="BM83" s="100">
        <f>ConsMarket!BM83/1000+EnergyCosts!BM83</f>
        <v>0</v>
      </c>
      <c r="BN83" s="100">
        <f>ConsMarket!BN83/1000+EnergyCosts!BN83</f>
        <v>0</v>
      </c>
      <c r="BO83" s="100">
        <f>ConsMarket!BO83/1000+EnergyCosts!BO83</f>
        <v>0</v>
      </c>
      <c r="BP83" s="100">
        <f>ConsMarket!BP83/1000+EnergyCosts!BP83</f>
        <v>0</v>
      </c>
      <c r="BQ83" s="100">
        <f>ConsMarket!BQ83/1000+EnergyCosts!BQ83</f>
        <v>0</v>
      </c>
      <c r="BR83" s="100">
        <f>ConsMarket!BR83/1000+EnergyCosts!BR83</f>
        <v>0</v>
      </c>
      <c r="BS83" s="100">
        <f>ConsMarket!BS83/1000+EnergyCosts!BS83</f>
        <v>0</v>
      </c>
      <c r="BT83" s="100">
        <f>ConsMarket!BT83/1000+EnergyCosts!BT83</f>
        <v>0</v>
      </c>
      <c r="BU83" s="100">
        <f>ConsMarket!BU83/1000+EnergyCosts!BU83</f>
        <v>0</v>
      </c>
      <c r="BV83" s="100">
        <f>ConsMarket!BV83/1000+EnergyCosts!BV83</f>
        <v>0</v>
      </c>
      <c r="BW83" s="100">
        <f>ConsMarket!BW83/1000+EnergyCosts!BW83</f>
        <v>0</v>
      </c>
      <c r="BX83" s="100">
        <f>ConsMarket!BX83/1000+EnergyCosts!BX83</f>
        <v>0</v>
      </c>
      <c r="BY83" s="100">
        <f>ConsMarket!BY83/1000+EnergyCosts!BY83</f>
        <v>0</v>
      </c>
      <c r="BZ83" s="100">
        <f>ConsMarket!BZ83/1000+EnergyCosts!BZ83</f>
        <v>0</v>
      </c>
      <c r="CA83" s="100">
        <f>ConsMarket!CA83/1000+EnergyCosts!CA83</f>
        <v>0</v>
      </c>
      <c r="CB83" s="100">
        <f>ConsMarket!CB83/1000+EnergyCosts!CB83</f>
        <v>0</v>
      </c>
      <c r="CC83" s="100">
        <f>ConsMarket!CC83/1000+EnergyCosts!CC83</f>
        <v>0</v>
      </c>
      <c r="CD83" s="100">
        <f>ConsMarket!CD83/1000+EnergyCosts!CD83</f>
        <v>0</v>
      </c>
      <c r="CE83" s="100">
        <f>ConsMarket!CE83/1000+EnergyCosts!CE83</f>
        <v>0</v>
      </c>
    </row>
    <row r="84" spans="2:83" x14ac:dyDescent="0.25">
      <c r="B84" s="307"/>
      <c r="C84" s="54" t="s">
        <v>15</v>
      </c>
      <c r="E84" s="240"/>
      <c r="F84" s="241"/>
      <c r="G84" s="228"/>
      <c r="H84" s="228"/>
      <c r="I84" s="211"/>
      <c r="J84" s="211"/>
      <c r="K84" s="211"/>
      <c r="L84" s="211"/>
      <c r="M84" s="211"/>
      <c r="N84" s="211"/>
      <c r="O84" s="211"/>
      <c r="P84" s="211"/>
      <c r="Q84" s="211"/>
      <c r="R84" s="211"/>
      <c r="S84" s="211"/>
      <c r="T84" s="211"/>
      <c r="U84" s="211"/>
      <c r="V84" s="211"/>
      <c r="W84" s="100">
        <f ca="1">ConsMarket!W84/1000+EnergyCosts!W84</f>
        <v>0.62333857177198915</v>
      </c>
      <c r="X84" s="100">
        <f ca="1">ConsMarket!X84/1000+EnergyCosts!X84</f>
        <v>0.68772072771102932</v>
      </c>
      <c r="Y84" s="100">
        <f ca="1">ConsMarket!Y84/1000+EnergyCosts!Y84</f>
        <v>0.73287396829779383</v>
      </c>
      <c r="Z84" s="100">
        <f ca="1">ConsMarket!Z84/1000+EnergyCosts!Z84</f>
        <v>0.71925879630627421</v>
      </c>
      <c r="AA84" s="100">
        <f ca="1">ConsMarket!AA84/1000+EnergyCosts!AA84</f>
        <v>0.71801468700551596</v>
      </c>
      <c r="AB84" s="100">
        <f ca="1">ConsMarket!AB84/1000+EnergyCosts!AB84</f>
        <v>0.695636479483285</v>
      </c>
      <c r="AC84" s="100">
        <f ca="1">ConsMarket!AC84/1000+EnergyCosts!AC84</f>
        <v>0.68028011886817108</v>
      </c>
      <c r="AD84" s="100">
        <f ca="1">ConsMarket!AD84/1000+EnergyCosts!AD84</f>
        <v>0.67175538762690556</v>
      </c>
      <c r="AE84" s="100">
        <f ca="1">ConsMarket!AE84/1000+EnergyCosts!AE84</f>
        <v>0.65644237425428864</v>
      </c>
      <c r="AF84" s="100">
        <f ca="1">ConsMarket!AF84/1000+EnergyCosts!AF84</f>
        <v>0.63919919336643249</v>
      </c>
      <c r="AG84" s="100">
        <f ca="1">ConsMarket!AG84/1000+EnergyCosts!AG84</f>
        <v>0.63628740449948973</v>
      </c>
      <c r="AH84" s="100">
        <f ca="1">ConsMarket!AH84/1000+EnergyCosts!AH84</f>
        <v>0.62417635179474296</v>
      </c>
      <c r="AI84" s="100">
        <f ca="1">ConsMarket!AI84/1000+EnergyCosts!AI84</f>
        <v>0.61873216526248642</v>
      </c>
      <c r="AJ84" s="100">
        <f ca="1">ConsMarket!AJ84/1000+EnergyCosts!AJ84</f>
        <v>0.61635321343841132</v>
      </c>
      <c r="AK84" s="100">
        <f ca="1">ConsMarket!AK84/1000+EnergyCosts!AK84</f>
        <v>0.60861977871618533</v>
      </c>
      <c r="AL84" s="100">
        <f ca="1">ConsMarket!AL84/1000+EnergyCosts!AL84</f>
        <v>0.60925589335031083</v>
      </c>
      <c r="AM84" s="100">
        <f ca="1">ConsMarket!AM84/1000+EnergyCosts!AM84</f>
        <v>0.62535933588988568</v>
      </c>
      <c r="AN84" s="100">
        <f ca="1">ConsMarket!AN84/1000+EnergyCosts!AN84</f>
        <v>0.65254575577161944</v>
      </c>
      <c r="AO84" s="100">
        <f ca="1">ConsMarket!AO84/1000+EnergyCosts!AO84</f>
        <v>0.65968377379665966</v>
      </c>
      <c r="AP84" s="100">
        <f ca="1">ConsMarket!AP84/1000+EnergyCosts!AP84</f>
        <v>0.65515839467195525</v>
      </c>
      <c r="AQ84" s="100">
        <f ca="1">ConsMarket!AQ84/1000+EnergyCosts!AQ84</f>
        <v>0.6586067053541278</v>
      </c>
      <c r="AR84" s="100">
        <f ca="1">ConsMarket!AR84/1000+EnergyCosts!AR84</f>
        <v>0.66602121863773911</v>
      </c>
      <c r="AS84" s="100">
        <f ca="1">ConsMarket!AS84/1000+EnergyCosts!AS84</f>
        <v>0.65871700450253279</v>
      </c>
      <c r="AT84" s="100">
        <f ca="1">ConsMarket!AT84/1000+EnergyCosts!AT84</f>
        <v>0.6462191013751617</v>
      </c>
      <c r="AU84" s="100">
        <f>ConsMarket!AU84/1000+EnergyCosts!AU84</f>
        <v>0</v>
      </c>
      <c r="AV84" s="100">
        <f>ConsMarket!AV84/1000+EnergyCosts!AV84</f>
        <v>0</v>
      </c>
      <c r="AW84" s="100">
        <f>ConsMarket!AW84/1000+EnergyCosts!AW84</f>
        <v>0</v>
      </c>
      <c r="AX84" s="100">
        <f>ConsMarket!AX84/1000+EnergyCosts!AX84</f>
        <v>0</v>
      </c>
      <c r="AY84" s="100">
        <f>ConsMarket!AY84/1000+EnergyCosts!AY84</f>
        <v>0</v>
      </c>
      <c r="AZ84" s="100">
        <f>ConsMarket!AZ84/1000+EnergyCosts!AZ84</f>
        <v>0</v>
      </c>
      <c r="BA84" s="100">
        <f>ConsMarket!BA84/1000+EnergyCosts!BA84</f>
        <v>0</v>
      </c>
      <c r="BB84" s="100">
        <f>ConsMarket!BB84/1000+EnergyCosts!BB84</f>
        <v>0</v>
      </c>
      <c r="BC84" s="100">
        <f>ConsMarket!BC84/1000+EnergyCosts!BC84</f>
        <v>0</v>
      </c>
      <c r="BD84" s="100">
        <f>ConsMarket!BD84/1000+EnergyCosts!BD84</f>
        <v>0</v>
      </c>
      <c r="BE84" s="100">
        <f>ConsMarket!BE84/1000+EnergyCosts!BE84</f>
        <v>0</v>
      </c>
      <c r="BF84" s="100">
        <f>ConsMarket!BF84/1000+EnergyCosts!BF84</f>
        <v>0</v>
      </c>
      <c r="BG84" s="100">
        <f>ConsMarket!BG84/1000+EnergyCosts!BG84</f>
        <v>0</v>
      </c>
      <c r="BH84" s="100">
        <f>ConsMarket!BH84/1000+EnergyCosts!BH84</f>
        <v>0</v>
      </c>
      <c r="BI84" s="100">
        <f>ConsMarket!BI84/1000+EnergyCosts!BI84</f>
        <v>0</v>
      </c>
      <c r="BJ84" s="100">
        <f>ConsMarket!BJ84/1000+EnergyCosts!BJ84</f>
        <v>0</v>
      </c>
      <c r="BK84" s="100">
        <f>ConsMarket!BK84/1000+EnergyCosts!BK84</f>
        <v>0</v>
      </c>
      <c r="BL84" s="100">
        <f>ConsMarket!BL84/1000+EnergyCosts!BL84</f>
        <v>0</v>
      </c>
      <c r="BM84" s="100">
        <f>ConsMarket!BM84/1000+EnergyCosts!BM84</f>
        <v>0</v>
      </c>
      <c r="BN84" s="100">
        <f>ConsMarket!BN84/1000+EnergyCosts!BN84</f>
        <v>0</v>
      </c>
      <c r="BO84" s="100">
        <f>ConsMarket!BO84/1000+EnergyCosts!BO84</f>
        <v>0</v>
      </c>
      <c r="BP84" s="100">
        <f>ConsMarket!BP84/1000+EnergyCosts!BP84</f>
        <v>0</v>
      </c>
      <c r="BQ84" s="100">
        <f>ConsMarket!BQ84/1000+EnergyCosts!BQ84</f>
        <v>0</v>
      </c>
      <c r="BR84" s="100">
        <f>ConsMarket!BR84/1000+EnergyCosts!BR84</f>
        <v>0</v>
      </c>
      <c r="BS84" s="100">
        <f>ConsMarket!BS84/1000+EnergyCosts!BS84</f>
        <v>0</v>
      </c>
      <c r="BT84" s="100">
        <f>ConsMarket!BT84/1000+EnergyCosts!BT84</f>
        <v>0</v>
      </c>
      <c r="BU84" s="100">
        <f>ConsMarket!BU84/1000+EnergyCosts!BU84</f>
        <v>0</v>
      </c>
      <c r="BV84" s="100">
        <f>ConsMarket!BV84/1000+EnergyCosts!BV84</f>
        <v>0</v>
      </c>
      <c r="BW84" s="100">
        <f>ConsMarket!BW84/1000+EnergyCosts!BW84</f>
        <v>0</v>
      </c>
      <c r="BX84" s="100">
        <f>ConsMarket!BX84/1000+EnergyCosts!BX84</f>
        <v>0</v>
      </c>
      <c r="BY84" s="100">
        <f>ConsMarket!BY84/1000+EnergyCosts!BY84</f>
        <v>0</v>
      </c>
      <c r="BZ84" s="100">
        <f>ConsMarket!BZ84/1000+EnergyCosts!BZ84</f>
        <v>0</v>
      </c>
      <c r="CA84" s="100">
        <f>ConsMarket!CA84/1000+EnergyCosts!CA84</f>
        <v>0</v>
      </c>
      <c r="CB84" s="100">
        <f>ConsMarket!CB84/1000+EnergyCosts!CB84</f>
        <v>0</v>
      </c>
      <c r="CC84" s="100">
        <f>ConsMarket!CC84/1000+EnergyCosts!CC84</f>
        <v>0</v>
      </c>
      <c r="CD84" s="100">
        <f>ConsMarket!CD84/1000+EnergyCosts!CD84</f>
        <v>0</v>
      </c>
      <c r="CE84" s="100">
        <f>ConsMarket!CE84/1000+EnergyCosts!CE84</f>
        <v>0</v>
      </c>
    </row>
    <row r="85" spans="2:83" x14ac:dyDescent="0.25">
      <c r="B85" s="307"/>
      <c r="C85" s="54" t="s">
        <v>16</v>
      </c>
      <c r="E85" s="240"/>
      <c r="F85" s="241"/>
      <c r="G85" s="228"/>
      <c r="H85" s="228"/>
      <c r="I85" s="211"/>
      <c r="J85" s="211"/>
      <c r="K85" s="211"/>
      <c r="L85" s="211"/>
      <c r="M85" s="211"/>
      <c r="N85" s="211"/>
      <c r="O85" s="211"/>
      <c r="P85" s="211"/>
      <c r="Q85" s="211"/>
      <c r="R85" s="211"/>
      <c r="S85" s="211"/>
      <c r="T85" s="211"/>
      <c r="U85" s="211"/>
      <c r="V85" s="211"/>
      <c r="W85" s="100">
        <f ca="1">ConsMarket!W85/1000+EnergyCosts!W85</f>
        <v>0</v>
      </c>
      <c r="X85" s="100">
        <f ca="1">ConsMarket!X85/1000+EnergyCosts!X85</f>
        <v>0</v>
      </c>
      <c r="Y85" s="100">
        <f ca="1">ConsMarket!Y85/1000+EnergyCosts!Y85</f>
        <v>0</v>
      </c>
      <c r="Z85" s="100">
        <f ca="1">ConsMarket!Z85/1000+EnergyCosts!Z85</f>
        <v>0</v>
      </c>
      <c r="AA85" s="100">
        <f ca="1">ConsMarket!AA85/1000+EnergyCosts!AA85</f>
        <v>0</v>
      </c>
      <c r="AB85" s="100">
        <f ca="1">ConsMarket!AB85/1000+EnergyCosts!AB85</f>
        <v>0</v>
      </c>
      <c r="AC85" s="100">
        <f ca="1">ConsMarket!AC85/1000+EnergyCosts!AC85</f>
        <v>0</v>
      </c>
      <c r="AD85" s="100">
        <f ca="1">ConsMarket!AD85/1000+EnergyCosts!AD85</f>
        <v>0</v>
      </c>
      <c r="AE85" s="100">
        <f ca="1">ConsMarket!AE85/1000+EnergyCosts!AE85</f>
        <v>0</v>
      </c>
      <c r="AF85" s="100">
        <f ca="1">ConsMarket!AF85/1000+EnergyCosts!AF85</f>
        <v>0</v>
      </c>
      <c r="AG85" s="100">
        <f ca="1">ConsMarket!AG85/1000+EnergyCosts!AG85</f>
        <v>0</v>
      </c>
      <c r="AH85" s="100">
        <f ca="1">ConsMarket!AH85/1000+EnergyCosts!AH85</f>
        <v>0</v>
      </c>
      <c r="AI85" s="100">
        <f ca="1">ConsMarket!AI85/1000+EnergyCosts!AI85</f>
        <v>0</v>
      </c>
      <c r="AJ85" s="100">
        <f ca="1">ConsMarket!AJ85/1000+EnergyCosts!AJ85</f>
        <v>0</v>
      </c>
      <c r="AK85" s="100">
        <f ca="1">ConsMarket!AK85/1000+EnergyCosts!AK85</f>
        <v>0</v>
      </c>
      <c r="AL85" s="100">
        <f ca="1">ConsMarket!AL85/1000+EnergyCosts!AL85</f>
        <v>4.9597301223823678E-2</v>
      </c>
      <c r="AM85" s="100">
        <f ca="1">ConsMarket!AM85/1000+EnergyCosts!AM85</f>
        <v>0.13718694435264001</v>
      </c>
      <c r="AN85" s="100">
        <f ca="1">ConsMarket!AN85/1000+EnergyCosts!AN85</f>
        <v>0.30975948743040005</v>
      </c>
      <c r="AO85" s="100">
        <f ca="1">ConsMarket!AO85/1000+EnergyCosts!AO85</f>
        <v>0.46623349440000006</v>
      </c>
      <c r="AP85" s="100">
        <f ca="1">ConsMarket!AP85/1000+EnergyCosts!AP85</f>
        <v>0.60080403599999999</v>
      </c>
      <c r="AQ85" s="100">
        <f ca="1">ConsMarket!AQ85/1000+EnergyCosts!AQ85</f>
        <v>0.67388384000000001</v>
      </c>
      <c r="AR85" s="100">
        <f ca="1">ConsMarket!AR85/1000+EnergyCosts!AR85</f>
        <v>0.7245302400000001</v>
      </c>
      <c r="AS85" s="100">
        <f ca="1">ConsMarket!AS85/1000+EnergyCosts!AS85</f>
        <v>0.75274752000000011</v>
      </c>
      <c r="AT85" s="100">
        <f ca="1">ConsMarket!AT85/1000+EnergyCosts!AT85</f>
        <v>0.75623629824000027</v>
      </c>
      <c r="AU85" s="100">
        <f>ConsMarket!AU85/1000+EnergyCosts!AU85</f>
        <v>0</v>
      </c>
      <c r="AV85" s="100">
        <f>ConsMarket!AV85/1000+EnergyCosts!AV85</f>
        <v>0</v>
      </c>
      <c r="AW85" s="100">
        <f>ConsMarket!AW85/1000+EnergyCosts!AW85</f>
        <v>0</v>
      </c>
      <c r="AX85" s="100">
        <f>ConsMarket!AX85/1000+EnergyCosts!AX85</f>
        <v>0</v>
      </c>
      <c r="AY85" s="100">
        <f>ConsMarket!AY85/1000+EnergyCosts!AY85</f>
        <v>0</v>
      </c>
      <c r="AZ85" s="100">
        <f>ConsMarket!AZ85/1000+EnergyCosts!AZ85</f>
        <v>0</v>
      </c>
      <c r="BA85" s="100">
        <f>ConsMarket!BA85/1000+EnergyCosts!BA85</f>
        <v>0</v>
      </c>
      <c r="BB85" s="100">
        <f>ConsMarket!BB85/1000+EnergyCosts!BB85</f>
        <v>0</v>
      </c>
      <c r="BC85" s="100">
        <f>ConsMarket!BC85/1000+EnergyCosts!BC85</f>
        <v>0</v>
      </c>
      <c r="BD85" s="100">
        <f>ConsMarket!BD85/1000+EnergyCosts!BD85</f>
        <v>0</v>
      </c>
      <c r="BE85" s="100">
        <f>ConsMarket!BE85/1000+EnergyCosts!BE85</f>
        <v>0</v>
      </c>
      <c r="BF85" s="100">
        <f>ConsMarket!BF85/1000+EnergyCosts!BF85</f>
        <v>0</v>
      </c>
      <c r="BG85" s="100">
        <f>ConsMarket!BG85/1000+EnergyCosts!BG85</f>
        <v>0</v>
      </c>
      <c r="BH85" s="100">
        <f>ConsMarket!BH85/1000+EnergyCosts!BH85</f>
        <v>0</v>
      </c>
      <c r="BI85" s="100">
        <f>ConsMarket!BI85/1000+EnergyCosts!BI85</f>
        <v>0</v>
      </c>
      <c r="BJ85" s="100">
        <f>ConsMarket!BJ85/1000+EnergyCosts!BJ85</f>
        <v>0</v>
      </c>
      <c r="BK85" s="100">
        <f>ConsMarket!BK85/1000+EnergyCosts!BK85</f>
        <v>0</v>
      </c>
      <c r="BL85" s="100">
        <f>ConsMarket!BL85/1000+EnergyCosts!BL85</f>
        <v>0</v>
      </c>
      <c r="BM85" s="100">
        <f>ConsMarket!BM85/1000+EnergyCosts!BM85</f>
        <v>0</v>
      </c>
      <c r="BN85" s="100">
        <f>ConsMarket!BN85/1000+EnergyCosts!BN85</f>
        <v>0</v>
      </c>
      <c r="BO85" s="100">
        <f>ConsMarket!BO85/1000+EnergyCosts!BO85</f>
        <v>0</v>
      </c>
      <c r="BP85" s="100">
        <f>ConsMarket!BP85/1000+EnergyCosts!BP85</f>
        <v>0</v>
      </c>
      <c r="BQ85" s="100">
        <f>ConsMarket!BQ85/1000+EnergyCosts!BQ85</f>
        <v>0</v>
      </c>
      <c r="BR85" s="100">
        <f>ConsMarket!BR85/1000+EnergyCosts!BR85</f>
        <v>0</v>
      </c>
      <c r="BS85" s="100">
        <f>ConsMarket!BS85/1000+EnergyCosts!BS85</f>
        <v>0</v>
      </c>
      <c r="BT85" s="100">
        <f>ConsMarket!BT85/1000+EnergyCosts!BT85</f>
        <v>0</v>
      </c>
      <c r="BU85" s="100">
        <f>ConsMarket!BU85/1000+EnergyCosts!BU85</f>
        <v>0</v>
      </c>
      <c r="BV85" s="100">
        <f>ConsMarket!BV85/1000+EnergyCosts!BV85</f>
        <v>0</v>
      </c>
      <c r="BW85" s="100">
        <f>ConsMarket!BW85/1000+EnergyCosts!BW85</f>
        <v>0</v>
      </c>
      <c r="BX85" s="100">
        <f>ConsMarket!BX85/1000+EnergyCosts!BX85</f>
        <v>0</v>
      </c>
      <c r="BY85" s="100">
        <f>ConsMarket!BY85/1000+EnergyCosts!BY85</f>
        <v>0</v>
      </c>
      <c r="BZ85" s="100">
        <f>ConsMarket!BZ85/1000+EnergyCosts!BZ85</f>
        <v>0</v>
      </c>
      <c r="CA85" s="100">
        <f>ConsMarket!CA85/1000+EnergyCosts!CA85</f>
        <v>0</v>
      </c>
      <c r="CB85" s="100">
        <f>ConsMarket!CB85/1000+EnergyCosts!CB85</f>
        <v>0</v>
      </c>
      <c r="CC85" s="100">
        <f>ConsMarket!CC85/1000+EnergyCosts!CC85</f>
        <v>0</v>
      </c>
      <c r="CD85" s="100">
        <f>ConsMarket!CD85/1000+EnergyCosts!CD85</f>
        <v>0</v>
      </c>
      <c r="CE85" s="100">
        <f>ConsMarket!CE85/1000+EnergyCosts!CE85</f>
        <v>0</v>
      </c>
    </row>
    <row r="86" spans="2:83" ht="24" x14ac:dyDescent="0.25">
      <c r="B86" s="307"/>
      <c r="C86" s="54" t="s">
        <v>17</v>
      </c>
      <c r="E86" s="240"/>
      <c r="F86" s="241"/>
      <c r="G86" s="228"/>
      <c r="H86" s="228"/>
      <c r="I86" s="211"/>
      <c r="J86" s="211"/>
      <c r="K86" s="211"/>
      <c r="L86" s="211"/>
      <c r="M86" s="211"/>
      <c r="N86" s="211"/>
      <c r="O86" s="211"/>
      <c r="P86" s="211"/>
      <c r="Q86" s="211"/>
      <c r="R86" s="211"/>
      <c r="S86" s="211"/>
      <c r="T86" s="211"/>
      <c r="U86" s="211"/>
      <c r="V86" s="211"/>
      <c r="W86" s="100">
        <f ca="1">ConsMarket!W86/1000+EnergyCosts!W86</f>
        <v>0</v>
      </c>
      <c r="X86" s="100">
        <f ca="1">ConsMarket!X86/1000+EnergyCosts!X86</f>
        <v>0</v>
      </c>
      <c r="Y86" s="100">
        <f ca="1">ConsMarket!Y86/1000+EnergyCosts!Y86</f>
        <v>0</v>
      </c>
      <c r="Z86" s="100">
        <f ca="1">ConsMarket!Z86/1000+EnergyCosts!Z86</f>
        <v>0</v>
      </c>
      <c r="AA86" s="100">
        <f ca="1">ConsMarket!AA86/1000+EnergyCosts!AA86</f>
        <v>0</v>
      </c>
      <c r="AB86" s="100">
        <f ca="1">ConsMarket!AB86/1000+EnergyCosts!AB86</f>
        <v>0</v>
      </c>
      <c r="AC86" s="100">
        <f ca="1">ConsMarket!AC86/1000+EnergyCosts!AC86</f>
        <v>0</v>
      </c>
      <c r="AD86" s="100">
        <f ca="1">ConsMarket!AD86/1000+EnergyCosts!AD86</f>
        <v>0</v>
      </c>
      <c r="AE86" s="100">
        <f ca="1">ConsMarket!AE86/1000+EnergyCosts!AE86</f>
        <v>0</v>
      </c>
      <c r="AF86" s="100">
        <f ca="1">ConsMarket!AF86/1000+EnergyCosts!AF86</f>
        <v>0</v>
      </c>
      <c r="AG86" s="100">
        <f ca="1">ConsMarket!AG86/1000+EnergyCosts!AG86</f>
        <v>0</v>
      </c>
      <c r="AH86" s="100">
        <f ca="1">ConsMarket!AH86/1000+EnergyCosts!AH86</f>
        <v>0</v>
      </c>
      <c r="AI86" s="100">
        <f ca="1">ConsMarket!AI86/1000+EnergyCosts!AI86</f>
        <v>0</v>
      </c>
      <c r="AJ86" s="100">
        <f ca="1">ConsMarket!AJ86/1000+EnergyCosts!AJ86</f>
        <v>0</v>
      </c>
      <c r="AK86" s="100">
        <f ca="1">ConsMarket!AK86/1000+EnergyCosts!AK86</f>
        <v>0</v>
      </c>
      <c r="AL86" s="100">
        <f ca="1">ConsMarket!AL86/1000+EnergyCosts!AL86</f>
        <v>0</v>
      </c>
      <c r="AM86" s="100">
        <f ca="1">ConsMarket!AM86/1000+EnergyCosts!AM86</f>
        <v>1.38524683334144E-2</v>
      </c>
      <c r="AN86" s="100">
        <f ca="1">ConsMarket!AN86/1000+EnergyCosts!AN86</f>
        <v>0.12105024343744002</v>
      </c>
      <c r="AO86" s="100">
        <f ca="1">ConsMarket!AO86/1000+EnergyCosts!AO86</f>
        <v>0.41399828196479993</v>
      </c>
      <c r="AP86" s="100">
        <f ca="1">ConsMarket!AP86/1000+EnergyCosts!AP86</f>
        <v>0.83954116975999993</v>
      </c>
      <c r="AQ86" s="100">
        <f ca="1">ConsMarket!AQ86/1000+EnergyCosts!AQ86</f>
        <v>1.2504048000000001</v>
      </c>
      <c r="AR86" s="100">
        <f ca="1">ConsMarket!AR86/1000+EnergyCosts!AR86</f>
        <v>1.6399910080000002</v>
      </c>
      <c r="AS86" s="100">
        <f ca="1">ConsMarket!AS86/1000+EnergyCosts!AS86</f>
        <v>2.0849221337600001</v>
      </c>
      <c r="AT86" s="100">
        <f ca="1">ConsMarket!AT86/1000+EnergyCosts!AT86</f>
        <v>2.6196930918400003</v>
      </c>
      <c r="AU86" s="100">
        <f>ConsMarket!AU86/1000+EnergyCosts!AU86</f>
        <v>0</v>
      </c>
      <c r="AV86" s="100">
        <f>ConsMarket!AV86/1000+EnergyCosts!AV86</f>
        <v>0</v>
      </c>
      <c r="AW86" s="100">
        <f>ConsMarket!AW86/1000+EnergyCosts!AW86</f>
        <v>0</v>
      </c>
      <c r="AX86" s="100">
        <f>ConsMarket!AX86/1000+EnergyCosts!AX86</f>
        <v>0</v>
      </c>
      <c r="AY86" s="100">
        <f>ConsMarket!AY86/1000+EnergyCosts!AY86</f>
        <v>0</v>
      </c>
      <c r="AZ86" s="100">
        <f>ConsMarket!AZ86/1000+EnergyCosts!AZ86</f>
        <v>0</v>
      </c>
      <c r="BA86" s="100">
        <f>ConsMarket!BA86/1000+EnergyCosts!BA86</f>
        <v>0</v>
      </c>
      <c r="BB86" s="100">
        <f>ConsMarket!BB86/1000+EnergyCosts!BB86</f>
        <v>0</v>
      </c>
      <c r="BC86" s="100">
        <f>ConsMarket!BC86/1000+EnergyCosts!BC86</f>
        <v>0</v>
      </c>
      <c r="BD86" s="100">
        <f>ConsMarket!BD86/1000+EnergyCosts!BD86</f>
        <v>0</v>
      </c>
      <c r="BE86" s="100">
        <f>ConsMarket!BE86/1000+EnergyCosts!BE86</f>
        <v>0</v>
      </c>
      <c r="BF86" s="100">
        <f>ConsMarket!BF86/1000+EnergyCosts!BF86</f>
        <v>0</v>
      </c>
      <c r="BG86" s="100">
        <f>ConsMarket!BG86/1000+EnergyCosts!BG86</f>
        <v>0</v>
      </c>
      <c r="BH86" s="100">
        <f>ConsMarket!BH86/1000+EnergyCosts!BH86</f>
        <v>0</v>
      </c>
      <c r="BI86" s="100">
        <f>ConsMarket!BI86/1000+EnergyCosts!BI86</f>
        <v>0</v>
      </c>
      <c r="BJ86" s="100">
        <f>ConsMarket!BJ86/1000+EnergyCosts!BJ86</f>
        <v>0</v>
      </c>
      <c r="BK86" s="100">
        <f>ConsMarket!BK86/1000+EnergyCosts!BK86</f>
        <v>0</v>
      </c>
      <c r="BL86" s="100">
        <f>ConsMarket!BL86/1000+EnergyCosts!BL86</f>
        <v>0</v>
      </c>
      <c r="BM86" s="100">
        <f>ConsMarket!BM86/1000+EnergyCosts!BM86</f>
        <v>0</v>
      </c>
      <c r="BN86" s="100">
        <f>ConsMarket!BN86/1000+EnergyCosts!BN86</f>
        <v>0</v>
      </c>
      <c r="BO86" s="100">
        <f>ConsMarket!BO86/1000+EnergyCosts!BO86</f>
        <v>0</v>
      </c>
      <c r="BP86" s="100">
        <f>ConsMarket!BP86/1000+EnergyCosts!BP86</f>
        <v>0</v>
      </c>
      <c r="BQ86" s="100">
        <f>ConsMarket!BQ86/1000+EnergyCosts!BQ86</f>
        <v>0</v>
      </c>
      <c r="BR86" s="100">
        <f>ConsMarket!BR86/1000+EnergyCosts!BR86</f>
        <v>0</v>
      </c>
      <c r="BS86" s="100">
        <f>ConsMarket!BS86/1000+EnergyCosts!BS86</f>
        <v>0</v>
      </c>
      <c r="BT86" s="100">
        <f>ConsMarket!BT86/1000+EnergyCosts!BT86</f>
        <v>0</v>
      </c>
      <c r="BU86" s="100">
        <f>ConsMarket!BU86/1000+EnergyCosts!BU86</f>
        <v>0</v>
      </c>
      <c r="BV86" s="100">
        <f>ConsMarket!BV86/1000+EnergyCosts!BV86</f>
        <v>0</v>
      </c>
      <c r="BW86" s="100">
        <f>ConsMarket!BW86/1000+EnergyCosts!BW86</f>
        <v>0</v>
      </c>
      <c r="BX86" s="100">
        <f>ConsMarket!BX86/1000+EnergyCosts!BX86</f>
        <v>0</v>
      </c>
      <c r="BY86" s="100">
        <f>ConsMarket!BY86/1000+EnergyCosts!BY86</f>
        <v>0</v>
      </c>
      <c r="BZ86" s="100">
        <f>ConsMarket!BZ86/1000+EnergyCosts!BZ86</f>
        <v>0</v>
      </c>
      <c r="CA86" s="100">
        <f>ConsMarket!CA86/1000+EnergyCosts!CA86</f>
        <v>0</v>
      </c>
      <c r="CB86" s="100">
        <f>ConsMarket!CB86/1000+EnergyCosts!CB86</f>
        <v>0</v>
      </c>
      <c r="CC86" s="100">
        <f>ConsMarket!CC86/1000+EnergyCosts!CC86</f>
        <v>0</v>
      </c>
      <c r="CD86" s="100">
        <f>ConsMarket!CD86/1000+EnergyCosts!CD86</f>
        <v>0</v>
      </c>
      <c r="CE86" s="100">
        <f>ConsMarket!CE86/1000+EnergyCosts!CE86</f>
        <v>0</v>
      </c>
    </row>
    <row r="87" spans="2:83" ht="24.6" customHeight="1" x14ac:dyDescent="0.25">
      <c r="B87" s="307"/>
      <c r="C87" s="54" t="s">
        <v>74</v>
      </c>
      <c r="E87" s="240"/>
      <c r="F87" s="241"/>
      <c r="G87" s="228"/>
      <c r="H87" s="228"/>
      <c r="I87" s="211"/>
      <c r="J87" s="211"/>
      <c r="K87" s="211"/>
      <c r="L87" s="211"/>
      <c r="M87" s="211"/>
      <c r="N87" s="211"/>
      <c r="O87" s="211"/>
      <c r="P87" s="211"/>
      <c r="Q87" s="211"/>
      <c r="R87" s="211"/>
      <c r="S87" s="211"/>
      <c r="T87" s="211"/>
      <c r="U87" s="211"/>
      <c r="V87" s="211"/>
      <c r="W87" s="100">
        <f ca="1">ConsMarket!W87/1000+EnergyCosts!W87</f>
        <v>0</v>
      </c>
      <c r="X87" s="100">
        <f ca="1">ConsMarket!X87/1000+EnergyCosts!X87</f>
        <v>0</v>
      </c>
      <c r="Y87" s="100">
        <f ca="1">ConsMarket!Y87/1000+EnergyCosts!Y87</f>
        <v>9.7196496234619608E-4</v>
      </c>
      <c r="Z87" s="100">
        <f ca="1">ConsMarket!Z87/1000+EnergyCosts!Z87</f>
        <v>7.5214753271100609E-3</v>
      </c>
      <c r="AA87" s="100">
        <f ca="1">ConsMarket!AA87/1000+EnergyCosts!AA87</f>
        <v>2.7524754402643417E-2</v>
      </c>
      <c r="AB87" s="100">
        <f ca="1">ConsMarket!AB87/1000+EnergyCosts!AB87</f>
        <v>6.8864204910904364E-2</v>
      </c>
      <c r="AC87" s="100">
        <f ca="1">ConsMarket!AC87/1000+EnergyCosts!AC87</f>
        <v>0.13338994709230734</v>
      </c>
      <c r="AD87" s="100">
        <f ca="1">ConsMarket!AD87/1000+EnergyCosts!AD87</f>
        <v>0.21805552408233611</v>
      </c>
      <c r="AE87" s="100">
        <f ca="1">ConsMarket!AE87/1000+EnergyCosts!AE87</f>
        <v>0.31592888709439959</v>
      </c>
      <c r="AF87" s="100">
        <f ca="1">ConsMarket!AF87/1000+EnergyCosts!AF87</f>
        <v>0.42195982396177589</v>
      </c>
      <c r="AG87" s="100">
        <f ca="1">ConsMarket!AG87/1000+EnergyCosts!AG87</f>
        <v>0.53697509322064874</v>
      </c>
      <c r="AH87" s="100">
        <f ca="1">ConsMarket!AH87/1000+EnergyCosts!AH87</f>
        <v>0.65109399917502131</v>
      </c>
      <c r="AI87" s="100">
        <f ca="1">ConsMarket!AI87/1000+EnergyCosts!AI87</f>
        <v>0.76815116269297079</v>
      </c>
      <c r="AJ87" s="100">
        <f ca="1">ConsMarket!AJ87/1000+EnergyCosts!AJ87</f>
        <v>0.88823036966607416</v>
      </c>
      <c r="AK87" s="100">
        <f ca="1">ConsMarket!AK87/1000+EnergyCosts!AK87</f>
        <v>1.0115050508450691</v>
      </c>
      <c r="AL87" s="100">
        <f ca="1">ConsMarket!AL87/1000+EnergyCosts!AL87</f>
        <v>1.1677371731659871</v>
      </c>
      <c r="AM87" s="100">
        <f ca="1">ConsMarket!AM87/1000+EnergyCosts!AM87</f>
        <v>1.3937186961208743</v>
      </c>
      <c r="AN87" s="100">
        <f ca="1">ConsMarket!AN87/1000+EnergyCosts!AN87</f>
        <v>1.7165216374566885</v>
      </c>
      <c r="AO87" s="100">
        <f ca="1">ConsMarket!AO87/1000+EnergyCosts!AO87</f>
        <v>2.088757762434192</v>
      </c>
      <c r="AP87" s="100">
        <f ca="1">ConsMarket!AP87/1000+EnergyCosts!AP87</f>
        <v>2.4662059935989311</v>
      </c>
      <c r="AQ87" s="100">
        <f ca="1">ConsMarket!AQ87/1000+EnergyCosts!AQ87</f>
        <v>2.8271466552047881</v>
      </c>
      <c r="AR87" s="100">
        <f ca="1">ConsMarket!AR87/1000+EnergyCosts!AR87</f>
        <v>3.110674497062254</v>
      </c>
      <c r="AS87" s="100">
        <f ca="1">ConsMarket!AS87/1000+EnergyCosts!AS87</f>
        <v>3.260508241791876</v>
      </c>
      <c r="AT87" s="100">
        <f ca="1">ConsMarket!AT87/1000+EnergyCosts!AT87</f>
        <v>3.1435621464264907</v>
      </c>
      <c r="AU87" s="100">
        <f>ConsMarket!AU87/1000+EnergyCosts!AU87</f>
        <v>0</v>
      </c>
      <c r="AV87" s="100">
        <f>ConsMarket!AV87/1000+EnergyCosts!AV87</f>
        <v>0</v>
      </c>
      <c r="AW87" s="100">
        <f>ConsMarket!AW87/1000+EnergyCosts!AW87</f>
        <v>0</v>
      </c>
      <c r="AX87" s="100">
        <f>ConsMarket!AX87/1000+EnergyCosts!AX87</f>
        <v>0</v>
      </c>
      <c r="AY87" s="100">
        <f>ConsMarket!AY87/1000+EnergyCosts!AY87</f>
        <v>0</v>
      </c>
      <c r="AZ87" s="100">
        <f>ConsMarket!AZ87/1000+EnergyCosts!AZ87</f>
        <v>0</v>
      </c>
      <c r="BA87" s="100">
        <f>ConsMarket!BA87/1000+EnergyCosts!BA87</f>
        <v>0</v>
      </c>
      <c r="BB87" s="100">
        <f>ConsMarket!BB87/1000+EnergyCosts!BB87</f>
        <v>0</v>
      </c>
      <c r="BC87" s="100">
        <f>ConsMarket!BC87/1000+EnergyCosts!BC87</f>
        <v>0</v>
      </c>
      <c r="BD87" s="100">
        <f>ConsMarket!BD87/1000+EnergyCosts!BD87</f>
        <v>0</v>
      </c>
      <c r="BE87" s="100">
        <f>ConsMarket!BE87/1000+EnergyCosts!BE87</f>
        <v>0</v>
      </c>
      <c r="BF87" s="100">
        <f>ConsMarket!BF87/1000+EnergyCosts!BF87</f>
        <v>0</v>
      </c>
      <c r="BG87" s="100">
        <f>ConsMarket!BG87/1000+EnergyCosts!BG87</f>
        <v>0</v>
      </c>
      <c r="BH87" s="100">
        <f>ConsMarket!BH87/1000+EnergyCosts!BH87</f>
        <v>0</v>
      </c>
      <c r="BI87" s="100">
        <f>ConsMarket!BI87/1000+EnergyCosts!BI87</f>
        <v>0</v>
      </c>
      <c r="BJ87" s="100">
        <f>ConsMarket!BJ87/1000+EnergyCosts!BJ87</f>
        <v>0</v>
      </c>
      <c r="BK87" s="100">
        <f>ConsMarket!BK87/1000+EnergyCosts!BK87</f>
        <v>0</v>
      </c>
      <c r="BL87" s="100">
        <f>ConsMarket!BL87/1000+EnergyCosts!BL87</f>
        <v>0</v>
      </c>
      <c r="BM87" s="100">
        <f>ConsMarket!BM87/1000+EnergyCosts!BM87</f>
        <v>0</v>
      </c>
      <c r="BN87" s="100">
        <f>ConsMarket!BN87/1000+EnergyCosts!BN87</f>
        <v>0</v>
      </c>
      <c r="BO87" s="100">
        <f>ConsMarket!BO87/1000+EnergyCosts!BO87</f>
        <v>0</v>
      </c>
      <c r="BP87" s="100">
        <f>ConsMarket!BP87/1000+EnergyCosts!BP87</f>
        <v>0</v>
      </c>
      <c r="BQ87" s="100">
        <f>ConsMarket!BQ87/1000+EnergyCosts!BQ87</f>
        <v>0</v>
      </c>
      <c r="BR87" s="100">
        <f>ConsMarket!BR87/1000+EnergyCosts!BR87</f>
        <v>0</v>
      </c>
      <c r="BS87" s="100">
        <f>ConsMarket!BS87/1000+EnergyCosts!BS87</f>
        <v>0</v>
      </c>
      <c r="BT87" s="100">
        <f>ConsMarket!BT87/1000+EnergyCosts!BT87</f>
        <v>0</v>
      </c>
      <c r="BU87" s="100">
        <f>ConsMarket!BU87/1000+EnergyCosts!BU87</f>
        <v>0</v>
      </c>
      <c r="BV87" s="100">
        <f>ConsMarket!BV87/1000+EnergyCosts!BV87</f>
        <v>0</v>
      </c>
      <c r="BW87" s="100">
        <f>ConsMarket!BW87/1000+EnergyCosts!BW87</f>
        <v>0</v>
      </c>
      <c r="BX87" s="100">
        <f>ConsMarket!BX87/1000+EnergyCosts!BX87</f>
        <v>0</v>
      </c>
      <c r="BY87" s="100">
        <f>ConsMarket!BY87/1000+EnergyCosts!BY87</f>
        <v>0</v>
      </c>
      <c r="BZ87" s="100">
        <f>ConsMarket!BZ87/1000+EnergyCosts!BZ87</f>
        <v>0</v>
      </c>
      <c r="CA87" s="100">
        <f>ConsMarket!CA87/1000+EnergyCosts!CA87</f>
        <v>0</v>
      </c>
      <c r="CB87" s="100">
        <f>ConsMarket!CB87/1000+EnergyCosts!CB87</f>
        <v>0</v>
      </c>
      <c r="CC87" s="100">
        <f>ConsMarket!CC87/1000+EnergyCosts!CC87</f>
        <v>0</v>
      </c>
      <c r="CD87" s="100">
        <f>ConsMarket!CD87/1000+EnergyCosts!CD87</f>
        <v>0</v>
      </c>
      <c r="CE87" s="100">
        <f>ConsMarket!CE87/1000+EnergyCosts!CE87</f>
        <v>0</v>
      </c>
    </row>
    <row r="88" spans="2:83" x14ac:dyDescent="0.25">
      <c r="B88" s="307"/>
      <c r="C88" s="3" t="s">
        <v>77</v>
      </c>
      <c r="E88" s="240"/>
      <c r="F88" s="241"/>
      <c r="G88" s="228"/>
      <c r="H88" s="228"/>
      <c r="I88" s="20"/>
      <c r="J88" s="20"/>
      <c r="K88" s="20"/>
      <c r="L88" s="20"/>
      <c r="M88" s="20"/>
      <c r="N88" s="20"/>
      <c r="O88" s="20"/>
      <c r="P88" s="20"/>
      <c r="Q88" s="20"/>
      <c r="R88" s="20"/>
      <c r="S88" s="20"/>
      <c r="T88" s="20"/>
      <c r="U88" s="20"/>
      <c r="V88" s="20"/>
      <c r="W88" s="26">
        <f t="shared" ref="W88" ca="1" si="29">SUM(W82:W87)</f>
        <v>1.3420126855704408</v>
      </c>
      <c r="X88" s="26">
        <f t="shared" ref="X88:CE88" ca="1" si="30">SUM(X82:X87)</f>
        <v>1.9024100500465946</v>
      </c>
      <c r="Y88" s="26">
        <f t="shared" ca="1" si="30"/>
        <v>2.7976813662558691</v>
      </c>
      <c r="Z88" s="26">
        <f t="shared" ca="1" si="30"/>
        <v>3.6729293285878466</v>
      </c>
      <c r="AA88" s="26">
        <f t="shared" ca="1" si="30"/>
        <v>4.3780690665436834</v>
      </c>
      <c r="AB88" s="26">
        <f t="shared" ca="1" si="30"/>
        <v>4.6889847934597197</v>
      </c>
      <c r="AC88" s="26">
        <f t="shared" ca="1" si="30"/>
        <v>4.8730450644176893</v>
      </c>
      <c r="AD88" s="26">
        <f t="shared" ca="1" si="30"/>
        <v>5.0178406922202319</v>
      </c>
      <c r="AE88" s="26">
        <f t="shared" ca="1" si="30"/>
        <v>5.0966527139768942</v>
      </c>
      <c r="AF88" s="26">
        <f t="shared" ca="1" si="30"/>
        <v>5.1640743697086027</v>
      </c>
      <c r="AG88" s="26">
        <f t="shared" ca="1" si="30"/>
        <v>5.3545694411499678</v>
      </c>
      <c r="AH88" s="26">
        <f t="shared" ca="1" si="30"/>
        <v>5.4659882778756916</v>
      </c>
      <c r="AI88" s="26">
        <f t="shared" ca="1" si="30"/>
        <v>5.633881724746522</v>
      </c>
      <c r="AJ88" s="26">
        <f t="shared" ca="1" si="30"/>
        <v>5.828723405842859</v>
      </c>
      <c r="AK88" s="26">
        <f t="shared" ca="1" si="30"/>
        <v>5.9757388291048157</v>
      </c>
      <c r="AL88" s="26">
        <f t="shared" ca="1" si="30"/>
        <v>6.2734871935791334</v>
      </c>
      <c r="AM88" s="26">
        <f t="shared" ca="1" si="30"/>
        <v>6.6594429895681024</v>
      </c>
      <c r="AN88" s="26">
        <f t="shared" ca="1" si="30"/>
        <v>7.1938094531008252</v>
      </c>
      <c r="AO88" s="26">
        <f t="shared" ca="1" si="30"/>
        <v>7.6784341194340584</v>
      </c>
      <c r="AP88" s="26">
        <f t="shared" ca="1" si="30"/>
        <v>8.2729239233438179</v>
      </c>
      <c r="AQ88" s="26">
        <f t="shared" ca="1" si="30"/>
        <v>9.024312518204308</v>
      </c>
      <c r="AR88" s="26">
        <f t="shared" ca="1" si="30"/>
        <v>9.7698696198013835</v>
      </c>
      <c r="AS88" s="26">
        <f t="shared" ca="1" si="30"/>
        <v>10.455950109895294</v>
      </c>
      <c r="AT88" s="26">
        <f t="shared" ca="1" si="30"/>
        <v>11.000577638996726</v>
      </c>
      <c r="AU88" s="26">
        <f t="shared" si="30"/>
        <v>0</v>
      </c>
      <c r="AV88" s="26">
        <f t="shared" si="30"/>
        <v>0</v>
      </c>
      <c r="AW88" s="26">
        <f t="shared" si="30"/>
        <v>0</v>
      </c>
      <c r="AX88" s="26">
        <f t="shared" si="30"/>
        <v>0</v>
      </c>
      <c r="AY88" s="26">
        <f t="shared" si="30"/>
        <v>0</v>
      </c>
      <c r="AZ88" s="26">
        <f t="shared" si="30"/>
        <v>0</v>
      </c>
      <c r="BA88" s="26">
        <f t="shared" si="30"/>
        <v>0</v>
      </c>
      <c r="BB88" s="26">
        <f t="shared" si="30"/>
        <v>0</v>
      </c>
      <c r="BC88" s="26">
        <f t="shared" si="30"/>
        <v>0</v>
      </c>
      <c r="BD88" s="26">
        <f t="shared" si="30"/>
        <v>0</v>
      </c>
      <c r="BE88" s="26">
        <f t="shared" si="30"/>
        <v>0</v>
      </c>
      <c r="BF88" s="26">
        <f t="shared" si="30"/>
        <v>0</v>
      </c>
      <c r="BG88" s="26">
        <f t="shared" si="30"/>
        <v>0</v>
      </c>
      <c r="BH88" s="26">
        <f t="shared" si="30"/>
        <v>0</v>
      </c>
      <c r="BI88" s="26">
        <f t="shared" si="30"/>
        <v>0</v>
      </c>
      <c r="BJ88" s="26">
        <f t="shared" si="30"/>
        <v>0</v>
      </c>
      <c r="BK88" s="26">
        <f t="shared" si="30"/>
        <v>0</v>
      </c>
      <c r="BL88" s="26">
        <f t="shared" si="30"/>
        <v>0</v>
      </c>
      <c r="BM88" s="26">
        <f t="shared" si="30"/>
        <v>0</v>
      </c>
      <c r="BN88" s="26">
        <f t="shared" si="30"/>
        <v>0</v>
      </c>
      <c r="BO88" s="26">
        <f t="shared" si="30"/>
        <v>0</v>
      </c>
      <c r="BP88" s="26">
        <f t="shared" si="30"/>
        <v>0</v>
      </c>
      <c r="BQ88" s="26">
        <f t="shared" si="30"/>
        <v>0</v>
      </c>
      <c r="BR88" s="26">
        <f t="shared" si="30"/>
        <v>0</v>
      </c>
      <c r="BS88" s="26">
        <f t="shared" si="30"/>
        <v>0</v>
      </c>
      <c r="BT88" s="26">
        <f t="shared" si="30"/>
        <v>0</v>
      </c>
      <c r="BU88" s="26">
        <f t="shared" si="30"/>
        <v>0</v>
      </c>
      <c r="BV88" s="26">
        <f t="shared" si="30"/>
        <v>0</v>
      </c>
      <c r="BW88" s="26">
        <f t="shared" si="30"/>
        <v>0</v>
      </c>
      <c r="BX88" s="26">
        <f t="shared" si="30"/>
        <v>0</v>
      </c>
      <c r="BY88" s="26">
        <f t="shared" si="30"/>
        <v>0</v>
      </c>
      <c r="BZ88" s="26">
        <f t="shared" si="30"/>
        <v>0</v>
      </c>
      <c r="CA88" s="26">
        <f t="shared" si="30"/>
        <v>0</v>
      </c>
      <c r="CB88" s="26">
        <f t="shared" si="30"/>
        <v>0</v>
      </c>
      <c r="CC88" s="26">
        <f t="shared" si="30"/>
        <v>0</v>
      </c>
      <c r="CD88" s="26">
        <f t="shared" si="30"/>
        <v>0</v>
      </c>
      <c r="CE88" s="26">
        <f t="shared" si="30"/>
        <v>0</v>
      </c>
    </row>
    <row r="89" spans="2:83" x14ac:dyDescent="0.25">
      <c r="B89" s="307" t="s">
        <v>3</v>
      </c>
      <c r="C89" s="54" t="s">
        <v>19</v>
      </c>
      <c r="E89" s="240"/>
      <c r="F89" s="241"/>
      <c r="G89" s="228"/>
      <c r="H89" s="228"/>
      <c r="I89" s="211"/>
      <c r="J89" s="211"/>
      <c r="K89" s="211"/>
      <c r="L89" s="211"/>
      <c r="M89" s="211"/>
      <c r="N89" s="211"/>
      <c r="O89" s="211"/>
      <c r="P89" s="211"/>
      <c r="Q89" s="211"/>
      <c r="R89" s="211"/>
      <c r="S89" s="211"/>
      <c r="T89" s="211"/>
      <c r="U89" s="211"/>
      <c r="V89" s="211"/>
      <c r="W89" s="100">
        <f ca="1">ConsMarket!W89/1000+EnergyCosts!W89</f>
        <v>1.5142676768760737</v>
      </c>
      <c r="X89" s="100">
        <f ca="1">ConsMarket!X89/1000+EnergyCosts!X89</f>
        <v>1.5889714438458211</v>
      </c>
      <c r="Y89" s="100">
        <f ca="1">ConsMarket!Y89/1000+EnergyCosts!Y89</f>
        <v>1.6335599292205565</v>
      </c>
      <c r="Z89" s="100">
        <f ca="1">ConsMarket!Z89/1000+EnergyCosts!Z89</f>
        <v>1.5653909330295981</v>
      </c>
      <c r="AA89" s="100">
        <f ca="1">ConsMarket!AA89/1000+EnergyCosts!AA89</f>
        <v>1.5390983700009391</v>
      </c>
      <c r="AB89" s="100">
        <f ca="1">ConsMarket!AB89/1000+EnergyCosts!AB89</f>
        <v>1.4644471876385368</v>
      </c>
      <c r="AC89" s="100">
        <f ca="1">ConsMarket!AC89/1000+EnergyCosts!AC89</f>
        <v>1.4112470135938111</v>
      </c>
      <c r="AD89" s="100">
        <f ca="1">ConsMarket!AD89/1000+EnergyCosts!AD89</f>
        <v>1.3782428892839338</v>
      </c>
      <c r="AE89" s="100">
        <f ca="1">ConsMarket!AE89/1000+EnergyCosts!AE89</f>
        <v>1.3320112101082067</v>
      </c>
      <c r="AF89" s="100">
        <f ca="1">ConsMarket!AF89/1000+EnergyCosts!AF89</f>
        <v>1.2816182894852144</v>
      </c>
      <c r="AG89" s="100">
        <f ca="1">ConsMarket!AG89/1000+EnergyCosts!AG89</f>
        <v>1.2615271271967718</v>
      </c>
      <c r="AH89" s="100">
        <f ca="1">ConsMarket!AH89/1000+EnergyCosts!AH89</f>
        <v>1.2200722608159782</v>
      </c>
      <c r="AI89" s="100">
        <f ca="1">ConsMarket!AI89/1000+EnergyCosts!AI89</f>
        <v>1.1920017003919081</v>
      </c>
      <c r="AJ89" s="100">
        <f ca="1">ConsMarket!AJ89/1000+EnergyCosts!AJ89</f>
        <v>1.1700222423327737</v>
      </c>
      <c r="AK89" s="100">
        <f ca="1">ConsMarket!AK89/1000+EnergyCosts!AK89</f>
        <v>1.1369677681030474</v>
      </c>
      <c r="AL89" s="100">
        <f ca="1">ConsMarket!AL89/1000+EnergyCosts!AL89</f>
        <v>1.1207636872951521</v>
      </c>
      <c r="AM89" s="100">
        <f ca="1">ConsMarket!AM89/1000+EnergyCosts!AM89</f>
        <v>1.1287074963332946</v>
      </c>
      <c r="AN89" s="100">
        <f ca="1">ConsMarket!AN89/1000+EnergyCosts!AN89</f>
        <v>1.1393244599868031</v>
      </c>
      <c r="AO89" s="100">
        <f ca="1">ConsMarket!AO89/1000+EnergyCosts!AO89</f>
        <v>1.0482412916363961</v>
      </c>
      <c r="AP89" s="100">
        <f ca="1">ConsMarket!AP89/1000+EnergyCosts!AP89</f>
        <v>0.87940425884708173</v>
      </c>
      <c r="AQ89" s="100">
        <f ca="1">ConsMarket!AQ89/1000+EnergyCosts!AQ89</f>
        <v>0.71368110318381461</v>
      </c>
      <c r="AR89" s="100">
        <f ca="1">ConsMarket!AR89/1000+EnergyCosts!AR89</f>
        <v>0.59754421657066081</v>
      </c>
      <c r="AS89" s="100">
        <f ca="1">ConsMarket!AS89/1000+EnergyCosts!AS89</f>
        <v>0.52941295815526379</v>
      </c>
      <c r="AT89" s="100">
        <f ca="1">ConsMarket!AT89/1000+EnergyCosts!AT89</f>
        <v>0.42535557533552731</v>
      </c>
      <c r="AU89" s="100">
        <f>ConsMarket!AU89/1000+EnergyCosts!AU89</f>
        <v>0</v>
      </c>
      <c r="AV89" s="100">
        <f>ConsMarket!AV89/1000+EnergyCosts!AV89</f>
        <v>0</v>
      </c>
      <c r="AW89" s="100">
        <f>ConsMarket!AW89/1000+EnergyCosts!AW89</f>
        <v>0</v>
      </c>
      <c r="AX89" s="100">
        <f>ConsMarket!AX89/1000+EnergyCosts!AX89</f>
        <v>0</v>
      </c>
      <c r="AY89" s="100">
        <f>ConsMarket!AY89/1000+EnergyCosts!AY89</f>
        <v>0</v>
      </c>
      <c r="AZ89" s="100">
        <f>ConsMarket!AZ89/1000+EnergyCosts!AZ89</f>
        <v>0</v>
      </c>
      <c r="BA89" s="100">
        <f>ConsMarket!BA89/1000+EnergyCosts!BA89</f>
        <v>0</v>
      </c>
      <c r="BB89" s="100">
        <f>ConsMarket!BB89/1000+EnergyCosts!BB89</f>
        <v>0</v>
      </c>
      <c r="BC89" s="100">
        <f>ConsMarket!BC89/1000+EnergyCosts!BC89</f>
        <v>0</v>
      </c>
      <c r="BD89" s="100">
        <f>ConsMarket!BD89/1000+EnergyCosts!BD89</f>
        <v>0</v>
      </c>
      <c r="BE89" s="100">
        <f>ConsMarket!BE89/1000+EnergyCosts!BE89</f>
        <v>0</v>
      </c>
      <c r="BF89" s="100">
        <f>ConsMarket!BF89/1000+EnergyCosts!BF89</f>
        <v>0</v>
      </c>
      <c r="BG89" s="100">
        <f>ConsMarket!BG89/1000+EnergyCosts!BG89</f>
        <v>0</v>
      </c>
      <c r="BH89" s="100">
        <f>ConsMarket!BH89/1000+EnergyCosts!BH89</f>
        <v>0</v>
      </c>
      <c r="BI89" s="100">
        <f>ConsMarket!BI89/1000+EnergyCosts!BI89</f>
        <v>0</v>
      </c>
      <c r="BJ89" s="100">
        <f>ConsMarket!BJ89/1000+EnergyCosts!BJ89</f>
        <v>0</v>
      </c>
      <c r="BK89" s="100">
        <f>ConsMarket!BK89/1000+EnergyCosts!BK89</f>
        <v>0</v>
      </c>
      <c r="BL89" s="100">
        <f>ConsMarket!BL89/1000+EnergyCosts!BL89</f>
        <v>0</v>
      </c>
      <c r="BM89" s="100">
        <f>ConsMarket!BM89/1000+EnergyCosts!BM89</f>
        <v>0</v>
      </c>
      <c r="BN89" s="100">
        <f>ConsMarket!BN89/1000+EnergyCosts!BN89</f>
        <v>0</v>
      </c>
      <c r="BO89" s="100">
        <f>ConsMarket!BO89/1000+EnergyCosts!BO89</f>
        <v>0</v>
      </c>
      <c r="BP89" s="100">
        <f>ConsMarket!BP89/1000+EnergyCosts!BP89</f>
        <v>0</v>
      </c>
      <c r="BQ89" s="100">
        <f>ConsMarket!BQ89/1000+EnergyCosts!BQ89</f>
        <v>0</v>
      </c>
      <c r="BR89" s="100">
        <f>ConsMarket!BR89/1000+EnergyCosts!BR89</f>
        <v>0</v>
      </c>
      <c r="BS89" s="100">
        <f>ConsMarket!BS89/1000+EnergyCosts!BS89</f>
        <v>0</v>
      </c>
      <c r="BT89" s="100">
        <f>ConsMarket!BT89/1000+EnergyCosts!BT89</f>
        <v>0</v>
      </c>
      <c r="BU89" s="100">
        <f>ConsMarket!BU89/1000+EnergyCosts!BU89</f>
        <v>0</v>
      </c>
      <c r="BV89" s="100">
        <f>ConsMarket!BV89/1000+EnergyCosts!BV89</f>
        <v>0</v>
      </c>
      <c r="BW89" s="100">
        <f>ConsMarket!BW89/1000+EnergyCosts!BW89</f>
        <v>0</v>
      </c>
      <c r="BX89" s="100">
        <f>ConsMarket!BX89/1000+EnergyCosts!BX89</f>
        <v>0</v>
      </c>
      <c r="BY89" s="100">
        <f>ConsMarket!BY89/1000+EnergyCosts!BY89</f>
        <v>0</v>
      </c>
      <c r="BZ89" s="100">
        <f>ConsMarket!BZ89/1000+EnergyCosts!BZ89</f>
        <v>0</v>
      </c>
      <c r="CA89" s="100">
        <f>ConsMarket!CA89/1000+EnergyCosts!CA89</f>
        <v>0</v>
      </c>
      <c r="CB89" s="100">
        <f>ConsMarket!CB89/1000+EnergyCosts!CB89</f>
        <v>0</v>
      </c>
      <c r="CC89" s="100">
        <f>ConsMarket!CC89/1000+EnergyCosts!CC89</f>
        <v>0</v>
      </c>
      <c r="CD89" s="100">
        <f>ConsMarket!CD89/1000+EnergyCosts!CD89</f>
        <v>0</v>
      </c>
      <c r="CE89" s="100">
        <f>ConsMarket!CE89/1000+EnergyCosts!CE89</f>
        <v>0</v>
      </c>
    </row>
    <row r="90" spans="2:83" ht="24" x14ac:dyDescent="0.25">
      <c r="B90" s="307"/>
      <c r="C90" s="54" t="s">
        <v>20</v>
      </c>
      <c r="E90" s="240"/>
      <c r="F90" s="241"/>
      <c r="G90" s="228"/>
      <c r="H90" s="228"/>
      <c r="I90" s="211"/>
      <c r="J90" s="211"/>
      <c r="K90" s="211"/>
      <c r="L90" s="211"/>
      <c r="M90" s="211"/>
      <c r="N90" s="211"/>
      <c r="O90" s="211"/>
      <c r="P90" s="211"/>
      <c r="Q90" s="211"/>
      <c r="R90" s="211"/>
      <c r="S90" s="211"/>
      <c r="T90" s="211"/>
      <c r="U90" s="211"/>
      <c r="V90" s="211"/>
      <c r="W90" s="100">
        <f ca="1">ConsMarket!W90/1000+EnergyCosts!W90</f>
        <v>12.610315239919897</v>
      </c>
      <c r="X90" s="100">
        <f ca="1">ConsMarket!X90/1000+EnergyCosts!X90</f>
        <v>13.252936827577429</v>
      </c>
      <c r="Y90" s="100">
        <f ca="1">ConsMarket!Y90/1000+EnergyCosts!Y90</f>
        <v>13.665486720123379</v>
      </c>
      <c r="Z90" s="100">
        <f ca="1">ConsMarket!Z90/1000+EnergyCosts!Z90</f>
        <v>13.148872859279992</v>
      </c>
      <c r="AA90" s="100">
        <f ca="1">ConsMarket!AA90/1000+EnergyCosts!AA90</f>
        <v>13.041097022521045</v>
      </c>
      <c r="AB90" s="100">
        <f ca="1">ConsMarket!AB90/1000+EnergyCosts!AB90</f>
        <v>12.501560599160186</v>
      </c>
      <c r="AC90" s="100">
        <f ca="1">ConsMarket!AC90/1000+EnergyCosts!AC90</f>
        <v>12.110465600349942</v>
      </c>
      <c r="AD90" s="100">
        <f ca="1">ConsMarket!AD90/1000+EnergyCosts!AD90</f>
        <v>11.861247343964287</v>
      </c>
      <c r="AE90" s="100">
        <f ca="1">ConsMarket!AE90/1000+EnergyCosts!AE90</f>
        <v>11.478083733424455</v>
      </c>
      <c r="AF90" s="100">
        <f ca="1">ConsMarket!AF90/1000+EnergyCosts!AF90</f>
        <v>11.06041856843084</v>
      </c>
      <c r="AG90" s="100">
        <f ca="1">ConsMarket!AG90/1000+EnergyCosts!AG90</f>
        <v>10.930947669715962</v>
      </c>
      <c r="AH90" s="100">
        <f ca="1">ConsMarket!AH90/1000+EnergyCosts!AH90</f>
        <v>10.621292779819026</v>
      </c>
      <c r="AI90" s="100">
        <f ca="1">ConsMarket!AI90/1000+EnergyCosts!AI90</f>
        <v>10.445037150280186</v>
      </c>
      <c r="AJ90" s="100">
        <f ca="1">ConsMarket!AJ90/1000+EnergyCosts!AJ90</f>
        <v>10.329686074615761</v>
      </c>
      <c r="AK90" s="100">
        <f ca="1">ConsMarket!AK90/1000+EnergyCosts!AK90</f>
        <v>10.111712779298996</v>
      </c>
      <c r="AL90" s="100">
        <f ca="1">ConsMarket!AL90/1000+EnergyCosts!AL90</f>
        <v>10.056027546697669</v>
      </c>
      <c r="AM90" s="100">
        <f ca="1">ConsMarket!AM90/1000+EnergyCosts!AM90</f>
        <v>10.294395656441997</v>
      </c>
      <c r="AN90" s="100">
        <f ca="1">ConsMarket!AN90/1000+EnergyCosts!AN90</f>
        <v>10.737983253628421</v>
      </c>
      <c r="AO90" s="100">
        <f ca="1">ConsMarket!AO90/1000+EnergyCosts!AO90</f>
        <v>10.115812666818831</v>
      </c>
      <c r="AP90" s="100">
        <f ca="1">ConsMarket!AP90/1000+EnergyCosts!AP90</f>
        <v>8.2290743988945962</v>
      </c>
      <c r="AQ90" s="100">
        <f ca="1">ConsMarket!AQ90/1000+EnergyCosts!AQ90</f>
        <v>6.2363512545946929</v>
      </c>
      <c r="AR90" s="100">
        <f ca="1">ConsMarket!AR90/1000+EnergyCosts!AR90</f>
        <v>4.4581575856333444</v>
      </c>
      <c r="AS90" s="100">
        <f ca="1">ConsMarket!AS90/1000+EnergyCosts!AS90</f>
        <v>2.9665364592470329</v>
      </c>
      <c r="AT90" s="100">
        <f ca="1">ConsMarket!AT90/1000+EnergyCosts!AT90</f>
        <v>1.7827704401920004</v>
      </c>
      <c r="AU90" s="100">
        <f>ConsMarket!AU90/1000+EnergyCosts!AU90</f>
        <v>0</v>
      </c>
      <c r="AV90" s="100">
        <f>ConsMarket!AV90/1000+EnergyCosts!AV90</f>
        <v>0</v>
      </c>
      <c r="AW90" s="100">
        <f>ConsMarket!AW90/1000+EnergyCosts!AW90</f>
        <v>0</v>
      </c>
      <c r="AX90" s="100">
        <f>ConsMarket!AX90/1000+EnergyCosts!AX90</f>
        <v>0</v>
      </c>
      <c r="AY90" s="100">
        <f>ConsMarket!AY90/1000+EnergyCosts!AY90</f>
        <v>0</v>
      </c>
      <c r="AZ90" s="100">
        <f>ConsMarket!AZ90/1000+EnergyCosts!AZ90</f>
        <v>0</v>
      </c>
      <c r="BA90" s="100">
        <f>ConsMarket!BA90/1000+EnergyCosts!BA90</f>
        <v>0</v>
      </c>
      <c r="BB90" s="100">
        <f>ConsMarket!BB90/1000+EnergyCosts!BB90</f>
        <v>0</v>
      </c>
      <c r="BC90" s="100">
        <f>ConsMarket!BC90/1000+EnergyCosts!BC90</f>
        <v>0</v>
      </c>
      <c r="BD90" s="100">
        <f>ConsMarket!BD90/1000+EnergyCosts!BD90</f>
        <v>0</v>
      </c>
      <c r="BE90" s="100">
        <f>ConsMarket!BE90/1000+EnergyCosts!BE90</f>
        <v>0</v>
      </c>
      <c r="BF90" s="100">
        <f>ConsMarket!BF90/1000+EnergyCosts!BF90</f>
        <v>0</v>
      </c>
      <c r="BG90" s="100">
        <f>ConsMarket!BG90/1000+EnergyCosts!BG90</f>
        <v>0</v>
      </c>
      <c r="BH90" s="100">
        <f>ConsMarket!BH90/1000+EnergyCosts!BH90</f>
        <v>0</v>
      </c>
      <c r="BI90" s="100">
        <f>ConsMarket!BI90/1000+EnergyCosts!BI90</f>
        <v>0</v>
      </c>
      <c r="BJ90" s="100">
        <f>ConsMarket!BJ90/1000+EnergyCosts!BJ90</f>
        <v>0</v>
      </c>
      <c r="BK90" s="100">
        <f>ConsMarket!BK90/1000+EnergyCosts!BK90</f>
        <v>0</v>
      </c>
      <c r="BL90" s="100">
        <f>ConsMarket!BL90/1000+EnergyCosts!BL90</f>
        <v>0</v>
      </c>
      <c r="BM90" s="100">
        <f>ConsMarket!BM90/1000+EnergyCosts!BM90</f>
        <v>0</v>
      </c>
      <c r="BN90" s="100">
        <f>ConsMarket!BN90/1000+EnergyCosts!BN90</f>
        <v>0</v>
      </c>
      <c r="BO90" s="100">
        <f>ConsMarket!BO90/1000+EnergyCosts!BO90</f>
        <v>0</v>
      </c>
      <c r="BP90" s="100">
        <f>ConsMarket!BP90/1000+EnergyCosts!BP90</f>
        <v>0</v>
      </c>
      <c r="BQ90" s="100">
        <f>ConsMarket!BQ90/1000+EnergyCosts!BQ90</f>
        <v>0</v>
      </c>
      <c r="BR90" s="100">
        <f>ConsMarket!BR90/1000+EnergyCosts!BR90</f>
        <v>0</v>
      </c>
      <c r="BS90" s="100">
        <f>ConsMarket!BS90/1000+EnergyCosts!BS90</f>
        <v>0</v>
      </c>
      <c r="BT90" s="100">
        <f>ConsMarket!BT90/1000+EnergyCosts!BT90</f>
        <v>0</v>
      </c>
      <c r="BU90" s="100">
        <f>ConsMarket!BU90/1000+EnergyCosts!BU90</f>
        <v>0</v>
      </c>
      <c r="BV90" s="100">
        <f>ConsMarket!BV90/1000+EnergyCosts!BV90</f>
        <v>0</v>
      </c>
      <c r="BW90" s="100">
        <f>ConsMarket!BW90/1000+EnergyCosts!BW90</f>
        <v>0</v>
      </c>
      <c r="BX90" s="100">
        <f>ConsMarket!BX90/1000+EnergyCosts!BX90</f>
        <v>0</v>
      </c>
      <c r="BY90" s="100">
        <f>ConsMarket!BY90/1000+EnergyCosts!BY90</f>
        <v>0</v>
      </c>
      <c r="BZ90" s="100">
        <f>ConsMarket!BZ90/1000+EnergyCosts!BZ90</f>
        <v>0</v>
      </c>
      <c r="CA90" s="100">
        <f>ConsMarket!CA90/1000+EnergyCosts!CA90</f>
        <v>0</v>
      </c>
      <c r="CB90" s="100">
        <f>ConsMarket!CB90/1000+EnergyCosts!CB90</f>
        <v>0</v>
      </c>
      <c r="CC90" s="100">
        <f>ConsMarket!CC90/1000+EnergyCosts!CC90</f>
        <v>0</v>
      </c>
      <c r="CD90" s="100">
        <f>ConsMarket!CD90/1000+EnergyCosts!CD90</f>
        <v>0</v>
      </c>
      <c r="CE90" s="100">
        <f>ConsMarket!CE90/1000+EnergyCosts!CE90</f>
        <v>0</v>
      </c>
    </row>
    <row r="91" spans="2:83" x14ac:dyDescent="0.25">
      <c r="B91" s="307"/>
      <c r="C91" s="3" t="s">
        <v>78</v>
      </c>
      <c r="E91" s="240"/>
      <c r="F91" s="241"/>
      <c r="G91" s="228"/>
      <c r="H91" s="228"/>
      <c r="I91" s="20"/>
      <c r="J91" s="20"/>
      <c r="K91" s="20"/>
      <c r="L91" s="20"/>
      <c r="M91" s="20"/>
      <c r="N91" s="20"/>
      <c r="O91" s="20"/>
      <c r="P91" s="20"/>
      <c r="Q91" s="20"/>
      <c r="R91" s="20"/>
      <c r="S91" s="20"/>
      <c r="T91" s="20"/>
      <c r="U91" s="20"/>
      <c r="V91" s="20"/>
      <c r="W91" s="26">
        <f ca="1">SUM(W89:W90)</f>
        <v>14.124582916795971</v>
      </c>
      <c r="X91" s="26">
        <f t="shared" ref="X91:CE91" ca="1" si="31">SUM(X89:X90)</f>
        <v>14.84190827142325</v>
      </c>
      <c r="Y91" s="26">
        <f t="shared" ca="1" si="31"/>
        <v>15.299046649343936</v>
      </c>
      <c r="Z91" s="26">
        <f t="shared" ca="1" si="31"/>
        <v>14.714263792309589</v>
      </c>
      <c r="AA91" s="26">
        <f t="shared" ca="1" si="31"/>
        <v>14.580195392521984</v>
      </c>
      <c r="AB91" s="26">
        <f t="shared" ca="1" si="31"/>
        <v>13.966007786798723</v>
      </c>
      <c r="AC91" s="26">
        <f t="shared" ca="1" si="31"/>
        <v>13.521712613943754</v>
      </c>
      <c r="AD91" s="26">
        <f t="shared" ca="1" si="31"/>
        <v>13.239490233248221</v>
      </c>
      <c r="AE91" s="26">
        <f t="shared" ca="1" si="31"/>
        <v>12.810094943532661</v>
      </c>
      <c r="AF91" s="26">
        <f t="shared" ca="1" si="31"/>
        <v>12.342036857916055</v>
      </c>
      <c r="AG91" s="26">
        <f t="shared" ca="1" si="31"/>
        <v>12.192474796912734</v>
      </c>
      <c r="AH91" s="26">
        <f t="shared" ca="1" si="31"/>
        <v>11.841365040635004</v>
      </c>
      <c r="AI91" s="26">
        <f t="shared" ca="1" si="31"/>
        <v>11.637038850672093</v>
      </c>
      <c r="AJ91" s="26">
        <f t="shared" ca="1" si="31"/>
        <v>11.499708316948535</v>
      </c>
      <c r="AK91" s="26">
        <f t="shared" ca="1" si="31"/>
        <v>11.248680547402044</v>
      </c>
      <c r="AL91" s="26">
        <f t="shared" ca="1" si="31"/>
        <v>11.176791233992821</v>
      </c>
      <c r="AM91" s="26">
        <f t="shared" ca="1" si="31"/>
        <v>11.423103152775292</v>
      </c>
      <c r="AN91" s="26">
        <f t="shared" ca="1" si="31"/>
        <v>11.877307713615224</v>
      </c>
      <c r="AO91" s="26">
        <f t="shared" ca="1" si="31"/>
        <v>11.164053958455227</v>
      </c>
      <c r="AP91" s="26">
        <f t="shared" ca="1" si="31"/>
        <v>9.1084786577416779</v>
      </c>
      <c r="AQ91" s="26">
        <f t="shared" ca="1" si="31"/>
        <v>6.9500323577785075</v>
      </c>
      <c r="AR91" s="26">
        <f t="shared" ca="1" si="31"/>
        <v>5.0557018022040054</v>
      </c>
      <c r="AS91" s="26">
        <f t="shared" ca="1" si="31"/>
        <v>3.4959494174022967</v>
      </c>
      <c r="AT91" s="26">
        <f t="shared" ca="1" si="31"/>
        <v>2.2081260155275277</v>
      </c>
      <c r="AU91" s="26">
        <f t="shared" si="31"/>
        <v>0</v>
      </c>
      <c r="AV91" s="26">
        <f t="shared" si="31"/>
        <v>0</v>
      </c>
      <c r="AW91" s="26">
        <f t="shared" si="31"/>
        <v>0</v>
      </c>
      <c r="AX91" s="26">
        <f t="shared" si="31"/>
        <v>0</v>
      </c>
      <c r="AY91" s="26">
        <f t="shared" si="31"/>
        <v>0</v>
      </c>
      <c r="AZ91" s="26">
        <f t="shared" si="31"/>
        <v>0</v>
      </c>
      <c r="BA91" s="26">
        <f t="shared" si="31"/>
        <v>0</v>
      </c>
      <c r="BB91" s="26">
        <f t="shared" si="31"/>
        <v>0</v>
      </c>
      <c r="BC91" s="26">
        <f t="shared" si="31"/>
        <v>0</v>
      </c>
      <c r="BD91" s="26">
        <f t="shared" si="31"/>
        <v>0</v>
      </c>
      <c r="BE91" s="26">
        <f t="shared" si="31"/>
        <v>0</v>
      </c>
      <c r="BF91" s="26">
        <f t="shared" si="31"/>
        <v>0</v>
      </c>
      <c r="BG91" s="26">
        <f t="shared" si="31"/>
        <v>0</v>
      </c>
      <c r="BH91" s="26">
        <f t="shared" si="31"/>
        <v>0</v>
      </c>
      <c r="BI91" s="26">
        <f t="shared" si="31"/>
        <v>0</v>
      </c>
      <c r="BJ91" s="26">
        <f t="shared" si="31"/>
        <v>0</v>
      </c>
      <c r="BK91" s="26">
        <f t="shared" si="31"/>
        <v>0</v>
      </c>
      <c r="BL91" s="26">
        <f t="shared" si="31"/>
        <v>0</v>
      </c>
      <c r="BM91" s="26">
        <f t="shared" si="31"/>
        <v>0</v>
      </c>
      <c r="BN91" s="26">
        <f t="shared" si="31"/>
        <v>0</v>
      </c>
      <c r="BO91" s="26">
        <f t="shared" si="31"/>
        <v>0</v>
      </c>
      <c r="BP91" s="26">
        <f t="shared" si="31"/>
        <v>0</v>
      </c>
      <c r="BQ91" s="26">
        <f t="shared" si="31"/>
        <v>0</v>
      </c>
      <c r="BR91" s="26">
        <f t="shared" si="31"/>
        <v>0</v>
      </c>
      <c r="BS91" s="26">
        <f t="shared" si="31"/>
        <v>0</v>
      </c>
      <c r="BT91" s="26">
        <f t="shared" si="31"/>
        <v>0</v>
      </c>
      <c r="BU91" s="26">
        <f t="shared" si="31"/>
        <v>0</v>
      </c>
      <c r="BV91" s="26">
        <f t="shared" si="31"/>
        <v>0</v>
      </c>
      <c r="BW91" s="26">
        <f t="shared" si="31"/>
        <v>0</v>
      </c>
      <c r="BX91" s="26">
        <f t="shared" si="31"/>
        <v>0</v>
      </c>
      <c r="BY91" s="26">
        <f t="shared" si="31"/>
        <v>0</v>
      </c>
      <c r="BZ91" s="26">
        <f t="shared" si="31"/>
        <v>0</v>
      </c>
      <c r="CA91" s="26">
        <f t="shared" si="31"/>
        <v>0</v>
      </c>
      <c r="CB91" s="26">
        <f t="shared" si="31"/>
        <v>0</v>
      </c>
      <c r="CC91" s="26">
        <f t="shared" si="31"/>
        <v>0</v>
      </c>
      <c r="CD91" s="26">
        <f t="shared" si="31"/>
        <v>0</v>
      </c>
      <c r="CE91" s="26">
        <f t="shared" si="31"/>
        <v>0</v>
      </c>
    </row>
    <row r="92" spans="2:83" ht="12.6" customHeight="1" x14ac:dyDescent="0.25">
      <c r="B92" s="307" t="s">
        <v>4</v>
      </c>
      <c r="C92" s="54" t="s">
        <v>21</v>
      </c>
      <c r="E92" s="240"/>
      <c r="F92" s="241"/>
      <c r="G92" s="228"/>
      <c r="H92" s="228"/>
      <c r="I92" s="213"/>
      <c r="J92" s="213"/>
      <c r="K92" s="213"/>
      <c r="L92" s="213"/>
      <c r="M92" s="213"/>
      <c r="N92" s="213"/>
      <c r="O92" s="213"/>
      <c r="P92" s="213"/>
      <c r="Q92" s="213"/>
      <c r="R92" s="213"/>
      <c r="S92" s="213"/>
      <c r="T92" s="213"/>
      <c r="U92" s="213"/>
      <c r="V92" s="213"/>
      <c r="W92" s="100">
        <f ca="1">ConsMarket!W92/1000+EnergyCosts!W92</f>
        <v>0</v>
      </c>
      <c r="X92" s="100">
        <f ca="1">ConsMarket!X92/1000+EnergyCosts!X92</f>
        <v>0</v>
      </c>
      <c r="Y92" s="100">
        <f ca="1">ConsMarket!Y92/1000+EnergyCosts!Y92</f>
        <v>0</v>
      </c>
      <c r="Z92" s="100">
        <f ca="1">ConsMarket!Z92/1000+EnergyCosts!Z92</f>
        <v>0</v>
      </c>
      <c r="AA92" s="100">
        <f ca="1">ConsMarket!AA92/1000+EnergyCosts!AA92</f>
        <v>0</v>
      </c>
      <c r="AB92" s="100">
        <f ca="1">ConsMarket!AB92/1000+EnergyCosts!AB92</f>
        <v>0</v>
      </c>
      <c r="AC92" s="100">
        <f ca="1">ConsMarket!AC92/1000+EnergyCosts!AC92</f>
        <v>0</v>
      </c>
      <c r="AD92" s="100">
        <f ca="1">ConsMarket!AD92/1000+EnergyCosts!AD92</f>
        <v>0</v>
      </c>
      <c r="AE92" s="100">
        <f ca="1">ConsMarket!AE92/1000+EnergyCosts!AE92</f>
        <v>0</v>
      </c>
      <c r="AF92" s="100">
        <f ca="1">ConsMarket!AF92/1000+EnergyCosts!AF92</f>
        <v>0</v>
      </c>
      <c r="AG92" s="100">
        <f ca="1">ConsMarket!AG92/1000+EnergyCosts!AG92</f>
        <v>0</v>
      </c>
      <c r="AH92" s="100">
        <f ca="1">ConsMarket!AH92/1000+EnergyCosts!AH92</f>
        <v>0</v>
      </c>
      <c r="AI92" s="100">
        <f ca="1">ConsMarket!AI92/1000+EnergyCosts!AI92</f>
        <v>0</v>
      </c>
      <c r="AJ92" s="100">
        <f ca="1">ConsMarket!AJ92/1000+EnergyCosts!AJ92</f>
        <v>0</v>
      </c>
      <c r="AK92" s="100">
        <f ca="1">ConsMarket!AK92/1000+EnergyCosts!AK92</f>
        <v>0</v>
      </c>
      <c r="AL92" s="100">
        <f ca="1">ConsMarket!AL92/1000+EnergyCosts!AL92</f>
        <v>0</v>
      </c>
      <c r="AM92" s="100">
        <f ca="1">ConsMarket!AM92/1000+EnergyCosts!AM92</f>
        <v>0</v>
      </c>
      <c r="AN92" s="100">
        <f ca="1">ConsMarket!AN92/1000+EnergyCosts!AN92</f>
        <v>0</v>
      </c>
      <c r="AO92" s="100">
        <f ca="1">ConsMarket!AO92/1000+EnergyCosts!AO92</f>
        <v>0</v>
      </c>
      <c r="AP92" s="100">
        <f ca="1">ConsMarket!AP92/1000+EnergyCosts!AP92</f>
        <v>0</v>
      </c>
      <c r="AQ92" s="100">
        <f ca="1">ConsMarket!AQ92/1000+EnergyCosts!AQ92</f>
        <v>0</v>
      </c>
      <c r="AR92" s="100">
        <f ca="1">ConsMarket!AR92/1000+EnergyCosts!AR92</f>
        <v>0</v>
      </c>
      <c r="AS92" s="100">
        <f ca="1">ConsMarket!AS92/1000+EnergyCosts!AS92</f>
        <v>0</v>
      </c>
      <c r="AT92" s="100">
        <f ca="1">ConsMarket!AT92/1000+EnergyCosts!AT92</f>
        <v>0</v>
      </c>
      <c r="AU92" s="100">
        <f>ConsMarket!AU92/1000+EnergyCosts!AU92</f>
        <v>0</v>
      </c>
      <c r="AV92" s="100">
        <f>ConsMarket!AV92/1000+EnergyCosts!AV92</f>
        <v>0</v>
      </c>
      <c r="AW92" s="100">
        <f>ConsMarket!AW92/1000+EnergyCosts!AW92</f>
        <v>0</v>
      </c>
      <c r="AX92" s="100">
        <f>ConsMarket!AX92/1000+EnergyCosts!AX92</f>
        <v>0</v>
      </c>
      <c r="AY92" s="100">
        <f>ConsMarket!AY92/1000+EnergyCosts!AY92</f>
        <v>0</v>
      </c>
      <c r="AZ92" s="100">
        <f>ConsMarket!AZ92/1000+EnergyCosts!AZ92</f>
        <v>0</v>
      </c>
      <c r="BA92" s="100">
        <f>ConsMarket!BA92/1000+EnergyCosts!BA92</f>
        <v>0</v>
      </c>
      <c r="BB92" s="100">
        <f>ConsMarket!BB92/1000+EnergyCosts!BB92</f>
        <v>0</v>
      </c>
      <c r="BC92" s="100">
        <f>ConsMarket!BC92/1000+EnergyCosts!BC92</f>
        <v>0</v>
      </c>
      <c r="BD92" s="100">
        <f>ConsMarket!BD92/1000+EnergyCosts!BD92</f>
        <v>0</v>
      </c>
      <c r="BE92" s="100">
        <f>ConsMarket!BE92/1000+EnergyCosts!BE92</f>
        <v>0</v>
      </c>
      <c r="BF92" s="100">
        <f>ConsMarket!BF92/1000+EnergyCosts!BF92</f>
        <v>0</v>
      </c>
      <c r="BG92" s="100">
        <f>ConsMarket!BG92/1000+EnergyCosts!BG92</f>
        <v>0</v>
      </c>
      <c r="BH92" s="100">
        <f>ConsMarket!BH92/1000+EnergyCosts!BH92</f>
        <v>0</v>
      </c>
      <c r="BI92" s="100">
        <f>ConsMarket!BI92/1000+EnergyCosts!BI92</f>
        <v>0</v>
      </c>
      <c r="BJ92" s="100">
        <f>ConsMarket!BJ92/1000+EnergyCosts!BJ92</f>
        <v>0</v>
      </c>
      <c r="BK92" s="100">
        <f>ConsMarket!BK92/1000+EnergyCosts!BK92</f>
        <v>0</v>
      </c>
      <c r="BL92" s="100">
        <f>ConsMarket!BL92/1000+EnergyCosts!BL92</f>
        <v>0</v>
      </c>
      <c r="BM92" s="100">
        <f>ConsMarket!BM92/1000+EnergyCosts!BM92</f>
        <v>0</v>
      </c>
      <c r="BN92" s="100">
        <f>ConsMarket!BN92/1000+EnergyCosts!BN92</f>
        <v>0</v>
      </c>
      <c r="BO92" s="100">
        <f>ConsMarket!BO92/1000+EnergyCosts!BO92</f>
        <v>0</v>
      </c>
      <c r="BP92" s="100">
        <f>ConsMarket!BP92/1000+EnergyCosts!BP92</f>
        <v>0</v>
      </c>
      <c r="BQ92" s="100">
        <f>ConsMarket!BQ92/1000+EnergyCosts!BQ92</f>
        <v>0</v>
      </c>
      <c r="BR92" s="100">
        <f>ConsMarket!BR92/1000+EnergyCosts!BR92</f>
        <v>0</v>
      </c>
      <c r="BS92" s="100">
        <f>ConsMarket!BS92/1000+EnergyCosts!BS92</f>
        <v>0</v>
      </c>
      <c r="BT92" s="100">
        <f>ConsMarket!BT92/1000+EnergyCosts!BT92</f>
        <v>0</v>
      </c>
      <c r="BU92" s="100">
        <f>ConsMarket!BU92/1000+EnergyCosts!BU92</f>
        <v>0</v>
      </c>
      <c r="BV92" s="100">
        <f>ConsMarket!BV92/1000+EnergyCosts!BV92</f>
        <v>0</v>
      </c>
      <c r="BW92" s="100">
        <f>ConsMarket!BW92/1000+EnergyCosts!BW92</f>
        <v>0</v>
      </c>
      <c r="BX92" s="100">
        <f>ConsMarket!BX92/1000+EnergyCosts!BX92</f>
        <v>0</v>
      </c>
      <c r="BY92" s="100">
        <f>ConsMarket!BY92/1000+EnergyCosts!BY92</f>
        <v>0</v>
      </c>
      <c r="BZ92" s="100">
        <f>ConsMarket!BZ92/1000+EnergyCosts!BZ92</f>
        <v>0</v>
      </c>
      <c r="CA92" s="100">
        <f>ConsMarket!CA92/1000+EnergyCosts!CA92</f>
        <v>0</v>
      </c>
      <c r="CB92" s="100">
        <f>ConsMarket!CB92/1000+EnergyCosts!CB92</f>
        <v>0</v>
      </c>
      <c r="CC92" s="100">
        <f>ConsMarket!CC92/1000+EnergyCosts!CC92</f>
        <v>0</v>
      </c>
      <c r="CD92" s="100">
        <f>ConsMarket!CD92/1000+EnergyCosts!CD92</f>
        <v>0</v>
      </c>
      <c r="CE92" s="100">
        <f>ConsMarket!CE92/1000+EnergyCosts!CE92</f>
        <v>0</v>
      </c>
    </row>
    <row r="93" spans="2:83" x14ac:dyDescent="0.25">
      <c r="B93" s="307"/>
      <c r="C93" s="54" t="s">
        <v>22</v>
      </c>
      <c r="E93" s="240"/>
      <c r="F93" s="241"/>
      <c r="G93" s="228"/>
      <c r="H93" s="228"/>
      <c r="I93" s="213"/>
      <c r="J93" s="213"/>
      <c r="K93" s="213"/>
      <c r="L93" s="213"/>
      <c r="M93" s="213"/>
      <c r="N93" s="213"/>
      <c r="O93" s="213"/>
      <c r="P93" s="213"/>
      <c r="Q93" s="213"/>
      <c r="R93" s="213"/>
      <c r="S93" s="213"/>
      <c r="T93" s="213"/>
      <c r="U93" s="213"/>
      <c r="V93" s="213"/>
      <c r="W93" s="100">
        <f ca="1">ConsMarket!W93/1000+EnergyCosts!W93</f>
        <v>0</v>
      </c>
      <c r="X93" s="100">
        <f ca="1">ConsMarket!X93/1000+EnergyCosts!X93</f>
        <v>0</v>
      </c>
      <c r="Y93" s="100">
        <f ca="1">ConsMarket!Y93/1000+EnergyCosts!Y93</f>
        <v>0</v>
      </c>
      <c r="Z93" s="100">
        <f ca="1">ConsMarket!Z93/1000+EnergyCosts!Z93</f>
        <v>0</v>
      </c>
      <c r="AA93" s="100">
        <f ca="1">ConsMarket!AA93/1000+EnergyCosts!AA93</f>
        <v>0</v>
      </c>
      <c r="AB93" s="100">
        <f ca="1">ConsMarket!AB93/1000+EnergyCosts!AB93</f>
        <v>0</v>
      </c>
      <c r="AC93" s="100">
        <f ca="1">ConsMarket!AC93/1000+EnergyCosts!AC93</f>
        <v>0</v>
      </c>
      <c r="AD93" s="100">
        <f ca="1">ConsMarket!AD93/1000+EnergyCosts!AD93</f>
        <v>0</v>
      </c>
      <c r="AE93" s="100">
        <f ca="1">ConsMarket!AE93/1000+EnergyCosts!AE93</f>
        <v>0</v>
      </c>
      <c r="AF93" s="100">
        <f ca="1">ConsMarket!AF93/1000+EnergyCosts!AF93</f>
        <v>0</v>
      </c>
      <c r="AG93" s="100">
        <f ca="1">ConsMarket!AG93/1000+EnergyCosts!AG93</f>
        <v>0</v>
      </c>
      <c r="AH93" s="100">
        <f ca="1">ConsMarket!AH93/1000+EnergyCosts!AH93</f>
        <v>0</v>
      </c>
      <c r="AI93" s="100">
        <f ca="1">ConsMarket!AI93/1000+EnergyCosts!AI93</f>
        <v>0</v>
      </c>
      <c r="AJ93" s="100">
        <f ca="1">ConsMarket!AJ93/1000+EnergyCosts!AJ93</f>
        <v>0</v>
      </c>
      <c r="AK93" s="100">
        <f ca="1">ConsMarket!AK93/1000+EnergyCosts!AK93</f>
        <v>0</v>
      </c>
      <c r="AL93" s="100">
        <f ca="1">ConsMarket!AL93/1000+EnergyCosts!AL93</f>
        <v>0</v>
      </c>
      <c r="AM93" s="100">
        <f ca="1">ConsMarket!AM93/1000+EnergyCosts!AM93</f>
        <v>0</v>
      </c>
      <c r="AN93" s="100">
        <f ca="1">ConsMarket!AN93/1000+EnergyCosts!AN93</f>
        <v>0</v>
      </c>
      <c r="AO93" s="100">
        <f ca="1">ConsMarket!AO93/1000+EnergyCosts!AO93</f>
        <v>0</v>
      </c>
      <c r="AP93" s="100">
        <f ca="1">ConsMarket!AP93/1000+EnergyCosts!AP93</f>
        <v>0</v>
      </c>
      <c r="AQ93" s="100">
        <f ca="1">ConsMarket!AQ93/1000+EnergyCosts!AQ93</f>
        <v>0</v>
      </c>
      <c r="AR93" s="100">
        <f ca="1">ConsMarket!AR93/1000+EnergyCosts!AR93</f>
        <v>0</v>
      </c>
      <c r="AS93" s="100">
        <f ca="1">ConsMarket!AS93/1000+EnergyCosts!AS93</f>
        <v>0</v>
      </c>
      <c r="AT93" s="100">
        <f ca="1">ConsMarket!AT93/1000+EnergyCosts!AT93</f>
        <v>0</v>
      </c>
      <c r="AU93" s="100">
        <f>ConsMarket!AU93/1000+EnergyCosts!AU93</f>
        <v>0</v>
      </c>
      <c r="AV93" s="100">
        <f>ConsMarket!AV93/1000+EnergyCosts!AV93</f>
        <v>0</v>
      </c>
      <c r="AW93" s="100">
        <f>ConsMarket!AW93/1000+EnergyCosts!AW93</f>
        <v>0</v>
      </c>
      <c r="AX93" s="100">
        <f>ConsMarket!AX93/1000+EnergyCosts!AX93</f>
        <v>0</v>
      </c>
      <c r="AY93" s="100">
        <f>ConsMarket!AY93/1000+EnergyCosts!AY93</f>
        <v>0</v>
      </c>
      <c r="AZ93" s="100">
        <f>ConsMarket!AZ93/1000+EnergyCosts!AZ93</f>
        <v>0</v>
      </c>
      <c r="BA93" s="100">
        <f>ConsMarket!BA93/1000+EnergyCosts!BA93</f>
        <v>0</v>
      </c>
      <c r="BB93" s="100">
        <f>ConsMarket!BB93/1000+EnergyCosts!BB93</f>
        <v>0</v>
      </c>
      <c r="BC93" s="100">
        <f>ConsMarket!BC93/1000+EnergyCosts!BC93</f>
        <v>0</v>
      </c>
      <c r="BD93" s="100">
        <f>ConsMarket!BD93/1000+EnergyCosts!BD93</f>
        <v>0</v>
      </c>
      <c r="BE93" s="100">
        <f>ConsMarket!BE93/1000+EnergyCosts!BE93</f>
        <v>0</v>
      </c>
      <c r="BF93" s="100">
        <f>ConsMarket!BF93/1000+EnergyCosts!BF93</f>
        <v>0</v>
      </c>
      <c r="BG93" s="100">
        <f>ConsMarket!BG93/1000+EnergyCosts!BG93</f>
        <v>0</v>
      </c>
      <c r="BH93" s="100">
        <f>ConsMarket!BH93/1000+EnergyCosts!BH93</f>
        <v>0</v>
      </c>
      <c r="BI93" s="100">
        <f>ConsMarket!BI93/1000+EnergyCosts!BI93</f>
        <v>0</v>
      </c>
      <c r="BJ93" s="100">
        <f>ConsMarket!BJ93/1000+EnergyCosts!BJ93</f>
        <v>0</v>
      </c>
      <c r="BK93" s="100">
        <f>ConsMarket!BK93/1000+EnergyCosts!BK93</f>
        <v>0</v>
      </c>
      <c r="BL93" s="100">
        <f>ConsMarket!BL93/1000+EnergyCosts!BL93</f>
        <v>0</v>
      </c>
      <c r="BM93" s="100">
        <f>ConsMarket!BM93/1000+EnergyCosts!BM93</f>
        <v>0</v>
      </c>
      <c r="BN93" s="100">
        <f>ConsMarket!BN93/1000+EnergyCosts!BN93</f>
        <v>0</v>
      </c>
      <c r="BO93" s="100">
        <f>ConsMarket!BO93/1000+EnergyCosts!BO93</f>
        <v>0</v>
      </c>
      <c r="BP93" s="100">
        <f>ConsMarket!BP93/1000+EnergyCosts!BP93</f>
        <v>0</v>
      </c>
      <c r="BQ93" s="100">
        <f>ConsMarket!BQ93/1000+EnergyCosts!BQ93</f>
        <v>0</v>
      </c>
      <c r="BR93" s="100">
        <f>ConsMarket!BR93/1000+EnergyCosts!BR93</f>
        <v>0</v>
      </c>
      <c r="BS93" s="100">
        <f>ConsMarket!BS93/1000+EnergyCosts!BS93</f>
        <v>0</v>
      </c>
      <c r="BT93" s="100">
        <f>ConsMarket!BT93/1000+EnergyCosts!BT93</f>
        <v>0</v>
      </c>
      <c r="BU93" s="100">
        <f>ConsMarket!BU93/1000+EnergyCosts!BU93</f>
        <v>0</v>
      </c>
      <c r="BV93" s="100">
        <f>ConsMarket!BV93/1000+EnergyCosts!BV93</f>
        <v>0</v>
      </c>
      <c r="BW93" s="100">
        <f>ConsMarket!BW93/1000+EnergyCosts!BW93</f>
        <v>0</v>
      </c>
      <c r="BX93" s="100">
        <f>ConsMarket!BX93/1000+EnergyCosts!BX93</f>
        <v>0</v>
      </c>
      <c r="BY93" s="100">
        <f>ConsMarket!BY93/1000+EnergyCosts!BY93</f>
        <v>0</v>
      </c>
      <c r="BZ93" s="100">
        <f>ConsMarket!BZ93/1000+EnergyCosts!BZ93</f>
        <v>0</v>
      </c>
      <c r="CA93" s="100">
        <f>ConsMarket!CA93/1000+EnergyCosts!CA93</f>
        <v>0</v>
      </c>
      <c r="CB93" s="100">
        <f>ConsMarket!CB93/1000+EnergyCosts!CB93</f>
        <v>0</v>
      </c>
      <c r="CC93" s="100">
        <f>ConsMarket!CC93/1000+EnergyCosts!CC93</f>
        <v>0</v>
      </c>
      <c r="CD93" s="100">
        <f>ConsMarket!CD93/1000+EnergyCosts!CD93</f>
        <v>0</v>
      </c>
      <c r="CE93" s="100">
        <f>ConsMarket!CE93/1000+EnergyCosts!CE93</f>
        <v>0</v>
      </c>
    </row>
    <row r="94" spans="2:83" x14ac:dyDescent="0.25">
      <c r="B94" s="307"/>
      <c r="C94" s="54" t="s">
        <v>23</v>
      </c>
      <c r="E94" s="240"/>
      <c r="F94" s="241"/>
      <c r="G94" s="228"/>
      <c r="H94" s="228"/>
      <c r="I94" s="213"/>
      <c r="J94" s="213"/>
      <c r="K94" s="213"/>
      <c r="L94" s="213"/>
      <c r="M94" s="213"/>
      <c r="N94" s="213"/>
      <c r="O94" s="213"/>
      <c r="P94" s="213"/>
      <c r="Q94" s="213"/>
      <c r="R94" s="213"/>
      <c r="S94" s="213"/>
      <c r="T94" s="213"/>
      <c r="U94" s="213"/>
      <c r="V94" s="213"/>
      <c r="W94" s="100">
        <f ca="1">ConsMarket!W94/1000+EnergyCosts!W94</f>
        <v>0</v>
      </c>
      <c r="X94" s="100">
        <f ca="1">ConsMarket!X94/1000+EnergyCosts!X94</f>
        <v>0</v>
      </c>
      <c r="Y94" s="100">
        <f ca="1">ConsMarket!Y94/1000+EnergyCosts!Y94</f>
        <v>0</v>
      </c>
      <c r="Z94" s="100">
        <f ca="1">ConsMarket!Z94/1000+EnergyCosts!Z94</f>
        <v>0</v>
      </c>
      <c r="AA94" s="100">
        <f ca="1">ConsMarket!AA94/1000+EnergyCosts!AA94</f>
        <v>0</v>
      </c>
      <c r="AB94" s="100">
        <f ca="1">ConsMarket!AB94/1000+EnergyCosts!AB94</f>
        <v>0</v>
      </c>
      <c r="AC94" s="100">
        <f ca="1">ConsMarket!AC94/1000+EnergyCosts!AC94</f>
        <v>0</v>
      </c>
      <c r="AD94" s="100">
        <f ca="1">ConsMarket!AD94/1000+EnergyCosts!AD94</f>
        <v>0</v>
      </c>
      <c r="AE94" s="100">
        <f ca="1">ConsMarket!AE94/1000+EnergyCosts!AE94</f>
        <v>0</v>
      </c>
      <c r="AF94" s="100">
        <f ca="1">ConsMarket!AF94/1000+EnergyCosts!AF94</f>
        <v>0</v>
      </c>
      <c r="AG94" s="100">
        <f ca="1">ConsMarket!AG94/1000+EnergyCosts!AG94</f>
        <v>0</v>
      </c>
      <c r="AH94" s="100">
        <f ca="1">ConsMarket!AH94/1000+EnergyCosts!AH94</f>
        <v>0</v>
      </c>
      <c r="AI94" s="100">
        <f ca="1">ConsMarket!AI94/1000+EnergyCosts!AI94</f>
        <v>0</v>
      </c>
      <c r="AJ94" s="100">
        <f ca="1">ConsMarket!AJ94/1000+EnergyCosts!AJ94</f>
        <v>0</v>
      </c>
      <c r="AK94" s="100">
        <f ca="1">ConsMarket!AK94/1000+EnergyCosts!AK94</f>
        <v>0</v>
      </c>
      <c r="AL94" s="100">
        <f ca="1">ConsMarket!AL94/1000+EnergyCosts!AL94</f>
        <v>0</v>
      </c>
      <c r="AM94" s="100">
        <f ca="1">ConsMarket!AM94/1000+EnergyCosts!AM94</f>
        <v>0</v>
      </c>
      <c r="AN94" s="100">
        <f ca="1">ConsMarket!AN94/1000+EnergyCosts!AN94</f>
        <v>0</v>
      </c>
      <c r="AO94" s="100">
        <f ca="1">ConsMarket!AO94/1000+EnergyCosts!AO94</f>
        <v>0</v>
      </c>
      <c r="AP94" s="100">
        <f ca="1">ConsMarket!AP94/1000+EnergyCosts!AP94</f>
        <v>0</v>
      </c>
      <c r="AQ94" s="100">
        <f ca="1">ConsMarket!AQ94/1000+EnergyCosts!AQ94</f>
        <v>0</v>
      </c>
      <c r="AR94" s="100">
        <f ca="1">ConsMarket!AR94/1000+EnergyCosts!AR94</f>
        <v>0</v>
      </c>
      <c r="AS94" s="100">
        <f ca="1">ConsMarket!AS94/1000+EnergyCosts!AS94</f>
        <v>0</v>
      </c>
      <c r="AT94" s="100">
        <f ca="1">ConsMarket!AT94/1000+EnergyCosts!AT94</f>
        <v>0</v>
      </c>
      <c r="AU94" s="100">
        <f>ConsMarket!AU94/1000+EnergyCosts!AU94</f>
        <v>0</v>
      </c>
      <c r="AV94" s="100">
        <f>ConsMarket!AV94/1000+EnergyCosts!AV94</f>
        <v>0</v>
      </c>
      <c r="AW94" s="100">
        <f>ConsMarket!AW94/1000+EnergyCosts!AW94</f>
        <v>0</v>
      </c>
      <c r="AX94" s="100">
        <f>ConsMarket!AX94/1000+EnergyCosts!AX94</f>
        <v>0</v>
      </c>
      <c r="AY94" s="100">
        <f>ConsMarket!AY94/1000+EnergyCosts!AY94</f>
        <v>0</v>
      </c>
      <c r="AZ94" s="100">
        <f>ConsMarket!AZ94/1000+EnergyCosts!AZ94</f>
        <v>0</v>
      </c>
      <c r="BA94" s="100">
        <f>ConsMarket!BA94/1000+EnergyCosts!BA94</f>
        <v>0</v>
      </c>
      <c r="BB94" s="100">
        <f>ConsMarket!BB94/1000+EnergyCosts!BB94</f>
        <v>0</v>
      </c>
      <c r="BC94" s="100">
        <f>ConsMarket!BC94/1000+EnergyCosts!BC94</f>
        <v>0</v>
      </c>
      <c r="BD94" s="100">
        <f>ConsMarket!BD94/1000+EnergyCosts!BD94</f>
        <v>0</v>
      </c>
      <c r="BE94" s="100">
        <f>ConsMarket!BE94/1000+EnergyCosts!BE94</f>
        <v>0</v>
      </c>
      <c r="BF94" s="100">
        <f>ConsMarket!BF94/1000+EnergyCosts!BF94</f>
        <v>0</v>
      </c>
      <c r="BG94" s="100">
        <f>ConsMarket!BG94/1000+EnergyCosts!BG94</f>
        <v>0</v>
      </c>
      <c r="BH94" s="100">
        <f>ConsMarket!BH94/1000+EnergyCosts!BH94</f>
        <v>0</v>
      </c>
      <c r="BI94" s="100">
        <f>ConsMarket!BI94/1000+EnergyCosts!BI94</f>
        <v>0</v>
      </c>
      <c r="BJ94" s="100">
        <f>ConsMarket!BJ94/1000+EnergyCosts!BJ94</f>
        <v>0</v>
      </c>
      <c r="BK94" s="100">
        <f>ConsMarket!BK94/1000+EnergyCosts!BK94</f>
        <v>0</v>
      </c>
      <c r="BL94" s="100">
        <f>ConsMarket!BL94/1000+EnergyCosts!BL94</f>
        <v>0</v>
      </c>
      <c r="BM94" s="100">
        <f>ConsMarket!BM94/1000+EnergyCosts!BM94</f>
        <v>0</v>
      </c>
      <c r="BN94" s="100">
        <f>ConsMarket!BN94/1000+EnergyCosts!BN94</f>
        <v>0</v>
      </c>
      <c r="BO94" s="100">
        <f>ConsMarket!BO94/1000+EnergyCosts!BO94</f>
        <v>0</v>
      </c>
      <c r="BP94" s="100">
        <f>ConsMarket!BP94/1000+EnergyCosts!BP94</f>
        <v>0</v>
      </c>
      <c r="BQ94" s="100">
        <f>ConsMarket!BQ94/1000+EnergyCosts!BQ94</f>
        <v>0</v>
      </c>
      <c r="BR94" s="100">
        <f>ConsMarket!BR94/1000+EnergyCosts!BR94</f>
        <v>0</v>
      </c>
      <c r="BS94" s="100">
        <f>ConsMarket!BS94/1000+EnergyCosts!BS94</f>
        <v>0</v>
      </c>
      <c r="BT94" s="100">
        <f>ConsMarket!BT94/1000+EnergyCosts!BT94</f>
        <v>0</v>
      </c>
      <c r="BU94" s="100">
        <f>ConsMarket!BU94/1000+EnergyCosts!BU94</f>
        <v>0</v>
      </c>
      <c r="BV94" s="100">
        <f>ConsMarket!BV94/1000+EnergyCosts!BV94</f>
        <v>0</v>
      </c>
      <c r="BW94" s="100">
        <f>ConsMarket!BW94/1000+EnergyCosts!BW94</f>
        <v>0</v>
      </c>
      <c r="BX94" s="100">
        <f>ConsMarket!BX94/1000+EnergyCosts!BX94</f>
        <v>0</v>
      </c>
      <c r="BY94" s="100">
        <f>ConsMarket!BY94/1000+EnergyCosts!BY94</f>
        <v>0</v>
      </c>
      <c r="BZ94" s="100">
        <f>ConsMarket!BZ94/1000+EnergyCosts!BZ94</f>
        <v>0</v>
      </c>
      <c r="CA94" s="100">
        <f>ConsMarket!CA94/1000+EnergyCosts!CA94</f>
        <v>0</v>
      </c>
      <c r="CB94" s="100">
        <f>ConsMarket!CB94/1000+EnergyCosts!CB94</f>
        <v>0</v>
      </c>
      <c r="CC94" s="100">
        <f>ConsMarket!CC94/1000+EnergyCosts!CC94</f>
        <v>0</v>
      </c>
      <c r="CD94" s="100">
        <f>ConsMarket!CD94/1000+EnergyCosts!CD94</f>
        <v>0</v>
      </c>
      <c r="CE94" s="100">
        <f>ConsMarket!CE94/1000+EnergyCosts!CE94</f>
        <v>0</v>
      </c>
    </row>
    <row r="95" spans="2:83" x14ac:dyDescent="0.25">
      <c r="B95" s="307"/>
      <c r="C95" s="3" t="s">
        <v>79</v>
      </c>
      <c r="E95" s="240"/>
      <c r="F95" s="241"/>
      <c r="G95" s="228"/>
      <c r="H95" s="228"/>
      <c r="I95" s="17"/>
      <c r="J95" s="17"/>
      <c r="K95" s="17"/>
      <c r="L95" s="17"/>
      <c r="M95" s="17"/>
      <c r="N95" s="17"/>
      <c r="O95" s="17"/>
      <c r="P95" s="17"/>
      <c r="Q95" s="17"/>
      <c r="R95" s="17"/>
      <c r="S95" s="17"/>
      <c r="T95" s="17"/>
      <c r="U95" s="17"/>
      <c r="V95" s="17"/>
      <c r="W95" s="26">
        <f t="shared" ref="W95:CE95" ca="1" si="32">SUM(W92:W94)</f>
        <v>0</v>
      </c>
      <c r="X95" s="26">
        <f t="shared" ca="1" si="32"/>
        <v>0</v>
      </c>
      <c r="Y95" s="26">
        <f t="shared" ca="1" si="32"/>
        <v>0</v>
      </c>
      <c r="Z95" s="26">
        <f t="shared" ca="1" si="32"/>
        <v>0</v>
      </c>
      <c r="AA95" s="26">
        <f t="shared" ca="1" si="32"/>
        <v>0</v>
      </c>
      <c r="AB95" s="26">
        <f t="shared" ca="1" si="32"/>
        <v>0</v>
      </c>
      <c r="AC95" s="26">
        <f t="shared" ca="1" si="32"/>
        <v>0</v>
      </c>
      <c r="AD95" s="26">
        <f t="shared" ca="1" si="32"/>
        <v>0</v>
      </c>
      <c r="AE95" s="26">
        <f t="shared" ca="1" si="32"/>
        <v>0</v>
      </c>
      <c r="AF95" s="26">
        <f t="shared" ca="1" si="32"/>
        <v>0</v>
      </c>
      <c r="AG95" s="26">
        <f t="shared" ca="1" si="32"/>
        <v>0</v>
      </c>
      <c r="AH95" s="26">
        <f t="shared" ca="1" si="32"/>
        <v>0</v>
      </c>
      <c r="AI95" s="26">
        <f t="shared" ca="1" si="32"/>
        <v>0</v>
      </c>
      <c r="AJ95" s="26">
        <f t="shared" ca="1" si="32"/>
        <v>0</v>
      </c>
      <c r="AK95" s="26">
        <f t="shared" ca="1" si="32"/>
        <v>0</v>
      </c>
      <c r="AL95" s="26">
        <f t="shared" ca="1" si="32"/>
        <v>0</v>
      </c>
      <c r="AM95" s="26">
        <f t="shared" ca="1" si="32"/>
        <v>0</v>
      </c>
      <c r="AN95" s="26">
        <f t="shared" ca="1" si="32"/>
        <v>0</v>
      </c>
      <c r="AO95" s="26">
        <f t="shared" ca="1" si="32"/>
        <v>0</v>
      </c>
      <c r="AP95" s="26">
        <f t="shared" ca="1" si="32"/>
        <v>0</v>
      </c>
      <c r="AQ95" s="26">
        <f t="shared" ca="1" si="32"/>
        <v>0</v>
      </c>
      <c r="AR95" s="26">
        <f t="shared" ca="1" si="32"/>
        <v>0</v>
      </c>
      <c r="AS95" s="26">
        <f t="shared" ca="1" si="32"/>
        <v>0</v>
      </c>
      <c r="AT95" s="26">
        <f t="shared" ca="1" si="32"/>
        <v>0</v>
      </c>
      <c r="AU95" s="26">
        <f t="shared" si="32"/>
        <v>0</v>
      </c>
      <c r="AV95" s="26">
        <f t="shared" si="32"/>
        <v>0</v>
      </c>
      <c r="AW95" s="26">
        <f t="shared" si="32"/>
        <v>0</v>
      </c>
      <c r="AX95" s="26">
        <f t="shared" si="32"/>
        <v>0</v>
      </c>
      <c r="AY95" s="26">
        <f t="shared" si="32"/>
        <v>0</v>
      </c>
      <c r="AZ95" s="26">
        <f t="shared" si="32"/>
        <v>0</v>
      </c>
      <c r="BA95" s="26">
        <f t="shared" si="32"/>
        <v>0</v>
      </c>
      <c r="BB95" s="26">
        <f t="shared" si="32"/>
        <v>0</v>
      </c>
      <c r="BC95" s="26">
        <f t="shared" si="32"/>
        <v>0</v>
      </c>
      <c r="BD95" s="26">
        <f t="shared" si="32"/>
        <v>0</v>
      </c>
      <c r="BE95" s="26">
        <f t="shared" si="32"/>
        <v>0</v>
      </c>
      <c r="BF95" s="26">
        <f t="shared" si="32"/>
        <v>0</v>
      </c>
      <c r="BG95" s="26">
        <f t="shared" si="32"/>
        <v>0</v>
      </c>
      <c r="BH95" s="26">
        <f t="shared" si="32"/>
        <v>0</v>
      </c>
      <c r="BI95" s="26">
        <f t="shared" si="32"/>
        <v>0</v>
      </c>
      <c r="BJ95" s="26">
        <f t="shared" si="32"/>
        <v>0</v>
      </c>
      <c r="BK95" s="26">
        <f t="shared" si="32"/>
        <v>0</v>
      </c>
      <c r="BL95" s="26">
        <f t="shared" si="32"/>
        <v>0</v>
      </c>
      <c r="BM95" s="26">
        <f t="shared" si="32"/>
        <v>0</v>
      </c>
      <c r="BN95" s="26">
        <f t="shared" si="32"/>
        <v>0</v>
      </c>
      <c r="BO95" s="26">
        <f t="shared" si="32"/>
        <v>0</v>
      </c>
      <c r="BP95" s="26">
        <f t="shared" si="32"/>
        <v>0</v>
      </c>
      <c r="BQ95" s="26">
        <f t="shared" si="32"/>
        <v>0</v>
      </c>
      <c r="BR95" s="26">
        <f t="shared" si="32"/>
        <v>0</v>
      </c>
      <c r="BS95" s="26">
        <f t="shared" si="32"/>
        <v>0</v>
      </c>
      <c r="BT95" s="26">
        <f t="shared" si="32"/>
        <v>0</v>
      </c>
      <c r="BU95" s="26">
        <f t="shared" si="32"/>
        <v>0</v>
      </c>
      <c r="BV95" s="26">
        <f t="shared" si="32"/>
        <v>0</v>
      </c>
      <c r="BW95" s="26">
        <f t="shared" si="32"/>
        <v>0</v>
      </c>
      <c r="BX95" s="26">
        <f t="shared" si="32"/>
        <v>0</v>
      </c>
      <c r="BY95" s="26">
        <f t="shared" si="32"/>
        <v>0</v>
      </c>
      <c r="BZ95" s="26">
        <f t="shared" si="32"/>
        <v>0</v>
      </c>
      <c r="CA95" s="26">
        <f t="shared" si="32"/>
        <v>0</v>
      </c>
      <c r="CB95" s="26">
        <f t="shared" si="32"/>
        <v>0</v>
      </c>
      <c r="CC95" s="26">
        <f t="shared" si="32"/>
        <v>0</v>
      </c>
      <c r="CD95" s="26">
        <f t="shared" si="32"/>
        <v>0</v>
      </c>
      <c r="CE95" s="26">
        <f t="shared" si="32"/>
        <v>0</v>
      </c>
    </row>
    <row r="96" spans="2:83" x14ac:dyDescent="0.25">
      <c r="B96" s="307" t="s">
        <v>5</v>
      </c>
      <c r="C96" s="54" t="s">
        <v>24</v>
      </c>
      <c r="E96" s="240"/>
      <c r="F96" s="241"/>
      <c r="G96" s="228"/>
      <c r="H96" s="228"/>
      <c r="W96" s="100"/>
      <c r="X96" s="100"/>
      <c r="Y96" s="100"/>
      <c r="Z96" s="100"/>
      <c r="AA96" s="100"/>
      <c r="AB96" s="100"/>
      <c r="AC96" s="100"/>
      <c r="AD96" s="100"/>
      <c r="AE96" s="100"/>
      <c r="AF96" s="100"/>
      <c r="AG96" s="100"/>
      <c r="AH96" s="100"/>
      <c r="AI96" s="100"/>
      <c r="AJ96" s="100"/>
      <c r="AK96" s="100"/>
      <c r="AL96" s="100"/>
      <c r="AM96" s="100"/>
      <c r="AN96" s="100"/>
      <c r="AO96" s="100"/>
      <c r="AP96" s="100">
        <f ca="1">ConsMarket!AP96/1000+EnergyCosts!AP96</f>
        <v>0.12156633154977407</v>
      </c>
      <c r="AQ96" s="100">
        <f ca="1">ConsMarket!AQ96/1000+EnergyCosts!AQ96</f>
        <v>0.22001132335228604</v>
      </c>
      <c r="AR96" s="100">
        <f ca="1">ConsMarket!AR96/1000+EnergyCosts!AR96</f>
        <v>0.33279281659163362</v>
      </c>
      <c r="AS96" s="100">
        <f ca="1">ConsMarket!AS96/1000+EnergyCosts!AS96</f>
        <v>0.46315087412297695</v>
      </c>
      <c r="AT96" s="100">
        <f ca="1">ConsMarket!AT96/1000+EnergyCosts!AT96</f>
        <v>0.54914798883139726</v>
      </c>
      <c r="AU96" s="100">
        <f>ConsMarket!AU96/1000+EnergyCosts!AU96</f>
        <v>0</v>
      </c>
      <c r="AV96" s="100">
        <f>ConsMarket!AV96/1000+EnergyCosts!AV96</f>
        <v>0</v>
      </c>
      <c r="AW96" s="100">
        <f>ConsMarket!AW96/1000+EnergyCosts!AW96</f>
        <v>0</v>
      </c>
      <c r="AX96" s="100">
        <f>ConsMarket!AX96/1000+EnergyCosts!AX96</f>
        <v>0</v>
      </c>
      <c r="AY96" s="100">
        <f>ConsMarket!AY96/1000+EnergyCosts!AY96</f>
        <v>0</v>
      </c>
      <c r="AZ96" s="100">
        <f>ConsMarket!AZ96/1000+EnergyCosts!AZ96</f>
        <v>0</v>
      </c>
      <c r="BA96" s="100">
        <f>ConsMarket!BA96/1000+EnergyCosts!BA96</f>
        <v>0</v>
      </c>
      <c r="BB96" s="100">
        <f>ConsMarket!BB96/1000+EnergyCosts!BB96</f>
        <v>0</v>
      </c>
      <c r="BC96" s="100">
        <f>ConsMarket!BC96/1000+EnergyCosts!BC96</f>
        <v>0</v>
      </c>
      <c r="BD96" s="100">
        <f>ConsMarket!BD96/1000+EnergyCosts!BD96</f>
        <v>0</v>
      </c>
      <c r="BE96" s="100">
        <f>ConsMarket!BE96/1000+EnergyCosts!BE96</f>
        <v>0</v>
      </c>
      <c r="BF96" s="100">
        <f>ConsMarket!BF96/1000+EnergyCosts!BF96</f>
        <v>0</v>
      </c>
      <c r="BG96" s="100">
        <f>ConsMarket!BG96/1000+EnergyCosts!BG96</f>
        <v>0</v>
      </c>
      <c r="BH96" s="100">
        <f>ConsMarket!BH96/1000+EnergyCosts!BH96</f>
        <v>0</v>
      </c>
      <c r="BI96" s="100">
        <f>ConsMarket!BI96/1000+EnergyCosts!BI96</f>
        <v>0</v>
      </c>
      <c r="BJ96" s="100">
        <f>ConsMarket!BJ96/1000+EnergyCosts!BJ96</f>
        <v>0</v>
      </c>
      <c r="BK96" s="100">
        <f>ConsMarket!BK96/1000+EnergyCosts!BK96</f>
        <v>0</v>
      </c>
      <c r="BL96" s="100">
        <f>ConsMarket!BL96/1000+EnergyCosts!BL96</f>
        <v>0</v>
      </c>
      <c r="BM96" s="100">
        <f>ConsMarket!BM96/1000+EnergyCosts!BM96</f>
        <v>0</v>
      </c>
      <c r="BN96" s="100">
        <f>ConsMarket!BN96/1000+EnergyCosts!BN96</f>
        <v>0</v>
      </c>
      <c r="BO96" s="100">
        <f>ConsMarket!BO96/1000+EnergyCosts!BO96</f>
        <v>0</v>
      </c>
      <c r="BP96" s="100">
        <f>ConsMarket!BP96/1000+EnergyCosts!BP96</f>
        <v>0</v>
      </c>
      <c r="BQ96" s="100">
        <f>ConsMarket!BQ96/1000+EnergyCosts!BQ96</f>
        <v>0</v>
      </c>
      <c r="BR96" s="100">
        <f>ConsMarket!BR96/1000+EnergyCosts!BR96</f>
        <v>0</v>
      </c>
      <c r="BS96" s="100">
        <f>ConsMarket!BS96/1000+EnergyCosts!BS96</f>
        <v>0</v>
      </c>
      <c r="BT96" s="100">
        <f>ConsMarket!BT96/1000+EnergyCosts!BT96</f>
        <v>0</v>
      </c>
      <c r="BU96" s="100">
        <f>ConsMarket!BU96/1000+EnergyCosts!BU96</f>
        <v>0</v>
      </c>
      <c r="BV96" s="100">
        <f>ConsMarket!BV96/1000+EnergyCosts!BV96</f>
        <v>0</v>
      </c>
      <c r="BW96" s="100">
        <f>ConsMarket!BW96/1000+EnergyCosts!BW96</f>
        <v>0</v>
      </c>
      <c r="BX96" s="100">
        <f>ConsMarket!BX96/1000+EnergyCosts!BX96</f>
        <v>0</v>
      </c>
      <c r="BY96" s="100">
        <f>ConsMarket!BY96/1000+EnergyCosts!BY96</f>
        <v>0</v>
      </c>
      <c r="BZ96" s="100">
        <f>ConsMarket!BZ96/1000+EnergyCosts!BZ96</f>
        <v>0</v>
      </c>
      <c r="CA96" s="100">
        <f>ConsMarket!CA96/1000+EnergyCosts!CA96</f>
        <v>0</v>
      </c>
      <c r="CB96" s="100">
        <f>ConsMarket!CB96/1000+EnergyCosts!CB96</f>
        <v>0</v>
      </c>
      <c r="CC96" s="100">
        <f>ConsMarket!CC96/1000+EnergyCosts!CC96</f>
        <v>0</v>
      </c>
      <c r="CD96" s="100">
        <f>ConsMarket!CD96/1000+EnergyCosts!CD96</f>
        <v>0</v>
      </c>
      <c r="CE96" s="100">
        <f>ConsMarket!CE96/1000+EnergyCosts!CE96</f>
        <v>0</v>
      </c>
    </row>
    <row r="97" spans="2:83" x14ac:dyDescent="0.25">
      <c r="B97" s="307"/>
      <c r="C97" s="54" t="s">
        <v>25</v>
      </c>
      <c r="E97" s="240"/>
      <c r="F97" s="241"/>
      <c r="G97" s="228"/>
      <c r="H97" s="228"/>
      <c r="W97" s="100"/>
      <c r="X97" s="100"/>
      <c r="Y97" s="100"/>
      <c r="Z97" s="100"/>
      <c r="AA97" s="100"/>
      <c r="AB97" s="100"/>
      <c r="AC97" s="100"/>
      <c r="AD97" s="100"/>
      <c r="AE97" s="100"/>
      <c r="AF97" s="100"/>
      <c r="AG97" s="100"/>
      <c r="AH97" s="100"/>
      <c r="AI97" s="100"/>
      <c r="AJ97" s="100"/>
      <c r="AK97" s="100"/>
      <c r="AL97" s="100"/>
      <c r="AM97" s="100"/>
      <c r="AN97" s="100"/>
      <c r="AO97" s="100"/>
      <c r="AP97" s="100">
        <f ca="1">ConsMarket!AP97/1000+EnergyCosts!AP97</f>
        <v>4.5224549868556486E-2</v>
      </c>
      <c r="AQ97" s="100">
        <f ca="1">ConsMarket!AQ97/1000+EnergyCosts!AQ97</f>
        <v>9.2078630052330218E-2</v>
      </c>
      <c r="AR97" s="100">
        <f ca="1">ConsMarket!AR97/1000+EnergyCosts!AR97</f>
        <v>0.18523850267521799</v>
      </c>
      <c r="AS97" s="100">
        <f ca="1">ConsMarket!AS97/1000+EnergyCosts!AS97</f>
        <v>0.34115382587598564</v>
      </c>
      <c r="AT97" s="100">
        <f ca="1">ConsMarket!AT97/1000+EnergyCosts!AT97</f>
        <v>0.54769417750251359</v>
      </c>
      <c r="AU97" s="100">
        <f>ConsMarket!AU97/1000+EnergyCosts!AU97</f>
        <v>0</v>
      </c>
      <c r="AV97" s="100">
        <f>ConsMarket!AV97/1000+EnergyCosts!AV97</f>
        <v>0</v>
      </c>
      <c r="AW97" s="100">
        <f>ConsMarket!AW97/1000+EnergyCosts!AW97</f>
        <v>0</v>
      </c>
      <c r="AX97" s="100">
        <f>ConsMarket!AX97/1000+EnergyCosts!AX97</f>
        <v>0</v>
      </c>
      <c r="AY97" s="100">
        <f>ConsMarket!AY97/1000+EnergyCosts!AY97</f>
        <v>0</v>
      </c>
      <c r="AZ97" s="100">
        <f>ConsMarket!AZ97/1000+EnergyCosts!AZ97</f>
        <v>0</v>
      </c>
      <c r="BA97" s="100">
        <f>ConsMarket!BA97/1000+EnergyCosts!BA97</f>
        <v>0</v>
      </c>
      <c r="BB97" s="100">
        <f>ConsMarket!BB97/1000+EnergyCosts!BB97</f>
        <v>0</v>
      </c>
      <c r="BC97" s="100">
        <f>ConsMarket!BC97/1000+EnergyCosts!BC97</f>
        <v>0</v>
      </c>
      <c r="BD97" s="100">
        <f>ConsMarket!BD97/1000+EnergyCosts!BD97</f>
        <v>0</v>
      </c>
      <c r="BE97" s="100">
        <f>ConsMarket!BE97/1000+EnergyCosts!BE97</f>
        <v>0</v>
      </c>
      <c r="BF97" s="100">
        <f>ConsMarket!BF97/1000+EnergyCosts!BF97</f>
        <v>0</v>
      </c>
      <c r="BG97" s="100">
        <f>ConsMarket!BG97/1000+EnergyCosts!BG97</f>
        <v>0</v>
      </c>
      <c r="BH97" s="100">
        <f>ConsMarket!BH97/1000+EnergyCosts!BH97</f>
        <v>0</v>
      </c>
      <c r="BI97" s="100">
        <f>ConsMarket!BI97/1000+EnergyCosts!BI97</f>
        <v>0</v>
      </c>
      <c r="BJ97" s="100">
        <f>ConsMarket!BJ97/1000+EnergyCosts!BJ97</f>
        <v>0</v>
      </c>
      <c r="BK97" s="100">
        <f>ConsMarket!BK97/1000+EnergyCosts!BK97</f>
        <v>0</v>
      </c>
      <c r="BL97" s="100">
        <f>ConsMarket!BL97/1000+EnergyCosts!BL97</f>
        <v>0</v>
      </c>
      <c r="BM97" s="100">
        <f>ConsMarket!BM97/1000+EnergyCosts!BM97</f>
        <v>0</v>
      </c>
      <c r="BN97" s="100">
        <f>ConsMarket!BN97/1000+EnergyCosts!BN97</f>
        <v>0</v>
      </c>
      <c r="BO97" s="100">
        <f>ConsMarket!BO97/1000+EnergyCosts!BO97</f>
        <v>0</v>
      </c>
      <c r="BP97" s="100">
        <f>ConsMarket!BP97/1000+EnergyCosts!BP97</f>
        <v>0</v>
      </c>
      <c r="BQ97" s="100">
        <f>ConsMarket!BQ97/1000+EnergyCosts!BQ97</f>
        <v>0</v>
      </c>
      <c r="BR97" s="100">
        <f>ConsMarket!BR97/1000+EnergyCosts!BR97</f>
        <v>0</v>
      </c>
      <c r="BS97" s="100">
        <f>ConsMarket!BS97/1000+EnergyCosts!BS97</f>
        <v>0</v>
      </c>
      <c r="BT97" s="100">
        <f>ConsMarket!BT97/1000+EnergyCosts!BT97</f>
        <v>0</v>
      </c>
      <c r="BU97" s="100">
        <f>ConsMarket!BU97/1000+EnergyCosts!BU97</f>
        <v>0</v>
      </c>
      <c r="BV97" s="100">
        <f>ConsMarket!BV97/1000+EnergyCosts!BV97</f>
        <v>0</v>
      </c>
      <c r="BW97" s="100">
        <f>ConsMarket!BW97/1000+EnergyCosts!BW97</f>
        <v>0</v>
      </c>
      <c r="BX97" s="100">
        <f>ConsMarket!BX97/1000+EnergyCosts!BX97</f>
        <v>0</v>
      </c>
      <c r="BY97" s="100">
        <f>ConsMarket!BY97/1000+EnergyCosts!BY97</f>
        <v>0</v>
      </c>
      <c r="BZ97" s="100">
        <f>ConsMarket!BZ97/1000+EnergyCosts!BZ97</f>
        <v>0</v>
      </c>
      <c r="CA97" s="100">
        <f>ConsMarket!CA97/1000+EnergyCosts!CA97</f>
        <v>0</v>
      </c>
      <c r="CB97" s="100">
        <f>ConsMarket!CB97/1000+EnergyCosts!CB97</f>
        <v>0</v>
      </c>
      <c r="CC97" s="100">
        <f>ConsMarket!CC97/1000+EnergyCosts!CC97</f>
        <v>0</v>
      </c>
      <c r="CD97" s="100">
        <f>ConsMarket!CD97/1000+EnergyCosts!CD97</f>
        <v>0</v>
      </c>
      <c r="CE97" s="100">
        <f>ConsMarket!CE97/1000+EnergyCosts!CE97</f>
        <v>0</v>
      </c>
    </row>
    <row r="98" spans="2:83" x14ac:dyDescent="0.25">
      <c r="B98" s="307"/>
      <c r="C98" s="3" t="s">
        <v>80</v>
      </c>
      <c r="E98" s="240"/>
      <c r="F98" s="241"/>
      <c r="G98" s="228"/>
      <c r="H98" s="228"/>
      <c r="W98" s="26">
        <f>W96+W97</f>
        <v>0</v>
      </c>
      <c r="X98" s="26">
        <f t="shared" ref="X98:CE98" si="33">X96+X97</f>
        <v>0</v>
      </c>
      <c r="Y98" s="26">
        <f t="shared" si="33"/>
        <v>0</v>
      </c>
      <c r="Z98" s="26">
        <f t="shared" si="33"/>
        <v>0</v>
      </c>
      <c r="AA98" s="26">
        <f t="shared" si="33"/>
        <v>0</v>
      </c>
      <c r="AB98" s="26">
        <f t="shared" si="33"/>
        <v>0</v>
      </c>
      <c r="AC98" s="26">
        <f t="shared" si="33"/>
        <v>0</v>
      </c>
      <c r="AD98" s="26">
        <f t="shared" si="33"/>
        <v>0</v>
      </c>
      <c r="AE98" s="26">
        <f t="shared" si="33"/>
        <v>0</v>
      </c>
      <c r="AF98" s="26">
        <f t="shared" si="33"/>
        <v>0</v>
      </c>
      <c r="AG98" s="26">
        <f t="shared" si="33"/>
        <v>0</v>
      </c>
      <c r="AH98" s="26">
        <f t="shared" si="33"/>
        <v>0</v>
      </c>
      <c r="AI98" s="26">
        <f t="shared" si="33"/>
        <v>0</v>
      </c>
      <c r="AJ98" s="26">
        <f t="shared" si="33"/>
        <v>0</v>
      </c>
      <c r="AK98" s="26">
        <f t="shared" si="33"/>
        <v>0</v>
      </c>
      <c r="AL98" s="26">
        <f t="shared" si="33"/>
        <v>0</v>
      </c>
      <c r="AM98" s="26">
        <f t="shared" si="33"/>
        <v>0</v>
      </c>
      <c r="AN98" s="26">
        <f t="shared" si="33"/>
        <v>0</v>
      </c>
      <c r="AO98" s="26">
        <f t="shared" si="33"/>
        <v>0</v>
      </c>
      <c r="AP98" s="26">
        <f t="shared" ca="1" si="33"/>
        <v>0.16679088141833057</v>
      </c>
      <c r="AQ98" s="26">
        <f t="shared" ca="1" si="33"/>
        <v>0.31208995340461626</v>
      </c>
      <c r="AR98" s="26">
        <f t="shared" ca="1" si="33"/>
        <v>0.51803131926685164</v>
      </c>
      <c r="AS98" s="26">
        <f t="shared" ca="1" si="33"/>
        <v>0.80430469999896259</v>
      </c>
      <c r="AT98" s="26">
        <f t="shared" ca="1" si="33"/>
        <v>1.0968421663339107</v>
      </c>
      <c r="AU98" s="26">
        <f t="shared" si="33"/>
        <v>0</v>
      </c>
      <c r="AV98" s="26">
        <f t="shared" si="33"/>
        <v>0</v>
      </c>
      <c r="AW98" s="26">
        <f t="shared" si="33"/>
        <v>0</v>
      </c>
      <c r="AX98" s="26">
        <f t="shared" si="33"/>
        <v>0</v>
      </c>
      <c r="AY98" s="26">
        <f t="shared" si="33"/>
        <v>0</v>
      </c>
      <c r="AZ98" s="26">
        <f t="shared" si="33"/>
        <v>0</v>
      </c>
      <c r="BA98" s="26">
        <f t="shared" si="33"/>
        <v>0</v>
      </c>
      <c r="BB98" s="26">
        <f t="shared" si="33"/>
        <v>0</v>
      </c>
      <c r="BC98" s="26">
        <f t="shared" si="33"/>
        <v>0</v>
      </c>
      <c r="BD98" s="26">
        <f t="shared" si="33"/>
        <v>0</v>
      </c>
      <c r="BE98" s="26">
        <f t="shared" si="33"/>
        <v>0</v>
      </c>
      <c r="BF98" s="26">
        <f t="shared" si="33"/>
        <v>0</v>
      </c>
      <c r="BG98" s="26">
        <f t="shared" si="33"/>
        <v>0</v>
      </c>
      <c r="BH98" s="26">
        <f t="shared" si="33"/>
        <v>0</v>
      </c>
      <c r="BI98" s="26">
        <f t="shared" si="33"/>
        <v>0</v>
      </c>
      <c r="BJ98" s="26">
        <f t="shared" si="33"/>
        <v>0</v>
      </c>
      <c r="BK98" s="26">
        <f t="shared" si="33"/>
        <v>0</v>
      </c>
      <c r="BL98" s="26">
        <f t="shared" si="33"/>
        <v>0</v>
      </c>
      <c r="BM98" s="26">
        <f t="shared" si="33"/>
        <v>0</v>
      </c>
      <c r="BN98" s="26">
        <f t="shared" si="33"/>
        <v>0</v>
      </c>
      <c r="BO98" s="26">
        <f t="shared" si="33"/>
        <v>0</v>
      </c>
      <c r="BP98" s="26">
        <f t="shared" si="33"/>
        <v>0</v>
      </c>
      <c r="BQ98" s="26">
        <f t="shared" si="33"/>
        <v>0</v>
      </c>
      <c r="BR98" s="26">
        <f t="shared" si="33"/>
        <v>0</v>
      </c>
      <c r="BS98" s="26">
        <f t="shared" si="33"/>
        <v>0</v>
      </c>
      <c r="BT98" s="26">
        <f t="shared" si="33"/>
        <v>0</v>
      </c>
      <c r="BU98" s="26">
        <f t="shared" si="33"/>
        <v>0</v>
      </c>
      <c r="BV98" s="26">
        <f t="shared" si="33"/>
        <v>0</v>
      </c>
      <c r="BW98" s="26">
        <f t="shared" si="33"/>
        <v>0</v>
      </c>
      <c r="BX98" s="26">
        <f t="shared" si="33"/>
        <v>0</v>
      </c>
      <c r="BY98" s="26">
        <f t="shared" si="33"/>
        <v>0</v>
      </c>
      <c r="BZ98" s="26">
        <f t="shared" si="33"/>
        <v>0</v>
      </c>
      <c r="CA98" s="26">
        <f t="shared" si="33"/>
        <v>0</v>
      </c>
      <c r="CB98" s="26">
        <f t="shared" si="33"/>
        <v>0</v>
      </c>
      <c r="CC98" s="26">
        <f t="shared" si="33"/>
        <v>0</v>
      </c>
      <c r="CD98" s="26">
        <f t="shared" si="33"/>
        <v>0</v>
      </c>
      <c r="CE98" s="26">
        <f t="shared" si="33"/>
        <v>0</v>
      </c>
    </row>
    <row r="99" spans="2:83" s="207" customFormat="1" x14ac:dyDescent="0.25">
      <c r="B99" s="329"/>
      <c r="C99" s="209" t="s">
        <v>36</v>
      </c>
      <c r="E99" s="240"/>
      <c r="F99" s="241"/>
      <c r="G99" s="228"/>
      <c r="H99" s="228"/>
      <c r="I99" s="210"/>
      <c r="J99" s="210"/>
      <c r="K99" s="210"/>
      <c r="L99" s="210"/>
      <c r="M99" s="210"/>
      <c r="N99" s="210"/>
      <c r="O99" s="210"/>
      <c r="P99" s="210"/>
      <c r="Q99" s="210"/>
      <c r="R99" s="210"/>
      <c r="S99" s="210"/>
      <c r="T99" s="210"/>
      <c r="U99" s="210"/>
      <c r="V99" s="210"/>
      <c r="W99" s="100">
        <f ca="1">ConsMarket!W99/1000+EnergyCosts!W99</f>
        <v>0</v>
      </c>
      <c r="X99" s="100">
        <f ca="1">ConsMarket!X99/1000+EnergyCosts!X99</f>
        <v>0</v>
      </c>
      <c r="Y99" s="100">
        <f ca="1">ConsMarket!Y99/1000+EnergyCosts!Y99</f>
        <v>0</v>
      </c>
      <c r="Z99" s="100">
        <f ca="1">ConsMarket!Z99/1000+EnergyCosts!Z99</f>
        <v>0</v>
      </c>
      <c r="AA99" s="100">
        <f ca="1">ConsMarket!AA99/1000+EnergyCosts!AA99</f>
        <v>0</v>
      </c>
      <c r="AB99" s="100">
        <f ca="1">ConsMarket!AB99/1000+EnergyCosts!AB99</f>
        <v>0</v>
      </c>
      <c r="AC99" s="100">
        <f ca="1">ConsMarket!AC99/1000+EnergyCosts!AC99</f>
        <v>0</v>
      </c>
      <c r="AD99" s="100">
        <f ca="1">ConsMarket!AD99/1000+EnergyCosts!AD99</f>
        <v>0</v>
      </c>
      <c r="AE99" s="100">
        <f ca="1">ConsMarket!AE99/1000+EnergyCosts!AE99</f>
        <v>0</v>
      </c>
      <c r="AF99" s="100">
        <f ca="1">ConsMarket!AF99/1000+EnergyCosts!AF99</f>
        <v>0</v>
      </c>
      <c r="AG99" s="100">
        <f ca="1">ConsMarket!AG99/1000+EnergyCosts!AG99</f>
        <v>0</v>
      </c>
      <c r="AH99" s="100">
        <f ca="1">ConsMarket!AH99/1000+EnergyCosts!AH99</f>
        <v>0</v>
      </c>
      <c r="AI99" s="100">
        <f ca="1">ConsMarket!AI99/1000+EnergyCosts!AI99</f>
        <v>0</v>
      </c>
      <c r="AJ99" s="100">
        <f ca="1">ConsMarket!AJ99/1000+EnergyCosts!AJ99</f>
        <v>0</v>
      </c>
      <c r="AK99" s="100">
        <f ca="1">ConsMarket!AK99/1000+EnergyCosts!AK99</f>
        <v>0</v>
      </c>
      <c r="AL99" s="100">
        <f ca="1">ConsMarket!AL99/1000+EnergyCosts!AL99</f>
        <v>0</v>
      </c>
      <c r="AM99" s="100">
        <f ca="1">ConsMarket!AM99/1000+EnergyCosts!AM99</f>
        <v>0</v>
      </c>
      <c r="AN99" s="100">
        <f ca="1">ConsMarket!AN99/1000+EnergyCosts!AN99</f>
        <v>0</v>
      </c>
      <c r="AO99" s="100">
        <f ca="1">ConsMarket!AO99/1000+EnergyCosts!AO99</f>
        <v>0</v>
      </c>
      <c r="AP99" s="100">
        <f ca="1">ConsMarket!AP99/1000+EnergyCosts!AP99</f>
        <v>0.30477485249999997</v>
      </c>
      <c r="AQ99" s="100">
        <f ca="1">ConsMarket!AQ99/1000+EnergyCosts!AQ99</f>
        <v>0.77112000000000014</v>
      </c>
      <c r="AR99" s="100">
        <f ca="1">ConsMarket!AR99/1000+EnergyCosts!AR99</f>
        <v>1.2745511999999999</v>
      </c>
      <c r="AS99" s="100">
        <f ca="1">ConsMarket!AS99/1000+EnergyCosts!AS99</f>
        <v>1.8832170240000006</v>
      </c>
      <c r="AT99" s="100">
        <f ca="1">ConsMarket!AT99/1000+EnergyCosts!AT99</f>
        <v>2.47399776</v>
      </c>
      <c r="AU99" s="100">
        <f>ConsMarket!AU99/1000+EnergyCosts!AU99</f>
        <v>0</v>
      </c>
      <c r="AV99" s="100">
        <f>ConsMarket!AV99/1000+EnergyCosts!AV99</f>
        <v>0</v>
      </c>
      <c r="AW99" s="100">
        <f>ConsMarket!AW99/1000+EnergyCosts!AW99</f>
        <v>0</v>
      </c>
      <c r="AX99" s="100">
        <f>ConsMarket!AX99/1000+EnergyCosts!AX99</f>
        <v>0</v>
      </c>
      <c r="AY99" s="100">
        <f>ConsMarket!AY99/1000+EnergyCosts!AY99</f>
        <v>0</v>
      </c>
      <c r="AZ99" s="100">
        <f>ConsMarket!AZ99/1000+EnergyCosts!AZ99</f>
        <v>0</v>
      </c>
      <c r="BA99" s="100">
        <f>ConsMarket!BA99/1000+EnergyCosts!BA99</f>
        <v>0</v>
      </c>
      <c r="BB99" s="100">
        <f>ConsMarket!BB99/1000+EnergyCosts!BB99</f>
        <v>0</v>
      </c>
      <c r="BC99" s="100">
        <f>ConsMarket!BC99/1000+EnergyCosts!BC99</f>
        <v>0</v>
      </c>
      <c r="BD99" s="100">
        <f>ConsMarket!BD99/1000+EnergyCosts!BD99</f>
        <v>0</v>
      </c>
      <c r="BE99" s="100">
        <f>ConsMarket!BE99/1000+EnergyCosts!BE99</f>
        <v>0</v>
      </c>
      <c r="BF99" s="100">
        <f>ConsMarket!BF99/1000+EnergyCosts!BF99</f>
        <v>0</v>
      </c>
      <c r="BG99" s="100">
        <f>ConsMarket!BG99/1000+EnergyCosts!BG99</f>
        <v>0</v>
      </c>
      <c r="BH99" s="100">
        <f>ConsMarket!BH99/1000+EnergyCosts!BH99</f>
        <v>0</v>
      </c>
      <c r="BI99" s="100">
        <f>ConsMarket!BI99/1000+EnergyCosts!BI99</f>
        <v>0</v>
      </c>
      <c r="BJ99" s="100">
        <f>ConsMarket!BJ99/1000+EnergyCosts!BJ99</f>
        <v>0</v>
      </c>
      <c r="BK99" s="100">
        <f>ConsMarket!BK99/1000+EnergyCosts!BK99</f>
        <v>0</v>
      </c>
      <c r="BL99" s="100">
        <f>ConsMarket!BL99/1000+EnergyCosts!BL99</f>
        <v>0</v>
      </c>
      <c r="BM99" s="100">
        <f>ConsMarket!BM99/1000+EnergyCosts!BM99</f>
        <v>0</v>
      </c>
      <c r="BN99" s="100">
        <f>ConsMarket!BN99/1000+EnergyCosts!BN99</f>
        <v>0</v>
      </c>
      <c r="BO99" s="100">
        <f>ConsMarket!BO99/1000+EnergyCosts!BO99</f>
        <v>0</v>
      </c>
      <c r="BP99" s="100">
        <f>ConsMarket!BP99/1000+EnergyCosts!BP99</f>
        <v>0</v>
      </c>
      <c r="BQ99" s="100">
        <f>ConsMarket!BQ99/1000+EnergyCosts!BQ99</f>
        <v>0</v>
      </c>
      <c r="BR99" s="100">
        <f>ConsMarket!BR99/1000+EnergyCosts!BR99</f>
        <v>0</v>
      </c>
      <c r="BS99" s="100">
        <f>ConsMarket!BS99/1000+EnergyCosts!BS99</f>
        <v>0</v>
      </c>
      <c r="BT99" s="100">
        <f>ConsMarket!BT99/1000+EnergyCosts!BT99</f>
        <v>0</v>
      </c>
      <c r="BU99" s="100">
        <f>ConsMarket!BU99/1000+EnergyCosts!BU99</f>
        <v>0</v>
      </c>
      <c r="BV99" s="100">
        <f>ConsMarket!BV99/1000+EnergyCosts!BV99</f>
        <v>0</v>
      </c>
      <c r="BW99" s="100">
        <f>ConsMarket!BW99/1000+EnergyCosts!BW99</f>
        <v>0</v>
      </c>
      <c r="BX99" s="100">
        <f>ConsMarket!BX99/1000+EnergyCosts!BX99</f>
        <v>0</v>
      </c>
      <c r="BY99" s="100">
        <f>ConsMarket!BY99/1000+EnergyCosts!BY99</f>
        <v>0</v>
      </c>
      <c r="BZ99" s="100">
        <f>ConsMarket!BZ99/1000+EnergyCosts!BZ99</f>
        <v>0</v>
      </c>
      <c r="CA99" s="100">
        <f>ConsMarket!CA99/1000+EnergyCosts!CA99</f>
        <v>0</v>
      </c>
      <c r="CB99" s="100">
        <f>ConsMarket!CB99/1000+EnergyCosts!CB99</f>
        <v>0</v>
      </c>
      <c r="CC99" s="100">
        <f>ConsMarket!CC99/1000+EnergyCosts!CC99</f>
        <v>0</v>
      </c>
      <c r="CD99" s="100">
        <f>ConsMarket!CD99/1000+EnergyCosts!CD99</f>
        <v>0</v>
      </c>
      <c r="CE99" s="100">
        <f>ConsMarket!CE99/1000+EnergyCosts!CE99</f>
        <v>0</v>
      </c>
    </row>
    <row r="100" spans="2:83" s="207" customFormat="1" x14ac:dyDescent="0.25">
      <c r="B100" s="329"/>
      <c r="C100" s="209" t="s">
        <v>37</v>
      </c>
      <c r="E100" s="240"/>
      <c r="F100" s="241"/>
      <c r="G100" s="228"/>
      <c r="H100" s="228"/>
      <c r="I100" s="210"/>
      <c r="J100" s="210"/>
      <c r="K100" s="210"/>
      <c r="L100" s="210"/>
      <c r="M100" s="210"/>
      <c r="N100" s="210"/>
      <c r="O100" s="210"/>
      <c r="P100" s="210"/>
      <c r="Q100" s="210"/>
      <c r="R100" s="210"/>
      <c r="S100" s="210"/>
      <c r="T100" s="210"/>
      <c r="U100" s="210"/>
      <c r="V100" s="210"/>
      <c r="W100" s="100">
        <f ca="1">ConsMarket!W100/1000+EnergyCosts!W100</f>
        <v>0</v>
      </c>
      <c r="X100" s="100">
        <f ca="1">ConsMarket!X100/1000+EnergyCosts!X100</f>
        <v>0</v>
      </c>
      <c r="Y100" s="100">
        <f ca="1">ConsMarket!Y100/1000+EnergyCosts!Y100</f>
        <v>0</v>
      </c>
      <c r="Z100" s="100">
        <f ca="1">ConsMarket!Z100/1000+EnergyCosts!Z100</f>
        <v>0</v>
      </c>
      <c r="AA100" s="100">
        <f ca="1">ConsMarket!AA100/1000+EnergyCosts!AA100</f>
        <v>0</v>
      </c>
      <c r="AB100" s="100">
        <f ca="1">ConsMarket!AB100/1000+EnergyCosts!AB100</f>
        <v>0</v>
      </c>
      <c r="AC100" s="100">
        <f ca="1">ConsMarket!AC100/1000+EnergyCosts!AC100</f>
        <v>0</v>
      </c>
      <c r="AD100" s="100">
        <f ca="1">ConsMarket!AD100/1000+EnergyCosts!AD100</f>
        <v>0</v>
      </c>
      <c r="AE100" s="100">
        <f ca="1">ConsMarket!AE100/1000+EnergyCosts!AE100</f>
        <v>0</v>
      </c>
      <c r="AF100" s="100">
        <f ca="1">ConsMarket!AF100/1000+EnergyCosts!AF100</f>
        <v>0</v>
      </c>
      <c r="AG100" s="100">
        <f ca="1">ConsMarket!AG100/1000+EnergyCosts!AG100</f>
        <v>0</v>
      </c>
      <c r="AH100" s="100">
        <f ca="1">ConsMarket!AH100/1000+EnergyCosts!AH100</f>
        <v>0</v>
      </c>
      <c r="AI100" s="100">
        <f ca="1">ConsMarket!AI100/1000+EnergyCosts!AI100</f>
        <v>0</v>
      </c>
      <c r="AJ100" s="100">
        <f ca="1">ConsMarket!AJ100/1000+EnergyCosts!AJ100</f>
        <v>0</v>
      </c>
      <c r="AK100" s="100">
        <f ca="1">ConsMarket!AK100/1000+EnergyCosts!AK100</f>
        <v>0</v>
      </c>
      <c r="AL100" s="100">
        <f ca="1">ConsMarket!AL100/1000+EnergyCosts!AL100</f>
        <v>0</v>
      </c>
      <c r="AM100" s="100">
        <f ca="1">ConsMarket!AM100/1000+EnergyCosts!AM100</f>
        <v>0</v>
      </c>
      <c r="AN100" s="100">
        <f ca="1">ConsMarket!AN100/1000+EnergyCosts!AN100</f>
        <v>0</v>
      </c>
      <c r="AO100" s="100">
        <f ca="1">ConsMarket!AO100/1000+EnergyCosts!AO100</f>
        <v>0</v>
      </c>
      <c r="AP100" s="100">
        <f ca="1">ConsMarket!AP100/1000+EnergyCosts!AP100</f>
        <v>0</v>
      </c>
      <c r="AQ100" s="100">
        <f ca="1">ConsMarket!AQ100/1000+EnergyCosts!AQ100</f>
        <v>0.25529580000000002</v>
      </c>
      <c r="AR100" s="100">
        <f ca="1">ConsMarket!AR100/1000+EnergyCosts!AR100</f>
        <v>0.67851950400000005</v>
      </c>
      <c r="AS100" s="100">
        <f ca="1">ConsMarket!AS100/1000+EnergyCosts!AS100</f>
        <v>1.1351926310400005</v>
      </c>
      <c r="AT100" s="100">
        <f ca="1">ConsMarket!AT100/1000+EnergyCosts!AT100</f>
        <v>1.4039571566592</v>
      </c>
      <c r="AU100" s="100">
        <f>ConsMarket!AU100/1000+EnergyCosts!AU100</f>
        <v>0</v>
      </c>
      <c r="AV100" s="100">
        <f>ConsMarket!AV100/1000+EnergyCosts!AV100</f>
        <v>0</v>
      </c>
      <c r="AW100" s="100">
        <f>ConsMarket!AW100/1000+EnergyCosts!AW100</f>
        <v>0</v>
      </c>
      <c r="AX100" s="100">
        <f>ConsMarket!AX100/1000+EnergyCosts!AX100</f>
        <v>0</v>
      </c>
      <c r="AY100" s="100">
        <f>ConsMarket!AY100/1000+EnergyCosts!AY100</f>
        <v>0</v>
      </c>
      <c r="AZ100" s="100">
        <f>ConsMarket!AZ100/1000+EnergyCosts!AZ100</f>
        <v>0</v>
      </c>
      <c r="BA100" s="100">
        <f>ConsMarket!BA100/1000+EnergyCosts!BA100</f>
        <v>0</v>
      </c>
      <c r="BB100" s="100">
        <f>ConsMarket!BB100/1000+EnergyCosts!BB100</f>
        <v>0</v>
      </c>
      <c r="BC100" s="100">
        <f>ConsMarket!BC100/1000+EnergyCosts!BC100</f>
        <v>0</v>
      </c>
      <c r="BD100" s="100">
        <f>ConsMarket!BD100/1000+EnergyCosts!BD100</f>
        <v>0</v>
      </c>
      <c r="BE100" s="100">
        <f>ConsMarket!BE100/1000+EnergyCosts!BE100</f>
        <v>0</v>
      </c>
      <c r="BF100" s="100">
        <f>ConsMarket!BF100/1000+EnergyCosts!BF100</f>
        <v>0</v>
      </c>
      <c r="BG100" s="100">
        <f>ConsMarket!BG100/1000+EnergyCosts!BG100</f>
        <v>0</v>
      </c>
      <c r="BH100" s="100">
        <f>ConsMarket!BH100/1000+EnergyCosts!BH100</f>
        <v>0</v>
      </c>
      <c r="BI100" s="100">
        <f>ConsMarket!BI100/1000+EnergyCosts!BI100</f>
        <v>0</v>
      </c>
      <c r="BJ100" s="100">
        <f>ConsMarket!BJ100/1000+EnergyCosts!BJ100</f>
        <v>0</v>
      </c>
      <c r="BK100" s="100">
        <f>ConsMarket!BK100/1000+EnergyCosts!BK100</f>
        <v>0</v>
      </c>
      <c r="BL100" s="100">
        <f>ConsMarket!BL100/1000+EnergyCosts!BL100</f>
        <v>0</v>
      </c>
      <c r="BM100" s="100">
        <f>ConsMarket!BM100/1000+EnergyCosts!BM100</f>
        <v>0</v>
      </c>
      <c r="BN100" s="100">
        <f>ConsMarket!BN100/1000+EnergyCosts!BN100</f>
        <v>0</v>
      </c>
      <c r="BO100" s="100">
        <f>ConsMarket!BO100/1000+EnergyCosts!BO100</f>
        <v>0</v>
      </c>
      <c r="BP100" s="100">
        <f>ConsMarket!BP100/1000+EnergyCosts!BP100</f>
        <v>0</v>
      </c>
      <c r="BQ100" s="100">
        <f>ConsMarket!BQ100/1000+EnergyCosts!BQ100</f>
        <v>0</v>
      </c>
      <c r="BR100" s="100">
        <f>ConsMarket!BR100/1000+EnergyCosts!BR100</f>
        <v>0</v>
      </c>
      <c r="BS100" s="100">
        <f>ConsMarket!BS100/1000+EnergyCosts!BS100</f>
        <v>0</v>
      </c>
      <c r="BT100" s="100">
        <f>ConsMarket!BT100/1000+EnergyCosts!BT100</f>
        <v>0</v>
      </c>
      <c r="BU100" s="100">
        <f>ConsMarket!BU100/1000+EnergyCosts!BU100</f>
        <v>0</v>
      </c>
      <c r="BV100" s="100">
        <f>ConsMarket!BV100/1000+EnergyCosts!BV100</f>
        <v>0</v>
      </c>
      <c r="BW100" s="100">
        <f>ConsMarket!BW100/1000+EnergyCosts!BW100</f>
        <v>0</v>
      </c>
      <c r="BX100" s="100">
        <f>ConsMarket!BX100/1000+EnergyCosts!BX100</f>
        <v>0</v>
      </c>
      <c r="BY100" s="100">
        <f>ConsMarket!BY100/1000+EnergyCosts!BY100</f>
        <v>0</v>
      </c>
      <c r="BZ100" s="100">
        <f>ConsMarket!BZ100/1000+EnergyCosts!BZ100</f>
        <v>0</v>
      </c>
      <c r="CA100" s="100">
        <f>ConsMarket!CA100/1000+EnergyCosts!CA100</f>
        <v>0</v>
      </c>
      <c r="CB100" s="100">
        <f>ConsMarket!CB100/1000+EnergyCosts!CB100</f>
        <v>0</v>
      </c>
      <c r="CC100" s="100">
        <f>ConsMarket!CC100/1000+EnergyCosts!CC100</f>
        <v>0</v>
      </c>
      <c r="CD100" s="100">
        <f>ConsMarket!CD100/1000+EnergyCosts!CD100</f>
        <v>0</v>
      </c>
      <c r="CE100" s="100">
        <f>ConsMarket!CE100/1000+EnergyCosts!CE100</f>
        <v>0</v>
      </c>
    </row>
    <row r="101" spans="2:83" x14ac:dyDescent="0.25">
      <c r="B101" s="5"/>
      <c r="C101" s="3" t="s">
        <v>27</v>
      </c>
      <c r="E101" s="240"/>
      <c r="F101" s="241"/>
      <c r="G101" s="228"/>
      <c r="H101" s="228"/>
      <c r="I101" s="17"/>
      <c r="J101" s="17"/>
      <c r="K101" s="17"/>
      <c r="L101" s="17"/>
      <c r="M101" s="17"/>
      <c r="N101" s="17"/>
      <c r="O101" s="17"/>
      <c r="P101" s="17"/>
      <c r="Q101" s="17"/>
      <c r="R101" s="17"/>
      <c r="S101" s="17"/>
      <c r="T101" s="17"/>
      <c r="U101" s="17"/>
      <c r="V101" s="17"/>
      <c r="W101" s="31">
        <f ca="1">W78+W81+W88+W91+W95+W98+W99+W100</f>
        <v>16.864047454828395</v>
      </c>
      <c r="X101" s="31">
        <f t="shared" ref="X101" ca="1" si="34">X78+X81+X88+X91+X95+X98+X99+X100</f>
        <v>18.246715135517547</v>
      </c>
      <c r="Y101" s="31">
        <f t="shared" ref="Y101" ca="1" si="35">Y78+Y81+Y88+Y91+Y95+Y98+Y99+Y100</f>
        <v>19.707816066437207</v>
      </c>
      <c r="Z101" s="31">
        <f t="shared" ref="Z101" ca="1" si="36">Z78+Z81+Z88+Z91+Z95+Z98+Z99+Z100</f>
        <v>20.029777811318713</v>
      </c>
      <c r="AA101" s="31">
        <f t="shared" ref="AA101" ca="1" si="37">AA78+AA81+AA88+AA91+AA95+AA98+AA99+AA100</f>
        <v>20.683376643414753</v>
      </c>
      <c r="AB101" s="31">
        <f t="shared" ref="AB101" ca="1" si="38">AB78+AB81+AB88+AB91+AB95+AB98+AB99+AB100</f>
        <v>20.427985587043935</v>
      </c>
      <c r="AC101" s="31">
        <f t="shared" ref="AC101" ca="1" si="39">AC78+AC81+AC88+AC91+AC95+AC98+AC99+AC100</f>
        <v>20.229739001104313</v>
      </c>
      <c r="AD101" s="31">
        <f t="shared" ref="AD101" ca="1" si="40">AD78+AD81+AD88+AD91+AD95+AD98+AD99+AD100</f>
        <v>20.177851879323448</v>
      </c>
      <c r="AE101" s="31">
        <f t="shared" ref="AE101" ca="1" si="41">AE78+AE81+AE88+AE91+AE95+AE98+AE99+AE100</f>
        <v>19.887330773396091</v>
      </c>
      <c r="AF101" s="31">
        <f t="shared" ref="AF101" ca="1" si="42">AF78+AF81+AF88+AF91+AF95+AF98+AF99+AF100</f>
        <v>19.539127838250877</v>
      </c>
      <c r="AG101" s="31">
        <f t="shared" ref="AG101" ca="1" si="43">AG78+AG81+AG88+AG91+AG95+AG98+AG99+AG100</f>
        <v>19.659377140877389</v>
      </c>
      <c r="AH101" s="31">
        <f t="shared" ref="AH101" ca="1" si="44">AH78+AH81+AH88+AH91+AH95+AH98+AH99+AH100</f>
        <v>19.470053683444259</v>
      </c>
      <c r="AI101" s="31">
        <f t="shared" ref="AI101" ca="1" si="45">AI78+AI81+AI88+AI91+AI95+AI98+AI99+AI100</f>
        <v>19.498259216029851</v>
      </c>
      <c r="AJ101" s="31">
        <f t="shared" ref="AJ101" ca="1" si="46">AJ78+AJ81+AJ88+AJ91+AJ95+AJ98+AJ99+AJ100</f>
        <v>19.644187526869366</v>
      </c>
      <c r="AK101" s="31">
        <f t="shared" ref="AK101" ca="1" si="47">AK78+AK81+AK88+AK91+AK95+AK98+AK99+AK100</f>
        <v>19.681480919856412</v>
      </c>
      <c r="AL101" s="31">
        <f t="shared" ref="AL101" ca="1" si="48">AL78+AL81+AL88+AL91+AL95+AL98+AL99+AL100</f>
        <v>20.297058376288874</v>
      </c>
      <c r="AM101" s="31">
        <f t="shared" ref="AM101" ca="1" si="49">AM78+AM81+AM88+AM91+AM95+AM98+AM99+AM100</f>
        <v>21.45493963139981</v>
      </c>
      <c r="AN101" s="31">
        <f t="shared" ref="AN101" ca="1" si="50">AN78+AN81+AN88+AN91+AN95+AN98+AN99+AN100</f>
        <v>23.117902306657523</v>
      </c>
      <c r="AO101" s="31">
        <f t="shared" ref="AO101" ca="1" si="51">AO78+AO81+AO88+AO91+AO95+AO98+AO99+AO100</f>
        <v>23.316532680459126</v>
      </c>
      <c r="AP101" s="31">
        <f t="shared" ref="AP101" ca="1" si="52">AP78+AP81+AP88+AP91+AP95+AP98+AP99+AP100</f>
        <v>22.669027231946036</v>
      </c>
      <c r="AQ101" s="31">
        <f t="shared" ref="AQ101" ca="1" si="53">AQ78+AQ81+AQ88+AQ91+AQ95+AQ98+AQ99+AQ100</f>
        <v>22.327783382741405</v>
      </c>
      <c r="AR101" s="31">
        <f t="shared" ref="AR101" ca="1" si="54">AR78+AR81+AR88+AR91+AR95+AR98+AR99+AR100</f>
        <v>22.474523378136794</v>
      </c>
      <c r="AS101" s="31">
        <f t="shared" ref="AS101" ca="1" si="55">AS78+AS81+AS88+AS91+AS95+AS98+AS99+AS100</f>
        <v>22.950130441975709</v>
      </c>
      <c r="AT101" s="31">
        <f t="shared" ref="AT101" ca="1" si="56">AT78+AT81+AT88+AT91+AT95+AT98+AT99+AT100</f>
        <v>23.349156781461613</v>
      </c>
      <c r="AU101" s="31">
        <f t="shared" ref="AU101" si="57">AU78+AU81+AU88+AU91+AU95+AU98+AU99+AU100</f>
        <v>0</v>
      </c>
      <c r="AV101" s="31">
        <f t="shared" ref="AV101" si="58">AV78+AV81+AV88+AV91+AV95+AV98+AV99+AV100</f>
        <v>0</v>
      </c>
      <c r="AW101" s="31">
        <f t="shared" ref="AW101" si="59">AW78+AW81+AW88+AW91+AW95+AW98+AW99+AW100</f>
        <v>0</v>
      </c>
      <c r="AX101" s="31">
        <f t="shared" ref="AX101" si="60">AX78+AX81+AX88+AX91+AX95+AX98+AX99+AX100</f>
        <v>0</v>
      </c>
      <c r="AY101" s="31">
        <f t="shared" ref="AY101" si="61">AY78+AY81+AY88+AY91+AY95+AY98+AY99+AY100</f>
        <v>0</v>
      </c>
      <c r="AZ101" s="31">
        <f t="shared" ref="AZ101" si="62">AZ78+AZ81+AZ88+AZ91+AZ95+AZ98+AZ99+AZ100</f>
        <v>0</v>
      </c>
      <c r="BA101" s="31">
        <f t="shared" ref="BA101" si="63">BA78+BA81+BA88+BA91+BA95+BA98+BA99+BA100</f>
        <v>0</v>
      </c>
      <c r="BB101" s="31">
        <f t="shared" ref="BB101" si="64">BB78+BB81+BB88+BB91+BB95+BB98+BB99+BB100</f>
        <v>0</v>
      </c>
      <c r="BC101" s="31">
        <f t="shared" ref="BC101" si="65">BC78+BC81+BC88+BC91+BC95+BC98+BC99+BC100</f>
        <v>0</v>
      </c>
      <c r="BD101" s="31">
        <f t="shared" ref="BD101" si="66">BD78+BD81+BD88+BD91+BD95+BD98+BD99+BD100</f>
        <v>0</v>
      </c>
      <c r="BE101" s="31">
        <f t="shared" ref="BE101" si="67">BE78+BE81+BE88+BE91+BE95+BE98+BE99+BE100</f>
        <v>0</v>
      </c>
      <c r="BF101" s="31">
        <f t="shared" ref="BF101" si="68">BF78+BF81+BF88+BF91+BF95+BF98+BF99+BF100</f>
        <v>0</v>
      </c>
      <c r="BG101" s="31">
        <f t="shared" ref="BG101" si="69">BG78+BG81+BG88+BG91+BG95+BG98+BG99+BG100</f>
        <v>0</v>
      </c>
      <c r="BH101" s="31">
        <f t="shared" ref="BH101" si="70">BH78+BH81+BH88+BH91+BH95+BH98+BH99+BH100</f>
        <v>0</v>
      </c>
      <c r="BI101" s="31">
        <f t="shared" ref="BI101" si="71">BI78+BI81+BI88+BI91+BI95+BI98+BI99+BI100</f>
        <v>0</v>
      </c>
      <c r="BJ101" s="31">
        <f t="shared" ref="BJ101" si="72">BJ78+BJ81+BJ88+BJ91+BJ95+BJ98+BJ99+BJ100</f>
        <v>0</v>
      </c>
      <c r="BK101" s="31">
        <f t="shared" ref="BK101" si="73">BK78+BK81+BK88+BK91+BK95+BK98+BK99+BK100</f>
        <v>0</v>
      </c>
      <c r="BL101" s="31">
        <f t="shared" ref="BL101" si="74">BL78+BL81+BL88+BL91+BL95+BL98+BL99+BL100</f>
        <v>0</v>
      </c>
      <c r="BM101" s="31">
        <f t="shared" ref="BM101" si="75">BM78+BM81+BM88+BM91+BM95+BM98+BM99+BM100</f>
        <v>0</v>
      </c>
      <c r="BN101" s="31">
        <f t="shared" ref="BN101" si="76">BN78+BN81+BN88+BN91+BN95+BN98+BN99+BN100</f>
        <v>0</v>
      </c>
      <c r="BO101" s="31">
        <f t="shared" ref="BO101" si="77">BO78+BO81+BO88+BO91+BO95+BO98+BO99+BO100</f>
        <v>0</v>
      </c>
      <c r="BP101" s="31">
        <f t="shared" ref="BP101" si="78">BP78+BP81+BP88+BP91+BP95+BP98+BP99+BP100</f>
        <v>0</v>
      </c>
      <c r="BQ101" s="31">
        <f t="shared" ref="BQ101" si="79">BQ78+BQ81+BQ88+BQ91+BQ95+BQ98+BQ99+BQ100</f>
        <v>0</v>
      </c>
      <c r="BR101" s="31">
        <f t="shared" ref="BR101" si="80">BR78+BR81+BR88+BR91+BR95+BR98+BR99+BR100</f>
        <v>0</v>
      </c>
      <c r="BS101" s="31">
        <f t="shared" ref="BS101" si="81">BS78+BS81+BS88+BS91+BS95+BS98+BS99+BS100</f>
        <v>0</v>
      </c>
      <c r="BT101" s="31">
        <f t="shared" ref="BT101" si="82">BT78+BT81+BT88+BT91+BT95+BT98+BT99+BT100</f>
        <v>0</v>
      </c>
      <c r="BU101" s="31">
        <f t="shared" ref="BU101" si="83">BU78+BU81+BU88+BU91+BU95+BU98+BU99+BU100</f>
        <v>0</v>
      </c>
      <c r="BV101" s="31">
        <f t="shared" ref="BV101" si="84">BV78+BV81+BV88+BV91+BV95+BV98+BV99+BV100</f>
        <v>0</v>
      </c>
      <c r="BW101" s="31">
        <f t="shared" ref="BW101" si="85">BW78+BW81+BW88+BW91+BW95+BW98+BW99+BW100</f>
        <v>0</v>
      </c>
      <c r="BX101" s="31">
        <f t="shared" ref="BX101" si="86">BX78+BX81+BX88+BX91+BX95+BX98+BX99+BX100</f>
        <v>0</v>
      </c>
      <c r="BY101" s="31">
        <f t="shared" ref="BY101" si="87">BY78+BY81+BY88+BY91+BY95+BY98+BY99+BY100</f>
        <v>0</v>
      </c>
      <c r="BZ101" s="31">
        <f t="shared" ref="BZ101" si="88">BZ78+BZ81+BZ88+BZ91+BZ95+BZ98+BZ99+BZ100</f>
        <v>0</v>
      </c>
      <c r="CA101" s="31">
        <f t="shared" ref="CA101" si="89">CA78+CA81+CA88+CA91+CA95+CA98+CA99+CA100</f>
        <v>0</v>
      </c>
      <c r="CB101" s="31">
        <f t="shared" ref="CB101" si="90">CB78+CB81+CB88+CB91+CB95+CB98+CB99+CB100</f>
        <v>0</v>
      </c>
      <c r="CC101" s="31">
        <f t="shared" ref="CC101" si="91">CC78+CC81+CC88+CC91+CC95+CC98+CC99+CC100</f>
        <v>0</v>
      </c>
      <c r="CD101" s="31">
        <f t="shared" ref="CD101" si="92">CD78+CD81+CD88+CD91+CD95+CD98+CD99+CD100</f>
        <v>0</v>
      </c>
      <c r="CE101" s="31">
        <f t="shared" ref="CE101" si="93">CE78+CE81+CE88+CE91+CE95+CE98+CE99+CE100</f>
        <v>0</v>
      </c>
    </row>
    <row r="103" spans="2:83" hidden="1" x14ac:dyDescent="0.25">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row>
    <row r="104" spans="2:83" hidden="1" x14ac:dyDescent="0.25">
      <c r="AM104" s="119"/>
      <c r="AN104" s="119"/>
      <c r="AO104" s="18"/>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226"/>
      <c r="BL104" s="226"/>
      <c r="BM104" s="226"/>
      <c r="BN104" s="226"/>
      <c r="BO104" s="226"/>
      <c r="BP104" s="226"/>
      <c r="BQ104" s="226"/>
      <c r="BR104" s="226"/>
      <c r="BS104" s="226"/>
      <c r="BT104" s="226"/>
      <c r="BU104" s="226"/>
      <c r="BV104" s="226"/>
      <c r="BW104" s="226"/>
      <c r="BX104" s="226"/>
      <c r="BY104" s="226"/>
      <c r="BZ104" s="226"/>
      <c r="CA104" s="226"/>
      <c r="CB104" s="226"/>
      <c r="CC104" s="226"/>
      <c r="CD104" s="226"/>
      <c r="CE104" s="226"/>
    </row>
    <row r="105" spans="2:83" hidden="1" x14ac:dyDescent="0.25">
      <c r="AM105" s="18"/>
      <c r="AN105" s="18"/>
      <c r="AO105" s="1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row>
    <row r="106" spans="2:83" hidden="1" x14ac:dyDescent="0.25">
      <c r="C106" s="18"/>
      <c r="AM106" s="18"/>
      <c r="AN106" s="18"/>
      <c r="AO106" s="1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row>
    <row r="108" spans="2:83" x14ac:dyDescent="0.25">
      <c r="C108" s="96" t="s">
        <v>333</v>
      </c>
    </row>
    <row r="109" spans="2:83" x14ac:dyDescent="0.25">
      <c r="C109" s="22" t="s">
        <v>89</v>
      </c>
      <c r="W109" s="2">
        <f>Sales!W109</f>
        <v>171.6</v>
      </c>
      <c r="X109" s="2">
        <f>Sales!X109</f>
        <v>173.57999999999998</v>
      </c>
      <c r="Y109" s="2">
        <f>Sales!Y109</f>
        <v>175.55999999999997</v>
      </c>
      <c r="Z109" s="2">
        <f>Sales!Z109</f>
        <v>177.53999999999996</v>
      </c>
      <c r="AA109" s="2">
        <f>Sales!AA109</f>
        <v>179.51999999999995</v>
      </c>
      <c r="AB109" s="2">
        <f>Sales!AB109</f>
        <v>181.5</v>
      </c>
      <c r="AC109" s="2">
        <f>Sales!AC109</f>
        <v>182.98</v>
      </c>
      <c r="AD109" s="2">
        <f>Sales!AD109</f>
        <v>184.45999999999998</v>
      </c>
      <c r="AE109" s="2">
        <f>Sales!AE109</f>
        <v>185.93999999999997</v>
      </c>
      <c r="AF109" s="2">
        <f>Sales!AF109</f>
        <v>187.41999999999996</v>
      </c>
      <c r="AG109" s="2">
        <f>Sales!AG109</f>
        <v>188.9</v>
      </c>
      <c r="AH109" s="2">
        <f>Sales!AH109</f>
        <v>189.64000000000001</v>
      </c>
      <c r="AI109" s="2">
        <f>Sales!AI109</f>
        <v>190.38000000000002</v>
      </c>
      <c r="AJ109" s="2">
        <f>Sales!AJ109</f>
        <v>191.12000000000003</v>
      </c>
      <c r="AK109" s="2">
        <f>Sales!AK109</f>
        <v>191.86000000000004</v>
      </c>
      <c r="AL109" s="2">
        <f>Sales!AL109</f>
        <v>192.6</v>
      </c>
      <c r="AM109" s="2">
        <f>Sales!AM109</f>
        <v>193.34</v>
      </c>
      <c r="AN109" s="2">
        <f>Sales!AN109</f>
        <v>194.08</v>
      </c>
      <c r="AO109" s="2">
        <f>Sales!AO109</f>
        <v>194.82000000000002</v>
      </c>
      <c r="AP109" s="2">
        <f>Sales!AP109</f>
        <v>195.56000000000003</v>
      </c>
      <c r="AQ109" s="2">
        <f>Sales!AQ109</f>
        <v>196.3</v>
      </c>
      <c r="AR109" s="2">
        <f>Sales!AR109</f>
        <v>197.06</v>
      </c>
      <c r="AS109" s="2">
        <f>Sales!AS109</f>
        <v>197.82</v>
      </c>
      <c r="AT109" s="2">
        <f>Sales!AT109</f>
        <v>198.57999999999998</v>
      </c>
      <c r="AU109" s="2">
        <f>Sales!AU109</f>
        <v>199.33999999999997</v>
      </c>
      <c r="AV109" s="2">
        <f>Sales!AV109</f>
        <v>200.1</v>
      </c>
      <c r="AW109" s="2">
        <f>Sales!AW109</f>
        <v>200.85999999999999</v>
      </c>
      <c r="AX109" s="2">
        <f>Sales!AX109</f>
        <v>201.61999999999998</v>
      </c>
      <c r="AY109" s="2">
        <f>Sales!AY109</f>
        <v>202.37999999999997</v>
      </c>
      <c r="AZ109" s="2">
        <f>Sales!AZ109</f>
        <v>203.13999999999996</v>
      </c>
      <c r="BA109" s="2">
        <f>Sales!BA109</f>
        <v>203.9</v>
      </c>
      <c r="BB109" s="2">
        <f>Sales!BB109</f>
        <v>204.66</v>
      </c>
      <c r="BC109" s="2">
        <f>Sales!BC109</f>
        <v>205.42</v>
      </c>
      <c r="BD109" s="2">
        <f>Sales!BD109</f>
        <v>206.18</v>
      </c>
      <c r="BE109" s="2">
        <f>Sales!BE109</f>
        <v>206.94</v>
      </c>
      <c r="BF109" s="2">
        <f>Sales!BF109</f>
        <v>207.7</v>
      </c>
      <c r="BG109" s="2">
        <f>Sales!BG109</f>
        <v>208.46</v>
      </c>
      <c r="BH109" s="2">
        <f>Sales!BH109</f>
        <v>209.22</v>
      </c>
      <c r="BI109" s="2">
        <f>Sales!BI109</f>
        <v>209.98</v>
      </c>
      <c r="BJ109" s="2">
        <f>Sales!BJ109</f>
        <v>210.74</v>
      </c>
      <c r="BK109" s="2">
        <f>Sales!BK109</f>
        <v>211.5</v>
      </c>
      <c r="BL109" s="2">
        <f>Sales!BL109</f>
        <v>212.26</v>
      </c>
      <c r="BM109" s="2">
        <f>Sales!BM109</f>
        <v>213.01999999999998</v>
      </c>
      <c r="BN109" s="2">
        <f>Sales!BN109</f>
        <v>213.77999999999997</v>
      </c>
      <c r="BO109" s="2">
        <f>Sales!BO109</f>
        <v>214.53999999999996</v>
      </c>
      <c r="BP109" s="2">
        <f>Sales!BP109</f>
        <v>215.29999999999995</v>
      </c>
      <c r="BQ109" s="2">
        <f>Sales!BQ109</f>
        <v>216.05999999999995</v>
      </c>
      <c r="BR109" s="2">
        <f>Sales!BR109</f>
        <v>216.81999999999994</v>
      </c>
      <c r="BS109" s="2">
        <f>Sales!BS109</f>
        <v>217.57999999999993</v>
      </c>
      <c r="BT109" s="2">
        <f>Sales!BT109</f>
        <v>218.33999999999992</v>
      </c>
      <c r="BU109" s="2">
        <f>Sales!BU109</f>
        <v>219.09999999999991</v>
      </c>
      <c r="BV109" s="2">
        <f>Sales!BV109</f>
        <v>219.8599999999999</v>
      </c>
      <c r="BW109" s="2">
        <f>Sales!BW109</f>
        <v>220.61999999999989</v>
      </c>
      <c r="BX109" s="2">
        <f>Sales!BX109</f>
        <v>221.37999999999988</v>
      </c>
      <c r="BY109" s="2">
        <f>Sales!BY109</f>
        <v>222.13999999999987</v>
      </c>
      <c r="BZ109" s="2">
        <f>Sales!BZ109</f>
        <v>222.89999999999986</v>
      </c>
      <c r="CA109" s="2">
        <f>Sales!CA109</f>
        <v>223.65999999999985</v>
      </c>
      <c r="CB109" s="2">
        <f>Sales!CB109</f>
        <v>224.41999999999985</v>
      </c>
      <c r="CC109" s="2">
        <f>Sales!CC109</f>
        <v>225.17999999999984</v>
      </c>
      <c r="CD109" s="2">
        <f>Sales!CD109</f>
        <v>225.93999999999983</v>
      </c>
      <c r="CE109" s="2">
        <f>Sales!CE109</f>
        <v>226.69999999999982</v>
      </c>
    </row>
    <row r="110" spans="2:83" x14ac:dyDescent="0.25">
      <c r="C110" s="23" t="s">
        <v>90</v>
      </c>
      <c r="W110" s="21">
        <f>Sales!W110</f>
        <v>212.78399999999999</v>
      </c>
      <c r="X110" s="21">
        <f>Sales!X110</f>
        <v>215.23919999999998</v>
      </c>
      <c r="Y110" s="21">
        <f>Sales!Y110</f>
        <v>217.69439999999997</v>
      </c>
      <c r="Z110" s="21">
        <f>Sales!Z110</f>
        <v>220.14959999999996</v>
      </c>
      <c r="AA110" s="21">
        <f>Sales!AA110</f>
        <v>222.60479999999995</v>
      </c>
      <c r="AB110" s="21">
        <f>Sales!AB110</f>
        <v>225.06</v>
      </c>
      <c r="AC110" s="21">
        <f>Sales!AC110</f>
        <v>226.89519999999999</v>
      </c>
      <c r="AD110" s="21">
        <f>Sales!AD110</f>
        <v>228.73039999999997</v>
      </c>
      <c r="AE110" s="21">
        <f>Sales!AE110</f>
        <v>230.56559999999996</v>
      </c>
      <c r="AF110" s="21">
        <f>Sales!AF110</f>
        <v>232.40079999999995</v>
      </c>
      <c r="AG110" s="21">
        <f>Sales!AG110</f>
        <v>234.23600000000002</v>
      </c>
      <c r="AH110" s="21">
        <f>Sales!AH110</f>
        <v>235.15360000000001</v>
      </c>
      <c r="AI110" s="21">
        <f>Sales!AI110</f>
        <v>236.07120000000003</v>
      </c>
      <c r="AJ110" s="21">
        <f>Sales!AJ110</f>
        <v>236.98880000000003</v>
      </c>
      <c r="AK110" s="21">
        <f>Sales!AK110</f>
        <v>237.90640000000005</v>
      </c>
      <c r="AL110" s="21">
        <f>Sales!AL110</f>
        <v>238.82399999999998</v>
      </c>
      <c r="AM110" s="21">
        <f>Sales!AM110</f>
        <v>239.74160000000001</v>
      </c>
      <c r="AN110" s="21">
        <f>Sales!AN110</f>
        <v>240.65920000000003</v>
      </c>
      <c r="AO110" s="21">
        <f>Sales!AO110</f>
        <v>241.57680000000002</v>
      </c>
      <c r="AP110" s="21">
        <f>Sales!AP110</f>
        <v>242.49440000000004</v>
      </c>
      <c r="AQ110" s="21">
        <f>Sales!AQ110</f>
        <v>243.41200000000001</v>
      </c>
      <c r="AR110" s="21">
        <f>Sales!AR110</f>
        <v>244.3544</v>
      </c>
      <c r="AS110" s="21">
        <f>Sales!AS110</f>
        <v>245.29679999999999</v>
      </c>
      <c r="AT110" s="21">
        <f>Sales!AT110</f>
        <v>246.23919999999998</v>
      </c>
      <c r="AU110" s="21">
        <f>Sales!AU110</f>
        <v>247.18159999999997</v>
      </c>
      <c r="AV110" s="21">
        <f>Sales!AV110</f>
        <v>248.124</v>
      </c>
      <c r="AW110" s="21">
        <f>Sales!AW110</f>
        <v>249.06639999999999</v>
      </c>
      <c r="AX110" s="21">
        <f>Sales!AX110</f>
        <v>250.00879999999998</v>
      </c>
      <c r="AY110" s="21">
        <f>Sales!AY110</f>
        <v>250.95119999999994</v>
      </c>
      <c r="AZ110" s="21">
        <f>Sales!AZ110</f>
        <v>251.89359999999994</v>
      </c>
      <c r="BA110" s="21">
        <f>Sales!BA110</f>
        <v>252.83600000000001</v>
      </c>
      <c r="BB110" s="21">
        <f>Sales!BB110</f>
        <v>253.77840000000009</v>
      </c>
      <c r="BC110" s="21">
        <f>Sales!BC110</f>
        <v>254.72080000000017</v>
      </c>
      <c r="BD110" s="21">
        <f>Sales!BD110</f>
        <v>255.66320000000024</v>
      </c>
      <c r="BE110" s="21">
        <f>Sales!BE110</f>
        <v>256.60560000000032</v>
      </c>
      <c r="BF110" s="21">
        <f>Sales!BF110</f>
        <v>257.5480000000004</v>
      </c>
      <c r="BG110" s="21">
        <f>Sales!BG110</f>
        <v>258.39999999999998</v>
      </c>
      <c r="BH110" s="21">
        <f>Sales!BH110</f>
        <v>259.3</v>
      </c>
      <c r="BI110" s="21">
        <f>Sales!BI110</f>
        <v>260.2</v>
      </c>
      <c r="BJ110" s="21">
        <f>Sales!BJ110</f>
        <v>261.10000000000002</v>
      </c>
      <c r="BK110" s="21">
        <f>Sales!BK110</f>
        <v>262</v>
      </c>
      <c r="BL110" s="21">
        <f>Sales!BL110</f>
        <v>262.89999999999998</v>
      </c>
      <c r="BM110" s="21">
        <f>Sales!BM110</f>
        <v>263.79999999999995</v>
      </c>
      <c r="BN110" s="21">
        <f>Sales!BN110</f>
        <v>264.69999999999993</v>
      </c>
      <c r="BO110" s="21">
        <f>Sales!BO110</f>
        <v>265.59999999999991</v>
      </c>
      <c r="BP110" s="21">
        <f>Sales!BP110</f>
        <v>266.49999999999989</v>
      </c>
      <c r="BQ110" s="21">
        <f>Sales!BQ110</f>
        <v>267.39999999999986</v>
      </c>
      <c r="BR110" s="21">
        <f>Sales!BR110</f>
        <v>268.29999999999984</v>
      </c>
      <c r="BS110" s="21">
        <f>Sales!BS110</f>
        <v>269.19999999999982</v>
      </c>
      <c r="BT110" s="21">
        <f>Sales!BT110</f>
        <v>270.0999999999998</v>
      </c>
      <c r="BU110" s="21">
        <f>Sales!BU110</f>
        <v>270.99999999999977</v>
      </c>
      <c r="BV110" s="21">
        <f>Sales!BV110</f>
        <v>271.89999999999975</v>
      </c>
      <c r="BW110" s="21">
        <f>Sales!BW110</f>
        <v>272.79999999999973</v>
      </c>
      <c r="BX110" s="21">
        <f>Sales!BX110</f>
        <v>273.6999999999997</v>
      </c>
      <c r="BY110" s="21">
        <f>Sales!BY110</f>
        <v>274.59999999999968</v>
      </c>
      <c r="BZ110" s="21">
        <f>Sales!BZ110</f>
        <v>275.49999999999966</v>
      </c>
      <c r="CA110" s="21">
        <f>Sales!CA110</f>
        <v>276.39999999999964</v>
      </c>
      <c r="CB110" s="21">
        <f>Sales!CB110</f>
        <v>277.29999999999961</v>
      </c>
      <c r="CC110" s="21">
        <f>Sales!CC110</f>
        <v>278.19999999999959</v>
      </c>
      <c r="CD110" s="21">
        <f>Sales!CD110</f>
        <v>279.09999999999957</v>
      </c>
      <c r="CE110" s="21">
        <f>Sales!CE110</f>
        <v>279.99999999999955</v>
      </c>
    </row>
    <row r="111" spans="2:83" x14ac:dyDescent="0.25">
      <c r="C111" s="24" t="s">
        <v>146</v>
      </c>
      <c r="W111" s="100">
        <f ca="1">W78/W109*1000</f>
        <v>6.3823581466619608</v>
      </c>
      <c r="X111" s="100">
        <f t="shared" ref="X111:CE111" ca="1" si="94">X78/X109*1000</f>
        <v>6.6718866099235399</v>
      </c>
      <c r="Y111" s="100">
        <f t="shared" ca="1" si="94"/>
        <v>6.9083324075200103</v>
      </c>
      <c r="Z111" s="100">
        <f t="shared" ca="1" si="94"/>
        <v>6.7122777765779906</v>
      </c>
      <c r="AA111" s="100">
        <f t="shared" ca="1" si="94"/>
        <v>6.7094660883360833</v>
      </c>
      <c r="AB111" s="100">
        <f t="shared" ca="1" si="94"/>
        <v>6.5042405461497319</v>
      </c>
      <c r="AC111" s="100">
        <f t="shared" ca="1" si="94"/>
        <v>6.3926206896014026</v>
      </c>
      <c r="AD111" s="100">
        <f t="shared" ca="1" si="94"/>
        <v>6.3482137170242448</v>
      </c>
      <c r="AE111" s="100">
        <f t="shared" ca="1" si="94"/>
        <v>6.2361717021824257</v>
      </c>
      <c r="AF111" s="100">
        <f t="shared" ca="1" si="94"/>
        <v>6.1317573642276217</v>
      </c>
      <c r="AG111" s="100">
        <f t="shared" ca="1" si="94"/>
        <v>6.16203775513282</v>
      </c>
      <c r="AH111" s="100">
        <f t="shared" ca="1" si="94"/>
        <v>6.1158976154343234</v>
      </c>
      <c r="AI111" s="100">
        <f t="shared" ca="1" si="94"/>
        <v>6.1270892717699459</v>
      </c>
      <c r="AJ111" s="100">
        <f t="shared" ca="1" si="94"/>
        <v>6.2306210080463975</v>
      </c>
      <c r="AK111" s="100">
        <f t="shared" ca="1" si="94"/>
        <v>6.299411596863715</v>
      </c>
      <c r="AL111" s="100">
        <f t="shared" ca="1" si="94"/>
        <v>6.4580793443643287</v>
      </c>
      <c r="AM111" s="100">
        <f t="shared" ca="1" si="94"/>
        <v>6.7545922807686738</v>
      </c>
      <c r="AN111" s="100">
        <f t="shared" ca="1" si="94"/>
        <v>7.1792849720562826</v>
      </c>
      <c r="AO111" s="100">
        <f t="shared" ca="1" si="94"/>
        <v>7.3767552344988214</v>
      </c>
      <c r="AP111" s="100">
        <f t="shared" ca="1" si="94"/>
        <v>7.3825210885966177</v>
      </c>
      <c r="AQ111" s="100">
        <f t="shared" ca="1" si="94"/>
        <v>7.5592099370059884</v>
      </c>
      <c r="AR111" s="100">
        <f t="shared" ca="1" si="94"/>
        <v>7.8433156321270641</v>
      </c>
      <c r="AS111" s="100">
        <f t="shared" ca="1" si="94"/>
        <v>8.0658093880040269</v>
      </c>
      <c r="AT111" s="100">
        <f t="shared" ca="1" si="94"/>
        <v>8.2201421472830152</v>
      </c>
      <c r="AU111" s="100">
        <f t="shared" si="94"/>
        <v>0</v>
      </c>
      <c r="AV111" s="100">
        <f t="shared" si="94"/>
        <v>0</v>
      </c>
      <c r="AW111" s="100">
        <f t="shared" si="94"/>
        <v>0</v>
      </c>
      <c r="AX111" s="100">
        <f t="shared" si="94"/>
        <v>0</v>
      </c>
      <c r="AY111" s="100">
        <f t="shared" si="94"/>
        <v>0</v>
      </c>
      <c r="AZ111" s="100">
        <f t="shared" si="94"/>
        <v>0</v>
      </c>
      <c r="BA111" s="100">
        <f t="shared" si="94"/>
        <v>0</v>
      </c>
      <c r="BB111" s="100">
        <f t="shared" si="94"/>
        <v>0</v>
      </c>
      <c r="BC111" s="100">
        <f t="shared" si="94"/>
        <v>0</v>
      </c>
      <c r="BD111" s="100">
        <f t="shared" si="94"/>
        <v>0</v>
      </c>
      <c r="BE111" s="100">
        <f t="shared" si="94"/>
        <v>0</v>
      </c>
      <c r="BF111" s="100">
        <f t="shared" si="94"/>
        <v>0</v>
      </c>
      <c r="BG111" s="100">
        <f t="shared" si="94"/>
        <v>0</v>
      </c>
      <c r="BH111" s="100">
        <f t="shared" si="94"/>
        <v>0</v>
      </c>
      <c r="BI111" s="100">
        <f t="shared" si="94"/>
        <v>0</v>
      </c>
      <c r="BJ111" s="100">
        <f t="shared" si="94"/>
        <v>0</v>
      </c>
      <c r="BK111" s="100">
        <f t="shared" si="94"/>
        <v>0</v>
      </c>
      <c r="BL111" s="100">
        <f t="shared" si="94"/>
        <v>0</v>
      </c>
      <c r="BM111" s="100">
        <f t="shared" si="94"/>
        <v>0</v>
      </c>
      <c r="BN111" s="100">
        <f t="shared" si="94"/>
        <v>0</v>
      </c>
      <c r="BO111" s="100">
        <f t="shared" si="94"/>
        <v>0</v>
      </c>
      <c r="BP111" s="100">
        <f t="shared" si="94"/>
        <v>0</v>
      </c>
      <c r="BQ111" s="100">
        <f t="shared" si="94"/>
        <v>0</v>
      </c>
      <c r="BR111" s="100">
        <f t="shared" si="94"/>
        <v>0</v>
      </c>
      <c r="BS111" s="100">
        <f t="shared" si="94"/>
        <v>0</v>
      </c>
      <c r="BT111" s="100">
        <f t="shared" si="94"/>
        <v>0</v>
      </c>
      <c r="BU111" s="100">
        <f t="shared" si="94"/>
        <v>0</v>
      </c>
      <c r="BV111" s="100">
        <f t="shared" si="94"/>
        <v>0</v>
      </c>
      <c r="BW111" s="100">
        <f t="shared" si="94"/>
        <v>0</v>
      </c>
      <c r="BX111" s="100">
        <f t="shared" si="94"/>
        <v>0</v>
      </c>
      <c r="BY111" s="100">
        <f t="shared" si="94"/>
        <v>0</v>
      </c>
      <c r="BZ111" s="100">
        <f t="shared" si="94"/>
        <v>0</v>
      </c>
      <c r="CA111" s="100">
        <f t="shared" si="94"/>
        <v>0</v>
      </c>
      <c r="CB111" s="100">
        <f t="shared" si="94"/>
        <v>0</v>
      </c>
      <c r="CC111" s="100">
        <f t="shared" si="94"/>
        <v>0</v>
      </c>
      <c r="CD111" s="100">
        <f t="shared" si="94"/>
        <v>0</v>
      </c>
      <c r="CE111" s="100">
        <f t="shared" si="94"/>
        <v>0</v>
      </c>
    </row>
    <row r="112" spans="2:83" x14ac:dyDescent="0.25">
      <c r="C112" s="24" t="s">
        <v>147</v>
      </c>
      <c r="W112" s="100">
        <f ca="1">W81/W109*1000</f>
        <v>1.7613006672190628</v>
      </c>
      <c r="X112" s="100">
        <f t="shared" ref="X112:CE112" ca="1" si="95">X81/X109*1000</f>
        <v>1.983470078909868</v>
      </c>
      <c r="Y112" s="100">
        <f t="shared" ca="1" si="95"/>
        <v>2.2685191010092773</v>
      </c>
      <c r="Z112" s="100">
        <f t="shared" ca="1" si="95"/>
        <v>2.5396355411040887</v>
      </c>
      <c r="AA112" s="100">
        <f t="shared" ca="1" si="95"/>
        <v>2.9001160437332345</v>
      </c>
      <c r="AB112" s="100">
        <f t="shared" ca="1" si="95"/>
        <v>3.2643159650651112</v>
      </c>
      <c r="AC112" s="100">
        <f t="shared" ca="1" si="95"/>
        <v>3.6356956441119634</v>
      </c>
      <c r="AD112" s="100">
        <f t="shared" ca="1" si="95"/>
        <v>4.0633712003290938</v>
      </c>
      <c r="AE112" s="100">
        <f t="shared" ca="1" si="95"/>
        <v>4.4155606624864729</v>
      </c>
      <c r="AF112" s="100">
        <f t="shared" ca="1" si="95"/>
        <v>4.7156261093943002</v>
      </c>
      <c r="AG112" s="100">
        <f t="shared" ca="1" si="95"/>
        <v>5.0202433608792978</v>
      </c>
      <c r="AH112" s="100">
        <f t="shared" ca="1" si="95"/>
        <v>5.2883439208110028</v>
      </c>
      <c r="AI112" s="100">
        <f t="shared" ca="1" si="95"/>
        <v>5.5723468066586488</v>
      </c>
      <c r="AJ112" s="100">
        <f t="shared" ca="1" si="95"/>
        <v>5.8861423033703728</v>
      </c>
      <c r="AK112" s="100">
        <f t="shared" ca="1" si="95"/>
        <v>6.5071220388579238</v>
      </c>
      <c r="AL112" s="100">
        <f t="shared" ca="1" si="95"/>
        <v>8.3227095897837433</v>
      </c>
      <c r="AM112" s="100">
        <f t="shared" ca="1" si="95"/>
        <v>10.688220841484432</v>
      </c>
      <c r="AN112" s="100">
        <f t="shared" ca="1" si="95"/>
        <v>13.671833844624851</v>
      </c>
      <c r="AO112" s="100">
        <f t="shared" ca="1" si="95"/>
        <v>15.588261717404681</v>
      </c>
      <c r="AP112" s="100">
        <f t="shared" ca="1" si="95"/>
        <v>17.244493213623734</v>
      </c>
      <c r="AQ112" s="100">
        <f t="shared" ca="1" si="95"/>
        <v>17.988078668974531</v>
      </c>
      <c r="AR112" s="100">
        <f t="shared" ca="1" si="95"/>
        <v>18.432183874949743</v>
      </c>
      <c r="AS112" s="100">
        <f t="shared" ca="1" si="95"/>
        <v>18.096947459833189</v>
      </c>
      <c r="AT112" s="100">
        <f t="shared" ca="1" si="95"/>
        <v>17.792830175933073</v>
      </c>
      <c r="AU112" s="100">
        <f t="shared" si="95"/>
        <v>0</v>
      </c>
      <c r="AV112" s="100">
        <f t="shared" si="95"/>
        <v>0</v>
      </c>
      <c r="AW112" s="100">
        <f t="shared" si="95"/>
        <v>0</v>
      </c>
      <c r="AX112" s="100">
        <f t="shared" si="95"/>
        <v>0</v>
      </c>
      <c r="AY112" s="100">
        <f t="shared" si="95"/>
        <v>0</v>
      </c>
      <c r="AZ112" s="100">
        <f t="shared" si="95"/>
        <v>0</v>
      </c>
      <c r="BA112" s="100">
        <f t="shared" si="95"/>
        <v>0</v>
      </c>
      <c r="BB112" s="100">
        <f t="shared" si="95"/>
        <v>0</v>
      </c>
      <c r="BC112" s="100">
        <f t="shared" si="95"/>
        <v>0</v>
      </c>
      <c r="BD112" s="100">
        <f t="shared" si="95"/>
        <v>0</v>
      </c>
      <c r="BE112" s="100">
        <f t="shared" si="95"/>
        <v>0</v>
      </c>
      <c r="BF112" s="100">
        <f t="shared" si="95"/>
        <v>0</v>
      </c>
      <c r="BG112" s="100">
        <f t="shared" si="95"/>
        <v>0</v>
      </c>
      <c r="BH112" s="100">
        <f t="shared" si="95"/>
        <v>0</v>
      </c>
      <c r="BI112" s="100">
        <f t="shared" si="95"/>
        <v>0</v>
      </c>
      <c r="BJ112" s="100">
        <f t="shared" si="95"/>
        <v>0</v>
      </c>
      <c r="BK112" s="100">
        <f t="shared" si="95"/>
        <v>0</v>
      </c>
      <c r="BL112" s="100">
        <f t="shared" si="95"/>
        <v>0</v>
      </c>
      <c r="BM112" s="100">
        <f t="shared" si="95"/>
        <v>0</v>
      </c>
      <c r="BN112" s="100">
        <f t="shared" si="95"/>
        <v>0</v>
      </c>
      <c r="BO112" s="100">
        <f t="shared" si="95"/>
        <v>0</v>
      </c>
      <c r="BP112" s="100">
        <f t="shared" si="95"/>
        <v>0</v>
      </c>
      <c r="BQ112" s="100">
        <f t="shared" si="95"/>
        <v>0</v>
      </c>
      <c r="BR112" s="100">
        <f t="shared" si="95"/>
        <v>0</v>
      </c>
      <c r="BS112" s="100">
        <f t="shared" si="95"/>
        <v>0</v>
      </c>
      <c r="BT112" s="100">
        <f t="shared" si="95"/>
        <v>0</v>
      </c>
      <c r="BU112" s="100">
        <f t="shared" si="95"/>
        <v>0</v>
      </c>
      <c r="BV112" s="100">
        <f t="shared" si="95"/>
        <v>0</v>
      </c>
      <c r="BW112" s="100">
        <f t="shared" si="95"/>
        <v>0</v>
      </c>
      <c r="BX112" s="100">
        <f t="shared" si="95"/>
        <v>0</v>
      </c>
      <c r="BY112" s="100">
        <f t="shared" si="95"/>
        <v>0</v>
      </c>
      <c r="BZ112" s="100">
        <f t="shared" si="95"/>
        <v>0</v>
      </c>
      <c r="CA112" s="100">
        <f t="shared" si="95"/>
        <v>0</v>
      </c>
      <c r="CB112" s="100">
        <f t="shared" si="95"/>
        <v>0</v>
      </c>
      <c r="CC112" s="100">
        <f t="shared" si="95"/>
        <v>0</v>
      </c>
      <c r="CD112" s="100">
        <f t="shared" si="95"/>
        <v>0</v>
      </c>
      <c r="CE112" s="100">
        <f t="shared" si="95"/>
        <v>0</v>
      </c>
    </row>
    <row r="113" spans="2:83" x14ac:dyDescent="0.25">
      <c r="C113" s="24" t="s">
        <v>148</v>
      </c>
      <c r="W113" s="100">
        <f ca="1">(W88+W100)/W109*1000</f>
        <v>7.8205867457484901</v>
      </c>
      <c r="X113" s="100">
        <f t="shared" ref="X113:CE113" ca="1" si="96">(X88+X100)/X109*1000</f>
        <v>10.959845892652348</v>
      </c>
      <c r="Y113" s="100">
        <f t="shared" ca="1" si="96"/>
        <v>15.935756244337375</v>
      </c>
      <c r="Z113" s="100">
        <f t="shared" ca="1" si="96"/>
        <v>20.687897536261389</v>
      </c>
      <c r="AA113" s="100">
        <f t="shared" ca="1" si="96"/>
        <v>24.387639630925158</v>
      </c>
      <c r="AB113" s="100">
        <f t="shared" ca="1" si="96"/>
        <v>25.834626961210574</v>
      </c>
      <c r="AC113" s="100">
        <f t="shared" ca="1" si="96"/>
        <v>26.631572108523823</v>
      </c>
      <c r="AD113" s="100">
        <f t="shared" ca="1" si="96"/>
        <v>27.202866161879172</v>
      </c>
      <c r="AE113" s="100">
        <f t="shared" ca="1" si="96"/>
        <v>27.410200677513686</v>
      </c>
      <c r="AF113" s="100">
        <f t="shared" ca="1" si="96"/>
        <v>27.553486125859589</v>
      </c>
      <c r="AG113" s="100">
        <f t="shared" ca="1" si="96"/>
        <v>28.346053155902421</v>
      </c>
      <c r="AH113" s="100">
        <f t="shared" ca="1" si="96"/>
        <v>28.822971302866964</v>
      </c>
      <c r="AI113" s="100">
        <f t="shared" ca="1" si="96"/>
        <v>29.592823430751768</v>
      </c>
      <c r="AJ113" s="100">
        <f t="shared" ca="1" si="96"/>
        <v>30.497715601940445</v>
      </c>
      <c r="AK113" s="100">
        <f t="shared" ca="1" si="96"/>
        <v>31.1463506155781</v>
      </c>
      <c r="AL113" s="100">
        <f t="shared" ca="1" si="96"/>
        <v>32.572623019621666</v>
      </c>
      <c r="AM113" s="100">
        <f t="shared" ca="1" si="96"/>
        <v>34.444207042350797</v>
      </c>
      <c r="AN113" s="100">
        <f t="shared" ca="1" si="96"/>
        <v>37.066206992481582</v>
      </c>
      <c r="AO113" s="100">
        <f t="shared" ca="1" si="96"/>
        <v>39.412966427646332</v>
      </c>
      <c r="AP113" s="100">
        <f t="shared" ca="1" si="96"/>
        <v>42.303763158845449</v>
      </c>
      <c r="AQ113" s="100">
        <f t="shared" ca="1" si="96"/>
        <v>47.272584402467182</v>
      </c>
      <c r="AR113" s="100">
        <f t="shared" ca="1" si="96"/>
        <v>53.021359605203415</v>
      </c>
      <c r="AS113" s="100">
        <f t="shared" ca="1" si="96"/>
        <v>58.594392583840339</v>
      </c>
      <c r="AT113" s="100">
        <f t="shared" ca="1" si="96"/>
        <v>62.466183883854995</v>
      </c>
      <c r="AU113" s="100">
        <f t="shared" si="96"/>
        <v>0</v>
      </c>
      <c r="AV113" s="100">
        <f t="shared" si="96"/>
        <v>0</v>
      </c>
      <c r="AW113" s="100">
        <f t="shared" si="96"/>
        <v>0</v>
      </c>
      <c r="AX113" s="100">
        <f t="shared" si="96"/>
        <v>0</v>
      </c>
      <c r="AY113" s="100">
        <f t="shared" si="96"/>
        <v>0</v>
      </c>
      <c r="AZ113" s="100">
        <f t="shared" si="96"/>
        <v>0</v>
      </c>
      <c r="BA113" s="100">
        <f t="shared" si="96"/>
        <v>0</v>
      </c>
      <c r="BB113" s="100">
        <f t="shared" si="96"/>
        <v>0</v>
      </c>
      <c r="BC113" s="100">
        <f t="shared" si="96"/>
        <v>0</v>
      </c>
      <c r="BD113" s="100">
        <f t="shared" si="96"/>
        <v>0</v>
      </c>
      <c r="BE113" s="100">
        <f t="shared" si="96"/>
        <v>0</v>
      </c>
      <c r="BF113" s="100">
        <f t="shared" si="96"/>
        <v>0</v>
      </c>
      <c r="BG113" s="100">
        <f t="shared" si="96"/>
        <v>0</v>
      </c>
      <c r="BH113" s="100">
        <f t="shared" si="96"/>
        <v>0</v>
      </c>
      <c r="BI113" s="100">
        <f t="shared" si="96"/>
        <v>0</v>
      </c>
      <c r="BJ113" s="100">
        <f t="shared" si="96"/>
        <v>0</v>
      </c>
      <c r="BK113" s="100">
        <f t="shared" si="96"/>
        <v>0</v>
      </c>
      <c r="BL113" s="100">
        <f t="shared" si="96"/>
        <v>0</v>
      </c>
      <c r="BM113" s="100">
        <f t="shared" si="96"/>
        <v>0</v>
      </c>
      <c r="BN113" s="100">
        <f t="shared" si="96"/>
        <v>0</v>
      </c>
      <c r="BO113" s="100">
        <f t="shared" si="96"/>
        <v>0</v>
      </c>
      <c r="BP113" s="100">
        <f t="shared" si="96"/>
        <v>0</v>
      </c>
      <c r="BQ113" s="100">
        <f t="shared" si="96"/>
        <v>0</v>
      </c>
      <c r="BR113" s="100">
        <f t="shared" si="96"/>
        <v>0</v>
      </c>
      <c r="BS113" s="100">
        <f t="shared" si="96"/>
        <v>0</v>
      </c>
      <c r="BT113" s="100">
        <f t="shared" si="96"/>
        <v>0</v>
      </c>
      <c r="BU113" s="100">
        <f t="shared" si="96"/>
        <v>0</v>
      </c>
      <c r="BV113" s="100">
        <f t="shared" si="96"/>
        <v>0</v>
      </c>
      <c r="BW113" s="100">
        <f t="shared" si="96"/>
        <v>0</v>
      </c>
      <c r="BX113" s="100">
        <f t="shared" si="96"/>
        <v>0</v>
      </c>
      <c r="BY113" s="100">
        <f t="shared" si="96"/>
        <v>0</v>
      </c>
      <c r="BZ113" s="100">
        <f t="shared" si="96"/>
        <v>0</v>
      </c>
      <c r="CA113" s="100">
        <f t="shared" si="96"/>
        <v>0</v>
      </c>
      <c r="CB113" s="100">
        <f t="shared" si="96"/>
        <v>0</v>
      </c>
      <c r="CC113" s="100">
        <f t="shared" si="96"/>
        <v>0</v>
      </c>
      <c r="CD113" s="100">
        <f t="shared" si="96"/>
        <v>0</v>
      </c>
      <c r="CE113" s="100">
        <f t="shared" si="96"/>
        <v>0</v>
      </c>
    </row>
    <row r="114" spans="2:83" x14ac:dyDescent="0.25">
      <c r="C114" s="24" t="s">
        <v>149</v>
      </c>
      <c r="W114" s="100">
        <f ca="1">(W91+W99)/W109*1000</f>
        <v>82.311089258717786</v>
      </c>
      <c r="X114" s="100">
        <f t="shared" ref="X114:CE114" ca="1" si="97">(X91+X99)/X109*1000</f>
        <v>85.50471408816253</v>
      </c>
      <c r="Y114" s="100">
        <f t="shared" ca="1" si="97"/>
        <v>87.144262071906695</v>
      </c>
      <c r="Z114" s="100">
        <f t="shared" ca="1" si="97"/>
        <v>82.878583937758208</v>
      </c>
      <c r="AA114" s="100">
        <f t="shared" ca="1" si="97"/>
        <v>81.217665956561873</v>
      </c>
      <c r="AB114" s="100">
        <f t="shared" ca="1" si="97"/>
        <v>76.947701304676173</v>
      </c>
      <c r="AC114" s="100">
        <f t="shared" ca="1" si="97"/>
        <v>73.897216165393786</v>
      </c>
      <c r="AD114" s="100">
        <f t="shared" ca="1" si="97"/>
        <v>71.774315478955998</v>
      </c>
      <c r="AE114" s="100">
        <f t="shared" ca="1" si="97"/>
        <v>68.893701965863514</v>
      </c>
      <c r="AF114" s="100">
        <f t="shared" ca="1" si="97"/>
        <v>65.852293554135414</v>
      </c>
      <c r="AG114" s="100">
        <f t="shared" ca="1" si="97"/>
        <v>64.544599242523731</v>
      </c>
      <c r="AH114" s="100">
        <f t="shared" ca="1" si="97"/>
        <v>62.441283698771372</v>
      </c>
      <c r="AI114" s="100">
        <f t="shared" ca="1" si="97"/>
        <v>61.125322253766633</v>
      </c>
      <c r="AJ114" s="100">
        <f t="shared" ca="1" si="97"/>
        <v>60.170093747114549</v>
      </c>
      <c r="AK114" s="100">
        <f t="shared" ca="1" si="97"/>
        <v>58.629628621922457</v>
      </c>
      <c r="AL114" s="100">
        <f t="shared" ca="1" si="97"/>
        <v>58.031107133919114</v>
      </c>
      <c r="AM114" s="100">
        <f t="shared" ca="1" si="97"/>
        <v>59.082978963356226</v>
      </c>
      <c r="AN114" s="100">
        <f t="shared" ca="1" si="97"/>
        <v>61.197999348800614</v>
      </c>
      <c r="AO114" s="100">
        <f t="shared" ca="1" si="97"/>
        <v>57.304455181476364</v>
      </c>
      <c r="AP114" s="100">
        <f t="shared" ca="1" si="97"/>
        <v>48.134861475975022</v>
      </c>
      <c r="AQ114" s="100">
        <f t="shared" ca="1" si="97"/>
        <v>39.333430248489591</v>
      </c>
      <c r="AR114" s="100">
        <f t="shared" ca="1" si="97"/>
        <v>32.123480169511843</v>
      </c>
      <c r="AS114" s="100">
        <f t="shared" ca="1" si="97"/>
        <v>27.192227486615597</v>
      </c>
      <c r="AT114" s="100">
        <f t="shared" ca="1" si="97"/>
        <v>23.578022839800219</v>
      </c>
      <c r="AU114" s="100">
        <f t="shared" si="97"/>
        <v>0</v>
      </c>
      <c r="AV114" s="100">
        <f t="shared" si="97"/>
        <v>0</v>
      </c>
      <c r="AW114" s="100">
        <f t="shared" si="97"/>
        <v>0</v>
      </c>
      <c r="AX114" s="100">
        <f t="shared" si="97"/>
        <v>0</v>
      </c>
      <c r="AY114" s="100">
        <f t="shared" si="97"/>
        <v>0</v>
      </c>
      <c r="AZ114" s="100">
        <f t="shared" si="97"/>
        <v>0</v>
      </c>
      <c r="BA114" s="100">
        <f t="shared" si="97"/>
        <v>0</v>
      </c>
      <c r="BB114" s="100">
        <f t="shared" si="97"/>
        <v>0</v>
      </c>
      <c r="BC114" s="100">
        <f t="shared" si="97"/>
        <v>0</v>
      </c>
      <c r="BD114" s="100">
        <f t="shared" si="97"/>
        <v>0</v>
      </c>
      <c r="BE114" s="100">
        <f t="shared" si="97"/>
        <v>0</v>
      </c>
      <c r="BF114" s="100">
        <f t="shared" si="97"/>
        <v>0</v>
      </c>
      <c r="BG114" s="100">
        <f t="shared" si="97"/>
        <v>0</v>
      </c>
      <c r="BH114" s="100">
        <f t="shared" si="97"/>
        <v>0</v>
      </c>
      <c r="BI114" s="100">
        <f t="shared" si="97"/>
        <v>0</v>
      </c>
      <c r="BJ114" s="100">
        <f t="shared" si="97"/>
        <v>0</v>
      </c>
      <c r="BK114" s="100">
        <f t="shared" si="97"/>
        <v>0</v>
      </c>
      <c r="BL114" s="100">
        <f t="shared" si="97"/>
        <v>0</v>
      </c>
      <c r="BM114" s="100">
        <f t="shared" si="97"/>
        <v>0</v>
      </c>
      <c r="BN114" s="100">
        <f t="shared" si="97"/>
        <v>0</v>
      </c>
      <c r="BO114" s="100">
        <f t="shared" si="97"/>
        <v>0</v>
      </c>
      <c r="BP114" s="100">
        <f t="shared" si="97"/>
        <v>0</v>
      </c>
      <c r="BQ114" s="100">
        <f t="shared" si="97"/>
        <v>0</v>
      </c>
      <c r="BR114" s="100">
        <f t="shared" si="97"/>
        <v>0</v>
      </c>
      <c r="BS114" s="100">
        <f t="shared" si="97"/>
        <v>0</v>
      </c>
      <c r="BT114" s="100">
        <f t="shared" si="97"/>
        <v>0</v>
      </c>
      <c r="BU114" s="100">
        <f t="shared" si="97"/>
        <v>0</v>
      </c>
      <c r="BV114" s="100">
        <f t="shared" si="97"/>
        <v>0</v>
      </c>
      <c r="BW114" s="100">
        <f t="shared" si="97"/>
        <v>0</v>
      </c>
      <c r="BX114" s="100">
        <f t="shared" si="97"/>
        <v>0</v>
      </c>
      <c r="BY114" s="100">
        <f t="shared" si="97"/>
        <v>0</v>
      </c>
      <c r="BZ114" s="100">
        <f t="shared" si="97"/>
        <v>0</v>
      </c>
      <c r="CA114" s="100">
        <f t="shared" si="97"/>
        <v>0</v>
      </c>
      <c r="CB114" s="100">
        <f t="shared" si="97"/>
        <v>0</v>
      </c>
      <c r="CC114" s="100">
        <f t="shared" si="97"/>
        <v>0</v>
      </c>
      <c r="CD114" s="100">
        <f t="shared" si="97"/>
        <v>0</v>
      </c>
      <c r="CE114" s="100">
        <f t="shared" si="97"/>
        <v>0</v>
      </c>
    </row>
    <row r="115" spans="2:83" x14ac:dyDescent="0.25">
      <c r="C115" s="24" t="s">
        <v>150</v>
      </c>
      <c r="W115" s="100">
        <f>W98/W109*1000</f>
        <v>0</v>
      </c>
      <c r="X115" s="100">
        <f t="shared" ref="X115:CE115" si="98">X98/X109*1000</f>
        <v>0</v>
      </c>
      <c r="Y115" s="100">
        <f t="shared" si="98"/>
        <v>0</v>
      </c>
      <c r="Z115" s="100">
        <f t="shared" si="98"/>
        <v>0</v>
      </c>
      <c r="AA115" s="100">
        <f t="shared" si="98"/>
        <v>0</v>
      </c>
      <c r="AB115" s="100">
        <f t="shared" si="98"/>
        <v>0</v>
      </c>
      <c r="AC115" s="100">
        <f t="shared" si="98"/>
        <v>0</v>
      </c>
      <c r="AD115" s="100">
        <f t="shared" si="98"/>
        <v>0</v>
      </c>
      <c r="AE115" s="100">
        <f t="shared" si="98"/>
        <v>0</v>
      </c>
      <c r="AF115" s="100">
        <f t="shared" si="98"/>
        <v>0</v>
      </c>
      <c r="AG115" s="100">
        <f t="shared" si="98"/>
        <v>0</v>
      </c>
      <c r="AH115" s="100">
        <f t="shared" si="98"/>
        <v>0</v>
      </c>
      <c r="AI115" s="100">
        <f t="shared" si="98"/>
        <v>0</v>
      </c>
      <c r="AJ115" s="100">
        <f t="shared" si="98"/>
        <v>0</v>
      </c>
      <c r="AK115" s="100">
        <f t="shared" si="98"/>
        <v>0</v>
      </c>
      <c r="AL115" s="100">
        <f t="shared" si="98"/>
        <v>0</v>
      </c>
      <c r="AM115" s="100">
        <f t="shared" si="98"/>
        <v>0</v>
      </c>
      <c r="AN115" s="100">
        <f t="shared" si="98"/>
        <v>0</v>
      </c>
      <c r="AO115" s="100">
        <f t="shared" si="98"/>
        <v>0</v>
      </c>
      <c r="AP115" s="100">
        <f t="shared" ca="1" si="98"/>
        <v>0.85288853251345131</v>
      </c>
      <c r="AQ115" s="100">
        <f t="shared" ca="1" si="98"/>
        <v>1.5898622180571385</v>
      </c>
      <c r="AR115" s="100">
        <f t="shared" ca="1" si="98"/>
        <v>2.6287999556827955</v>
      </c>
      <c r="AS115" s="100">
        <f t="shared" ca="1" si="98"/>
        <v>4.0658411687340132</v>
      </c>
      <c r="AT115" s="100">
        <f t="shared" ca="1" si="98"/>
        <v>5.5234271645377726</v>
      </c>
      <c r="AU115" s="100">
        <f t="shared" si="98"/>
        <v>0</v>
      </c>
      <c r="AV115" s="100">
        <f t="shared" si="98"/>
        <v>0</v>
      </c>
      <c r="AW115" s="100">
        <f t="shared" si="98"/>
        <v>0</v>
      </c>
      <c r="AX115" s="100">
        <f t="shared" si="98"/>
        <v>0</v>
      </c>
      <c r="AY115" s="100">
        <f t="shared" si="98"/>
        <v>0</v>
      </c>
      <c r="AZ115" s="100">
        <f t="shared" si="98"/>
        <v>0</v>
      </c>
      <c r="BA115" s="100">
        <f t="shared" si="98"/>
        <v>0</v>
      </c>
      <c r="BB115" s="100">
        <f t="shared" si="98"/>
        <v>0</v>
      </c>
      <c r="BC115" s="100">
        <f t="shared" si="98"/>
        <v>0</v>
      </c>
      <c r="BD115" s="100">
        <f t="shared" si="98"/>
        <v>0</v>
      </c>
      <c r="BE115" s="100">
        <f t="shared" si="98"/>
        <v>0</v>
      </c>
      <c r="BF115" s="100">
        <f t="shared" si="98"/>
        <v>0</v>
      </c>
      <c r="BG115" s="100">
        <f t="shared" si="98"/>
        <v>0</v>
      </c>
      <c r="BH115" s="100">
        <f t="shared" si="98"/>
        <v>0</v>
      </c>
      <c r="BI115" s="100">
        <f t="shared" si="98"/>
        <v>0</v>
      </c>
      <c r="BJ115" s="100">
        <f t="shared" si="98"/>
        <v>0</v>
      </c>
      <c r="BK115" s="100">
        <f t="shared" si="98"/>
        <v>0</v>
      </c>
      <c r="BL115" s="100">
        <f t="shared" si="98"/>
        <v>0</v>
      </c>
      <c r="BM115" s="100">
        <f t="shared" si="98"/>
        <v>0</v>
      </c>
      <c r="BN115" s="100">
        <f t="shared" si="98"/>
        <v>0</v>
      </c>
      <c r="BO115" s="100">
        <f t="shared" si="98"/>
        <v>0</v>
      </c>
      <c r="BP115" s="100">
        <f t="shared" si="98"/>
        <v>0</v>
      </c>
      <c r="BQ115" s="100">
        <f t="shared" si="98"/>
        <v>0</v>
      </c>
      <c r="BR115" s="100">
        <f t="shared" si="98"/>
        <v>0</v>
      </c>
      <c r="BS115" s="100">
        <f t="shared" si="98"/>
        <v>0</v>
      </c>
      <c r="BT115" s="100">
        <f t="shared" si="98"/>
        <v>0</v>
      </c>
      <c r="BU115" s="100">
        <f t="shared" si="98"/>
        <v>0</v>
      </c>
      <c r="BV115" s="100">
        <f t="shared" si="98"/>
        <v>0</v>
      </c>
      <c r="BW115" s="100">
        <f t="shared" si="98"/>
        <v>0</v>
      </c>
      <c r="BX115" s="100">
        <f t="shared" si="98"/>
        <v>0</v>
      </c>
      <c r="BY115" s="100">
        <f t="shared" si="98"/>
        <v>0</v>
      </c>
      <c r="BZ115" s="100">
        <f t="shared" si="98"/>
        <v>0</v>
      </c>
      <c r="CA115" s="100">
        <f t="shared" si="98"/>
        <v>0</v>
      </c>
      <c r="CB115" s="100">
        <f t="shared" si="98"/>
        <v>0</v>
      </c>
      <c r="CC115" s="100">
        <f t="shared" si="98"/>
        <v>0</v>
      </c>
      <c r="CD115" s="100">
        <f t="shared" si="98"/>
        <v>0</v>
      </c>
      <c r="CE115" s="100">
        <f t="shared" si="98"/>
        <v>0</v>
      </c>
    </row>
    <row r="116" spans="2:83" x14ac:dyDescent="0.25">
      <c r="C116" s="25" t="s">
        <v>151</v>
      </c>
      <c r="W116" s="26">
        <f ca="1">SUM(W111:W115)</f>
        <v>98.275334818347304</v>
      </c>
      <c r="X116" s="26">
        <f t="shared" ref="X116:CE116" ca="1" si="99">SUM(X111:X115)</f>
        <v>105.11991666964829</v>
      </c>
      <c r="Y116" s="26">
        <f t="shared" ca="1" si="99"/>
        <v>112.25686982477336</v>
      </c>
      <c r="Z116" s="26">
        <f t="shared" ca="1" si="99"/>
        <v>112.81839479170168</v>
      </c>
      <c r="AA116" s="26">
        <f t="shared" ca="1" si="99"/>
        <v>115.21488771955634</v>
      </c>
      <c r="AB116" s="26">
        <f t="shared" ca="1" si="99"/>
        <v>112.55088477710159</v>
      </c>
      <c r="AC116" s="26">
        <f t="shared" ca="1" si="99"/>
        <v>110.55710460763098</v>
      </c>
      <c r="AD116" s="26">
        <f t="shared" ca="1" si="99"/>
        <v>109.38876655818851</v>
      </c>
      <c r="AE116" s="26">
        <f t="shared" ca="1" si="99"/>
        <v>106.9556350080461</v>
      </c>
      <c r="AF116" s="26">
        <f t="shared" ca="1" si="99"/>
        <v>104.25316315361692</v>
      </c>
      <c r="AG116" s="26">
        <f t="shared" ca="1" si="99"/>
        <v>104.07293351443826</v>
      </c>
      <c r="AH116" s="26">
        <f t="shared" ca="1" si="99"/>
        <v>102.66849653788367</v>
      </c>
      <c r="AI116" s="26">
        <f t="shared" ca="1" si="99"/>
        <v>102.41758176294699</v>
      </c>
      <c r="AJ116" s="26">
        <f t="shared" ca="1" si="99"/>
        <v>102.78457266047177</v>
      </c>
      <c r="AK116" s="26">
        <f t="shared" ca="1" si="99"/>
        <v>102.58251287322219</v>
      </c>
      <c r="AL116" s="26">
        <f t="shared" ca="1" si="99"/>
        <v>105.38451908768886</v>
      </c>
      <c r="AM116" s="26">
        <f t="shared" ca="1" si="99"/>
        <v>110.96999912796014</v>
      </c>
      <c r="AN116" s="26">
        <f t="shared" ca="1" si="99"/>
        <v>119.11532515796333</v>
      </c>
      <c r="AO116" s="26">
        <f t="shared" ca="1" si="99"/>
        <v>119.6824385610262</v>
      </c>
      <c r="AP116" s="26">
        <f t="shared" ca="1" si="99"/>
        <v>115.91852746955428</v>
      </c>
      <c r="AQ116" s="26">
        <f t="shared" ca="1" si="99"/>
        <v>113.74316547499443</v>
      </c>
      <c r="AR116" s="26">
        <f t="shared" ca="1" si="99"/>
        <v>114.04913923747488</v>
      </c>
      <c r="AS116" s="26">
        <f t="shared" ca="1" si="99"/>
        <v>116.01521808702716</v>
      </c>
      <c r="AT116" s="26">
        <f t="shared" ca="1" si="99"/>
        <v>117.58060621140909</v>
      </c>
      <c r="AU116" s="26">
        <f t="shared" si="99"/>
        <v>0</v>
      </c>
      <c r="AV116" s="26">
        <f t="shared" si="99"/>
        <v>0</v>
      </c>
      <c r="AW116" s="26">
        <f t="shared" si="99"/>
        <v>0</v>
      </c>
      <c r="AX116" s="26">
        <f t="shared" si="99"/>
        <v>0</v>
      </c>
      <c r="AY116" s="26">
        <f t="shared" si="99"/>
        <v>0</v>
      </c>
      <c r="AZ116" s="26">
        <f t="shared" si="99"/>
        <v>0</v>
      </c>
      <c r="BA116" s="26">
        <f t="shared" si="99"/>
        <v>0</v>
      </c>
      <c r="BB116" s="26">
        <f t="shared" si="99"/>
        <v>0</v>
      </c>
      <c r="BC116" s="26">
        <f t="shared" si="99"/>
        <v>0</v>
      </c>
      <c r="BD116" s="26">
        <f t="shared" si="99"/>
        <v>0</v>
      </c>
      <c r="BE116" s="26">
        <f t="shared" si="99"/>
        <v>0</v>
      </c>
      <c r="BF116" s="26">
        <f t="shared" si="99"/>
        <v>0</v>
      </c>
      <c r="BG116" s="26">
        <f t="shared" si="99"/>
        <v>0</v>
      </c>
      <c r="BH116" s="26">
        <f t="shared" si="99"/>
        <v>0</v>
      </c>
      <c r="BI116" s="26">
        <f t="shared" si="99"/>
        <v>0</v>
      </c>
      <c r="BJ116" s="26">
        <f t="shared" si="99"/>
        <v>0</v>
      </c>
      <c r="BK116" s="26">
        <f t="shared" si="99"/>
        <v>0</v>
      </c>
      <c r="BL116" s="26">
        <f t="shared" si="99"/>
        <v>0</v>
      </c>
      <c r="BM116" s="26">
        <f t="shared" si="99"/>
        <v>0</v>
      </c>
      <c r="BN116" s="26">
        <f t="shared" si="99"/>
        <v>0</v>
      </c>
      <c r="BO116" s="26">
        <f t="shared" si="99"/>
        <v>0</v>
      </c>
      <c r="BP116" s="26">
        <f t="shared" si="99"/>
        <v>0</v>
      </c>
      <c r="BQ116" s="26">
        <f t="shared" si="99"/>
        <v>0</v>
      </c>
      <c r="BR116" s="26">
        <f t="shared" si="99"/>
        <v>0</v>
      </c>
      <c r="BS116" s="26">
        <f t="shared" si="99"/>
        <v>0</v>
      </c>
      <c r="BT116" s="26">
        <f t="shared" si="99"/>
        <v>0</v>
      </c>
      <c r="BU116" s="26">
        <f t="shared" si="99"/>
        <v>0</v>
      </c>
      <c r="BV116" s="26">
        <f t="shared" si="99"/>
        <v>0</v>
      </c>
      <c r="BW116" s="26">
        <f t="shared" si="99"/>
        <v>0</v>
      </c>
      <c r="BX116" s="26">
        <f t="shared" si="99"/>
        <v>0</v>
      </c>
      <c r="BY116" s="26">
        <f t="shared" si="99"/>
        <v>0</v>
      </c>
      <c r="BZ116" s="26">
        <f t="shared" si="99"/>
        <v>0</v>
      </c>
      <c r="CA116" s="26">
        <f t="shared" si="99"/>
        <v>0</v>
      </c>
      <c r="CB116" s="26">
        <f t="shared" si="99"/>
        <v>0</v>
      </c>
      <c r="CC116" s="26">
        <f t="shared" si="99"/>
        <v>0</v>
      </c>
      <c r="CD116" s="26">
        <f t="shared" si="99"/>
        <v>0</v>
      </c>
      <c r="CE116" s="26">
        <f t="shared" si="99"/>
        <v>0</v>
      </c>
    </row>
    <row r="117" spans="2:83" x14ac:dyDescent="0.25">
      <c r="C117" s="280" t="s">
        <v>189</v>
      </c>
      <c r="D117" s="281"/>
      <c r="E117" s="281"/>
      <c r="F117" s="281"/>
      <c r="G117" s="282"/>
      <c r="H117" s="282"/>
      <c r="I117" s="282"/>
      <c r="J117" s="282"/>
      <c r="K117" s="282"/>
      <c r="L117" s="282"/>
      <c r="M117" s="282"/>
      <c r="N117" s="282"/>
      <c r="O117" s="282"/>
      <c r="P117" s="282"/>
      <c r="Q117" s="282"/>
      <c r="R117" s="282"/>
      <c r="S117" s="282"/>
      <c r="T117" s="282"/>
      <c r="U117" s="282"/>
      <c r="V117" s="282"/>
      <c r="W117" s="279">
        <f ca="1">(W82+W87+W89+W95+W96)/W109*1000</f>
        <v>10.067114813542517</v>
      </c>
      <c r="X117" s="279">
        <f t="shared" ref="X117:CE117" ca="1" si="100">(X82+X87+X89+X95+X96)/X109*1000</f>
        <v>10.701376766586829</v>
      </c>
      <c r="Y117" s="279">
        <f t="shared" ca="1" si="100"/>
        <v>11.297350103015425</v>
      </c>
      <c r="Z117" s="279">
        <f t="shared" ca="1" si="100"/>
        <v>11.239772217343829</v>
      </c>
      <c r="AA117" s="279">
        <f t="shared" ca="1" si="100"/>
        <v>11.591427030104585</v>
      </c>
      <c r="AB117" s="279">
        <f t="shared" ca="1" si="100"/>
        <v>11.749157697699149</v>
      </c>
      <c r="AC117" s="279">
        <f t="shared" ca="1" si="100"/>
        <v>12.210010661998274</v>
      </c>
      <c r="AD117" s="279">
        <f t="shared" ca="1" si="100"/>
        <v>12.904279188577075</v>
      </c>
      <c r="AE117" s="279">
        <f t="shared" ca="1" si="100"/>
        <v>13.535130778497487</v>
      </c>
      <c r="AF117" s="279">
        <f t="shared" ca="1" si="100"/>
        <v>14.142863927358121</v>
      </c>
      <c r="AG117" s="279">
        <f t="shared" ca="1" si="100"/>
        <v>15.03864845022642</v>
      </c>
      <c r="AH117" s="279">
        <f t="shared" ca="1" si="100"/>
        <v>15.781874484427309</v>
      </c>
      <c r="AI117" s="279">
        <f t="shared" ca="1" si="100"/>
        <v>16.648848799989544</v>
      </c>
      <c r="AJ117" s="279">
        <f t="shared" ca="1" si="100"/>
        <v>17.573246006933072</v>
      </c>
      <c r="AK117" s="279">
        <f t="shared" ca="1" si="100"/>
        <v>18.372722542583617</v>
      </c>
      <c r="AL117" s="279">
        <f t="shared" ca="1" si="100"/>
        <v>19.484033363208255</v>
      </c>
      <c r="AM117" s="279">
        <f t="shared" ca="1" si="100"/>
        <v>21.224727881877815</v>
      </c>
      <c r="AN117" s="279">
        <f t="shared" ca="1" si="100"/>
        <v>23.581400682441092</v>
      </c>
      <c r="AO117" s="279">
        <f t="shared" ca="1" si="100"/>
        <v>25.363033795857678</v>
      </c>
      <c r="AP117" s="279">
        <f t="shared" ca="1" si="100"/>
        <v>27.156564702949055</v>
      </c>
      <c r="AQ117" s="279">
        <f t="shared" ca="1" si="100"/>
        <v>28.889925213378909</v>
      </c>
      <c r="AR117" s="279">
        <f t="shared" ca="1" si="100"/>
        <v>30.659470616356803</v>
      </c>
      <c r="AS117" s="279">
        <f t="shared" ca="1" si="100"/>
        <v>32.109630862624286</v>
      </c>
      <c r="AT117" s="279">
        <f t="shared" ca="1" si="100"/>
        <v>32.022408794315417</v>
      </c>
      <c r="AU117" s="100">
        <f t="shared" si="100"/>
        <v>0</v>
      </c>
      <c r="AV117" s="100">
        <f t="shared" si="100"/>
        <v>0</v>
      </c>
      <c r="AW117" s="100">
        <f t="shared" si="100"/>
        <v>0</v>
      </c>
      <c r="AX117" s="100">
        <f t="shared" si="100"/>
        <v>0</v>
      </c>
      <c r="AY117" s="100">
        <f t="shared" si="100"/>
        <v>0</v>
      </c>
      <c r="AZ117" s="100">
        <f t="shared" si="100"/>
        <v>0</v>
      </c>
      <c r="BA117" s="100">
        <f t="shared" si="100"/>
        <v>0</v>
      </c>
      <c r="BB117" s="100">
        <f t="shared" si="100"/>
        <v>0</v>
      </c>
      <c r="BC117" s="100">
        <f t="shared" si="100"/>
        <v>0</v>
      </c>
      <c r="BD117" s="100">
        <f t="shared" si="100"/>
        <v>0</v>
      </c>
      <c r="BE117" s="100">
        <f t="shared" si="100"/>
        <v>0</v>
      </c>
      <c r="BF117" s="100">
        <f t="shared" si="100"/>
        <v>0</v>
      </c>
      <c r="BG117" s="100">
        <f t="shared" si="100"/>
        <v>0</v>
      </c>
      <c r="BH117" s="100">
        <f t="shared" si="100"/>
        <v>0</v>
      </c>
      <c r="BI117" s="100">
        <f t="shared" si="100"/>
        <v>0</v>
      </c>
      <c r="BJ117" s="100">
        <f t="shared" si="100"/>
        <v>0</v>
      </c>
      <c r="BK117" s="100">
        <f t="shared" si="100"/>
        <v>0</v>
      </c>
      <c r="BL117" s="100">
        <f t="shared" si="100"/>
        <v>0</v>
      </c>
      <c r="BM117" s="100">
        <f t="shared" si="100"/>
        <v>0</v>
      </c>
      <c r="BN117" s="100">
        <f t="shared" si="100"/>
        <v>0</v>
      </c>
      <c r="BO117" s="100">
        <f t="shared" si="100"/>
        <v>0</v>
      </c>
      <c r="BP117" s="100">
        <f t="shared" si="100"/>
        <v>0</v>
      </c>
      <c r="BQ117" s="100">
        <f t="shared" si="100"/>
        <v>0</v>
      </c>
      <c r="BR117" s="100">
        <f t="shared" si="100"/>
        <v>0</v>
      </c>
      <c r="BS117" s="100">
        <f t="shared" si="100"/>
        <v>0</v>
      </c>
      <c r="BT117" s="100">
        <f t="shared" si="100"/>
        <v>0</v>
      </c>
      <c r="BU117" s="100">
        <f t="shared" si="100"/>
        <v>0</v>
      </c>
      <c r="BV117" s="100">
        <f t="shared" si="100"/>
        <v>0</v>
      </c>
      <c r="BW117" s="100">
        <f t="shared" si="100"/>
        <v>0</v>
      </c>
      <c r="BX117" s="100">
        <f t="shared" si="100"/>
        <v>0</v>
      </c>
      <c r="BY117" s="100">
        <f t="shared" si="100"/>
        <v>0</v>
      </c>
      <c r="BZ117" s="100">
        <f t="shared" si="100"/>
        <v>0</v>
      </c>
      <c r="CA117" s="100">
        <f t="shared" si="100"/>
        <v>0</v>
      </c>
      <c r="CB117" s="100">
        <f t="shared" si="100"/>
        <v>0</v>
      </c>
      <c r="CC117" s="100">
        <f t="shared" si="100"/>
        <v>0</v>
      </c>
      <c r="CD117" s="100">
        <f t="shared" si="100"/>
        <v>0</v>
      </c>
      <c r="CE117" s="100">
        <f t="shared" si="100"/>
        <v>0</v>
      </c>
    </row>
    <row r="119" spans="2:83" x14ac:dyDescent="0.25">
      <c r="C119" s="18"/>
    </row>
    <row r="120" spans="2:83" x14ac:dyDescent="0.25">
      <c r="B120" s="313" t="s">
        <v>279</v>
      </c>
      <c r="C120" s="314"/>
      <c r="E120" s="341"/>
      <c r="F120" s="341"/>
      <c r="G120" s="341"/>
      <c r="H120" s="341"/>
      <c r="I120" s="205"/>
      <c r="J120" s="205"/>
      <c r="K120" s="205"/>
      <c r="L120" s="205"/>
      <c r="M120" s="205"/>
      <c r="N120" s="205"/>
      <c r="O120" s="205"/>
      <c r="P120" s="205"/>
      <c r="Q120" s="205"/>
      <c r="R120" s="205"/>
      <c r="S120" s="205"/>
      <c r="T120" s="205"/>
      <c r="U120" s="205"/>
      <c r="V120" s="205"/>
      <c r="W120" s="80">
        <v>1990</v>
      </c>
      <c r="X120" s="80">
        <v>1991</v>
      </c>
      <c r="Y120" s="80">
        <v>1992</v>
      </c>
      <c r="Z120" s="80">
        <v>1993</v>
      </c>
      <c r="AA120" s="80">
        <v>1994</v>
      </c>
      <c r="AB120" s="80">
        <v>1995</v>
      </c>
      <c r="AC120" s="80">
        <v>1996</v>
      </c>
      <c r="AD120" s="80">
        <v>1997</v>
      </c>
      <c r="AE120" s="80">
        <v>1998</v>
      </c>
      <c r="AF120" s="80">
        <v>1999</v>
      </c>
      <c r="AG120" s="80">
        <v>2000</v>
      </c>
      <c r="AH120" s="80">
        <v>2001</v>
      </c>
      <c r="AI120" s="80">
        <v>2002</v>
      </c>
      <c r="AJ120" s="80">
        <v>2003</v>
      </c>
      <c r="AK120" s="80">
        <v>2004</v>
      </c>
      <c r="AL120" s="80">
        <v>2005</v>
      </c>
      <c r="AM120" s="80">
        <v>2006</v>
      </c>
      <c r="AN120" s="80">
        <v>2007</v>
      </c>
      <c r="AO120" s="80">
        <v>2008</v>
      </c>
      <c r="AP120" s="80">
        <v>2009</v>
      </c>
      <c r="AQ120" s="80">
        <v>2010</v>
      </c>
      <c r="AR120" s="80">
        <v>2011</v>
      </c>
      <c r="AS120" s="80">
        <v>2012</v>
      </c>
      <c r="AT120" s="80">
        <v>2013</v>
      </c>
      <c r="AU120" s="80">
        <v>2014</v>
      </c>
      <c r="AV120" s="80">
        <v>2015</v>
      </c>
      <c r="AW120" s="80">
        <v>2016</v>
      </c>
      <c r="AX120" s="80">
        <v>2017</v>
      </c>
      <c r="AY120" s="80">
        <v>2018</v>
      </c>
      <c r="AZ120" s="80">
        <v>2019</v>
      </c>
      <c r="BA120" s="80">
        <v>2020</v>
      </c>
      <c r="BB120" s="80">
        <v>2021</v>
      </c>
      <c r="BC120" s="80">
        <v>2022</v>
      </c>
      <c r="BD120" s="80">
        <v>2023</v>
      </c>
      <c r="BE120" s="80">
        <v>2024</v>
      </c>
      <c r="BF120" s="80">
        <v>2025</v>
      </c>
      <c r="BG120" s="80">
        <f t="shared" ref="BG120:CE120" si="101">BF120+1</f>
        <v>2026</v>
      </c>
      <c r="BH120" s="80">
        <f t="shared" si="101"/>
        <v>2027</v>
      </c>
      <c r="BI120" s="80">
        <f t="shared" si="101"/>
        <v>2028</v>
      </c>
      <c r="BJ120" s="80">
        <f t="shared" si="101"/>
        <v>2029</v>
      </c>
      <c r="BK120" s="80">
        <f t="shared" si="101"/>
        <v>2030</v>
      </c>
      <c r="BL120" s="80">
        <f t="shared" si="101"/>
        <v>2031</v>
      </c>
      <c r="BM120" s="80">
        <f t="shared" si="101"/>
        <v>2032</v>
      </c>
      <c r="BN120" s="80">
        <f t="shared" si="101"/>
        <v>2033</v>
      </c>
      <c r="BO120" s="80">
        <f t="shared" si="101"/>
        <v>2034</v>
      </c>
      <c r="BP120" s="80">
        <f t="shared" si="101"/>
        <v>2035</v>
      </c>
      <c r="BQ120" s="80">
        <f t="shared" si="101"/>
        <v>2036</v>
      </c>
      <c r="BR120" s="80">
        <f t="shared" si="101"/>
        <v>2037</v>
      </c>
      <c r="BS120" s="80">
        <f t="shared" si="101"/>
        <v>2038</v>
      </c>
      <c r="BT120" s="80">
        <f t="shared" si="101"/>
        <v>2039</v>
      </c>
      <c r="BU120" s="80">
        <f t="shared" si="101"/>
        <v>2040</v>
      </c>
      <c r="BV120" s="80">
        <f t="shared" si="101"/>
        <v>2041</v>
      </c>
      <c r="BW120" s="80">
        <f t="shared" si="101"/>
        <v>2042</v>
      </c>
      <c r="BX120" s="80">
        <f t="shared" si="101"/>
        <v>2043</v>
      </c>
      <c r="BY120" s="80">
        <f t="shared" si="101"/>
        <v>2044</v>
      </c>
      <c r="BZ120" s="80">
        <f t="shared" si="101"/>
        <v>2045</v>
      </c>
      <c r="CA120" s="80">
        <f t="shared" si="101"/>
        <v>2046</v>
      </c>
      <c r="CB120" s="80">
        <f t="shared" si="101"/>
        <v>2047</v>
      </c>
      <c r="CC120" s="80">
        <f t="shared" si="101"/>
        <v>2048</v>
      </c>
      <c r="CD120" s="80">
        <f t="shared" si="101"/>
        <v>2049</v>
      </c>
      <c r="CE120" s="80">
        <f t="shared" si="101"/>
        <v>2050</v>
      </c>
    </row>
    <row r="121" spans="2:83" s="56" customFormat="1" ht="14.4" customHeight="1" x14ac:dyDescent="0.25">
      <c r="B121" s="308" t="s">
        <v>84</v>
      </c>
      <c r="C121" s="309"/>
      <c r="E121" s="341"/>
      <c r="F121" s="341"/>
      <c r="G121" s="341"/>
      <c r="H121" s="341"/>
      <c r="I121" s="131"/>
      <c r="J121" s="131"/>
      <c r="K121" s="131"/>
      <c r="L121" s="131"/>
      <c r="M121" s="131"/>
      <c r="N121" s="131"/>
      <c r="O121" s="131"/>
      <c r="P121" s="131"/>
      <c r="Q121" s="131"/>
      <c r="R121" s="131"/>
      <c r="S121" s="131"/>
      <c r="T121" s="131"/>
      <c r="U121" s="131"/>
      <c r="V121" s="131"/>
    </row>
    <row r="122" spans="2:83" ht="15.6" customHeight="1" x14ac:dyDescent="0.25">
      <c r="B122" s="310" t="s">
        <v>326</v>
      </c>
      <c r="C122" s="311"/>
      <c r="E122" s="341"/>
      <c r="F122" s="341"/>
      <c r="G122" s="341"/>
      <c r="H122" s="341"/>
    </row>
    <row r="123" spans="2:83" x14ac:dyDescent="0.25">
      <c r="B123" s="306" t="s">
        <v>0</v>
      </c>
      <c r="C123" s="53" t="s">
        <v>6</v>
      </c>
      <c r="E123" s="240"/>
      <c r="F123" s="241"/>
      <c r="G123" s="228"/>
      <c r="H123" s="228"/>
      <c r="I123" s="211"/>
      <c r="J123" s="211"/>
      <c r="K123" s="211"/>
      <c r="L123" s="211"/>
      <c r="M123" s="211"/>
      <c r="N123" s="211"/>
      <c r="O123" s="211"/>
      <c r="P123" s="211"/>
      <c r="Q123" s="211"/>
      <c r="R123" s="211"/>
      <c r="S123" s="211"/>
      <c r="T123" s="211"/>
      <c r="U123" s="211"/>
      <c r="V123" s="211"/>
      <c r="W123" s="100">
        <f ca="1">ConsMarket!W123/1000+EnergyCosts!W123</f>
        <v>3.632980463081056</v>
      </c>
      <c r="X123" s="100">
        <f ca="1">ConsMarket!X123/1000+EnergyCosts!X123</f>
        <v>3.5589675138637702</v>
      </c>
      <c r="Y123" s="100">
        <f ca="1">ConsMarket!Y123/1000+EnergyCosts!Y123</f>
        <v>3.3788422915064085</v>
      </c>
      <c r="Z123" s="100">
        <f ca="1">ConsMarket!Z123/1000+EnergyCosts!Z123</f>
        <v>2.9730190787676216</v>
      </c>
      <c r="AA123" s="100">
        <f ca="1">ConsMarket!AA123/1000+EnergyCosts!AA123</f>
        <v>2.6190869922845339</v>
      </c>
      <c r="AB123" s="100">
        <f ca="1">ConsMarket!AB123/1000+EnergyCosts!AB123</f>
        <v>2.2284698763799344</v>
      </c>
      <c r="AC123" s="100">
        <f ca="1">ConsMarket!AC123/1000+EnergyCosts!AC123</f>
        <v>1.8747971879837837</v>
      </c>
      <c r="AD123" s="100">
        <f ca="1">ConsMarket!AD123/1000+EnergyCosts!AD123</f>
        <v>1.643860885854961</v>
      </c>
      <c r="AE123" s="100">
        <f ca="1">ConsMarket!AE123/1000+EnergyCosts!AE123</f>
        <v>1.4334303835533533</v>
      </c>
      <c r="AF123" s="100">
        <f ca="1">ConsMarket!AF123/1000+EnergyCosts!AF123</f>
        <v>1.2676568697175472</v>
      </c>
      <c r="AG123" s="100">
        <f ca="1">ConsMarket!AG123/1000+EnergyCosts!AG123</f>
        <v>1.1335664624719999</v>
      </c>
      <c r="AH123" s="100">
        <f ca="1">ConsMarket!AH123/1000+EnergyCosts!AH123</f>
        <v>1.0229541770191846</v>
      </c>
      <c r="AI123" s="100">
        <f ca="1">ConsMarket!AI123/1000+EnergyCosts!AI123</f>
        <v>0.86770518572413691</v>
      </c>
      <c r="AJ123" s="100">
        <f ca="1">ConsMarket!AJ123/1000+EnergyCosts!AJ123</f>
        <v>0.80158002123087435</v>
      </c>
      <c r="AK123" s="100">
        <f ca="1">ConsMarket!AK123/1000+EnergyCosts!AK123</f>
        <v>0.70087491779372812</v>
      </c>
      <c r="AL123" s="100">
        <f ca="1">ConsMarket!AL123/1000+EnergyCosts!AL123</f>
        <v>0.64940390454226604</v>
      </c>
      <c r="AM123" s="100">
        <f ca="1">ConsMarket!AM123/1000+EnergyCosts!AM123</f>
        <v>0.62868828015517852</v>
      </c>
      <c r="AN123" s="100">
        <f ca="1">ConsMarket!AN123/1000+EnergyCosts!AN123</f>
        <v>0.5598245656988694</v>
      </c>
      <c r="AO123" s="100">
        <f ca="1">ConsMarket!AO123/1000+EnergyCosts!AO123</f>
        <v>0.50054413514781904</v>
      </c>
      <c r="AP123" s="100">
        <f ca="1">ConsMarket!AP123/1000+EnergyCosts!AP123</f>
        <v>0.42516349148429017</v>
      </c>
      <c r="AQ123" s="100">
        <f ca="1">ConsMarket!AQ123/1000+EnergyCosts!AQ123</f>
        <v>0.34838060208412491</v>
      </c>
      <c r="AR123" s="100">
        <f ca="1">ConsMarket!AR123/1000+EnergyCosts!AR123</f>
        <v>0.29006804151202797</v>
      </c>
      <c r="AS123" s="100">
        <f ca="1">ConsMarket!AS123/1000+EnergyCosts!AS123</f>
        <v>0.22275809438554145</v>
      </c>
      <c r="AT123" s="100">
        <f ca="1">ConsMarket!AT123/1000+EnergyCosts!AT123</f>
        <v>0.15124158104039942</v>
      </c>
      <c r="AU123" s="100">
        <f>ConsMarket!AU123/1000+EnergyCosts!AU123</f>
        <v>0</v>
      </c>
      <c r="AV123" s="100">
        <f>ConsMarket!AV123/1000+EnergyCosts!AV123</f>
        <v>0</v>
      </c>
      <c r="AW123" s="100">
        <f>ConsMarket!AW123/1000+EnergyCosts!AW123</f>
        <v>0</v>
      </c>
      <c r="AX123" s="100">
        <f>ConsMarket!AX123/1000+EnergyCosts!AX123</f>
        <v>0</v>
      </c>
      <c r="AY123" s="100">
        <f>ConsMarket!AY123/1000+EnergyCosts!AY123</f>
        <v>0</v>
      </c>
      <c r="AZ123" s="100">
        <f>ConsMarket!AZ123/1000+EnergyCosts!AZ123</f>
        <v>0</v>
      </c>
      <c r="BA123" s="100">
        <f>ConsMarket!BA123/1000+EnergyCosts!BA123</f>
        <v>0</v>
      </c>
      <c r="BB123" s="100">
        <f>ConsMarket!BB123/1000+EnergyCosts!BB123</f>
        <v>0</v>
      </c>
      <c r="BC123" s="100">
        <f>ConsMarket!BC123/1000+EnergyCosts!BC123</f>
        <v>0</v>
      </c>
      <c r="BD123" s="100">
        <f>ConsMarket!BD123/1000+EnergyCosts!BD123</f>
        <v>0</v>
      </c>
      <c r="BE123" s="100">
        <f>ConsMarket!BE123/1000+EnergyCosts!BE123</f>
        <v>0</v>
      </c>
      <c r="BF123" s="100">
        <f>ConsMarket!BF123/1000+EnergyCosts!BF123</f>
        <v>0</v>
      </c>
      <c r="BG123" s="100">
        <f>ConsMarket!BG123/1000+EnergyCosts!BG123</f>
        <v>0</v>
      </c>
      <c r="BH123" s="100">
        <f>ConsMarket!BH123/1000+EnergyCosts!BH123</f>
        <v>0</v>
      </c>
      <c r="BI123" s="100">
        <f>ConsMarket!BI123/1000+EnergyCosts!BI123</f>
        <v>0</v>
      </c>
      <c r="BJ123" s="100">
        <f>ConsMarket!BJ123/1000+EnergyCosts!BJ123</f>
        <v>0</v>
      </c>
      <c r="BK123" s="100">
        <f>ConsMarket!BK123/1000+EnergyCosts!BK123</f>
        <v>0</v>
      </c>
      <c r="BL123" s="100">
        <f>ConsMarket!BL123/1000+EnergyCosts!BL123</f>
        <v>0</v>
      </c>
      <c r="BM123" s="100">
        <f>ConsMarket!BM123/1000+EnergyCosts!BM123</f>
        <v>0</v>
      </c>
      <c r="BN123" s="100">
        <f>ConsMarket!BN123/1000+EnergyCosts!BN123</f>
        <v>0</v>
      </c>
      <c r="BO123" s="100">
        <f>ConsMarket!BO123/1000+EnergyCosts!BO123</f>
        <v>0</v>
      </c>
      <c r="BP123" s="100">
        <f>ConsMarket!BP123/1000+EnergyCosts!BP123</f>
        <v>0</v>
      </c>
      <c r="BQ123" s="100">
        <f>ConsMarket!BQ123/1000+EnergyCosts!BQ123</f>
        <v>0</v>
      </c>
      <c r="BR123" s="100">
        <f>ConsMarket!BR123/1000+EnergyCosts!BR123</f>
        <v>0</v>
      </c>
      <c r="BS123" s="100">
        <f>ConsMarket!BS123/1000+EnergyCosts!BS123</f>
        <v>0</v>
      </c>
      <c r="BT123" s="100">
        <f>ConsMarket!BT123/1000+EnergyCosts!BT123</f>
        <v>0</v>
      </c>
      <c r="BU123" s="100">
        <f>ConsMarket!BU123/1000+EnergyCosts!BU123</f>
        <v>0</v>
      </c>
      <c r="BV123" s="100">
        <f>ConsMarket!BV123/1000+EnergyCosts!BV123</f>
        <v>0</v>
      </c>
      <c r="BW123" s="100">
        <f>ConsMarket!BW123/1000+EnergyCosts!BW123</f>
        <v>0</v>
      </c>
      <c r="BX123" s="100">
        <f>ConsMarket!BX123/1000+EnergyCosts!BX123</f>
        <v>0</v>
      </c>
      <c r="BY123" s="100">
        <f>ConsMarket!BY123/1000+EnergyCosts!BY123</f>
        <v>0</v>
      </c>
      <c r="BZ123" s="100">
        <f>ConsMarket!BZ123/1000+EnergyCosts!BZ123</f>
        <v>0</v>
      </c>
      <c r="CA123" s="100">
        <f>ConsMarket!CA123/1000+EnergyCosts!CA123</f>
        <v>0</v>
      </c>
      <c r="CB123" s="100">
        <f>ConsMarket!CB123/1000+EnergyCosts!CB123</f>
        <v>0</v>
      </c>
      <c r="CC123" s="100">
        <f>ConsMarket!CC123/1000+EnergyCosts!CC123</f>
        <v>0</v>
      </c>
      <c r="CD123" s="100">
        <f>ConsMarket!CD123/1000+EnergyCosts!CD123</f>
        <v>0</v>
      </c>
      <c r="CE123" s="100">
        <f>ConsMarket!CE123/1000+EnergyCosts!CE123</f>
        <v>0</v>
      </c>
    </row>
    <row r="124" spans="2:83" x14ac:dyDescent="0.25">
      <c r="B124" s="307"/>
      <c r="C124" s="54" t="s">
        <v>7</v>
      </c>
      <c r="E124" s="240"/>
      <c r="F124" s="241"/>
      <c r="G124" s="228"/>
      <c r="H124" s="228"/>
      <c r="I124" s="211"/>
      <c r="J124" s="211"/>
      <c r="K124" s="211"/>
      <c r="L124" s="211"/>
      <c r="M124" s="211"/>
      <c r="N124" s="211"/>
      <c r="O124" s="211"/>
      <c r="P124" s="211"/>
      <c r="Q124" s="211"/>
      <c r="R124" s="211"/>
      <c r="S124" s="211"/>
      <c r="T124" s="211"/>
      <c r="U124" s="211"/>
      <c r="V124" s="211"/>
      <c r="W124" s="100">
        <f ca="1">ConsMarket!W124/1000+EnergyCosts!W124</f>
        <v>3.9962277298144766</v>
      </c>
      <c r="X124" s="100">
        <f ca="1">ConsMarket!X124/1000+EnergyCosts!X124</f>
        <v>4.10593397252741</v>
      </c>
      <c r="Y124" s="100">
        <f ca="1">ConsMarket!Y124/1000+EnergyCosts!Y124</f>
        <v>4.2520592336137488</v>
      </c>
      <c r="Z124" s="100">
        <f ca="1">ConsMarket!Z124/1000+EnergyCosts!Z124</f>
        <v>4.2502504222215149</v>
      </c>
      <c r="AA124" s="100">
        <f ca="1">ConsMarket!AA124/1000+EnergyCosts!AA124</f>
        <v>4.3758460806506845</v>
      </c>
      <c r="AB124" s="100">
        <f ca="1">ConsMarket!AB124/1000+EnergyCosts!AB124</f>
        <v>4.3826947785854085</v>
      </c>
      <c r="AC124" s="100">
        <f ca="1">ConsMarket!AC124/1000+EnergyCosts!AC124</f>
        <v>4.3300339567815644</v>
      </c>
      <c r="AD124" s="100">
        <f ca="1">ConsMarket!AD124/1000+EnergyCosts!AD124</f>
        <v>4.441297735802614</v>
      </c>
      <c r="AE124" s="100">
        <f ca="1">ConsMarket!AE124/1000+EnergyCosts!AE124</f>
        <v>4.5379839694202273</v>
      </c>
      <c r="AF124" s="100">
        <f ca="1">ConsMarket!AF124/1000+EnergyCosts!AF124</f>
        <v>4.6437681738085423</v>
      </c>
      <c r="AG124" s="100">
        <f ca="1">ConsMarket!AG124/1000+EnergyCosts!AG124</f>
        <v>4.8152345597696131</v>
      </c>
      <c r="AH124" s="100">
        <f ca="1">ConsMarket!AH124/1000+EnergyCosts!AH124</f>
        <v>4.981866730771757</v>
      </c>
      <c r="AI124" s="100">
        <f ca="1">ConsMarket!AI124/1000+EnergyCosts!AI124</f>
        <v>4.9619049863971867</v>
      </c>
      <c r="AJ124" s="100">
        <f ca="1">ConsMarket!AJ124/1000+EnergyCosts!AJ124</f>
        <v>5.3887010642133362</v>
      </c>
      <c r="AK124" s="100">
        <f ca="1">ConsMarket!AK124/1000+EnergyCosts!AK124</f>
        <v>5.5328516217960892</v>
      </c>
      <c r="AL124" s="100">
        <f ca="1">ConsMarket!AL124/1000+EnergyCosts!AL124</f>
        <v>5.8951052727424749</v>
      </c>
      <c r="AM124" s="100">
        <f ca="1">ConsMarket!AM124/1000+EnergyCosts!AM124</f>
        <v>6.3203702205879271</v>
      </c>
      <c r="AN124" s="100">
        <f ca="1">ConsMarket!AN124/1000+EnergyCosts!AN124</f>
        <v>6.1837851741566867</v>
      </c>
      <c r="AO124" s="100">
        <f ca="1">ConsMarket!AO124/1000+EnergyCosts!AO124</f>
        <v>6.0639974133722632</v>
      </c>
      <c r="AP124" s="100">
        <f ca="1">ConsMarket!AP124/1000+EnergyCosts!AP124</f>
        <v>5.4179878434956006</v>
      </c>
      <c r="AQ124" s="100">
        <f ca="1">ConsMarket!AQ124/1000+EnergyCosts!AQ124</f>
        <v>4.2145129800630796</v>
      </c>
      <c r="AR124" s="100">
        <f ca="1">ConsMarket!AR124/1000+EnergyCosts!AR124</f>
        <v>2.9099982038770591</v>
      </c>
      <c r="AS124" s="100">
        <f ca="1">ConsMarket!AS124/1000+EnergyCosts!AS124</f>
        <v>1.6412795945730663</v>
      </c>
      <c r="AT124" s="100">
        <f ca="1">ConsMarket!AT124/1000+EnergyCosts!AT124</f>
        <v>0.76057869840140691</v>
      </c>
      <c r="AU124" s="100">
        <f>ConsMarket!AU124/1000+EnergyCosts!AU124</f>
        <v>0</v>
      </c>
      <c r="AV124" s="100">
        <f>ConsMarket!AV124/1000+EnergyCosts!AV124</f>
        <v>0</v>
      </c>
      <c r="AW124" s="100">
        <f>ConsMarket!AW124/1000+EnergyCosts!AW124</f>
        <v>0</v>
      </c>
      <c r="AX124" s="100">
        <f>ConsMarket!AX124/1000+EnergyCosts!AX124</f>
        <v>0</v>
      </c>
      <c r="AY124" s="100">
        <f>ConsMarket!AY124/1000+EnergyCosts!AY124</f>
        <v>0</v>
      </c>
      <c r="AZ124" s="100">
        <f>ConsMarket!AZ124/1000+EnergyCosts!AZ124</f>
        <v>0</v>
      </c>
      <c r="BA124" s="100">
        <f>ConsMarket!BA124/1000+EnergyCosts!BA124</f>
        <v>0</v>
      </c>
      <c r="BB124" s="100">
        <f>ConsMarket!BB124/1000+EnergyCosts!BB124</f>
        <v>0</v>
      </c>
      <c r="BC124" s="100">
        <f>ConsMarket!BC124/1000+EnergyCosts!BC124</f>
        <v>0</v>
      </c>
      <c r="BD124" s="100">
        <f>ConsMarket!BD124/1000+EnergyCosts!BD124</f>
        <v>0</v>
      </c>
      <c r="BE124" s="100">
        <f>ConsMarket!BE124/1000+EnergyCosts!BE124</f>
        <v>0</v>
      </c>
      <c r="BF124" s="100">
        <f>ConsMarket!BF124/1000+EnergyCosts!BF124</f>
        <v>0</v>
      </c>
      <c r="BG124" s="100">
        <f>ConsMarket!BG124/1000+EnergyCosts!BG124</f>
        <v>0</v>
      </c>
      <c r="BH124" s="100">
        <f>ConsMarket!BH124/1000+EnergyCosts!BH124</f>
        <v>0</v>
      </c>
      <c r="BI124" s="100">
        <f>ConsMarket!BI124/1000+EnergyCosts!BI124</f>
        <v>0</v>
      </c>
      <c r="BJ124" s="100">
        <f>ConsMarket!BJ124/1000+EnergyCosts!BJ124</f>
        <v>0</v>
      </c>
      <c r="BK124" s="100">
        <f>ConsMarket!BK124/1000+EnergyCosts!BK124</f>
        <v>0</v>
      </c>
      <c r="BL124" s="100">
        <f>ConsMarket!BL124/1000+EnergyCosts!BL124</f>
        <v>0</v>
      </c>
      <c r="BM124" s="100">
        <f>ConsMarket!BM124/1000+EnergyCosts!BM124</f>
        <v>0</v>
      </c>
      <c r="BN124" s="100">
        <f>ConsMarket!BN124/1000+EnergyCosts!BN124</f>
        <v>0</v>
      </c>
      <c r="BO124" s="100">
        <f>ConsMarket!BO124/1000+EnergyCosts!BO124</f>
        <v>0</v>
      </c>
      <c r="BP124" s="100">
        <f>ConsMarket!BP124/1000+EnergyCosts!BP124</f>
        <v>0</v>
      </c>
      <c r="BQ124" s="100">
        <f>ConsMarket!BQ124/1000+EnergyCosts!BQ124</f>
        <v>0</v>
      </c>
      <c r="BR124" s="100">
        <f>ConsMarket!BR124/1000+EnergyCosts!BR124</f>
        <v>0</v>
      </c>
      <c r="BS124" s="100">
        <f>ConsMarket!BS124/1000+EnergyCosts!BS124</f>
        <v>0</v>
      </c>
      <c r="BT124" s="100">
        <f>ConsMarket!BT124/1000+EnergyCosts!BT124</f>
        <v>0</v>
      </c>
      <c r="BU124" s="100">
        <f>ConsMarket!BU124/1000+EnergyCosts!BU124</f>
        <v>0</v>
      </c>
      <c r="BV124" s="100">
        <f>ConsMarket!BV124/1000+EnergyCosts!BV124</f>
        <v>0</v>
      </c>
      <c r="BW124" s="100">
        <f>ConsMarket!BW124/1000+EnergyCosts!BW124</f>
        <v>0</v>
      </c>
      <c r="BX124" s="100">
        <f>ConsMarket!BX124/1000+EnergyCosts!BX124</f>
        <v>0</v>
      </c>
      <c r="BY124" s="100">
        <f>ConsMarket!BY124/1000+EnergyCosts!BY124</f>
        <v>0</v>
      </c>
      <c r="BZ124" s="100">
        <f>ConsMarket!BZ124/1000+EnergyCosts!BZ124</f>
        <v>0</v>
      </c>
      <c r="CA124" s="100">
        <f>ConsMarket!CA124/1000+EnergyCosts!CA124</f>
        <v>0</v>
      </c>
      <c r="CB124" s="100">
        <f>ConsMarket!CB124/1000+EnergyCosts!CB124</f>
        <v>0</v>
      </c>
      <c r="CC124" s="100">
        <f>ConsMarket!CC124/1000+EnergyCosts!CC124</f>
        <v>0</v>
      </c>
      <c r="CD124" s="100">
        <f>ConsMarket!CD124/1000+EnergyCosts!CD124</f>
        <v>0</v>
      </c>
      <c r="CE124" s="100">
        <f>ConsMarket!CE124/1000+EnergyCosts!CE124</f>
        <v>0</v>
      </c>
    </row>
    <row r="125" spans="2:83" x14ac:dyDescent="0.25">
      <c r="B125" s="307"/>
      <c r="C125" s="54" t="s">
        <v>8</v>
      </c>
      <c r="E125" s="240"/>
      <c r="F125" s="241"/>
      <c r="G125" s="228"/>
      <c r="H125" s="228"/>
      <c r="I125" s="211"/>
      <c r="J125" s="211"/>
      <c r="K125" s="211"/>
      <c r="L125" s="211"/>
      <c r="M125" s="211"/>
      <c r="N125" s="211"/>
      <c r="O125" s="211"/>
      <c r="P125" s="211"/>
      <c r="Q125" s="211"/>
      <c r="R125" s="211"/>
      <c r="S125" s="211"/>
      <c r="T125" s="211"/>
      <c r="U125" s="211"/>
      <c r="V125" s="211"/>
      <c r="W125" s="100">
        <f ca="1">ConsMarket!W125/1000+EnergyCosts!W125</f>
        <v>3.7182876740553161</v>
      </c>
      <c r="X125" s="100">
        <f ca="1">ConsMarket!X125/1000+EnergyCosts!X125</f>
        <v>3.8118748549981714</v>
      </c>
      <c r="Y125" s="100">
        <f ca="1">ConsMarket!Y125/1000+EnergyCosts!Y125</f>
        <v>3.9143993162332618</v>
      </c>
      <c r="Z125" s="100">
        <f ca="1">ConsMarket!Z125/1000+EnergyCosts!Z125</f>
        <v>3.8594649407769737</v>
      </c>
      <c r="AA125" s="100">
        <f ca="1">ConsMarket!AA125/1000+EnergyCosts!AA125</f>
        <v>3.9055454337746109</v>
      </c>
      <c r="AB125" s="100">
        <f ca="1">ConsMarket!AB125/1000+EnergyCosts!AB125</f>
        <v>3.8242570813858805</v>
      </c>
      <c r="AC125" s="100">
        <f ca="1">ConsMarket!AC125/1000+EnergyCosts!AC125</f>
        <v>3.6873150324019881</v>
      </c>
      <c r="AD125" s="100">
        <f ca="1">ConsMarket!AD125/1000+EnergyCosts!AD125</f>
        <v>3.7050299672736138</v>
      </c>
      <c r="AE125" s="100">
        <f ca="1">ConsMarket!AE125/1000+EnergyCosts!AE125</f>
        <v>3.7103139179969284</v>
      </c>
      <c r="AF125" s="100">
        <f ca="1">ConsMarket!AF125/1000+EnergyCosts!AF125</f>
        <v>3.7212153216662207</v>
      </c>
      <c r="AG125" s="100">
        <f ca="1">ConsMarket!AG125/1000+EnergyCosts!AG125</f>
        <v>3.8187343273930194</v>
      </c>
      <c r="AH125" s="100">
        <f ca="1">ConsMarket!AH125/1000+EnergyCosts!AH125</f>
        <v>3.9430966882617726</v>
      </c>
      <c r="AI125" s="100">
        <f ca="1">ConsMarket!AI125/1000+EnergyCosts!AI125</f>
        <v>3.8828860436467121</v>
      </c>
      <c r="AJ125" s="100">
        <f ca="1">ConsMarket!AJ125/1000+EnergyCosts!AJ125</f>
        <v>4.1584055985362367</v>
      </c>
      <c r="AK125" s="100">
        <f ca="1">ConsMarket!AK125/1000+EnergyCosts!AK125</f>
        <v>4.2585103339492516</v>
      </c>
      <c r="AL125" s="100">
        <f ca="1">ConsMarket!AL125/1000+EnergyCosts!AL125</f>
        <v>4.6995461500865936</v>
      </c>
      <c r="AM125" s="100">
        <f ca="1">ConsMarket!AM125/1000+EnergyCosts!AM125</f>
        <v>5.4206489446080344</v>
      </c>
      <c r="AN125" s="100">
        <f ca="1">ConsMarket!AN125/1000+EnergyCosts!AN125</f>
        <v>5.863779777762506</v>
      </c>
      <c r="AO125" s="100">
        <f ca="1">ConsMarket!AO125/1000+EnergyCosts!AO125</f>
        <v>6.5488792639621209</v>
      </c>
      <c r="AP125" s="100">
        <f ca="1">ConsMarket!AP125/1000+EnergyCosts!AP125</f>
        <v>7.3461763672049667</v>
      </c>
      <c r="AQ125" s="100">
        <f ca="1">ConsMarket!AQ125/1000+EnergyCosts!AQ125</f>
        <v>8.3878134791994974</v>
      </c>
      <c r="AR125" s="100">
        <f ca="1">ConsMarket!AR125/1000+EnergyCosts!AR125</f>
        <v>9.9422635059254709</v>
      </c>
      <c r="AS125" s="100">
        <f ca="1">ConsMarket!AS125/1000+EnergyCosts!AS125</f>
        <v>11.311586904061443</v>
      </c>
      <c r="AT125" s="100">
        <f ca="1">ConsMarket!AT125/1000+EnergyCosts!AT125</f>
        <v>12.389957467394954</v>
      </c>
      <c r="AU125" s="100">
        <f>ConsMarket!AU125/1000+EnergyCosts!AU125</f>
        <v>0</v>
      </c>
      <c r="AV125" s="100">
        <f>ConsMarket!AV125/1000+EnergyCosts!AV125</f>
        <v>0</v>
      </c>
      <c r="AW125" s="100">
        <f>ConsMarket!AW125/1000+EnergyCosts!AW125</f>
        <v>0</v>
      </c>
      <c r="AX125" s="100">
        <f>ConsMarket!AX125/1000+EnergyCosts!AX125</f>
        <v>0</v>
      </c>
      <c r="AY125" s="100">
        <f>ConsMarket!AY125/1000+EnergyCosts!AY125</f>
        <v>0</v>
      </c>
      <c r="AZ125" s="100">
        <f>ConsMarket!AZ125/1000+EnergyCosts!AZ125</f>
        <v>0</v>
      </c>
      <c r="BA125" s="100">
        <f>ConsMarket!BA125/1000+EnergyCosts!BA125</f>
        <v>0</v>
      </c>
      <c r="BB125" s="100">
        <f>ConsMarket!BB125/1000+EnergyCosts!BB125</f>
        <v>0</v>
      </c>
      <c r="BC125" s="100">
        <f>ConsMarket!BC125/1000+EnergyCosts!BC125</f>
        <v>0</v>
      </c>
      <c r="BD125" s="100">
        <f>ConsMarket!BD125/1000+EnergyCosts!BD125</f>
        <v>0</v>
      </c>
      <c r="BE125" s="100">
        <f>ConsMarket!BE125/1000+EnergyCosts!BE125</f>
        <v>0</v>
      </c>
      <c r="BF125" s="100">
        <f>ConsMarket!BF125/1000+EnergyCosts!BF125</f>
        <v>0</v>
      </c>
      <c r="BG125" s="100">
        <f>ConsMarket!BG125/1000+EnergyCosts!BG125</f>
        <v>0</v>
      </c>
      <c r="BH125" s="100">
        <f>ConsMarket!BH125/1000+EnergyCosts!BH125</f>
        <v>0</v>
      </c>
      <c r="BI125" s="100">
        <f>ConsMarket!BI125/1000+EnergyCosts!BI125</f>
        <v>0</v>
      </c>
      <c r="BJ125" s="100">
        <f>ConsMarket!BJ125/1000+EnergyCosts!BJ125</f>
        <v>0</v>
      </c>
      <c r="BK125" s="100">
        <f>ConsMarket!BK125/1000+EnergyCosts!BK125</f>
        <v>0</v>
      </c>
      <c r="BL125" s="100">
        <f>ConsMarket!BL125/1000+EnergyCosts!BL125</f>
        <v>0</v>
      </c>
      <c r="BM125" s="100">
        <f>ConsMarket!BM125/1000+EnergyCosts!BM125</f>
        <v>0</v>
      </c>
      <c r="BN125" s="100">
        <f>ConsMarket!BN125/1000+EnergyCosts!BN125</f>
        <v>0</v>
      </c>
      <c r="BO125" s="100">
        <f>ConsMarket!BO125/1000+EnergyCosts!BO125</f>
        <v>0</v>
      </c>
      <c r="BP125" s="100">
        <f>ConsMarket!BP125/1000+EnergyCosts!BP125</f>
        <v>0</v>
      </c>
      <c r="BQ125" s="100">
        <f>ConsMarket!BQ125/1000+EnergyCosts!BQ125</f>
        <v>0</v>
      </c>
      <c r="BR125" s="100">
        <f>ConsMarket!BR125/1000+EnergyCosts!BR125</f>
        <v>0</v>
      </c>
      <c r="BS125" s="100">
        <f>ConsMarket!BS125/1000+EnergyCosts!BS125</f>
        <v>0</v>
      </c>
      <c r="BT125" s="100">
        <f>ConsMarket!BT125/1000+EnergyCosts!BT125</f>
        <v>0</v>
      </c>
      <c r="BU125" s="100">
        <f>ConsMarket!BU125/1000+EnergyCosts!BU125</f>
        <v>0</v>
      </c>
      <c r="BV125" s="100">
        <f>ConsMarket!BV125/1000+EnergyCosts!BV125</f>
        <v>0</v>
      </c>
      <c r="BW125" s="100">
        <f>ConsMarket!BW125/1000+EnergyCosts!BW125</f>
        <v>0</v>
      </c>
      <c r="BX125" s="100">
        <f>ConsMarket!BX125/1000+EnergyCosts!BX125</f>
        <v>0</v>
      </c>
      <c r="BY125" s="100">
        <f>ConsMarket!BY125/1000+EnergyCosts!BY125</f>
        <v>0</v>
      </c>
      <c r="BZ125" s="100">
        <f>ConsMarket!BZ125/1000+EnergyCosts!BZ125</f>
        <v>0</v>
      </c>
      <c r="CA125" s="100">
        <f>ConsMarket!CA125/1000+EnergyCosts!CA125</f>
        <v>0</v>
      </c>
      <c r="CB125" s="100">
        <f>ConsMarket!CB125/1000+EnergyCosts!CB125</f>
        <v>0</v>
      </c>
      <c r="CC125" s="100">
        <f>ConsMarket!CC125/1000+EnergyCosts!CC125</f>
        <v>0</v>
      </c>
      <c r="CD125" s="100">
        <f>ConsMarket!CD125/1000+EnergyCosts!CD125</f>
        <v>0</v>
      </c>
      <c r="CE125" s="100">
        <f>ConsMarket!CE125/1000+EnergyCosts!CE125</f>
        <v>0</v>
      </c>
    </row>
    <row r="126" spans="2:83" ht="12" customHeight="1" x14ac:dyDescent="0.25">
      <c r="B126" s="307"/>
      <c r="C126" s="54" t="s">
        <v>9</v>
      </c>
      <c r="E126" s="240"/>
      <c r="F126" s="241"/>
      <c r="G126" s="228"/>
      <c r="H126" s="228"/>
      <c r="I126" s="211"/>
      <c r="J126" s="211"/>
      <c r="K126" s="211"/>
      <c r="L126" s="211"/>
      <c r="M126" s="211"/>
      <c r="N126" s="211"/>
      <c r="O126" s="211"/>
      <c r="P126" s="211"/>
      <c r="Q126" s="211"/>
      <c r="R126" s="211"/>
      <c r="S126" s="211"/>
      <c r="T126" s="211"/>
      <c r="U126" s="211"/>
      <c r="V126" s="211"/>
      <c r="W126" s="100">
        <f ca="1">ConsMarket!W126/1000+EnergyCosts!W126</f>
        <v>0</v>
      </c>
      <c r="X126" s="100">
        <f ca="1">ConsMarket!X126/1000+EnergyCosts!X126</f>
        <v>0</v>
      </c>
      <c r="Y126" s="100">
        <f ca="1">ConsMarket!Y126/1000+EnergyCosts!Y126</f>
        <v>0</v>
      </c>
      <c r="Z126" s="100">
        <f ca="1">ConsMarket!Z126/1000+EnergyCosts!Z126</f>
        <v>0</v>
      </c>
      <c r="AA126" s="100">
        <f ca="1">ConsMarket!AA126/1000+EnergyCosts!AA126</f>
        <v>0</v>
      </c>
      <c r="AB126" s="100">
        <f ca="1">ConsMarket!AB126/1000+EnergyCosts!AB126</f>
        <v>0</v>
      </c>
      <c r="AC126" s="100">
        <f ca="1">ConsMarket!AC126/1000+EnergyCosts!AC126</f>
        <v>0</v>
      </c>
      <c r="AD126" s="100">
        <f ca="1">ConsMarket!AD126/1000+EnergyCosts!AD126</f>
        <v>0</v>
      </c>
      <c r="AE126" s="100">
        <f ca="1">ConsMarket!AE126/1000+EnergyCosts!AE126</f>
        <v>0</v>
      </c>
      <c r="AF126" s="100">
        <f ca="1">ConsMarket!AF126/1000+EnergyCosts!AF126</f>
        <v>0</v>
      </c>
      <c r="AG126" s="100">
        <f ca="1">ConsMarket!AG126/1000+EnergyCosts!AG126</f>
        <v>0</v>
      </c>
      <c r="AH126" s="100">
        <f ca="1">ConsMarket!AH126/1000+EnergyCosts!AH126</f>
        <v>0</v>
      </c>
      <c r="AI126" s="100">
        <f ca="1">ConsMarket!AI126/1000+EnergyCosts!AI126</f>
        <v>4.7503658765658541E-2</v>
      </c>
      <c r="AJ126" s="100">
        <f ca="1">ConsMarket!AJ126/1000+EnergyCosts!AJ126</f>
        <v>0.12851389746410155</v>
      </c>
      <c r="AK126" s="100">
        <f ca="1">ConsMarket!AK126/1000+EnergyCosts!AK126</f>
        <v>0.26267699610014839</v>
      </c>
      <c r="AL126" s="100">
        <f ca="1">ConsMarket!AL126/1000+EnergyCosts!AL126</f>
        <v>0.43220130600365569</v>
      </c>
      <c r="AM126" s="100">
        <f ca="1">ConsMarket!AM126/1000+EnergyCosts!AM126</f>
        <v>0.69177216416369269</v>
      </c>
      <c r="AN126" s="100">
        <f ca="1">ConsMarket!AN126/1000+EnergyCosts!AN126</f>
        <v>0.98068832430688224</v>
      </c>
      <c r="AO126" s="100">
        <f ca="1">ConsMarket!AO126/1000+EnergyCosts!AO126</f>
        <v>1.3545459803462656</v>
      </c>
      <c r="AP126" s="100">
        <f ca="1">ConsMarket!AP126/1000+EnergyCosts!AP126</f>
        <v>1.7939864139334714</v>
      </c>
      <c r="AQ126" s="100">
        <f ca="1">ConsMarket!AQ126/1000+EnergyCosts!AQ126</f>
        <v>2.2777891598790898</v>
      </c>
      <c r="AR126" s="100">
        <f ca="1">ConsMarket!AR126/1000+EnergyCosts!AR126</f>
        <v>2.8513400889738332</v>
      </c>
      <c r="AS126" s="100">
        <f ca="1">ConsMarket!AS126/1000+EnergyCosts!AS126</f>
        <v>3.4513275994613086</v>
      </c>
      <c r="AT126" s="100">
        <f ca="1">ConsMarket!AT126/1000+EnergyCosts!AT126</f>
        <v>3.9291237808924473</v>
      </c>
      <c r="AU126" s="100">
        <f>ConsMarket!AU126/1000+EnergyCosts!AU126</f>
        <v>0</v>
      </c>
      <c r="AV126" s="100">
        <f>ConsMarket!AV126/1000+EnergyCosts!AV126</f>
        <v>0</v>
      </c>
      <c r="AW126" s="100">
        <f>ConsMarket!AW126/1000+EnergyCosts!AW126</f>
        <v>0</v>
      </c>
      <c r="AX126" s="100">
        <f>ConsMarket!AX126/1000+EnergyCosts!AX126</f>
        <v>0</v>
      </c>
      <c r="AY126" s="100">
        <f>ConsMarket!AY126/1000+EnergyCosts!AY126</f>
        <v>0</v>
      </c>
      <c r="AZ126" s="100">
        <f>ConsMarket!AZ126/1000+EnergyCosts!AZ126</f>
        <v>0</v>
      </c>
      <c r="BA126" s="100">
        <f>ConsMarket!BA126/1000+EnergyCosts!BA126</f>
        <v>0</v>
      </c>
      <c r="BB126" s="100">
        <f>ConsMarket!BB126/1000+EnergyCosts!BB126</f>
        <v>0</v>
      </c>
      <c r="BC126" s="100">
        <f>ConsMarket!BC126/1000+EnergyCosts!BC126</f>
        <v>0</v>
      </c>
      <c r="BD126" s="100">
        <f>ConsMarket!BD126/1000+EnergyCosts!BD126</f>
        <v>0</v>
      </c>
      <c r="BE126" s="100">
        <f>ConsMarket!BE126/1000+EnergyCosts!BE126</f>
        <v>0</v>
      </c>
      <c r="BF126" s="100">
        <f>ConsMarket!BF126/1000+EnergyCosts!BF126</f>
        <v>0</v>
      </c>
      <c r="BG126" s="100">
        <f>ConsMarket!BG126/1000+EnergyCosts!BG126</f>
        <v>0</v>
      </c>
      <c r="BH126" s="100">
        <f>ConsMarket!BH126/1000+EnergyCosts!BH126</f>
        <v>0</v>
      </c>
      <c r="BI126" s="100">
        <f>ConsMarket!BI126/1000+EnergyCosts!BI126</f>
        <v>0</v>
      </c>
      <c r="BJ126" s="100">
        <f>ConsMarket!BJ126/1000+EnergyCosts!BJ126</f>
        <v>0</v>
      </c>
      <c r="BK126" s="100">
        <f>ConsMarket!BK126/1000+EnergyCosts!BK126</f>
        <v>0</v>
      </c>
      <c r="BL126" s="100">
        <f>ConsMarket!BL126/1000+EnergyCosts!BL126</f>
        <v>0</v>
      </c>
      <c r="BM126" s="100">
        <f>ConsMarket!BM126/1000+EnergyCosts!BM126</f>
        <v>0</v>
      </c>
      <c r="BN126" s="100">
        <f>ConsMarket!BN126/1000+EnergyCosts!BN126</f>
        <v>0</v>
      </c>
      <c r="BO126" s="100">
        <f>ConsMarket!BO126/1000+EnergyCosts!BO126</f>
        <v>0</v>
      </c>
      <c r="BP126" s="100">
        <f>ConsMarket!BP126/1000+EnergyCosts!BP126</f>
        <v>0</v>
      </c>
      <c r="BQ126" s="100">
        <f>ConsMarket!BQ126/1000+EnergyCosts!BQ126</f>
        <v>0</v>
      </c>
      <c r="BR126" s="100">
        <f>ConsMarket!BR126/1000+EnergyCosts!BR126</f>
        <v>0</v>
      </c>
      <c r="BS126" s="100">
        <f>ConsMarket!BS126/1000+EnergyCosts!BS126</f>
        <v>0</v>
      </c>
      <c r="BT126" s="100">
        <f>ConsMarket!BT126/1000+EnergyCosts!BT126</f>
        <v>0</v>
      </c>
      <c r="BU126" s="100">
        <f>ConsMarket!BU126/1000+EnergyCosts!BU126</f>
        <v>0</v>
      </c>
      <c r="BV126" s="100">
        <f>ConsMarket!BV126/1000+EnergyCosts!BV126</f>
        <v>0</v>
      </c>
      <c r="BW126" s="100">
        <f>ConsMarket!BW126/1000+EnergyCosts!BW126</f>
        <v>0</v>
      </c>
      <c r="BX126" s="100">
        <f>ConsMarket!BX126/1000+EnergyCosts!BX126</f>
        <v>0</v>
      </c>
      <c r="BY126" s="100">
        <f>ConsMarket!BY126/1000+EnergyCosts!BY126</f>
        <v>0</v>
      </c>
      <c r="BZ126" s="100">
        <f>ConsMarket!BZ126/1000+EnergyCosts!BZ126</f>
        <v>0</v>
      </c>
      <c r="CA126" s="100">
        <f>ConsMarket!CA126/1000+EnergyCosts!CA126</f>
        <v>0</v>
      </c>
      <c r="CB126" s="100">
        <f>ConsMarket!CB126/1000+EnergyCosts!CB126</f>
        <v>0</v>
      </c>
      <c r="CC126" s="100">
        <f>ConsMarket!CC126/1000+EnergyCosts!CC126</f>
        <v>0</v>
      </c>
      <c r="CD126" s="100">
        <f>ConsMarket!CD126/1000+EnergyCosts!CD126</f>
        <v>0</v>
      </c>
      <c r="CE126" s="100">
        <f>ConsMarket!CE126/1000+EnergyCosts!CE126</f>
        <v>0</v>
      </c>
    </row>
    <row r="127" spans="2:83" ht="24" x14ac:dyDescent="0.25">
      <c r="B127" s="307"/>
      <c r="C127" s="54" t="s">
        <v>10</v>
      </c>
      <c r="E127" s="240"/>
      <c r="F127" s="241"/>
      <c r="G127" s="228"/>
      <c r="H127" s="228"/>
      <c r="I127" s="211"/>
      <c r="J127" s="211"/>
      <c r="K127" s="211"/>
      <c r="L127" s="211"/>
      <c r="M127" s="211"/>
      <c r="N127" s="211"/>
      <c r="O127" s="211"/>
      <c r="P127" s="211"/>
      <c r="Q127" s="211"/>
      <c r="R127" s="211"/>
      <c r="S127" s="211"/>
      <c r="T127" s="211"/>
      <c r="U127" s="211"/>
      <c r="V127" s="211"/>
      <c r="W127" s="100">
        <f ca="1">ConsMarket!W127/1000+EnergyCosts!W127</f>
        <v>0.54626602050962758</v>
      </c>
      <c r="X127" s="100">
        <f ca="1">ConsMarket!X127/1000+EnergyCosts!X127</f>
        <v>0.56021946305121528</v>
      </c>
      <c r="Y127" s="100">
        <f ca="1">ConsMarket!Y127/1000+EnergyCosts!Y127</f>
        <v>0.57855669358035455</v>
      </c>
      <c r="Z127" s="100">
        <f ca="1">ConsMarket!Z127/1000+EnergyCosts!Z127</f>
        <v>0.57867571512618676</v>
      </c>
      <c r="AA127" s="100">
        <f ca="1">ConsMarket!AA127/1000+EnergyCosts!AA127</f>
        <v>0.59281666254154697</v>
      </c>
      <c r="AB127" s="100">
        <f ca="1">ConsMarket!AB127/1000+EnergyCosts!AB127</f>
        <v>0.59353270128469504</v>
      </c>
      <c r="AC127" s="100">
        <f ca="1">ConsMarket!AC127/1000+EnergyCosts!AC127</f>
        <v>0.589843466442453</v>
      </c>
      <c r="AD127" s="100">
        <f ca="1">ConsMarket!AD127/1000+EnergyCosts!AD127</f>
        <v>0.604747189312833</v>
      </c>
      <c r="AE127" s="100">
        <f ca="1">ConsMarket!AE127/1000+EnergyCosts!AE127</f>
        <v>0.61857721984482572</v>
      </c>
      <c r="AF127" s="100">
        <f ca="1">ConsMarket!AF127/1000+EnergyCosts!AF127</f>
        <v>0.6336842247536959</v>
      </c>
      <c r="AG127" s="100">
        <f ca="1">ConsMarket!AG127/1000+EnergyCosts!AG127</f>
        <v>0.66364770748120705</v>
      </c>
      <c r="AH127" s="100">
        <f ca="1">ConsMarket!AH127/1000+EnergyCosts!AH127</f>
        <v>0.69014144239879105</v>
      </c>
      <c r="AI127" s="100">
        <f ca="1">ConsMarket!AI127/1000+EnergyCosts!AI127</f>
        <v>0.69662127285224074</v>
      </c>
      <c r="AJ127" s="100">
        <f ca="1">ConsMarket!AJ127/1000+EnergyCosts!AJ127</f>
        <v>0.74400293447564347</v>
      </c>
      <c r="AK127" s="100">
        <f ca="1">ConsMarket!AK127/1000+EnergyCosts!AK127</f>
        <v>0.76085264535363184</v>
      </c>
      <c r="AL127" s="100">
        <f ca="1">ConsMarket!AL127/1000+EnergyCosts!AL127</f>
        <v>0.8005904066209022</v>
      </c>
      <c r="AM127" s="100">
        <f ca="1">ConsMarket!AM127/1000+EnergyCosts!AM127</f>
        <v>0.85525904036396438</v>
      </c>
      <c r="AN127" s="100">
        <f ca="1">ConsMarket!AN127/1000+EnergyCosts!AN127</f>
        <v>0.85874237559061439</v>
      </c>
      <c r="AO127" s="100">
        <f ca="1">ConsMarket!AO127/1000+EnergyCosts!AO127</f>
        <v>0.87325821242784984</v>
      </c>
      <c r="AP127" s="100">
        <f ca="1">ConsMarket!AP127/1000+EnergyCosts!AP127</f>
        <v>0.84851801893403112</v>
      </c>
      <c r="AQ127" s="100">
        <f ca="1">ConsMarket!AQ127/1000+EnergyCosts!AQ127</f>
        <v>0.79795519085018862</v>
      </c>
      <c r="AR127" s="100">
        <f ca="1">ConsMarket!AR127/1000+EnergyCosts!AR127</f>
        <v>0.74218482056001256</v>
      </c>
      <c r="AS127" s="100">
        <f ca="1">ConsMarket!AS127/1000+EnergyCosts!AS127</f>
        <v>0.68382761649255452</v>
      </c>
      <c r="AT127" s="100">
        <f ca="1">ConsMarket!AT127/1000+EnergyCosts!AT127</f>
        <v>0.61787156387452447</v>
      </c>
      <c r="AU127" s="100">
        <f>ConsMarket!AU127/1000+EnergyCosts!AU127</f>
        <v>0</v>
      </c>
      <c r="AV127" s="100">
        <f>ConsMarket!AV127/1000+EnergyCosts!AV127</f>
        <v>0</v>
      </c>
      <c r="AW127" s="100">
        <f>ConsMarket!AW127/1000+EnergyCosts!AW127</f>
        <v>0</v>
      </c>
      <c r="AX127" s="100">
        <f>ConsMarket!AX127/1000+EnergyCosts!AX127</f>
        <v>0</v>
      </c>
      <c r="AY127" s="100">
        <f>ConsMarket!AY127/1000+EnergyCosts!AY127</f>
        <v>0</v>
      </c>
      <c r="AZ127" s="100">
        <f>ConsMarket!AZ127/1000+EnergyCosts!AZ127</f>
        <v>0</v>
      </c>
      <c r="BA127" s="100">
        <f>ConsMarket!BA127/1000+EnergyCosts!BA127</f>
        <v>0</v>
      </c>
      <c r="BB127" s="100">
        <f>ConsMarket!BB127/1000+EnergyCosts!BB127</f>
        <v>0</v>
      </c>
      <c r="BC127" s="100">
        <f>ConsMarket!BC127/1000+EnergyCosts!BC127</f>
        <v>0</v>
      </c>
      <c r="BD127" s="100">
        <f>ConsMarket!BD127/1000+EnergyCosts!BD127</f>
        <v>0</v>
      </c>
      <c r="BE127" s="100">
        <f>ConsMarket!BE127/1000+EnergyCosts!BE127</f>
        <v>0</v>
      </c>
      <c r="BF127" s="100">
        <f>ConsMarket!BF127/1000+EnergyCosts!BF127</f>
        <v>0</v>
      </c>
      <c r="BG127" s="100">
        <f>ConsMarket!BG127/1000+EnergyCosts!BG127</f>
        <v>0</v>
      </c>
      <c r="BH127" s="100">
        <f>ConsMarket!BH127/1000+EnergyCosts!BH127</f>
        <v>0</v>
      </c>
      <c r="BI127" s="100">
        <f>ConsMarket!BI127/1000+EnergyCosts!BI127</f>
        <v>0</v>
      </c>
      <c r="BJ127" s="100">
        <f>ConsMarket!BJ127/1000+EnergyCosts!BJ127</f>
        <v>0</v>
      </c>
      <c r="BK127" s="100">
        <f>ConsMarket!BK127/1000+EnergyCosts!BK127</f>
        <v>0</v>
      </c>
      <c r="BL127" s="100">
        <f>ConsMarket!BL127/1000+EnergyCosts!BL127</f>
        <v>0</v>
      </c>
      <c r="BM127" s="100">
        <f>ConsMarket!BM127/1000+EnergyCosts!BM127</f>
        <v>0</v>
      </c>
      <c r="BN127" s="100">
        <f>ConsMarket!BN127/1000+EnergyCosts!BN127</f>
        <v>0</v>
      </c>
      <c r="BO127" s="100">
        <f>ConsMarket!BO127/1000+EnergyCosts!BO127</f>
        <v>0</v>
      </c>
      <c r="BP127" s="100">
        <f>ConsMarket!BP127/1000+EnergyCosts!BP127</f>
        <v>0</v>
      </c>
      <c r="BQ127" s="100">
        <f>ConsMarket!BQ127/1000+EnergyCosts!BQ127</f>
        <v>0</v>
      </c>
      <c r="BR127" s="100">
        <f>ConsMarket!BR127/1000+EnergyCosts!BR127</f>
        <v>0</v>
      </c>
      <c r="BS127" s="100">
        <f>ConsMarket!BS127/1000+EnergyCosts!BS127</f>
        <v>0</v>
      </c>
      <c r="BT127" s="100">
        <f>ConsMarket!BT127/1000+EnergyCosts!BT127</f>
        <v>0</v>
      </c>
      <c r="BU127" s="100">
        <f>ConsMarket!BU127/1000+EnergyCosts!BU127</f>
        <v>0</v>
      </c>
      <c r="BV127" s="100">
        <f>ConsMarket!BV127/1000+EnergyCosts!BV127</f>
        <v>0</v>
      </c>
      <c r="BW127" s="100">
        <f>ConsMarket!BW127/1000+EnergyCosts!BW127</f>
        <v>0</v>
      </c>
      <c r="BX127" s="100">
        <f>ConsMarket!BX127/1000+EnergyCosts!BX127</f>
        <v>0</v>
      </c>
      <c r="BY127" s="100">
        <f>ConsMarket!BY127/1000+EnergyCosts!BY127</f>
        <v>0</v>
      </c>
      <c r="BZ127" s="100">
        <f>ConsMarket!BZ127/1000+EnergyCosts!BZ127</f>
        <v>0</v>
      </c>
      <c r="CA127" s="100">
        <f>ConsMarket!CA127/1000+EnergyCosts!CA127</f>
        <v>0</v>
      </c>
      <c r="CB127" s="100">
        <f>ConsMarket!CB127/1000+EnergyCosts!CB127</f>
        <v>0</v>
      </c>
      <c r="CC127" s="100">
        <f>ConsMarket!CC127/1000+EnergyCosts!CC127</f>
        <v>0</v>
      </c>
      <c r="CD127" s="100">
        <f>ConsMarket!CD127/1000+EnergyCosts!CD127</f>
        <v>0</v>
      </c>
      <c r="CE127" s="100">
        <f>ConsMarket!CE127/1000+EnergyCosts!CE127</f>
        <v>0</v>
      </c>
    </row>
    <row r="128" spans="2:83" x14ac:dyDescent="0.25">
      <c r="B128" s="307"/>
      <c r="C128" s="3" t="s">
        <v>75</v>
      </c>
      <c r="E128" s="240"/>
      <c r="F128" s="241"/>
      <c r="G128" s="35"/>
      <c r="H128" s="35"/>
      <c r="I128" s="20"/>
      <c r="J128" s="20"/>
      <c r="K128" s="20"/>
      <c r="L128" s="20"/>
      <c r="M128" s="20"/>
      <c r="N128" s="20"/>
      <c r="O128" s="20"/>
      <c r="P128" s="20"/>
      <c r="Q128" s="20"/>
      <c r="R128" s="20"/>
      <c r="S128" s="20"/>
      <c r="T128" s="20"/>
      <c r="U128" s="20"/>
      <c r="V128" s="20"/>
      <c r="W128" s="26">
        <f ca="1">SUM(W123:W127)</f>
        <v>11.893761887460476</v>
      </c>
      <c r="X128" s="26">
        <f t="shared" ref="X128:CE128" ca="1" si="102">SUM(X123:X127)</f>
        <v>12.036995804440567</v>
      </c>
      <c r="Y128" s="26">
        <f t="shared" ca="1" si="102"/>
        <v>12.123857534933773</v>
      </c>
      <c r="Z128" s="26">
        <f t="shared" ca="1" si="102"/>
        <v>11.661410156892297</v>
      </c>
      <c r="AA128" s="26">
        <f t="shared" ca="1" si="102"/>
        <v>11.493295169251375</v>
      </c>
      <c r="AB128" s="26">
        <f t="shared" ca="1" si="102"/>
        <v>11.028954437635919</v>
      </c>
      <c r="AC128" s="26">
        <f t="shared" ca="1" si="102"/>
        <v>10.48198964360979</v>
      </c>
      <c r="AD128" s="26">
        <f t="shared" ca="1" si="102"/>
        <v>10.394935778244022</v>
      </c>
      <c r="AE128" s="26">
        <f t="shared" ca="1" si="102"/>
        <v>10.300305490815335</v>
      </c>
      <c r="AF128" s="26">
        <f t="shared" ca="1" si="102"/>
        <v>10.266324589946006</v>
      </c>
      <c r="AG128" s="26">
        <f t="shared" ca="1" si="102"/>
        <v>10.431183057115838</v>
      </c>
      <c r="AH128" s="26">
        <f t="shared" ca="1" si="102"/>
        <v>10.638059038451505</v>
      </c>
      <c r="AI128" s="26">
        <f t="shared" ca="1" si="102"/>
        <v>10.456621147385935</v>
      </c>
      <c r="AJ128" s="26">
        <f t="shared" ca="1" si="102"/>
        <v>11.221203515920191</v>
      </c>
      <c r="AK128" s="26">
        <f t="shared" ca="1" si="102"/>
        <v>11.515766514992849</v>
      </c>
      <c r="AL128" s="26">
        <f t="shared" ca="1" si="102"/>
        <v>12.476847039995892</v>
      </c>
      <c r="AM128" s="26">
        <f t="shared" ca="1" si="102"/>
        <v>13.916738649878797</v>
      </c>
      <c r="AN128" s="26">
        <f t="shared" ca="1" si="102"/>
        <v>14.446820217515558</v>
      </c>
      <c r="AO128" s="26">
        <f t="shared" ca="1" si="102"/>
        <v>15.341225005256319</v>
      </c>
      <c r="AP128" s="26">
        <f t="shared" ca="1" si="102"/>
        <v>15.831832135052361</v>
      </c>
      <c r="AQ128" s="26">
        <f t="shared" ca="1" si="102"/>
        <v>16.026451412075978</v>
      </c>
      <c r="AR128" s="26">
        <f t="shared" ca="1" si="102"/>
        <v>16.735854660848403</v>
      </c>
      <c r="AS128" s="26">
        <f t="shared" ca="1" si="102"/>
        <v>17.310779808973912</v>
      </c>
      <c r="AT128" s="26">
        <f t="shared" ca="1" si="102"/>
        <v>17.848773091603732</v>
      </c>
      <c r="AU128" s="26">
        <f t="shared" si="102"/>
        <v>0</v>
      </c>
      <c r="AV128" s="26">
        <f t="shared" si="102"/>
        <v>0</v>
      </c>
      <c r="AW128" s="26">
        <f t="shared" si="102"/>
        <v>0</v>
      </c>
      <c r="AX128" s="26">
        <f t="shared" si="102"/>
        <v>0</v>
      </c>
      <c r="AY128" s="26">
        <f t="shared" si="102"/>
        <v>0</v>
      </c>
      <c r="AZ128" s="26">
        <f t="shared" si="102"/>
        <v>0</v>
      </c>
      <c r="BA128" s="26">
        <f t="shared" si="102"/>
        <v>0</v>
      </c>
      <c r="BB128" s="26">
        <f t="shared" si="102"/>
        <v>0</v>
      </c>
      <c r="BC128" s="26">
        <f t="shared" si="102"/>
        <v>0</v>
      </c>
      <c r="BD128" s="26">
        <f t="shared" si="102"/>
        <v>0</v>
      </c>
      <c r="BE128" s="26">
        <f t="shared" si="102"/>
        <v>0</v>
      </c>
      <c r="BF128" s="26">
        <f t="shared" si="102"/>
        <v>0</v>
      </c>
      <c r="BG128" s="26">
        <f t="shared" si="102"/>
        <v>0</v>
      </c>
      <c r="BH128" s="26">
        <f t="shared" si="102"/>
        <v>0</v>
      </c>
      <c r="BI128" s="26">
        <f t="shared" si="102"/>
        <v>0</v>
      </c>
      <c r="BJ128" s="26">
        <f t="shared" si="102"/>
        <v>0</v>
      </c>
      <c r="BK128" s="26">
        <f t="shared" si="102"/>
        <v>0</v>
      </c>
      <c r="BL128" s="26">
        <f t="shared" si="102"/>
        <v>0</v>
      </c>
      <c r="BM128" s="26">
        <f t="shared" si="102"/>
        <v>0</v>
      </c>
      <c r="BN128" s="26">
        <f t="shared" si="102"/>
        <v>0</v>
      </c>
      <c r="BO128" s="26">
        <f t="shared" si="102"/>
        <v>0</v>
      </c>
      <c r="BP128" s="26">
        <f t="shared" si="102"/>
        <v>0</v>
      </c>
      <c r="BQ128" s="26">
        <f t="shared" si="102"/>
        <v>0</v>
      </c>
      <c r="BR128" s="26">
        <f t="shared" si="102"/>
        <v>0</v>
      </c>
      <c r="BS128" s="26">
        <f t="shared" si="102"/>
        <v>0</v>
      </c>
      <c r="BT128" s="26">
        <f t="shared" si="102"/>
        <v>0</v>
      </c>
      <c r="BU128" s="26">
        <f t="shared" si="102"/>
        <v>0</v>
      </c>
      <c r="BV128" s="26">
        <f t="shared" si="102"/>
        <v>0</v>
      </c>
      <c r="BW128" s="26">
        <f t="shared" si="102"/>
        <v>0</v>
      </c>
      <c r="BX128" s="26">
        <f t="shared" si="102"/>
        <v>0</v>
      </c>
      <c r="BY128" s="26">
        <f t="shared" si="102"/>
        <v>0</v>
      </c>
      <c r="BZ128" s="26">
        <f t="shared" si="102"/>
        <v>0</v>
      </c>
      <c r="CA128" s="26">
        <f t="shared" si="102"/>
        <v>0</v>
      </c>
      <c r="CB128" s="26">
        <f t="shared" si="102"/>
        <v>0</v>
      </c>
      <c r="CC128" s="26">
        <f t="shared" si="102"/>
        <v>0</v>
      </c>
      <c r="CD128" s="26">
        <f t="shared" si="102"/>
        <v>0</v>
      </c>
      <c r="CE128" s="26">
        <f t="shared" si="102"/>
        <v>0</v>
      </c>
    </row>
    <row r="129" spans="2:83" x14ac:dyDescent="0.25">
      <c r="B129" s="307" t="s">
        <v>1</v>
      </c>
      <c r="C129" s="54" t="s">
        <v>11</v>
      </c>
      <c r="E129" s="240"/>
      <c r="F129" s="241"/>
      <c r="G129" s="228"/>
      <c r="H129" s="228"/>
      <c r="I129" s="211"/>
      <c r="J129" s="211"/>
      <c r="K129" s="211"/>
      <c r="L129" s="211"/>
      <c r="M129" s="211"/>
      <c r="N129" s="211"/>
      <c r="O129" s="211"/>
      <c r="P129" s="211"/>
      <c r="Q129" s="211"/>
      <c r="R129" s="211"/>
      <c r="S129" s="211"/>
      <c r="T129" s="211"/>
      <c r="U129" s="211"/>
      <c r="V129" s="211"/>
      <c r="W129" s="100">
        <f ca="1">ConsMarket!W129/1000+EnergyCosts!W129</f>
        <v>9.2805167998936247E-2</v>
      </c>
      <c r="X129" s="100">
        <f ca="1">ConsMarket!X129/1000+EnergyCosts!X129</f>
        <v>0.10192612570728174</v>
      </c>
      <c r="Y129" s="100">
        <f ca="1">ConsMarket!Y129/1000+EnergyCosts!Y129</f>
        <v>0.11624026126778533</v>
      </c>
      <c r="Z129" s="100">
        <f ca="1">ConsMarket!Z129/1000+EnergyCosts!Z129</f>
        <v>0.13703295798634949</v>
      </c>
      <c r="AA129" s="100">
        <f ca="1">ConsMarket!AA129/1000+EnergyCosts!AA129</f>
        <v>0.16348339630269634</v>
      </c>
      <c r="AB129" s="100">
        <f ca="1">ConsMarket!AB129/1000+EnergyCosts!AB129</f>
        <v>0.19302730877765051</v>
      </c>
      <c r="AC129" s="100">
        <f ca="1">ConsMarket!AC129/1000+EnergyCosts!AC129</f>
        <v>0.21813218593394285</v>
      </c>
      <c r="AD129" s="100">
        <f ca="1">ConsMarket!AD129/1000+EnergyCosts!AD129</f>
        <v>0.24953969103076784</v>
      </c>
      <c r="AE129" s="100">
        <f ca="1">ConsMarket!AE129/1000+EnergyCosts!AE129</f>
        <v>0.27572419811895749</v>
      </c>
      <c r="AF129" s="100">
        <f ca="1">ConsMarket!AF129/1000+EnergyCosts!AF129</f>
        <v>0.29658207780647405</v>
      </c>
      <c r="AG129" s="100">
        <f ca="1">ConsMarket!AG129/1000+EnergyCosts!AG129</f>
        <v>0.31397246499459186</v>
      </c>
      <c r="AH129" s="100">
        <f ca="1">ConsMarket!AH129/1000+EnergyCosts!AH129</f>
        <v>0.33265658508176055</v>
      </c>
      <c r="AI129" s="100">
        <f ca="1">ConsMarket!AI129/1000+EnergyCosts!AI129</f>
        <v>0.34465907381780969</v>
      </c>
      <c r="AJ129" s="100">
        <f ca="1">ConsMarket!AJ129/1000+EnergyCosts!AJ129</f>
        <v>0.37184927542649371</v>
      </c>
      <c r="AK129" s="100">
        <f ca="1">ConsMarket!AK129/1000+EnergyCosts!AK129</f>
        <v>0.4237389637256278</v>
      </c>
      <c r="AL129" s="100">
        <f ca="1">ConsMarket!AL129/1000+EnergyCosts!AL129</f>
        <v>0.60410832185116359</v>
      </c>
      <c r="AM129" s="100">
        <f ca="1">ConsMarket!AM129/1000+EnergyCosts!AM129</f>
        <v>0.83941539940609355</v>
      </c>
      <c r="AN129" s="100">
        <f ca="1">ConsMarket!AN129/1000+EnergyCosts!AN129</f>
        <v>1.099343769800238</v>
      </c>
      <c r="AO129" s="100">
        <f ca="1">ConsMarket!AO129/1000+EnergyCosts!AO129</f>
        <v>1.2780208241649544</v>
      </c>
      <c r="AP129" s="100">
        <f ca="1">ConsMarket!AP129/1000+EnergyCosts!AP129</f>
        <v>1.4408620132622527</v>
      </c>
      <c r="AQ129" s="100">
        <f ca="1">ConsMarket!AQ129/1000+EnergyCosts!AQ129</f>
        <v>1.4680760587837867</v>
      </c>
      <c r="AR129" s="100">
        <f ca="1">ConsMarket!AR129/1000+EnergyCosts!AR129</f>
        <v>1.4751579434542847</v>
      </c>
      <c r="AS129" s="100">
        <f ca="1">ConsMarket!AS129/1000+EnergyCosts!AS129</f>
        <v>1.4039026197438711</v>
      </c>
      <c r="AT129" s="100">
        <f ca="1">ConsMarket!AT129/1000+EnergyCosts!AT129</f>
        <v>1.3417307723215866</v>
      </c>
      <c r="AU129" s="100">
        <f>ConsMarket!AU129/1000+EnergyCosts!AU129</f>
        <v>0</v>
      </c>
      <c r="AV129" s="100">
        <f>ConsMarket!AV129/1000+EnergyCosts!AV129</f>
        <v>0</v>
      </c>
      <c r="AW129" s="100">
        <f>ConsMarket!AW129/1000+EnergyCosts!AW129</f>
        <v>0</v>
      </c>
      <c r="AX129" s="100">
        <f>ConsMarket!AX129/1000+EnergyCosts!AX129</f>
        <v>0</v>
      </c>
      <c r="AY129" s="100">
        <f>ConsMarket!AY129/1000+EnergyCosts!AY129</f>
        <v>0</v>
      </c>
      <c r="AZ129" s="100">
        <f>ConsMarket!AZ129/1000+EnergyCosts!AZ129</f>
        <v>0</v>
      </c>
      <c r="BA129" s="100">
        <f>ConsMarket!BA129/1000+EnergyCosts!BA129</f>
        <v>0</v>
      </c>
      <c r="BB129" s="100">
        <f>ConsMarket!BB129/1000+EnergyCosts!BB129</f>
        <v>0</v>
      </c>
      <c r="BC129" s="100">
        <f>ConsMarket!BC129/1000+EnergyCosts!BC129</f>
        <v>0</v>
      </c>
      <c r="BD129" s="100">
        <f>ConsMarket!BD129/1000+EnergyCosts!BD129</f>
        <v>0</v>
      </c>
      <c r="BE129" s="100">
        <f>ConsMarket!BE129/1000+EnergyCosts!BE129</f>
        <v>0</v>
      </c>
      <c r="BF129" s="100">
        <f>ConsMarket!BF129/1000+EnergyCosts!BF129</f>
        <v>0</v>
      </c>
      <c r="BG129" s="100">
        <f>ConsMarket!BG129/1000+EnergyCosts!BG129</f>
        <v>0</v>
      </c>
      <c r="BH129" s="100">
        <f>ConsMarket!BH129/1000+EnergyCosts!BH129</f>
        <v>0</v>
      </c>
      <c r="BI129" s="100">
        <f>ConsMarket!BI129/1000+EnergyCosts!BI129</f>
        <v>0</v>
      </c>
      <c r="BJ129" s="100">
        <f>ConsMarket!BJ129/1000+EnergyCosts!BJ129</f>
        <v>0</v>
      </c>
      <c r="BK129" s="100">
        <f>ConsMarket!BK129/1000+EnergyCosts!BK129</f>
        <v>0</v>
      </c>
      <c r="BL129" s="100">
        <f>ConsMarket!BL129/1000+EnergyCosts!BL129</f>
        <v>0</v>
      </c>
      <c r="BM129" s="100">
        <f>ConsMarket!BM129/1000+EnergyCosts!BM129</f>
        <v>0</v>
      </c>
      <c r="BN129" s="100">
        <f>ConsMarket!BN129/1000+EnergyCosts!BN129</f>
        <v>0</v>
      </c>
      <c r="BO129" s="100">
        <f>ConsMarket!BO129/1000+EnergyCosts!BO129</f>
        <v>0</v>
      </c>
      <c r="BP129" s="100">
        <f>ConsMarket!BP129/1000+EnergyCosts!BP129</f>
        <v>0</v>
      </c>
      <c r="BQ129" s="100">
        <f>ConsMarket!BQ129/1000+EnergyCosts!BQ129</f>
        <v>0</v>
      </c>
      <c r="BR129" s="100">
        <f>ConsMarket!BR129/1000+EnergyCosts!BR129</f>
        <v>0</v>
      </c>
      <c r="BS129" s="100">
        <f>ConsMarket!BS129/1000+EnergyCosts!BS129</f>
        <v>0</v>
      </c>
      <c r="BT129" s="100">
        <f>ConsMarket!BT129/1000+EnergyCosts!BT129</f>
        <v>0</v>
      </c>
      <c r="BU129" s="100">
        <f>ConsMarket!BU129/1000+EnergyCosts!BU129</f>
        <v>0</v>
      </c>
      <c r="BV129" s="100">
        <f>ConsMarket!BV129/1000+EnergyCosts!BV129</f>
        <v>0</v>
      </c>
      <c r="BW129" s="100">
        <f>ConsMarket!BW129/1000+EnergyCosts!BW129</f>
        <v>0</v>
      </c>
      <c r="BX129" s="100">
        <f>ConsMarket!BX129/1000+EnergyCosts!BX129</f>
        <v>0</v>
      </c>
      <c r="BY129" s="100">
        <f>ConsMarket!BY129/1000+EnergyCosts!BY129</f>
        <v>0</v>
      </c>
      <c r="BZ129" s="100">
        <f>ConsMarket!BZ129/1000+EnergyCosts!BZ129</f>
        <v>0</v>
      </c>
      <c r="CA129" s="100">
        <f>ConsMarket!CA129/1000+EnergyCosts!CA129</f>
        <v>0</v>
      </c>
      <c r="CB129" s="100">
        <f>ConsMarket!CB129/1000+EnergyCosts!CB129</f>
        <v>0</v>
      </c>
      <c r="CC129" s="100">
        <f>ConsMarket!CC129/1000+EnergyCosts!CC129</f>
        <v>0</v>
      </c>
      <c r="CD129" s="100">
        <f>ConsMarket!CD129/1000+EnergyCosts!CD129</f>
        <v>0</v>
      </c>
      <c r="CE129" s="100">
        <f>ConsMarket!CE129/1000+EnergyCosts!CE129</f>
        <v>0</v>
      </c>
    </row>
    <row r="130" spans="2:83" x14ac:dyDescent="0.25">
      <c r="B130" s="307"/>
      <c r="C130" s="54" t="s">
        <v>12</v>
      </c>
      <c r="E130" s="240"/>
      <c r="F130" s="241"/>
      <c r="G130" s="228"/>
      <c r="H130" s="228"/>
      <c r="I130" s="211"/>
      <c r="J130" s="211"/>
      <c r="K130" s="211"/>
      <c r="L130" s="211"/>
      <c r="M130" s="211"/>
      <c r="N130" s="211"/>
      <c r="O130" s="211"/>
      <c r="P130" s="211"/>
      <c r="Q130" s="211"/>
      <c r="R130" s="211"/>
      <c r="S130" s="211"/>
      <c r="T130" s="211"/>
      <c r="U130" s="211"/>
      <c r="V130" s="211"/>
      <c r="W130" s="100">
        <f ca="1">ConsMarket!W130/1000+EnergyCosts!W130</f>
        <v>0.25870648591555628</v>
      </c>
      <c r="X130" s="100">
        <f ca="1">ConsMarket!X130/1000+EnergyCosts!X130</f>
        <v>0.27870713883772619</v>
      </c>
      <c r="Y130" s="100">
        <f ca="1">ConsMarket!Y130/1000+EnergyCosts!Y130</f>
        <v>0.30102517740126461</v>
      </c>
      <c r="Z130" s="100">
        <f ca="1">ConsMarket!Z130/1000+EnergyCosts!Z130</f>
        <v>0.3118694336862502</v>
      </c>
      <c r="AA130" s="100">
        <f ca="1">ConsMarket!AA130/1000+EnergyCosts!AA130</f>
        <v>0.32940894963663125</v>
      </c>
      <c r="AB130" s="100">
        <f ca="1">ConsMarket!AB130/1000+EnergyCosts!AB130</f>
        <v>0.3371986197419683</v>
      </c>
      <c r="AC130" s="100">
        <f ca="1">ConsMarket!AC130/1000+EnergyCosts!AC130</f>
        <v>0.33984779129176929</v>
      </c>
      <c r="AD130" s="100">
        <f ca="1">ConsMarket!AD130/1000+EnergyCosts!AD130</f>
        <v>0.35452222962706625</v>
      </c>
      <c r="AE130" s="100">
        <f ca="1">ConsMarket!AE130/1000+EnergyCosts!AE130</f>
        <v>0.36857685214072106</v>
      </c>
      <c r="AF130" s="100">
        <f ca="1">ConsMarket!AF130/1000+EnergyCosts!AF130</f>
        <v>0.38595312762179113</v>
      </c>
      <c r="AG130" s="100">
        <f ca="1">ConsMarket!AG130/1000+EnergyCosts!AG130</f>
        <v>0.41036782815702622</v>
      </c>
      <c r="AH130" s="100">
        <f ca="1">ConsMarket!AH130/1000+EnergyCosts!AH130</f>
        <v>0.43612155133086072</v>
      </c>
      <c r="AI130" s="100">
        <f ca="1">ConsMarket!AI130/1000+EnergyCosts!AI130</f>
        <v>0.44577200227306379</v>
      </c>
      <c r="AJ130" s="100">
        <f ca="1">ConsMarket!AJ130/1000+EnergyCosts!AJ130</f>
        <v>0.49011129459511016</v>
      </c>
      <c r="AK130" s="100">
        <f ca="1">ConsMarket!AK130/1000+EnergyCosts!AK130</f>
        <v>0.52116793699198571</v>
      </c>
      <c r="AL130" s="100">
        <f ca="1">ConsMarket!AL130/1000+EnergyCosts!AL130</f>
        <v>0.58524342624250614</v>
      </c>
      <c r="AM130" s="100">
        <f ca="1">ConsMarket!AM130/1000+EnergyCosts!AM130</f>
        <v>0.68064900511634052</v>
      </c>
      <c r="AN130" s="100">
        <f ca="1">ConsMarket!AN130/1000+EnergyCosts!AN130</f>
        <v>0.74630280861974896</v>
      </c>
      <c r="AO130" s="100">
        <f ca="1">ConsMarket!AO130/1000+EnergyCosts!AO130</f>
        <v>0.83621686500623971</v>
      </c>
      <c r="AP130" s="100">
        <f ca="1">ConsMarket!AP130/1000+EnergyCosts!AP130</f>
        <v>0.91249369031871619</v>
      </c>
      <c r="AQ130" s="100">
        <f ca="1">ConsMarket!AQ130/1000+EnergyCosts!AQ130</f>
        <v>0.96464904682078989</v>
      </c>
      <c r="AR130" s="100">
        <f ca="1">ConsMarket!AR130/1000+EnergyCosts!AR130</f>
        <v>1.0177152238051856</v>
      </c>
      <c r="AS130" s="100">
        <f ca="1">ConsMarket!AS130/1000+EnergyCosts!AS130</f>
        <v>1.0504902169710264</v>
      </c>
      <c r="AT130" s="100">
        <f ca="1">ConsMarket!AT130/1000+EnergyCosts!AT130</f>
        <v>1.064560304573525</v>
      </c>
      <c r="AU130" s="100">
        <f>ConsMarket!AU130/1000+EnergyCosts!AU130</f>
        <v>0</v>
      </c>
      <c r="AV130" s="100">
        <f>ConsMarket!AV130/1000+EnergyCosts!AV130</f>
        <v>0</v>
      </c>
      <c r="AW130" s="100">
        <f>ConsMarket!AW130/1000+EnergyCosts!AW130</f>
        <v>0</v>
      </c>
      <c r="AX130" s="100">
        <f>ConsMarket!AX130/1000+EnergyCosts!AX130</f>
        <v>0</v>
      </c>
      <c r="AY130" s="100">
        <f>ConsMarket!AY130/1000+EnergyCosts!AY130</f>
        <v>0</v>
      </c>
      <c r="AZ130" s="100">
        <f>ConsMarket!AZ130/1000+EnergyCosts!AZ130</f>
        <v>0</v>
      </c>
      <c r="BA130" s="100">
        <f>ConsMarket!BA130/1000+EnergyCosts!BA130</f>
        <v>0</v>
      </c>
      <c r="BB130" s="100">
        <f>ConsMarket!BB130/1000+EnergyCosts!BB130</f>
        <v>0</v>
      </c>
      <c r="BC130" s="100">
        <f>ConsMarket!BC130/1000+EnergyCosts!BC130</f>
        <v>0</v>
      </c>
      <c r="BD130" s="100">
        <f>ConsMarket!BD130/1000+EnergyCosts!BD130</f>
        <v>0</v>
      </c>
      <c r="BE130" s="100">
        <f>ConsMarket!BE130/1000+EnergyCosts!BE130</f>
        <v>0</v>
      </c>
      <c r="BF130" s="100">
        <f>ConsMarket!BF130/1000+EnergyCosts!BF130</f>
        <v>0</v>
      </c>
      <c r="BG130" s="100">
        <f>ConsMarket!BG130/1000+EnergyCosts!BG130</f>
        <v>0</v>
      </c>
      <c r="BH130" s="100">
        <f>ConsMarket!BH130/1000+EnergyCosts!BH130</f>
        <v>0</v>
      </c>
      <c r="BI130" s="100">
        <f>ConsMarket!BI130/1000+EnergyCosts!BI130</f>
        <v>0</v>
      </c>
      <c r="BJ130" s="100">
        <f>ConsMarket!BJ130/1000+EnergyCosts!BJ130</f>
        <v>0</v>
      </c>
      <c r="BK130" s="100">
        <f>ConsMarket!BK130/1000+EnergyCosts!BK130</f>
        <v>0</v>
      </c>
      <c r="BL130" s="100">
        <f>ConsMarket!BL130/1000+EnergyCosts!BL130</f>
        <v>0</v>
      </c>
      <c r="BM130" s="100">
        <f>ConsMarket!BM130/1000+EnergyCosts!BM130</f>
        <v>0</v>
      </c>
      <c r="BN130" s="100">
        <f>ConsMarket!BN130/1000+EnergyCosts!BN130</f>
        <v>0</v>
      </c>
      <c r="BO130" s="100">
        <f>ConsMarket!BO130/1000+EnergyCosts!BO130</f>
        <v>0</v>
      </c>
      <c r="BP130" s="100">
        <f>ConsMarket!BP130/1000+EnergyCosts!BP130</f>
        <v>0</v>
      </c>
      <c r="BQ130" s="100">
        <f>ConsMarket!BQ130/1000+EnergyCosts!BQ130</f>
        <v>0</v>
      </c>
      <c r="BR130" s="100">
        <f>ConsMarket!BR130/1000+EnergyCosts!BR130</f>
        <v>0</v>
      </c>
      <c r="BS130" s="100">
        <f>ConsMarket!BS130/1000+EnergyCosts!BS130</f>
        <v>0</v>
      </c>
      <c r="BT130" s="100">
        <f>ConsMarket!BT130/1000+EnergyCosts!BT130</f>
        <v>0</v>
      </c>
      <c r="BU130" s="100">
        <f>ConsMarket!BU130/1000+EnergyCosts!BU130</f>
        <v>0</v>
      </c>
      <c r="BV130" s="100">
        <f>ConsMarket!BV130/1000+EnergyCosts!BV130</f>
        <v>0</v>
      </c>
      <c r="BW130" s="100">
        <f>ConsMarket!BW130/1000+EnergyCosts!BW130</f>
        <v>0</v>
      </c>
      <c r="BX130" s="100">
        <f>ConsMarket!BX130/1000+EnergyCosts!BX130</f>
        <v>0</v>
      </c>
      <c r="BY130" s="100">
        <f>ConsMarket!BY130/1000+EnergyCosts!BY130</f>
        <v>0</v>
      </c>
      <c r="BZ130" s="100">
        <f>ConsMarket!BZ130/1000+EnergyCosts!BZ130</f>
        <v>0</v>
      </c>
      <c r="CA130" s="100">
        <f>ConsMarket!CA130/1000+EnergyCosts!CA130</f>
        <v>0</v>
      </c>
      <c r="CB130" s="100">
        <f>ConsMarket!CB130/1000+EnergyCosts!CB130</f>
        <v>0</v>
      </c>
      <c r="CC130" s="100">
        <f>ConsMarket!CC130/1000+EnergyCosts!CC130</f>
        <v>0</v>
      </c>
      <c r="CD130" s="100">
        <f>ConsMarket!CD130/1000+EnergyCosts!CD130</f>
        <v>0</v>
      </c>
      <c r="CE130" s="100">
        <f>ConsMarket!CE130/1000+EnergyCosts!CE130</f>
        <v>0</v>
      </c>
    </row>
    <row r="131" spans="2:83" x14ac:dyDescent="0.25">
      <c r="B131" s="307"/>
      <c r="C131" s="3" t="s">
        <v>76</v>
      </c>
      <c r="E131" s="240"/>
      <c r="F131" s="241"/>
      <c r="G131" s="228"/>
      <c r="H131" s="228"/>
      <c r="I131" s="20"/>
      <c r="J131" s="20"/>
      <c r="K131" s="20"/>
      <c r="L131" s="20"/>
      <c r="M131" s="20"/>
      <c r="N131" s="20"/>
      <c r="O131" s="20"/>
      <c r="P131" s="20"/>
      <c r="Q131" s="20"/>
      <c r="R131" s="20"/>
      <c r="S131" s="20"/>
      <c r="T131" s="20"/>
      <c r="U131" s="20"/>
      <c r="V131" s="20"/>
      <c r="W131" s="26">
        <f t="shared" ref="W131" ca="1" si="103">SUM(W129:W130)</f>
        <v>0.35151165391449252</v>
      </c>
      <c r="X131" s="26">
        <f t="shared" ref="X131:CE131" ca="1" si="104">SUM(X129:X130)</f>
        <v>0.3806332645450079</v>
      </c>
      <c r="Y131" s="26">
        <f t="shared" ca="1" si="104"/>
        <v>0.41726543866904997</v>
      </c>
      <c r="Z131" s="26">
        <f t="shared" ca="1" si="104"/>
        <v>0.44890239167259971</v>
      </c>
      <c r="AA131" s="26">
        <f t="shared" ca="1" si="104"/>
        <v>0.49289234593932763</v>
      </c>
      <c r="AB131" s="26">
        <f t="shared" ca="1" si="104"/>
        <v>0.53022592851961881</v>
      </c>
      <c r="AC131" s="26">
        <f t="shared" ca="1" si="104"/>
        <v>0.55797997722571213</v>
      </c>
      <c r="AD131" s="26">
        <f t="shared" ca="1" si="104"/>
        <v>0.60406192065783415</v>
      </c>
      <c r="AE131" s="26">
        <f t="shared" ca="1" si="104"/>
        <v>0.64430105025967854</v>
      </c>
      <c r="AF131" s="26">
        <f t="shared" ca="1" si="104"/>
        <v>0.68253520542826518</v>
      </c>
      <c r="AG131" s="26">
        <f t="shared" ca="1" si="104"/>
        <v>0.72434029315161808</v>
      </c>
      <c r="AH131" s="26">
        <f t="shared" ca="1" si="104"/>
        <v>0.76877813641262127</v>
      </c>
      <c r="AI131" s="26">
        <f t="shared" ca="1" si="104"/>
        <v>0.79043107609087349</v>
      </c>
      <c r="AJ131" s="26">
        <f t="shared" ca="1" si="104"/>
        <v>0.86196057002160387</v>
      </c>
      <c r="AK131" s="26">
        <f t="shared" ca="1" si="104"/>
        <v>0.94490690071761352</v>
      </c>
      <c r="AL131" s="26">
        <f t="shared" ca="1" si="104"/>
        <v>1.1893517480936697</v>
      </c>
      <c r="AM131" s="26">
        <f t="shared" ca="1" si="104"/>
        <v>1.5200644045224341</v>
      </c>
      <c r="AN131" s="26">
        <f t="shared" ca="1" si="104"/>
        <v>1.8456465784199869</v>
      </c>
      <c r="AO131" s="26">
        <f t="shared" ca="1" si="104"/>
        <v>2.114237689171194</v>
      </c>
      <c r="AP131" s="26">
        <f t="shared" ca="1" si="104"/>
        <v>2.3533557035809691</v>
      </c>
      <c r="AQ131" s="26">
        <f t="shared" ca="1" si="104"/>
        <v>2.4327251056045767</v>
      </c>
      <c r="AR131" s="26">
        <f t="shared" ca="1" si="104"/>
        <v>2.4928731672594706</v>
      </c>
      <c r="AS131" s="26">
        <f t="shared" ca="1" si="104"/>
        <v>2.4543928367148977</v>
      </c>
      <c r="AT131" s="26">
        <f t="shared" ca="1" si="104"/>
        <v>2.4062910768951116</v>
      </c>
      <c r="AU131" s="26">
        <f t="shared" si="104"/>
        <v>0</v>
      </c>
      <c r="AV131" s="26">
        <f t="shared" si="104"/>
        <v>0</v>
      </c>
      <c r="AW131" s="26">
        <f t="shared" si="104"/>
        <v>0</v>
      </c>
      <c r="AX131" s="26">
        <f t="shared" si="104"/>
        <v>0</v>
      </c>
      <c r="AY131" s="26">
        <f t="shared" si="104"/>
        <v>0</v>
      </c>
      <c r="AZ131" s="26">
        <f t="shared" si="104"/>
        <v>0</v>
      </c>
      <c r="BA131" s="26">
        <f t="shared" si="104"/>
        <v>0</v>
      </c>
      <c r="BB131" s="26">
        <f t="shared" si="104"/>
        <v>0</v>
      </c>
      <c r="BC131" s="26">
        <f t="shared" si="104"/>
        <v>0</v>
      </c>
      <c r="BD131" s="26">
        <f t="shared" si="104"/>
        <v>0</v>
      </c>
      <c r="BE131" s="26">
        <f t="shared" si="104"/>
        <v>0</v>
      </c>
      <c r="BF131" s="26">
        <f t="shared" si="104"/>
        <v>0</v>
      </c>
      <c r="BG131" s="26">
        <f t="shared" si="104"/>
        <v>0</v>
      </c>
      <c r="BH131" s="26">
        <f t="shared" si="104"/>
        <v>0</v>
      </c>
      <c r="BI131" s="26">
        <f t="shared" si="104"/>
        <v>0</v>
      </c>
      <c r="BJ131" s="26">
        <f t="shared" si="104"/>
        <v>0</v>
      </c>
      <c r="BK131" s="26">
        <f t="shared" si="104"/>
        <v>0</v>
      </c>
      <c r="BL131" s="26">
        <f t="shared" si="104"/>
        <v>0</v>
      </c>
      <c r="BM131" s="26">
        <f t="shared" si="104"/>
        <v>0</v>
      </c>
      <c r="BN131" s="26">
        <f t="shared" si="104"/>
        <v>0</v>
      </c>
      <c r="BO131" s="26">
        <f t="shared" si="104"/>
        <v>0</v>
      </c>
      <c r="BP131" s="26">
        <f t="shared" si="104"/>
        <v>0</v>
      </c>
      <c r="BQ131" s="26">
        <f t="shared" si="104"/>
        <v>0</v>
      </c>
      <c r="BR131" s="26">
        <f t="shared" si="104"/>
        <v>0</v>
      </c>
      <c r="BS131" s="26">
        <f t="shared" si="104"/>
        <v>0</v>
      </c>
      <c r="BT131" s="26">
        <f t="shared" si="104"/>
        <v>0</v>
      </c>
      <c r="BU131" s="26">
        <f t="shared" si="104"/>
        <v>0</v>
      </c>
      <c r="BV131" s="26">
        <f t="shared" si="104"/>
        <v>0</v>
      </c>
      <c r="BW131" s="26">
        <f t="shared" si="104"/>
        <v>0</v>
      </c>
      <c r="BX131" s="26">
        <f t="shared" si="104"/>
        <v>0</v>
      </c>
      <c r="BY131" s="26">
        <f t="shared" si="104"/>
        <v>0</v>
      </c>
      <c r="BZ131" s="26">
        <f t="shared" si="104"/>
        <v>0</v>
      </c>
      <c r="CA131" s="26">
        <f t="shared" si="104"/>
        <v>0</v>
      </c>
      <c r="CB131" s="26">
        <f t="shared" si="104"/>
        <v>0</v>
      </c>
      <c r="CC131" s="26">
        <f t="shared" si="104"/>
        <v>0</v>
      </c>
      <c r="CD131" s="26">
        <f t="shared" si="104"/>
        <v>0</v>
      </c>
      <c r="CE131" s="26">
        <f t="shared" si="104"/>
        <v>0</v>
      </c>
    </row>
    <row r="132" spans="2:83" ht="24" x14ac:dyDescent="0.25">
      <c r="B132" s="307" t="s">
        <v>73</v>
      </c>
      <c r="C132" s="54" t="s">
        <v>13</v>
      </c>
      <c r="E132" s="240"/>
      <c r="F132" s="241"/>
      <c r="G132" s="228"/>
      <c r="H132" s="228"/>
      <c r="I132" s="211"/>
      <c r="J132" s="211"/>
      <c r="K132" s="211"/>
      <c r="L132" s="211"/>
      <c r="M132" s="211"/>
      <c r="N132" s="211"/>
      <c r="O132" s="211"/>
      <c r="P132" s="211"/>
      <c r="Q132" s="211"/>
      <c r="R132" s="211"/>
      <c r="S132" s="211"/>
      <c r="T132" s="211"/>
      <c r="U132" s="211"/>
      <c r="V132" s="211"/>
      <c r="W132" s="100">
        <f ca="1">ConsMarket!W132/1000+EnergyCosts!W132</f>
        <v>3.8107643437086822E-2</v>
      </c>
      <c r="X132" s="100">
        <f ca="1">ConsMarket!X132/1000+EnergyCosts!X132</f>
        <v>4.6081945156390872E-2</v>
      </c>
      <c r="Y132" s="100">
        <f ca="1">ConsMarket!Y132/1000+EnergyCosts!Y132</f>
        <v>5.8238130762941098E-2</v>
      </c>
      <c r="Z132" s="100">
        <f ca="1">ConsMarket!Z132/1000+EnergyCosts!Z132</f>
        <v>6.9923228704098769E-2</v>
      </c>
      <c r="AA132" s="100">
        <f ca="1">ConsMarket!AA132/1000+EnergyCosts!AA132</f>
        <v>8.3858249073798075E-2</v>
      </c>
      <c r="AB132" s="100">
        <f ca="1">ConsMarket!AB132/1000+EnergyCosts!AB132</f>
        <v>9.6258648382684497E-2</v>
      </c>
      <c r="AC132" s="100">
        <f ca="1">ConsMarket!AC132/1000+EnergyCosts!AC132</f>
        <v>0.10688295596124833</v>
      </c>
      <c r="AD132" s="100">
        <f ca="1">ConsMarket!AD132/1000+EnergyCosts!AD132</f>
        <v>0.11994364802046181</v>
      </c>
      <c r="AE132" s="100">
        <f ca="1">ConsMarket!AE132/1000+EnergyCosts!AE132</f>
        <v>0.13219860612414169</v>
      </c>
      <c r="AF132" s="100">
        <f ca="1">ConsMarket!AF132/1000+EnergyCosts!AF132</f>
        <v>0.14353100089986737</v>
      </c>
      <c r="AG132" s="100">
        <f ca="1">ConsMarket!AG132/1000+EnergyCosts!AG132</f>
        <v>0.15685051317609758</v>
      </c>
      <c r="AH132" s="100">
        <f ca="1">ConsMarket!AH132/1000+EnergyCosts!AH132</f>
        <v>0.17071024286109354</v>
      </c>
      <c r="AI132" s="100">
        <f ca="1">ConsMarket!AI132/1000+EnergyCosts!AI132</f>
        <v>0.17975782066519266</v>
      </c>
      <c r="AJ132" s="100">
        <f ca="1">ConsMarket!AJ132/1000+EnergyCosts!AJ132</f>
        <v>0.20011859671399407</v>
      </c>
      <c r="AK132" s="100">
        <f ca="1">ConsMarket!AK132/1000+EnergyCosts!AK132</f>
        <v>0.21235439711377985</v>
      </c>
      <c r="AL132" s="100">
        <f ca="1">ConsMarket!AL132/1000+EnergyCosts!AL132</f>
        <v>0.23412948634543429</v>
      </c>
      <c r="AM132" s="100">
        <f ca="1">ConsMarket!AM132/1000+EnergyCosts!AM132</f>
        <v>0.26490083069814241</v>
      </c>
      <c r="AN132" s="100">
        <f ca="1">ConsMarket!AN132/1000+EnergyCosts!AN132</f>
        <v>0.28104704262313873</v>
      </c>
      <c r="AO132" s="100">
        <f ca="1">ConsMarket!AO132/1000+EnergyCosts!AO132</f>
        <v>0.30206396365573429</v>
      </c>
      <c r="AP132" s="100">
        <f ca="1">ConsMarket!AP132/1000+EnergyCosts!AP132</f>
        <v>0.31598920283586068</v>
      </c>
      <c r="AQ132" s="100">
        <f ca="1">ConsMarket!AQ132/1000+EnergyCosts!AQ132</f>
        <v>0.32154929326552512</v>
      </c>
      <c r="AR132" s="100">
        <f ca="1">ConsMarket!AR132/1000+EnergyCosts!AR132</f>
        <v>0.33581148801897998</v>
      </c>
      <c r="AS132" s="100">
        <f ca="1">ConsMarket!AS132/1000+EnergyCosts!AS132</f>
        <v>0.35157982230051138</v>
      </c>
      <c r="AT132" s="100">
        <f ca="1">ConsMarket!AT132/1000+EnergyCosts!AT132</f>
        <v>0.37536842708839824</v>
      </c>
      <c r="AU132" s="100">
        <f>ConsMarket!AU132/1000+EnergyCosts!AU132</f>
        <v>0</v>
      </c>
      <c r="AV132" s="100">
        <f>ConsMarket!AV132/1000+EnergyCosts!AV132</f>
        <v>0</v>
      </c>
      <c r="AW132" s="100">
        <f>ConsMarket!AW132/1000+EnergyCosts!AW132</f>
        <v>0</v>
      </c>
      <c r="AX132" s="100">
        <f>ConsMarket!AX132/1000+EnergyCosts!AX132</f>
        <v>0</v>
      </c>
      <c r="AY132" s="100">
        <f>ConsMarket!AY132/1000+EnergyCosts!AY132</f>
        <v>0</v>
      </c>
      <c r="AZ132" s="100">
        <f>ConsMarket!AZ132/1000+EnergyCosts!AZ132</f>
        <v>0</v>
      </c>
      <c r="BA132" s="100">
        <f>ConsMarket!BA132/1000+EnergyCosts!BA132</f>
        <v>0</v>
      </c>
      <c r="BB132" s="100">
        <f>ConsMarket!BB132/1000+EnergyCosts!BB132</f>
        <v>0</v>
      </c>
      <c r="BC132" s="100">
        <f>ConsMarket!BC132/1000+EnergyCosts!BC132</f>
        <v>0</v>
      </c>
      <c r="BD132" s="100">
        <f>ConsMarket!BD132/1000+EnergyCosts!BD132</f>
        <v>0</v>
      </c>
      <c r="BE132" s="100">
        <f>ConsMarket!BE132/1000+EnergyCosts!BE132</f>
        <v>0</v>
      </c>
      <c r="BF132" s="100">
        <f>ConsMarket!BF132/1000+EnergyCosts!BF132</f>
        <v>0</v>
      </c>
      <c r="BG132" s="100">
        <f>ConsMarket!BG132/1000+EnergyCosts!BG132</f>
        <v>0</v>
      </c>
      <c r="BH132" s="100">
        <f>ConsMarket!BH132/1000+EnergyCosts!BH132</f>
        <v>0</v>
      </c>
      <c r="BI132" s="100">
        <f>ConsMarket!BI132/1000+EnergyCosts!BI132</f>
        <v>0</v>
      </c>
      <c r="BJ132" s="100">
        <f>ConsMarket!BJ132/1000+EnergyCosts!BJ132</f>
        <v>0</v>
      </c>
      <c r="BK132" s="100">
        <f>ConsMarket!BK132/1000+EnergyCosts!BK132</f>
        <v>0</v>
      </c>
      <c r="BL132" s="100">
        <f>ConsMarket!BL132/1000+EnergyCosts!BL132</f>
        <v>0</v>
      </c>
      <c r="BM132" s="100">
        <f>ConsMarket!BM132/1000+EnergyCosts!BM132</f>
        <v>0</v>
      </c>
      <c r="BN132" s="100">
        <f>ConsMarket!BN132/1000+EnergyCosts!BN132</f>
        <v>0</v>
      </c>
      <c r="BO132" s="100">
        <f>ConsMarket!BO132/1000+EnergyCosts!BO132</f>
        <v>0</v>
      </c>
      <c r="BP132" s="100">
        <f>ConsMarket!BP132/1000+EnergyCosts!BP132</f>
        <v>0</v>
      </c>
      <c r="BQ132" s="100">
        <f>ConsMarket!BQ132/1000+EnergyCosts!BQ132</f>
        <v>0</v>
      </c>
      <c r="BR132" s="100">
        <f>ConsMarket!BR132/1000+EnergyCosts!BR132</f>
        <v>0</v>
      </c>
      <c r="BS132" s="100">
        <f>ConsMarket!BS132/1000+EnergyCosts!BS132</f>
        <v>0</v>
      </c>
      <c r="BT132" s="100">
        <f>ConsMarket!BT132/1000+EnergyCosts!BT132</f>
        <v>0</v>
      </c>
      <c r="BU132" s="100">
        <f>ConsMarket!BU132/1000+EnergyCosts!BU132</f>
        <v>0</v>
      </c>
      <c r="BV132" s="100">
        <f>ConsMarket!BV132/1000+EnergyCosts!BV132</f>
        <v>0</v>
      </c>
      <c r="BW132" s="100">
        <f>ConsMarket!BW132/1000+EnergyCosts!BW132</f>
        <v>0</v>
      </c>
      <c r="BX132" s="100">
        <f>ConsMarket!BX132/1000+EnergyCosts!BX132</f>
        <v>0</v>
      </c>
      <c r="BY132" s="100">
        <f>ConsMarket!BY132/1000+EnergyCosts!BY132</f>
        <v>0</v>
      </c>
      <c r="BZ132" s="100">
        <f>ConsMarket!BZ132/1000+EnergyCosts!BZ132</f>
        <v>0</v>
      </c>
      <c r="CA132" s="100">
        <f>ConsMarket!CA132/1000+EnergyCosts!CA132</f>
        <v>0</v>
      </c>
      <c r="CB132" s="100">
        <f>ConsMarket!CB132/1000+EnergyCosts!CB132</f>
        <v>0</v>
      </c>
      <c r="CC132" s="100">
        <f>ConsMarket!CC132/1000+EnergyCosts!CC132</f>
        <v>0</v>
      </c>
      <c r="CD132" s="100">
        <f>ConsMarket!CD132/1000+EnergyCosts!CD132</f>
        <v>0</v>
      </c>
      <c r="CE132" s="100">
        <f>ConsMarket!CE132/1000+EnergyCosts!CE132</f>
        <v>0</v>
      </c>
    </row>
    <row r="133" spans="2:83" x14ac:dyDescent="0.25">
      <c r="B133" s="307"/>
      <c r="C133" s="54" t="s">
        <v>14</v>
      </c>
      <c r="E133" s="240"/>
      <c r="F133" s="241"/>
      <c r="G133" s="228"/>
      <c r="H133" s="228"/>
      <c r="I133" s="211"/>
      <c r="J133" s="211"/>
      <c r="K133" s="211"/>
      <c r="L133" s="211"/>
      <c r="M133" s="211"/>
      <c r="N133" s="211"/>
      <c r="O133" s="211"/>
      <c r="P133" s="211"/>
      <c r="Q133" s="211"/>
      <c r="R133" s="211"/>
      <c r="S133" s="211"/>
      <c r="T133" s="211"/>
      <c r="U133" s="211"/>
      <c r="V133" s="211"/>
      <c r="W133" s="100">
        <f ca="1">ConsMarket!W133/1000+EnergyCosts!W133</f>
        <v>8.5816081445104914E-2</v>
      </c>
      <c r="X133" s="100">
        <f ca="1">ConsMarket!X133/1000+EnergyCosts!X133</f>
        <v>0.15369921732774158</v>
      </c>
      <c r="Y133" s="100">
        <f ca="1">ConsMarket!Y133/1000+EnergyCosts!Y133</f>
        <v>0.26753804833111366</v>
      </c>
      <c r="Z133" s="100">
        <f ca="1">ConsMarket!Z133/1000+EnergyCosts!Z133</f>
        <v>0.38753419362446023</v>
      </c>
      <c r="AA133" s="100">
        <f ca="1">ConsMarket!AA133/1000+EnergyCosts!AA133</f>
        <v>0.46876378334434693</v>
      </c>
      <c r="AB133" s="100">
        <f ca="1">ConsMarket!AB133/1000+EnergyCosts!AB133</f>
        <v>0.48980660843931445</v>
      </c>
      <c r="AC133" s="100">
        <f ca="1">ConsMarket!AC133/1000+EnergyCosts!AC133</f>
        <v>0.47229173738185443</v>
      </c>
      <c r="AD133" s="100">
        <f ca="1">ConsMarket!AD133/1000+EnergyCosts!AD133</f>
        <v>0.46095637992184008</v>
      </c>
      <c r="AE133" s="100">
        <f ca="1">ConsMarket!AE133/1000+EnergyCosts!AE133</f>
        <v>0.44542739326831904</v>
      </c>
      <c r="AF133" s="100">
        <f ca="1">ConsMarket!AF133/1000+EnergyCosts!AF133</f>
        <v>0.42894957524631888</v>
      </c>
      <c r="AG133" s="100">
        <f ca="1">ConsMarket!AG133/1000+EnergyCosts!AG133</f>
        <v>0.42311302996338396</v>
      </c>
      <c r="AH133" s="100">
        <f ca="1">ConsMarket!AH133/1000+EnergyCosts!AH133</f>
        <v>0.42004761752486769</v>
      </c>
      <c r="AI133" s="100">
        <f ca="1">ConsMarket!AI133/1000+EnergyCosts!AI133</f>
        <v>0.40219504353653618</v>
      </c>
      <c r="AJ133" s="100">
        <f ca="1">ConsMarket!AJ133/1000+EnergyCosts!AJ133</f>
        <v>0.42108288196969329</v>
      </c>
      <c r="AK133" s="100">
        <f ca="1">ConsMarket!AK133/1000+EnergyCosts!AK133</f>
        <v>0.4162888085508864</v>
      </c>
      <c r="AL133" s="100">
        <f ca="1">ConsMarket!AL133/1000+EnergyCosts!AL133</f>
        <v>0.43886505281472005</v>
      </c>
      <c r="AM133" s="100">
        <f ca="1">ConsMarket!AM133/1000+EnergyCosts!AM133</f>
        <v>0.45671081456639995</v>
      </c>
      <c r="AN133" s="100">
        <f ca="1">ConsMarket!AN133/1000+EnergyCosts!AN133</f>
        <v>0.40716605499999997</v>
      </c>
      <c r="AO133" s="100">
        <f ca="1">ConsMarket!AO133/1000+EnergyCosts!AO133</f>
        <v>0.35395778070000006</v>
      </c>
      <c r="AP133" s="100">
        <f ca="1">ConsMarket!AP133/1000+EnergyCosts!AP133</f>
        <v>0.30386183999999994</v>
      </c>
      <c r="AQ133" s="100">
        <f ca="1">ConsMarket!AQ133/1000+EnergyCosts!AQ133</f>
        <v>0.27154359999999994</v>
      </c>
      <c r="AR133" s="100">
        <f ca="1">ConsMarket!AR133/1000+EnergyCosts!AR133</f>
        <v>0.2591497333333333</v>
      </c>
      <c r="AS133" s="100">
        <f ca="1">ConsMarket!AS133/1000+EnergyCosts!AS133</f>
        <v>0.25474210133333325</v>
      </c>
      <c r="AT133" s="100">
        <f ca="1">ConsMarket!AT133/1000+EnergyCosts!AT133</f>
        <v>0.25349861866666662</v>
      </c>
      <c r="AU133" s="100">
        <f>ConsMarket!AU133/1000+EnergyCosts!AU133</f>
        <v>0</v>
      </c>
      <c r="AV133" s="100">
        <f>ConsMarket!AV133/1000+EnergyCosts!AV133</f>
        <v>0</v>
      </c>
      <c r="AW133" s="100">
        <f>ConsMarket!AW133/1000+EnergyCosts!AW133</f>
        <v>0</v>
      </c>
      <c r="AX133" s="100">
        <f>ConsMarket!AX133/1000+EnergyCosts!AX133</f>
        <v>0</v>
      </c>
      <c r="AY133" s="100">
        <f>ConsMarket!AY133/1000+EnergyCosts!AY133</f>
        <v>0</v>
      </c>
      <c r="AZ133" s="100">
        <f>ConsMarket!AZ133/1000+EnergyCosts!AZ133</f>
        <v>0</v>
      </c>
      <c r="BA133" s="100">
        <f>ConsMarket!BA133/1000+EnergyCosts!BA133</f>
        <v>0</v>
      </c>
      <c r="BB133" s="100">
        <f>ConsMarket!BB133/1000+EnergyCosts!BB133</f>
        <v>0</v>
      </c>
      <c r="BC133" s="100">
        <f>ConsMarket!BC133/1000+EnergyCosts!BC133</f>
        <v>0</v>
      </c>
      <c r="BD133" s="100">
        <f>ConsMarket!BD133/1000+EnergyCosts!BD133</f>
        <v>0</v>
      </c>
      <c r="BE133" s="100">
        <f>ConsMarket!BE133/1000+EnergyCosts!BE133</f>
        <v>0</v>
      </c>
      <c r="BF133" s="100">
        <f>ConsMarket!BF133/1000+EnergyCosts!BF133</f>
        <v>0</v>
      </c>
      <c r="BG133" s="100">
        <f>ConsMarket!BG133/1000+EnergyCosts!BG133</f>
        <v>0</v>
      </c>
      <c r="BH133" s="100">
        <f>ConsMarket!BH133/1000+EnergyCosts!BH133</f>
        <v>0</v>
      </c>
      <c r="BI133" s="100">
        <f>ConsMarket!BI133/1000+EnergyCosts!BI133</f>
        <v>0</v>
      </c>
      <c r="BJ133" s="100">
        <f>ConsMarket!BJ133/1000+EnergyCosts!BJ133</f>
        <v>0</v>
      </c>
      <c r="BK133" s="100">
        <f>ConsMarket!BK133/1000+EnergyCosts!BK133</f>
        <v>0</v>
      </c>
      <c r="BL133" s="100">
        <f>ConsMarket!BL133/1000+EnergyCosts!BL133</f>
        <v>0</v>
      </c>
      <c r="BM133" s="100">
        <f>ConsMarket!BM133/1000+EnergyCosts!BM133</f>
        <v>0</v>
      </c>
      <c r="BN133" s="100">
        <f>ConsMarket!BN133/1000+EnergyCosts!BN133</f>
        <v>0</v>
      </c>
      <c r="BO133" s="100">
        <f>ConsMarket!BO133/1000+EnergyCosts!BO133</f>
        <v>0</v>
      </c>
      <c r="BP133" s="100">
        <f>ConsMarket!BP133/1000+EnergyCosts!BP133</f>
        <v>0</v>
      </c>
      <c r="BQ133" s="100">
        <f>ConsMarket!BQ133/1000+EnergyCosts!BQ133</f>
        <v>0</v>
      </c>
      <c r="BR133" s="100">
        <f>ConsMarket!BR133/1000+EnergyCosts!BR133</f>
        <v>0</v>
      </c>
      <c r="BS133" s="100">
        <f>ConsMarket!BS133/1000+EnergyCosts!BS133</f>
        <v>0</v>
      </c>
      <c r="BT133" s="100">
        <f>ConsMarket!BT133/1000+EnergyCosts!BT133</f>
        <v>0</v>
      </c>
      <c r="BU133" s="100">
        <f>ConsMarket!BU133/1000+EnergyCosts!BU133</f>
        <v>0</v>
      </c>
      <c r="BV133" s="100">
        <f>ConsMarket!BV133/1000+EnergyCosts!BV133</f>
        <v>0</v>
      </c>
      <c r="BW133" s="100">
        <f>ConsMarket!BW133/1000+EnergyCosts!BW133</f>
        <v>0</v>
      </c>
      <c r="BX133" s="100">
        <f>ConsMarket!BX133/1000+EnergyCosts!BX133</f>
        <v>0</v>
      </c>
      <c r="BY133" s="100">
        <f>ConsMarket!BY133/1000+EnergyCosts!BY133</f>
        <v>0</v>
      </c>
      <c r="BZ133" s="100">
        <f>ConsMarket!BZ133/1000+EnergyCosts!BZ133</f>
        <v>0</v>
      </c>
      <c r="CA133" s="100">
        <f>ConsMarket!CA133/1000+EnergyCosts!CA133</f>
        <v>0</v>
      </c>
      <c r="CB133" s="100">
        <f>ConsMarket!CB133/1000+EnergyCosts!CB133</f>
        <v>0</v>
      </c>
      <c r="CC133" s="100">
        <f>ConsMarket!CC133/1000+EnergyCosts!CC133</f>
        <v>0</v>
      </c>
      <c r="CD133" s="100">
        <f>ConsMarket!CD133/1000+EnergyCosts!CD133</f>
        <v>0</v>
      </c>
      <c r="CE133" s="100">
        <f>ConsMarket!CE133/1000+EnergyCosts!CE133</f>
        <v>0</v>
      </c>
    </row>
    <row r="134" spans="2:83" x14ac:dyDescent="0.25">
      <c r="B134" s="307"/>
      <c r="C134" s="54" t="s">
        <v>15</v>
      </c>
      <c r="E134" s="240"/>
      <c r="F134" s="241"/>
      <c r="G134" s="228"/>
      <c r="H134" s="228"/>
      <c r="I134" s="211"/>
      <c r="J134" s="211"/>
      <c r="K134" s="211"/>
      <c r="L134" s="211"/>
      <c r="M134" s="211"/>
      <c r="N134" s="211"/>
      <c r="O134" s="211"/>
      <c r="P134" s="211"/>
      <c r="Q134" s="211"/>
      <c r="R134" s="211"/>
      <c r="S134" s="211"/>
      <c r="T134" s="211"/>
      <c r="U134" s="211"/>
      <c r="V134" s="211"/>
      <c r="W134" s="100">
        <f ca="1">ConsMarket!W134/1000+EnergyCosts!W134</f>
        <v>0.10529565898128052</v>
      </c>
      <c r="X134" s="100">
        <f ca="1">ConsMarket!X134/1000+EnergyCosts!X134</f>
        <v>0.11145944855183898</v>
      </c>
      <c r="Y134" s="100">
        <f ca="1">ConsMarket!Y134/1000+EnergyCosts!Y134</f>
        <v>0.11585980578947482</v>
      </c>
      <c r="Z134" s="100">
        <f ca="1">ConsMarket!Z134/1000+EnergyCosts!Z134</f>
        <v>0.11416664408645745</v>
      </c>
      <c r="AA134" s="100">
        <f ca="1">ConsMarket!AA134/1000+EnergyCosts!AA134</f>
        <v>0.11316626905111578</v>
      </c>
      <c r="AB134" s="100">
        <f ca="1">ConsMarket!AB134/1000+EnergyCosts!AB134</f>
        <v>0.10803068209351824</v>
      </c>
      <c r="AC134" s="100">
        <f ca="1">ConsMarket!AC134/1000+EnergyCosts!AC134</f>
        <v>0.1016767156495471</v>
      </c>
      <c r="AD134" s="100">
        <f ca="1">ConsMarket!AD134/1000+EnergyCosts!AD134</f>
        <v>9.9166834948550678E-2</v>
      </c>
      <c r="AE134" s="100">
        <f ca="1">ConsMarket!AE134/1000+EnergyCosts!AE134</f>
        <v>9.648004687872283E-2</v>
      </c>
      <c r="AF134" s="100">
        <f ca="1">ConsMarket!AF134/1000+EnergyCosts!AF134</f>
        <v>9.3629094278524283E-2</v>
      </c>
      <c r="AG134" s="100">
        <f ca="1">ConsMarket!AG134/1000+EnergyCosts!AG134</f>
        <v>9.2619269195595003E-2</v>
      </c>
      <c r="AH134" s="100">
        <f ca="1">ConsMarket!AH134/1000+EnergyCosts!AH134</f>
        <v>9.2088898878930459E-2</v>
      </c>
      <c r="AI134" s="100">
        <f ca="1">ConsMarket!AI134/1000+EnergyCosts!AI134</f>
        <v>8.9000089294778206E-2</v>
      </c>
      <c r="AJ134" s="100">
        <f ca="1">ConsMarket!AJ134/1000+EnergyCosts!AJ134</f>
        <v>9.2268017853113074E-2</v>
      </c>
      <c r="AK134" s="100">
        <f ca="1">ConsMarket!AK134/1000+EnergyCosts!AK134</f>
        <v>9.143855875478818E-2</v>
      </c>
      <c r="AL134" s="100">
        <f ca="1">ConsMarket!AL134/1000+EnergyCosts!AL134</f>
        <v>9.5344646454067261E-2</v>
      </c>
      <c r="AM134" s="100">
        <f ca="1">ConsMarket!AM134/1000+EnergyCosts!AM134</f>
        <v>0.10311825719224177</v>
      </c>
      <c r="AN134" s="100">
        <f ca="1">ConsMarket!AN134/1000+EnergyCosts!AN134</f>
        <v>0.1048599595114338</v>
      </c>
      <c r="AO134" s="100">
        <f ca="1">ConsMarket!AO134/1000+EnergyCosts!AO134</f>
        <v>0.10897493131887862</v>
      </c>
      <c r="AP134" s="100">
        <f ca="1">ConsMarket!AP134/1000+EnergyCosts!AP134</f>
        <v>0.11105624586490334</v>
      </c>
      <c r="AQ134" s="100">
        <f ca="1">ConsMarket!AQ134/1000+EnergyCosts!AQ134</f>
        <v>0.10949910631998708</v>
      </c>
      <c r="AR134" s="100">
        <f ca="1">ConsMarket!AR134/1000+EnergyCosts!AR134</f>
        <v>0.11033933756319479</v>
      </c>
      <c r="AS134" s="100">
        <f ca="1">ConsMarket!AS134/1000+EnergyCosts!AS134</f>
        <v>0.10864322166308837</v>
      </c>
      <c r="AT134" s="100">
        <f ca="1">ConsMarket!AT134/1000+EnergyCosts!AT134</f>
        <v>0.10631234099064255</v>
      </c>
      <c r="AU134" s="100">
        <f>ConsMarket!AU134/1000+EnergyCosts!AU134</f>
        <v>0</v>
      </c>
      <c r="AV134" s="100">
        <f>ConsMarket!AV134/1000+EnergyCosts!AV134</f>
        <v>0</v>
      </c>
      <c r="AW134" s="100">
        <f>ConsMarket!AW134/1000+EnergyCosts!AW134</f>
        <v>0</v>
      </c>
      <c r="AX134" s="100">
        <f>ConsMarket!AX134/1000+EnergyCosts!AX134</f>
        <v>0</v>
      </c>
      <c r="AY134" s="100">
        <f>ConsMarket!AY134/1000+EnergyCosts!AY134</f>
        <v>0</v>
      </c>
      <c r="AZ134" s="100">
        <f>ConsMarket!AZ134/1000+EnergyCosts!AZ134</f>
        <v>0</v>
      </c>
      <c r="BA134" s="100">
        <f>ConsMarket!BA134/1000+EnergyCosts!BA134</f>
        <v>0</v>
      </c>
      <c r="BB134" s="100">
        <f>ConsMarket!BB134/1000+EnergyCosts!BB134</f>
        <v>0</v>
      </c>
      <c r="BC134" s="100">
        <f>ConsMarket!BC134/1000+EnergyCosts!BC134</f>
        <v>0</v>
      </c>
      <c r="BD134" s="100">
        <f>ConsMarket!BD134/1000+EnergyCosts!BD134</f>
        <v>0</v>
      </c>
      <c r="BE134" s="100">
        <f>ConsMarket!BE134/1000+EnergyCosts!BE134</f>
        <v>0</v>
      </c>
      <c r="BF134" s="100">
        <f>ConsMarket!BF134/1000+EnergyCosts!BF134</f>
        <v>0</v>
      </c>
      <c r="BG134" s="100">
        <f>ConsMarket!BG134/1000+EnergyCosts!BG134</f>
        <v>0</v>
      </c>
      <c r="BH134" s="100">
        <f>ConsMarket!BH134/1000+EnergyCosts!BH134</f>
        <v>0</v>
      </c>
      <c r="BI134" s="100">
        <f>ConsMarket!BI134/1000+EnergyCosts!BI134</f>
        <v>0</v>
      </c>
      <c r="BJ134" s="100">
        <f>ConsMarket!BJ134/1000+EnergyCosts!BJ134</f>
        <v>0</v>
      </c>
      <c r="BK134" s="100">
        <f>ConsMarket!BK134/1000+EnergyCosts!BK134</f>
        <v>0</v>
      </c>
      <c r="BL134" s="100">
        <f>ConsMarket!BL134/1000+EnergyCosts!BL134</f>
        <v>0</v>
      </c>
      <c r="BM134" s="100">
        <f>ConsMarket!BM134/1000+EnergyCosts!BM134</f>
        <v>0</v>
      </c>
      <c r="BN134" s="100">
        <f>ConsMarket!BN134/1000+EnergyCosts!BN134</f>
        <v>0</v>
      </c>
      <c r="BO134" s="100">
        <f>ConsMarket!BO134/1000+EnergyCosts!BO134</f>
        <v>0</v>
      </c>
      <c r="BP134" s="100">
        <f>ConsMarket!BP134/1000+EnergyCosts!BP134</f>
        <v>0</v>
      </c>
      <c r="BQ134" s="100">
        <f>ConsMarket!BQ134/1000+EnergyCosts!BQ134</f>
        <v>0</v>
      </c>
      <c r="BR134" s="100">
        <f>ConsMarket!BR134/1000+EnergyCosts!BR134</f>
        <v>0</v>
      </c>
      <c r="BS134" s="100">
        <f>ConsMarket!BS134/1000+EnergyCosts!BS134</f>
        <v>0</v>
      </c>
      <c r="BT134" s="100">
        <f>ConsMarket!BT134/1000+EnergyCosts!BT134</f>
        <v>0</v>
      </c>
      <c r="BU134" s="100">
        <f>ConsMarket!BU134/1000+EnergyCosts!BU134</f>
        <v>0</v>
      </c>
      <c r="BV134" s="100">
        <f>ConsMarket!BV134/1000+EnergyCosts!BV134</f>
        <v>0</v>
      </c>
      <c r="BW134" s="100">
        <f>ConsMarket!BW134/1000+EnergyCosts!BW134</f>
        <v>0</v>
      </c>
      <c r="BX134" s="100">
        <f>ConsMarket!BX134/1000+EnergyCosts!BX134</f>
        <v>0</v>
      </c>
      <c r="BY134" s="100">
        <f>ConsMarket!BY134/1000+EnergyCosts!BY134</f>
        <v>0</v>
      </c>
      <c r="BZ134" s="100">
        <f>ConsMarket!BZ134/1000+EnergyCosts!BZ134</f>
        <v>0</v>
      </c>
      <c r="CA134" s="100">
        <f>ConsMarket!CA134/1000+EnergyCosts!CA134</f>
        <v>0</v>
      </c>
      <c r="CB134" s="100">
        <f>ConsMarket!CB134/1000+EnergyCosts!CB134</f>
        <v>0</v>
      </c>
      <c r="CC134" s="100">
        <f>ConsMarket!CC134/1000+EnergyCosts!CC134</f>
        <v>0</v>
      </c>
      <c r="CD134" s="100">
        <f>ConsMarket!CD134/1000+EnergyCosts!CD134</f>
        <v>0</v>
      </c>
      <c r="CE134" s="100">
        <f>ConsMarket!CE134/1000+EnergyCosts!CE134</f>
        <v>0</v>
      </c>
    </row>
    <row r="135" spans="2:83" x14ac:dyDescent="0.25">
      <c r="B135" s="307"/>
      <c r="C135" s="54" t="s">
        <v>16</v>
      </c>
      <c r="E135" s="240"/>
      <c r="F135" s="241"/>
      <c r="G135" s="228"/>
      <c r="H135" s="228"/>
      <c r="I135" s="211"/>
      <c r="J135" s="211"/>
      <c r="K135" s="211"/>
      <c r="L135" s="211"/>
      <c r="M135" s="211"/>
      <c r="N135" s="211"/>
      <c r="O135" s="211"/>
      <c r="P135" s="211"/>
      <c r="Q135" s="211"/>
      <c r="R135" s="211"/>
      <c r="S135" s="211"/>
      <c r="T135" s="211"/>
      <c r="U135" s="211"/>
      <c r="V135" s="211"/>
      <c r="W135" s="100">
        <f ca="1">ConsMarket!W135/1000+EnergyCosts!W135</f>
        <v>0</v>
      </c>
      <c r="X135" s="100">
        <f ca="1">ConsMarket!X135/1000+EnergyCosts!X135</f>
        <v>0</v>
      </c>
      <c r="Y135" s="100">
        <f ca="1">ConsMarket!Y135/1000+EnergyCosts!Y135</f>
        <v>0</v>
      </c>
      <c r="Z135" s="100">
        <f ca="1">ConsMarket!Z135/1000+EnergyCosts!Z135</f>
        <v>0</v>
      </c>
      <c r="AA135" s="100">
        <f ca="1">ConsMarket!AA135/1000+EnergyCosts!AA135</f>
        <v>0</v>
      </c>
      <c r="AB135" s="100">
        <f ca="1">ConsMarket!AB135/1000+EnergyCosts!AB135</f>
        <v>0</v>
      </c>
      <c r="AC135" s="100">
        <f ca="1">ConsMarket!AC135/1000+EnergyCosts!AC135</f>
        <v>0</v>
      </c>
      <c r="AD135" s="100">
        <f ca="1">ConsMarket!AD135/1000+EnergyCosts!AD135</f>
        <v>0</v>
      </c>
      <c r="AE135" s="100">
        <f ca="1">ConsMarket!AE135/1000+EnergyCosts!AE135</f>
        <v>0</v>
      </c>
      <c r="AF135" s="100">
        <f ca="1">ConsMarket!AF135/1000+EnergyCosts!AF135</f>
        <v>0</v>
      </c>
      <c r="AG135" s="100">
        <f ca="1">ConsMarket!AG135/1000+EnergyCosts!AG135</f>
        <v>0</v>
      </c>
      <c r="AH135" s="100">
        <f ca="1">ConsMarket!AH135/1000+EnergyCosts!AH135</f>
        <v>0</v>
      </c>
      <c r="AI135" s="100">
        <f ca="1">ConsMarket!AI135/1000+EnergyCosts!AI135</f>
        <v>0</v>
      </c>
      <c r="AJ135" s="100">
        <f ca="1">ConsMarket!AJ135/1000+EnergyCosts!AJ135</f>
        <v>0</v>
      </c>
      <c r="AK135" s="100">
        <f ca="1">ConsMarket!AK135/1000+EnergyCosts!AK135</f>
        <v>0</v>
      </c>
      <c r="AL135" s="100">
        <f ca="1">ConsMarket!AL135/1000+EnergyCosts!AL135</f>
        <v>9.0549493697030387E-3</v>
      </c>
      <c r="AM135" s="100">
        <f ca="1">ConsMarket!AM135/1000+EnergyCosts!AM135</f>
        <v>2.4917121761279991E-2</v>
      </c>
      <c r="AN135" s="100">
        <f ca="1">ConsMarket!AN135/1000+EnergyCosts!AN135</f>
        <v>5.4471382895999981E-2</v>
      </c>
      <c r="AO135" s="100">
        <f ca="1">ConsMarket!AO135/1000+EnergyCosts!AO135</f>
        <v>8.1779835599999989E-2</v>
      </c>
      <c r="AP135" s="100">
        <f ca="1">ConsMarket!AP135/1000+EnergyCosts!AP135</f>
        <v>0.10621848299999996</v>
      </c>
      <c r="AQ135" s="100">
        <f ca="1">ConsMarket!AQ135/1000+EnergyCosts!AQ135</f>
        <v>0.11617479999999997</v>
      </c>
      <c r="AR135" s="100">
        <f ca="1">ConsMarket!AR135/1000+EnergyCosts!AR135</f>
        <v>0.12406967999999995</v>
      </c>
      <c r="AS135" s="100">
        <f ca="1">ConsMarket!AS135/1000+EnergyCosts!AS135</f>
        <v>0.12846825599999998</v>
      </c>
      <c r="AT135" s="100">
        <f ca="1">ConsMarket!AT135/1000+EnergyCosts!AT135</f>
        <v>0.12848218060799999</v>
      </c>
      <c r="AU135" s="100">
        <f>ConsMarket!AU135/1000+EnergyCosts!AU135</f>
        <v>0</v>
      </c>
      <c r="AV135" s="100">
        <f>ConsMarket!AV135/1000+EnergyCosts!AV135</f>
        <v>0</v>
      </c>
      <c r="AW135" s="100">
        <f>ConsMarket!AW135/1000+EnergyCosts!AW135</f>
        <v>0</v>
      </c>
      <c r="AX135" s="100">
        <f>ConsMarket!AX135/1000+EnergyCosts!AX135</f>
        <v>0</v>
      </c>
      <c r="AY135" s="100">
        <f>ConsMarket!AY135/1000+EnergyCosts!AY135</f>
        <v>0</v>
      </c>
      <c r="AZ135" s="100">
        <f>ConsMarket!AZ135/1000+EnergyCosts!AZ135</f>
        <v>0</v>
      </c>
      <c r="BA135" s="100">
        <f>ConsMarket!BA135/1000+EnergyCosts!BA135</f>
        <v>0</v>
      </c>
      <c r="BB135" s="100">
        <f>ConsMarket!BB135/1000+EnergyCosts!BB135</f>
        <v>0</v>
      </c>
      <c r="BC135" s="100">
        <f>ConsMarket!BC135/1000+EnergyCosts!BC135</f>
        <v>0</v>
      </c>
      <c r="BD135" s="100">
        <f>ConsMarket!BD135/1000+EnergyCosts!BD135</f>
        <v>0</v>
      </c>
      <c r="BE135" s="100">
        <f>ConsMarket!BE135/1000+EnergyCosts!BE135</f>
        <v>0</v>
      </c>
      <c r="BF135" s="100">
        <f>ConsMarket!BF135/1000+EnergyCosts!BF135</f>
        <v>0</v>
      </c>
      <c r="BG135" s="100">
        <f>ConsMarket!BG135/1000+EnergyCosts!BG135</f>
        <v>0</v>
      </c>
      <c r="BH135" s="100">
        <f>ConsMarket!BH135/1000+EnergyCosts!BH135</f>
        <v>0</v>
      </c>
      <c r="BI135" s="100">
        <f>ConsMarket!BI135/1000+EnergyCosts!BI135</f>
        <v>0</v>
      </c>
      <c r="BJ135" s="100">
        <f>ConsMarket!BJ135/1000+EnergyCosts!BJ135</f>
        <v>0</v>
      </c>
      <c r="BK135" s="100">
        <f>ConsMarket!BK135/1000+EnergyCosts!BK135</f>
        <v>0</v>
      </c>
      <c r="BL135" s="100">
        <f>ConsMarket!BL135/1000+EnergyCosts!BL135</f>
        <v>0</v>
      </c>
      <c r="BM135" s="100">
        <f>ConsMarket!BM135/1000+EnergyCosts!BM135</f>
        <v>0</v>
      </c>
      <c r="BN135" s="100">
        <f>ConsMarket!BN135/1000+EnergyCosts!BN135</f>
        <v>0</v>
      </c>
      <c r="BO135" s="100">
        <f>ConsMarket!BO135/1000+EnergyCosts!BO135</f>
        <v>0</v>
      </c>
      <c r="BP135" s="100">
        <f>ConsMarket!BP135/1000+EnergyCosts!BP135</f>
        <v>0</v>
      </c>
      <c r="BQ135" s="100">
        <f>ConsMarket!BQ135/1000+EnergyCosts!BQ135</f>
        <v>0</v>
      </c>
      <c r="BR135" s="100">
        <f>ConsMarket!BR135/1000+EnergyCosts!BR135</f>
        <v>0</v>
      </c>
      <c r="BS135" s="100">
        <f>ConsMarket!BS135/1000+EnergyCosts!BS135</f>
        <v>0</v>
      </c>
      <c r="BT135" s="100">
        <f>ConsMarket!BT135/1000+EnergyCosts!BT135</f>
        <v>0</v>
      </c>
      <c r="BU135" s="100">
        <f>ConsMarket!BU135/1000+EnergyCosts!BU135</f>
        <v>0</v>
      </c>
      <c r="BV135" s="100">
        <f>ConsMarket!BV135/1000+EnergyCosts!BV135</f>
        <v>0</v>
      </c>
      <c r="BW135" s="100">
        <f>ConsMarket!BW135/1000+EnergyCosts!BW135</f>
        <v>0</v>
      </c>
      <c r="BX135" s="100">
        <f>ConsMarket!BX135/1000+EnergyCosts!BX135</f>
        <v>0</v>
      </c>
      <c r="BY135" s="100">
        <f>ConsMarket!BY135/1000+EnergyCosts!BY135</f>
        <v>0</v>
      </c>
      <c r="BZ135" s="100">
        <f>ConsMarket!BZ135/1000+EnergyCosts!BZ135</f>
        <v>0</v>
      </c>
      <c r="CA135" s="100">
        <f>ConsMarket!CA135/1000+EnergyCosts!CA135</f>
        <v>0</v>
      </c>
      <c r="CB135" s="100">
        <f>ConsMarket!CB135/1000+EnergyCosts!CB135</f>
        <v>0</v>
      </c>
      <c r="CC135" s="100">
        <f>ConsMarket!CC135/1000+EnergyCosts!CC135</f>
        <v>0</v>
      </c>
      <c r="CD135" s="100">
        <f>ConsMarket!CD135/1000+EnergyCosts!CD135</f>
        <v>0</v>
      </c>
      <c r="CE135" s="100">
        <f>ConsMarket!CE135/1000+EnergyCosts!CE135</f>
        <v>0</v>
      </c>
    </row>
    <row r="136" spans="2:83" ht="24" x14ac:dyDescent="0.25">
      <c r="B136" s="307"/>
      <c r="C136" s="54" t="s">
        <v>17</v>
      </c>
      <c r="E136" s="240"/>
      <c r="F136" s="241"/>
      <c r="G136" s="228"/>
      <c r="H136" s="228"/>
      <c r="I136" s="211"/>
      <c r="J136" s="211"/>
      <c r="K136" s="211"/>
      <c r="L136" s="211"/>
      <c r="M136" s="211"/>
      <c r="N136" s="211"/>
      <c r="O136" s="211"/>
      <c r="P136" s="211"/>
      <c r="Q136" s="211"/>
      <c r="R136" s="211"/>
      <c r="S136" s="211"/>
      <c r="T136" s="211"/>
      <c r="U136" s="211"/>
      <c r="V136" s="211"/>
      <c r="W136" s="100">
        <f ca="1">ConsMarket!W136/1000+EnergyCosts!W136</f>
        <v>0</v>
      </c>
      <c r="X136" s="100">
        <f ca="1">ConsMarket!X136/1000+EnergyCosts!X136</f>
        <v>0</v>
      </c>
      <c r="Y136" s="100">
        <f ca="1">ConsMarket!Y136/1000+EnergyCosts!Y136</f>
        <v>0</v>
      </c>
      <c r="Z136" s="100">
        <f ca="1">ConsMarket!Z136/1000+EnergyCosts!Z136</f>
        <v>0</v>
      </c>
      <c r="AA136" s="100">
        <f ca="1">ConsMarket!AA136/1000+EnergyCosts!AA136</f>
        <v>0</v>
      </c>
      <c r="AB136" s="100">
        <f ca="1">ConsMarket!AB136/1000+EnergyCosts!AB136</f>
        <v>0</v>
      </c>
      <c r="AC136" s="100">
        <f ca="1">ConsMarket!AC136/1000+EnergyCosts!AC136</f>
        <v>0</v>
      </c>
      <c r="AD136" s="100">
        <f ca="1">ConsMarket!AD136/1000+EnergyCosts!AD136</f>
        <v>0</v>
      </c>
      <c r="AE136" s="100">
        <f ca="1">ConsMarket!AE136/1000+EnergyCosts!AE136</f>
        <v>0</v>
      </c>
      <c r="AF136" s="100">
        <f ca="1">ConsMarket!AF136/1000+EnergyCosts!AF136</f>
        <v>0</v>
      </c>
      <c r="AG136" s="100">
        <f ca="1">ConsMarket!AG136/1000+EnergyCosts!AG136</f>
        <v>0</v>
      </c>
      <c r="AH136" s="100">
        <f ca="1">ConsMarket!AH136/1000+EnergyCosts!AH136</f>
        <v>0</v>
      </c>
      <c r="AI136" s="100">
        <f ca="1">ConsMarket!AI136/1000+EnergyCosts!AI136</f>
        <v>0</v>
      </c>
      <c r="AJ136" s="100">
        <f ca="1">ConsMarket!AJ136/1000+EnergyCosts!AJ136</f>
        <v>0</v>
      </c>
      <c r="AK136" s="100">
        <f ca="1">ConsMarket!AK136/1000+EnergyCosts!AK136</f>
        <v>0</v>
      </c>
      <c r="AL136" s="100">
        <f ca="1">ConsMarket!AL136/1000+EnergyCosts!AL136</f>
        <v>0</v>
      </c>
      <c r="AM136" s="100">
        <f ca="1">ConsMarket!AM136/1000+EnergyCosts!AM136</f>
        <v>2.5091146192554661E-3</v>
      </c>
      <c r="AN136" s="100">
        <f ca="1">ConsMarket!AN136/1000+EnergyCosts!AN136</f>
        <v>2.1337803878933324E-2</v>
      </c>
      <c r="AO136" s="100">
        <f ca="1">ConsMarket!AO136/1000+EnergyCosts!AO136</f>
        <v>7.310382185519998E-2</v>
      </c>
      <c r="AP136" s="100">
        <f ca="1">ConsMarket!AP136/1000+EnergyCosts!AP136</f>
        <v>0.14847492414666663</v>
      </c>
      <c r="AQ136" s="100">
        <f ca="1">ConsMarket!AQ136/1000+EnergyCosts!AQ136</f>
        <v>0.21390463999999995</v>
      </c>
      <c r="AR136" s="100">
        <f ca="1">ConsMarket!AR136/1000+EnergyCosts!AR136</f>
        <v>0.27724702693333331</v>
      </c>
      <c r="AS136" s="100">
        <f ca="1">ConsMarket!AS136/1000+EnergyCosts!AS136</f>
        <v>0.35197668045866659</v>
      </c>
      <c r="AT136" s="100">
        <f ca="1">ConsMarket!AT136/1000+EnergyCosts!AT136</f>
        <v>0.44177796706133321</v>
      </c>
      <c r="AU136" s="100">
        <f>ConsMarket!AU136/1000+EnergyCosts!AU136</f>
        <v>0</v>
      </c>
      <c r="AV136" s="100">
        <f>ConsMarket!AV136/1000+EnergyCosts!AV136</f>
        <v>0</v>
      </c>
      <c r="AW136" s="100">
        <f>ConsMarket!AW136/1000+EnergyCosts!AW136</f>
        <v>0</v>
      </c>
      <c r="AX136" s="100">
        <f>ConsMarket!AX136/1000+EnergyCosts!AX136</f>
        <v>0</v>
      </c>
      <c r="AY136" s="100">
        <f>ConsMarket!AY136/1000+EnergyCosts!AY136</f>
        <v>0</v>
      </c>
      <c r="AZ136" s="100">
        <f>ConsMarket!AZ136/1000+EnergyCosts!AZ136</f>
        <v>0</v>
      </c>
      <c r="BA136" s="100">
        <f>ConsMarket!BA136/1000+EnergyCosts!BA136</f>
        <v>0</v>
      </c>
      <c r="BB136" s="100">
        <f>ConsMarket!BB136/1000+EnergyCosts!BB136</f>
        <v>0</v>
      </c>
      <c r="BC136" s="100">
        <f>ConsMarket!BC136/1000+EnergyCosts!BC136</f>
        <v>0</v>
      </c>
      <c r="BD136" s="100">
        <f>ConsMarket!BD136/1000+EnergyCosts!BD136</f>
        <v>0</v>
      </c>
      <c r="BE136" s="100">
        <f>ConsMarket!BE136/1000+EnergyCosts!BE136</f>
        <v>0</v>
      </c>
      <c r="BF136" s="100">
        <f>ConsMarket!BF136/1000+EnergyCosts!BF136</f>
        <v>0</v>
      </c>
      <c r="BG136" s="100">
        <f>ConsMarket!BG136/1000+EnergyCosts!BG136</f>
        <v>0</v>
      </c>
      <c r="BH136" s="100">
        <f>ConsMarket!BH136/1000+EnergyCosts!BH136</f>
        <v>0</v>
      </c>
      <c r="BI136" s="100">
        <f>ConsMarket!BI136/1000+EnergyCosts!BI136</f>
        <v>0</v>
      </c>
      <c r="BJ136" s="100">
        <f>ConsMarket!BJ136/1000+EnergyCosts!BJ136</f>
        <v>0</v>
      </c>
      <c r="BK136" s="100">
        <f>ConsMarket!BK136/1000+EnergyCosts!BK136</f>
        <v>0</v>
      </c>
      <c r="BL136" s="100">
        <f>ConsMarket!BL136/1000+EnergyCosts!BL136</f>
        <v>0</v>
      </c>
      <c r="BM136" s="100">
        <f>ConsMarket!BM136/1000+EnergyCosts!BM136</f>
        <v>0</v>
      </c>
      <c r="BN136" s="100">
        <f>ConsMarket!BN136/1000+EnergyCosts!BN136</f>
        <v>0</v>
      </c>
      <c r="BO136" s="100">
        <f>ConsMarket!BO136/1000+EnergyCosts!BO136</f>
        <v>0</v>
      </c>
      <c r="BP136" s="100">
        <f>ConsMarket!BP136/1000+EnergyCosts!BP136</f>
        <v>0</v>
      </c>
      <c r="BQ136" s="100">
        <f>ConsMarket!BQ136/1000+EnergyCosts!BQ136</f>
        <v>0</v>
      </c>
      <c r="BR136" s="100">
        <f>ConsMarket!BR136/1000+EnergyCosts!BR136</f>
        <v>0</v>
      </c>
      <c r="BS136" s="100">
        <f>ConsMarket!BS136/1000+EnergyCosts!BS136</f>
        <v>0</v>
      </c>
      <c r="BT136" s="100">
        <f>ConsMarket!BT136/1000+EnergyCosts!BT136</f>
        <v>0</v>
      </c>
      <c r="BU136" s="100">
        <f>ConsMarket!BU136/1000+EnergyCosts!BU136</f>
        <v>0</v>
      </c>
      <c r="BV136" s="100">
        <f>ConsMarket!BV136/1000+EnergyCosts!BV136</f>
        <v>0</v>
      </c>
      <c r="BW136" s="100">
        <f>ConsMarket!BW136/1000+EnergyCosts!BW136</f>
        <v>0</v>
      </c>
      <c r="BX136" s="100">
        <f>ConsMarket!BX136/1000+EnergyCosts!BX136</f>
        <v>0</v>
      </c>
      <c r="BY136" s="100">
        <f>ConsMarket!BY136/1000+EnergyCosts!BY136</f>
        <v>0</v>
      </c>
      <c r="BZ136" s="100">
        <f>ConsMarket!BZ136/1000+EnergyCosts!BZ136</f>
        <v>0</v>
      </c>
      <c r="CA136" s="100">
        <f>ConsMarket!CA136/1000+EnergyCosts!CA136</f>
        <v>0</v>
      </c>
      <c r="CB136" s="100">
        <f>ConsMarket!CB136/1000+EnergyCosts!CB136</f>
        <v>0</v>
      </c>
      <c r="CC136" s="100">
        <f>ConsMarket!CC136/1000+EnergyCosts!CC136</f>
        <v>0</v>
      </c>
      <c r="CD136" s="100">
        <f>ConsMarket!CD136/1000+EnergyCosts!CD136</f>
        <v>0</v>
      </c>
      <c r="CE136" s="100">
        <f>ConsMarket!CE136/1000+EnergyCosts!CE136</f>
        <v>0</v>
      </c>
    </row>
    <row r="137" spans="2:83" ht="25.2" customHeight="1" x14ac:dyDescent="0.25">
      <c r="B137" s="307"/>
      <c r="C137" s="54" t="s">
        <v>74</v>
      </c>
      <c r="E137" s="240"/>
      <c r="F137" s="241"/>
      <c r="G137" s="228"/>
      <c r="H137" s="228"/>
      <c r="I137" s="211"/>
      <c r="J137" s="211"/>
      <c r="K137" s="211"/>
      <c r="L137" s="211"/>
      <c r="M137" s="211"/>
      <c r="N137" s="211"/>
      <c r="O137" s="211"/>
      <c r="P137" s="211"/>
      <c r="Q137" s="211"/>
      <c r="R137" s="211"/>
      <c r="S137" s="211"/>
      <c r="T137" s="211"/>
      <c r="U137" s="211"/>
      <c r="V137" s="211"/>
      <c r="W137" s="100">
        <f ca="1">ConsMarket!W137/1000+EnergyCosts!W137</f>
        <v>0</v>
      </c>
      <c r="X137" s="100">
        <f ca="1">ConsMarket!X137/1000+EnergyCosts!X137</f>
        <v>0</v>
      </c>
      <c r="Y137" s="100">
        <f ca="1">ConsMarket!Y137/1000+EnergyCosts!Y137</f>
        <v>1.9267626266938299E-4</v>
      </c>
      <c r="Z137" s="100">
        <f ca="1">ConsMarket!Z137/1000+EnergyCosts!Z137</f>
        <v>1.4816995481355135E-3</v>
      </c>
      <c r="AA137" s="100">
        <f ca="1">ConsMarket!AA137/1000+EnergyCosts!AA137</f>
        <v>5.3651892011515878E-3</v>
      </c>
      <c r="AB137" s="100">
        <f ca="1">ConsMarket!AB137/1000+EnergyCosts!AB137</f>
        <v>1.3287681716313674E-2</v>
      </c>
      <c r="AC137" s="100">
        <f ca="1">ConsMarket!AC137/1000+EnergyCosts!AC137</f>
        <v>2.5287841128870794E-2</v>
      </c>
      <c r="AD137" s="100">
        <f ca="1">ConsMarket!AD137/1000+EnergyCosts!AD137</f>
        <v>4.0835190357508155E-2</v>
      </c>
      <c r="AE137" s="100">
        <f ca="1">ConsMarket!AE137/1000+EnergyCosts!AE137</f>
        <v>5.86890316520279E-2</v>
      </c>
      <c r="AF137" s="100">
        <f ca="1">ConsMarket!AF137/1000+EnergyCosts!AF137</f>
        <v>7.794598260817813E-2</v>
      </c>
      <c r="AG137" s="100">
        <f ca="1">ConsMarket!AG137/1000+EnergyCosts!AG137</f>
        <v>9.8525626343100664E-2</v>
      </c>
      <c r="AH137" s="100">
        <f ca="1">ConsMarket!AH137/1000+EnergyCosts!AH137</f>
        <v>0.11968299552939314</v>
      </c>
      <c r="AI137" s="100">
        <f ca="1">ConsMarket!AI137/1000+EnergyCosts!AI137</f>
        <v>0.13969949586155114</v>
      </c>
      <c r="AJ137" s="100">
        <f ca="1">ConsMarket!AJ137/1000+EnergyCosts!AJ137</f>
        <v>0.16336538693600935</v>
      </c>
      <c r="AK137" s="100">
        <f ca="1">ConsMarket!AK137/1000+EnergyCosts!AK137</f>
        <v>0.18621517388184763</v>
      </c>
      <c r="AL137" s="100">
        <f ca="1">ConsMarket!AL137/1000+EnergyCosts!AL137</f>
        <v>0.21809133086212129</v>
      </c>
      <c r="AM137" s="100">
        <f ca="1">ConsMarket!AM137/1000+EnergyCosts!AM137</f>
        <v>0.265168832320681</v>
      </c>
      <c r="AN137" s="100">
        <f ca="1">ConsMarket!AN137/1000+EnergyCosts!AN137</f>
        <v>0.32336003169333499</v>
      </c>
      <c r="AO137" s="100">
        <f ca="1">ConsMarket!AO137/1000+EnergyCosts!AO137</f>
        <v>0.39735748111002572</v>
      </c>
      <c r="AP137" s="100">
        <f ca="1">ConsMarket!AP137/1000+EnergyCosts!AP137</f>
        <v>0.47329799917403209</v>
      </c>
      <c r="AQ137" s="100">
        <f ca="1">ConsMarket!AQ137/1000+EnergyCosts!AQ137</f>
        <v>0.53715050039342915</v>
      </c>
      <c r="AR137" s="100">
        <f ca="1">ConsMarket!AR137/1000+EnergyCosts!AR137</f>
        <v>0.58747585321692197</v>
      </c>
      <c r="AS137" s="100">
        <f ca="1">ConsMarket!AS137/1000+EnergyCosts!AS137</f>
        <v>0.61177407250975435</v>
      </c>
      <c r="AT137" s="100">
        <f ca="1">ConsMarket!AT137/1000+EnergyCosts!AT137</f>
        <v>0.58439757456660901</v>
      </c>
      <c r="AU137" s="100">
        <f>ConsMarket!AU137/1000+EnergyCosts!AU137</f>
        <v>0</v>
      </c>
      <c r="AV137" s="100">
        <f>ConsMarket!AV137/1000+EnergyCosts!AV137</f>
        <v>0</v>
      </c>
      <c r="AW137" s="100">
        <f>ConsMarket!AW137/1000+EnergyCosts!AW137</f>
        <v>0</v>
      </c>
      <c r="AX137" s="100">
        <f>ConsMarket!AX137/1000+EnergyCosts!AX137</f>
        <v>0</v>
      </c>
      <c r="AY137" s="100">
        <f>ConsMarket!AY137/1000+EnergyCosts!AY137</f>
        <v>0</v>
      </c>
      <c r="AZ137" s="100">
        <f>ConsMarket!AZ137/1000+EnergyCosts!AZ137</f>
        <v>0</v>
      </c>
      <c r="BA137" s="100">
        <f>ConsMarket!BA137/1000+EnergyCosts!BA137</f>
        <v>0</v>
      </c>
      <c r="BB137" s="100">
        <f>ConsMarket!BB137/1000+EnergyCosts!BB137</f>
        <v>0</v>
      </c>
      <c r="BC137" s="100">
        <f>ConsMarket!BC137/1000+EnergyCosts!BC137</f>
        <v>0</v>
      </c>
      <c r="BD137" s="100">
        <f>ConsMarket!BD137/1000+EnergyCosts!BD137</f>
        <v>0</v>
      </c>
      <c r="BE137" s="100">
        <f>ConsMarket!BE137/1000+EnergyCosts!BE137</f>
        <v>0</v>
      </c>
      <c r="BF137" s="100">
        <f>ConsMarket!BF137/1000+EnergyCosts!BF137</f>
        <v>0</v>
      </c>
      <c r="BG137" s="100">
        <f>ConsMarket!BG137/1000+EnergyCosts!BG137</f>
        <v>0</v>
      </c>
      <c r="BH137" s="100">
        <f>ConsMarket!BH137/1000+EnergyCosts!BH137</f>
        <v>0</v>
      </c>
      <c r="BI137" s="100">
        <f>ConsMarket!BI137/1000+EnergyCosts!BI137</f>
        <v>0</v>
      </c>
      <c r="BJ137" s="100">
        <f>ConsMarket!BJ137/1000+EnergyCosts!BJ137</f>
        <v>0</v>
      </c>
      <c r="BK137" s="100">
        <f>ConsMarket!BK137/1000+EnergyCosts!BK137</f>
        <v>0</v>
      </c>
      <c r="BL137" s="100">
        <f>ConsMarket!BL137/1000+EnergyCosts!BL137</f>
        <v>0</v>
      </c>
      <c r="BM137" s="100">
        <f>ConsMarket!BM137/1000+EnergyCosts!BM137</f>
        <v>0</v>
      </c>
      <c r="BN137" s="100">
        <f>ConsMarket!BN137/1000+EnergyCosts!BN137</f>
        <v>0</v>
      </c>
      <c r="BO137" s="100">
        <f>ConsMarket!BO137/1000+EnergyCosts!BO137</f>
        <v>0</v>
      </c>
      <c r="BP137" s="100">
        <f>ConsMarket!BP137/1000+EnergyCosts!BP137</f>
        <v>0</v>
      </c>
      <c r="BQ137" s="100">
        <f>ConsMarket!BQ137/1000+EnergyCosts!BQ137</f>
        <v>0</v>
      </c>
      <c r="BR137" s="100">
        <f>ConsMarket!BR137/1000+EnergyCosts!BR137</f>
        <v>0</v>
      </c>
      <c r="BS137" s="100">
        <f>ConsMarket!BS137/1000+EnergyCosts!BS137</f>
        <v>0</v>
      </c>
      <c r="BT137" s="100">
        <f>ConsMarket!BT137/1000+EnergyCosts!BT137</f>
        <v>0</v>
      </c>
      <c r="BU137" s="100">
        <f>ConsMarket!BU137/1000+EnergyCosts!BU137</f>
        <v>0</v>
      </c>
      <c r="BV137" s="100">
        <f>ConsMarket!BV137/1000+EnergyCosts!BV137</f>
        <v>0</v>
      </c>
      <c r="BW137" s="100">
        <f>ConsMarket!BW137/1000+EnergyCosts!BW137</f>
        <v>0</v>
      </c>
      <c r="BX137" s="100">
        <f>ConsMarket!BX137/1000+EnergyCosts!BX137</f>
        <v>0</v>
      </c>
      <c r="BY137" s="100">
        <f>ConsMarket!BY137/1000+EnergyCosts!BY137</f>
        <v>0</v>
      </c>
      <c r="BZ137" s="100">
        <f>ConsMarket!BZ137/1000+EnergyCosts!BZ137</f>
        <v>0</v>
      </c>
      <c r="CA137" s="100">
        <f>ConsMarket!CA137/1000+EnergyCosts!CA137</f>
        <v>0</v>
      </c>
      <c r="CB137" s="100">
        <f>ConsMarket!CB137/1000+EnergyCosts!CB137</f>
        <v>0</v>
      </c>
      <c r="CC137" s="100">
        <f>ConsMarket!CC137/1000+EnergyCosts!CC137</f>
        <v>0</v>
      </c>
      <c r="CD137" s="100">
        <f>ConsMarket!CD137/1000+EnergyCosts!CD137</f>
        <v>0</v>
      </c>
      <c r="CE137" s="100">
        <f>ConsMarket!CE137/1000+EnergyCosts!CE137</f>
        <v>0</v>
      </c>
    </row>
    <row r="138" spans="2:83" x14ac:dyDescent="0.25">
      <c r="B138" s="307"/>
      <c r="C138" s="3" t="s">
        <v>77</v>
      </c>
      <c r="E138" s="240"/>
      <c r="F138" s="241"/>
      <c r="G138" s="35"/>
      <c r="H138" s="35"/>
      <c r="I138" s="20"/>
      <c r="J138" s="20"/>
      <c r="K138" s="20"/>
      <c r="L138" s="20"/>
      <c r="M138" s="20"/>
      <c r="N138" s="20"/>
      <c r="O138" s="20"/>
      <c r="P138" s="20"/>
      <c r="Q138" s="20"/>
      <c r="R138" s="20"/>
      <c r="S138" s="20"/>
      <c r="T138" s="20"/>
      <c r="U138" s="20"/>
      <c r="V138" s="20"/>
      <c r="W138" s="26">
        <f t="shared" ref="W138" ca="1" si="105">SUM(W132:W137)</f>
        <v>0.22921938386347224</v>
      </c>
      <c r="X138" s="26">
        <f t="shared" ref="X138:CE138" ca="1" si="106">SUM(X132:X137)</f>
        <v>0.31124061103597145</v>
      </c>
      <c r="Y138" s="26">
        <f t="shared" ca="1" si="106"/>
        <v>0.44182866114619895</v>
      </c>
      <c r="Z138" s="26">
        <f t="shared" ca="1" si="106"/>
        <v>0.57310576596315199</v>
      </c>
      <c r="AA138" s="26">
        <f t="shared" ca="1" si="106"/>
        <v>0.67115349067041241</v>
      </c>
      <c r="AB138" s="26">
        <f t="shared" ca="1" si="106"/>
        <v>0.70738362063183091</v>
      </c>
      <c r="AC138" s="26">
        <f t="shared" ca="1" si="106"/>
        <v>0.70613925012152068</v>
      </c>
      <c r="AD138" s="26">
        <f t="shared" ca="1" si="106"/>
        <v>0.72090205324836076</v>
      </c>
      <c r="AE138" s="26">
        <f t="shared" ca="1" si="106"/>
        <v>0.73279507792321141</v>
      </c>
      <c r="AF138" s="26">
        <f t="shared" ca="1" si="106"/>
        <v>0.74405565303288856</v>
      </c>
      <c r="AG138" s="26">
        <f t="shared" ca="1" si="106"/>
        <v>0.77110843867817724</v>
      </c>
      <c r="AH138" s="26">
        <f t="shared" ca="1" si="106"/>
        <v>0.80252975479428479</v>
      </c>
      <c r="AI138" s="26">
        <f t="shared" ca="1" si="106"/>
        <v>0.81065244935805825</v>
      </c>
      <c r="AJ138" s="26">
        <f t="shared" ca="1" si="106"/>
        <v>0.8768348834728098</v>
      </c>
      <c r="AK138" s="26">
        <f t="shared" ca="1" si="106"/>
        <v>0.90629693830130198</v>
      </c>
      <c r="AL138" s="26">
        <f t="shared" ca="1" si="106"/>
        <v>0.99548546584604602</v>
      </c>
      <c r="AM138" s="26">
        <f t="shared" ca="1" si="106"/>
        <v>1.1173249711580007</v>
      </c>
      <c r="AN138" s="26">
        <f t="shared" ca="1" si="106"/>
        <v>1.1922422756028408</v>
      </c>
      <c r="AO138" s="26">
        <f t="shared" ca="1" si="106"/>
        <v>1.3172378142398387</v>
      </c>
      <c r="AP138" s="26">
        <f t="shared" ca="1" si="106"/>
        <v>1.4588986950214626</v>
      </c>
      <c r="AQ138" s="26">
        <f t="shared" ca="1" si="106"/>
        <v>1.5698219399789413</v>
      </c>
      <c r="AR138" s="26">
        <f t="shared" ca="1" si="106"/>
        <v>1.6940931190657633</v>
      </c>
      <c r="AS138" s="26">
        <f t="shared" ca="1" si="106"/>
        <v>1.8071841542653537</v>
      </c>
      <c r="AT138" s="26">
        <f t="shared" ca="1" si="106"/>
        <v>1.8898371089816497</v>
      </c>
      <c r="AU138" s="26">
        <f t="shared" si="106"/>
        <v>0</v>
      </c>
      <c r="AV138" s="26">
        <f t="shared" si="106"/>
        <v>0</v>
      </c>
      <c r="AW138" s="26">
        <f t="shared" si="106"/>
        <v>0</v>
      </c>
      <c r="AX138" s="26">
        <f t="shared" si="106"/>
        <v>0</v>
      </c>
      <c r="AY138" s="26">
        <f t="shared" si="106"/>
        <v>0</v>
      </c>
      <c r="AZ138" s="26">
        <f t="shared" si="106"/>
        <v>0</v>
      </c>
      <c r="BA138" s="26">
        <f t="shared" si="106"/>
        <v>0</v>
      </c>
      <c r="BB138" s="26">
        <f t="shared" si="106"/>
        <v>0</v>
      </c>
      <c r="BC138" s="26">
        <f t="shared" si="106"/>
        <v>0</v>
      </c>
      <c r="BD138" s="26">
        <f t="shared" si="106"/>
        <v>0</v>
      </c>
      <c r="BE138" s="26">
        <f t="shared" si="106"/>
        <v>0</v>
      </c>
      <c r="BF138" s="26">
        <f t="shared" si="106"/>
        <v>0</v>
      </c>
      <c r="BG138" s="26">
        <f t="shared" si="106"/>
        <v>0</v>
      </c>
      <c r="BH138" s="26">
        <f t="shared" si="106"/>
        <v>0</v>
      </c>
      <c r="BI138" s="26">
        <f t="shared" si="106"/>
        <v>0</v>
      </c>
      <c r="BJ138" s="26">
        <f t="shared" si="106"/>
        <v>0</v>
      </c>
      <c r="BK138" s="26">
        <f t="shared" si="106"/>
        <v>0</v>
      </c>
      <c r="BL138" s="26">
        <f t="shared" si="106"/>
        <v>0</v>
      </c>
      <c r="BM138" s="26">
        <f t="shared" si="106"/>
        <v>0</v>
      </c>
      <c r="BN138" s="26">
        <f t="shared" si="106"/>
        <v>0</v>
      </c>
      <c r="BO138" s="26">
        <f t="shared" si="106"/>
        <v>0</v>
      </c>
      <c r="BP138" s="26">
        <f t="shared" si="106"/>
        <v>0</v>
      </c>
      <c r="BQ138" s="26">
        <f t="shared" si="106"/>
        <v>0</v>
      </c>
      <c r="BR138" s="26">
        <f t="shared" si="106"/>
        <v>0</v>
      </c>
      <c r="BS138" s="26">
        <f t="shared" si="106"/>
        <v>0</v>
      </c>
      <c r="BT138" s="26">
        <f t="shared" si="106"/>
        <v>0</v>
      </c>
      <c r="BU138" s="26">
        <f t="shared" si="106"/>
        <v>0</v>
      </c>
      <c r="BV138" s="26">
        <f t="shared" si="106"/>
        <v>0</v>
      </c>
      <c r="BW138" s="26">
        <f t="shared" si="106"/>
        <v>0</v>
      </c>
      <c r="BX138" s="26">
        <f t="shared" si="106"/>
        <v>0</v>
      </c>
      <c r="BY138" s="26">
        <f t="shared" si="106"/>
        <v>0</v>
      </c>
      <c r="BZ138" s="26">
        <f t="shared" si="106"/>
        <v>0</v>
      </c>
      <c r="CA138" s="26">
        <f t="shared" si="106"/>
        <v>0</v>
      </c>
      <c r="CB138" s="26">
        <f t="shared" si="106"/>
        <v>0</v>
      </c>
      <c r="CC138" s="26">
        <f t="shared" si="106"/>
        <v>0</v>
      </c>
      <c r="CD138" s="26">
        <f t="shared" si="106"/>
        <v>0</v>
      </c>
      <c r="CE138" s="26">
        <f t="shared" si="106"/>
        <v>0</v>
      </c>
    </row>
    <row r="139" spans="2:83" x14ac:dyDescent="0.25">
      <c r="B139" s="307" t="s">
        <v>3</v>
      </c>
      <c r="C139" s="54" t="s">
        <v>19</v>
      </c>
      <c r="E139" s="240"/>
      <c r="F139" s="241"/>
      <c r="G139" s="228"/>
      <c r="H139" s="228"/>
      <c r="I139" s="211"/>
      <c r="J139" s="211"/>
      <c r="K139" s="211"/>
      <c r="L139" s="211"/>
      <c r="M139" s="211"/>
      <c r="N139" s="211"/>
      <c r="O139" s="211"/>
      <c r="P139" s="211"/>
      <c r="Q139" s="211"/>
      <c r="R139" s="211"/>
      <c r="S139" s="211"/>
      <c r="T139" s="211"/>
      <c r="U139" s="211"/>
      <c r="V139" s="211"/>
      <c r="W139" s="100">
        <f ca="1">ConsMarket!W139/1000+EnergyCosts!W139</f>
        <v>0.26171461049850125</v>
      </c>
      <c r="X139" s="100">
        <f ca="1">ConsMarket!X139/1000+EnergyCosts!X139</f>
        <v>0.26073645452656857</v>
      </c>
      <c r="Y139" s="100">
        <f ca="1">ConsMarket!Y139/1000+EnergyCosts!Y139</f>
        <v>0.25815094963206175</v>
      </c>
      <c r="Z139" s="100">
        <f ca="1">ConsMarket!Z139/1000+EnergyCosts!Z139</f>
        <v>0.24418825098807373</v>
      </c>
      <c r="AA139" s="100">
        <f ca="1">ConsMarket!AA139/1000+EnergyCosts!AA139</f>
        <v>0.23617209155130067</v>
      </c>
      <c r="AB139" s="100">
        <f ca="1">ConsMarket!AB139/1000+EnergyCosts!AB139</f>
        <v>0.22083867256077505</v>
      </c>
      <c r="AC139" s="100">
        <f ca="1">ConsMarket!AC139/1000+EnergyCosts!AC139</f>
        <v>0.20373870778061595</v>
      </c>
      <c r="AD139" s="100">
        <f ca="1">ConsMarket!AD139/1000+EnergyCosts!AD139</f>
        <v>0.19613655397817545</v>
      </c>
      <c r="AE139" s="100">
        <f ca="1">ConsMarket!AE139/1000+EnergyCosts!AE139</f>
        <v>0.18843473810511185</v>
      </c>
      <c r="AF139" s="100">
        <f ca="1">ConsMarket!AF139/1000+EnergyCosts!AF139</f>
        <v>0.18039729230353979</v>
      </c>
      <c r="AG139" s="100">
        <f ca="1">ConsMarket!AG139/1000+EnergyCosts!AG139</f>
        <v>0.17625741183571486</v>
      </c>
      <c r="AH139" s="100">
        <f ca="1">ConsMarket!AH139/1000+EnergyCosts!AH139</f>
        <v>0.17294041044149455</v>
      </c>
      <c r="AI139" s="100">
        <f ca="1">ConsMarket!AI139/1000+EnergyCosts!AI139</f>
        <v>0.16405995538452656</v>
      </c>
      <c r="AJ139" s="100">
        <f ca="1">ConsMarket!AJ139/1000+EnergyCosts!AJ139</f>
        <v>0.16851664187259655</v>
      </c>
      <c r="AK139" s="100">
        <f ca="1">ConsMarket!AK139/1000+EnergyCosts!AK139</f>
        <v>0.16433677013187822</v>
      </c>
      <c r="AL139" s="100">
        <f ca="1">ConsMarket!AL139/1000+EnergyCosts!AL139</f>
        <v>0.16969323485546653</v>
      </c>
      <c r="AM139" s="100">
        <f ca="1">ConsMarket!AM139/1000+EnergyCosts!AM139</f>
        <v>0.18139897495299923</v>
      </c>
      <c r="AN139" s="100">
        <f ca="1">ConsMarket!AN139/1000+EnergyCosts!AN139</f>
        <v>0.17799263673747079</v>
      </c>
      <c r="AO139" s="100">
        <f ca="1">ConsMarket!AO139/1000+EnergyCosts!AO139</f>
        <v>0.16861243197085349</v>
      </c>
      <c r="AP139" s="100">
        <f ca="1">ConsMarket!AP139/1000+EnergyCosts!AP139</f>
        <v>0.14533946441894366</v>
      </c>
      <c r="AQ139" s="100">
        <f ca="1">ConsMarket!AQ139/1000+EnergyCosts!AQ139</f>
        <v>0.1154107240158621</v>
      </c>
      <c r="AR139" s="100">
        <f ca="1">ConsMarket!AR139/1000+EnergyCosts!AR139</f>
        <v>9.6653098495628573E-2</v>
      </c>
      <c r="AS139" s="100">
        <f ca="1">ConsMarket!AS139/1000+EnergyCosts!AS139</f>
        <v>8.5643225916154503E-2</v>
      </c>
      <c r="AT139" s="100">
        <f ca="1">ConsMarket!AT139/1000+EnergyCosts!AT139</f>
        <v>6.836991695087026E-2</v>
      </c>
      <c r="AU139" s="100">
        <f>ConsMarket!AU139/1000+EnergyCosts!AU139</f>
        <v>0</v>
      </c>
      <c r="AV139" s="100">
        <f>ConsMarket!AV139/1000+EnergyCosts!AV139</f>
        <v>0</v>
      </c>
      <c r="AW139" s="100">
        <f>ConsMarket!AW139/1000+EnergyCosts!AW139</f>
        <v>0</v>
      </c>
      <c r="AX139" s="100">
        <f>ConsMarket!AX139/1000+EnergyCosts!AX139</f>
        <v>0</v>
      </c>
      <c r="AY139" s="100">
        <f>ConsMarket!AY139/1000+EnergyCosts!AY139</f>
        <v>0</v>
      </c>
      <c r="AZ139" s="100">
        <f>ConsMarket!AZ139/1000+EnergyCosts!AZ139</f>
        <v>0</v>
      </c>
      <c r="BA139" s="100">
        <f>ConsMarket!BA139/1000+EnergyCosts!BA139</f>
        <v>0</v>
      </c>
      <c r="BB139" s="100">
        <f>ConsMarket!BB139/1000+EnergyCosts!BB139</f>
        <v>0</v>
      </c>
      <c r="BC139" s="100">
        <f>ConsMarket!BC139/1000+EnergyCosts!BC139</f>
        <v>0</v>
      </c>
      <c r="BD139" s="100">
        <f>ConsMarket!BD139/1000+EnergyCosts!BD139</f>
        <v>0</v>
      </c>
      <c r="BE139" s="100">
        <f>ConsMarket!BE139/1000+EnergyCosts!BE139</f>
        <v>0</v>
      </c>
      <c r="BF139" s="100">
        <f>ConsMarket!BF139/1000+EnergyCosts!BF139</f>
        <v>0</v>
      </c>
      <c r="BG139" s="100">
        <f>ConsMarket!BG139/1000+EnergyCosts!BG139</f>
        <v>0</v>
      </c>
      <c r="BH139" s="100">
        <f>ConsMarket!BH139/1000+EnergyCosts!BH139</f>
        <v>0</v>
      </c>
      <c r="BI139" s="100">
        <f>ConsMarket!BI139/1000+EnergyCosts!BI139</f>
        <v>0</v>
      </c>
      <c r="BJ139" s="100">
        <f>ConsMarket!BJ139/1000+EnergyCosts!BJ139</f>
        <v>0</v>
      </c>
      <c r="BK139" s="100">
        <f>ConsMarket!BK139/1000+EnergyCosts!BK139</f>
        <v>0</v>
      </c>
      <c r="BL139" s="100">
        <f>ConsMarket!BL139/1000+EnergyCosts!BL139</f>
        <v>0</v>
      </c>
      <c r="BM139" s="100">
        <f>ConsMarket!BM139/1000+EnergyCosts!BM139</f>
        <v>0</v>
      </c>
      <c r="BN139" s="100">
        <f>ConsMarket!BN139/1000+EnergyCosts!BN139</f>
        <v>0</v>
      </c>
      <c r="BO139" s="100">
        <f>ConsMarket!BO139/1000+EnergyCosts!BO139</f>
        <v>0</v>
      </c>
      <c r="BP139" s="100">
        <f>ConsMarket!BP139/1000+EnergyCosts!BP139</f>
        <v>0</v>
      </c>
      <c r="BQ139" s="100">
        <f>ConsMarket!BQ139/1000+EnergyCosts!BQ139</f>
        <v>0</v>
      </c>
      <c r="BR139" s="100">
        <f>ConsMarket!BR139/1000+EnergyCosts!BR139</f>
        <v>0</v>
      </c>
      <c r="BS139" s="100">
        <f>ConsMarket!BS139/1000+EnergyCosts!BS139</f>
        <v>0</v>
      </c>
      <c r="BT139" s="100">
        <f>ConsMarket!BT139/1000+EnergyCosts!BT139</f>
        <v>0</v>
      </c>
      <c r="BU139" s="100">
        <f>ConsMarket!BU139/1000+EnergyCosts!BU139</f>
        <v>0</v>
      </c>
      <c r="BV139" s="100">
        <f>ConsMarket!BV139/1000+EnergyCosts!BV139</f>
        <v>0</v>
      </c>
      <c r="BW139" s="100">
        <f>ConsMarket!BW139/1000+EnergyCosts!BW139</f>
        <v>0</v>
      </c>
      <c r="BX139" s="100">
        <f>ConsMarket!BX139/1000+EnergyCosts!BX139</f>
        <v>0</v>
      </c>
      <c r="BY139" s="100">
        <f>ConsMarket!BY139/1000+EnergyCosts!BY139</f>
        <v>0</v>
      </c>
      <c r="BZ139" s="100">
        <f>ConsMarket!BZ139/1000+EnergyCosts!BZ139</f>
        <v>0</v>
      </c>
      <c r="CA139" s="100">
        <f>ConsMarket!CA139/1000+EnergyCosts!CA139</f>
        <v>0</v>
      </c>
      <c r="CB139" s="100">
        <f>ConsMarket!CB139/1000+EnergyCosts!CB139</f>
        <v>0</v>
      </c>
      <c r="CC139" s="100">
        <f>ConsMarket!CC139/1000+EnergyCosts!CC139</f>
        <v>0</v>
      </c>
      <c r="CD139" s="100">
        <f>ConsMarket!CD139/1000+EnergyCosts!CD139</f>
        <v>0</v>
      </c>
      <c r="CE139" s="100">
        <f>ConsMarket!CE139/1000+EnergyCosts!CE139</f>
        <v>0</v>
      </c>
    </row>
    <row r="140" spans="2:83" ht="24" x14ac:dyDescent="0.25">
      <c r="B140" s="307"/>
      <c r="C140" s="54" t="s">
        <v>20</v>
      </c>
      <c r="E140" s="240"/>
      <c r="F140" s="241"/>
      <c r="G140" s="228"/>
      <c r="H140" s="228"/>
      <c r="I140" s="211"/>
      <c r="J140" s="211"/>
      <c r="K140" s="211"/>
      <c r="L140" s="211"/>
      <c r="M140" s="211"/>
      <c r="N140" s="211"/>
      <c r="O140" s="211"/>
      <c r="P140" s="211"/>
      <c r="Q140" s="211"/>
      <c r="R140" s="211"/>
      <c r="S140" s="211"/>
      <c r="T140" s="211"/>
      <c r="U140" s="211"/>
      <c r="V140" s="211"/>
      <c r="W140" s="100">
        <f ca="1">ConsMarket!W140/1000+EnergyCosts!W140</f>
        <v>2.156839293134202</v>
      </c>
      <c r="X140" s="100">
        <f ca="1">ConsMarket!X140/1000+EnergyCosts!X140</f>
        <v>2.1465789723820206</v>
      </c>
      <c r="Y140" s="100">
        <f ca="1">ConsMarket!Y140/1000+EnergyCosts!Y140</f>
        <v>2.1280517648054738</v>
      </c>
      <c r="Z140" s="100">
        <f ca="1">ConsMarket!Z140/1000+EnergyCosts!Z140</f>
        <v>2.0187710835601593</v>
      </c>
      <c r="AA140" s="100">
        <f ca="1">ConsMarket!AA140/1000+EnergyCosts!AA140</f>
        <v>1.9675818673174967</v>
      </c>
      <c r="AB140" s="100">
        <f ca="1">ConsMarket!AB140/1000+EnergyCosts!AB140</f>
        <v>1.8502097679702549</v>
      </c>
      <c r="AC140" s="100">
        <f ca="1">ConsMarket!AC140/1000+EnergyCosts!AC140</f>
        <v>1.7094143729232081</v>
      </c>
      <c r="AD140" s="100">
        <f ca="1">ConsMarket!AD140/1000+EnergyCosts!AD140</f>
        <v>1.6478598805027185</v>
      </c>
      <c r="AE140" s="100">
        <f ca="1">ConsMarket!AE140/1000+EnergyCosts!AE140</f>
        <v>1.5834065349137618</v>
      </c>
      <c r="AF140" s="100">
        <f ca="1">ConsMarket!AF140/1000+EnergyCosts!AF140</f>
        <v>1.5163769191339722</v>
      </c>
      <c r="AG140" s="100">
        <f ca="1">ConsMarket!AG140/1000+EnergyCosts!AG140</f>
        <v>1.4865355652155892</v>
      </c>
      <c r="AH140" s="100">
        <f ca="1">ConsMarket!AH140/1000+EnergyCosts!AH140</f>
        <v>1.4663857015824997</v>
      </c>
      <c r="AI140" s="100">
        <f ca="1">ConsMarket!AI140/1000+EnergyCosts!AI140</f>
        <v>1.396382895061494</v>
      </c>
      <c r="AJ140" s="100">
        <f ca="1">ConsMarket!AJ140/1000+EnergyCosts!AJ140</f>
        <v>1.4505632381313764</v>
      </c>
      <c r="AK140" s="100">
        <f ca="1">ConsMarket!AK140/1000+EnergyCosts!AK140</f>
        <v>1.4248980156778144</v>
      </c>
      <c r="AL140" s="100">
        <f ca="1">ConsMarket!AL140/1000+EnergyCosts!AL140</f>
        <v>1.4901390307761531</v>
      </c>
      <c r="AM140" s="100">
        <f ca="1">ConsMarket!AM140/1000+EnergyCosts!AM140</f>
        <v>1.6279371249516856</v>
      </c>
      <c r="AN140" s="100">
        <f ca="1">ConsMarket!AN140/1000+EnergyCosts!AN140</f>
        <v>1.6497660275211325</v>
      </c>
      <c r="AO140" s="100">
        <f ca="1">ConsMarket!AO140/1000+EnergyCosts!AO140</f>
        <v>1.604062867614543</v>
      </c>
      <c r="AP140" s="100">
        <f ca="1">ConsMarket!AP140/1000+EnergyCosts!AP140</f>
        <v>1.3418789388828594</v>
      </c>
      <c r="AQ140" s="100">
        <f ca="1">ConsMarket!AQ140/1000+EnergyCosts!AQ140</f>
        <v>0.99419603579562688</v>
      </c>
      <c r="AR140" s="100">
        <f ca="1">ConsMarket!AR140/1000+EnergyCosts!AR140</f>
        <v>0.70907914364284474</v>
      </c>
      <c r="AS140" s="100">
        <f ca="1">ConsMarket!AS140/1000+EnergyCosts!AS140</f>
        <v>0.47108595111791973</v>
      </c>
      <c r="AT140" s="100">
        <f ca="1">ConsMarket!AT140/1000+EnergyCosts!AT140</f>
        <v>0.2822595245397333</v>
      </c>
      <c r="AU140" s="100">
        <f>ConsMarket!AU140/1000+EnergyCosts!AU140</f>
        <v>0</v>
      </c>
      <c r="AV140" s="100">
        <f>ConsMarket!AV140/1000+EnergyCosts!AV140</f>
        <v>0</v>
      </c>
      <c r="AW140" s="100">
        <f>ConsMarket!AW140/1000+EnergyCosts!AW140</f>
        <v>0</v>
      </c>
      <c r="AX140" s="100">
        <f>ConsMarket!AX140/1000+EnergyCosts!AX140</f>
        <v>0</v>
      </c>
      <c r="AY140" s="100">
        <f>ConsMarket!AY140/1000+EnergyCosts!AY140</f>
        <v>0</v>
      </c>
      <c r="AZ140" s="100">
        <f>ConsMarket!AZ140/1000+EnergyCosts!AZ140</f>
        <v>0</v>
      </c>
      <c r="BA140" s="100">
        <f>ConsMarket!BA140/1000+EnergyCosts!BA140</f>
        <v>0</v>
      </c>
      <c r="BB140" s="100">
        <f>ConsMarket!BB140/1000+EnergyCosts!BB140</f>
        <v>0</v>
      </c>
      <c r="BC140" s="100">
        <f>ConsMarket!BC140/1000+EnergyCosts!BC140</f>
        <v>0</v>
      </c>
      <c r="BD140" s="100">
        <f>ConsMarket!BD140/1000+EnergyCosts!BD140</f>
        <v>0</v>
      </c>
      <c r="BE140" s="100">
        <f>ConsMarket!BE140/1000+EnergyCosts!BE140</f>
        <v>0</v>
      </c>
      <c r="BF140" s="100">
        <f>ConsMarket!BF140/1000+EnergyCosts!BF140</f>
        <v>0</v>
      </c>
      <c r="BG140" s="100">
        <f>ConsMarket!BG140/1000+EnergyCosts!BG140</f>
        <v>0</v>
      </c>
      <c r="BH140" s="100">
        <f>ConsMarket!BH140/1000+EnergyCosts!BH140</f>
        <v>0</v>
      </c>
      <c r="BI140" s="100">
        <f>ConsMarket!BI140/1000+EnergyCosts!BI140</f>
        <v>0</v>
      </c>
      <c r="BJ140" s="100">
        <f>ConsMarket!BJ140/1000+EnergyCosts!BJ140</f>
        <v>0</v>
      </c>
      <c r="BK140" s="100">
        <f>ConsMarket!BK140/1000+EnergyCosts!BK140</f>
        <v>0</v>
      </c>
      <c r="BL140" s="100">
        <f>ConsMarket!BL140/1000+EnergyCosts!BL140</f>
        <v>0</v>
      </c>
      <c r="BM140" s="100">
        <f>ConsMarket!BM140/1000+EnergyCosts!BM140</f>
        <v>0</v>
      </c>
      <c r="BN140" s="100">
        <f>ConsMarket!BN140/1000+EnergyCosts!BN140</f>
        <v>0</v>
      </c>
      <c r="BO140" s="100">
        <f>ConsMarket!BO140/1000+EnergyCosts!BO140</f>
        <v>0</v>
      </c>
      <c r="BP140" s="100">
        <f>ConsMarket!BP140/1000+EnergyCosts!BP140</f>
        <v>0</v>
      </c>
      <c r="BQ140" s="100">
        <f>ConsMarket!BQ140/1000+EnergyCosts!BQ140</f>
        <v>0</v>
      </c>
      <c r="BR140" s="100">
        <f>ConsMarket!BR140/1000+EnergyCosts!BR140</f>
        <v>0</v>
      </c>
      <c r="BS140" s="100">
        <f>ConsMarket!BS140/1000+EnergyCosts!BS140</f>
        <v>0</v>
      </c>
      <c r="BT140" s="100">
        <f>ConsMarket!BT140/1000+EnergyCosts!BT140</f>
        <v>0</v>
      </c>
      <c r="BU140" s="100">
        <f>ConsMarket!BU140/1000+EnergyCosts!BU140</f>
        <v>0</v>
      </c>
      <c r="BV140" s="100">
        <f>ConsMarket!BV140/1000+EnergyCosts!BV140</f>
        <v>0</v>
      </c>
      <c r="BW140" s="100">
        <f>ConsMarket!BW140/1000+EnergyCosts!BW140</f>
        <v>0</v>
      </c>
      <c r="BX140" s="100">
        <f>ConsMarket!BX140/1000+EnergyCosts!BX140</f>
        <v>0</v>
      </c>
      <c r="BY140" s="100">
        <f>ConsMarket!BY140/1000+EnergyCosts!BY140</f>
        <v>0</v>
      </c>
      <c r="BZ140" s="100">
        <f>ConsMarket!BZ140/1000+EnergyCosts!BZ140</f>
        <v>0</v>
      </c>
      <c r="CA140" s="100">
        <f>ConsMarket!CA140/1000+EnergyCosts!CA140</f>
        <v>0</v>
      </c>
      <c r="CB140" s="100">
        <f>ConsMarket!CB140/1000+EnergyCosts!CB140</f>
        <v>0</v>
      </c>
      <c r="CC140" s="100">
        <f>ConsMarket!CC140/1000+EnergyCosts!CC140</f>
        <v>0</v>
      </c>
      <c r="CD140" s="100">
        <f>ConsMarket!CD140/1000+EnergyCosts!CD140</f>
        <v>0</v>
      </c>
      <c r="CE140" s="100">
        <f>ConsMarket!CE140/1000+EnergyCosts!CE140</f>
        <v>0</v>
      </c>
    </row>
    <row r="141" spans="2:83" x14ac:dyDescent="0.25">
      <c r="B141" s="307"/>
      <c r="C141" s="3" t="s">
        <v>78</v>
      </c>
      <c r="E141" s="240"/>
      <c r="F141" s="241"/>
      <c r="G141" s="228"/>
      <c r="H141" s="228"/>
      <c r="I141" s="20"/>
      <c r="J141" s="20"/>
      <c r="K141" s="20"/>
      <c r="L141" s="20"/>
      <c r="M141" s="20"/>
      <c r="N141" s="20"/>
      <c r="O141" s="20"/>
      <c r="P141" s="20"/>
      <c r="Q141" s="20"/>
      <c r="R141" s="20"/>
      <c r="S141" s="20"/>
      <c r="T141" s="20"/>
      <c r="U141" s="20"/>
      <c r="V141" s="20"/>
      <c r="W141" s="26">
        <f ca="1">SUM(W139:W140)</f>
        <v>2.4185539036327031</v>
      </c>
      <c r="X141" s="26">
        <f t="shared" ref="X141:CE141" ca="1" si="107">SUM(X139:X140)</f>
        <v>2.407315426908589</v>
      </c>
      <c r="Y141" s="26">
        <f t="shared" ca="1" si="107"/>
        <v>2.3862027144375357</v>
      </c>
      <c r="Z141" s="26">
        <f t="shared" ca="1" si="107"/>
        <v>2.2629593345482331</v>
      </c>
      <c r="AA141" s="26">
        <f t="shared" ca="1" si="107"/>
        <v>2.2037539588687975</v>
      </c>
      <c r="AB141" s="26">
        <f t="shared" ca="1" si="107"/>
        <v>2.0710484405310301</v>
      </c>
      <c r="AC141" s="26">
        <f t="shared" ca="1" si="107"/>
        <v>1.9131530807038239</v>
      </c>
      <c r="AD141" s="26">
        <f t="shared" ca="1" si="107"/>
        <v>1.8439964344808939</v>
      </c>
      <c r="AE141" s="26">
        <f t="shared" ca="1" si="107"/>
        <v>1.7718412730188737</v>
      </c>
      <c r="AF141" s="26">
        <f t="shared" ca="1" si="107"/>
        <v>1.6967742114375119</v>
      </c>
      <c r="AG141" s="26">
        <f t="shared" ca="1" si="107"/>
        <v>1.6627929770513039</v>
      </c>
      <c r="AH141" s="26">
        <f t="shared" ca="1" si="107"/>
        <v>1.6393261120239941</v>
      </c>
      <c r="AI141" s="26">
        <f t="shared" ca="1" si="107"/>
        <v>1.5604428504460206</v>
      </c>
      <c r="AJ141" s="26">
        <f t="shared" ca="1" si="107"/>
        <v>1.619079880003973</v>
      </c>
      <c r="AK141" s="26">
        <f t="shared" ca="1" si="107"/>
        <v>1.5892347858096927</v>
      </c>
      <c r="AL141" s="26">
        <f t="shared" ca="1" si="107"/>
        <v>1.6598322656316196</v>
      </c>
      <c r="AM141" s="26">
        <f t="shared" ca="1" si="107"/>
        <v>1.8093360999046848</v>
      </c>
      <c r="AN141" s="26">
        <f t="shared" ca="1" si="107"/>
        <v>1.8277586642586034</v>
      </c>
      <c r="AO141" s="26">
        <f t="shared" ca="1" si="107"/>
        <v>1.7726752995853965</v>
      </c>
      <c r="AP141" s="26">
        <f t="shared" ca="1" si="107"/>
        <v>1.487218403301803</v>
      </c>
      <c r="AQ141" s="26">
        <f t="shared" ca="1" si="107"/>
        <v>1.1096067598114889</v>
      </c>
      <c r="AR141" s="26">
        <f t="shared" ca="1" si="107"/>
        <v>0.80573224213847328</v>
      </c>
      <c r="AS141" s="26">
        <f t="shared" ca="1" si="107"/>
        <v>0.55672917703407421</v>
      </c>
      <c r="AT141" s="26">
        <f t="shared" ca="1" si="107"/>
        <v>0.35062944149060354</v>
      </c>
      <c r="AU141" s="26">
        <f t="shared" si="107"/>
        <v>0</v>
      </c>
      <c r="AV141" s="26">
        <f t="shared" si="107"/>
        <v>0</v>
      </c>
      <c r="AW141" s="26">
        <f t="shared" si="107"/>
        <v>0</v>
      </c>
      <c r="AX141" s="26">
        <f t="shared" si="107"/>
        <v>0</v>
      </c>
      <c r="AY141" s="26">
        <f t="shared" si="107"/>
        <v>0</v>
      </c>
      <c r="AZ141" s="26">
        <f t="shared" si="107"/>
        <v>0</v>
      </c>
      <c r="BA141" s="26">
        <f t="shared" si="107"/>
        <v>0</v>
      </c>
      <c r="BB141" s="26">
        <f t="shared" si="107"/>
        <v>0</v>
      </c>
      <c r="BC141" s="26">
        <f t="shared" si="107"/>
        <v>0</v>
      </c>
      <c r="BD141" s="26">
        <f t="shared" si="107"/>
        <v>0</v>
      </c>
      <c r="BE141" s="26">
        <f t="shared" si="107"/>
        <v>0</v>
      </c>
      <c r="BF141" s="26">
        <f t="shared" si="107"/>
        <v>0</v>
      </c>
      <c r="BG141" s="26">
        <f t="shared" si="107"/>
        <v>0</v>
      </c>
      <c r="BH141" s="26">
        <f t="shared" si="107"/>
        <v>0</v>
      </c>
      <c r="BI141" s="26">
        <f t="shared" si="107"/>
        <v>0</v>
      </c>
      <c r="BJ141" s="26">
        <f t="shared" si="107"/>
        <v>0</v>
      </c>
      <c r="BK141" s="26">
        <f t="shared" si="107"/>
        <v>0</v>
      </c>
      <c r="BL141" s="26">
        <f t="shared" si="107"/>
        <v>0</v>
      </c>
      <c r="BM141" s="26">
        <f t="shared" si="107"/>
        <v>0</v>
      </c>
      <c r="BN141" s="26">
        <f t="shared" si="107"/>
        <v>0</v>
      </c>
      <c r="BO141" s="26">
        <f t="shared" si="107"/>
        <v>0</v>
      </c>
      <c r="BP141" s="26">
        <f t="shared" si="107"/>
        <v>0</v>
      </c>
      <c r="BQ141" s="26">
        <f t="shared" si="107"/>
        <v>0</v>
      </c>
      <c r="BR141" s="26">
        <f t="shared" si="107"/>
        <v>0</v>
      </c>
      <c r="BS141" s="26">
        <f t="shared" si="107"/>
        <v>0</v>
      </c>
      <c r="BT141" s="26">
        <f t="shared" si="107"/>
        <v>0</v>
      </c>
      <c r="BU141" s="26">
        <f t="shared" si="107"/>
        <v>0</v>
      </c>
      <c r="BV141" s="26">
        <f t="shared" si="107"/>
        <v>0</v>
      </c>
      <c r="BW141" s="26">
        <f t="shared" si="107"/>
        <v>0</v>
      </c>
      <c r="BX141" s="26">
        <f t="shared" si="107"/>
        <v>0</v>
      </c>
      <c r="BY141" s="26">
        <f t="shared" si="107"/>
        <v>0</v>
      </c>
      <c r="BZ141" s="26">
        <f t="shared" si="107"/>
        <v>0</v>
      </c>
      <c r="CA141" s="26">
        <f t="shared" si="107"/>
        <v>0</v>
      </c>
      <c r="CB141" s="26">
        <f t="shared" si="107"/>
        <v>0</v>
      </c>
      <c r="CC141" s="26">
        <f t="shared" si="107"/>
        <v>0</v>
      </c>
      <c r="CD141" s="26">
        <f t="shared" si="107"/>
        <v>0</v>
      </c>
      <c r="CE141" s="26">
        <f t="shared" si="107"/>
        <v>0</v>
      </c>
    </row>
    <row r="142" spans="2:83" ht="12" customHeight="1" x14ac:dyDescent="0.25">
      <c r="B142" s="307" t="s">
        <v>4</v>
      </c>
      <c r="C142" s="54" t="s">
        <v>21</v>
      </c>
      <c r="E142" s="240"/>
      <c r="F142" s="241"/>
      <c r="G142" s="228"/>
      <c r="H142" s="228"/>
      <c r="I142" s="211"/>
      <c r="J142" s="211"/>
      <c r="K142" s="211"/>
      <c r="L142" s="211"/>
      <c r="M142" s="211"/>
      <c r="N142" s="211"/>
      <c r="O142" s="211"/>
      <c r="P142" s="211"/>
      <c r="Q142" s="211"/>
      <c r="R142" s="211"/>
      <c r="S142" s="211"/>
      <c r="T142" s="211"/>
      <c r="U142" s="211"/>
      <c r="V142" s="211"/>
      <c r="W142" s="100">
        <f ca="1">ConsMarket!W142/1000+EnergyCosts!W142</f>
        <v>2.306202450011662</v>
      </c>
      <c r="X142" s="100">
        <f ca="1">ConsMarket!X142/1000+EnergyCosts!X142</f>
        <v>2.3341927205262576</v>
      </c>
      <c r="Y142" s="100">
        <f ca="1">ConsMarket!Y142/1000+EnergyCosts!Y142</f>
        <v>2.4190875045651175</v>
      </c>
      <c r="Z142" s="100">
        <f ca="1">ConsMarket!Z142/1000+EnergyCosts!Z142</f>
        <v>2.4192473235700067</v>
      </c>
      <c r="AA142" s="100">
        <f ca="1">ConsMarket!AA142/1000+EnergyCosts!AA142</f>
        <v>2.4604309589703455</v>
      </c>
      <c r="AB142" s="100">
        <f ca="1">ConsMarket!AB142/1000+EnergyCosts!AB142</f>
        <v>2.3659737352938071</v>
      </c>
      <c r="AC142" s="100">
        <f ca="1">ConsMarket!AC142/1000+EnergyCosts!AC142</f>
        <v>2.1943158005785026</v>
      </c>
      <c r="AD142" s="100">
        <f ca="1">ConsMarket!AD142/1000+EnergyCosts!AD142</f>
        <v>2.1112947453268296</v>
      </c>
      <c r="AE142" s="100">
        <f ca="1">ConsMarket!AE142/1000+EnergyCosts!AE142</f>
        <v>2.0243547947291516</v>
      </c>
      <c r="AF142" s="100">
        <f ca="1">ConsMarket!AF142/1000+EnergyCosts!AF142</f>
        <v>1.9609386827152404</v>
      </c>
      <c r="AG142" s="100">
        <f ca="1">ConsMarket!AG142/1000+EnergyCosts!AG142</f>
        <v>1.9397533701722673</v>
      </c>
      <c r="AH142" s="100">
        <f ca="1">ConsMarket!AH142/1000+EnergyCosts!AH142</f>
        <v>1.9096699124527916</v>
      </c>
      <c r="AI142" s="100">
        <f ca="1">ConsMarket!AI142/1000+EnergyCosts!AI142</f>
        <v>1.7758714292886366</v>
      </c>
      <c r="AJ142" s="100">
        <f ca="1">ConsMarket!AJ142/1000+EnergyCosts!AJ142</f>
        <v>1.8014089771655488</v>
      </c>
      <c r="AK142" s="100">
        <f ca="1">ConsMarket!AK142/1000+EnergyCosts!AK142</f>
        <v>1.7173092039219742</v>
      </c>
      <c r="AL142" s="100">
        <f ca="1">ConsMarket!AL142/1000+EnergyCosts!AL142</f>
        <v>1.7214899635909544</v>
      </c>
      <c r="AM142" s="100">
        <f ca="1">ConsMarket!AM142/1000+EnergyCosts!AM142</f>
        <v>1.7814552290613459</v>
      </c>
      <c r="AN142" s="100">
        <f ca="1">ConsMarket!AN142/1000+EnergyCosts!AN142</f>
        <v>1.6809350692703564</v>
      </c>
      <c r="AO142" s="100">
        <f ca="1">ConsMarket!AO142/1000+EnergyCosts!AO142</f>
        <v>1.6189259605547042</v>
      </c>
      <c r="AP142" s="100">
        <f ca="1">ConsMarket!AP142/1000+EnergyCosts!AP142</f>
        <v>1.5112666575763858</v>
      </c>
      <c r="AQ142" s="100">
        <f ca="1">ConsMarket!AQ142/1000+EnergyCosts!AQ142</f>
        <v>1.3676234860883536</v>
      </c>
      <c r="AR142" s="100">
        <f ca="1">ConsMarket!AR142/1000+EnergyCosts!AR142</f>
        <v>1.2716145627871489</v>
      </c>
      <c r="AS142" s="100">
        <f ca="1">ConsMarket!AS142/1000+EnergyCosts!AS142</f>
        <v>1.1018465414106025</v>
      </c>
      <c r="AT142" s="100">
        <f ca="1">ConsMarket!AT142/1000+EnergyCosts!AT142</f>
        <v>0.83608356645651394</v>
      </c>
      <c r="AU142" s="100">
        <f>ConsMarket!AU142/1000+EnergyCosts!AU142</f>
        <v>0</v>
      </c>
      <c r="AV142" s="100">
        <f>ConsMarket!AV142/1000+EnergyCosts!AV142</f>
        <v>0</v>
      </c>
      <c r="AW142" s="100">
        <f>ConsMarket!AW142/1000+EnergyCosts!AW142</f>
        <v>0</v>
      </c>
      <c r="AX142" s="100">
        <f>ConsMarket!AX142/1000+EnergyCosts!AX142</f>
        <v>0</v>
      </c>
      <c r="AY142" s="100">
        <f>ConsMarket!AY142/1000+EnergyCosts!AY142</f>
        <v>0</v>
      </c>
      <c r="AZ142" s="100">
        <f>ConsMarket!AZ142/1000+EnergyCosts!AZ142</f>
        <v>0</v>
      </c>
      <c r="BA142" s="100">
        <f>ConsMarket!BA142/1000+EnergyCosts!BA142</f>
        <v>0</v>
      </c>
      <c r="BB142" s="100">
        <f>ConsMarket!BB142/1000+EnergyCosts!BB142</f>
        <v>0</v>
      </c>
      <c r="BC142" s="100">
        <f>ConsMarket!BC142/1000+EnergyCosts!BC142</f>
        <v>0</v>
      </c>
      <c r="BD142" s="100">
        <f>ConsMarket!BD142/1000+EnergyCosts!BD142</f>
        <v>0</v>
      </c>
      <c r="BE142" s="100">
        <f>ConsMarket!BE142/1000+EnergyCosts!BE142</f>
        <v>0</v>
      </c>
      <c r="BF142" s="100">
        <f>ConsMarket!BF142/1000+EnergyCosts!BF142</f>
        <v>0</v>
      </c>
      <c r="BG142" s="100">
        <f>ConsMarket!BG142/1000+EnergyCosts!BG142</f>
        <v>0</v>
      </c>
      <c r="BH142" s="100">
        <f>ConsMarket!BH142/1000+EnergyCosts!BH142</f>
        <v>0</v>
      </c>
      <c r="BI142" s="100">
        <f>ConsMarket!BI142/1000+EnergyCosts!BI142</f>
        <v>0</v>
      </c>
      <c r="BJ142" s="100">
        <f>ConsMarket!BJ142/1000+EnergyCosts!BJ142</f>
        <v>0</v>
      </c>
      <c r="BK142" s="100">
        <f>ConsMarket!BK142/1000+EnergyCosts!BK142</f>
        <v>0</v>
      </c>
      <c r="BL142" s="100">
        <f>ConsMarket!BL142/1000+EnergyCosts!BL142</f>
        <v>0</v>
      </c>
      <c r="BM142" s="100">
        <f>ConsMarket!BM142/1000+EnergyCosts!BM142</f>
        <v>0</v>
      </c>
      <c r="BN142" s="100">
        <f>ConsMarket!BN142/1000+EnergyCosts!BN142</f>
        <v>0</v>
      </c>
      <c r="BO142" s="100">
        <f>ConsMarket!BO142/1000+EnergyCosts!BO142</f>
        <v>0</v>
      </c>
      <c r="BP142" s="100">
        <f>ConsMarket!BP142/1000+EnergyCosts!BP142</f>
        <v>0</v>
      </c>
      <c r="BQ142" s="100">
        <f>ConsMarket!BQ142/1000+EnergyCosts!BQ142</f>
        <v>0</v>
      </c>
      <c r="BR142" s="100">
        <f>ConsMarket!BR142/1000+EnergyCosts!BR142</f>
        <v>0</v>
      </c>
      <c r="BS142" s="100">
        <f>ConsMarket!BS142/1000+EnergyCosts!BS142</f>
        <v>0</v>
      </c>
      <c r="BT142" s="100">
        <f>ConsMarket!BT142/1000+EnergyCosts!BT142</f>
        <v>0</v>
      </c>
      <c r="BU142" s="100">
        <f>ConsMarket!BU142/1000+EnergyCosts!BU142</f>
        <v>0</v>
      </c>
      <c r="BV142" s="100">
        <f>ConsMarket!BV142/1000+EnergyCosts!BV142</f>
        <v>0</v>
      </c>
      <c r="BW142" s="100">
        <f>ConsMarket!BW142/1000+EnergyCosts!BW142</f>
        <v>0</v>
      </c>
      <c r="BX142" s="100">
        <f>ConsMarket!BX142/1000+EnergyCosts!BX142</f>
        <v>0</v>
      </c>
      <c r="BY142" s="100">
        <f>ConsMarket!BY142/1000+EnergyCosts!BY142</f>
        <v>0</v>
      </c>
      <c r="BZ142" s="100">
        <f>ConsMarket!BZ142/1000+EnergyCosts!BZ142</f>
        <v>0</v>
      </c>
      <c r="CA142" s="100">
        <f>ConsMarket!CA142/1000+EnergyCosts!CA142</f>
        <v>0</v>
      </c>
      <c r="CB142" s="100">
        <f>ConsMarket!CB142/1000+EnergyCosts!CB142</f>
        <v>0</v>
      </c>
      <c r="CC142" s="100">
        <f>ConsMarket!CC142/1000+EnergyCosts!CC142</f>
        <v>0</v>
      </c>
      <c r="CD142" s="100">
        <f>ConsMarket!CD142/1000+EnergyCosts!CD142</f>
        <v>0</v>
      </c>
      <c r="CE142" s="100">
        <f>ConsMarket!CE142/1000+EnergyCosts!CE142</f>
        <v>0</v>
      </c>
    </row>
    <row r="143" spans="2:83" x14ac:dyDescent="0.25">
      <c r="B143" s="307"/>
      <c r="C143" s="54" t="s">
        <v>22</v>
      </c>
      <c r="E143" s="240"/>
      <c r="F143" s="241"/>
      <c r="G143" s="228"/>
      <c r="H143" s="228"/>
      <c r="I143" s="211"/>
      <c r="J143" s="211"/>
      <c r="K143" s="211"/>
      <c r="L143" s="211"/>
      <c r="M143" s="211"/>
      <c r="N143" s="211"/>
      <c r="O143" s="211"/>
      <c r="P143" s="211"/>
      <c r="Q143" s="211"/>
      <c r="R143" s="211"/>
      <c r="S143" s="211"/>
      <c r="T143" s="211"/>
      <c r="U143" s="211"/>
      <c r="V143" s="211"/>
      <c r="W143" s="100">
        <f ca="1">ConsMarket!W143/1000+EnergyCosts!W143</f>
        <v>1.9535972399304622</v>
      </c>
      <c r="X143" s="100">
        <f ca="1">ConsMarket!X143/1000+EnergyCosts!X143</f>
        <v>1.9610741764210065</v>
      </c>
      <c r="Y143" s="100">
        <f ca="1">ConsMarket!Y143/1000+EnergyCosts!Y143</f>
        <v>1.9844960973130741</v>
      </c>
      <c r="Z143" s="100">
        <f ca="1">ConsMarket!Z143/1000+EnergyCosts!Z143</f>
        <v>1.9381159659132048</v>
      </c>
      <c r="AA143" s="100">
        <f ca="1">ConsMarket!AA143/1000+EnergyCosts!AA143</f>
        <v>1.9496197987982751</v>
      </c>
      <c r="AB143" s="100">
        <f ca="1">ConsMarket!AB143/1000+EnergyCosts!AB143</f>
        <v>1.8892656947760149</v>
      </c>
      <c r="AC143" s="100">
        <f ca="1">ConsMarket!AC143/1000+EnergyCosts!AC143</f>
        <v>1.795137427147061</v>
      </c>
      <c r="AD143" s="100">
        <f ca="1">ConsMarket!AD143/1000+EnergyCosts!AD143</f>
        <v>1.7768719572441285</v>
      </c>
      <c r="AE143" s="100">
        <f ca="1">ConsMarket!AE143/1000+EnergyCosts!AE143</f>
        <v>1.7517639984487805</v>
      </c>
      <c r="AF143" s="100">
        <f ca="1">ConsMarket!AF143/1000+EnergyCosts!AF143</f>
        <v>1.7260582059462095</v>
      </c>
      <c r="AG143" s="100">
        <f ca="1">ConsMarket!AG143/1000+EnergyCosts!AG143</f>
        <v>1.7700526812856361</v>
      </c>
      <c r="AH143" s="100">
        <f ca="1">ConsMarket!AH143/1000+EnergyCosts!AH143</f>
        <v>1.839238690709883</v>
      </c>
      <c r="AI143" s="100">
        <f ca="1">ConsMarket!AI143/1000+EnergyCosts!AI143</f>
        <v>1.8525402295778957</v>
      </c>
      <c r="AJ143" s="100">
        <f ca="1">ConsMarket!AJ143/1000+EnergyCosts!AJ143</f>
        <v>2.0068145204096113</v>
      </c>
      <c r="AK143" s="100">
        <f ca="1">ConsMarket!AK143/1000+EnergyCosts!AK143</f>
        <v>2.074314643948691</v>
      </c>
      <c r="AL143" s="100">
        <f ca="1">ConsMarket!AL143/1000+EnergyCosts!AL143</f>
        <v>2.3136296851119575</v>
      </c>
      <c r="AM143" s="100">
        <f ca="1">ConsMarket!AM143/1000+EnergyCosts!AM143</f>
        <v>2.7483400963582749</v>
      </c>
      <c r="AN143" s="100">
        <f ca="1">ConsMarket!AN143/1000+EnergyCosts!AN143</f>
        <v>3.0473777314553603</v>
      </c>
      <c r="AO143" s="100">
        <f ca="1">ConsMarket!AO143/1000+EnergyCosts!AO143</f>
        <v>3.4585030509954922</v>
      </c>
      <c r="AP143" s="100">
        <f ca="1">ConsMarket!AP143/1000+EnergyCosts!AP143</f>
        <v>3.7124330136473174</v>
      </c>
      <c r="AQ143" s="100">
        <f ca="1">ConsMarket!AQ143/1000+EnergyCosts!AQ143</f>
        <v>3.7532110108842569</v>
      </c>
      <c r="AR143" s="100">
        <f ca="1">ConsMarket!AR143/1000+EnergyCosts!AR143</f>
        <v>3.7682941899474351</v>
      </c>
      <c r="AS143" s="100">
        <f ca="1">ConsMarket!AS143/1000+EnergyCosts!AS143</f>
        <v>3.7570990806422158</v>
      </c>
      <c r="AT143" s="100">
        <f ca="1">ConsMarket!AT143/1000+EnergyCosts!AT143</f>
        <v>3.7711675741094468</v>
      </c>
      <c r="AU143" s="100">
        <f>ConsMarket!AU143/1000+EnergyCosts!AU143</f>
        <v>0</v>
      </c>
      <c r="AV143" s="100">
        <f>ConsMarket!AV143/1000+EnergyCosts!AV143</f>
        <v>0</v>
      </c>
      <c r="AW143" s="100">
        <f>ConsMarket!AW143/1000+EnergyCosts!AW143</f>
        <v>0</v>
      </c>
      <c r="AX143" s="100">
        <f>ConsMarket!AX143/1000+EnergyCosts!AX143</f>
        <v>0</v>
      </c>
      <c r="AY143" s="100">
        <f>ConsMarket!AY143/1000+EnergyCosts!AY143</f>
        <v>0</v>
      </c>
      <c r="AZ143" s="100">
        <f>ConsMarket!AZ143/1000+EnergyCosts!AZ143</f>
        <v>0</v>
      </c>
      <c r="BA143" s="100">
        <f>ConsMarket!BA143/1000+EnergyCosts!BA143</f>
        <v>0</v>
      </c>
      <c r="BB143" s="100">
        <f>ConsMarket!BB143/1000+EnergyCosts!BB143</f>
        <v>0</v>
      </c>
      <c r="BC143" s="100">
        <f>ConsMarket!BC143/1000+EnergyCosts!BC143</f>
        <v>0</v>
      </c>
      <c r="BD143" s="100">
        <f>ConsMarket!BD143/1000+EnergyCosts!BD143</f>
        <v>0</v>
      </c>
      <c r="BE143" s="100">
        <f>ConsMarket!BE143/1000+EnergyCosts!BE143</f>
        <v>0</v>
      </c>
      <c r="BF143" s="100">
        <f>ConsMarket!BF143/1000+EnergyCosts!BF143</f>
        <v>0</v>
      </c>
      <c r="BG143" s="100">
        <f>ConsMarket!BG143/1000+EnergyCosts!BG143</f>
        <v>0</v>
      </c>
      <c r="BH143" s="100">
        <f>ConsMarket!BH143/1000+EnergyCosts!BH143</f>
        <v>0</v>
      </c>
      <c r="BI143" s="100">
        <f>ConsMarket!BI143/1000+EnergyCosts!BI143</f>
        <v>0</v>
      </c>
      <c r="BJ143" s="100">
        <f>ConsMarket!BJ143/1000+EnergyCosts!BJ143</f>
        <v>0</v>
      </c>
      <c r="BK143" s="100">
        <f>ConsMarket!BK143/1000+EnergyCosts!BK143</f>
        <v>0</v>
      </c>
      <c r="BL143" s="100">
        <f>ConsMarket!BL143/1000+EnergyCosts!BL143</f>
        <v>0</v>
      </c>
      <c r="BM143" s="100">
        <f>ConsMarket!BM143/1000+EnergyCosts!BM143</f>
        <v>0</v>
      </c>
      <c r="BN143" s="100">
        <f>ConsMarket!BN143/1000+EnergyCosts!BN143</f>
        <v>0</v>
      </c>
      <c r="BO143" s="100">
        <f>ConsMarket!BO143/1000+EnergyCosts!BO143</f>
        <v>0</v>
      </c>
      <c r="BP143" s="100">
        <f>ConsMarket!BP143/1000+EnergyCosts!BP143</f>
        <v>0</v>
      </c>
      <c r="BQ143" s="100">
        <f>ConsMarket!BQ143/1000+EnergyCosts!BQ143</f>
        <v>0</v>
      </c>
      <c r="BR143" s="100">
        <f>ConsMarket!BR143/1000+EnergyCosts!BR143</f>
        <v>0</v>
      </c>
      <c r="BS143" s="100">
        <f>ConsMarket!BS143/1000+EnergyCosts!BS143</f>
        <v>0</v>
      </c>
      <c r="BT143" s="100">
        <f>ConsMarket!BT143/1000+EnergyCosts!BT143</f>
        <v>0</v>
      </c>
      <c r="BU143" s="100">
        <f>ConsMarket!BU143/1000+EnergyCosts!BU143</f>
        <v>0</v>
      </c>
      <c r="BV143" s="100">
        <f>ConsMarket!BV143/1000+EnergyCosts!BV143</f>
        <v>0</v>
      </c>
      <c r="BW143" s="100">
        <f>ConsMarket!BW143/1000+EnergyCosts!BW143</f>
        <v>0</v>
      </c>
      <c r="BX143" s="100">
        <f>ConsMarket!BX143/1000+EnergyCosts!BX143</f>
        <v>0</v>
      </c>
      <c r="BY143" s="100">
        <f>ConsMarket!BY143/1000+EnergyCosts!BY143</f>
        <v>0</v>
      </c>
      <c r="BZ143" s="100">
        <f>ConsMarket!BZ143/1000+EnergyCosts!BZ143</f>
        <v>0</v>
      </c>
      <c r="CA143" s="100">
        <f>ConsMarket!CA143/1000+EnergyCosts!CA143</f>
        <v>0</v>
      </c>
      <c r="CB143" s="100">
        <f>ConsMarket!CB143/1000+EnergyCosts!CB143</f>
        <v>0</v>
      </c>
      <c r="CC143" s="100">
        <f>ConsMarket!CC143/1000+EnergyCosts!CC143</f>
        <v>0</v>
      </c>
      <c r="CD143" s="100">
        <f>ConsMarket!CD143/1000+EnergyCosts!CD143</f>
        <v>0</v>
      </c>
      <c r="CE143" s="100">
        <f>ConsMarket!CE143/1000+EnergyCosts!CE143</f>
        <v>0</v>
      </c>
    </row>
    <row r="144" spans="2:83" x14ac:dyDescent="0.25">
      <c r="B144" s="307"/>
      <c r="C144" s="54" t="s">
        <v>23</v>
      </c>
      <c r="E144" s="240"/>
      <c r="F144" s="241"/>
      <c r="G144" s="228"/>
      <c r="H144" s="228"/>
      <c r="I144" s="211"/>
      <c r="J144" s="211"/>
      <c r="K144" s="211"/>
      <c r="L144" s="211"/>
      <c r="M144" s="211"/>
      <c r="N144" s="211"/>
      <c r="O144" s="211"/>
      <c r="P144" s="211"/>
      <c r="Q144" s="211"/>
      <c r="R144" s="211"/>
      <c r="S144" s="211"/>
      <c r="T144" s="211"/>
      <c r="U144" s="211"/>
      <c r="V144" s="211"/>
      <c r="W144" s="100">
        <f ca="1">ConsMarket!W144/1000+EnergyCosts!W144</f>
        <v>0.33652243536999243</v>
      </c>
      <c r="X144" s="100">
        <f ca="1">ConsMarket!X144/1000+EnergyCosts!X144</f>
        <v>0.35968219219903486</v>
      </c>
      <c r="Y144" s="100">
        <f ca="1">ConsMarket!Y144/1000+EnergyCosts!Y144</f>
        <v>0.4241500007304187</v>
      </c>
      <c r="Z144" s="100">
        <f ca="1">ConsMarket!Z144/1000+EnergyCosts!Z144</f>
        <v>0.48584293916708682</v>
      </c>
      <c r="AA144" s="100">
        <f ca="1">ConsMarket!AA144/1000+EnergyCosts!AA144</f>
        <v>0.56035384980560876</v>
      </c>
      <c r="AB144" s="100">
        <f ca="1">ConsMarket!AB144/1000+EnergyCosts!AB144</f>
        <v>0.61884581829294272</v>
      </c>
      <c r="AC144" s="100">
        <f ca="1">ConsMarket!AC144/1000+EnergyCosts!AC144</f>
        <v>0.66634223762388278</v>
      </c>
      <c r="AD144" s="100">
        <f ca="1">ConsMarket!AD144/1000+EnergyCosts!AD144</f>
        <v>0.7368765652701893</v>
      </c>
      <c r="AE144" s="100">
        <f ca="1">ConsMarket!AE144/1000+EnergyCosts!AE144</f>
        <v>0.8004421663588418</v>
      </c>
      <c r="AF144" s="100">
        <f ca="1">ConsMarket!AF144/1000+EnergyCosts!AF144</f>
        <v>0.87990555685660332</v>
      </c>
      <c r="AG144" s="100">
        <f ca="1">ConsMarket!AG144/1000+EnergyCosts!AG144</f>
        <v>0.99269430204937059</v>
      </c>
      <c r="AH144" s="100">
        <f ca="1">ConsMarket!AH144/1000+EnergyCosts!AH144</f>
        <v>1.108950881424031</v>
      </c>
      <c r="AI144" s="100">
        <f ca="1">ConsMarket!AI144/1000+EnergyCosts!AI144</f>
        <v>1.17259951524303</v>
      </c>
      <c r="AJ144" s="100">
        <f ca="1">ConsMarket!AJ144/1000+EnergyCosts!AJ144</f>
        <v>1.3630546064370981</v>
      </c>
      <c r="AK144" s="100">
        <f ca="1">ConsMarket!AK144/1000+EnergyCosts!AK144</f>
        <v>1.5431862104404366</v>
      </c>
      <c r="AL144" s="100">
        <f ca="1">ConsMarket!AL144/1000+EnergyCosts!AL144</f>
        <v>1.8658817953819387</v>
      </c>
      <c r="AM144" s="100">
        <f ca="1">ConsMarket!AM144/1000+EnergyCosts!AM144</f>
        <v>2.3181089338844827</v>
      </c>
      <c r="AN144" s="100">
        <f ca="1">ConsMarket!AN144/1000+EnergyCosts!AN144</f>
        <v>2.6387309325915416</v>
      </c>
      <c r="AO144" s="100">
        <f ca="1">ConsMarket!AO144/1000+EnergyCosts!AO144</f>
        <v>3.0454870815018564</v>
      </c>
      <c r="AP144" s="100">
        <f ca="1">ConsMarket!AP144/1000+EnergyCosts!AP144</f>
        <v>3.5026616300434696</v>
      </c>
      <c r="AQ144" s="100">
        <f ca="1">ConsMarket!AQ144/1000+EnergyCosts!AQ144</f>
        <v>3.9240414529397576</v>
      </c>
      <c r="AR144" s="100">
        <f ca="1">ConsMarket!AR144/1000+EnergyCosts!AR144</f>
        <v>4.3804439750478705</v>
      </c>
      <c r="AS144" s="100">
        <f ca="1">ConsMarket!AS144/1000+EnergyCosts!AS144</f>
        <v>4.3372070488052623</v>
      </c>
      <c r="AT144" s="100">
        <f ca="1">ConsMarket!AT144/1000+EnergyCosts!AT144</f>
        <v>3.7975365514121799</v>
      </c>
      <c r="AU144" s="100">
        <f>ConsMarket!AU144/1000+EnergyCosts!AU144</f>
        <v>0</v>
      </c>
      <c r="AV144" s="100">
        <f>ConsMarket!AV144/1000+EnergyCosts!AV144</f>
        <v>0</v>
      </c>
      <c r="AW144" s="100">
        <f>ConsMarket!AW144/1000+EnergyCosts!AW144</f>
        <v>0</v>
      </c>
      <c r="AX144" s="100">
        <f>ConsMarket!AX144/1000+EnergyCosts!AX144</f>
        <v>0</v>
      </c>
      <c r="AY144" s="100">
        <f>ConsMarket!AY144/1000+EnergyCosts!AY144</f>
        <v>0</v>
      </c>
      <c r="AZ144" s="100">
        <f>ConsMarket!AZ144/1000+EnergyCosts!AZ144</f>
        <v>0</v>
      </c>
      <c r="BA144" s="100">
        <f>ConsMarket!BA144/1000+EnergyCosts!BA144</f>
        <v>0</v>
      </c>
      <c r="BB144" s="100">
        <f>ConsMarket!BB144/1000+EnergyCosts!BB144</f>
        <v>0</v>
      </c>
      <c r="BC144" s="100">
        <f>ConsMarket!BC144/1000+EnergyCosts!BC144</f>
        <v>0</v>
      </c>
      <c r="BD144" s="100">
        <f>ConsMarket!BD144/1000+EnergyCosts!BD144</f>
        <v>0</v>
      </c>
      <c r="BE144" s="100">
        <f>ConsMarket!BE144/1000+EnergyCosts!BE144</f>
        <v>0</v>
      </c>
      <c r="BF144" s="100">
        <f>ConsMarket!BF144/1000+EnergyCosts!BF144</f>
        <v>0</v>
      </c>
      <c r="BG144" s="100">
        <f>ConsMarket!BG144/1000+EnergyCosts!BG144</f>
        <v>0</v>
      </c>
      <c r="BH144" s="100">
        <f>ConsMarket!BH144/1000+EnergyCosts!BH144</f>
        <v>0</v>
      </c>
      <c r="BI144" s="100">
        <f>ConsMarket!BI144/1000+EnergyCosts!BI144</f>
        <v>0</v>
      </c>
      <c r="BJ144" s="100">
        <f>ConsMarket!BJ144/1000+EnergyCosts!BJ144</f>
        <v>0</v>
      </c>
      <c r="BK144" s="100">
        <f>ConsMarket!BK144/1000+EnergyCosts!BK144</f>
        <v>0</v>
      </c>
      <c r="BL144" s="100">
        <f>ConsMarket!BL144/1000+EnergyCosts!BL144</f>
        <v>0</v>
      </c>
      <c r="BM144" s="100">
        <f>ConsMarket!BM144/1000+EnergyCosts!BM144</f>
        <v>0</v>
      </c>
      <c r="BN144" s="100">
        <f>ConsMarket!BN144/1000+EnergyCosts!BN144</f>
        <v>0</v>
      </c>
      <c r="BO144" s="100">
        <f>ConsMarket!BO144/1000+EnergyCosts!BO144</f>
        <v>0</v>
      </c>
      <c r="BP144" s="100">
        <f>ConsMarket!BP144/1000+EnergyCosts!BP144</f>
        <v>0</v>
      </c>
      <c r="BQ144" s="100">
        <f>ConsMarket!BQ144/1000+EnergyCosts!BQ144</f>
        <v>0</v>
      </c>
      <c r="BR144" s="100">
        <f>ConsMarket!BR144/1000+EnergyCosts!BR144</f>
        <v>0</v>
      </c>
      <c r="BS144" s="100">
        <f>ConsMarket!BS144/1000+EnergyCosts!BS144</f>
        <v>0</v>
      </c>
      <c r="BT144" s="100">
        <f>ConsMarket!BT144/1000+EnergyCosts!BT144</f>
        <v>0</v>
      </c>
      <c r="BU144" s="100">
        <f>ConsMarket!BU144/1000+EnergyCosts!BU144</f>
        <v>0</v>
      </c>
      <c r="BV144" s="100">
        <f>ConsMarket!BV144/1000+EnergyCosts!BV144</f>
        <v>0</v>
      </c>
      <c r="BW144" s="100">
        <f>ConsMarket!BW144/1000+EnergyCosts!BW144</f>
        <v>0</v>
      </c>
      <c r="BX144" s="100">
        <f>ConsMarket!BX144/1000+EnergyCosts!BX144</f>
        <v>0</v>
      </c>
      <c r="BY144" s="100">
        <f>ConsMarket!BY144/1000+EnergyCosts!BY144</f>
        <v>0</v>
      </c>
      <c r="BZ144" s="100">
        <f>ConsMarket!BZ144/1000+EnergyCosts!BZ144</f>
        <v>0</v>
      </c>
      <c r="CA144" s="100">
        <f>ConsMarket!CA144/1000+EnergyCosts!CA144</f>
        <v>0</v>
      </c>
      <c r="CB144" s="100">
        <f>ConsMarket!CB144/1000+EnergyCosts!CB144</f>
        <v>0</v>
      </c>
      <c r="CC144" s="100">
        <f>ConsMarket!CC144/1000+EnergyCosts!CC144</f>
        <v>0</v>
      </c>
      <c r="CD144" s="100">
        <f>ConsMarket!CD144/1000+EnergyCosts!CD144</f>
        <v>0</v>
      </c>
      <c r="CE144" s="100">
        <f>ConsMarket!CE144/1000+EnergyCosts!CE144</f>
        <v>0</v>
      </c>
    </row>
    <row r="145" spans="2:83" x14ac:dyDescent="0.25">
      <c r="B145" s="307"/>
      <c r="C145" s="3" t="s">
        <v>79</v>
      </c>
      <c r="E145" s="240"/>
      <c r="F145" s="241"/>
      <c r="G145" s="35"/>
      <c r="H145" s="35"/>
      <c r="I145" s="20"/>
      <c r="J145" s="20"/>
      <c r="K145" s="20"/>
      <c r="L145" s="20"/>
      <c r="M145" s="20"/>
      <c r="N145" s="20"/>
      <c r="O145" s="20"/>
      <c r="P145" s="20"/>
      <c r="Q145" s="20"/>
      <c r="R145" s="20"/>
      <c r="S145" s="20"/>
      <c r="T145" s="20"/>
      <c r="U145" s="20"/>
      <c r="V145" s="20"/>
      <c r="W145" s="26">
        <f t="shared" ref="W145:CE145" ca="1" si="108">SUM(W142:W144)</f>
        <v>4.596322125312116</v>
      </c>
      <c r="X145" s="26">
        <f t="shared" ca="1" si="108"/>
        <v>4.6549490891462986</v>
      </c>
      <c r="Y145" s="26">
        <f t="shared" ca="1" si="108"/>
        <v>4.8277336026086095</v>
      </c>
      <c r="Z145" s="26">
        <f t="shared" ca="1" si="108"/>
        <v>4.843206228650299</v>
      </c>
      <c r="AA145" s="26">
        <f t="shared" ca="1" si="108"/>
        <v>4.9704046075742294</v>
      </c>
      <c r="AB145" s="26">
        <f t="shared" ca="1" si="108"/>
        <v>4.874085248362765</v>
      </c>
      <c r="AC145" s="26">
        <f t="shared" ca="1" si="108"/>
        <v>4.6557954653494464</v>
      </c>
      <c r="AD145" s="26">
        <f t="shared" ca="1" si="108"/>
        <v>4.6250432678411473</v>
      </c>
      <c r="AE145" s="26">
        <f t="shared" ca="1" si="108"/>
        <v>4.5765609595367742</v>
      </c>
      <c r="AF145" s="26">
        <f t="shared" ca="1" si="108"/>
        <v>4.5669024455180534</v>
      </c>
      <c r="AG145" s="26">
        <f t="shared" ca="1" si="108"/>
        <v>4.7025003535072738</v>
      </c>
      <c r="AH145" s="26">
        <f t="shared" ca="1" si="108"/>
        <v>4.8578594845867054</v>
      </c>
      <c r="AI145" s="26">
        <f t="shared" ca="1" si="108"/>
        <v>4.8010111741095622</v>
      </c>
      <c r="AJ145" s="26">
        <f t="shared" ca="1" si="108"/>
        <v>5.1712781040122584</v>
      </c>
      <c r="AK145" s="26">
        <f t="shared" ca="1" si="108"/>
        <v>5.3348100583111018</v>
      </c>
      <c r="AL145" s="26">
        <f t="shared" ca="1" si="108"/>
        <v>5.9010014440848506</v>
      </c>
      <c r="AM145" s="26">
        <f t="shared" ca="1" si="108"/>
        <v>6.8479042593041033</v>
      </c>
      <c r="AN145" s="26">
        <f t="shared" ca="1" si="108"/>
        <v>7.3670437333172583</v>
      </c>
      <c r="AO145" s="26">
        <f t="shared" ca="1" si="108"/>
        <v>8.1229160930520514</v>
      </c>
      <c r="AP145" s="26">
        <f t="shared" ca="1" si="108"/>
        <v>8.7263613012671719</v>
      </c>
      <c r="AQ145" s="26">
        <f t="shared" ca="1" si="108"/>
        <v>9.0448759499123685</v>
      </c>
      <c r="AR145" s="26">
        <f t="shared" ca="1" si="108"/>
        <v>9.4203527277824541</v>
      </c>
      <c r="AS145" s="26">
        <f t="shared" ca="1" si="108"/>
        <v>9.1961526708580799</v>
      </c>
      <c r="AT145" s="26">
        <f t="shared" ca="1" si="108"/>
        <v>8.4047876919781395</v>
      </c>
      <c r="AU145" s="26">
        <f t="shared" si="108"/>
        <v>0</v>
      </c>
      <c r="AV145" s="26">
        <f t="shared" si="108"/>
        <v>0</v>
      </c>
      <c r="AW145" s="26">
        <f t="shared" si="108"/>
        <v>0</v>
      </c>
      <c r="AX145" s="26">
        <f t="shared" si="108"/>
        <v>0</v>
      </c>
      <c r="AY145" s="26">
        <f t="shared" si="108"/>
        <v>0</v>
      </c>
      <c r="AZ145" s="26">
        <f t="shared" si="108"/>
        <v>0</v>
      </c>
      <c r="BA145" s="26">
        <f t="shared" si="108"/>
        <v>0</v>
      </c>
      <c r="BB145" s="26">
        <f t="shared" si="108"/>
        <v>0</v>
      </c>
      <c r="BC145" s="26">
        <f t="shared" si="108"/>
        <v>0</v>
      </c>
      <c r="BD145" s="26">
        <f t="shared" si="108"/>
        <v>0</v>
      </c>
      <c r="BE145" s="26">
        <f t="shared" si="108"/>
        <v>0</v>
      </c>
      <c r="BF145" s="26">
        <f t="shared" si="108"/>
        <v>0</v>
      </c>
      <c r="BG145" s="26">
        <f t="shared" si="108"/>
        <v>0</v>
      </c>
      <c r="BH145" s="26">
        <f t="shared" si="108"/>
        <v>0</v>
      </c>
      <c r="BI145" s="26">
        <f t="shared" si="108"/>
        <v>0</v>
      </c>
      <c r="BJ145" s="26">
        <f t="shared" si="108"/>
        <v>0</v>
      </c>
      <c r="BK145" s="26">
        <f t="shared" si="108"/>
        <v>0</v>
      </c>
      <c r="BL145" s="26">
        <f t="shared" si="108"/>
        <v>0</v>
      </c>
      <c r="BM145" s="26">
        <f t="shared" si="108"/>
        <v>0</v>
      </c>
      <c r="BN145" s="26">
        <f t="shared" si="108"/>
        <v>0</v>
      </c>
      <c r="BO145" s="26">
        <f t="shared" si="108"/>
        <v>0</v>
      </c>
      <c r="BP145" s="26">
        <f t="shared" si="108"/>
        <v>0</v>
      </c>
      <c r="BQ145" s="26">
        <f t="shared" si="108"/>
        <v>0</v>
      </c>
      <c r="BR145" s="26">
        <f t="shared" si="108"/>
        <v>0</v>
      </c>
      <c r="BS145" s="26">
        <f t="shared" si="108"/>
        <v>0</v>
      </c>
      <c r="BT145" s="26">
        <f t="shared" si="108"/>
        <v>0</v>
      </c>
      <c r="BU145" s="26">
        <f t="shared" si="108"/>
        <v>0</v>
      </c>
      <c r="BV145" s="26">
        <f t="shared" si="108"/>
        <v>0</v>
      </c>
      <c r="BW145" s="26">
        <f t="shared" si="108"/>
        <v>0</v>
      </c>
      <c r="BX145" s="26">
        <f t="shared" si="108"/>
        <v>0</v>
      </c>
      <c r="BY145" s="26">
        <f t="shared" si="108"/>
        <v>0</v>
      </c>
      <c r="BZ145" s="26">
        <f t="shared" si="108"/>
        <v>0</v>
      </c>
      <c r="CA145" s="26">
        <f t="shared" si="108"/>
        <v>0</v>
      </c>
      <c r="CB145" s="26">
        <f t="shared" si="108"/>
        <v>0</v>
      </c>
      <c r="CC145" s="26">
        <f t="shared" si="108"/>
        <v>0</v>
      </c>
      <c r="CD145" s="26">
        <f t="shared" si="108"/>
        <v>0</v>
      </c>
      <c r="CE145" s="26">
        <f t="shared" si="108"/>
        <v>0</v>
      </c>
    </row>
    <row r="146" spans="2:83" x14ac:dyDescent="0.25">
      <c r="B146" s="307" t="s">
        <v>5</v>
      </c>
      <c r="C146" s="54" t="s">
        <v>24</v>
      </c>
      <c r="E146" s="240"/>
      <c r="F146" s="241"/>
      <c r="G146" s="228"/>
      <c r="H146" s="228"/>
      <c r="I146" s="211"/>
      <c r="J146" s="211"/>
      <c r="K146" s="211"/>
      <c r="L146" s="211"/>
      <c r="M146" s="211"/>
      <c r="N146" s="211"/>
      <c r="O146" s="211"/>
      <c r="P146" s="211"/>
      <c r="Q146" s="211"/>
      <c r="R146" s="211"/>
      <c r="S146" s="211"/>
      <c r="T146" s="211"/>
      <c r="U146" s="211"/>
      <c r="V146" s="211"/>
      <c r="W146" s="100"/>
      <c r="X146" s="100"/>
      <c r="Y146" s="100"/>
      <c r="Z146" s="100"/>
      <c r="AA146" s="100"/>
      <c r="AB146" s="100"/>
      <c r="AC146" s="100"/>
      <c r="AD146" s="100"/>
      <c r="AE146" s="100"/>
      <c r="AF146" s="100"/>
      <c r="AG146" s="100"/>
      <c r="AH146" s="100"/>
      <c r="AI146" s="100"/>
      <c r="AJ146" s="100"/>
      <c r="AK146" s="100"/>
      <c r="AL146" s="100"/>
      <c r="AM146" s="100"/>
      <c r="AN146" s="100"/>
      <c r="AO146" s="100"/>
      <c r="AP146" s="100">
        <f ca="1">ConsMarket!AP146/1000+EnergyCosts!AP146</f>
        <v>0</v>
      </c>
      <c r="AQ146" s="100">
        <f ca="1">ConsMarket!AQ146/1000+EnergyCosts!AQ146</f>
        <v>0</v>
      </c>
      <c r="AR146" s="100">
        <f ca="1">ConsMarket!AR146/1000+EnergyCosts!AR146</f>
        <v>1.8691632938032127E-2</v>
      </c>
      <c r="AS146" s="100">
        <f ca="1">ConsMarket!AS146/1000+EnergyCosts!AS146</f>
        <v>2.8886123377437713E-2</v>
      </c>
      <c r="AT146" s="100">
        <f ca="1">ConsMarket!AT146/1000+EnergyCosts!AT146</f>
        <v>9.9346440733006594E-2</v>
      </c>
      <c r="AU146" s="100">
        <f>ConsMarket!AU146/1000+EnergyCosts!AU146</f>
        <v>0</v>
      </c>
      <c r="AV146" s="100">
        <f>ConsMarket!AV146/1000+EnergyCosts!AV146</f>
        <v>0</v>
      </c>
      <c r="AW146" s="100">
        <f>ConsMarket!AW146/1000+EnergyCosts!AW146</f>
        <v>0</v>
      </c>
      <c r="AX146" s="100">
        <f>ConsMarket!AX146/1000+EnergyCosts!AX146</f>
        <v>0</v>
      </c>
      <c r="AY146" s="100">
        <f>ConsMarket!AY146/1000+EnergyCosts!AY146</f>
        <v>0</v>
      </c>
      <c r="AZ146" s="100">
        <f>ConsMarket!AZ146/1000+EnergyCosts!AZ146</f>
        <v>0</v>
      </c>
      <c r="BA146" s="100">
        <f>ConsMarket!BA146/1000+EnergyCosts!BA146</f>
        <v>0</v>
      </c>
      <c r="BB146" s="100">
        <f>ConsMarket!BB146/1000+EnergyCosts!BB146</f>
        <v>0</v>
      </c>
      <c r="BC146" s="100">
        <f>ConsMarket!BC146/1000+EnergyCosts!BC146</f>
        <v>0</v>
      </c>
      <c r="BD146" s="100">
        <f>ConsMarket!BD146/1000+EnergyCosts!BD146</f>
        <v>0</v>
      </c>
      <c r="BE146" s="100">
        <f>ConsMarket!BE146/1000+EnergyCosts!BE146</f>
        <v>0</v>
      </c>
      <c r="BF146" s="100">
        <f>ConsMarket!BF146/1000+EnergyCosts!BF146</f>
        <v>0</v>
      </c>
      <c r="BG146" s="100">
        <f>ConsMarket!BG146/1000+EnergyCosts!BG146</f>
        <v>0</v>
      </c>
      <c r="BH146" s="100">
        <f>ConsMarket!BH146/1000+EnergyCosts!BH146</f>
        <v>0</v>
      </c>
      <c r="BI146" s="100">
        <f>ConsMarket!BI146/1000+EnergyCosts!BI146</f>
        <v>0</v>
      </c>
      <c r="BJ146" s="100">
        <f>ConsMarket!BJ146/1000+EnergyCosts!BJ146</f>
        <v>0</v>
      </c>
      <c r="BK146" s="100">
        <f>ConsMarket!BK146/1000+EnergyCosts!BK146</f>
        <v>0</v>
      </c>
      <c r="BL146" s="100">
        <f>ConsMarket!BL146/1000+EnergyCosts!BL146</f>
        <v>0</v>
      </c>
      <c r="BM146" s="100">
        <f>ConsMarket!BM146/1000+EnergyCosts!BM146</f>
        <v>0</v>
      </c>
      <c r="BN146" s="100">
        <f>ConsMarket!BN146/1000+EnergyCosts!BN146</f>
        <v>0</v>
      </c>
      <c r="BO146" s="100">
        <f>ConsMarket!BO146/1000+EnergyCosts!BO146</f>
        <v>0</v>
      </c>
      <c r="BP146" s="100">
        <f>ConsMarket!BP146/1000+EnergyCosts!BP146</f>
        <v>0</v>
      </c>
      <c r="BQ146" s="100">
        <f>ConsMarket!BQ146/1000+EnergyCosts!BQ146</f>
        <v>0</v>
      </c>
      <c r="BR146" s="100">
        <f>ConsMarket!BR146/1000+EnergyCosts!BR146</f>
        <v>0</v>
      </c>
      <c r="BS146" s="100">
        <f>ConsMarket!BS146/1000+EnergyCosts!BS146</f>
        <v>0</v>
      </c>
      <c r="BT146" s="100">
        <f>ConsMarket!BT146/1000+EnergyCosts!BT146</f>
        <v>0</v>
      </c>
      <c r="BU146" s="100">
        <f>ConsMarket!BU146/1000+EnergyCosts!BU146</f>
        <v>0</v>
      </c>
      <c r="BV146" s="100">
        <f>ConsMarket!BV146/1000+EnergyCosts!BV146</f>
        <v>0</v>
      </c>
      <c r="BW146" s="100">
        <f>ConsMarket!BW146/1000+EnergyCosts!BW146</f>
        <v>0</v>
      </c>
      <c r="BX146" s="100">
        <f>ConsMarket!BX146/1000+EnergyCosts!BX146</f>
        <v>0</v>
      </c>
      <c r="BY146" s="100">
        <f>ConsMarket!BY146/1000+EnergyCosts!BY146</f>
        <v>0</v>
      </c>
      <c r="BZ146" s="100">
        <f>ConsMarket!BZ146/1000+EnergyCosts!BZ146</f>
        <v>0</v>
      </c>
      <c r="CA146" s="100">
        <f>ConsMarket!CA146/1000+EnergyCosts!CA146</f>
        <v>0</v>
      </c>
      <c r="CB146" s="100">
        <f>ConsMarket!CB146/1000+EnergyCosts!CB146</f>
        <v>0</v>
      </c>
      <c r="CC146" s="100">
        <f>ConsMarket!CC146/1000+EnergyCosts!CC146</f>
        <v>0</v>
      </c>
      <c r="CD146" s="100">
        <f>ConsMarket!CD146/1000+EnergyCosts!CD146</f>
        <v>0</v>
      </c>
      <c r="CE146" s="100">
        <f>ConsMarket!CE146/1000+EnergyCosts!CE146</f>
        <v>0</v>
      </c>
    </row>
    <row r="147" spans="2:83" x14ac:dyDescent="0.25">
      <c r="B147" s="307"/>
      <c r="C147" s="54" t="s">
        <v>25</v>
      </c>
      <c r="E147" s="240"/>
      <c r="F147" s="241"/>
      <c r="G147" s="228"/>
      <c r="H147" s="228"/>
      <c r="I147" s="211"/>
      <c r="J147" s="211"/>
      <c r="K147" s="211"/>
      <c r="L147" s="211"/>
      <c r="M147" s="211"/>
      <c r="N147" s="211"/>
      <c r="O147" s="211"/>
      <c r="P147" s="211"/>
      <c r="Q147" s="211"/>
      <c r="R147" s="211"/>
      <c r="S147" s="211"/>
      <c r="T147" s="211"/>
      <c r="U147" s="211"/>
      <c r="V147" s="211"/>
      <c r="W147" s="100"/>
      <c r="X147" s="100"/>
      <c r="Y147" s="100"/>
      <c r="Z147" s="100"/>
      <c r="AA147" s="100"/>
      <c r="AB147" s="100"/>
      <c r="AC147" s="100"/>
      <c r="AD147" s="100"/>
      <c r="AE147" s="100"/>
      <c r="AF147" s="100"/>
      <c r="AG147" s="100"/>
      <c r="AH147" s="100"/>
      <c r="AI147" s="100"/>
      <c r="AJ147" s="100"/>
      <c r="AK147" s="100"/>
      <c r="AL147" s="100"/>
      <c r="AM147" s="100"/>
      <c r="AN147" s="100"/>
      <c r="AO147" s="100"/>
      <c r="AP147" s="100">
        <f ca="1">ConsMarket!AP147/1000+EnergyCosts!AP147</f>
        <v>0</v>
      </c>
      <c r="AQ147" s="100">
        <f ca="1">ConsMarket!AQ147/1000+EnergyCosts!AQ147</f>
        <v>0</v>
      </c>
      <c r="AR147" s="100">
        <f ca="1">ConsMarket!AR147/1000+EnergyCosts!AR147</f>
        <v>3.9562065224056378E-2</v>
      </c>
      <c r="AS147" s="100">
        <f ca="1">ConsMarket!AS147/1000+EnergyCosts!AS147</f>
        <v>3.2238127868673548E-2</v>
      </c>
      <c r="AT147" s="100">
        <f ca="1">ConsMarket!AT147/1000+EnergyCosts!AT147</f>
        <v>0.27247442224518148</v>
      </c>
      <c r="AU147" s="100">
        <f>ConsMarket!AU147/1000+EnergyCosts!AU147</f>
        <v>0</v>
      </c>
      <c r="AV147" s="100">
        <f>ConsMarket!AV147/1000+EnergyCosts!AV147</f>
        <v>0</v>
      </c>
      <c r="AW147" s="100">
        <f>ConsMarket!AW147/1000+EnergyCosts!AW147</f>
        <v>0</v>
      </c>
      <c r="AX147" s="100">
        <f>ConsMarket!AX147/1000+EnergyCosts!AX147</f>
        <v>0</v>
      </c>
      <c r="AY147" s="100">
        <f>ConsMarket!AY147/1000+EnergyCosts!AY147</f>
        <v>0</v>
      </c>
      <c r="AZ147" s="100">
        <f>ConsMarket!AZ147/1000+EnergyCosts!AZ147</f>
        <v>0</v>
      </c>
      <c r="BA147" s="100">
        <f>ConsMarket!BA147/1000+EnergyCosts!BA147</f>
        <v>0</v>
      </c>
      <c r="BB147" s="100">
        <f>ConsMarket!BB147/1000+EnergyCosts!BB147</f>
        <v>0</v>
      </c>
      <c r="BC147" s="100">
        <f>ConsMarket!BC147/1000+EnergyCosts!BC147</f>
        <v>0</v>
      </c>
      <c r="BD147" s="100">
        <f>ConsMarket!BD147/1000+EnergyCosts!BD147</f>
        <v>0</v>
      </c>
      <c r="BE147" s="100">
        <f>ConsMarket!BE147/1000+EnergyCosts!BE147</f>
        <v>0</v>
      </c>
      <c r="BF147" s="100">
        <f>ConsMarket!BF147/1000+EnergyCosts!BF147</f>
        <v>0</v>
      </c>
      <c r="BG147" s="100">
        <f>ConsMarket!BG147/1000+EnergyCosts!BG147</f>
        <v>0</v>
      </c>
      <c r="BH147" s="100">
        <f>ConsMarket!BH147/1000+EnergyCosts!BH147</f>
        <v>0</v>
      </c>
      <c r="BI147" s="100">
        <f>ConsMarket!BI147/1000+EnergyCosts!BI147</f>
        <v>0</v>
      </c>
      <c r="BJ147" s="100">
        <f>ConsMarket!BJ147/1000+EnergyCosts!BJ147</f>
        <v>0</v>
      </c>
      <c r="BK147" s="100">
        <f>ConsMarket!BK147/1000+EnergyCosts!BK147</f>
        <v>0</v>
      </c>
      <c r="BL147" s="100">
        <f>ConsMarket!BL147/1000+EnergyCosts!BL147</f>
        <v>0</v>
      </c>
      <c r="BM147" s="100">
        <f>ConsMarket!BM147/1000+EnergyCosts!BM147</f>
        <v>0</v>
      </c>
      <c r="BN147" s="100">
        <f>ConsMarket!BN147/1000+EnergyCosts!BN147</f>
        <v>0</v>
      </c>
      <c r="BO147" s="100">
        <f>ConsMarket!BO147/1000+EnergyCosts!BO147</f>
        <v>0</v>
      </c>
      <c r="BP147" s="100">
        <f>ConsMarket!BP147/1000+EnergyCosts!BP147</f>
        <v>0</v>
      </c>
      <c r="BQ147" s="100">
        <f>ConsMarket!BQ147/1000+EnergyCosts!BQ147</f>
        <v>0</v>
      </c>
      <c r="BR147" s="100">
        <f>ConsMarket!BR147/1000+EnergyCosts!BR147</f>
        <v>0</v>
      </c>
      <c r="BS147" s="100">
        <f>ConsMarket!BS147/1000+EnergyCosts!BS147</f>
        <v>0</v>
      </c>
      <c r="BT147" s="100">
        <f>ConsMarket!BT147/1000+EnergyCosts!BT147</f>
        <v>0</v>
      </c>
      <c r="BU147" s="100">
        <f>ConsMarket!BU147/1000+EnergyCosts!BU147</f>
        <v>0</v>
      </c>
      <c r="BV147" s="100">
        <f>ConsMarket!BV147/1000+EnergyCosts!BV147</f>
        <v>0</v>
      </c>
      <c r="BW147" s="100">
        <f>ConsMarket!BW147/1000+EnergyCosts!BW147</f>
        <v>0</v>
      </c>
      <c r="BX147" s="100">
        <f>ConsMarket!BX147/1000+EnergyCosts!BX147</f>
        <v>0</v>
      </c>
      <c r="BY147" s="100">
        <f>ConsMarket!BY147/1000+EnergyCosts!BY147</f>
        <v>0</v>
      </c>
      <c r="BZ147" s="100">
        <f>ConsMarket!BZ147/1000+EnergyCosts!BZ147</f>
        <v>0</v>
      </c>
      <c r="CA147" s="100">
        <f>ConsMarket!CA147/1000+EnergyCosts!CA147</f>
        <v>0</v>
      </c>
      <c r="CB147" s="100">
        <f>ConsMarket!CB147/1000+EnergyCosts!CB147</f>
        <v>0</v>
      </c>
      <c r="CC147" s="100">
        <f>ConsMarket!CC147/1000+EnergyCosts!CC147</f>
        <v>0</v>
      </c>
      <c r="CD147" s="100">
        <f>ConsMarket!CD147/1000+EnergyCosts!CD147</f>
        <v>0</v>
      </c>
      <c r="CE147" s="100">
        <f>ConsMarket!CE147/1000+EnergyCosts!CE147</f>
        <v>0</v>
      </c>
    </row>
    <row r="148" spans="2:83" x14ac:dyDescent="0.25">
      <c r="B148" s="307"/>
      <c r="C148" s="3" t="s">
        <v>80</v>
      </c>
      <c r="E148" s="240"/>
      <c r="F148" s="241"/>
      <c r="G148" s="35"/>
      <c r="H148" s="35"/>
      <c r="I148" s="20"/>
      <c r="J148" s="20"/>
      <c r="K148" s="20"/>
      <c r="L148" s="20"/>
      <c r="M148" s="20"/>
      <c r="N148" s="20"/>
      <c r="O148" s="20"/>
      <c r="P148" s="20"/>
      <c r="Q148" s="20"/>
      <c r="R148" s="20"/>
      <c r="S148" s="20"/>
      <c r="T148" s="20"/>
      <c r="U148" s="20"/>
      <c r="V148" s="20"/>
      <c r="W148" s="26">
        <f>W146+W147</f>
        <v>0</v>
      </c>
      <c r="X148" s="26">
        <f t="shared" ref="X148:CE148" si="109">X146+X147</f>
        <v>0</v>
      </c>
      <c r="Y148" s="26">
        <f t="shared" si="109"/>
        <v>0</v>
      </c>
      <c r="Z148" s="26">
        <f t="shared" si="109"/>
        <v>0</v>
      </c>
      <c r="AA148" s="26">
        <f t="shared" si="109"/>
        <v>0</v>
      </c>
      <c r="AB148" s="26">
        <f t="shared" si="109"/>
        <v>0</v>
      </c>
      <c r="AC148" s="26">
        <f t="shared" si="109"/>
        <v>0</v>
      </c>
      <c r="AD148" s="26">
        <f t="shared" si="109"/>
        <v>0</v>
      </c>
      <c r="AE148" s="26">
        <f t="shared" si="109"/>
        <v>0</v>
      </c>
      <c r="AF148" s="26">
        <f t="shared" si="109"/>
        <v>0</v>
      </c>
      <c r="AG148" s="26">
        <f t="shared" si="109"/>
        <v>0</v>
      </c>
      <c r="AH148" s="26">
        <f t="shared" si="109"/>
        <v>0</v>
      </c>
      <c r="AI148" s="26">
        <f t="shared" si="109"/>
        <v>0</v>
      </c>
      <c r="AJ148" s="26">
        <f t="shared" si="109"/>
        <v>0</v>
      </c>
      <c r="AK148" s="26">
        <f t="shared" si="109"/>
        <v>0</v>
      </c>
      <c r="AL148" s="26">
        <f t="shared" si="109"/>
        <v>0</v>
      </c>
      <c r="AM148" s="26">
        <f t="shared" si="109"/>
        <v>0</v>
      </c>
      <c r="AN148" s="26">
        <f t="shared" si="109"/>
        <v>0</v>
      </c>
      <c r="AO148" s="26">
        <f t="shared" si="109"/>
        <v>0</v>
      </c>
      <c r="AP148" s="26">
        <f t="shared" ca="1" si="109"/>
        <v>0</v>
      </c>
      <c r="AQ148" s="26">
        <f t="shared" ca="1" si="109"/>
        <v>0</v>
      </c>
      <c r="AR148" s="26">
        <f t="shared" ca="1" si="109"/>
        <v>5.8253698162088502E-2</v>
      </c>
      <c r="AS148" s="26">
        <f t="shared" ca="1" si="109"/>
        <v>6.1124251246111261E-2</v>
      </c>
      <c r="AT148" s="26">
        <f t="shared" ca="1" si="109"/>
        <v>0.37182086297818806</v>
      </c>
      <c r="AU148" s="26">
        <f t="shared" si="109"/>
        <v>0</v>
      </c>
      <c r="AV148" s="26">
        <f t="shared" si="109"/>
        <v>0</v>
      </c>
      <c r="AW148" s="26">
        <f t="shared" si="109"/>
        <v>0</v>
      </c>
      <c r="AX148" s="26">
        <f t="shared" si="109"/>
        <v>0</v>
      </c>
      <c r="AY148" s="26">
        <f t="shared" si="109"/>
        <v>0</v>
      </c>
      <c r="AZ148" s="26">
        <f t="shared" si="109"/>
        <v>0</v>
      </c>
      <c r="BA148" s="26">
        <f t="shared" si="109"/>
        <v>0</v>
      </c>
      <c r="BB148" s="26">
        <f t="shared" si="109"/>
        <v>0</v>
      </c>
      <c r="BC148" s="26">
        <f t="shared" si="109"/>
        <v>0</v>
      </c>
      <c r="BD148" s="26">
        <f t="shared" si="109"/>
        <v>0</v>
      </c>
      <c r="BE148" s="26">
        <f t="shared" si="109"/>
        <v>0</v>
      </c>
      <c r="BF148" s="26">
        <f t="shared" si="109"/>
        <v>0</v>
      </c>
      <c r="BG148" s="26">
        <f t="shared" si="109"/>
        <v>0</v>
      </c>
      <c r="BH148" s="26">
        <f t="shared" si="109"/>
        <v>0</v>
      </c>
      <c r="BI148" s="26">
        <f t="shared" si="109"/>
        <v>0</v>
      </c>
      <c r="BJ148" s="26">
        <f t="shared" si="109"/>
        <v>0</v>
      </c>
      <c r="BK148" s="26">
        <f t="shared" si="109"/>
        <v>0</v>
      </c>
      <c r="BL148" s="26">
        <f t="shared" si="109"/>
        <v>0</v>
      </c>
      <c r="BM148" s="26">
        <f t="shared" si="109"/>
        <v>0</v>
      </c>
      <c r="BN148" s="26">
        <f t="shared" si="109"/>
        <v>0</v>
      </c>
      <c r="BO148" s="26">
        <f t="shared" si="109"/>
        <v>0</v>
      </c>
      <c r="BP148" s="26">
        <f t="shared" si="109"/>
        <v>0</v>
      </c>
      <c r="BQ148" s="26">
        <f t="shared" si="109"/>
        <v>0</v>
      </c>
      <c r="BR148" s="26">
        <f t="shared" si="109"/>
        <v>0</v>
      </c>
      <c r="BS148" s="26">
        <f t="shared" si="109"/>
        <v>0</v>
      </c>
      <c r="BT148" s="26">
        <f t="shared" si="109"/>
        <v>0</v>
      </c>
      <c r="BU148" s="26">
        <f t="shared" si="109"/>
        <v>0</v>
      </c>
      <c r="BV148" s="26">
        <f t="shared" si="109"/>
        <v>0</v>
      </c>
      <c r="BW148" s="26">
        <f t="shared" si="109"/>
        <v>0</v>
      </c>
      <c r="BX148" s="26">
        <f t="shared" si="109"/>
        <v>0</v>
      </c>
      <c r="BY148" s="26">
        <f t="shared" si="109"/>
        <v>0</v>
      </c>
      <c r="BZ148" s="26">
        <f t="shared" si="109"/>
        <v>0</v>
      </c>
      <c r="CA148" s="26">
        <f t="shared" si="109"/>
        <v>0</v>
      </c>
      <c r="CB148" s="26">
        <f t="shared" si="109"/>
        <v>0</v>
      </c>
      <c r="CC148" s="26">
        <f t="shared" si="109"/>
        <v>0</v>
      </c>
      <c r="CD148" s="26">
        <f t="shared" si="109"/>
        <v>0</v>
      </c>
      <c r="CE148" s="26">
        <f t="shared" si="109"/>
        <v>0</v>
      </c>
    </row>
    <row r="149" spans="2:83" s="207" customFormat="1" x14ac:dyDescent="0.25">
      <c r="B149" s="329"/>
      <c r="C149" s="209" t="s">
        <v>36</v>
      </c>
      <c r="E149" s="240"/>
      <c r="F149" s="241"/>
      <c r="G149" s="228"/>
      <c r="H149" s="228"/>
      <c r="I149" s="28"/>
      <c r="J149" s="28"/>
      <c r="K149" s="28"/>
      <c r="L149" s="28"/>
      <c r="M149" s="28"/>
      <c r="N149" s="28"/>
      <c r="O149" s="28"/>
      <c r="P149" s="28"/>
      <c r="Q149" s="28"/>
      <c r="R149" s="28"/>
      <c r="S149" s="28"/>
      <c r="T149" s="28"/>
      <c r="U149" s="28"/>
      <c r="V149" s="28"/>
      <c r="W149" s="100">
        <f ca="1">ConsMarket!W149/1000+EnergyCosts!W149</f>
        <v>0</v>
      </c>
      <c r="X149" s="100">
        <f ca="1">ConsMarket!X149/1000+EnergyCosts!X149</f>
        <v>0</v>
      </c>
      <c r="Y149" s="100">
        <f ca="1">ConsMarket!Y149/1000+EnergyCosts!Y149</f>
        <v>0</v>
      </c>
      <c r="Z149" s="100">
        <f ca="1">ConsMarket!Z149/1000+EnergyCosts!Z149</f>
        <v>0</v>
      </c>
      <c r="AA149" s="100">
        <f ca="1">ConsMarket!AA149/1000+EnergyCosts!AA149</f>
        <v>0</v>
      </c>
      <c r="AB149" s="100">
        <f ca="1">ConsMarket!AB149/1000+EnergyCosts!AB149</f>
        <v>0</v>
      </c>
      <c r="AC149" s="100">
        <f ca="1">ConsMarket!AC149/1000+EnergyCosts!AC149</f>
        <v>0</v>
      </c>
      <c r="AD149" s="100">
        <f ca="1">ConsMarket!AD149/1000+EnergyCosts!AD149</f>
        <v>0</v>
      </c>
      <c r="AE149" s="100">
        <f ca="1">ConsMarket!AE149/1000+EnergyCosts!AE149</f>
        <v>0</v>
      </c>
      <c r="AF149" s="100">
        <f ca="1">ConsMarket!AF149/1000+EnergyCosts!AF149</f>
        <v>0</v>
      </c>
      <c r="AG149" s="100">
        <f ca="1">ConsMarket!AG149/1000+EnergyCosts!AG149</f>
        <v>0</v>
      </c>
      <c r="AH149" s="100">
        <f ca="1">ConsMarket!AH149/1000+EnergyCosts!AH149</f>
        <v>0</v>
      </c>
      <c r="AI149" s="100">
        <f ca="1">ConsMarket!AI149/1000+EnergyCosts!AI149</f>
        <v>0</v>
      </c>
      <c r="AJ149" s="100">
        <f ca="1">ConsMarket!AJ149/1000+EnergyCosts!AJ149</f>
        <v>0</v>
      </c>
      <c r="AK149" s="100">
        <f ca="1">ConsMarket!AK149/1000+EnergyCosts!AK149</f>
        <v>0</v>
      </c>
      <c r="AL149" s="100">
        <f ca="1">ConsMarket!AL149/1000+EnergyCosts!AL149</f>
        <v>0</v>
      </c>
      <c r="AM149" s="100">
        <f ca="1">ConsMarket!AM149/1000+EnergyCosts!AM149</f>
        <v>0</v>
      </c>
      <c r="AN149" s="100">
        <f ca="1">ConsMarket!AN149/1000+EnergyCosts!AN149</f>
        <v>0</v>
      </c>
      <c r="AO149" s="100">
        <f ca="1">ConsMarket!AO149/1000+EnergyCosts!AO149</f>
        <v>0</v>
      </c>
      <c r="AP149" s="100">
        <f ca="1">ConsMarket!AP149/1000+EnergyCosts!AP149</f>
        <v>0</v>
      </c>
      <c r="AQ149" s="100">
        <f ca="1">ConsMarket!AQ149/1000+EnergyCosts!AQ149</f>
        <v>0</v>
      </c>
      <c r="AR149" s="100">
        <f ca="1">ConsMarket!AR149/1000+EnergyCosts!AR149</f>
        <v>0</v>
      </c>
      <c r="AS149" s="100">
        <f ca="1">ConsMarket!AS149/1000+EnergyCosts!AS149</f>
        <v>0</v>
      </c>
      <c r="AT149" s="100">
        <f ca="1">ConsMarket!AT149/1000+EnergyCosts!AT149</f>
        <v>0</v>
      </c>
      <c r="AU149" s="100">
        <f>ConsMarket!AU149/1000+EnergyCosts!AU149</f>
        <v>0</v>
      </c>
      <c r="AV149" s="100">
        <f>ConsMarket!AV149/1000+EnergyCosts!AV149</f>
        <v>0</v>
      </c>
      <c r="AW149" s="100">
        <f>ConsMarket!AW149/1000+EnergyCosts!AW149</f>
        <v>0</v>
      </c>
      <c r="AX149" s="100">
        <f>ConsMarket!AX149/1000+EnergyCosts!AX149</f>
        <v>0</v>
      </c>
      <c r="AY149" s="100">
        <f>ConsMarket!AY149/1000+EnergyCosts!AY149</f>
        <v>0</v>
      </c>
      <c r="AZ149" s="100">
        <f>ConsMarket!AZ149/1000+EnergyCosts!AZ149</f>
        <v>0</v>
      </c>
      <c r="BA149" s="100">
        <f>ConsMarket!BA149/1000+EnergyCosts!BA149</f>
        <v>0</v>
      </c>
      <c r="BB149" s="100">
        <f>ConsMarket!BB149/1000+EnergyCosts!BB149</f>
        <v>0</v>
      </c>
      <c r="BC149" s="100">
        <f>ConsMarket!BC149/1000+EnergyCosts!BC149</f>
        <v>0</v>
      </c>
      <c r="BD149" s="100">
        <f>ConsMarket!BD149/1000+EnergyCosts!BD149</f>
        <v>0</v>
      </c>
      <c r="BE149" s="100">
        <f>ConsMarket!BE149/1000+EnergyCosts!BE149</f>
        <v>0</v>
      </c>
      <c r="BF149" s="100">
        <f>ConsMarket!BF149/1000+EnergyCosts!BF149</f>
        <v>0</v>
      </c>
      <c r="BG149" s="100">
        <f>ConsMarket!BG149/1000+EnergyCosts!BG149</f>
        <v>0</v>
      </c>
      <c r="BH149" s="100">
        <f>ConsMarket!BH149/1000+EnergyCosts!BH149</f>
        <v>0</v>
      </c>
      <c r="BI149" s="100">
        <f>ConsMarket!BI149/1000+EnergyCosts!BI149</f>
        <v>0</v>
      </c>
      <c r="BJ149" s="100">
        <f>ConsMarket!BJ149/1000+EnergyCosts!BJ149</f>
        <v>0</v>
      </c>
      <c r="BK149" s="100">
        <f>ConsMarket!BK149/1000+EnergyCosts!BK149</f>
        <v>0</v>
      </c>
      <c r="BL149" s="100">
        <f>ConsMarket!BL149/1000+EnergyCosts!BL149</f>
        <v>0</v>
      </c>
      <c r="BM149" s="100">
        <f>ConsMarket!BM149/1000+EnergyCosts!BM149</f>
        <v>0</v>
      </c>
      <c r="BN149" s="100">
        <f>ConsMarket!BN149/1000+EnergyCosts!BN149</f>
        <v>0</v>
      </c>
      <c r="BO149" s="100">
        <f>ConsMarket!BO149/1000+EnergyCosts!BO149</f>
        <v>0</v>
      </c>
      <c r="BP149" s="100">
        <f>ConsMarket!BP149/1000+EnergyCosts!BP149</f>
        <v>0</v>
      </c>
      <c r="BQ149" s="100">
        <f>ConsMarket!BQ149/1000+EnergyCosts!BQ149</f>
        <v>0</v>
      </c>
      <c r="BR149" s="100">
        <f>ConsMarket!BR149/1000+EnergyCosts!BR149</f>
        <v>0</v>
      </c>
      <c r="BS149" s="100">
        <f>ConsMarket!BS149/1000+EnergyCosts!BS149</f>
        <v>0</v>
      </c>
      <c r="BT149" s="100">
        <f>ConsMarket!BT149/1000+EnergyCosts!BT149</f>
        <v>0</v>
      </c>
      <c r="BU149" s="100">
        <f>ConsMarket!BU149/1000+EnergyCosts!BU149</f>
        <v>0</v>
      </c>
      <c r="BV149" s="100">
        <f>ConsMarket!BV149/1000+EnergyCosts!BV149</f>
        <v>0</v>
      </c>
      <c r="BW149" s="100">
        <f>ConsMarket!BW149/1000+EnergyCosts!BW149</f>
        <v>0</v>
      </c>
      <c r="BX149" s="100">
        <f>ConsMarket!BX149/1000+EnergyCosts!BX149</f>
        <v>0</v>
      </c>
      <c r="BY149" s="100">
        <f>ConsMarket!BY149/1000+EnergyCosts!BY149</f>
        <v>0</v>
      </c>
      <c r="BZ149" s="100">
        <f>ConsMarket!BZ149/1000+EnergyCosts!BZ149</f>
        <v>0</v>
      </c>
      <c r="CA149" s="100">
        <f>ConsMarket!CA149/1000+EnergyCosts!CA149</f>
        <v>0</v>
      </c>
      <c r="CB149" s="100">
        <f>ConsMarket!CB149/1000+EnergyCosts!CB149</f>
        <v>0</v>
      </c>
      <c r="CC149" s="100">
        <f>ConsMarket!CC149/1000+EnergyCosts!CC149</f>
        <v>0</v>
      </c>
      <c r="CD149" s="100">
        <f>ConsMarket!CD149/1000+EnergyCosts!CD149</f>
        <v>0</v>
      </c>
      <c r="CE149" s="100">
        <f>ConsMarket!CE149/1000+EnergyCosts!CE149</f>
        <v>0</v>
      </c>
    </row>
    <row r="150" spans="2:83" s="207" customFormat="1" x14ac:dyDescent="0.25">
      <c r="B150" s="329"/>
      <c r="C150" s="209" t="s">
        <v>37</v>
      </c>
      <c r="E150" s="240"/>
      <c r="F150" s="241"/>
      <c r="G150" s="228"/>
      <c r="H150" s="228"/>
      <c r="I150" s="28"/>
      <c r="J150" s="28"/>
      <c r="K150" s="28"/>
      <c r="L150" s="28"/>
      <c r="M150" s="28"/>
      <c r="N150" s="28"/>
      <c r="O150" s="28"/>
      <c r="P150" s="28"/>
      <c r="Q150" s="28"/>
      <c r="R150" s="28"/>
      <c r="S150" s="28"/>
      <c r="T150" s="28"/>
      <c r="U150" s="28"/>
      <c r="V150" s="28"/>
      <c r="W150" s="100">
        <f ca="1">ConsMarket!W150/1000+EnergyCosts!W150</f>
        <v>0</v>
      </c>
      <c r="X150" s="100">
        <f ca="1">ConsMarket!X150/1000+EnergyCosts!X150</f>
        <v>0</v>
      </c>
      <c r="Y150" s="100">
        <f ca="1">ConsMarket!Y150/1000+EnergyCosts!Y150</f>
        <v>0</v>
      </c>
      <c r="Z150" s="100">
        <f ca="1">ConsMarket!Z150/1000+EnergyCosts!Z150</f>
        <v>0</v>
      </c>
      <c r="AA150" s="100">
        <f ca="1">ConsMarket!AA150/1000+EnergyCosts!AA150</f>
        <v>0</v>
      </c>
      <c r="AB150" s="100">
        <f ca="1">ConsMarket!AB150/1000+EnergyCosts!AB150</f>
        <v>0</v>
      </c>
      <c r="AC150" s="100">
        <f ca="1">ConsMarket!AC150/1000+EnergyCosts!AC150</f>
        <v>0</v>
      </c>
      <c r="AD150" s="100">
        <f ca="1">ConsMarket!AD150/1000+EnergyCosts!AD150</f>
        <v>0</v>
      </c>
      <c r="AE150" s="100">
        <f ca="1">ConsMarket!AE150/1000+EnergyCosts!AE150</f>
        <v>0</v>
      </c>
      <c r="AF150" s="100">
        <f ca="1">ConsMarket!AF150/1000+EnergyCosts!AF150</f>
        <v>0</v>
      </c>
      <c r="AG150" s="100">
        <f ca="1">ConsMarket!AG150/1000+EnergyCosts!AG150</f>
        <v>0</v>
      </c>
      <c r="AH150" s="100">
        <f ca="1">ConsMarket!AH150/1000+EnergyCosts!AH150</f>
        <v>0</v>
      </c>
      <c r="AI150" s="100">
        <f ca="1">ConsMarket!AI150/1000+EnergyCosts!AI150</f>
        <v>0</v>
      </c>
      <c r="AJ150" s="100">
        <f ca="1">ConsMarket!AJ150/1000+EnergyCosts!AJ150</f>
        <v>0</v>
      </c>
      <c r="AK150" s="100">
        <f ca="1">ConsMarket!AK150/1000+EnergyCosts!AK150</f>
        <v>0</v>
      </c>
      <c r="AL150" s="100">
        <f ca="1">ConsMarket!AL150/1000+EnergyCosts!AL150</f>
        <v>0</v>
      </c>
      <c r="AM150" s="100">
        <f ca="1">ConsMarket!AM150/1000+EnergyCosts!AM150</f>
        <v>0</v>
      </c>
      <c r="AN150" s="100">
        <f ca="1">ConsMarket!AN150/1000+EnergyCosts!AN150</f>
        <v>0</v>
      </c>
      <c r="AO150" s="100">
        <f ca="1">ConsMarket!AO150/1000+EnergyCosts!AO150</f>
        <v>0</v>
      </c>
      <c r="AP150" s="100">
        <f ca="1">ConsMarket!AP150/1000+EnergyCosts!AP150</f>
        <v>0</v>
      </c>
      <c r="AQ150" s="100">
        <f ca="1">ConsMarket!AQ150/1000+EnergyCosts!AQ150</f>
        <v>0</v>
      </c>
      <c r="AR150" s="100">
        <f ca="1">ConsMarket!AR150/1000+EnergyCosts!AR150</f>
        <v>0</v>
      </c>
      <c r="AS150" s="100">
        <f ca="1">ConsMarket!AS150/1000+EnergyCosts!AS150</f>
        <v>0</v>
      </c>
      <c r="AT150" s="100">
        <f ca="1">ConsMarket!AT150/1000+EnergyCosts!AT150</f>
        <v>0</v>
      </c>
      <c r="AU150" s="100">
        <f>ConsMarket!AU150/1000+EnergyCosts!AU150</f>
        <v>0</v>
      </c>
      <c r="AV150" s="100">
        <f>ConsMarket!AV150/1000+EnergyCosts!AV150</f>
        <v>0</v>
      </c>
      <c r="AW150" s="100">
        <f>ConsMarket!AW150/1000+EnergyCosts!AW150</f>
        <v>0</v>
      </c>
      <c r="AX150" s="100">
        <f>ConsMarket!AX150/1000+EnergyCosts!AX150</f>
        <v>0</v>
      </c>
      <c r="AY150" s="100">
        <f>ConsMarket!AY150/1000+EnergyCosts!AY150</f>
        <v>0</v>
      </c>
      <c r="AZ150" s="100">
        <f>ConsMarket!AZ150/1000+EnergyCosts!AZ150</f>
        <v>0</v>
      </c>
      <c r="BA150" s="100">
        <f>ConsMarket!BA150/1000+EnergyCosts!BA150</f>
        <v>0</v>
      </c>
      <c r="BB150" s="100">
        <f>ConsMarket!BB150/1000+EnergyCosts!BB150</f>
        <v>0</v>
      </c>
      <c r="BC150" s="100">
        <f>ConsMarket!BC150/1000+EnergyCosts!BC150</f>
        <v>0</v>
      </c>
      <c r="BD150" s="100">
        <f>ConsMarket!BD150/1000+EnergyCosts!BD150</f>
        <v>0</v>
      </c>
      <c r="BE150" s="100">
        <f>ConsMarket!BE150/1000+EnergyCosts!BE150</f>
        <v>0</v>
      </c>
      <c r="BF150" s="100">
        <f>ConsMarket!BF150/1000+EnergyCosts!BF150</f>
        <v>0</v>
      </c>
      <c r="BG150" s="100">
        <f>ConsMarket!BG150/1000+EnergyCosts!BG150</f>
        <v>0</v>
      </c>
      <c r="BH150" s="100">
        <f>ConsMarket!BH150/1000+EnergyCosts!BH150</f>
        <v>0</v>
      </c>
      <c r="BI150" s="100">
        <f>ConsMarket!BI150/1000+EnergyCosts!BI150</f>
        <v>0</v>
      </c>
      <c r="BJ150" s="100">
        <f>ConsMarket!BJ150/1000+EnergyCosts!BJ150</f>
        <v>0</v>
      </c>
      <c r="BK150" s="100">
        <f>ConsMarket!BK150/1000+EnergyCosts!BK150</f>
        <v>0</v>
      </c>
      <c r="BL150" s="100">
        <f>ConsMarket!BL150/1000+EnergyCosts!BL150</f>
        <v>0</v>
      </c>
      <c r="BM150" s="100">
        <f>ConsMarket!BM150/1000+EnergyCosts!BM150</f>
        <v>0</v>
      </c>
      <c r="BN150" s="100">
        <f>ConsMarket!BN150/1000+EnergyCosts!BN150</f>
        <v>0</v>
      </c>
      <c r="BO150" s="100">
        <f>ConsMarket!BO150/1000+EnergyCosts!BO150</f>
        <v>0</v>
      </c>
      <c r="BP150" s="100">
        <f>ConsMarket!BP150/1000+EnergyCosts!BP150</f>
        <v>0</v>
      </c>
      <c r="BQ150" s="100">
        <f>ConsMarket!BQ150/1000+EnergyCosts!BQ150</f>
        <v>0</v>
      </c>
      <c r="BR150" s="100">
        <f>ConsMarket!BR150/1000+EnergyCosts!BR150</f>
        <v>0</v>
      </c>
      <c r="BS150" s="100">
        <f>ConsMarket!BS150/1000+EnergyCosts!BS150</f>
        <v>0</v>
      </c>
      <c r="BT150" s="100">
        <f>ConsMarket!BT150/1000+EnergyCosts!BT150</f>
        <v>0</v>
      </c>
      <c r="BU150" s="100">
        <f>ConsMarket!BU150/1000+EnergyCosts!BU150</f>
        <v>0</v>
      </c>
      <c r="BV150" s="100">
        <f>ConsMarket!BV150/1000+EnergyCosts!BV150</f>
        <v>0</v>
      </c>
      <c r="BW150" s="100">
        <f>ConsMarket!BW150/1000+EnergyCosts!BW150</f>
        <v>0</v>
      </c>
      <c r="BX150" s="100">
        <f>ConsMarket!BX150/1000+EnergyCosts!BX150</f>
        <v>0</v>
      </c>
      <c r="BY150" s="100">
        <f>ConsMarket!BY150/1000+EnergyCosts!BY150</f>
        <v>0</v>
      </c>
      <c r="BZ150" s="100">
        <f>ConsMarket!BZ150/1000+EnergyCosts!BZ150</f>
        <v>0</v>
      </c>
      <c r="CA150" s="100">
        <f>ConsMarket!CA150/1000+EnergyCosts!CA150</f>
        <v>0</v>
      </c>
      <c r="CB150" s="100">
        <f>ConsMarket!CB150/1000+EnergyCosts!CB150</f>
        <v>0</v>
      </c>
      <c r="CC150" s="100">
        <f>ConsMarket!CC150/1000+EnergyCosts!CC150</f>
        <v>0</v>
      </c>
      <c r="CD150" s="100">
        <f>ConsMarket!CD150/1000+EnergyCosts!CD150</f>
        <v>0</v>
      </c>
      <c r="CE150" s="100">
        <f>ConsMarket!CE150/1000+EnergyCosts!CE150</f>
        <v>0</v>
      </c>
    </row>
    <row r="151" spans="2:83" x14ac:dyDescent="0.25">
      <c r="B151" s="5"/>
      <c r="C151" s="3" t="s">
        <v>27</v>
      </c>
      <c r="E151" s="240"/>
      <c r="F151" s="241"/>
      <c r="G151" s="61"/>
      <c r="H151" s="61"/>
      <c r="I151" s="17"/>
      <c r="J151" s="17"/>
      <c r="K151" s="17"/>
      <c r="L151" s="17"/>
      <c r="M151" s="17"/>
      <c r="N151" s="17"/>
      <c r="O151" s="17"/>
      <c r="P151" s="17"/>
      <c r="Q151" s="17"/>
      <c r="R151" s="17"/>
      <c r="S151" s="17"/>
      <c r="T151" s="17"/>
      <c r="U151" s="17"/>
      <c r="V151" s="17"/>
      <c r="W151" s="31">
        <f ca="1">W128+W131+W138+W141+W145+W148+W149+W150</f>
        <v>19.489368954183263</v>
      </c>
      <c r="X151" s="31">
        <f t="shared" ref="X151:CE151" ca="1" si="110">X128+X131+X138+X141+X145+X148+X149+X150</f>
        <v>19.791134196076435</v>
      </c>
      <c r="Y151" s="31">
        <f t="shared" ca="1" si="110"/>
        <v>20.196887951795166</v>
      </c>
      <c r="Z151" s="31">
        <f t="shared" ca="1" si="110"/>
        <v>19.789583877726582</v>
      </c>
      <c r="AA151" s="31">
        <f t="shared" ca="1" si="110"/>
        <v>19.831499572304146</v>
      </c>
      <c r="AB151" s="31">
        <f t="shared" ca="1" si="110"/>
        <v>19.211697675681162</v>
      </c>
      <c r="AC151" s="31">
        <f t="shared" ca="1" si="110"/>
        <v>18.315057417010291</v>
      </c>
      <c r="AD151" s="31">
        <f t="shared" ca="1" si="110"/>
        <v>18.188939454472258</v>
      </c>
      <c r="AE151" s="31">
        <f t="shared" ca="1" si="110"/>
        <v>18.025803851553874</v>
      </c>
      <c r="AF151" s="31">
        <f t="shared" ca="1" si="110"/>
        <v>17.956592105362724</v>
      </c>
      <c r="AG151" s="31">
        <f t="shared" ca="1" si="110"/>
        <v>18.291925119504214</v>
      </c>
      <c r="AH151" s="31">
        <f t="shared" ca="1" si="110"/>
        <v>18.70655252626911</v>
      </c>
      <c r="AI151" s="31">
        <f t="shared" ca="1" si="110"/>
        <v>18.419158697390451</v>
      </c>
      <c r="AJ151" s="31">
        <f t="shared" ca="1" si="110"/>
        <v>19.750356953430835</v>
      </c>
      <c r="AK151" s="31">
        <f t="shared" ca="1" si="110"/>
        <v>20.291015198132559</v>
      </c>
      <c r="AL151" s="31">
        <f t="shared" ca="1" si="110"/>
        <v>22.222517963652077</v>
      </c>
      <c r="AM151" s="31">
        <f t="shared" ca="1" si="110"/>
        <v>25.211368384768022</v>
      </c>
      <c r="AN151" s="31">
        <f t="shared" ca="1" si="110"/>
        <v>26.679511469114246</v>
      </c>
      <c r="AO151" s="31">
        <f t="shared" ca="1" si="110"/>
        <v>28.668291901304801</v>
      </c>
      <c r="AP151" s="31">
        <f t="shared" ca="1" si="110"/>
        <v>29.857666238223768</v>
      </c>
      <c r="AQ151" s="31">
        <f t="shared" ca="1" si="110"/>
        <v>30.183481167383349</v>
      </c>
      <c r="AR151" s="31">
        <f t="shared" ca="1" si="110"/>
        <v>31.20715961525665</v>
      </c>
      <c r="AS151" s="31">
        <f t="shared" ca="1" si="110"/>
        <v>31.386362899092429</v>
      </c>
      <c r="AT151" s="31">
        <f t="shared" ca="1" si="110"/>
        <v>31.272139273927422</v>
      </c>
      <c r="AU151" s="31">
        <f t="shared" si="110"/>
        <v>0</v>
      </c>
      <c r="AV151" s="31">
        <f t="shared" si="110"/>
        <v>0</v>
      </c>
      <c r="AW151" s="31">
        <f t="shared" si="110"/>
        <v>0</v>
      </c>
      <c r="AX151" s="31">
        <f t="shared" si="110"/>
        <v>0</v>
      </c>
      <c r="AY151" s="31">
        <f t="shared" si="110"/>
        <v>0</v>
      </c>
      <c r="AZ151" s="31">
        <f t="shared" si="110"/>
        <v>0</v>
      </c>
      <c r="BA151" s="31">
        <f t="shared" si="110"/>
        <v>0</v>
      </c>
      <c r="BB151" s="31">
        <f t="shared" si="110"/>
        <v>0</v>
      </c>
      <c r="BC151" s="31">
        <f t="shared" si="110"/>
        <v>0</v>
      </c>
      <c r="BD151" s="31">
        <f t="shared" si="110"/>
        <v>0</v>
      </c>
      <c r="BE151" s="31">
        <f t="shared" si="110"/>
        <v>0</v>
      </c>
      <c r="BF151" s="31">
        <f t="shared" si="110"/>
        <v>0</v>
      </c>
      <c r="BG151" s="31">
        <f t="shared" si="110"/>
        <v>0</v>
      </c>
      <c r="BH151" s="31">
        <f t="shared" si="110"/>
        <v>0</v>
      </c>
      <c r="BI151" s="31">
        <f t="shared" si="110"/>
        <v>0</v>
      </c>
      <c r="BJ151" s="31">
        <f t="shared" si="110"/>
        <v>0</v>
      </c>
      <c r="BK151" s="31">
        <f t="shared" si="110"/>
        <v>0</v>
      </c>
      <c r="BL151" s="31">
        <f t="shared" si="110"/>
        <v>0</v>
      </c>
      <c r="BM151" s="31">
        <f t="shared" si="110"/>
        <v>0</v>
      </c>
      <c r="BN151" s="31">
        <f t="shared" si="110"/>
        <v>0</v>
      </c>
      <c r="BO151" s="31">
        <f t="shared" si="110"/>
        <v>0</v>
      </c>
      <c r="BP151" s="31">
        <f t="shared" si="110"/>
        <v>0</v>
      </c>
      <c r="BQ151" s="31">
        <f t="shared" si="110"/>
        <v>0</v>
      </c>
      <c r="BR151" s="31">
        <f t="shared" si="110"/>
        <v>0</v>
      </c>
      <c r="BS151" s="31">
        <f t="shared" si="110"/>
        <v>0</v>
      </c>
      <c r="BT151" s="31">
        <f t="shared" si="110"/>
        <v>0</v>
      </c>
      <c r="BU151" s="31">
        <f t="shared" si="110"/>
        <v>0</v>
      </c>
      <c r="BV151" s="31">
        <f t="shared" si="110"/>
        <v>0</v>
      </c>
      <c r="BW151" s="31">
        <f t="shared" si="110"/>
        <v>0</v>
      </c>
      <c r="BX151" s="31">
        <f t="shared" si="110"/>
        <v>0</v>
      </c>
      <c r="BY151" s="31">
        <f t="shared" si="110"/>
        <v>0</v>
      </c>
      <c r="BZ151" s="31">
        <f t="shared" si="110"/>
        <v>0</v>
      </c>
      <c r="CA151" s="31">
        <f t="shared" si="110"/>
        <v>0</v>
      </c>
      <c r="CB151" s="31">
        <f t="shared" si="110"/>
        <v>0</v>
      </c>
      <c r="CC151" s="31">
        <f t="shared" si="110"/>
        <v>0</v>
      </c>
      <c r="CD151" s="31">
        <f t="shared" si="110"/>
        <v>0</v>
      </c>
      <c r="CE151" s="31">
        <f t="shared" si="110"/>
        <v>0</v>
      </c>
    </row>
    <row r="153" spans="2:83" hidden="1" x14ac:dyDescent="0.25">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row>
    <row r="154" spans="2:83" hidden="1" x14ac:dyDescent="0.25">
      <c r="AM154" s="119"/>
      <c r="AN154" s="119"/>
      <c r="AO154" s="18"/>
      <c r="AP154" s="226"/>
      <c r="AQ154" s="226"/>
      <c r="AR154" s="226"/>
      <c r="AS154" s="226"/>
      <c r="AT154" s="226"/>
      <c r="AU154" s="226"/>
      <c r="AV154" s="226"/>
      <c r="AW154" s="226"/>
      <c r="AX154" s="226"/>
      <c r="AY154" s="226"/>
      <c r="AZ154" s="226"/>
      <c r="BA154" s="226"/>
      <c r="BB154" s="226"/>
      <c r="BC154" s="226"/>
      <c r="BD154" s="226"/>
      <c r="BE154" s="226"/>
      <c r="BF154" s="226"/>
      <c r="BG154" s="226"/>
      <c r="BH154" s="226"/>
      <c r="BI154" s="226"/>
      <c r="BJ154" s="226"/>
      <c r="BK154" s="226"/>
      <c r="BL154" s="226"/>
      <c r="BM154" s="226"/>
      <c r="BN154" s="226"/>
      <c r="BO154" s="226"/>
      <c r="BP154" s="226"/>
      <c r="BQ154" s="226"/>
      <c r="BR154" s="226"/>
      <c r="BS154" s="226"/>
      <c r="BT154" s="226"/>
      <c r="BU154" s="226"/>
      <c r="BV154" s="226"/>
      <c r="BW154" s="226"/>
      <c r="BX154" s="226"/>
      <c r="BY154" s="226"/>
      <c r="BZ154" s="226"/>
      <c r="CA154" s="226"/>
      <c r="CB154" s="226"/>
      <c r="CC154" s="226"/>
      <c r="CD154" s="226"/>
      <c r="CE154" s="226"/>
    </row>
    <row r="155" spans="2:83" hidden="1" x14ac:dyDescent="0.25">
      <c r="AM155" s="18"/>
      <c r="AN155" s="18"/>
      <c r="AO155" s="1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c r="BT155" s="128"/>
      <c r="BU155" s="128"/>
      <c r="BV155" s="128"/>
      <c r="BW155" s="128"/>
      <c r="BX155" s="128"/>
      <c r="BY155" s="128"/>
      <c r="BZ155" s="128"/>
      <c r="CA155" s="128"/>
      <c r="CB155" s="128"/>
      <c r="CC155" s="128"/>
      <c r="CD155" s="128"/>
      <c r="CE155" s="128"/>
    </row>
    <row r="156" spans="2:83" x14ac:dyDescent="0.25">
      <c r="H156" s="18" t="s">
        <v>48</v>
      </c>
      <c r="AM156" s="18"/>
      <c r="AN156" s="18"/>
      <c r="AO156" s="18"/>
      <c r="AP156" s="128"/>
      <c r="AQ156" s="128"/>
      <c r="AR156" s="128"/>
      <c r="AS156" s="128"/>
      <c r="AT156" s="128"/>
      <c r="AU156" s="128"/>
      <c r="AV156" s="128"/>
      <c r="AW156" s="128"/>
      <c r="AX156" s="128"/>
      <c r="AY156" s="128"/>
      <c r="AZ156" s="128"/>
      <c r="BA156" s="128"/>
      <c r="BB156" s="128"/>
      <c r="BC156" s="128"/>
      <c r="BD156" s="128"/>
      <c r="BE156" s="128"/>
      <c r="BF156" s="128"/>
      <c r="BG156" s="128"/>
      <c r="BH156" s="128"/>
      <c r="BI156" s="128"/>
      <c r="BJ156" s="128"/>
      <c r="BK156" s="128"/>
      <c r="BL156" s="128"/>
      <c r="BM156" s="128"/>
      <c r="BN156" s="128"/>
      <c r="BO156" s="128"/>
      <c r="BP156" s="128"/>
      <c r="BQ156" s="128"/>
      <c r="BR156" s="128"/>
      <c r="BS156" s="128"/>
      <c r="BT156" s="128"/>
      <c r="BU156" s="128"/>
      <c r="BV156" s="128"/>
      <c r="BW156" s="128"/>
      <c r="BX156" s="128"/>
      <c r="BY156" s="128"/>
      <c r="BZ156" s="128"/>
      <c r="CA156" s="128"/>
      <c r="CB156" s="128"/>
      <c r="CC156" s="128"/>
      <c r="CD156" s="128"/>
      <c r="CE156" s="128"/>
    </row>
    <row r="157" spans="2:83" x14ac:dyDescent="0.25">
      <c r="G157" s="4"/>
      <c r="H157" s="4"/>
      <c r="I157" s="4"/>
      <c r="J157" s="4"/>
      <c r="K157" s="4"/>
      <c r="L157" s="4"/>
      <c r="M157" s="4"/>
      <c r="N157" s="4"/>
      <c r="O157" s="4"/>
      <c r="P157" s="4"/>
      <c r="Q157" s="4"/>
      <c r="R157" s="4"/>
      <c r="S157" s="4"/>
      <c r="T157" s="4"/>
      <c r="U157" s="4"/>
      <c r="V157" s="4"/>
      <c r="Y157" s="315" t="s">
        <v>167</v>
      </c>
      <c r="Z157" s="316"/>
      <c r="AA157" s="317"/>
      <c r="AB157" s="13"/>
      <c r="AC157" s="315" t="s">
        <v>168</v>
      </c>
      <c r="AD157" s="316"/>
      <c r="AE157" s="317"/>
    </row>
    <row r="158" spans="2:83" ht="64.2" x14ac:dyDescent="0.25">
      <c r="C158" s="259"/>
      <c r="G158" s="4"/>
      <c r="H158" s="4"/>
      <c r="I158" s="4"/>
      <c r="J158" s="4"/>
      <c r="K158" s="4"/>
      <c r="L158" s="4"/>
      <c r="M158" s="4"/>
      <c r="N158" s="4"/>
      <c r="O158" s="4"/>
      <c r="P158" s="4"/>
      <c r="Q158" s="4"/>
      <c r="R158" s="4"/>
      <c r="S158" s="4"/>
      <c r="T158" s="4"/>
      <c r="U158" s="4"/>
      <c r="V158" s="4"/>
      <c r="Y158" s="269" t="s">
        <v>124</v>
      </c>
      <c r="Z158" s="270" t="s">
        <v>63</v>
      </c>
      <c r="AA158" s="275" t="s">
        <v>166</v>
      </c>
      <c r="AB158" s="13"/>
      <c r="AC158" s="269" t="s">
        <v>124</v>
      </c>
      <c r="AD158" s="270" t="s">
        <v>63</v>
      </c>
      <c r="AE158" s="273" t="s">
        <v>166</v>
      </c>
    </row>
    <row r="159" spans="2:83" x14ac:dyDescent="0.25">
      <c r="C159" s="302" t="s">
        <v>330</v>
      </c>
      <c r="G159" s="4"/>
      <c r="H159" s="4"/>
      <c r="I159" s="4"/>
      <c r="J159" s="4"/>
      <c r="K159" s="4"/>
      <c r="L159" s="4"/>
      <c r="M159" s="4"/>
      <c r="N159" s="4"/>
      <c r="O159" s="4"/>
      <c r="P159" s="4"/>
      <c r="Q159" s="4"/>
      <c r="R159" s="4"/>
      <c r="S159" s="4"/>
      <c r="T159" s="4"/>
      <c r="U159" s="4"/>
      <c r="V159" s="4"/>
      <c r="W159" s="13" t="s">
        <v>0</v>
      </c>
      <c r="X159" s="13"/>
      <c r="Y159" s="262">
        <f ca="1">AO5/SUM(AO$5:AO$12)</f>
        <v>0.32275504620875772</v>
      </c>
      <c r="Z159" s="264">
        <f ca="1">AO78/AO101</f>
        <v>6.1636070614799567E-2</v>
      </c>
      <c r="AA159" s="266">
        <f ca="1">AO128/AO151</f>
        <v>0.53512867310235823</v>
      </c>
      <c r="AB159" s="13"/>
      <c r="AC159" s="262">
        <f ca="1">AT5/SUM(AT$5:AT$12)</f>
        <v>0.35665812285845877</v>
      </c>
      <c r="AD159" s="264">
        <f ca="1">AT78/AT101</f>
        <v>6.9910697113631654E-2</v>
      </c>
      <c r="AE159" s="266">
        <f ca="1">AT128/AT151</f>
        <v>0.57075638271043461</v>
      </c>
    </row>
    <row r="160" spans="2:83" x14ac:dyDescent="0.25">
      <c r="C160" s="303"/>
      <c r="G160" s="4"/>
      <c r="H160" s="4"/>
      <c r="I160" s="4"/>
      <c r="J160" s="4"/>
      <c r="K160" s="4"/>
      <c r="L160" s="4"/>
      <c r="M160" s="4"/>
      <c r="N160" s="4"/>
      <c r="O160" s="4"/>
      <c r="P160" s="4"/>
      <c r="Q160" s="4"/>
      <c r="R160" s="4"/>
      <c r="S160" s="4"/>
      <c r="T160" s="4"/>
      <c r="U160" s="4"/>
      <c r="V160" s="4"/>
      <c r="W160" s="13" t="s">
        <v>1</v>
      </c>
      <c r="X160" s="13"/>
      <c r="Y160" s="262">
        <f ca="1">AO6/SUM(AO$5:AO$12)</f>
        <v>9.9089356911343227E-2</v>
      </c>
      <c r="Z160" s="264">
        <f ca="1">AO81/AO101</f>
        <v>0.13024685914513856</v>
      </c>
      <c r="AA160" s="266">
        <f ca="1">AO131/AO151</f>
        <v>7.3748296426232748E-2</v>
      </c>
      <c r="AB160" s="13"/>
      <c r="AC160" s="262">
        <f ca="1">AT6/SUM(AT$5:AT$12)</f>
        <v>0.10874131011480986</v>
      </c>
      <c r="AD160" s="264">
        <f ca="1">AT81/AT101</f>
        <v>0.15132453173392976</v>
      </c>
      <c r="AE160" s="266">
        <f ca="1">AT131/AT151</f>
        <v>7.6946800978892838E-2</v>
      </c>
    </row>
    <row r="161" spans="3:31" x14ac:dyDescent="0.25">
      <c r="C161" s="303"/>
      <c r="G161" s="4"/>
      <c r="H161" s="4"/>
      <c r="I161" s="4"/>
      <c r="J161" s="4"/>
      <c r="K161" s="4"/>
      <c r="L161" s="4"/>
      <c r="M161" s="4"/>
      <c r="N161" s="4"/>
      <c r="O161" s="4"/>
      <c r="P161" s="4"/>
      <c r="Q161" s="4"/>
      <c r="R161" s="4"/>
      <c r="S161" s="4"/>
      <c r="T161" s="4"/>
      <c r="U161" s="4"/>
      <c r="V161" s="4"/>
      <c r="W161" s="13" t="s">
        <v>305</v>
      </c>
      <c r="X161" s="13"/>
      <c r="Y161" s="262">
        <f ca="1">(AO7+AO12)/SUM(AO$5:AO$12)</f>
        <v>0.17304419137791111</v>
      </c>
      <c r="Z161" s="264">
        <f ca="1">(AO88+AO100)/AO101</f>
        <v>0.3293128624509904</v>
      </c>
      <c r="AA161" s="266">
        <f ca="1">(AO138+AO150)/AO151</f>
        <v>4.5947551349576086E-2</v>
      </c>
      <c r="AB161" s="13"/>
      <c r="AC161" s="262">
        <f ca="1">(AT7+AT12)/SUM(AT$5:AT$12)</f>
        <v>0.26169961053546381</v>
      </c>
      <c r="AD161" s="264">
        <f ca="1">(AT88+AT100)/AT101</f>
        <v>0.53126264523199729</v>
      </c>
      <c r="AE161" s="266">
        <f ca="1">(AT138+AT150)/AT151</f>
        <v>6.0431974046536274E-2</v>
      </c>
    </row>
    <row r="162" spans="3:31" x14ac:dyDescent="0.25">
      <c r="C162" s="303"/>
      <c r="G162" s="4"/>
      <c r="H162" s="4"/>
      <c r="I162" s="4"/>
      <c r="J162" s="4"/>
      <c r="K162" s="4"/>
      <c r="L162" s="4"/>
      <c r="M162" s="4"/>
      <c r="N162" s="4"/>
      <c r="O162" s="4"/>
      <c r="P162" s="4"/>
      <c r="Q162" s="4"/>
      <c r="R162" s="4"/>
      <c r="S162" s="4"/>
      <c r="T162" s="4"/>
      <c r="U162" s="4"/>
      <c r="V162" s="4"/>
      <c r="W162" s="13" t="s">
        <v>3</v>
      </c>
      <c r="X162" s="13"/>
      <c r="Y162" s="262">
        <f ca="1">(AO8+AO11)/SUM(AO$5:AO$12)</f>
        <v>0.24885587980956228</v>
      </c>
      <c r="Z162" s="264">
        <f ca="1">(AO91+AO99)/AO101</f>
        <v>0.47880420778907146</v>
      </c>
      <c r="AA162" s="266">
        <f ca="1">(AO141+AO149)/AO151</f>
        <v>6.1834004819265688E-2</v>
      </c>
      <c r="AB162" s="13"/>
      <c r="AC162" s="262">
        <f ca="1">(AT8+AT11)/SUM(AT$5:AT$12)</f>
        <v>9.2139029654562554E-2</v>
      </c>
      <c r="AD162" s="264">
        <f ca="1">(AT91+AT99)/AT101</f>
        <v>0.20052646094890092</v>
      </c>
      <c r="AE162" s="266">
        <f ca="1">(AT141+AT149)/AT151</f>
        <v>1.1212198769622853E-2</v>
      </c>
    </row>
    <row r="163" spans="3:31" x14ac:dyDescent="0.25">
      <c r="C163" s="303"/>
      <c r="G163" s="4"/>
      <c r="H163" s="4"/>
      <c r="I163" s="4"/>
      <c r="J163" s="4"/>
      <c r="K163" s="4"/>
      <c r="L163" s="4"/>
      <c r="M163" s="4"/>
      <c r="N163" s="4"/>
      <c r="O163" s="4"/>
      <c r="P163" s="4"/>
      <c r="Q163" s="4"/>
      <c r="R163" s="4"/>
      <c r="S163" s="4"/>
      <c r="T163" s="4"/>
      <c r="U163" s="4"/>
      <c r="V163" s="4"/>
      <c r="W163" s="13" t="s">
        <v>4</v>
      </c>
      <c r="X163" s="13"/>
      <c r="Y163" s="262">
        <f ca="1">AO9/SUM(AO$5:AO$12)</f>
        <v>0.1562555256924256</v>
      </c>
      <c r="Z163" s="264">
        <f ca="1">AO95/AO101</f>
        <v>0</v>
      </c>
      <c r="AA163" s="266">
        <f ca="1">AO145/AO151</f>
        <v>0.28334147430256723</v>
      </c>
      <c r="AB163" s="13"/>
      <c r="AC163" s="262">
        <f ca="1">AT9/SUM(AT$5:AT$12)</f>
        <v>0.1538738239285867</v>
      </c>
      <c r="AD163" s="264">
        <f ca="1">AT95/AT101</f>
        <v>0</v>
      </c>
      <c r="AE163" s="266">
        <f ca="1">AT145/AT151</f>
        <v>0.26876279931975994</v>
      </c>
    </row>
    <row r="164" spans="3:31" ht="12.6" thickBot="1" x14ac:dyDescent="0.3">
      <c r="C164" s="304"/>
      <c r="G164" s="4"/>
      <c r="H164" s="4"/>
      <c r="I164" s="4"/>
      <c r="J164" s="4"/>
      <c r="K164" s="4"/>
      <c r="L164" s="4"/>
      <c r="M164" s="4"/>
      <c r="N164" s="4"/>
      <c r="O164" s="4"/>
      <c r="P164" s="4"/>
      <c r="Q164" s="4"/>
      <c r="R164" s="4"/>
      <c r="S164" s="4"/>
      <c r="T164" s="4"/>
      <c r="U164" s="4"/>
      <c r="V164" s="4"/>
      <c r="W164" s="105" t="s">
        <v>5</v>
      </c>
      <c r="X164" s="13"/>
      <c r="Y164" s="263">
        <f ca="1">AO10/SUM(AO$5:AO$12)</f>
        <v>0</v>
      </c>
      <c r="Z164" s="265">
        <f ca="1">AO98/AO101</f>
        <v>0</v>
      </c>
      <c r="AA164" s="267">
        <f ca="1">AO148/AO151</f>
        <v>0</v>
      </c>
      <c r="AB164" s="13"/>
      <c r="AC164" s="263">
        <f ca="1">AT10/SUM(AT$5:AT$12)</f>
        <v>2.6888102908118338E-2</v>
      </c>
      <c r="AD164" s="265">
        <f ca="1">AT98/AT101</f>
        <v>4.6975664971540376E-2</v>
      </c>
      <c r="AE164" s="267">
        <f ca="1">AT148/AT151</f>
        <v>1.1889844174753562E-2</v>
      </c>
    </row>
    <row r="165" spans="3:31" hidden="1" x14ac:dyDescent="0.25">
      <c r="C165" s="70"/>
      <c r="G165" s="4"/>
      <c r="H165" s="4"/>
      <c r="I165" s="4"/>
      <c r="J165" s="4"/>
      <c r="K165" s="4"/>
      <c r="L165" s="4"/>
      <c r="M165" s="4"/>
      <c r="N165" s="4"/>
      <c r="O165" s="4"/>
      <c r="P165" s="4"/>
      <c r="Q165" s="4"/>
      <c r="R165" s="4"/>
      <c r="S165" s="4"/>
      <c r="T165" s="4"/>
      <c r="U165" s="4"/>
      <c r="V165" s="4"/>
      <c r="W165" s="13" t="s">
        <v>27</v>
      </c>
      <c r="X165" s="13"/>
      <c r="Y165" s="107">
        <f ca="1">SUM(Y159:Y164)</f>
        <v>0.99999999999999989</v>
      </c>
      <c r="Z165" s="107">
        <f ca="1">SUM(Z159:Z164)</f>
        <v>1</v>
      </c>
      <c r="AA165" s="107">
        <f t="shared" ref="AA165" ca="1" si="111">SUM(AA159:AA164)</f>
        <v>1</v>
      </c>
      <c r="AB165" s="13"/>
      <c r="AC165" s="107">
        <f ca="1">SUM(AC159:AC164)</f>
        <v>1</v>
      </c>
      <c r="AD165" s="107">
        <f ca="1">SUM(AD159:AD164)</f>
        <v>1</v>
      </c>
      <c r="AE165" s="107">
        <f t="shared" ref="AE165" ca="1" si="112">SUM(AE159:AE164)</f>
        <v>1</v>
      </c>
    </row>
  </sheetData>
  <mergeCells count="52">
    <mergeCell ref="B20:C20"/>
    <mergeCell ref="E20:E22"/>
    <mergeCell ref="F20:F22"/>
    <mergeCell ref="G20:G22"/>
    <mergeCell ref="H20:H22"/>
    <mergeCell ref="B21:C21"/>
    <mergeCell ref="B22:C22"/>
    <mergeCell ref="B2:C2"/>
    <mergeCell ref="E2:E4"/>
    <mergeCell ref="F2:F4"/>
    <mergeCell ref="G2:G4"/>
    <mergeCell ref="H2:H4"/>
    <mergeCell ref="B3:C3"/>
    <mergeCell ref="B4:C4"/>
    <mergeCell ref="B46:B48"/>
    <mergeCell ref="B49:B50"/>
    <mergeCell ref="B70:C70"/>
    <mergeCell ref="E70:E72"/>
    <mergeCell ref="F70:F72"/>
    <mergeCell ref="B23:B28"/>
    <mergeCell ref="B29:B31"/>
    <mergeCell ref="B32:B38"/>
    <mergeCell ref="B39:B41"/>
    <mergeCell ref="B42:B45"/>
    <mergeCell ref="B96:B98"/>
    <mergeCell ref="B99:B100"/>
    <mergeCell ref="H70:H72"/>
    <mergeCell ref="B71:C71"/>
    <mergeCell ref="B72:C72"/>
    <mergeCell ref="G70:G72"/>
    <mergeCell ref="B73:B78"/>
    <mergeCell ref="B79:B81"/>
    <mergeCell ref="B82:B88"/>
    <mergeCell ref="B89:B91"/>
    <mergeCell ref="B92:B95"/>
    <mergeCell ref="B132:B138"/>
    <mergeCell ref="B139:B141"/>
    <mergeCell ref="B142:B145"/>
    <mergeCell ref="G120:G122"/>
    <mergeCell ref="H120:H122"/>
    <mergeCell ref="B121:C121"/>
    <mergeCell ref="B122:C122"/>
    <mergeCell ref="B120:C120"/>
    <mergeCell ref="E120:E122"/>
    <mergeCell ref="F120:F122"/>
    <mergeCell ref="B123:B128"/>
    <mergeCell ref="B129:B131"/>
    <mergeCell ref="Y157:AA157"/>
    <mergeCell ref="AC157:AE157"/>
    <mergeCell ref="C159:C164"/>
    <mergeCell ref="B146:B148"/>
    <mergeCell ref="B149:B150"/>
  </mergeCells>
  <pageMargins left="0.7" right="0.7" top="0.75" bottom="0.75" header="0.3" footer="0.3"/>
  <pageSetup paperSize="9" scale="77" orientation="landscape" horizontalDpi="4294967293" r:id="rId1"/>
  <headerFooter>
    <oddHeader>&amp;C&amp;8MELISA v0</oddHeader>
    <oddFooter>&amp;C&amp;8VHK for EC, Jan. 2015&amp;R&amp;8&amp;P</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J168"/>
  <sheetViews>
    <sheetView view="pageLayout" zoomScaleNormal="99" workbookViewId="0">
      <selection activeCell="AK4" sqref="AK4"/>
    </sheetView>
  </sheetViews>
  <sheetFormatPr defaultRowHeight="12" x14ac:dyDescent="0.25"/>
  <cols>
    <col min="1" max="1" width="2.44140625" style="4" customWidth="1"/>
    <col min="2" max="2" width="3" style="50" customWidth="1"/>
    <col min="3" max="3" width="31.88671875" style="4" customWidth="1"/>
    <col min="4" max="4" width="1.77734375" style="4" customWidth="1"/>
    <col min="5" max="5" width="5.109375" style="4" customWidth="1"/>
    <col min="6" max="6" width="2" style="4" customWidth="1"/>
    <col min="7" max="22" width="6.77734375" style="4" hidden="1" customWidth="1"/>
    <col min="23" max="40" width="4.77734375" style="4" bestFit="1" customWidth="1"/>
    <col min="41" max="43" width="5.5546875" style="4" bestFit="1" customWidth="1"/>
    <col min="44" max="46" width="4.77734375" style="4" bestFit="1" customWidth="1"/>
    <col min="47" max="83" width="6.77734375" style="4" hidden="1" customWidth="1"/>
    <col min="84" max="16384" width="8.88671875" style="4"/>
  </cols>
  <sheetData>
    <row r="2" spans="2:83" x14ac:dyDescent="0.25">
      <c r="B2" s="313" t="s">
        <v>268</v>
      </c>
      <c r="C2" s="314"/>
      <c r="E2" s="318"/>
      <c r="G2" s="79">
        <f t="shared" ref="G2:V2" si="0">H2-1</f>
        <v>1974</v>
      </c>
      <c r="H2" s="79">
        <f t="shared" si="0"/>
        <v>1975</v>
      </c>
      <c r="I2" s="79">
        <f t="shared" si="0"/>
        <v>1976</v>
      </c>
      <c r="J2" s="79">
        <f t="shared" si="0"/>
        <v>1977</v>
      </c>
      <c r="K2" s="79">
        <f t="shared" si="0"/>
        <v>1978</v>
      </c>
      <c r="L2" s="79">
        <f t="shared" si="0"/>
        <v>1979</v>
      </c>
      <c r="M2" s="79">
        <f t="shared" si="0"/>
        <v>1980</v>
      </c>
      <c r="N2" s="79">
        <f t="shared" si="0"/>
        <v>1981</v>
      </c>
      <c r="O2" s="79">
        <f t="shared" si="0"/>
        <v>1982</v>
      </c>
      <c r="P2" s="79">
        <f t="shared" si="0"/>
        <v>1983</v>
      </c>
      <c r="Q2" s="79">
        <f t="shared" si="0"/>
        <v>1984</v>
      </c>
      <c r="R2" s="79">
        <f t="shared" si="0"/>
        <v>1985</v>
      </c>
      <c r="S2" s="79">
        <f t="shared" si="0"/>
        <v>1986</v>
      </c>
      <c r="T2" s="79">
        <f t="shared" si="0"/>
        <v>1987</v>
      </c>
      <c r="U2" s="79">
        <f t="shared" si="0"/>
        <v>1988</v>
      </c>
      <c r="V2" s="79">
        <f t="shared" si="0"/>
        <v>1989</v>
      </c>
      <c r="W2" s="80">
        <v>1990</v>
      </c>
      <c r="X2" s="80">
        <v>1991</v>
      </c>
      <c r="Y2" s="80">
        <v>1992</v>
      </c>
      <c r="Z2" s="80">
        <v>1993</v>
      </c>
      <c r="AA2" s="80">
        <v>1994</v>
      </c>
      <c r="AB2" s="80">
        <v>1995</v>
      </c>
      <c r="AC2" s="80">
        <v>1996</v>
      </c>
      <c r="AD2" s="80">
        <v>1997</v>
      </c>
      <c r="AE2" s="80">
        <v>1998</v>
      </c>
      <c r="AF2" s="80">
        <v>1999</v>
      </c>
      <c r="AG2" s="80">
        <v>2000</v>
      </c>
      <c r="AH2" s="80">
        <v>2001</v>
      </c>
      <c r="AI2" s="80">
        <v>2002</v>
      </c>
      <c r="AJ2" s="80">
        <v>2003</v>
      </c>
      <c r="AK2" s="80">
        <v>2004</v>
      </c>
      <c r="AL2" s="80">
        <v>2005</v>
      </c>
      <c r="AM2" s="80">
        <v>2006</v>
      </c>
      <c r="AN2" s="80">
        <v>2007</v>
      </c>
      <c r="AO2" s="80">
        <v>2008</v>
      </c>
      <c r="AP2" s="80">
        <v>2009</v>
      </c>
      <c r="AQ2" s="80">
        <v>2010</v>
      </c>
      <c r="AR2" s="80">
        <v>2011</v>
      </c>
      <c r="AS2" s="80">
        <v>2012</v>
      </c>
      <c r="AT2" s="80">
        <v>2013</v>
      </c>
      <c r="AU2" s="80">
        <v>2014</v>
      </c>
      <c r="AV2" s="80">
        <v>2015</v>
      </c>
      <c r="AW2" s="80">
        <v>2016</v>
      </c>
      <c r="AX2" s="80">
        <v>2017</v>
      </c>
      <c r="AY2" s="80">
        <v>2018</v>
      </c>
      <c r="AZ2" s="80">
        <v>2019</v>
      </c>
      <c r="BA2" s="80">
        <v>2020</v>
      </c>
      <c r="BB2" s="80">
        <v>2021</v>
      </c>
      <c r="BC2" s="80">
        <v>2022</v>
      </c>
      <c r="BD2" s="80">
        <v>2023</v>
      </c>
      <c r="BE2" s="80">
        <v>2024</v>
      </c>
      <c r="BF2" s="80">
        <v>2025</v>
      </c>
      <c r="BG2" s="80">
        <f t="shared" ref="BG2:CE2" si="1">BF2+1</f>
        <v>2026</v>
      </c>
      <c r="BH2" s="80">
        <f t="shared" si="1"/>
        <v>2027</v>
      </c>
      <c r="BI2" s="80">
        <f t="shared" si="1"/>
        <v>2028</v>
      </c>
      <c r="BJ2" s="80">
        <f t="shared" si="1"/>
        <v>2029</v>
      </c>
      <c r="BK2" s="80">
        <f t="shared" si="1"/>
        <v>2030</v>
      </c>
      <c r="BL2" s="80">
        <f t="shared" si="1"/>
        <v>2031</v>
      </c>
      <c r="BM2" s="80">
        <f t="shared" si="1"/>
        <v>2032</v>
      </c>
      <c r="BN2" s="80">
        <f t="shared" si="1"/>
        <v>2033</v>
      </c>
      <c r="BO2" s="80">
        <f t="shared" si="1"/>
        <v>2034</v>
      </c>
      <c r="BP2" s="80">
        <f t="shared" si="1"/>
        <v>2035</v>
      </c>
      <c r="BQ2" s="80">
        <f t="shared" si="1"/>
        <v>2036</v>
      </c>
      <c r="BR2" s="80">
        <f t="shared" si="1"/>
        <v>2037</v>
      </c>
      <c r="BS2" s="80">
        <f t="shared" si="1"/>
        <v>2038</v>
      </c>
      <c r="BT2" s="80">
        <f t="shared" si="1"/>
        <v>2039</v>
      </c>
      <c r="BU2" s="80">
        <f t="shared" si="1"/>
        <v>2040</v>
      </c>
      <c r="BV2" s="80">
        <f t="shared" si="1"/>
        <v>2041</v>
      </c>
      <c r="BW2" s="80">
        <f t="shared" si="1"/>
        <v>2042</v>
      </c>
      <c r="BX2" s="80">
        <f t="shared" si="1"/>
        <v>2043</v>
      </c>
      <c r="BY2" s="80">
        <f t="shared" si="1"/>
        <v>2044</v>
      </c>
      <c r="BZ2" s="80">
        <f t="shared" si="1"/>
        <v>2045</v>
      </c>
      <c r="CA2" s="80">
        <f t="shared" si="1"/>
        <v>2046</v>
      </c>
      <c r="CB2" s="80">
        <f t="shared" si="1"/>
        <v>2047</v>
      </c>
      <c r="CC2" s="80">
        <f t="shared" si="1"/>
        <v>2048</v>
      </c>
      <c r="CD2" s="80">
        <f t="shared" si="1"/>
        <v>2049</v>
      </c>
      <c r="CE2" s="80">
        <f t="shared" si="1"/>
        <v>2050</v>
      </c>
    </row>
    <row r="3" spans="2:83" s="56" customFormat="1" ht="14.4" customHeight="1" x14ac:dyDescent="0.25">
      <c r="B3" s="308" t="s">
        <v>86</v>
      </c>
      <c r="C3" s="309"/>
      <c r="E3" s="318"/>
    </row>
    <row r="4" spans="2:83" x14ac:dyDescent="0.25">
      <c r="B4" s="310" t="s">
        <v>81</v>
      </c>
      <c r="C4" s="311"/>
      <c r="E4" s="318"/>
    </row>
    <row r="6" spans="2:83" x14ac:dyDescent="0.25">
      <c r="C6" s="13" t="str">
        <f>C28</f>
        <v>LFL (total)</v>
      </c>
      <c r="E6" s="13"/>
      <c r="G6" s="8">
        <f>G28</f>
        <v>167.3399889800296</v>
      </c>
      <c r="H6" s="8">
        <f t="shared" ref="H6:W6" si="2">H28</f>
        <v>172.3566071959068</v>
      </c>
      <c r="I6" s="8">
        <f t="shared" si="2"/>
        <v>177.52837855248123</v>
      </c>
      <c r="J6" s="8">
        <f t="shared" si="2"/>
        <v>182.86010160049611</v>
      </c>
      <c r="K6" s="8">
        <f t="shared" si="2"/>
        <v>188.35672329948054</v>
      </c>
      <c r="L6" s="8">
        <f t="shared" si="2"/>
        <v>194.02334360771192</v>
      </c>
      <c r="M6" s="8">
        <f t="shared" si="2"/>
        <v>199.865220214136</v>
      </c>
      <c r="N6" s="8">
        <f t="shared" si="2"/>
        <v>205.88777341663507</v>
      </c>
      <c r="O6" s="8">
        <f t="shared" si="2"/>
        <v>212.09659115117014</v>
      </c>
      <c r="P6" s="8">
        <f t="shared" si="2"/>
        <v>218.49743417646408</v>
      </c>
      <c r="Q6" s="8">
        <f t="shared" si="2"/>
        <v>225.0962414190351</v>
      </c>
      <c r="R6" s="8">
        <f t="shared" si="2"/>
        <v>231.89913548354139</v>
      </c>
      <c r="S6" s="8">
        <f t="shared" si="2"/>
        <v>238.91242833354784</v>
      </c>
      <c r="T6" s="8">
        <f t="shared" si="2"/>
        <v>246.14262714798744</v>
      </c>
      <c r="U6" s="8">
        <f t="shared" si="2"/>
        <v>253.59644035874996</v>
      </c>
      <c r="V6" s="8">
        <f t="shared" si="2"/>
        <v>261.28078387499994</v>
      </c>
      <c r="W6" s="52">
        <f t="shared" si="2"/>
        <v>269.2027875</v>
      </c>
      <c r="X6" s="52">
        <f t="shared" ref="X6:CE6" si="3">X28</f>
        <v>266.18705</v>
      </c>
      <c r="Y6" s="52">
        <f t="shared" si="3"/>
        <v>267.405575</v>
      </c>
      <c r="Z6" s="52">
        <f t="shared" si="3"/>
        <v>268.6241</v>
      </c>
      <c r="AA6" s="52">
        <f t="shared" si="3"/>
        <v>271.64660833333335</v>
      </c>
      <c r="AB6" s="52">
        <f t="shared" si="3"/>
        <v>276.47309999999999</v>
      </c>
      <c r="AC6" s="52">
        <f t="shared" si="3"/>
        <v>283.10357499999998</v>
      </c>
      <c r="AD6" s="52">
        <f t="shared" si="3"/>
        <v>289.73405000000002</v>
      </c>
      <c r="AE6" s="52">
        <f t="shared" si="3"/>
        <v>296.36452500000001</v>
      </c>
      <c r="AF6" s="52">
        <f t="shared" si="3"/>
        <v>308.66275833333333</v>
      </c>
      <c r="AG6" s="52">
        <f t="shared" si="3"/>
        <v>317.94291666666669</v>
      </c>
      <c r="AH6" s="52">
        <f t="shared" si="3"/>
        <v>325.16833333333329</v>
      </c>
      <c r="AI6" s="52">
        <f t="shared" si="3"/>
        <v>329.32333333333332</v>
      </c>
      <c r="AJ6" s="52">
        <f t="shared" si="3"/>
        <v>345.27124999999995</v>
      </c>
      <c r="AK6" s="52">
        <f t="shared" si="3"/>
        <v>362.4472640383334</v>
      </c>
      <c r="AL6" s="52">
        <f t="shared" si="3"/>
        <v>376.19929211500005</v>
      </c>
      <c r="AM6" s="52">
        <f t="shared" si="3"/>
        <v>380.34983422999994</v>
      </c>
      <c r="AN6" s="52">
        <f t="shared" si="3"/>
        <v>384.50037634500001</v>
      </c>
      <c r="AO6" s="52">
        <f t="shared" si="3"/>
        <v>388.6509184599999</v>
      </c>
      <c r="AP6" s="52">
        <f t="shared" si="3"/>
        <v>387.34893759499994</v>
      </c>
      <c r="AQ6" s="52">
        <f t="shared" si="3"/>
        <v>390.42707685833329</v>
      </c>
      <c r="AR6" s="52">
        <f t="shared" si="3"/>
        <v>387.24396166666662</v>
      </c>
      <c r="AS6" s="52">
        <f t="shared" si="3"/>
        <v>371.56831708333334</v>
      </c>
      <c r="AT6" s="52">
        <f t="shared" si="3"/>
        <v>343.62283203279429</v>
      </c>
      <c r="AU6" s="52">
        <f t="shared" si="3"/>
        <v>0</v>
      </c>
      <c r="AV6" s="52">
        <f t="shared" si="3"/>
        <v>0</v>
      </c>
      <c r="AW6" s="52">
        <f t="shared" si="3"/>
        <v>0</v>
      </c>
      <c r="AX6" s="52">
        <f t="shared" si="3"/>
        <v>0</v>
      </c>
      <c r="AY6" s="52">
        <f t="shared" si="3"/>
        <v>0</v>
      </c>
      <c r="AZ6" s="52">
        <f t="shared" si="3"/>
        <v>0</v>
      </c>
      <c r="BA6" s="52">
        <f t="shared" si="3"/>
        <v>0</v>
      </c>
      <c r="BB6" s="52">
        <f t="shared" si="3"/>
        <v>0</v>
      </c>
      <c r="BC6" s="52">
        <f t="shared" si="3"/>
        <v>0</v>
      </c>
      <c r="BD6" s="52">
        <f t="shared" si="3"/>
        <v>0</v>
      </c>
      <c r="BE6" s="52">
        <f t="shared" si="3"/>
        <v>0</v>
      </c>
      <c r="BF6" s="52">
        <f t="shared" si="3"/>
        <v>0</v>
      </c>
      <c r="BG6" s="52">
        <f t="shared" si="3"/>
        <v>0</v>
      </c>
      <c r="BH6" s="52">
        <f t="shared" si="3"/>
        <v>0</v>
      </c>
      <c r="BI6" s="52">
        <f t="shared" si="3"/>
        <v>0</v>
      </c>
      <c r="BJ6" s="52">
        <f t="shared" si="3"/>
        <v>0</v>
      </c>
      <c r="BK6" s="52">
        <f t="shared" si="3"/>
        <v>0</v>
      </c>
      <c r="BL6" s="52">
        <f t="shared" si="3"/>
        <v>0</v>
      </c>
      <c r="BM6" s="52">
        <f t="shared" si="3"/>
        <v>0</v>
      </c>
      <c r="BN6" s="52">
        <f t="shared" si="3"/>
        <v>0</v>
      </c>
      <c r="BO6" s="52">
        <f t="shared" si="3"/>
        <v>0</v>
      </c>
      <c r="BP6" s="52">
        <f t="shared" si="3"/>
        <v>0</v>
      </c>
      <c r="BQ6" s="52">
        <f t="shared" si="3"/>
        <v>0</v>
      </c>
      <c r="BR6" s="52">
        <f t="shared" si="3"/>
        <v>0</v>
      </c>
      <c r="BS6" s="52">
        <f t="shared" si="3"/>
        <v>0</v>
      </c>
      <c r="BT6" s="52">
        <f t="shared" si="3"/>
        <v>0</v>
      </c>
      <c r="BU6" s="52">
        <f t="shared" si="3"/>
        <v>0</v>
      </c>
      <c r="BV6" s="52">
        <f t="shared" si="3"/>
        <v>0</v>
      </c>
      <c r="BW6" s="52">
        <f t="shared" si="3"/>
        <v>0</v>
      </c>
      <c r="BX6" s="52">
        <f t="shared" si="3"/>
        <v>0</v>
      </c>
      <c r="BY6" s="52">
        <f t="shared" si="3"/>
        <v>0</v>
      </c>
      <c r="BZ6" s="52">
        <f t="shared" si="3"/>
        <v>0</v>
      </c>
      <c r="CA6" s="52">
        <f t="shared" si="3"/>
        <v>0</v>
      </c>
      <c r="CB6" s="52">
        <f t="shared" si="3"/>
        <v>0</v>
      </c>
      <c r="CC6" s="52">
        <f t="shared" si="3"/>
        <v>0</v>
      </c>
      <c r="CD6" s="52">
        <f t="shared" si="3"/>
        <v>0</v>
      </c>
      <c r="CE6" s="52">
        <f t="shared" si="3"/>
        <v>0</v>
      </c>
    </row>
    <row r="7" spans="2:83" x14ac:dyDescent="0.25">
      <c r="C7" s="13" t="str">
        <f>C31</f>
        <v>CFL (total)</v>
      </c>
      <c r="E7" s="13"/>
      <c r="G7" s="8">
        <f>G31</f>
        <v>0</v>
      </c>
      <c r="H7" s="8">
        <f t="shared" ref="H7:W7" si="4">H31</f>
        <v>0</v>
      </c>
      <c r="I7" s="8">
        <f t="shared" si="4"/>
        <v>0</v>
      </c>
      <c r="J7" s="8">
        <f t="shared" si="4"/>
        <v>0</v>
      </c>
      <c r="K7" s="8">
        <f t="shared" si="4"/>
        <v>0</v>
      </c>
      <c r="L7" s="8">
        <f t="shared" si="4"/>
        <v>15.888230480036707</v>
      </c>
      <c r="M7" s="8">
        <f t="shared" si="4"/>
        <v>17.653589422263003</v>
      </c>
      <c r="N7" s="8">
        <f t="shared" si="4"/>
        <v>19.615099358070005</v>
      </c>
      <c r="O7" s="8">
        <f t="shared" si="4"/>
        <v>21.794554842300006</v>
      </c>
      <c r="P7" s="8">
        <f t="shared" si="4"/>
        <v>24.216172047000008</v>
      </c>
      <c r="Q7" s="8">
        <f t="shared" si="4"/>
        <v>26.906857830000007</v>
      </c>
      <c r="R7" s="8">
        <f t="shared" si="4"/>
        <v>29.896508700000005</v>
      </c>
      <c r="S7" s="8">
        <f t="shared" si="4"/>
        <v>33.218343000000004</v>
      </c>
      <c r="T7" s="8">
        <f t="shared" si="4"/>
        <v>36.909270000000006</v>
      </c>
      <c r="U7" s="8">
        <f t="shared" si="4"/>
        <v>41.010300000000001</v>
      </c>
      <c r="V7" s="8">
        <f t="shared" si="4"/>
        <v>45.567000000000007</v>
      </c>
      <c r="W7" s="52">
        <f t="shared" si="4"/>
        <v>50.63</v>
      </c>
      <c r="X7" s="52">
        <f t="shared" ref="X7:CE7" si="5">X31</f>
        <v>53.94</v>
      </c>
      <c r="Y7" s="52">
        <f t="shared" si="5"/>
        <v>60.56</v>
      </c>
      <c r="Z7" s="52">
        <f t="shared" si="5"/>
        <v>71.513333333333335</v>
      </c>
      <c r="AA7" s="52">
        <f t="shared" si="5"/>
        <v>84.030333333333331</v>
      </c>
      <c r="AB7" s="52">
        <f t="shared" si="5"/>
        <v>99.111000000000004</v>
      </c>
      <c r="AC7" s="52">
        <f t="shared" si="5"/>
        <v>112.422</v>
      </c>
      <c r="AD7" s="52">
        <f t="shared" si="5"/>
        <v>126.733</v>
      </c>
      <c r="AE7" s="52">
        <f t="shared" si="5"/>
        <v>138.04399999999998</v>
      </c>
      <c r="AF7" s="52">
        <f t="shared" si="5"/>
        <v>147.71633333333332</v>
      </c>
      <c r="AG7" s="52">
        <f t="shared" si="5"/>
        <v>153.82366666666667</v>
      </c>
      <c r="AH7" s="52">
        <f t="shared" si="5"/>
        <v>159.90933333333334</v>
      </c>
      <c r="AI7" s="52">
        <f t="shared" si="5"/>
        <v>164.703</v>
      </c>
      <c r="AJ7" s="52">
        <f t="shared" si="5"/>
        <v>170.80141833333334</v>
      </c>
      <c r="AK7" s="52">
        <f t="shared" si="5"/>
        <v>196.60021233333333</v>
      </c>
      <c r="AL7" s="52">
        <f t="shared" si="5"/>
        <v>282.07242666666662</v>
      </c>
      <c r="AM7" s="52">
        <f t="shared" si="5"/>
        <v>380.54697506666662</v>
      </c>
      <c r="AN7" s="52">
        <f t="shared" si="5"/>
        <v>492.79869226666665</v>
      </c>
      <c r="AO7" s="52">
        <f t="shared" si="5"/>
        <v>545.4302002666667</v>
      </c>
      <c r="AP7" s="52">
        <f t="shared" si="5"/>
        <v>589.46856686666672</v>
      </c>
      <c r="AQ7" s="52">
        <f t="shared" si="5"/>
        <v>566.64738899999998</v>
      </c>
      <c r="AR7" s="52">
        <f t="shared" si="5"/>
        <v>514.20000000000005</v>
      </c>
      <c r="AS7" s="52">
        <f t="shared" si="5"/>
        <v>422.46666666666664</v>
      </c>
      <c r="AT7" s="52">
        <f t="shared" si="5"/>
        <v>342.36666666666667</v>
      </c>
      <c r="AU7" s="52">
        <f t="shared" si="5"/>
        <v>0</v>
      </c>
      <c r="AV7" s="52">
        <f t="shared" si="5"/>
        <v>0</v>
      </c>
      <c r="AW7" s="52">
        <f t="shared" si="5"/>
        <v>0</v>
      </c>
      <c r="AX7" s="52">
        <f t="shared" si="5"/>
        <v>0</v>
      </c>
      <c r="AY7" s="52">
        <f t="shared" si="5"/>
        <v>0</v>
      </c>
      <c r="AZ7" s="52">
        <f t="shared" si="5"/>
        <v>0</v>
      </c>
      <c r="BA7" s="52">
        <f t="shared" si="5"/>
        <v>0</v>
      </c>
      <c r="BB7" s="52">
        <f t="shared" si="5"/>
        <v>0</v>
      </c>
      <c r="BC7" s="52">
        <f t="shared" si="5"/>
        <v>0</v>
      </c>
      <c r="BD7" s="52">
        <f t="shared" si="5"/>
        <v>0</v>
      </c>
      <c r="BE7" s="52">
        <f t="shared" si="5"/>
        <v>0</v>
      </c>
      <c r="BF7" s="52">
        <f t="shared" si="5"/>
        <v>0</v>
      </c>
      <c r="BG7" s="52">
        <f t="shared" si="5"/>
        <v>0</v>
      </c>
      <c r="BH7" s="52">
        <f t="shared" si="5"/>
        <v>0</v>
      </c>
      <c r="BI7" s="52">
        <f t="shared" si="5"/>
        <v>0</v>
      </c>
      <c r="BJ7" s="52">
        <f t="shared" si="5"/>
        <v>0</v>
      </c>
      <c r="BK7" s="52">
        <f t="shared" si="5"/>
        <v>0</v>
      </c>
      <c r="BL7" s="52">
        <f t="shared" si="5"/>
        <v>0</v>
      </c>
      <c r="BM7" s="52">
        <f t="shared" si="5"/>
        <v>0</v>
      </c>
      <c r="BN7" s="52">
        <f t="shared" si="5"/>
        <v>0</v>
      </c>
      <c r="BO7" s="52">
        <f t="shared" si="5"/>
        <v>0</v>
      </c>
      <c r="BP7" s="52">
        <f t="shared" si="5"/>
        <v>0</v>
      </c>
      <c r="BQ7" s="52">
        <f t="shared" si="5"/>
        <v>0</v>
      </c>
      <c r="BR7" s="52">
        <f t="shared" si="5"/>
        <v>0</v>
      </c>
      <c r="BS7" s="52">
        <f t="shared" si="5"/>
        <v>0</v>
      </c>
      <c r="BT7" s="52">
        <f t="shared" si="5"/>
        <v>0</v>
      </c>
      <c r="BU7" s="52">
        <f t="shared" si="5"/>
        <v>0</v>
      </c>
      <c r="BV7" s="52">
        <f t="shared" si="5"/>
        <v>0</v>
      </c>
      <c r="BW7" s="52">
        <f t="shared" si="5"/>
        <v>0</v>
      </c>
      <c r="BX7" s="52">
        <f t="shared" si="5"/>
        <v>0</v>
      </c>
      <c r="BY7" s="52">
        <f t="shared" si="5"/>
        <v>0</v>
      </c>
      <c r="BZ7" s="52">
        <f t="shared" si="5"/>
        <v>0</v>
      </c>
      <c r="CA7" s="52">
        <f t="shared" si="5"/>
        <v>0</v>
      </c>
      <c r="CB7" s="52">
        <f t="shared" si="5"/>
        <v>0</v>
      </c>
      <c r="CC7" s="52">
        <f t="shared" si="5"/>
        <v>0</v>
      </c>
      <c r="CD7" s="52">
        <f t="shared" si="5"/>
        <v>0</v>
      </c>
      <c r="CE7" s="52">
        <f t="shared" si="5"/>
        <v>0</v>
      </c>
    </row>
    <row r="8" spans="2:83" x14ac:dyDescent="0.25">
      <c r="C8" s="13" t="str">
        <f>C38</f>
        <v>Tungsten-HL (total)</v>
      </c>
      <c r="E8" s="13"/>
      <c r="G8" s="8">
        <f>G38</f>
        <v>0</v>
      </c>
      <c r="H8" s="8">
        <f t="shared" ref="H8:W8" si="6">H38</f>
        <v>0</v>
      </c>
      <c r="I8" s="8">
        <f t="shared" si="6"/>
        <v>0</v>
      </c>
      <c r="J8" s="8">
        <f t="shared" si="6"/>
        <v>0</v>
      </c>
      <c r="K8" s="8">
        <f t="shared" si="6"/>
        <v>0</v>
      </c>
      <c r="L8" s="8">
        <f t="shared" si="6"/>
        <v>3.2928087478952839</v>
      </c>
      <c r="M8" s="8">
        <f t="shared" si="6"/>
        <v>5.6586763865503151</v>
      </c>
      <c r="N8" s="8">
        <f t="shared" si="6"/>
        <v>6.0371215850559112</v>
      </c>
      <c r="O8" s="8">
        <f t="shared" si="6"/>
        <v>11.4888100278399</v>
      </c>
      <c r="P8" s="8">
        <f t="shared" si="6"/>
        <v>24.990686075377667</v>
      </c>
      <c r="Q8" s="8">
        <f t="shared" si="6"/>
        <v>31.807114700880895</v>
      </c>
      <c r="R8" s="8">
        <f t="shared" si="6"/>
        <v>39.741411902740367</v>
      </c>
      <c r="S8" s="8">
        <f t="shared" si="6"/>
        <v>48.323227841357955</v>
      </c>
      <c r="T8" s="8">
        <f t="shared" si="6"/>
        <v>57.704880471622445</v>
      </c>
      <c r="U8" s="8">
        <f t="shared" si="6"/>
        <v>68.07570482277805</v>
      </c>
      <c r="V8" s="8">
        <f t="shared" si="6"/>
        <v>79.671189220972565</v>
      </c>
      <c r="W8" s="52">
        <f t="shared" si="6"/>
        <v>87.784382451215691</v>
      </c>
      <c r="X8" s="52">
        <f t="shared" ref="X8:CE8" si="7">X38</f>
        <v>109.74325001121133</v>
      </c>
      <c r="Y8" s="52">
        <f t="shared" si="7"/>
        <v>137.10540633838323</v>
      </c>
      <c r="Z8" s="52">
        <f t="shared" si="7"/>
        <v>168.32280318104102</v>
      </c>
      <c r="AA8" s="52">
        <f t="shared" si="7"/>
        <v>183.88608335777565</v>
      </c>
      <c r="AB8" s="52">
        <f t="shared" si="7"/>
        <v>200.92623079937223</v>
      </c>
      <c r="AC8" s="52">
        <f t="shared" si="7"/>
        <v>212.74823160497061</v>
      </c>
      <c r="AD8" s="52">
        <f t="shared" si="7"/>
        <v>225.67101363599599</v>
      </c>
      <c r="AE8" s="52">
        <f t="shared" si="7"/>
        <v>239.32069030336592</v>
      </c>
      <c r="AF8" s="52">
        <f t="shared" si="7"/>
        <v>253.4501229255408</v>
      </c>
      <c r="AG8" s="52">
        <f t="shared" si="7"/>
        <v>267.87396750543263</v>
      </c>
      <c r="AH8" s="52">
        <f t="shared" si="7"/>
        <v>282.42701909161514</v>
      </c>
      <c r="AI8" s="52">
        <f t="shared" si="7"/>
        <v>296.9772204348692</v>
      </c>
      <c r="AJ8" s="52">
        <f t="shared" si="7"/>
        <v>311.41679963046067</v>
      </c>
      <c r="AK8" s="52">
        <f t="shared" si="7"/>
        <v>325.9450200975607</v>
      </c>
      <c r="AL8" s="52">
        <f t="shared" si="7"/>
        <v>351.74020296411487</v>
      </c>
      <c r="AM8" s="52">
        <f t="shared" si="7"/>
        <v>377.08678012956017</v>
      </c>
      <c r="AN8" s="52">
        <f t="shared" si="7"/>
        <v>433.32610261700819</v>
      </c>
      <c r="AO8" s="52">
        <f t="shared" si="7"/>
        <v>513.77037083052687</v>
      </c>
      <c r="AP8" s="52">
        <f t="shared" si="7"/>
        <v>602.95169178147103</v>
      </c>
      <c r="AQ8" s="52">
        <f t="shared" si="7"/>
        <v>649.58558641443835</v>
      </c>
      <c r="AR8" s="52">
        <f t="shared" si="7"/>
        <v>678.13343086094403</v>
      </c>
      <c r="AS8" s="52">
        <f t="shared" si="7"/>
        <v>726.48962844504786</v>
      </c>
      <c r="AT8" s="52">
        <f t="shared" si="7"/>
        <v>771.57069582850067</v>
      </c>
      <c r="AU8" s="52">
        <f t="shared" si="7"/>
        <v>0</v>
      </c>
      <c r="AV8" s="52">
        <f t="shared" si="7"/>
        <v>0</v>
      </c>
      <c r="AW8" s="52">
        <f t="shared" si="7"/>
        <v>0</v>
      </c>
      <c r="AX8" s="52">
        <f t="shared" si="7"/>
        <v>0</v>
      </c>
      <c r="AY8" s="52">
        <f t="shared" si="7"/>
        <v>0</v>
      </c>
      <c r="AZ8" s="52">
        <f t="shared" si="7"/>
        <v>0</v>
      </c>
      <c r="BA8" s="52">
        <f t="shared" si="7"/>
        <v>0</v>
      </c>
      <c r="BB8" s="52">
        <f t="shared" si="7"/>
        <v>0</v>
      </c>
      <c r="BC8" s="52">
        <f t="shared" si="7"/>
        <v>0</v>
      </c>
      <c r="BD8" s="52">
        <f t="shared" si="7"/>
        <v>0</v>
      </c>
      <c r="BE8" s="52">
        <f t="shared" si="7"/>
        <v>0</v>
      </c>
      <c r="BF8" s="52">
        <f t="shared" si="7"/>
        <v>0</v>
      </c>
      <c r="BG8" s="52">
        <f t="shared" si="7"/>
        <v>0</v>
      </c>
      <c r="BH8" s="52">
        <f t="shared" si="7"/>
        <v>0</v>
      </c>
      <c r="BI8" s="52">
        <f t="shared" si="7"/>
        <v>0</v>
      </c>
      <c r="BJ8" s="52">
        <f t="shared" si="7"/>
        <v>0</v>
      </c>
      <c r="BK8" s="52">
        <f t="shared" si="7"/>
        <v>0</v>
      </c>
      <c r="BL8" s="52">
        <f t="shared" si="7"/>
        <v>0</v>
      </c>
      <c r="BM8" s="52">
        <f t="shared" si="7"/>
        <v>0</v>
      </c>
      <c r="BN8" s="52">
        <f t="shared" si="7"/>
        <v>0</v>
      </c>
      <c r="BO8" s="52">
        <f t="shared" si="7"/>
        <v>0</v>
      </c>
      <c r="BP8" s="52">
        <f t="shared" si="7"/>
        <v>0</v>
      </c>
      <c r="BQ8" s="52">
        <f t="shared" si="7"/>
        <v>0</v>
      </c>
      <c r="BR8" s="52">
        <f t="shared" si="7"/>
        <v>0</v>
      </c>
      <c r="BS8" s="52">
        <f t="shared" si="7"/>
        <v>0</v>
      </c>
      <c r="BT8" s="52">
        <f t="shared" si="7"/>
        <v>0</v>
      </c>
      <c r="BU8" s="52">
        <f t="shared" si="7"/>
        <v>0</v>
      </c>
      <c r="BV8" s="52">
        <f t="shared" si="7"/>
        <v>0</v>
      </c>
      <c r="BW8" s="52">
        <f t="shared" si="7"/>
        <v>0</v>
      </c>
      <c r="BX8" s="52">
        <f t="shared" si="7"/>
        <v>0</v>
      </c>
      <c r="BY8" s="52">
        <f t="shared" si="7"/>
        <v>0</v>
      </c>
      <c r="BZ8" s="52">
        <f t="shared" si="7"/>
        <v>0</v>
      </c>
      <c r="CA8" s="52">
        <f t="shared" si="7"/>
        <v>0</v>
      </c>
      <c r="CB8" s="52">
        <f t="shared" si="7"/>
        <v>0</v>
      </c>
      <c r="CC8" s="52">
        <f t="shared" si="7"/>
        <v>0</v>
      </c>
      <c r="CD8" s="52">
        <f t="shared" si="7"/>
        <v>0</v>
      </c>
      <c r="CE8" s="52">
        <f t="shared" si="7"/>
        <v>0</v>
      </c>
    </row>
    <row r="9" spans="2:83" x14ac:dyDescent="0.25">
      <c r="C9" s="13" t="str">
        <f>C41</f>
        <v>GLS (total)</v>
      </c>
      <c r="E9" s="13"/>
      <c r="G9" s="8">
        <f>G41</f>
        <v>1487.0120691905058</v>
      </c>
      <c r="H9" s="8">
        <f t="shared" ref="H9:W9" si="8">H41</f>
        <v>1498.6232011569041</v>
      </c>
      <c r="I9" s="8">
        <f t="shared" si="8"/>
        <v>1510.3516172845789</v>
      </c>
      <c r="J9" s="8">
        <f t="shared" si="8"/>
        <v>1522.1985022620281</v>
      </c>
      <c r="K9" s="8">
        <f t="shared" si="8"/>
        <v>1534.1650527443003</v>
      </c>
      <c r="L9" s="8">
        <f t="shared" si="8"/>
        <v>1546.2524774738679</v>
      </c>
      <c r="M9" s="8">
        <f t="shared" si="8"/>
        <v>1558.4619974027241</v>
      </c>
      <c r="N9" s="8">
        <f t="shared" si="8"/>
        <v>1570.7948458157102</v>
      </c>
      <c r="O9" s="8">
        <f t="shared" si="8"/>
        <v>1583.2522684550902</v>
      </c>
      <c r="P9" s="8">
        <f t="shared" si="8"/>
        <v>1595.8355236463829</v>
      </c>
      <c r="Q9" s="8">
        <f t="shared" si="8"/>
        <v>1608.5458824254665</v>
      </c>
      <c r="R9" s="8">
        <f t="shared" si="8"/>
        <v>1621.3846286669652</v>
      </c>
      <c r="S9" s="8">
        <f t="shared" si="8"/>
        <v>1634.3530592139336</v>
      </c>
      <c r="T9" s="8">
        <f t="shared" si="8"/>
        <v>1647.4524840088509</v>
      </c>
      <c r="U9" s="8">
        <f t="shared" si="8"/>
        <v>1660.6842262259393</v>
      </c>
      <c r="V9" s="8">
        <f t="shared" si="8"/>
        <v>1674.0496224048165</v>
      </c>
      <c r="W9" s="52">
        <f t="shared" si="8"/>
        <v>1687.5500225855005</v>
      </c>
      <c r="X9" s="52">
        <f t="shared" ref="X9:CE9" si="9">X41</f>
        <v>1677.51685998724</v>
      </c>
      <c r="Y9" s="52">
        <f t="shared" si="9"/>
        <v>1666.4039082419695</v>
      </c>
      <c r="Z9" s="52">
        <f t="shared" si="9"/>
        <v>1654.6844759850119</v>
      </c>
      <c r="AA9" s="52">
        <f t="shared" si="9"/>
        <v>1642.5878554780027</v>
      </c>
      <c r="AB9" s="52">
        <f t="shared" si="9"/>
        <v>1630.8469030438609</v>
      </c>
      <c r="AC9" s="52">
        <f t="shared" si="9"/>
        <v>1619.8012740332003</v>
      </c>
      <c r="AD9" s="52">
        <f t="shared" si="9"/>
        <v>1609.0879636305431</v>
      </c>
      <c r="AE9" s="52">
        <f t="shared" si="9"/>
        <v>1598.3253027912779</v>
      </c>
      <c r="AF9" s="52">
        <f t="shared" si="9"/>
        <v>1587.416433240084</v>
      </c>
      <c r="AG9" s="52">
        <f t="shared" si="9"/>
        <v>1576.2679598382304</v>
      </c>
      <c r="AH9" s="52">
        <f t="shared" si="9"/>
        <v>1564.8934568178806</v>
      </c>
      <c r="AI9" s="52">
        <f t="shared" si="9"/>
        <v>1553.396937695245</v>
      </c>
      <c r="AJ9" s="52">
        <f t="shared" si="9"/>
        <v>1541.8789528499424</v>
      </c>
      <c r="AK9" s="52">
        <f t="shared" si="9"/>
        <v>1530.3395022819732</v>
      </c>
      <c r="AL9" s="52">
        <f t="shared" si="9"/>
        <v>1518.6876880964255</v>
      </c>
      <c r="AM9" s="52">
        <f t="shared" si="9"/>
        <v>1505.5468730281113</v>
      </c>
      <c r="AN9" s="52">
        <f t="shared" si="9"/>
        <v>1489.5151304837991</v>
      </c>
      <c r="AO9" s="52">
        <f t="shared" si="9"/>
        <v>1289.800395373278</v>
      </c>
      <c r="AP9" s="52">
        <f t="shared" si="9"/>
        <v>968.24713126730137</v>
      </c>
      <c r="AQ9" s="52">
        <f t="shared" si="9"/>
        <v>696.88230700000008</v>
      </c>
      <c r="AR9" s="52">
        <f t="shared" si="9"/>
        <v>461.08098866699999</v>
      </c>
      <c r="AS9" s="52">
        <f t="shared" si="9"/>
        <v>299.297685667</v>
      </c>
      <c r="AT9" s="52">
        <f t="shared" si="9"/>
        <v>159.29541233366666</v>
      </c>
      <c r="AU9" s="52">
        <f t="shared" si="9"/>
        <v>0</v>
      </c>
      <c r="AV9" s="52">
        <f t="shared" si="9"/>
        <v>0</v>
      </c>
      <c r="AW9" s="52">
        <f t="shared" si="9"/>
        <v>0</v>
      </c>
      <c r="AX9" s="52">
        <f t="shared" si="9"/>
        <v>0</v>
      </c>
      <c r="AY9" s="52">
        <f t="shared" si="9"/>
        <v>0</v>
      </c>
      <c r="AZ9" s="52">
        <f t="shared" si="9"/>
        <v>0</v>
      </c>
      <c r="BA9" s="52">
        <f t="shared" si="9"/>
        <v>0</v>
      </c>
      <c r="BB9" s="52">
        <f t="shared" si="9"/>
        <v>0</v>
      </c>
      <c r="BC9" s="52">
        <f t="shared" si="9"/>
        <v>0</v>
      </c>
      <c r="BD9" s="52">
        <f t="shared" si="9"/>
        <v>0</v>
      </c>
      <c r="BE9" s="52">
        <f t="shared" si="9"/>
        <v>0</v>
      </c>
      <c r="BF9" s="52">
        <f t="shared" si="9"/>
        <v>0</v>
      </c>
      <c r="BG9" s="52">
        <f t="shared" si="9"/>
        <v>0</v>
      </c>
      <c r="BH9" s="52">
        <f t="shared" si="9"/>
        <v>0</v>
      </c>
      <c r="BI9" s="52">
        <f t="shared" si="9"/>
        <v>0</v>
      </c>
      <c r="BJ9" s="52">
        <f t="shared" si="9"/>
        <v>0</v>
      </c>
      <c r="BK9" s="52">
        <f t="shared" si="9"/>
        <v>0</v>
      </c>
      <c r="BL9" s="52">
        <f t="shared" si="9"/>
        <v>0</v>
      </c>
      <c r="BM9" s="52">
        <f t="shared" si="9"/>
        <v>0</v>
      </c>
      <c r="BN9" s="52">
        <f t="shared" si="9"/>
        <v>0</v>
      </c>
      <c r="BO9" s="52">
        <f t="shared" si="9"/>
        <v>0</v>
      </c>
      <c r="BP9" s="52">
        <f t="shared" si="9"/>
        <v>0</v>
      </c>
      <c r="BQ9" s="52">
        <f t="shared" si="9"/>
        <v>0</v>
      </c>
      <c r="BR9" s="52">
        <f t="shared" si="9"/>
        <v>0</v>
      </c>
      <c r="BS9" s="52">
        <f t="shared" si="9"/>
        <v>0</v>
      </c>
      <c r="BT9" s="52">
        <f t="shared" si="9"/>
        <v>0</v>
      </c>
      <c r="BU9" s="52">
        <f t="shared" si="9"/>
        <v>0</v>
      </c>
      <c r="BV9" s="52">
        <f t="shared" si="9"/>
        <v>0</v>
      </c>
      <c r="BW9" s="52">
        <f t="shared" si="9"/>
        <v>0</v>
      </c>
      <c r="BX9" s="52">
        <f t="shared" si="9"/>
        <v>0</v>
      </c>
      <c r="BY9" s="52">
        <f t="shared" si="9"/>
        <v>0</v>
      </c>
      <c r="BZ9" s="52">
        <f t="shared" si="9"/>
        <v>0</v>
      </c>
      <c r="CA9" s="52">
        <f t="shared" si="9"/>
        <v>0</v>
      </c>
      <c r="CB9" s="52">
        <f t="shared" si="9"/>
        <v>0</v>
      </c>
      <c r="CC9" s="52">
        <f t="shared" si="9"/>
        <v>0</v>
      </c>
      <c r="CD9" s="52">
        <f t="shared" si="9"/>
        <v>0</v>
      </c>
      <c r="CE9" s="52">
        <f t="shared" si="9"/>
        <v>0</v>
      </c>
    </row>
    <row r="10" spans="2:83" x14ac:dyDescent="0.25">
      <c r="C10" s="13" t="str">
        <f>C45</f>
        <v>HID (total)</v>
      </c>
      <c r="E10" s="13"/>
      <c r="G10" s="8">
        <f>G45</f>
        <v>16.5</v>
      </c>
      <c r="H10" s="8">
        <f t="shared" ref="H10:W10" si="10">H45</f>
        <v>16.5</v>
      </c>
      <c r="I10" s="8">
        <f t="shared" si="10"/>
        <v>16.5</v>
      </c>
      <c r="J10" s="8">
        <f t="shared" si="10"/>
        <v>16.5</v>
      </c>
      <c r="K10" s="8">
        <f t="shared" si="10"/>
        <v>16.5</v>
      </c>
      <c r="L10" s="8">
        <f t="shared" si="10"/>
        <v>16.5</v>
      </c>
      <c r="M10" s="8">
        <f t="shared" si="10"/>
        <v>16.5</v>
      </c>
      <c r="N10" s="8">
        <f t="shared" si="10"/>
        <v>16.5</v>
      </c>
      <c r="O10" s="8">
        <f t="shared" si="10"/>
        <v>16.5</v>
      </c>
      <c r="P10" s="8">
        <f t="shared" si="10"/>
        <v>16.5</v>
      </c>
      <c r="Q10" s="8">
        <f t="shared" si="10"/>
        <v>16.5</v>
      </c>
      <c r="R10" s="8">
        <f t="shared" si="10"/>
        <v>16.5</v>
      </c>
      <c r="S10" s="8">
        <f t="shared" si="10"/>
        <v>16.5</v>
      </c>
      <c r="T10" s="8">
        <f t="shared" si="10"/>
        <v>16.5</v>
      </c>
      <c r="U10" s="8">
        <f t="shared" si="10"/>
        <v>16.5</v>
      </c>
      <c r="V10" s="8">
        <f t="shared" si="10"/>
        <v>16.5</v>
      </c>
      <c r="W10" s="52">
        <f t="shared" si="10"/>
        <v>16.5</v>
      </c>
      <c r="X10" s="52">
        <f t="shared" ref="X10:CE10" si="11">X45</f>
        <v>17</v>
      </c>
      <c r="Y10" s="52">
        <f t="shared" si="11"/>
        <v>18</v>
      </c>
      <c r="Z10" s="52">
        <f t="shared" si="11"/>
        <v>19</v>
      </c>
      <c r="AA10" s="52">
        <f t="shared" si="11"/>
        <v>19.877400000000002</v>
      </c>
      <c r="AB10" s="52">
        <f t="shared" si="11"/>
        <v>20.632199999999997</v>
      </c>
      <c r="AC10" s="52">
        <f t="shared" si="11"/>
        <v>21.264399999999998</v>
      </c>
      <c r="AD10" s="52">
        <f t="shared" si="11"/>
        <v>21.896600000000003</v>
      </c>
      <c r="AE10" s="52">
        <f t="shared" si="11"/>
        <v>22.5288</v>
      </c>
      <c r="AF10" s="52">
        <f t="shared" si="11"/>
        <v>23.702933333333334</v>
      </c>
      <c r="AG10" s="52">
        <f t="shared" si="11"/>
        <v>24.959</v>
      </c>
      <c r="AH10" s="52">
        <f t="shared" si="11"/>
        <v>26.158333333333331</v>
      </c>
      <c r="AI10" s="52">
        <f t="shared" si="11"/>
        <v>26.873999999999995</v>
      </c>
      <c r="AJ10" s="52">
        <f t="shared" si="11"/>
        <v>27.986333333333334</v>
      </c>
      <c r="AK10" s="52">
        <f t="shared" si="11"/>
        <v>29.650972400000001</v>
      </c>
      <c r="AL10" s="52">
        <f t="shared" si="11"/>
        <v>31.752917199999999</v>
      </c>
      <c r="AM10" s="52">
        <f t="shared" si="11"/>
        <v>33.871834399999997</v>
      </c>
      <c r="AN10" s="52">
        <f t="shared" si="11"/>
        <v>35.990751599999996</v>
      </c>
      <c r="AO10" s="52">
        <f t="shared" si="11"/>
        <v>38.109668799999994</v>
      </c>
      <c r="AP10" s="52">
        <f t="shared" si="11"/>
        <v>40.412935020000006</v>
      </c>
      <c r="AQ10" s="52">
        <f t="shared" si="11"/>
        <v>41.719524753333332</v>
      </c>
      <c r="AR10" s="52">
        <f t="shared" si="11"/>
        <v>41.316811419999993</v>
      </c>
      <c r="AS10" s="52">
        <f t="shared" si="11"/>
        <v>37.449961333333334</v>
      </c>
      <c r="AT10" s="52">
        <f t="shared" si="11"/>
        <v>32.506815333333336</v>
      </c>
      <c r="AU10" s="52">
        <f t="shared" si="11"/>
        <v>0</v>
      </c>
      <c r="AV10" s="52">
        <f t="shared" si="11"/>
        <v>0</v>
      </c>
      <c r="AW10" s="52">
        <f t="shared" si="11"/>
        <v>0</v>
      </c>
      <c r="AX10" s="52">
        <f t="shared" si="11"/>
        <v>0</v>
      </c>
      <c r="AY10" s="52">
        <f t="shared" si="11"/>
        <v>0</v>
      </c>
      <c r="AZ10" s="52">
        <f t="shared" si="11"/>
        <v>0</v>
      </c>
      <c r="BA10" s="52">
        <f t="shared" si="11"/>
        <v>0</v>
      </c>
      <c r="BB10" s="52">
        <f t="shared" si="11"/>
        <v>0</v>
      </c>
      <c r="BC10" s="52">
        <f t="shared" si="11"/>
        <v>0</v>
      </c>
      <c r="BD10" s="52">
        <f t="shared" si="11"/>
        <v>0</v>
      </c>
      <c r="BE10" s="52">
        <f t="shared" si="11"/>
        <v>0</v>
      </c>
      <c r="BF10" s="52">
        <f t="shared" si="11"/>
        <v>0</v>
      </c>
      <c r="BG10" s="52">
        <f t="shared" si="11"/>
        <v>0</v>
      </c>
      <c r="BH10" s="52">
        <f t="shared" si="11"/>
        <v>0</v>
      </c>
      <c r="BI10" s="52">
        <f t="shared" si="11"/>
        <v>0</v>
      </c>
      <c r="BJ10" s="52">
        <f t="shared" si="11"/>
        <v>0</v>
      </c>
      <c r="BK10" s="52">
        <f t="shared" si="11"/>
        <v>0</v>
      </c>
      <c r="BL10" s="52">
        <f t="shared" si="11"/>
        <v>0</v>
      </c>
      <c r="BM10" s="52">
        <f t="shared" si="11"/>
        <v>0</v>
      </c>
      <c r="BN10" s="52">
        <f t="shared" si="11"/>
        <v>0</v>
      </c>
      <c r="BO10" s="52">
        <f t="shared" si="11"/>
        <v>0</v>
      </c>
      <c r="BP10" s="52">
        <f t="shared" si="11"/>
        <v>0</v>
      </c>
      <c r="BQ10" s="52">
        <f t="shared" si="11"/>
        <v>0</v>
      </c>
      <c r="BR10" s="52">
        <f t="shared" si="11"/>
        <v>0</v>
      </c>
      <c r="BS10" s="52">
        <f t="shared" si="11"/>
        <v>0</v>
      </c>
      <c r="BT10" s="52">
        <f t="shared" si="11"/>
        <v>0</v>
      </c>
      <c r="BU10" s="52">
        <f t="shared" si="11"/>
        <v>0</v>
      </c>
      <c r="BV10" s="52">
        <f t="shared" si="11"/>
        <v>0</v>
      </c>
      <c r="BW10" s="52">
        <f t="shared" si="11"/>
        <v>0</v>
      </c>
      <c r="BX10" s="52">
        <f t="shared" si="11"/>
        <v>0</v>
      </c>
      <c r="BY10" s="52">
        <f t="shared" si="11"/>
        <v>0</v>
      </c>
      <c r="BZ10" s="52">
        <f t="shared" si="11"/>
        <v>0</v>
      </c>
      <c r="CA10" s="52">
        <f t="shared" si="11"/>
        <v>0</v>
      </c>
      <c r="CB10" s="52">
        <f t="shared" si="11"/>
        <v>0</v>
      </c>
      <c r="CC10" s="52">
        <f t="shared" si="11"/>
        <v>0</v>
      </c>
      <c r="CD10" s="52">
        <f t="shared" si="11"/>
        <v>0</v>
      </c>
      <c r="CE10" s="52">
        <f t="shared" si="11"/>
        <v>0</v>
      </c>
    </row>
    <row r="11" spans="2:83" x14ac:dyDescent="0.25">
      <c r="C11" s="13" t="str">
        <f>C48</f>
        <v>LED (total)</v>
      </c>
      <c r="E11" s="13"/>
      <c r="G11" s="8">
        <f>G48</f>
        <v>0</v>
      </c>
      <c r="H11" s="8">
        <f t="shared" ref="H11:W11" si="12">H48</f>
        <v>0</v>
      </c>
      <c r="I11" s="8">
        <f t="shared" si="12"/>
        <v>0</v>
      </c>
      <c r="J11" s="8">
        <f t="shared" si="12"/>
        <v>0</v>
      </c>
      <c r="K11" s="8">
        <f t="shared" si="12"/>
        <v>0</v>
      </c>
      <c r="L11" s="8">
        <f t="shared" si="12"/>
        <v>0</v>
      </c>
      <c r="M11" s="8">
        <f t="shared" si="12"/>
        <v>0</v>
      </c>
      <c r="N11" s="8">
        <f t="shared" si="12"/>
        <v>0</v>
      </c>
      <c r="O11" s="8">
        <f t="shared" si="12"/>
        <v>0</v>
      </c>
      <c r="P11" s="8">
        <f t="shared" si="12"/>
        <v>0</v>
      </c>
      <c r="Q11" s="8">
        <f t="shared" si="12"/>
        <v>0</v>
      </c>
      <c r="R11" s="8">
        <f t="shared" si="12"/>
        <v>0</v>
      </c>
      <c r="S11" s="8">
        <f t="shared" si="12"/>
        <v>0</v>
      </c>
      <c r="T11" s="8">
        <f t="shared" si="12"/>
        <v>0</v>
      </c>
      <c r="U11" s="8">
        <f t="shared" si="12"/>
        <v>0</v>
      </c>
      <c r="V11" s="8">
        <f t="shared" si="12"/>
        <v>0</v>
      </c>
      <c r="W11" s="52">
        <f t="shared" si="12"/>
        <v>0</v>
      </c>
      <c r="X11" s="52">
        <f t="shared" ref="X11:CE11" si="13">X48</f>
        <v>0</v>
      </c>
      <c r="Y11" s="52">
        <f t="shared" si="13"/>
        <v>0</v>
      </c>
      <c r="Z11" s="52">
        <f t="shared" si="13"/>
        <v>0</v>
      </c>
      <c r="AA11" s="52">
        <f t="shared" si="13"/>
        <v>0</v>
      </c>
      <c r="AB11" s="52">
        <f t="shared" si="13"/>
        <v>0</v>
      </c>
      <c r="AC11" s="52">
        <f t="shared" si="13"/>
        <v>0</v>
      </c>
      <c r="AD11" s="52">
        <f t="shared" si="13"/>
        <v>0</v>
      </c>
      <c r="AE11" s="52">
        <f t="shared" si="13"/>
        <v>0</v>
      </c>
      <c r="AF11" s="52">
        <f t="shared" si="13"/>
        <v>0</v>
      </c>
      <c r="AG11" s="52">
        <f t="shared" si="13"/>
        <v>0</v>
      </c>
      <c r="AH11" s="52">
        <f t="shared" si="13"/>
        <v>0</v>
      </c>
      <c r="AI11" s="52">
        <f t="shared" si="13"/>
        <v>0</v>
      </c>
      <c r="AJ11" s="52">
        <f t="shared" si="13"/>
        <v>0</v>
      </c>
      <c r="AK11" s="52">
        <f t="shared" si="13"/>
        <v>0</v>
      </c>
      <c r="AL11" s="52">
        <f t="shared" si="13"/>
        <v>0</v>
      </c>
      <c r="AM11" s="52">
        <f t="shared" si="13"/>
        <v>0</v>
      </c>
      <c r="AN11" s="52">
        <f t="shared" si="13"/>
        <v>0</v>
      </c>
      <c r="AO11" s="52">
        <f t="shared" si="13"/>
        <v>1.6864159060000001</v>
      </c>
      <c r="AP11" s="52">
        <f t="shared" si="13"/>
        <v>4.0471100089999998</v>
      </c>
      <c r="AQ11" s="52">
        <f t="shared" si="13"/>
        <v>8.4607745059999999</v>
      </c>
      <c r="AR11" s="52">
        <f t="shared" si="13"/>
        <v>16.666278825555558</v>
      </c>
      <c r="AS11" s="52">
        <f t="shared" si="13"/>
        <v>31.499953965666663</v>
      </c>
      <c r="AT11" s="52">
        <f t="shared" si="13"/>
        <v>81.668497833333333</v>
      </c>
      <c r="AU11" s="52">
        <f t="shared" si="13"/>
        <v>0</v>
      </c>
      <c r="AV11" s="52">
        <f t="shared" si="13"/>
        <v>0</v>
      </c>
      <c r="AW11" s="52">
        <f t="shared" si="13"/>
        <v>0</v>
      </c>
      <c r="AX11" s="52">
        <f t="shared" si="13"/>
        <v>0</v>
      </c>
      <c r="AY11" s="52">
        <f t="shared" si="13"/>
        <v>0</v>
      </c>
      <c r="AZ11" s="52">
        <f t="shared" si="13"/>
        <v>0</v>
      </c>
      <c r="BA11" s="52">
        <f t="shared" si="13"/>
        <v>0</v>
      </c>
      <c r="BB11" s="52">
        <f t="shared" si="13"/>
        <v>0</v>
      </c>
      <c r="BC11" s="52">
        <f t="shared" si="13"/>
        <v>0</v>
      </c>
      <c r="BD11" s="52">
        <f t="shared" si="13"/>
        <v>0</v>
      </c>
      <c r="BE11" s="52">
        <f t="shared" si="13"/>
        <v>0</v>
      </c>
      <c r="BF11" s="52">
        <f t="shared" si="13"/>
        <v>0</v>
      </c>
      <c r="BG11" s="52">
        <f t="shared" si="13"/>
        <v>0</v>
      </c>
      <c r="BH11" s="52">
        <f t="shared" si="13"/>
        <v>0</v>
      </c>
      <c r="BI11" s="52">
        <f t="shared" si="13"/>
        <v>0</v>
      </c>
      <c r="BJ11" s="52">
        <f t="shared" si="13"/>
        <v>0</v>
      </c>
      <c r="BK11" s="52">
        <f t="shared" si="13"/>
        <v>0</v>
      </c>
      <c r="BL11" s="52">
        <f t="shared" si="13"/>
        <v>0</v>
      </c>
      <c r="BM11" s="52">
        <f t="shared" si="13"/>
        <v>0</v>
      </c>
      <c r="BN11" s="52">
        <f t="shared" si="13"/>
        <v>0</v>
      </c>
      <c r="BO11" s="52">
        <f t="shared" si="13"/>
        <v>0</v>
      </c>
      <c r="BP11" s="52">
        <f t="shared" si="13"/>
        <v>0</v>
      </c>
      <c r="BQ11" s="52">
        <f t="shared" si="13"/>
        <v>0</v>
      </c>
      <c r="BR11" s="52">
        <f t="shared" si="13"/>
        <v>0</v>
      </c>
      <c r="BS11" s="52">
        <f t="shared" si="13"/>
        <v>0</v>
      </c>
      <c r="BT11" s="52">
        <f t="shared" si="13"/>
        <v>0</v>
      </c>
      <c r="BU11" s="52">
        <f t="shared" si="13"/>
        <v>0</v>
      </c>
      <c r="BV11" s="52">
        <f t="shared" si="13"/>
        <v>0</v>
      </c>
      <c r="BW11" s="52">
        <f t="shared" si="13"/>
        <v>0</v>
      </c>
      <c r="BX11" s="52">
        <f t="shared" si="13"/>
        <v>0</v>
      </c>
      <c r="BY11" s="52">
        <f t="shared" si="13"/>
        <v>0</v>
      </c>
      <c r="BZ11" s="52">
        <f t="shared" si="13"/>
        <v>0</v>
      </c>
      <c r="CA11" s="52">
        <f t="shared" si="13"/>
        <v>0</v>
      </c>
      <c r="CB11" s="52">
        <f t="shared" si="13"/>
        <v>0</v>
      </c>
      <c r="CC11" s="52">
        <f t="shared" si="13"/>
        <v>0</v>
      </c>
      <c r="CD11" s="52">
        <f t="shared" si="13"/>
        <v>0</v>
      </c>
      <c r="CE11" s="52">
        <f t="shared" si="13"/>
        <v>0</v>
      </c>
    </row>
    <row r="12" spans="2:83" x14ac:dyDescent="0.25">
      <c r="C12" s="15" t="str">
        <f>C49</f>
        <v>GLS stock</v>
      </c>
      <c r="D12" s="81"/>
      <c r="E12" s="15"/>
      <c r="F12" s="81"/>
      <c r="G12" s="14">
        <f>G49</f>
        <v>0</v>
      </c>
      <c r="H12" s="14">
        <f t="shared" ref="H12:W12" si="14">H49</f>
        <v>0</v>
      </c>
      <c r="I12" s="14">
        <f t="shared" si="14"/>
        <v>0</v>
      </c>
      <c r="J12" s="14">
        <f t="shared" si="14"/>
        <v>0</v>
      </c>
      <c r="K12" s="14">
        <f t="shared" si="14"/>
        <v>0</v>
      </c>
      <c r="L12" s="14">
        <f t="shared" si="14"/>
        <v>0</v>
      </c>
      <c r="M12" s="14">
        <f t="shared" si="14"/>
        <v>0</v>
      </c>
      <c r="N12" s="14">
        <f t="shared" si="14"/>
        <v>0</v>
      </c>
      <c r="O12" s="14">
        <f t="shared" si="14"/>
        <v>0</v>
      </c>
      <c r="P12" s="14">
        <f t="shared" si="14"/>
        <v>0</v>
      </c>
      <c r="Q12" s="14">
        <f t="shared" si="14"/>
        <v>0</v>
      </c>
      <c r="R12" s="14">
        <f t="shared" si="14"/>
        <v>0</v>
      </c>
      <c r="S12" s="14">
        <f t="shared" si="14"/>
        <v>0</v>
      </c>
      <c r="T12" s="14">
        <f t="shared" si="14"/>
        <v>0</v>
      </c>
      <c r="U12" s="14">
        <f t="shared" si="14"/>
        <v>0</v>
      </c>
      <c r="V12" s="14">
        <f t="shared" si="14"/>
        <v>0</v>
      </c>
      <c r="W12" s="14">
        <f t="shared" si="14"/>
        <v>0</v>
      </c>
      <c r="X12" s="14">
        <f t="shared" ref="X12:CE12" si="15">X49</f>
        <v>0</v>
      </c>
      <c r="Y12" s="14">
        <f t="shared" si="15"/>
        <v>0</v>
      </c>
      <c r="Z12" s="14">
        <f t="shared" si="15"/>
        <v>0</v>
      </c>
      <c r="AA12" s="14">
        <f t="shared" si="15"/>
        <v>0</v>
      </c>
      <c r="AB12" s="14">
        <f t="shared" si="15"/>
        <v>0</v>
      </c>
      <c r="AC12" s="14">
        <f t="shared" si="15"/>
        <v>0</v>
      </c>
      <c r="AD12" s="14">
        <f t="shared" si="15"/>
        <v>0</v>
      </c>
      <c r="AE12" s="14">
        <f t="shared" si="15"/>
        <v>0</v>
      </c>
      <c r="AF12" s="14">
        <f t="shared" si="15"/>
        <v>0</v>
      </c>
      <c r="AG12" s="14">
        <f t="shared" si="15"/>
        <v>0</v>
      </c>
      <c r="AH12" s="14">
        <f t="shared" si="15"/>
        <v>0</v>
      </c>
      <c r="AI12" s="14">
        <f t="shared" si="15"/>
        <v>0</v>
      </c>
      <c r="AJ12" s="14">
        <f t="shared" si="15"/>
        <v>0</v>
      </c>
      <c r="AK12" s="14">
        <f t="shared" si="15"/>
        <v>0</v>
      </c>
      <c r="AL12" s="14">
        <f t="shared" si="15"/>
        <v>0</v>
      </c>
      <c r="AM12" s="14">
        <f t="shared" si="15"/>
        <v>0</v>
      </c>
      <c r="AN12" s="14">
        <f t="shared" si="15"/>
        <v>0</v>
      </c>
      <c r="AO12" s="14">
        <f t="shared" si="15"/>
        <v>0</v>
      </c>
      <c r="AP12" s="14">
        <f t="shared" si="15"/>
        <v>75</v>
      </c>
      <c r="AQ12" s="14">
        <f t="shared" si="15"/>
        <v>111.66666666666667</v>
      </c>
      <c r="AR12" s="14">
        <f t="shared" si="15"/>
        <v>168.33333333333334</v>
      </c>
      <c r="AS12" s="14">
        <f t="shared" si="15"/>
        <v>228.33333333333334</v>
      </c>
      <c r="AT12" s="14">
        <f t="shared" si="15"/>
        <v>266.66666666666669</v>
      </c>
      <c r="AU12" s="14">
        <f t="shared" si="15"/>
        <v>0</v>
      </c>
      <c r="AV12" s="14">
        <f t="shared" si="15"/>
        <v>0</v>
      </c>
      <c r="AW12" s="14">
        <f t="shared" si="15"/>
        <v>0</v>
      </c>
      <c r="AX12" s="14">
        <f t="shared" si="15"/>
        <v>0</v>
      </c>
      <c r="AY12" s="14">
        <f t="shared" si="15"/>
        <v>0</v>
      </c>
      <c r="AZ12" s="14">
        <f t="shared" si="15"/>
        <v>0</v>
      </c>
      <c r="BA12" s="14">
        <f t="shared" si="15"/>
        <v>0</v>
      </c>
      <c r="BB12" s="14">
        <f t="shared" si="15"/>
        <v>0</v>
      </c>
      <c r="BC12" s="14">
        <f t="shared" si="15"/>
        <v>0</v>
      </c>
      <c r="BD12" s="14">
        <f t="shared" si="15"/>
        <v>0</v>
      </c>
      <c r="BE12" s="14">
        <f t="shared" si="15"/>
        <v>0</v>
      </c>
      <c r="BF12" s="14">
        <f t="shared" si="15"/>
        <v>0</v>
      </c>
      <c r="BG12" s="14">
        <f t="shared" si="15"/>
        <v>0</v>
      </c>
      <c r="BH12" s="14">
        <f t="shared" si="15"/>
        <v>0</v>
      </c>
      <c r="BI12" s="14">
        <f t="shared" si="15"/>
        <v>0</v>
      </c>
      <c r="BJ12" s="14">
        <f t="shared" si="15"/>
        <v>0</v>
      </c>
      <c r="BK12" s="14">
        <f t="shared" si="15"/>
        <v>0</v>
      </c>
      <c r="BL12" s="14">
        <f t="shared" si="15"/>
        <v>0</v>
      </c>
      <c r="BM12" s="14">
        <f t="shared" si="15"/>
        <v>0</v>
      </c>
      <c r="BN12" s="14">
        <f t="shared" si="15"/>
        <v>0</v>
      </c>
      <c r="BO12" s="14">
        <f t="shared" si="15"/>
        <v>0</v>
      </c>
      <c r="BP12" s="14">
        <f t="shared" si="15"/>
        <v>0</v>
      </c>
      <c r="BQ12" s="14">
        <f t="shared" si="15"/>
        <v>0</v>
      </c>
      <c r="BR12" s="14">
        <f t="shared" si="15"/>
        <v>0</v>
      </c>
      <c r="BS12" s="14">
        <f t="shared" si="15"/>
        <v>0</v>
      </c>
      <c r="BT12" s="14">
        <f t="shared" si="15"/>
        <v>0</v>
      </c>
      <c r="BU12" s="14">
        <f t="shared" si="15"/>
        <v>0</v>
      </c>
      <c r="BV12" s="14">
        <f t="shared" si="15"/>
        <v>0</v>
      </c>
      <c r="BW12" s="14">
        <f t="shared" si="15"/>
        <v>0</v>
      </c>
      <c r="BX12" s="14">
        <f t="shared" si="15"/>
        <v>0</v>
      </c>
      <c r="BY12" s="14">
        <f t="shared" si="15"/>
        <v>0</v>
      </c>
      <c r="BZ12" s="14">
        <f t="shared" si="15"/>
        <v>0</v>
      </c>
      <c r="CA12" s="14">
        <f t="shared" si="15"/>
        <v>0</v>
      </c>
      <c r="CB12" s="14">
        <f t="shared" si="15"/>
        <v>0</v>
      </c>
      <c r="CC12" s="14">
        <f t="shared" si="15"/>
        <v>0</v>
      </c>
      <c r="CD12" s="14">
        <f t="shared" si="15"/>
        <v>0</v>
      </c>
      <c r="CE12" s="14">
        <f t="shared" si="15"/>
        <v>0</v>
      </c>
    </row>
    <row r="13" spans="2:83" x14ac:dyDescent="0.25">
      <c r="C13" s="15" t="str">
        <f>C50</f>
        <v>Tungsten stock</v>
      </c>
      <c r="D13" s="81"/>
      <c r="E13" s="15"/>
      <c r="F13" s="81"/>
      <c r="G13" s="14">
        <f>G50</f>
        <v>0</v>
      </c>
      <c r="H13" s="14">
        <f t="shared" ref="H13:W13" si="16">H50</f>
        <v>0</v>
      </c>
      <c r="I13" s="14">
        <f t="shared" si="16"/>
        <v>0</v>
      </c>
      <c r="J13" s="14">
        <f t="shared" si="16"/>
        <v>0</v>
      </c>
      <c r="K13" s="14">
        <f t="shared" si="16"/>
        <v>0</v>
      </c>
      <c r="L13" s="14">
        <f t="shared" si="16"/>
        <v>0</v>
      </c>
      <c r="M13" s="14">
        <f t="shared" si="16"/>
        <v>0</v>
      </c>
      <c r="N13" s="14">
        <f t="shared" si="16"/>
        <v>0</v>
      </c>
      <c r="O13" s="14">
        <f t="shared" si="16"/>
        <v>0</v>
      </c>
      <c r="P13" s="14">
        <f t="shared" si="16"/>
        <v>0</v>
      </c>
      <c r="Q13" s="14">
        <f t="shared" si="16"/>
        <v>0</v>
      </c>
      <c r="R13" s="14">
        <f t="shared" si="16"/>
        <v>0</v>
      </c>
      <c r="S13" s="14">
        <f t="shared" si="16"/>
        <v>0</v>
      </c>
      <c r="T13" s="14">
        <f t="shared" si="16"/>
        <v>0</v>
      </c>
      <c r="U13" s="14">
        <f t="shared" si="16"/>
        <v>0</v>
      </c>
      <c r="V13" s="14">
        <f t="shared" si="16"/>
        <v>0</v>
      </c>
      <c r="W13" s="14">
        <f t="shared" si="16"/>
        <v>0</v>
      </c>
      <c r="X13" s="14">
        <f t="shared" ref="X13:CE13" si="17">X50</f>
        <v>0</v>
      </c>
      <c r="Y13" s="14">
        <f t="shared" si="17"/>
        <v>0</v>
      </c>
      <c r="Z13" s="14">
        <f t="shared" si="17"/>
        <v>0</v>
      </c>
      <c r="AA13" s="14">
        <f t="shared" si="17"/>
        <v>0</v>
      </c>
      <c r="AB13" s="14">
        <f t="shared" si="17"/>
        <v>0</v>
      </c>
      <c r="AC13" s="14">
        <f t="shared" si="17"/>
        <v>0</v>
      </c>
      <c r="AD13" s="14">
        <f t="shared" si="17"/>
        <v>0</v>
      </c>
      <c r="AE13" s="14">
        <f t="shared" si="17"/>
        <v>0</v>
      </c>
      <c r="AF13" s="14">
        <f t="shared" si="17"/>
        <v>0</v>
      </c>
      <c r="AG13" s="14">
        <f t="shared" si="17"/>
        <v>0</v>
      </c>
      <c r="AH13" s="14">
        <f t="shared" si="17"/>
        <v>0</v>
      </c>
      <c r="AI13" s="14">
        <f t="shared" si="17"/>
        <v>0</v>
      </c>
      <c r="AJ13" s="14">
        <f t="shared" si="17"/>
        <v>0</v>
      </c>
      <c r="AK13" s="14">
        <f t="shared" si="17"/>
        <v>0</v>
      </c>
      <c r="AL13" s="14">
        <f t="shared" si="17"/>
        <v>0</v>
      </c>
      <c r="AM13" s="14">
        <f t="shared" si="17"/>
        <v>0</v>
      </c>
      <c r="AN13" s="14">
        <f t="shared" si="17"/>
        <v>0</v>
      </c>
      <c r="AO13" s="14">
        <f t="shared" si="17"/>
        <v>0</v>
      </c>
      <c r="AP13" s="14">
        <f t="shared" si="17"/>
        <v>0</v>
      </c>
      <c r="AQ13" s="14">
        <f t="shared" si="17"/>
        <v>90</v>
      </c>
      <c r="AR13" s="14">
        <f t="shared" si="17"/>
        <v>140</v>
      </c>
      <c r="AS13" s="14">
        <f t="shared" si="17"/>
        <v>140</v>
      </c>
      <c r="AT13" s="14">
        <f t="shared" si="17"/>
        <v>130</v>
      </c>
      <c r="AU13" s="14">
        <f t="shared" si="17"/>
        <v>0</v>
      </c>
      <c r="AV13" s="14">
        <f t="shared" si="17"/>
        <v>0</v>
      </c>
      <c r="AW13" s="14">
        <f t="shared" si="17"/>
        <v>0</v>
      </c>
      <c r="AX13" s="14">
        <f t="shared" si="17"/>
        <v>0</v>
      </c>
      <c r="AY13" s="14">
        <f t="shared" si="17"/>
        <v>0</v>
      </c>
      <c r="AZ13" s="14">
        <f t="shared" si="17"/>
        <v>0</v>
      </c>
      <c r="BA13" s="14">
        <f t="shared" si="17"/>
        <v>0</v>
      </c>
      <c r="BB13" s="14">
        <f t="shared" si="17"/>
        <v>0</v>
      </c>
      <c r="BC13" s="14">
        <f t="shared" si="17"/>
        <v>0</v>
      </c>
      <c r="BD13" s="14">
        <f t="shared" si="17"/>
        <v>0</v>
      </c>
      <c r="BE13" s="14">
        <f t="shared" si="17"/>
        <v>0</v>
      </c>
      <c r="BF13" s="14">
        <f t="shared" si="17"/>
        <v>0</v>
      </c>
      <c r="BG13" s="14">
        <f t="shared" si="17"/>
        <v>0</v>
      </c>
      <c r="BH13" s="14">
        <f t="shared" si="17"/>
        <v>0</v>
      </c>
      <c r="BI13" s="14">
        <f t="shared" si="17"/>
        <v>0</v>
      </c>
      <c r="BJ13" s="14">
        <f t="shared" si="17"/>
        <v>0</v>
      </c>
      <c r="BK13" s="14">
        <f t="shared" si="17"/>
        <v>0</v>
      </c>
      <c r="BL13" s="14">
        <f t="shared" si="17"/>
        <v>0</v>
      </c>
      <c r="BM13" s="14">
        <f t="shared" si="17"/>
        <v>0</v>
      </c>
      <c r="BN13" s="14">
        <f t="shared" si="17"/>
        <v>0</v>
      </c>
      <c r="BO13" s="14">
        <f t="shared" si="17"/>
        <v>0</v>
      </c>
      <c r="BP13" s="14">
        <f t="shared" si="17"/>
        <v>0</v>
      </c>
      <c r="BQ13" s="14">
        <f t="shared" si="17"/>
        <v>0</v>
      </c>
      <c r="BR13" s="14">
        <f t="shared" si="17"/>
        <v>0</v>
      </c>
      <c r="BS13" s="14">
        <f t="shared" si="17"/>
        <v>0</v>
      </c>
      <c r="BT13" s="14">
        <f t="shared" si="17"/>
        <v>0</v>
      </c>
      <c r="BU13" s="14">
        <f t="shared" si="17"/>
        <v>0</v>
      </c>
      <c r="BV13" s="14">
        <f t="shared" si="17"/>
        <v>0</v>
      </c>
      <c r="BW13" s="14">
        <f t="shared" si="17"/>
        <v>0</v>
      </c>
      <c r="BX13" s="14">
        <f t="shared" si="17"/>
        <v>0</v>
      </c>
      <c r="BY13" s="14">
        <f t="shared" si="17"/>
        <v>0</v>
      </c>
      <c r="BZ13" s="14">
        <f t="shared" si="17"/>
        <v>0</v>
      </c>
      <c r="CA13" s="14">
        <f t="shared" si="17"/>
        <v>0</v>
      </c>
      <c r="CB13" s="14">
        <f t="shared" si="17"/>
        <v>0</v>
      </c>
      <c r="CC13" s="14">
        <f t="shared" si="17"/>
        <v>0</v>
      </c>
      <c r="CD13" s="14">
        <f t="shared" si="17"/>
        <v>0</v>
      </c>
      <c r="CE13" s="14">
        <f t="shared" si="17"/>
        <v>0</v>
      </c>
    </row>
    <row r="14" spans="2:83" s="83" customFormat="1" x14ac:dyDescent="0.25">
      <c r="B14" s="50"/>
      <c r="C14" s="82" t="str">
        <f>C51</f>
        <v>TOTAL</v>
      </c>
      <c r="E14" s="82"/>
      <c r="G14" s="9">
        <f>G51</f>
        <v>1670.8520581705354</v>
      </c>
      <c r="H14" s="9">
        <f t="shared" ref="H14:W14" si="18">H51</f>
        <v>1687.4798083528108</v>
      </c>
      <c r="I14" s="9">
        <f t="shared" si="18"/>
        <v>1704.3799958370601</v>
      </c>
      <c r="J14" s="9">
        <f t="shared" si="18"/>
        <v>1721.5586038625243</v>
      </c>
      <c r="K14" s="9">
        <f t="shared" si="18"/>
        <v>1739.0217760437808</v>
      </c>
      <c r="L14" s="9">
        <f t="shared" si="18"/>
        <v>1775.9568603095117</v>
      </c>
      <c r="M14" s="9">
        <f t="shared" si="18"/>
        <v>1798.1394834256735</v>
      </c>
      <c r="N14" s="9">
        <f t="shared" si="18"/>
        <v>1818.8348401754713</v>
      </c>
      <c r="O14" s="9">
        <f t="shared" si="18"/>
        <v>1845.1322244764003</v>
      </c>
      <c r="P14" s="9">
        <f t="shared" si="18"/>
        <v>1880.0398159452247</v>
      </c>
      <c r="Q14" s="9">
        <f t="shared" si="18"/>
        <v>1908.8560963753825</v>
      </c>
      <c r="R14" s="9">
        <f t="shared" si="18"/>
        <v>1939.4216847532471</v>
      </c>
      <c r="S14" s="9">
        <f t="shared" si="18"/>
        <v>1971.3070583888393</v>
      </c>
      <c r="T14" s="9">
        <f t="shared" si="18"/>
        <v>2004.7092616284608</v>
      </c>
      <c r="U14" s="9">
        <f t="shared" si="18"/>
        <v>2039.8666714074673</v>
      </c>
      <c r="V14" s="9">
        <f t="shared" si="18"/>
        <v>2077.0685955007889</v>
      </c>
      <c r="W14" s="6">
        <f t="shared" si="18"/>
        <v>2111.6671925367164</v>
      </c>
      <c r="X14" s="6">
        <f t="shared" ref="X14:CE14" si="19">X51</f>
        <v>2124.3871599984514</v>
      </c>
      <c r="Y14" s="6">
        <f t="shared" si="19"/>
        <v>2149.4748895803527</v>
      </c>
      <c r="Z14" s="6">
        <f t="shared" si="19"/>
        <v>2182.1447124993861</v>
      </c>
      <c r="AA14" s="6">
        <f t="shared" si="19"/>
        <v>2202.0282805024449</v>
      </c>
      <c r="AB14" s="6">
        <f t="shared" si="19"/>
        <v>2227.9894338432332</v>
      </c>
      <c r="AC14" s="6">
        <f t="shared" si="19"/>
        <v>2249.3394806381712</v>
      </c>
      <c r="AD14" s="6">
        <f t="shared" si="19"/>
        <v>2273.122627266539</v>
      </c>
      <c r="AE14" s="6">
        <f t="shared" si="19"/>
        <v>2294.5833180946438</v>
      </c>
      <c r="AF14" s="6">
        <f t="shared" si="19"/>
        <v>2320.948581165625</v>
      </c>
      <c r="AG14" s="6">
        <f t="shared" si="19"/>
        <v>2340.8675106769961</v>
      </c>
      <c r="AH14" s="6">
        <f t="shared" si="19"/>
        <v>2358.5564759094955</v>
      </c>
      <c r="AI14" s="6">
        <f t="shared" si="19"/>
        <v>2371.2744914634472</v>
      </c>
      <c r="AJ14" s="6">
        <f t="shared" si="19"/>
        <v>2397.3547541470698</v>
      </c>
      <c r="AK14" s="6">
        <f t="shared" si="19"/>
        <v>2444.9829711512002</v>
      </c>
      <c r="AL14" s="6">
        <f t="shared" si="19"/>
        <v>2560.4525270422068</v>
      </c>
      <c r="AM14" s="6">
        <f t="shared" si="19"/>
        <v>2677.4022968543377</v>
      </c>
      <c r="AN14" s="6">
        <f t="shared" si="19"/>
        <v>2836.1310533124738</v>
      </c>
      <c r="AO14" s="6">
        <f t="shared" si="19"/>
        <v>2777.447969636471</v>
      </c>
      <c r="AP14" s="6">
        <f t="shared" si="19"/>
        <v>2592.4763725394391</v>
      </c>
      <c r="AQ14" s="6">
        <f t="shared" si="19"/>
        <v>2353.722658532105</v>
      </c>
      <c r="AR14" s="6">
        <f t="shared" si="19"/>
        <v>2098.6414714401662</v>
      </c>
      <c r="AS14" s="6">
        <f t="shared" si="19"/>
        <v>1888.7722131610478</v>
      </c>
      <c r="AT14" s="6">
        <f t="shared" si="19"/>
        <v>1731.030920028295</v>
      </c>
      <c r="AU14" s="6">
        <f t="shared" si="19"/>
        <v>0</v>
      </c>
      <c r="AV14" s="6">
        <f t="shared" si="19"/>
        <v>0</v>
      </c>
      <c r="AW14" s="6">
        <f t="shared" si="19"/>
        <v>0</v>
      </c>
      <c r="AX14" s="6">
        <f t="shared" si="19"/>
        <v>0</v>
      </c>
      <c r="AY14" s="6">
        <f t="shared" si="19"/>
        <v>0</v>
      </c>
      <c r="AZ14" s="6">
        <f t="shared" si="19"/>
        <v>0</v>
      </c>
      <c r="BA14" s="6">
        <f t="shared" si="19"/>
        <v>0</v>
      </c>
      <c r="BB14" s="6">
        <f t="shared" si="19"/>
        <v>0</v>
      </c>
      <c r="BC14" s="6">
        <f t="shared" si="19"/>
        <v>0</v>
      </c>
      <c r="BD14" s="6">
        <f t="shared" si="19"/>
        <v>0</v>
      </c>
      <c r="BE14" s="6">
        <f t="shared" si="19"/>
        <v>0</v>
      </c>
      <c r="BF14" s="6">
        <f t="shared" si="19"/>
        <v>0</v>
      </c>
      <c r="BG14" s="6">
        <f t="shared" si="19"/>
        <v>0</v>
      </c>
      <c r="BH14" s="6">
        <f t="shared" si="19"/>
        <v>0</v>
      </c>
      <c r="BI14" s="6">
        <f t="shared" si="19"/>
        <v>0</v>
      </c>
      <c r="BJ14" s="6">
        <f t="shared" si="19"/>
        <v>0</v>
      </c>
      <c r="BK14" s="6">
        <f t="shared" si="19"/>
        <v>0</v>
      </c>
      <c r="BL14" s="6">
        <f t="shared" si="19"/>
        <v>0</v>
      </c>
      <c r="BM14" s="6">
        <f t="shared" si="19"/>
        <v>0</v>
      </c>
      <c r="BN14" s="6">
        <f t="shared" si="19"/>
        <v>0</v>
      </c>
      <c r="BO14" s="6">
        <f t="shared" si="19"/>
        <v>0</v>
      </c>
      <c r="BP14" s="6">
        <f t="shared" si="19"/>
        <v>0</v>
      </c>
      <c r="BQ14" s="6">
        <f t="shared" si="19"/>
        <v>0</v>
      </c>
      <c r="BR14" s="6">
        <f t="shared" si="19"/>
        <v>0</v>
      </c>
      <c r="BS14" s="6">
        <f t="shared" si="19"/>
        <v>0</v>
      </c>
      <c r="BT14" s="6">
        <f t="shared" si="19"/>
        <v>0</v>
      </c>
      <c r="BU14" s="6">
        <f t="shared" si="19"/>
        <v>0</v>
      </c>
      <c r="BV14" s="6">
        <f t="shared" si="19"/>
        <v>0</v>
      </c>
      <c r="BW14" s="6">
        <f t="shared" si="19"/>
        <v>0</v>
      </c>
      <c r="BX14" s="6">
        <f t="shared" si="19"/>
        <v>0</v>
      </c>
      <c r="BY14" s="6">
        <f t="shared" si="19"/>
        <v>0</v>
      </c>
      <c r="BZ14" s="6">
        <f t="shared" si="19"/>
        <v>0</v>
      </c>
      <c r="CA14" s="6">
        <f t="shared" si="19"/>
        <v>0</v>
      </c>
      <c r="CB14" s="6">
        <f t="shared" si="19"/>
        <v>0</v>
      </c>
      <c r="CC14" s="6">
        <f t="shared" si="19"/>
        <v>0</v>
      </c>
      <c r="CD14" s="6">
        <f t="shared" si="19"/>
        <v>0</v>
      </c>
      <c r="CE14" s="6">
        <f t="shared" si="19"/>
        <v>0</v>
      </c>
    </row>
    <row r="16" spans="2:83" hidden="1" x14ac:dyDescent="0.25"/>
    <row r="17" spans="2:83" hidden="1" x14ac:dyDescent="0.25"/>
    <row r="18" spans="2:83" hidden="1" x14ac:dyDescent="0.25"/>
    <row r="19" spans="2:83" ht="14.4" hidden="1" customHeight="1" x14ac:dyDescent="0.25"/>
    <row r="20" spans="2:83" x14ac:dyDescent="0.25">
      <c r="B20" s="313" t="s">
        <v>268</v>
      </c>
      <c r="C20" s="314"/>
      <c r="E20" s="318"/>
      <c r="G20" s="79">
        <f t="shared" ref="G20:V20" si="20">H20-1</f>
        <v>1974</v>
      </c>
      <c r="H20" s="79">
        <f t="shared" si="20"/>
        <v>1975</v>
      </c>
      <c r="I20" s="79">
        <f t="shared" si="20"/>
        <v>1976</v>
      </c>
      <c r="J20" s="79">
        <f t="shared" si="20"/>
        <v>1977</v>
      </c>
      <c r="K20" s="79">
        <f t="shared" si="20"/>
        <v>1978</v>
      </c>
      <c r="L20" s="79">
        <f t="shared" si="20"/>
        <v>1979</v>
      </c>
      <c r="M20" s="79">
        <f t="shared" si="20"/>
        <v>1980</v>
      </c>
      <c r="N20" s="79">
        <f t="shared" si="20"/>
        <v>1981</v>
      </c>
      <c r="O20" s="79">
        <f t="shared" si="20"/>
        <v>1982</v>
      </c>
      <c r="P20" s="79">
        <f t="shared" si="20"/>
        <v>1983</v>
      </c>
      <c r="Q20" s="79">
        <f t="shared" si="20"/>
        <v>1984</v>
      </c>
      <c r="R20" s="79">
        <f t="shared" si="20"/>
        <v>1985</v>
      </c>
      <c r="S20" s="79">
        <f t="shared" si="20"/>
        <v>1986</v>
      </c>
      <c r="T20" s="79">
        <f t="shared" si="20"/>
        <v>1987</v>
      </c>
      <c r="U20" s="79">
        <f t="shared" si="20"/>
        <v>1988</v>
      </c>
      <c r="V20" s="79">
        <f t="shared" si="20"/>
        <v>1989</v>
      </c>
      <c r="W20" s="80">
        <v>1990</v>
      </c>
      <c r="X20" s="80">
        <v>1991</v>
      </c>
      <c r="Y20" s="80">
        <v>1992</v>
      </c>
      <c r="Z20" s="80">
        <v>1993</v>
      </c>
      <c r="AA20" s="80">
        <v>1994</v>
      </c>
      <c r="AB20" s="80">
        <v>1995</v>
      </c>
      <c r="AC20" s="80">
        <v>1996</v>
      </c>
      <c r="AD20" s="80">
        <v>1997</v>
      </c>
      <c r="AE20" s="80">
        <v>1998</v>
      </c>
      <c r="AF20" s="80">
        <v>1999</v>
      </c>
      <c r="AG20" s="80">
        <v>2000</v>
      </c>
      <c r="AH20" s="80">
        <v>2001</v>
      </c>
      <c r="AI20" s="80">
        <v>2002</v>
      </c>
      <c r="AJ20" s="80">
        <v>2003</v>
      </c>
      <c r="AK20" s="80">
        <v>2004</v>
      </c>
      <c r="AL20" s="80">
        <v>2005</v>
      </c>
      <c r="AM20" s="80">
        <v>2006</v>
      </c>
      <c r="AN20" s="80">
        <v>2007</v>
      </c>
      <c r="AO20" s="80">
        <v>2008</v>
      </c>
      <c r="AP20" s="80">
        <v>2009</v>
      </c>
      <c r="AQ20" s="80">
        <v>2010</v>
      </c>
      <c r="AR20" s="80">
        <v>2011</v>
      </c>
      <c r="AS20" s="80">
        <v>2012</v>
      </c>
      <c r="AT20" s="80">
        <v>2013</v>
      </c>
      <c r="AU20" s="80">
        <v>2014</v>
      </c>
      <c r="AV20" s="80">
        <v>2015</v>
      </c>
      <c r="AW20" s="80">
        <v>2016</v>
      </c>
      <c r="AX20" s="80">
        <v>2017</v>
      </c>
      <c r="AY20" s="80">
        <v>2018</v>
      </c>
      <c r="AZ20" s="80">
        <v>2019</v>
      </c>
      <c r="BA20" s="80">
        <v>2020</v>
      </c>
      <c r="BB20" s="80">
        <v>2021</v>
      </c>
      <c r="BC20" s="80">
        <v>2022</v>
      </c>
      <c r="BD20" s="80">
        <v>2023</v>
      </c>
      <c r="BE20" s="80">
        <v>2024</v>
      </c>
      <c r="BF20" s="80">
        <v>2025</v>
      </c>
      <c r="BG20" s="80">
        <f t="shared" ref="BG20:CE20" si="21">BF20+1</f>
        <v>2026</v>
      </c>
      <c r="BH20" s="80">
        <f t="shared" si="21"/>
        <v>2027</v>
      </c>
      <c r="BI20" s="80">
        <f t="shared" si="21"/>
        <v>2028</v>
      </c>
      <c r="BJ20" s="80">
        <f t="shared" si="21"/>
        <v>2029</v>
      </c>
      <c r="BK20" s="80">
        <f t="shared" si="21"/>
        <v>2030</v>
      </c>
      <c r="BL20" s="80">
        <f t="shared" si="21"/>
        <v>2031</v>
      </c>
      <c r="BM20" s="80">
        <f t="shared" si="21"/>
        <v>2032</v>
      </c>
      <c r="BN20" s="80">
        <f t="shared" si="21"/>
        <v>2033</v>
      </c>
      <c r="BO20" s="80">
        <f t="shared" si="21"/>
        <v>2034</v>
      </c>
      <c r="BP20" s="80">
        <f t="shared" si="21"/>
        <v>2035</v>
      </c>
      <c r="BQ20" s="80">
        <f t="shared" si="21"/>
        <v>2036</v>
      </c>
      <c r="BR20" s="80">
        <f t="shared" si="21"/>
        <v>2037</v>
      </c>
      <c r="BS20" s="80">
        <f t="shared" si="21"/>
        <v>2038</v>
      </c>
      <c r="BT20" s="80">
        <f t="shared" si="21"/>
        <v>2039</v>
      </c>
      <c r="BU20" s="80">
        <f t="shared" si="21"/>
        <v>2040</v>
      </c>
      <c r="BV20" s="80">
        <f t="shared" si="21"/>
        <v>2041</v>
      </c>
      <c r="BW20" s="80">
        <f t="shared" si="21"/>
        <v>2042</v>
      </c>
      <c r="BX20" s="80">
        <f t="shared" si="21"/>
        <v>2043</v>
      </c>
      <c r="BY20" s="80">
        <f t="shared" si="21"/>
        <v>2044</v>
      </c>
      <c r="BZ20" s="80">
        <f t="shared" si="21"/>
        <v>2045</v>
      </c>
      <c r="CA20" s="80">
        <f t="shared" si="21"/>
        <v>2046</v>
      </c>
      <c r="CB20" s="80">
        <f t="shared" si="21"/>
        <v>2047</v>
      </c>
      <c r="CC20" s="80">
        <f t="shared" si="21"/>
        <v>2048</v>
      </c>
      <c r="CD20" s="80">
        <f t="shared" si="21"/>
        <v>2049</v>
      </c>
      <c r="CE20" s="80">
        <f t="shared" si="21"/>
        <v>2050</v>
      </c>
    </row>
    <row r="21" spans="2:83" s="56" customFormat="1" ht="14.4" customHeight="1" x14ac:dyDescent="0.25">
      <c r="B21" s="308" t="s">
        <v>82</v>
      </c>
      <c r="C21" s="309"/>
      <c r="E21" s="318"/>
    </row>
    <row r="22" spans="2:83" x14ac:dyDescent="0.25">
      <c r="B22" s="310" t="s">
        <v>81</v>
      </c>
      <c r="C22" s="311"/>
      <c r="E22" s="318"/>
    </row>
    <row r="23" spans="2:83" x14ac:dyDescent="0.25">
      <c r="B23" s="306" t="s">
        <v>0</v>
      </c>
      <c r="C23" s="53" t="s">
        <v>6</v>
      </c>
      <c r="E23" s="13"/>
      <c r="G23" s="84">
        <f>G73+G123</f>
        <v>51.275048926196185</v>
      </c>
      <c r="H23" s="84">
        <f t="shared" ref="H23:V23" si="22">H73+H123</f>
        <v>52.702029820820805</v>
      </c>
      <c r="I23" s="84">
        <f t="shared" si="22"/>
        <v>54.173144145176074</v>
      </c>
      <c r="J23" s="84">
        <f t="shared" si="22"/>
        <v>55.689756850697002</v>
      </c>
      <c r="K23" s="84">
        <f t="shared" si="22"/>
        <v>57.25327510381134</v>
      </c>
      <c r="L23" s="84">
        <f t="shared" si="22"/>
        <v>58.865149591558101</v>
      </c>
      <c r="M23" s="84">
        <f t="shared" si="22"/>
        <v>60.526875867585666</v>
      </c>
      <c r="N23" s="84">
        <f t="shared" si="22"/>
        <v>62.23999573977904</v>
      </c>
      <c r="O23" s="84">
        <f t="shared" si="22"/>
        <v>64.006098700803136</v>
      </c>
      <c r="P23" s="84">
        <f t="shared" si="22"/>
        <v>65.826823402889801</v>
      </c>
      <c r="Q23" s="84">
        <f t="shared" si="22"/>
        <v>67.703859178236883</v>
      </c>
      <c r="R23" s="84">
        <f t="shared" si="22"/>
        <v>69.638947606429781</v>
      </c>
      <c r="S23" s="84">
        <f t="shared" si="22"/>
        <v>71.633884130339993</v>
      </c>
      <c r="T23" s="84">
        <f t="shared" si="22"/>
        <v>73.690519721999976</v>
      </c>
      <c r="U23" s="84">
        <f t="shared" si="22"/>
        <v>75.810762600000004</v>
      </c>
      <c r="V23" s="84">
        <f t="shared" si="22"/>
        <v>77.996579999999994</v>
      </c>
      <c r="W23" s="57">
        <v>80.25</v>
      </c>
      <c r="X23" s="57">
        <v>73</v>
      </c>
      <c r="Y23" s="57">
        <v>65.75</v>
      </c>
      <c r="Z23" s="57">
        <v>58.5</v>
      </c>
      <c r="AA23" s="57">
        <v>52.264916666666672</v>
      </c>
      <c r="AB23" s="57">
        <v>47.044750000000001</v>
      </c>
      <c r="AC23" s="57">
        <v>42.839500000000008</v>
      </c>
      <c r="AD23" s="57">
        <v>38.634250000000002</v>
      </c>
      <c r="AE23" s="57">
        <v>34.429000000000002</v>
      </c>
      <c r="AF23" s="57">
        <v>32.304249999999996</v>
      </c>
      <c r="AG23" s="57">
        <v>29.002499999999998</v>
      </c>
      <c r="AH23" s="57">
        <v>26.213750000000001</v>
      </c>
      <c r="AI23" s="57">
        <v>21.990416666666665</v>
      </c>
      <c r="AJ23" s="57">
        <v>19.717500000000001</v>
      </c>
      <c r="AK23" s="57">
        <v>17.665016250000001</v>
      </c>
      <c r="AL23" s="57">
        <v>15.700048749999999</v>
      </c>
      <c r="AM23" s="57">
        <v>13.695097499999997</v>
      </c>
      <c r="AN23" s="57">
        <v>11.690146249999998</v>
      </c>
      <c r="AO23" s="57">
        <v>9.6851949999999984</v>
      </c>
      <c r="AP23" s="57">
        <v>7.7631320833333319</v>
      </c>
      <c r="AQ23" s="57">
        <v>6.3535204166666661</v>
      </c>
      <c r="AR23" s="57">
        <v>4.9785145833333333</v>
      </c>
      <c r="AS23" s="57">
        <v>3.0038620833333334</v>
      </c>
      <c r="AT23" s="57">
        <v>1.1850754166666662</v>
      </c>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c r="BV23" s="52"/>
      <c r="BW23" s="52"/>
      <c r="BX23" s="52"/>
      <c r="BY23" s="52"/>
      <c r="BZ23" s="52"/>
      <c r="CA23" s="52"/>
      <c r="CB23" s="52"/>
      <c r="CC23" s="52"/>
      <c r="CD23" s="52"/>
      <c r="CE23" s="52"/>
    </row>
    <row r="24" spans="2:83" x14ac:dyDescent="0.25">
      <c r="B24" s="307"/>
      <c r="C24" s="54" t="s">
        <v>7</v>
      </c>
      <c r="E24" s="13"/>
      <c r="G24" s="84">
        <f t="shared" ref="G24:V24" si="23">G74+G124</f>
        <v>58.354097078955093</v>
      </c>
      <c r="H24" s="84">
        <f t="shared" si="23"/>
        <v>60.158862967994942</v>
      </c>
      <c r="I24" s="84">
        <f t="shared" si="23"/>
        <v>62.019446358757669</v>
      </c>
      <c r="J24" s="84">
        <f t="shared" si="23"/>
        <v>63.937573565729558</v>
      </c>
      <c r="K24" s="84">
        <f t="shared" si="23"/>
        <v>65.91502429456655</v>
      </c>
      <c r="L24" s="84">
        <f t="shared" si="23"/>
        <v>67.953633293367588</v>
      </c>
      <c r="M24" s="84">
        <f t="shared" si="23"/>
        <v>70.055292055018128</v>
      </c>
      <c r="N24" s="84">
        <f t="shared" si="23"/>
        <v>72.221950572183644</v>
      </c>
      <c r="O24" s="84">
        <f t="shared" si="23"/>
        <v>74.455619146581071</v>
      </c>
      <c r="P24" s="84">
        <f t="shared" si="23"/>
        <v>76.758370254207307</v>
      </c>
      <c r="Q24" s="84">
        <f t="shared" si="23"/>
        <v>79.132340468254952</v>
      </c>
      <c r="R24" s="84">
        <f t="shared" si="23"/>
        <v>81.579732441499957</v>
      </c>
      <c r="S24" s="84">
        <f t="shared" si="23"/>
        <v>84.102816949999962</v>
      </c>
      <c r="T24" s="84">
        <f t="shared" si="23"/>
        <v>86.703934999999973</v>
      </c>
      <c r="U24" s="84">
        <f t="shared" si="23"/>
        <v>89.385499999999965</v>
      </c>
      <c r="V24" s="84">
        <f t="shared" si="23"/>
        <v>92.149999999999977</v>
      </c>
      <c r="W24" s="57">
        <v>95</v>
      </c>
      <c r="X24" s="57">
        <v>97.5</v>
      </c>
      <c r="Y24" s="57">
        <v>102.5</v>
      </c>
      <c r="Z24" s="57">
        <v>107.5</v>
      </c>
      <c r="AA24" s="57">
        <v>113.03266666666667</v>
      </c>
      <c r="AB24" s="57">
        <v>119.098</v>
      </c>
      <c r="AC24" s="57">
        <v>125.69600000000001</v>
      </c>
      <c r="AD24" s="57">
        <v>132.29400000000001</v>
      </c>
      <c r="AE24" s="57">
        <v>138.89200000000002</v>
      </c>
      <c r="AF24" s="57">
        <v>147.42775</v>
      </c>
      <c r="AG24" s="57">
        <v>153.64750000000001</v>
      </c>
      <c r="AH24" s="57">
        <v>158.18833333333333</v>
      </c>
      <c r="AI24" s="57">
        <v>161.93375</v>
      </c>
      <c r="AJ24" s="57">
        <v>171.90916666666666</v>
      </c>
      <c r="AK24" s="57">
        <v>177.633115205</v>
      </c>
      <c r="AL24" s="57">
        <v>176.28434561500001</v>
      </c>
      <c r="AM24" s="57">
        <v>165.09119123000002</v>
      </c>
      <c r="AN24" s="57">
        <v>153.89803684500001</v>
      </c>
      <c r="AO24" s="57">
        <v>142.70488245999999</v>
      </c>
      <c r="AP24" s="57">
        <v>113.17663684499998</v>
      </c>
      <c r="AQ24" s="57">
        <v>67.760990191666664</v>
      </c>
      <c r="AR24" s="57">
        <v>26.092495416666662</v>
      </c>
      <c r="AS24" s="57">
        <v>4.3213954166666655</v>
      </c>
      <c r="AT24" s="57">
        <v>2.1687479166666663</v>
      </c>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2"/>
      <c r="CC24" s="52"/>
      <c r="CD24" s="52"/>
      <c r="CE24" s="52"/>
    </row>
    <row r="25" spans="2:83" x14ac:dyDescent="0.25">
      <c r="B25" s="307"/>
      <c r="C25" s="54" t="s">
        <v>8</v>
      </c>
      <c r="E25" s="13"/>
      <c r="G25" s="84">
        <f t="shared" ref="G25:V25" si="24">G75+G125</f>
        <v>43.736572358602231</v>
      </c>
      <c r="H25" s="84">
        <f t="shared" si="24"/>
        <v>45.089249854229102</v>
      </c>
      <c r="I25" s="84">
        <f t="shared" si="24"/>
        <v>46.483762736318667</v>
      </c>
      <c r="J25" s="84">
        <f t="shared" si="24"/>
        <v>47.921404882802747</v>
      </c>
      <c r="K25" s="84">
        <f t="shared" si="24"/>
        <v>49.403510188456444</v>
      </c>
      <c r="L25" s="84">
        <f t="shared" si="24"/>
        <v>50.931453802532417</v>
      </c>
      <c r="M25" s="84">
        <f t="shared" si="24"/>
        <v>52.506653404672598</v>
      </c>
      <c r="N25" s="84">
        <f t="shared" si="24"/>
        <v>54.130570520281026</v>
      </c>
      <c r="O25" s="84">
        <f t="shared" si="24"/>
        <v>55.804711876578381</v>
      </c>
      <c r="P25" s="84">
        <f t="shared" si="24"/>
        <v>57.530630800596271</v>
      </c>
      <c r="Q25" s="84">
        <f t="shared" si="24"/>
        <v>59.309928660408524</v>
      </c>
      <c r="R25" s="84">
        <f t="shared" si="24"/>
        <v>61.144256350936629</v>
      </c>
      <c r="S25" s="84">
        <f t="shared" si="24"/>
        <v>63.035315825707862</v>
      </c>
      <c r="T25" s="84">
        <f t="shared" si="24"/>
        <v>64.984861675987489</v>
      </c>
      <c r="U25" s="84">
        <f t="shared" si="24"/>
        <v>66.994702758749995</v>
      </c>
      <c r="V25" s="84">
        <f t="shared" si="24"/>
        <v>69.066703874999988</v>
      </c>
      <c r="W25" s="57">
        <v>71.202787499999999</v>
      </c>
      <c r="X25" s="57">
        <v>72.437049999999999</v>
      </c>
      <c r="Y25" s="57">
        <v>74.905574999999999</v>
      </c>
      <c r="Z25" s="57">
        <v>77.374099999999999</v>
      </c>
      <c r="AA25" s="57">
        <v>79.959108333333333</v>
      </c>
      <c r="AB25" s="57">
        <v>82.660599999999988</v>
      </c>
      <c r="AC25" s="57">
        <v>85.478574999999992</v>
      </c>
      <c r="AD25" s="57">
        <v>88.296550000000011</v>
      </c>
      <c r="AE25" s="57">
        <v>91.114525</v>
      </c>
      <c r="AF25" s="57">
        <v>95.290675000000007</v>
      </c>
      <c r="AG25" s="57">
        <v>99.523333333333326</v>
      </c>
      <c r="AH25" s="57">
        <v>103.645</v>
      </c>
      <c r="AI25" s="57">
        <v>103.16125</v>
      </c>
      <c r="AJ25" s="57">
        <v>105.35374999999999</v>
      </c>
      <c r="AK25" s="57">
        <v>110.23116908333334</v>
      </c>
      <c r="AL25" s="57">
        <v>120.92975725000001</v>
      </c>
      <c r="AM25" s="57">
        <v>131.46951449999997</v>
      </c>
      <c r="AN25" s="57">
        <v>142.00927174999998</v>
      </c>
      <c r="AO25" s="57">
        <v>152.54902899999999</v>
      </c>
      <c r="AP25" s="57">
        <v>175.27411008333331</v>
      </c>
      <c r="AQ25" s="57">
        <v>216.49941708333336</v>
      </c>
      <c r="AR25" s="57">
        <v>254.13648833333332</v>
      </c>
      <c r="AS25" s="57">
        <v>260.74164999999999</v>
      </c>
      <c r="AT25" s="57">
        <v>245.33333333333334</v>
      </c>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c r="BZ25" s="52"/>
      <c r="CA25" s="52"/>
      <c r="CB25" s="52"/>
      <c r="CC25" s="52"/>
      <c r="CD25" s="52"/>
      <c r="CE25" s="52"/>
    </row>
    <row r="26" spans="2:83" x14ac:dyDescent="0.25">
      <c r="B26" s="307"/>
      <c r="C26" s="54" t="s">
        <v>9</v>
      </c>
      <c r="E26" s="13"/>
      <c r="G26" s="84">
        <f t="shared" ref="G26:V26" si="25">G76+G126</f>
        <v>0</v>
      </c>
      <c r="H26" s="84">
        <f t="shared" si="25"/>
        <v>0</v>
      </c>
      <c r="I26" s="84">
        <f t="shared" si="25"/>
        <v>0</v>
      </c>
      <c r="J26" s="84">
        <f t="shared" si="25"/>
        <v>0</v>
      </c>
      <c r="K26" s="84">
        <f t="shared" si="25"/>
        <v>0</v>
      </c>
      <c r="L26" s="84">
        <f t="shared" si="25"/>
        <v>0</v>
      </c>
      <c r="M26" s="84">
        <f t="shared" si="25"/>
        <v>0</v>
      </c>
      <c r="N26" s="84">
        <f t="shared" si="25"/>
        <v>0</v>
      </c>
      <c r="O26" s="84">
        <f t="shared" si="25"/>
        <v>0</v>
      </c>
      <c r="P26" s="84">
        <f t="shared" si="25"/>
        <v>0</v>
      </c>
      <c r="Q26" s="84">
        <f t="shared" si="25"/>
        <v>0</v>
      </c>
      <c r="R26" s="84">
        <f t="shared" si="25"/>
        <v>0</v>
      </c>
      <c r="S26" s="84">
        <f t="shared" si="25"/>
        <v>0</v>
      </c>
      <c r="T26" s="84">
        <f t="shared" si="25"/>
        <v>0</v>
      </c>
      <c r="U26" s="84">
        <f t="shared" si="25"/>
        <v>0</v>
      </c>
      <c r="V26" s="84">
        <f t="shared" si="25"/>
        <v>0</v>
      </c>
      <c r="W26" s="57">
        <v>0</v>
      </c>
      <c r="X26" s="57">
        <v>0</v>
      </c>
      <c r="Y26" s="57">
        <v>0</v>
      </c>
      <c r="Z26" s="57">
        <v>0</v>
      </c>
      <c r="AA26" s="57">
        <v>0</v>
      </c>
      <c r="AB26" s="57">
        <v>0</v>
      </c>
      <c r="AC26" s="57">
        <v>0</v>
      </c>
      <c r="AD26" s="57">
        <v>0</v>
      </c>
      <c r="AE26" s="57">
        <v>0</v>
      </c>
      <c r="AF26" s="57">
        <v>0</v>
      </c>
      <c r="AG26" s="57">
        <v>0</v>
      </c>
      <c r="AH26" s="57">
        <v>0</v>
      </c>
      <c r="AI26" s="57">
        <v>3.999166666666667</v>
      </c>
      <c r="AJ26" s="57">
        <v>9.0545833333333334</v>
      </c>
      <c r="AK26" s="57">
        <v>16.761578916666664</v>
      </c>
      <c r="AL26" s="57">
        <v>23.120986749999997</v>
      </c>
      <c r="AM26" s="57">
        <v>31.075723499999999</v>
      </c>
      <c r="AN26" s="57">
        <v>39.030460249999997</v>
      </c>
      <c r="AO26" s="57">
        <v>46.985196999999999</v>
      </c>
      <c r="AP26" s="57">
        <v>56.935894833333329</v>
      </c>
      <c r="AQ26" s="57">
        <v>68.235394999999997</v>
      </c>
      <c r="AR26" s="57">
        <v>75.514185416666649</v>
      </c>
      <c r="AS26" s="57">
        <v>80.825834166666652</v>
      </c>
      <c r="AT26" s="57">
        <v>75.630895366127604</v>
      </c>
      <c r="AU26" s="52"/>
      <c r="AV26" s="52"/>
      <c r="AW26" s="52"/>
      <c r="AX26" s="52"/>
      <c r="AY26" s="52"/>
      <c r="AZ26" s="52"/>
      <c r="BA26" s="52"/>
      <c r="BB26" s="52"/>
      <c r="BC26" s="52"/>
      <c r="BD26" s="52"/>
      <c r="BE26" s="52"/>
      <c r="BF26" s="52"/>
      <c r="BG26" s="52"/>
      <c r="BH26" s="52"/>
      <c r="BI26" s="52"/>
      <c r="BJ26" s="52"/>
      <c r="BK26" s="52"/>
      <c r="BL26" s="52"/>
      <c r="BM26" s="52"/>
      <c r="BN26" s="52"/>
      <c r="BO26" s="52"/>
      <c r="BP26" s="52"/>
      <c r="BQ26" s="52"/>
      <c r="BR26" s="52"/>
      <c r="BS26" s="52"/>
      <c r="BT26" s="52"/>
      <c r="BU26" s="52"/>
      <c r="BV26" s="52"/>
      <c r="BW26" s="52"/>
      <c r="BX26" s="52"/>
      <c r="BY26" s="52"/>
      <c r="BZ26" s="52"/>
      <c r="CA26" s="52"/>
      <c r="CB26" s="52"/>
      <c r="CC26" s="52"/>
      <c r="CD26" s="52"/>
      <c r="CE26" s="52"/>
    </row>
    <row r="27" spans="2:83" ht="24" x14ac:dyDescent="0.25">
      <c r="B27" s="307"/>
      <c r="C27" s="54" t="s">
        <v>10</v>
      </c>
      <c r="E27" s="13"/>
      <c r="G27" s="84">
        <f t="shared" ref="G27:V27" si="26">G77+G127</f>
        <v>13.974270616276092</v>
      </c>
      <c r="H27" s="84">
        <f t="shared" si="26"/>
        <v>14.406464552861951</v>
      </c>
      <c r="I27" s="84">
        <f t="shared" si="26"/>
        <v>14.852025312228816</v>
      </c>
      <c r="J27" s="84">
        <f t="shared" si="26"/>
        <v>15.311366301266821</v>
      </c>
      <c r="K27" s="84">
        <f t="shared" si="26"/>
        <v>15.784913712646208</v>
      </c>
      <c r="L27" s="84">
        <f t="shared" si="26"/>
        <v>16.273106920253824</v>
      </c>
      <c r="M27" s="84">
        <f t="shared" si="26"/>
        <v>16.77639888685961</v>
      </c>
      <c r="N27" s="84">
        <f t="shared" si="26"/>
        <v>17.295256584391353</v>
      </c>
      <c r="O27" s="84">
        <f t="shared" si="26"/>
        <v>17.830161427207578</v>
      </c>
      <c r="P27" s="84">
        <f t="shared" si="26"/>
        <v>18.381609718770704</v>
      </c>
      <c r="Q27" s="84">
        <f t="shared" si="26"/>
        <v>18.950113112134744</v>
      </c>
      <c r="R27" s="84">
        <f t="shared" si="26"/>
        <v>19.536199084674998</v>
      </c>
      <c r="S27" s="84">
        <f t="shared" si="26"/>
        <v>20.140411427499998</v>
      </c>
      <c r="T27" s="84">
        <f t="shared" si="26"/>
        <v>20.763310749999999</v>
      </c>
      <c r="U27" s="84">
        <f t="shared" si="26"/>
        <v>21.405474999999999</v>
      </c>
      <c r="V27" s="84">
        <f t="shared" si="26"/>
        <v>22.067499999999999</v>
      </c>
      <c r="W27" s="57">
        <v>22.75</v>
      </c>
      <c r="X27" s="57">
        <v>23.25</v>
      </c>
      <c r="Y27" s="57">
        <v>24.25</v>
      </c>
      <c r="Z27" s="57">
        <v>25.25</v>
      </c>
      <c r="AA27" s="57">
        <v>26.389916666666664</v>
      </c>
      <c r="AB27" s="57">
        <v>27.669750000000004</v>
      </c>
      <c r="AC27" s="57">
        <v>29.089500000000001</v>
      </c>
      <c r="AD27" s="57">
        <v>30.509249999999998</v>
      </c>
      <c r="AE27" s="57">
        <v>31.928999999999998</v>
      </c>
      <c r="AF27" s="57">
        <v>33.64008333333333</v>
      </c>
      <c r="AG27" s="57">
        <v>35.769583333333337</v>
      </c>
      <c r="AH27" s="57">
        <v>37.121250000000003</v>
      </c>
      <c r="AI27" s="57">
        <v>38.238750000000003</v>
      </c>
      <c r="AJ27" s="57">
        <v>39.236250000000005</v>
      </c>
      <c r="AK27" s="57">
        <v>40.156384583333335</v>
      </c>
      <c r="AL27" s="57">
        <v>40.164153750000004</v>
      </c>
      <c r="AM27" s="57">
        <v>39.018307500000006</v>
      </c>
      <c r="AN27" s="57">
        <v>37.872461250000001</v>
      </c>
      <c r="AO27" s="57">
        <v>36.726615000000002</v>
      </c>
      <c r="AP27" s="57">
        <v>34.19916374999999</v>
      </c>
      <c r="AQ27" s="57">
        <v>31.577754166666665</v>
      </c>
      <c r="AR27" s="57">
        <v>26.522277916666667</v>
      </c>
      <c r="AS27" s="57">
        <v>22.675575416666671</v>
      </c>
      <c r="AT27" s="57">
        <v>19.304780000000004</v>
      </c>
      <c r="AU27" s="52"/>
      <c r="AV27" s="52"/>
      <c r="AW27" s="52"/>
      <c r="AX27" s="52"/>
      <c r="AY27" s="52"/>
      <c r="AZ27" s="52"/>
      <c r="BA27" s="52"/>
      <c r="BB27" s="52"/>
      <c r="BC27" s="52"/>
      <c r="BD27" s="52"/>
      <c r="BE27" s="52"/>
      <c r="BF27" s="52"/>
      <c r="BG27" s="52"/>
      <c r="BH27" s="52"/>
      <c r="BI27" s="52"/>
      <c r="BJ27" s="52"/>
      <c r="BK27" s="52"/>
      <c r="BL27" s="52"/>
      <c r="BM27" s="52"/>
      <c r="BN27" s="52"/>
      <c r="BO27" s="52"/>
      <c r="BP27" s="52"/>
      <c r="BQ27" s="52"/>
      <c r="BR27" s="52"/>
      <c r="BS27" s="52"/>
      <c r="BT27" s="52"/>
      <c r="BU27" s="52"/>
      <c r="BV27" s="52"/>
      <c r="BW27" s="52"/>
      <c r="BX27" s="52"/>
      <c r="BY27" s="52"/>
      <c r="BZ27" s="52"/>
      <c r="CA27" s="52"/>
      <c r="CB27" s="52"/>
      <c r="CC27" s="52"/>
      <c r="CD27" s="52"/>
      <c r="CE27" s="52"/>
    </row>
    <row r="28" spans="2:83" x14ac:dyDescent="0.25">
      <c r="B28" s="307"/>
      <c r="C28" s="3" t="s">
        <v>75</v>
      </c>
      <c r="E28" s="13"/>
      <c r="G28" s="9">
        <f t="shared" ref="G28:V28" si="27">SUM(G23:G27)</f>
        <v>167.3399889800296</v>
      </c>
      <c r="H28" s="9">
        <f t="shared" si="27"/>
        <v>172.3566071959068</v>
      </c>
      <c r="I28" s="9">
        <f t="shared" si="27"/>
        <v>177.52837855248123</v>
      </c>
      <c r="J28" s="9">
        <f t="shared" si="27"/>
        <v>182.86010160049611</v>
      </c>
      <c r="K28" s="9">
        <f t="shared" si="27"/>
        <v>188.35672329948054</v>
      </c>
      <c r="L28" s="9">
        <f t="shared" si="27"/>
        <v>194.02334360771192</v>
      </c>
      <c r="M28" s="9">
        <f t="shared" si="27"/>
        <v>199.865220214136</v>
      </c>
      <c r="N28" s="9">
        <f t="shared" si="27"/>
        <v>205.88777341663507</v>
      </c>
      <c r="O28" s="9">
        <f t="shared" si="27"/>
        <v>212.09659115117014</v>
      </c>
      <c r="P28" s="9">
        <f t="shared" si="27"/>
        <v>218.49743417646408</v>
      </c>
      <c r="Q28" s="9">
        <f t="shared" si="27"/>
        <v>225.0962414190351</v>
      </c>
      <c r="R28" s="9">
        <f t="shared" si="27"/>
        <v>231.89913548354139</v>
      </c>
      <c r="S28" s="9">
        <f t="shared" si="27"/>
        <v>238.91242833354784</v>
      </c>
      <c r="T28" s="9">
        <f t="shared" si="27"/>
        <v>246.14262714798744</v>
      </c>
      <c r="U28" s="9">
        <f t="shared" si="27"/>
        <v>253.59644035874996</v>
      </c>
      <c r="V28" s="9">
        <f t="shared" si="27"/>
        <v>261.28078387499994</v>
      </c>
      <c r="W28" s="6">
        <f t="shared" ref="W28:BB28" si="28">SUM(W23:W27)</f>
        <v>269.2027875</v>
      </c>
      <c r="X28" s="6">
        <f t="shared" si="28"/>
        <v>266.18705</v>
      </c>
      <c r="Y28" s="6">
        <f t="shared" si="28"/>
        <v>267.405575</v>
      </c>
      <c r="Z28" s="6">
        <f t="shared" si="28"/>
        <v>268.6241</v>
      </c>
      <c r="AA28" s="6">
        <f t="shared" si="28"/>
        <v>271.64660833333335</v>
      </c>
      <c r="AB28" s="6">
        <f t="shared" si="28"/>
        <v>276.47309999999999</v>
      </c>
      <c r="AC28" s="6">
        <f t="shared" si="28"/>
        <v>283.10357499999998</v>
      </c>
      <c r="AD28" s="6">
        <f t="shared" si="28"/>
        <v>289.73405000000002</v>
      </c>
      <c r="AE28" s="6">
        <f t="shared" si="28"/>
        <v>296.36452500000001</v>
      </c>
      <c r="AF28" s="6">
        <f t="shared" si="28"/>
        <v>308.66275833333333</v>
      </c>
      <c r="AG28" s="6">
        <f t="shared" si="28"/>
        <v>317.94291666666669</v>
      </c>
      <c r="AH28" s="6">
        <f t="shared" si="28"/>
        <v>325.16833333333329</v>
      </c>
      <c r="AI28" s="6">
        <f t="shared" si="28"/>
        <v>329.32333333333332</v>
      </c>
      <c r="AJ28" s="6">
        <f t="shared" si="28"/>
        <v>345.27124999999995</v>
      </c>
      <c r="AK28" s="6">
        <f t="shared" si="28"/>
        <v>362.4472640383334</v>
      </c>
      <c r="AL28" s="6">
        <f t="shared" si="28"/>
        <v>376.19929211500005</v>
      </c>
      <c r="AM28" s="6">
        <f t="shared" si="28"/>
        <v>380.34983422999994</v>
      </c>
      <c r="AN28" s="6">
        <f t="shared" si="28"/>
        <v>384.50037634500001</v>
      </c>
      <c r="AO28" s="6">
        <f t="shared" si="28"/>
        <v>388.6509184599999</v>
      </c>
      <c r="AP28" s="6">
        <f t="shared" si="28"/>
        <v>387.34893759499994</v>
      </c>
      <c r="AQ28" s="6">
        <f t="shared" si="28"/>
        <v>390.42707685833329</v>
      </c>
      <c r="AR28" s="6">
        <f t="shared" si="28"/>
        <v>387.24396166666662</v>
      </c>
      <c r="AS28" s="6">
        <f t="shared" si="28"/>
        <v>371.56831708333334</v>
      </c>
      <c r="AT28" s="6">
        <f t="shared" si="28"/>
        <v>343.62283203279429</v>
      </c>
      <c r="AU28" s="6">
        <f t="shared" si="28"/>
        <v>0</v>
      </c>
      <c r="AV28" s="6">
        <f t="shared" si="28"/>
        <v>0</v>
      </c>
      <c r="AW28" s="6">
        <f t="shared" si="28"/>
        <v>0</v>
      </c>
      <c r="AX28" s="6">
        <f t="shared" si="28"/>
        <v>0</v>
      </c>
      <c r="AY28" s="6">
        <f t="shared" si="28"/>
        <v>0</v>
      </c>
      <c r="AZ28" s="6">
        <f t="shared" si="28"/>
        <v>0</v>
      </c>
      <c r="BA28" s="6">
        <f t="shared" si="28"/>
        <v>0</v>
      </c>
      <c r="BB28" s="6">
        <f t="shared" si="28"/>
        <v>0</v>
      </c>
      <c r="BC28" s="6">
        <f t="shared" ref="BC28:CE28" si="29">SUM(BC23:BC27)</f>
        <v>0</v>
      </c>
      <c r="BD28" s="6">
        <f t="shared" si="29"/>
        <v>0</v>
      </c>
      <c r="BE28" s="6">
        <f t="shared" si="29"/>
        <v>0</v>
      </c>
      <c r="BF28" s="6">
        <f t="shared" si="29"/>
        <v>0</v>
      </c>
      <c r="BG28" s="6">
        <f t="shared" si="29"/>
        <v>0</v>
      </c>
      <c r="BH28" s="6">
        <f t="shared" si="29"/>
        <v>0</v>
      </c>
      <c r="BI28" s="6">
        <f t="shared" si="29"/>
        <v>0</v>
      </c>
      <c r="BJ28" s="6">
        <f t="shared" si="29"/>
        <v>0</v>
      </c>
      <c r="BK28" s="6">
        <f t="shared" si="29"/>
        <v>0</v>
      </c>
      <c r="BL28" s="6">
        <f t="shared" si="29"/>
        <v>0</v>
      </c>
      <c r="BM28" s="6">
        <f t="shared" si="29"/>
        <v>0</v>
      </c>
      <c r="BN28" s="6">
        <f t="shared" si="29"/>
        <v>0</v>
      </c>
      <c r="BO28" s="6">
        <f t="shared" si="29"/>
        <v>0</v>
      </c>
      <c r="BP28" s="6">
        <f t="shared" si="29"/>
        <v>0</v>
      </c>
      <c r="BQ28" s="6">
        <f t="shared" si="29"/>
        <v>0</v>
      </c>
      <c r="BR28" s="6">
        <f t="shared" si="29"/>
        <v>0</v>
      </c>
      <c r="BS28" s="6">
        <f t="shared" si="29"/>
        <v>0</v>
      </c>
      <c r="BT28" s="6">
        <f t="shared" si="29"/>
        <v>0</v>
      </c>
      <c r="BU28" s="6">
        <f t="shared" si="29"/>
        <v>0</v>
      </c>
      <c r="BV28" s="6">
        <f t="shared" si="29"/>
        <v>0</v>
      </c>
      <c r="BW28" s="6">
        <f t="shared" si="29"/>
        <v>0</v>
      </c>
      <c r="BX28" s="6">
        <f t="shared" si="29"/>
        <v>0</v>
      </c>
      <c r="BY28" s="6">
        <f t="shared" si="29"/>
        <v>0</v>
      </c>
      <c r="BZ28" s="6">
        <f t="shared" si="29"/>
        <v>0</v>
      </c>
      <c r="CA28" s="6">
        <f t="shared" si="29"/>
        <v>0</v>
      </c>
      <c r="CB28" s="6">
        <f t="shared" si="29"/>
        <v>0</v>
      </c>
      <c r="CC28" s="6">
        <f t="shared" si="29"/>
        <v>0</v>
      </c>
      <c r="CD28" s="6">
        <f t="shared" si="29"/>
        <v>0</v>
      </c>
      <c r="CE28" s="6">
        <f t="shared" si="29"/>
        <v>0</v>
      </c>
    </row>
    <row r="29" spans="2:83" x14ac:dyDescent="0.25">
      <c r="B29" s="307" t="s">
        <v>1</v>
      </c>
      <c r="C29" s="54" t="s">
        <v>11</v>
      </c>
      <c r="E29" s="13"/>
      <c r="G29" s="84">
        <f t="shared" ref="G29:V29" si="30">G79+G129</f>
        <v>0</v>
      </c>
      <c r="H29" s="84">
        <f t="shared" si="30"/>
        <v>0</v>
      </c>
      <c r="I29" s="84">
        <f t="shared" si="30"/>
        <v>0</v>
      </c>
      <c r="J29" s="84">
        <f t="shared" si="30"/>
        <v>0</v>
      </c>
      <c r="K29" s="84">
        <f t="shared" si="30"/>
        <v>0</v>
      </c>
      <c r="L29" s="84">
        <f t="shared" si="30"/>
        <v>8.6297913924750027</v>
      </c>
      <c r="M29" s="84">
        <f t="shared" si="30"/>
        <v>9.5886571027500018</v>
      </c>
      <c r="N29" s="84">
        <f t="shared" si="30"/>
        <v>10.654063447500002</v>
      </c>
      <c r="O29" s="84">
        <f t="shared" si="30"/>
        <v>11.837848275000002</v>
      </c>
      <c r="P29" s="84">
        <f t="shared" si="30"/>
        <v>13.153164750000002</v>
      </c>
      <c r="Q29" s="84">
        <f t="shared" si="30"/>
        <v>14.614627500000001</v>
      </c>
      <c r="R29" s="84">
        <f t="shared" si="30"/>
        <v>16.238475000000001</v>
      </c>
      <c r="S29" s="84">
        <f t="shared" si="30"/>
        <v>18.042750000000002</v>
      </c>
      <c r="T29" s="84">
        <f t="shared" si="30"/>
        <v>20.047499999999999</v>
      </c>
      <c r="U29" s="84">
        <f t="shared" si="30"/>
        <v>22.274999999999999</v>
      </c>
      <c r="V29" s="84">
        <f t="shared" si="30"/>
        <v>24.75</v>
      </c>
      <c r="W29" s="57">
        <v>27.5</v>
      </c>
      <c r="X29" s="57">
        <v>30</v>
      </c>
      <c r="Y29" s="57">
        <v>35</v>
      </c>
      <c r="Z29" s="57">
        <v>44.333333333333336</v>
      </c>
      <c r="AA29" s="57">
        <v>55</v>
      </c>
      <c r="AB29" s="57">
        <v>68</v>
      </c>
      <c r="AC29" s="57">
        <v>79</v>
      </c>
      <c r="AD29" s="57">
        <v>91</v>
      </c>
      <c r="AE29" s="57">
        <v>100</v>
      </c>
      <c r="AF29" s="57">
        <v>106.33333333333333</v>
      </c>
      <c r="AG29" s="57">
        <v>109.33333333333333</v>
      </c>
      <c r="AH29" s="57">
        <v>112.66666666666667</v>
      </c>
      <c r="AI29" s="57">
        <v>115.66666666666667</v>
      </c>
      <c r="AJ29" s="57">
        <v>118.87075166666666</v>
      </c>
      <c r="AK29" s="57">
        <v>140.29766786666667</v>
      </c>
      <c r="AL29" s="57">
        <v>220.34479326666664</v>
      </c>
      <c r="AM29" s="57">
        <v>313.14070826666665</v>
      </c>
      <c r="AN29" s="57">
        <v>419.71379206666666</v>
      </c>
      <c r="AO29" s="57">
        <v>466.66666666666669</v>
      </c>
      <c r="AP29" s="57">
        <v>505.92738766666668</v>
      </c>
      <c r="AQ29" s="57">
        <v>480.00570666666664</v>
      </c>
      <c r="AR29" s="57">
        <v>430.99423000000002</v>
      </c>
      <c r="AS29" s="57">
        <v>344.73350899999997</v>
      </c>
      <c r="AT29" s="57">
        <v>270.65519</v>
      </c>
      <c r="AU29" s="52"/>
      <c r="AV29" s="52"/>
      <c r="AW29" s="52"/>
      <c r="AX29" s="52"/>
      <c r="AY29" s="52"/>
      <c r="AZ29" s="52"/>
      <c r="BA29" s="52"/>
      <c r="BB29" s="52"/>
      <c r="BC29" s="52"/>
      <c r="BD29" s="52"/>
      <c r="BE29" s="52"/>
      <c r="BF29" s="52"/>
      <c r="BG29" s="52"/>
      <c r="BH29" s="52"/>
      <c r="BI29" s="52"/>
      <c r="BJ29" s="52"/>
      <c r="BK29" s="52"/>
      <c r="BL29" s="52"/>
      <c r="BM29" s="52"/>
      <c r="BN29" s="52"/>
      <c r="BO29" s="52"/>
      <c r="BP29" s="52"/>
      <c r="BQ29" s="52"/>
      <c r="BR29" s="52"/>
      <c r="BS29" s="52"/>
      <c r="BT29" s="52"/>
      <c r="BU29" s="52"/>
      <c r="BV29" s="52"/>
      <c r="BW29" s="52"/>
      <c r="BX29" s="52"/>
      <c r="BY29" s="52"/>
      <c r="BZ29" s="52"/>
      <c r="CA29" s="52"/>
      <c r="CB29" s="52"/>
      <c r="CC29" s="52"/>
      <c r="CD29" s="52"/>
      <c r="CE29" s="52"/>
    </row>
    <row r="30" spans="2:83" x14ac:dyDescent="0.25">
      <c r="B30" s="307"/>
      <c r="C30" s="54" t="s">
        <v>12</v>
      </c>
      <c r="E30" s="13"/>
      <c r="G30" s="84">
        <f t="shared" ref="G30:V30" si="31">G80+G130</f>
        <v>0</v>
      </c>
      <c r="H30" s="84">
        <f t="shared" si="31"/>
        <v>0</v>
      </c>
      <c r="I30" s="84">
        <f t="shared" si="31"/>
        <v>0</v>
      </c>
      <c r="J30" s="84">
        <f t="shared" si="31"/>
        <v>0</v>
      </c>
      <c r="K30" s="84">
        <f t="shared" si="31"/>
        <v>0</v>
      </c>
      <c r="L30" s="84">
        <f t="shared" si="31"/>
        <v>7.2584390875617038</v>
      </c>
      <c r="M30" s="84">
        <f t="shared" si="31"/>
        <v>8.0649323195130034</v>
      </c>
      <c r="N30" s="84">
        <f t="shared" si="31"/>
        <v>8.9610359105700041</v>
      </c>
      <c r="O30" s="84">
        <f t="shared" si="31"/>
        <v>9.956706567300003</v>
      </c>
      <c r="P30" s="84">
        <f t="shared" si="31"/>
        <v>11.063007297000004</v>
      </c>
      <c r="Q30" s="84">
        <f t="shared" si="31"/>
        <v>12.292230330000004</v>
      </c>
      <c r="R30" s="84">
        <f t="shared" si="31"/>
        <v>13.658033700000004</v>
      </c>
      <c r="S30" s="84">
        <f t="shared" si="31"/>
        <v>15.175593000000005</v>
      </c>
      <c r="T30" s="84">
        <f t="shared" si="31"/>
        <v>16.861770000000003</v>
      </c>
      <c r="U30" s="84">
        <f t="shared" si="31"/>
        <v>18.735300000000002</v>
      </c>
      <c r="V30" s="84">
        <f t="shared" si="31"/>
        <v>20.817000000000004</v>
      </c>
      <c r="W30" s="57">
        <v>23.130000000000003</v>
      </c>
      <c r="X30" s="57">
        <v>23.94</v>
      </c>
      <c r="Y30" s="57">
        <v>25.560000000000002</v>
      </c>
      <c r="Z30" s="57">
        <v>27.180000000000003</v>
      </c>
      <c r="AA30" s="57">
        <v>29.030333333333335</v>
      </c>
      <c r="AB30" s="57">
        <v>31.111000000000001</v>
      </c>
      <c r="AC30" s="57">
        <v>33.421999999999997</v>
      </c>
      <c r="AD30" s="57">
        <v>35.732999999999997</v>
      </c>
      <c r="AE30" s="57">
        <v>38.04399999999999</v>
      </c>
      <c r="AF30" s="57">
        <v>41.383000000000003</v>
      </c>
      <c r="AG30" s="57">
        <v>44.490333333333332</v>
      </c>
      <c r="AH30" s="57">
        <v>47.242666666666672</v>
      </c>
      <c r="AI30" s="57">
        <v>49.036333333333339</v>
      </c>
      <c r="AJ30" s="57">
        <v>51.930666666666667</v>
      </c>
      <c r="AK30" s="57">
        <v>56.302544466666667</v>
      </c>
      <c r="AL30" s="57">
        <v>61.727633400000002</v>
      </c>
      <c r="AM30" s="57">
        <v>67.406266799999997</v>
      </c>
      <c r="AN30" s="57">
        <v>73.084900199999993</v>
      </c>
      <c r="AO30" s="57">
        <v>78.763533600000002</v>
      </c>
      <c r="AP30" s="57">
        <v>83.541179200000002</v>
      </c>
      <c r="AQ30" s="57">
        <v>86.641682333333335</v>
      </c>
      <c r="AR30" s="57">
        <v>83.205770000000015</v>
      </c>
      <c r="AS30" s="57">
        <v>77.733157666666656</v>
      </c>
      <c r="AT30" s="57">
        <v>71.71147666666667</v>
      </c>
      <c r="AU30" s="52"/>
      <c r="AV30" s="52"/>
      <c r="AW30" s="52"/>
      <c r="AX30" s="52"/>
      <c r="AY30" s="52"/>
      <c r="AZ30" s="52"/>
      <c r="BA30" s="52"/>
      <c r="BB30" s="52"/>
      <c r="BC30" s="52"/>
      <c r="BD30" s="52"/>
      <c r="BE30" s="52"/>
      <c r="BF30" s="52"/>
      <c r="BG30" s="52"/>
      <c r="BH30" s="52"/>
      <c r="BI30" s="52"/>
      <c r="BJ30" s="52"/>
      <c r="BK30" s="52"/>
      <c r="BL30" s="52"/>
      <c r="BM30" s="52"/>
      <c r="BN30" s="52"/>
      <c r="BO30" s="52"/>
      <c r="BP30" s="52"/>
      <c r="BQ30" s="52"/>
      <c r="BR30" s="52"/>
      <c r="BS30" s="52"/>
      <c r="BT30" s="52"/>
      <c r="BU30" s="52"/>
      <c r="BV30" s="52"/>
      <c r="BW30" s="52"/>
      <c r="BX30" s="52"/>
      <c r="BY30" s="52"/>
      <c r="BZ30" s="52"/>
      <c r="CA30" s="52"/>
      <c r="CB30" s="52"/>
      <c r="CC30" s="52"/>
      <c r="CD30" s="52"/>
      <c r="CE30" s="52"/>
    </row>
    <row r="31" spans="2:83" x14ac:dyDescent="0.25">
      <c r="B31" s="307"/>
      <c r="C31" s="3" t="s">
        <v>76</v>
      </c>
      <c r="E31" s="13"/>
      <c r="G31" s="9">
        <f t="shared" ref="G31:V31" si="32">G29+G30</f>
        <v>0</v>
      </c>
      <c r="H31" s="9">
        <f t="shared" si="32"/>
        <v>0</v>
      </c>
      <c r="I31" s="9">
        <f t="shared" si="32"/>
        <v>0</v>
      </c>
      <c r="J31" s="9">
        <f t="shared" si="32"/>
        <v>0</v>
      </c>
      <c r="K31" s="9">
        <f t="shared" si="32"/>
        <v>0</v>
      </c>
      <c r="L31" s="9">
        <f t="shared" si="32"/>
        <v>15.888230480036707</v>
      </c>
      <c r="M31" s="9">
        <f t="shared" si="32"/>
        <v>17.653589422263003</v>
      </c>
      <c r="N31" s="9">
        <f t="shared" si="32"/>
        <v>19.615099358070005</v>
      </c>
      <c r="O31" s="9">
        <f t="shared" si="32"/>
        <v>21.794554842300006</v>
      </c>
      <c r="P31" s="9">
        <f t="shared" si="32"/>
        <v>24.216172047000008</v>
      </c>
      <c r="Q31" s="9">
        <f t="shared" si="32"/>
        <v>26.906857830000007</v>
      </c>
      <c r="R31" s="9">
        <f t="shared" si="32"/>
        <v>29.896508700000005</v>
      </c>
      <c r="S31" s="9">
        <f t="shared" si="32"/>
        <v>33.218343000000004</v>
      </c>
      <c r="T31" s="9">
        <f t="shared" si="32"/>
        <v>36.909270000000006</v>
      </c>
      <c r="U31" s="9">
        <f t="shared" si="32"/>
        <v>41.010300000000001</v>
      </c>
      <c r="V31" s="9">
        <f t="shared" si="32"/>
        <v>45.567000000000007</v>
      </c>
      <c r="W31" s="6">
        <f t="shared" ref="W31:BB31" si="33">W29+W30</f>
        <v>50.63</v>
      </c>
      <c r="X31" s="6">
        <f t="shared" si="33"/>
        <v>53.94</v>
      </c>
      <c r="Y31" s="6">
        <f t="shared" si="33"/>
        <v>60.56</v>
      </c>
      <c r="Z31" s="6">
        <f t="shared" si="33"/>
        <v>71.513333333333335</v>
      </c>
      <c r="AA31" s="6">
        <f t="shared" si="33"/>
        <v>84.030333333333331</v>
      </c>
      <c r="AB31" s="6">
        <f t="shared" si="33"/>
        <v>99.111000000000004</v>
      </c>
      <c r="AC31" s="6">
        <f t="shared" si="33"/>
        <v>112.422</v>
      </c>
      <c r="AD31" s="6">
        <f t="shared" si="33"/>
        <v>126.733</v>
      </c>
      <c r="AE31" s="6">
        <f t="shared" si="33"/>
        <v>138.04399999999998</v>
      </c>
      <c r="AF31" s="6">
        <f t="shared" si="33"/>
        <v>147.71633333333332</v>
      </c>
      <c r="AG31" s="6">
        <f t="shared" si="33"/>
        <v>153.82366666666667</v>
      </c>
      <c r="AH31" s="6">
        <f t="shared" si="33"/>
        <v>159.90933333333334</v>
      </c>
      <c r="AI31" s="6">
        <f t="shared" si="33"/>
        <v>164.703</v>
      </c>
      <c r="AJ31" s="6">
        <f t="shared" si="33"/>
        <v>170.80141833333334</v>
      </c>
      <c r="AK31" s="6">
        <f t="shared" si="33"/>
        <v>196.60021233333333</v>
      </c>
      <c r="AL31" s="6">
        <f t="shared" si="33"/>
        <v>282.07242666666662</v>
      </c>
      <c r="AM31" s="6">
        <f t="shared" si="33"/>
        <v>380.54697506666662</v>
      </c>
      <c r="AN31" s="6">
        <f t="shared" si="33"/>
        <v>492.79869226666665</v>
      </c>
      <c r="AO31" s="6">
        <f t="shared" si="33"/>
        <v>545.4302002666667</v>
      </c>
      <c r="AP31" s="6">
        <f t="shared" si="33"/>
        <v>589.46856686666672</v>
      </c>
      <c r="AQ31" s="6">
        <f t="shared" si="33"/>
        <v>566.64738899999998</v>
      </c>
      <c r="AR31" s="6">
        <f t="shared" si="33"/>
        <v>514.20000000000005</v>
      </c>
      <c r="AS31" s="6">
        <f t="shared" si="33"/>
        <v>422.46666666666664</v>
      </c>
      <c r="AT31" s="6">
        <f t="shared" si="33"/>
        <v>342.36666666666667</v>
      </c>
      <c r="AU31" s="6">
        <f t="shared" si="33"/>
        <v>0</v>
      </c>
      <c r="AV31" s="6">
        <f t="shared" si="33"/>
        <v>0</v>
      </c>
      <c r="AW31" s="6">
        <f t="shared" si="33"/>
        <v>0</v>
      </c>
      <c r="AX31" s="6">
        <f t="shared" si="33"/>
        <v>0</v>
      </c>
      <c r="AY31" s="6">
        <f t="shared" si="33"/>
        <v>0</v>
      </c>
      <c r="AZ31" s="6">
        <f t="shared" si="33"/>
        <v>0</v>
      </c>
      <c r="BA31" s="6">
        <f t="shared" si="33"/>
        <v>0</v>
      </c>
      <c r="BB31" s="6">
        <f t="shared" si="33"/>
        <v>0</v>
      </c>
      <c r="BC31" s="6">
        <f t="shared" ref="BC31:CE31" si="34">BC29+BC30</f>
        <v>0</v>
      </c>
      <c r="BD31" s="6">
        <f t="shared" si="34"/>
        <v>0</v>
      </c>
      <c r="BE31" s="6">
        <f t="shared" si="34"/>
        <v>0</v>
      </c>
      <c r="BF31" s="6">
        <f t="shared" si="34"/>
        <v>0</v>
      </c>
      <c r="BG31" s="6">
        <f t="shared" si="34"/>
        <v>0</v>
      </c>
      <c r="BH31" s="6">
        <f t="shared" si="34"/>
        <v>0</v>
      </c>
      <c r="BI31" s="6">
        <f t="shared" si="34"/>
        <v>0</v>
      </c>
      <c r="BJ31" s="6">
        <f t="shared" si="34"/>
        <v>0</v>
      </c>
      <c r="BK31" s="6">
        <f t="shared" si="34"/>
        <v>0</v>
      </c>
      <c r="BL31" s="6">
        <f t="shared" si="34"/>
        <v>0</v>
      </c>
      <c r="BM31" s="6">
        <f t="shared" si="34"/>
        <v>0</v>
      </c>
      <c r="BN31" s="6">
        <f t="shared" si="34"/>
        <v>0</v>
      </c>
      <c r="BO31" s="6">
        <f t="shared" si="34"/>
        <v>0</v>
      </c>
      <c r="BP31" s="6">
        <f t="shared" si="34"/>
        <v>0</v>
      </c>
      <c r="BQ31" s="6">
        <f t="shared" si="34"/>
        <v>0</v>
      </c>
      <c r="BR31" s="6">
        <f t="shared" si="34"/>
        <v>0</v>
      </c>
      <c r="BS31" s="6">
        <f t="shared" si="34"/>
        <v>0</v>
      </c>
      <c r="BT31" s="6">
        <f t="shared" si="34"/>
        <v>0</v>
      </c>
      <c r="BU31" s="6">
        <f t="shared" si="34"/>
        <v>0</v>
      </c>
      <c r="BV31" s="6">
        <f t="shared" si="34"/>
        <v>0</v>
      </c>
      <c r="BW31" s="6">
        <f t="shared" si="34"/>
        <v>0</v>
      </c>
      <c r="BX31" s="6">
        <f t="shared" si="34"/>
        <v>0</v>
      </c>
      <c r="BY31" s="6">
        <f t="shared" si="34"/>
        <v>0</v>
      </c>
      <c r="BZ31" s="6">
        <f t="shared" si="34"/>
        <v>0</v>
      </c>
      <c r="CA31" s="6">
        <f t="shared" si="34"/>
        <v>0</v>
      </c>
      <c r="CB31" s="6">
        <f t="shared" si="34"/>
        <v>0</v>
      </c>
      <c r="CC31" s="6">
        <f t="shared" si="34"/>
        <v>0</v>
      </c>
      <c r="CD31" s="6">
        <f t="shared" si="34"/>
        <v>0</v>
      </c>
      <c r="CE31" s="6">
        <f t="shared" si="34"/>
        <v>0</v>
      </c>
    </row>
    <row r="32" spans="2:83" ht="24" x14ac:dyDescent="0.25">
      <c r="B32" s="307" t="s">
        <v>73</v>
      </c>
      <c r="C32" s="54" t="s">
        <v>13</v>
      </c>
      <c r="E32" s="13"/>
      <c r="G32" s="84">
        <f t="shared" ref="G32:V32" si="35">G82+G132</f>
        <v>0</v>
      </c>
      <c r="H32" s="84">
        <f t="shared" si="35"/>
        <v>0</v>
      </c>
      <c r="I32" s="84">
        <f t="shared" si="35"/>
        <v>0</v>
      </c>
      <c r="J32" s="84">
        <f t="shared" si="35"/>
        <v>0</v>
      </c>
      <c r="K32" s="84">
        <f t="shared" si="35"/>
        <v>0</v>
      </c>
      <c r="L32" s="84">
        <f t="shared" si="35"/>
        <v>0</v>
      </c>
      <c r="M32" s="84">
        <f t="shared" si="35"/>
        <v>0</v>
      </c>
      <c r="N32" s="84">
        <f t="shared" si="35"/>
        <v>0</v>
      </c>
      <c r="O32" s="84">
        <f t="shared" si="35"/>
        <v>0</v>
      </c>
      <c r="P32" s="84">
        <f t="shared" si="35"/>
        <v>4</v>
      </c>
      <c r="Q32" s="84">
        <f t="shared" si="35"/>
        <v>5.3266285726834894</v>
      </c>
      <c r="R32" s="84">
        <f t="shared" si="35"/>
        <v>6.6582857158543618</v>
      </c>
      <c r="S32" s="84">
        <f t="shared" si="35"/>
        <v>8.3228571448179505</v>
      </c>
      <c r="T32" s="84">
        <f t="shared" si="35"/>
        <v>10.403571431022439</v>
      </c>
      <c r="U32" s="84">
        <f t="shared" si="35"/>
        <v>13.004464288778045</v>
      </c>
      <c r="V32" s="84">
        <f t="shared" si="35"/>
        <v>16.255580360972555</v>
      </c>
      <c r="W32" s="57">
        <v>20.319475451215695</v>
      </c>
      <c r="X32" s="57">
        <v>23.945009677878001</v>
      </c>
      <c r="Y32" s="57">
        <v>31.236856854949895</v>
      </c>
      <c r="Z32" s="57">
        <v>38.655954246945534</v>
      </c>
      <c r="AA32" s="57">
        <v>46.18826653024837</v>
      </c>
      <c r="AB32" s="57">
        <v>53.82467242492374</v>
      </c>
      <c r="AC32" s="57">
        <v>61.557927227108486</v>
      </c>
      <c r="AD32" s="57">
        <v>69.364365482596511</v>
      </c>
      <c r="AE32" s="57">
        <v>77.218862332392163</v>
      </c>
      <c r="AF32" s="57">
        <v>85.092956936638771</v>
      </c>
      <c r="AG32" s="57">
        <v>92.973149801033117</v>
      </c>
      <c r="AH32" s="57">
        <v>100.87233207356864</v>
      </c>
      <c r="AI32" s="57">
        <v>108.72612408549543</v>
      </c>
      <c r="AJ32" s="57">
        <v>116.34405008622029</v>
      </c>
      <c r="AK32" s="57">
        <v>123.52936077504727</v>
      </c>
      <c r="AL32" s="57">
        <v>129.98514800082009</v>
      </c>
      <c r="AM32" s="57">
        <v>135.54059969422585</v>
      </c>
      <c r="AN32" s="57">
        <v>140.24442647558723</v>
      </c>
      <c r="AO32" s="57">
        <v>144.13726040685188</v>
      </c>
      <c r="AP32" s="57">
        <v>147.52384100539447</v>
      </c>
      <c r="AQ32" s="57">
        <v>149.54947427451114</v>
      </c>
      <c r="AR32" s="57">
        <v>150.53278321877781</v>
      </c>
      <c r="AS32" s="57">
        <v>153.5175775711796</v>
      </c>
      <c r="AT32" s="57">
        <v>163.8300472977518</v>
      </c>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c r="BV32" s="52"/>
      <c r="BW32" s="52"/>
      <c r="BX32" s="52"/>
      <c r="BY32" s="52"/>
      <c r="BZ32" s="52"/>
      <c r="CA32" s="52"/>
      <c r="CB32" s="52"/>
      <c r="CC32" s="52"/>
      <c r="CD32" s="52"/>
      <c r="CE32" s="52"/>
    </row>
    <row r="33" spans="2:83" x14ac:dyDescent="0.25">
      <c r="B33" s="307"/>
      <c r="C33" s="54" t="s">
        <v>14</v>
      </c>
      <c r="E33" s="13"/>
      <c r="G33" s="84">
        <f t="shared" ref="G33:V33" si="36">G83+G133</f>
        <v>0</v>
      </c>
      <c r="H33" s="84">
        <f t="shared" si="36"/>
        <v>0</v>
      </c>
      <c r="I33" s="84">
        <f t="shared" si="36"/>
        <v>0</v>
      </c>
      <c r="J33" s="84">
        <f t="shared" si="36"/>
        <v>0</v>
      </c>
      <c r="K33" s="84">
        <f t="shared" si="36"/>
        <v>0</v>
      </c>
      <c r="L33" s="84">
        <f t="shared" si="36"/>
        <v>0</v>
      </c>
      <c r="M33" s="84">
        <f t="shared" si="36"/>
        <v>0</v>
      </c>
      <c r="N33" s="84">
        <f t="shared" si="36"/>
        <v>0</v>
      </c>
      <c r="O33" s="84">
        <f t="shared" si="36"/>
        <v>0</v>
      </c>
      <c r="P33" s="84">
        <f t="shared" si="36"/>
        <v>4</v>
      </c>
      <c r="Q33" s="84">
        <f t="shared" si="36"/>
        <v>3.9321600000000019</v>
      </c>
      <c r="R33" s="84">
        <f t="shared" si="36"/>
        <v>4.9152000000000022</v>
      </c>
      <c r="S33" s="84">
        <f t="shared" si="36"/>
        <v>6.1440000000000019</v>
      </c>
      <c r="T33" s="84">
        <f t="shared" si="36"/>
        <v>7.6800000000000015</v>
      </c>
      <c r="U33" s="84">
        <f t="shared" si="36"/>
        <v>9.6000000000000014</v>
      </c>
      <c r="V33" s="84">
        <f t="shared" si="36"/>
        <v>12</v>
      </c>
      <c r="W33" s="57">
        <v>15</v>
      </c>
      <c r="X33" s="57">
        <v>33.333333333333336</v>
      </c>
      <c r="Y33" s="57">
        <v>53.333333333333336</v>
      </c>
      <c r="Z33" s="57">
        <v>76.666666666666671</v>
      </c>
      <c r="AA33" s="57">
        <v>83.333333333333329</v>
      </c>
      <c r="AB33" s="57">
        <v>90</v>
      </c>
      <c r="AC33" s="57">
        <v>90</v>
      </c>
      <c r="AD33" s="57">
        <v>90</v>
      </c>
      <c r="AE33" s="57">
        <v>90</v>
      </c>
      <c r="AF33" s="57">
        <v>90</v>
      </c>
      <c r="AG33" s="57">
        <v>90</v>
      </c>
      <c r="AH33" s="57">
        <v>90</v>
      </c>
      <c r="AI33" s="57">
        <v>90</v>
      </c>
      <c r="AJ33" s="57">
        <v>90</v>
      </c>
      <c r="AK33" s="57">
        <v>90</v>
      </c>
      <c r="AL33" s="57">
        <v>90</v>
      </c>
      <c r="AM33" s="57">
        <v>80</v>
      </c>
      <c r="AN33" s="57">
        <v>66.666666666666671</v>
      </c>
      <c r="AO33" s="57">
        <v>54</v>
      </c>
      <c r="AP33" s="57">
        <v>47.333333333333336</v>
      </c>
      <c r="AQ33" s="57">
        <v>44.666666666666664</v>
      </c>
      <c r="AR33" s="57">
        <v>40.666666666666664</v>
      </c>
      <c r="AS33" s="57">
        <v>40</v>
      </c>
      <c r="AT33" s="57">
        <v>38</v>
      </c>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c r="BV33" s="52"/>
      <c r="BW33" s="52"/>
      <c r="BX33" s="52"/>
      <c r="BY33" s="52"/>
      <c r="BZ33" s="52"/>
      <c r="CA33" s="52"/>
      <c r="CB33" s="52"/>
      <c r="CC33" s="52"/>
      <c r="CD33" s="52"/>
      <c r="CE33" s="52"/>
    </row>
    <row r="34" spans="2:83" x14ac:dyDescent="0.25">
      <c r="B34" s="307"/>
      <c r="C34" s="54" t="s">
        <v>15</v>
      </c>
      <c r="E34" s="13"/>
      <c r="G34" s="84">
        <f t="shared" ref="G34:V34" si="37">G84+G134</f>
        <v>0</v>
      </c>
      <c r="H34" s="84">
        <f t="shared" si="37"/>
        <v>0</v>
      </c>
      <c r="I34" s="84">
        <f t="shared" si="37"/>
        <v>0</v>
      </c>
      <c r="J34" s="84">
        <f t="shared" si="37"/>
        <v>0</v>
      </c>
      <c r="K34" s="84">
        <f t="shared" si="37"/>
        <v>0</v>
      </c>
      <c r="L34" s="84">
        <f t="shared" si="37"/>
        <v>3.2928087478952839</v>
      </c>
      <c r="M34" s="84">
        <f t="shared" si="37"/>
        <v>5.6586763865503151</v>
      </c>
      <c r="N34" s="84">
        <f t="shared" si="37"/>
        <v>6.0371215850559112</v>
      </c>
      <c r="O34" s="84">
        <f t="shared" si="37"/>
        <v>11.4888100278399</v>
      </c>
      <c r="P34" s="84">
        <f t="shared" si="37"/>
        <v>16.990686075377667</v>
      </c>
      <c r="Q34" s="84">
        <f t="shared" si="37"/>
        <v>22.548326128197406</v>
      </c>
      <c r="R34" s="84">
        <f t="shared" si="37"/>
        <v>28.167926186886007</v>
      </c>
      <c r="S34" s="84">
        <f t="shared" si="37"/>
        <v>33.856370696540004</v>
      </c>
      <c r="T34" s="84">
        <f t="shared" si="37"/>
        <v>39.621309040600003</v>
      </c>
      <c r="U34" s="84">
        <f t="shared" si="37"/>
        <v>45.471240534000003</v>
      </c>
      <c r="V34" s="84">
        <f t="shared" si="37"/>
        <v>51.415608860000006</v>
      </c>
      <c r="W34" s="57">
        <v>52.464907000000004</v>
      </c>
      <c r="X34" s="57">
        <v>52.464907000000004</v>
      </c>
      <c r="Y34" s="57">
        <v>52.464907000000004</v>
      </c>
      <c r="Z34" s="57">
        <v>52.464907000000004</v>
      </c>
      <c r="AA34" s="57">
        <v>52.464907000000004</v>
      </c>
      <c r="AB34" s="57">
        <v>52.464907000000004</v>
      </c>
      <c r="AC34" s="57">
        <v>52.464907000000004</v>
      </c>
      <c r="AD34" s="57">
        <v>52.464907000000004</v>
      </c>
      <c r="AE34" s="57">
        <v>52.464907000000004</v>
      </c>
      <c r="AF34" s="57">
        <v>52.464907000000004</v>
      </c>
      <c r="AG34" s="57">
        <v>52.464907000000004</v>
      </c>
      <c r="AH34" s="57">
        <v>52.464907000000004</v>
      </c>
      <c r="AI34" s="57">
        <v>52.464907000000004</v>
      </c>
      <c r="AJ34" s="57">
        <v>52.464907000000004</v>
      </c>
      <c r="AK34" s="57">
        <v>52.464907000000004</v>
      </c>
      <c r="AL34" s="57">
        <v>52.464907000000004</v>
      </c>
      <c r="AM34" s="57">
        <v>52.464907000000004</v>
      </c>
      <c r="AN34" s="57">
        <v>52.464907000000004</v>
      </c>
      <c r="AO34" s="57">
        <v>52.464907000000004</v>
      </c>
      <c r="AP34" s="57">
        <v>52.851633014649451</v>
      </c>
      <c r="AQ34" s="57">
        <v>51.585267608768845</v>
      </c>
      <c r="AR34" s="57">
        <v>49.20329375504118</v>
      </c>
      <c r="AS34" s="57">
        <v>44.994932073725067</v>
      </c>
      <c r="AT34" s="57">
        <v>42.106328479605672</v>
      </c>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c r="BV34" s="52"/>
      <c r="BW34" s="52"/>
      <c r="BX34" s="52"/>
      <c r="BY34" s="52"/>
      <c r="BZ34" s="52"/>
      <c r="CA34" s="52"/>
      <c r="CB34" s="52"/>
      <c r="CC34" s="52"/>
      <c r="CD34" s="52"/>
      <c r="CE34" s="52"/>
    </row>
    <row r="35" spans="2:83" x14ac:dyDescent="0.25">
      <c r="B35" s="307"/>
      <c r="C35" s="54" t="s">
        <v>16</v>
      </c>
      <c r="E35" s="13"/>
      <c r="G35" s="84">
        <f t="shared" ref="G35:V35" si="38">G85+G135</f>
        <v>0</v>
      </c>
      <c r="H35" s="84">
        <f t="shared" si="38"/>
        <v>0</v>
      </c>
      <c r="I35" s="84">
        <f t="shared" si="38"/>
        <v>0</v>
      </c>
      <c r="J35" s="84">
        <f t="shared" si="38"/>
        <v>0</v>
      </c>
      <c r="K35" s="84">
        <f t="shared" si="38"/>
        <v>0</v>
      </c>
      <c r="L35" s="84">
        <f t="shared" si="38"/>
        <v>0</v>
      </c>
      <c r="M35" s="84">
        <f t="shared" si="38"/>
        <v>0</v>
      </c>
      <c r="N35" s="84">
        <f t="shared" si="38"/>
        <v>0</v>
      </c>
      <c r="O35" s="84">
        <f t="shared" si="38"/>
        <v>0</v>
      </c>
      <c r="P35" s="84">
        <f t="shared" si="38"/>
        <v>0</v>
      </c>
      <c r="Q35" s="84">
        <f t="shared" si="38"/>
        <v>0</v>
      </c>
      <c r="R35" s="84">
        <f t="shared" si="38"/>
        <v>0</v>
      </c>
      <c r="S35" s="84">
        <f t="shared" si="38"/>
        <v>0</v>
      </c>
      <c r="T35" s="84">
        <f t="shared" si="38"/>
        <v>0</v>
      </c>
      <c r="U35" s="84">
        <f t="shared" si="38"/>
        <v>0</v>
      </c>
      <c r="V35" s="84">
        <f t="shared" si="38"/>
        <v>0</v>
      </c>
      <c r="W35" s="57">
        <v>0</v>
      </c>
      <c r="X35" s="57">
        <v>0</v>
      </c>
      <c r="Y35" s="57">
        <v>0</v>
      </c>
      <c r="Z35" s="57">
        <v>0</v>
      </c>
      <c r="AA35" s="57">
        <v>0</v>
      </c>
      <c r="AB35" s="57">
        <v>0</v>
      </c>
      <c r="AC35" s="57">
        <v>0</v>
      </c>
      <c r="AD35" s="57">
        <v>0</v>
      </c>
      <c r="AE35" s="57">
        <v>0</v>
      </c>
      <c r="AF35" s="57">
        <v>0</v>
      </c>
      <c r="AG35" s="57">
        <v>0</v>
      </c>
      <c r="AH35" s="57">
        <v>0</v>
      </c>
      <c r="AI35" s="57">
        <v>0</v>
      </c>
      <c r="AJ35" s="57">
        <v>0</v>
      </c>
      <c r="AK35" s="57">
        <v>0</v>
      </c>
      <c r="AL35" s="57">
        <v>10</v>
      </c>
      <c r="AM35" s="57">
        <v>23.333333333333332</v>
      </c>
      <c r="AN35" s="57">
        <v>46.666666666666664</v>
      </c>
      <c r="AO35" s="57">
        <v>60</v>
      </c>
      <c r="AP35" s="57">
        <v>70</v>
      </c>
      <c r="AQ35" s="57">
        <v>70</v>
      </c>
      <c r="AR35" s="57">
        <v>70</v>
      </c>
      <c r="AS35" s="57">
        <v>70</v>
      </c>
      <c r="AT35" s="57">
        <v>66.666666666666671</v>
      </c>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c r="BV35" s="52"/>
      <c r="BW35" s="52"/>
      <c r="BX35" s="52"/>
      <c r="BY35" s="52"/>
      <c r="BZ35" s="52"/>
      <c r="CA35" s="52"/>
      <c r="CB35" s="52"/>
      <c r="CC35" s="52"/>
      <c r="CD35" s="52"/>
      <c r="CE35" s="52"/>
    </row>
    <row r="36" spans="2:83" ht="24" x14ac:dyDescent="0.25">
      <c r="B36" s="307"/>
      <c r="C36" s="54" t="s">
        <v>17</v>
      </c>
      <c r="E36" s="13"/>
      <c r="G36" s="84">
        <f t="shared" ref="G36:V36" si="39">G86+G136</f>
        <v>0</v>
      </c>
      <c r="H36" s="84">
        <f t="shared" si="39"/>
        <v>0</v>
      </c>
      <c r="I36" s="84">
        <f t="shared" si="39"/>
        <v>0</v>
      </c>
      <c r="J36" s="84">
        <f t="shared" si="39"/>
        <v>0</v>
      </c>
      <c r="K36" s="84">
        <f t="shared" si="39"/>
        <v>0</v>
      </c>
      <c r="L36" s="84">
        <f t="shared" si="39"/>
        <v>0</v>
      </c>
      <c r="M36" s="84">
        <f t="shared" si="39"/>
        <v>0</v>
      </c>
      <c r="N36" s="84">
        <f t="shared" si="39"/>
        <v>0</v>
      </c>
      <c r="O36" s="84">
        <f t="shared" si="39"/>
        <v>0</v>
      </c>
      <c r="P36" s="84">
        <f t="shared" si="39"/>
        <v>0</v>
      </c>
      <c r="Q36" s="84">
        <f t="shared" si="39"/>
        <v>0</v>
      </c>
      <c r="R36" s="84">
        <f t="shared" si="39"/>
        <v>0</v>
      </c>
      <c r="S36" s="84">
        <f t="shared" si="39"/>
        <v>0</v>
      </c>
      <c r="T36" s="84">
        <f t="shared" si="39"/>
        <v>0</v>
      </c>
      <c r="U36" s="84">
        <f t="shared" si="39"/>
        <v>0</v>
      </c>
      <c r="V36" s="84">
        <f t="shared" si="39"/>
        <v>0</v>
      </c>
      <c r="W36" s="57">
        <v>0</v>
      </c>
      <c r="X36" s="57">
        <v>0</v>
      </c>
      <c r="Y36" s="57">
        <v>0</v>
      </c>
      <c r="Z36" s="57">
        <v>0</v>
      </c>
      <c r="AA36" s="57">
        <v>0</v>
      </c>
      <c r="AB36" s="57">
        <v>0</v>
      </c>
      <c r="AC36" s="57">
        <v>0</v>
      </c>
      <c r="AD36" s="57">
        <v>0</v>
      </c>
      <c r="AE36" s="57">
        <v>0</v>
      </c>
      <c r="AF36" s="57">
        <v>0</v>
      </c>
      <c r="AG36" s="57">
        <v>0</v>
      </c>
      <c r="AH36" s="57">
        <v>0</v>
      </c>
      <c r="AI36" s="57">
        <v>0</v>
      </c>
      <c r="AJ36" s="57">
        <v>0</v>
      </c>
      <c r="AK36" s="57">
        <v>0</v>
      </c>
      <c r="AL36" s="57">
        <v>0</v>
      </c>
      <c r="AM36" s="57">
        <v>3.3333333333333335</v>
      </c>
      <c r="AN36" s="57">
        <v>26.666666666666668</v>
      </c>
      <c r="AO36" s="57">
        <v>81</v>
      </c>
      <c r="AP36" s="57">
        <v>141.33333333333334</v>
      </c>
      <c r="AQ36" s="57">
        <v>172</v>
      </c>
      <c r="AR36" s="57">
        <v>195.66666666666666</v>
      </c>
      <c r="AS36" s="57">
        <v>244.33333333333334</v>
      </c>
      <c r="AT36" s="57">
        <v>302.66666666666669</v>
      </c>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c r="BV36" s="52"/>
      <c r="BW36" s="52"/>
      <c r="BX36" s="52"/>
      <c r="BY36" s="52"/>
      <c r="BZ36" s="52"/>
      <c r="CA36" s="52"/>
      <c r="CB36" s="52"/>
      <c r="CC36" s="52"/>
      <c r="CD36" s="52"/>
      <c r="CE36" s="52"/>
    </row>
    <row r="37" spans="2:83" ht="24" x14ac:dyDescent="0.25">
      <c r="B37" s="307"/>
      <c r="C37" s="54" t="s">
        <v>74</v>
      </c>
      <c r="E37" s="13"/>
      <c r="G37" s="84">
        <f t="shared" ref="G37:V37" si="40">G87+G137</f>
        <v>0</v>
      </c>
      <c r="H37" s="84">
        <f t="shared" si="40"/>
        <v>0</v>
      </c>
      <c r="I37" s="84">
        <f t="shared" si="40"/>
        <v>0</v>
      </c>
      <c r="J37" s="84">
        <f t="shared" si="40"/>
        <v>0</v>
      </c>
      <c r="K37" s="84">
        <f t="shared" si="40"/>
        <v>0</v>
      </c>
      <c r="L37" s="84">
        <f t="shared" si="40"/>
        <v>0</v>
      </c>
      <c r="M37" s="84">
        <f t="shared" si="40"/>
        <v>0</v>
      </c>
      <c r="N37" s="84">
        <f t="shared" si="40"/>
        <v>0</v>
      </c>
      <c r="O37" s="84">
        <f t="shared" si="40"/>
        <v>0</v>
      </c>
      <c r="P37" s="84">
        <f t="shared" si="40"/>
        <v>0</v>
      </c>
      <c r="Q37" s="84">
        <f t="shared" si="40"/>
        <v>0</v>
      </c>
      <c r="R37" s="84">
        <f t="shared" si="40"/>
        <v>0</v>
      </c>
      <c r="S37" s="84">
        <f t="shared" si="40"/>
        <v>0</v>
      </c>
      <c r="T37" s="84">
        <f t="shared" si="40"/>
        <v>0</v>
      </c>
      <c r="U37" s="84">
        <f t="shared" si="40"/>
        <v>0</v>
      </c>
      <c r="V37" s="84">
        <f t="shared" si="40"/>
        <v>0</v>
      </c>
      <c r="W37" s="57">
        <v>0</v>
      </c>
      <c r="X37" s="57">
        <v>0</v>
      </c>
      <c r="Y37" s="57">
        <v>7.0309150100000009E-2</v>
      </c>
      <c r="Z37" s="57">
        <v>0.53527526742878806</v>
      </c>
      <c r="AA37" s="57">
        <v>1.8995764941939395</v>
      </c>
      <c r="AB37" s="57">
        <v>4.6366513744484843</v>
      </c>
      <c r="AC37" s="57">
        <v>8.7253973778621212</v>
      </c>
      <c r="AD37" s="57">
        <v>13.841741153399491</v>
      </c>
      <c r="AE37" s="57">
        <v>19.636920970973737</v>
      </c>
      <c r="AF37" s="57">
        <v>25.892258988902018</v>
      </c>
      <c r="AG37" s="57">
        <v>32.435910704399497</v>
      </c>
      <c r="AH37" s="57">
        <v>39.089780018046469</v>
      </c>
      <c r="AI37" s="57">
        <v>45.78618934937375</v>
      </c>
      <c r="AJ37" s="57">
        <v>52.607842544240413</v>
      </c>
      <c r="AK37" s="57">
        <v>59.950752322513445</v>
      </c>
      <c r="AL37" s="57">
        <v>69.290147963294757</v>
      </c>
      <c r="AM37" s="57">
        <v>82.414606768667682</v>
      </c>
      <c r="AN37" s="57">
        <v>100.61676914142096</v>
      </c>
      <c r="AO37" s="57">
        <v>122.16820342367502</v>
      </c>
      <c r="AP37" s="57">
        <v>143.90955109476042</v>
      </c>
      <c r="AQ37" s="57">
        <v>161.78417786449168</v>
      </c>
      <c r="AR37" s="57">
        <v>172.06402055379172</v>
      </c>
      <c r="AS37" s="57">
        <v>173.64378546680982</v>
      </c>
      <c r="AT37" s="57">
        <v>158.30098671780979</v>
      </c>
      <c r="AU37" s="52"/>
      <c r="AV37" s="52"/>
      <c r="AW37" s="52"/>
      <c r="AX37" s="52"/>
      <c r="AY37" s="52"/>
      <c r="AZ37" s="52"/>
      <c r="BA37" s="52"/>
      <c r="BB37" s="52"/>
      <c r="BC37" s="52"/>
      <c r="BD37" s="52"/>
      <c r="BE37" s="52"/>
      <c r="BF37" s="52"/>
      <c r="BG37" s="52"/>
      <c r="BH37" s="52"/>
      <c r="BI37" s="52"/>
      <c r="BJ37" s="52"/>
      <c r="BK37" s="52"/>
      <c r="BL37" s="52"/>
      <c r="BM37" s="52"/>
      <c r="BN37" s="52"/>
      <c r="BO37" s="52"/>
      <c r="BP37" s="52"/>
      <c r="BQ37" s="52"/>
      <c r="BR37" s="52"/>
      <c r="BS37" s="52"/>
      <c r="BT37" s="52"/>
      <c r="BU37" s="52"/>
      <c r="BV37" s="52"/>
      <c r="BW37" s="52"/>
      <c r="BX37" s="52"/>
      <c r="BY37" s="52"/>
      <c r="BZ37" s="52"/>
      <c r="CA37" s="52"/>
      <c r="CB37" s="52"/>
      <c r="CC37" s="52"/>
      <c r="CD37" s="52"/>
      <c r="CE37" s="52"/>
    </row>
    <row r="38" spans="2:83" x14ac:dyDescent="0.25">
      <c r="B38" s="307"/>
      <c r="C38" s="3" t="s">
        <v>77</v>
      </c>
      <c r="E38" s="13"/>
      <c r="G38" s="9">
        <f t="shared" ref="G38:V38" si="41">SUM(G32:G37)</f>
        <v>0</v>
      </c>
      <c r="H38" s="9">
        <f t="shared" si="41"/>
        <v>0</v>
      </c>
      <c r="I38" s="9">
        <f t="shared" si="41"/>
        <v>0</v>
      </c>
      <c r="J38" s="9">
        <f t="shared" si="41"/>
        <v>0</v>
      </c>
      <c r="K38" s="9">
        <f t="shared" si="41"/>
        <v>0</v>
      </c>
      <c r="L38" s="9">
        <f t="shared" si="41"/>
        <v>3.2928087478952839</v>
      </c>
      <c r="M38" s="9">
        <f t="shared" si="41"/>
        <v>5.6586763865503151</v>
      </c>
      <c r="N38" s="9">
        <f t="shared" si="41"/>
        <v>6.0371215850559112</v>
      </c>
      <c r="O38" s="9">
        <f t="shared" si="41"/>
        <v>11.4888100278399</v>
      </c>
      <c r="P38" s="9">
        <f t="shared" si="41"/>
        <v>24.990686075377667</v>
      </c>
      <c r="Q38" s="9">
        <f t="shared" si="41"/>
        <v>31.807114700880895</v>
      </c>
      <c r="R38" s="9">
        <f t="shared" si="41"/>
        <v>39.741411902740367</v>
      </c>
      <c r="S38" s="9">
        <f t="shared" si="41"/>
        <v>48.323227841357955</v>
      </c>
      <c r="T38" s="9">
        <f t="shared" si="41"/>
        <v>57.704880471622445</v>
      </c>
      <c r="U38" s="9">
        <f t="shared" si="41"/>
        <v>68.07570482277805</v>
      </c>
      <c r="V38" s="9">
        <f t="shared" si="41"/>
        <v>79.671189220972565</v>
      </c>
      <c r="W38" s="6">
        <f t="shared" ref="W38:BB38" si="42">SUM(W32:W37)</f>
        <v>87.784382451215691</v>
      </c>
      <c r="X38" s="6">
        <f t="shared" si="42"/>
        <v>109.74325001121133</v>
      </c>
      <c r="Y38" s="6">
        <f t="shared" si="42"/>
        <v>137.10540633838323</v>
      </c>
      <c r="Z38" s="6">
        <f t="shared" si="42"/>
        <v>168.32280318104102</v>
      </c>
      <c r="AA38" s="6">
        <f t="shared" si="42"/>
        <v>183.88608335777565</v>
      </c>
      <c r="AB38" s="6">
        <f t="shared" si="42"/>
        <v>200.92623079937223</v>
      </c>
      <c r="AC38" s="6">
        <f t="shared" si="42"/>
        <v>212.74823160497061</v>
      </c>
      <c r="AD38" s="6">
        <f t="shared" si="42"/>
        <v>225.67101363599599</v>
      </c>
      <c r="AE38" s="6">
        <f t="shared" si="42"/>
        <v>239.32069030336592</v>
      </c>
      <c r="AF38" s="6">
        <f t="shared" si="42"/>
        <v>253.4501229255408</v>
      </c>
      <c r="AG38" s="6">
        <f t="shared" si="42"/>
        <v>267.87396750543263</v>
      </c>
      <c r="AH38" s="6">
        <f t="shared" si="42"/>
        <v>282.42701909161514</v>
      </c>
      <c r="AI38" s="6">
        <f t="shared" si="42"/>
        <v>296.9772204348692</v>
      </c>
      <c r="AJ38" s="6">
        <f t="shared" si="42"/>
        <v>311.41679963046067</v>
      </c>
      <c r="AK38" s="6">
        <f t="shared" si="42"/>
        <v>325.9450200975607</v>
      </c>
      <c r="AL38" s="6">
        <f t="shared" si="42"/>
        <v>351.74020296411487</v>
      </c>
      <c r="AM38" s="6">
        <f t="shared" si="42"/>
        <v>377.08678012956017</v>
      </c>
      <c r="AN38" s="6">
        <f t="shared" si="42"/>
        <v>433.32610261700819</v>
      </c>
      <c r="AO38" s="6">
        <f t="shared" si="42"/>
        <v>513.77037083052687</v>
      </c>
      <c r="AP38" s="6">
        <f t="shared" si="42"/>
        <v>602.95169178147103</v>
      </c>
      <c r="AQ38" s="6">
        <f t="shared" si="42"/>
        <v>649.58558641443835</v>
      </c>
      <c r="AR38" s="6">
        <f t="shared" si="42"/>
        <v>678.13343086094403</v>
      </c>
      <c r="AS38" s="6">
        <f t="shared" si="42"/>
        <v>726.48962844504786</v>
      </c>
      <c r="AT38" s="6">
        <f t="shared" si="42"/>
        <v>771.57069582850067</v>
      </c>
      <c r="AU38" s="6">
        <f t="shared" si="42"/>
        <v>0</v>
      </c>
      <c r="AV38" s="6">
        <f t="shared" si="42"/>
        <v>0</v>
      </c>
      <c r="AW38" s="6">
        <f t="shared" si="42"/>
        <v>0</v>
      </c>
      <c r="AX38" s="6">
        <f t="shared" si="42"/>
        <v>0</v>
      </c>
      <c r="AY38" s="6">
        <f t="shared" si="42"/>
        <v>0</v>
      </c>
      <c r="AZ38" s="6">
        <f t="shared" si="42"/>
        <v>0</v>
      </c>
      <c r="BA38" s="6">
        <f t="shared" si="42"/>
        <v>0</v>
      </c>
      <c r="BB38" s="6">
        <f t="shared" si="42"/>
        <v>0</v>
      </c>
      <c r="BC38" s="6">
        <f t="shared" ref="BC38:CE38" si="43">SUM(BC32:BC37)</f>
        <v>0</v>
      </c>
      <c r="BD38" s="6">
        <f t="shared" si="43"/>
        <v>0</v>
      </c>
      <c r="BE38" s="6">
        <f t="shared" si="43"/>
        <v>0</v>
      </c>
      <c r="BF38" s="6">
        <f t="shared" si="43"/>
        <v>0</v>
      </c>
      <c r="BG38" s="6">
        <f t="shared" si="43"/>
        <v>0</v>
      </c>
      <c r="BH38" s="6">
        <f t="shared" si="43"/>
        <v>0</v>
      </c>
      <c r="BI38" s="6">
        <f t="shared" si="43"/>
        <v>0</v>
      </c>
      <c r="BJ38" s="6">
        <f t="shared" si="43"/>
        <v>0</v>
      </c>
      <c r="BK38" s="6">
        <f t="shared" si="43"/>
        <v>0</v>
      </c>
      <c r="BL38" s="6">
        <f t="shared" si="43"/>
        <v>0</v>
      </c>
      <c r="BM38" s="6">
        <f t="shared" si="43"/>
        <v>0</v>
      </c>
      <c r="BN38" s="6">
        <f t="shared" si="43"/>
        <v>0</v>
      </c>
      <c r="BO38" s="6">
        <f t="shared" si="43"/>
        <v>0</v>
      </c>
      <c r="BP38" s="6">
        <f t="shared" si="43"/>
        <v>0</v>
      </c>
      <c r="BQ38" s="6">
        <f t="shared" si="43"/>
        <v>0</v>
      </c>
      <c r="BR38" s="6">
        <f t="shared" si="43"/>
        <v>0</v>
      </c>
      <c r="BS38" s="6">
        <f t="shared" si="43"/>
        <v>0</v>
      </c>
      <c r="BT38" s="6">
        <f t="shared" si="43"/>
        <v>0</v>
      </c>
      <c r="BU38" s="6">
        <f t="shared" si="43"/>
        <v>0</v>
      </c>
      <c r="BV38" s="6">
        <f t="shared" si="43"/>
        <v>0</v>
      </c>
      <c r="BW38" s="6">
        <f t="shared" si="43"/>
        <v>0</v>
      </c>
      <c r="BX38" s="6">
        <f t="shared" si="43"/>
        <v>0</v>
      </c>
      <c r="BY38" s="6">
        <f t="shared" si="43"/>
        <v>0</v>
      </c>
      <c r="BZ38" s="6">
        <f t="shared" si="43"/>
        <v>0</v>
      </c>
      <c r="CA38" s="6">
        <f t="shared" si="43"/>
        <v>0</v>
      </c>
      <c r="CB38" s="6">
        <f t="shared" si="43"/>
        <v>0</v>
      </c>
      <c r="CC38" s="6">
        <f t="shared" si="43"/>
        <v>0</v>
      </c>
      <c r="CD38" s="6">
        <f t="shared" si="43"/>
        <v>0</v>
      </c>
      <c r="CE38" s="6">
        <f t="shared" si="43"/>
        <v>0</v>
      </c>
    </row>
    <row r="39" spans="2:83" x14ac:dyDescent="0.25">
      <c r="B39" s="307" t="s">
        <v>3</v>
      </c>
      <c r="C39" s="54" t="s">
        <v>19</v>
      </c>
      <c r="E39" s="13"/>
      <c r="G39" s="84">
        <f t="shared" ref="G39:V39" si="44">G89+G139</f>
        <v>152.53478741066996</v>
      </c>
      <c r="H39" s="84">
        <f t="shared" si="44"/>
        <v>153.72583460039178</v>
      </c>
      <c r="I39" s="84">
        <f t="shared" si="44"/>
        <v>154.92891256980775</v>
      </c>
      <c r="J39" s="84">
        <f t="shared" si="44"/>
        <v>156.14414284194507</v>
      </c>
      <c r="K39" s="84">
        <f t="shared" si="44"/>
        <v>157.37164816733633</v>
      </c>
      <c r="L39" s="84">
        <f t="shared" si="44"/>
        <v>158.6115525364184</v>
      </c>
      <c r="M39" s="84">
        <f t="shared" si="44"/>
        <v>159.86398119205685</v>
      </c>
      <c r="N39" s="84">
        <f t="shared" si="44"/>
        <v>161.12906064219669</v>
      </c>
      <c r="O39" s="84">
        <f t="shared" si="44"/>
        <v>162.40691867264098</v>
      </c>
      <c r="P39" s="84">
        <f t="shared" si="44"/>
        <v>163.69768435995846</v>
      </c>
      <c r="Q39" s="84">
        <f t="shared" si="44"/>
        <v>165.00148808452155</v>
      </c>
      <c r="R39" s="84">
        <f t="shared" si="44"/>
        <v>166.31846154367619</v>
      </c>
      <c r="S39" s="84">
        <f t="shared" si="44"/>
        <v>167.64873776504453</v>
      </c>
      <c r="T39" s="84">
        <f t="shared" si="44"/>
        <v>168.99245111996203</v>
      </c>
      <c r="U39" s="84">
        <f t="shared" si="44"/>
        <v>170.34973733705041</v>
      </c>
      <c r="V39" s="84">
        <f t="shared" si="44"/>
        <v>171.72073351592758</v>
      </c>
      <c r="W39" s="57">
        <v>173.10557814105601</v>
      </c>
      <c r="X39" s="57">
        <v>172.39770574540799</v>
      </c>
      <c r="Y39" s="57">
        <v>170.61004420275199</v>
      </c>
      <c r="Z39" s="57">
        <v>168.2159021484089</v>
      </c>
      <c r="AA39" s="57">
        <v>165.44457184401423</v>
      </c>
      <c r="AB39" s="57">
        <v>163.02890961248713</v>
      </c>
      <c r="AC39" s="57">
        <v>161.3085708044409</v>
      </c>
      <c r="AD39" s="57">
        <v>159.92055060439819</v>
      </c>
      <c r="AE39" s="57">
        <v>158.48317996774756</v>
      </c>
      <c r="AF39" s="57">
        <v>156.89960061916798</v>
      </c>
      <c r="AG39" s="57">
        <v>155.0764174199289</v>
      </c>
      <c r="AH39" s="57">
        <v>153.02720460219379</v>
      </c>
      <c r="AI39" s="57">
        <v>150.85597568217247</v>
      </c>
      <c r="AJ39" s="57">
        <v>148.66328103948447</v>
      </c>
      <c r="AK39" s="57">
        <v>146.4491206741298</v>
      </c>
      <c r="AL39" s="57">
        <v>144.12259669119646</v>
      </c>
      <c r="AM39" s="57">
        <v>140.30707182549693</v>
      </c>
      <c r="AN39" s="57">
        <v>133.60061948379914</v>
      </c>
      <c r="AO39" s="57">
        <v>115.39019570660803</v>
      </c>
      <c r="AP39" s="57">
        <v>93.836931600634671</v>
      </c>
      <c r="AQ39" s="57">
        <v>72.472107333333341</v>
      </c>
      <c r="AR39" s="57">
        <v>61.080988666999993</v>
      </c>
      <c r="AS39" s="57">
        <v>54.297685666999996</v>
      </c>
      <c r="AT39" s="57">
        <v>35.962079000333325</v>
      </c>
      <c r="AU39" s="52"/>
      <c r="AV39" s="52"/>
      <c r="AW39" s="52"/>
      <c r="AX39" s="52"/>
      <c r="AY39" s="52"/>
      <c r="AZ39" s="52"/>
      <c r="BA39" s="52"/>
      <c r="BB39" s="52"/>
      <c r="BC39" s="52"/>
      <c r="BD39" s="52"/>
      <c r="BE39" s="52"/>
      <c r="BF39" s="52"/>
      <c r="BG39" s="52"/>
      <c r="BH39" s="52"/>
      <c r="BI39" s="52"/>
      <c r="BJ39" s="52"/>
      <c r="BK39" s="52"/>
      <c r="BL39" s="52"/>
      <c r="BM39" s="52"/>
      <c r="BN39" s="52"/>
      <c r="BO39" s="52"/>
      <c r="BP39" s="52"/>
      <c r="BQ39" s="52"/>
      <c r="BR39" s="52"/>
      <c r="BS39" s="52"/>
      <c r="BT39" s="52"/>
      <c r="BU39" s="52"/>
      <c r="BV39" s="52"/>
      <c r="BW39" s="52"/>
      <c r="BX39" s="52"/>
      <c r="BY39" s="52"/>
      <c r="BZ39" s="52"/>
      <c r="CA39" s="52"/>
      <c r="CB39" s="52"/>
      <c r="CC39" s="52"/>
      <c r="CD39" s="52"/>
      <c r="CE39" s="52"/>
    </row>
    <row r="40" spans="2:83" ht="24" x14ac:dyDescent="0.25">
      <c r="B40" s="307"/>
      <c r="C40" s="54" t="s">
        <v>20</v>
      </c>
      <c r="E40" s="13"/>
      <c r="G40" s="84">
        <f t="shared" ref="G40:V40" si="45">G90+G140</f>
        <v>1334.4772817798359</v>
      </c>
      <c r="H40" s="84">
        <f t="shared" si="45"/>
        <v>1344.8973665565122</v>
      </c>
      <c r="I40" s="84">
        <f t="shared" si="45"/>
        <v>1355.422704714771</v>
      </c>
      <c r="J40" s="84">
        <f t="shared" si="45"/>
        <v>1366.0543594200831</v>
      </c>
      <c r="K40" s="84">
        <f t="shared" si="45"/>
        <v>1376.7934045769639</v>
      </c>
      <c r="L40" s="84">
        <f t="shared" si="45"/>
        <v>1387.6409249374494</v>
      </c>
      <c r="M40" s="84">
        <f t="shared" si="45"/>
        <v>1398.5980162106673</v>
      </c>
      <c r="N40" s="84">
        <f t="shared" si="45"/>
        <v>1409.6657851735135</v>
      </c>
      <c r="O40" s="84">
        <f t="shared" si="45"/>
        <v>1420.8453497824491</v>
      </c>
      <c r="P40" s="84">
        <f t="shared" si="45"/>
        <v>1432.1378392864244</v>
      </c>
      <c r="Q40" s="84">
        <f t="shared" si="45"/>
        <v>1443.544394340945</v>
      </c>
      <c r="R40" s="84">
        <f t="shared" si="45"/>
        <v>1455.066167123289</v>
      </c>
      <c r="S40" s="84">
        <f t="shared" si="45"/>
        <v>1466.704321448889</v>
      </c>
      <c r="T40" s="84">
        <f t="shared" si="45"/>
        <v>1478.4600328888889</v>
      </c>
      <c r="U40" s="84">
        <f t="shared" si="45"/>
        <v>1490.3344888888889</v>
      </c>
      <c r="V40" s="84">
        <f t="shared" si="45"/>
        <v>1502.328888888889</v>
      </c>
      <c r="W40" s="57">
        <v>1514.4444444444446</v>
      </c>
      <c r="X40" s="57">
        <f t="shared" ref="X40:AM40" si="46">Y40+($W40-$AN40)/17</f>
        <v>1505.1191542418319</v>
      </c>
      <c r="Y40" s="57">
        <f t="shared" si="46"/>
        <v>1495.7938640392174</v>
      </c>
      <c r="Z40" s="57">
        <f t="shared" si="46"/>
        <v>1486.4685738366029</v>
      </c>
      <c r="AA40" s="57">
        <f t="shared" si="46"/>
        <v>1477.1432836339884</v>
      </c>
      <c r="AB40" s="57">
        <f t="shared" si="46"/>
        <v>1467.8179934313739</v>
      </c>
      <c r="AC40" s="57">
        <f t="shared" si="46"/>
        <v>1458.4927032287594</v>
      </c>
      <c r="AD40" s="57">
        <f t="shared" si="46"/>
        <v>1449.1674130261449</v>
      </c>
      <c r="AE40" s="57">
        <f t="shared" si="46"/>
        <v>1439.8421228235304</v>
      </c>
      <c r="AF40" s="57">
        <f t="shared" si="46"/>
        <v>1430.5168326209159</v>
      </c>
      <c r="AG40" s="57">
        <f t="shared" si="46"/>
        <v>1421.1915424183014</v>
      </c>
      <c r="AH40" s="57">
        <f t="shared" si="46"/>
        <v>1411.8662522156869</v>
      </c>
      <c r="AI40" s="57">
        <f t="shared" si="46"/>
        <v>1402.5409620130724</v>
      </c>
      <c r="AJ40" s="57">
        <f t="shared" si="46"/>
        <v>1393.2156718104579</v>
      </c>
      <c r="AK40" s="57">
        <f t="shared" si="46"/>
        <v>1383.8903816078434</v>
      </c>
      <c r="AL40" s="57">
        <f t="shared" si="46"/>
        <v>1374.5650914052289</v>
      </c>
      <c r="AM40" s="57">
        <f t="shared" si="46"/>
        <v>1365.2398012026144</v>
      </c>
      <c r="AN40" s="57">
        <v>1355.9145109999999</v>
      </c>
      <c r="AO40" s="57">
        <v>1174.41019966667</v>
      </c>
      <c r="AP40" s="57">
        <v>874.4101996666667</v>
      </c>
      <c r="AQ40" s="57">
        <v>624.4101996666667</v>
      </c>
      <c r="AR40" s="57">
        <v>400</v>
      </c>
      <c r="AS40" s="57">
        <v>245</v>
      </c>
      <c r="AT40" s="57">
        <v>123.33333333333333</v>
      </c>
      <c r="AU40" s="52"/>
      <c r="AV40" s="52"/>
      <c r="AW40" s="52"/>
      <c r="AX40" s="52"/>
      <c r="AY40" s="52"/>
      <c r="AZ40" s="52"/>
      <c r="BA40" s="52"/>
      <c r="BB40" s="52"/>
      <c r="BC40" s="52"/>
      <c r="BD40" s="52"/>
      <c r="BE40" s="52"/>
      <c r="BF40" s="52"/>
      <c r="BG40" s="52"/>
      <c r="BH40" s="52"/>
      <c r="BI40" s="52"/>
      <c r="BJ40" s="52"/>
      <c r="BK40" s="52"/>
      <c r="BL40" s="52"/>
      <c r="BM40" s="52"/>
      <c r="BN40" s="52"/>
      <c r="BO40" s="52"/>
      <c r="BP40" s="52"/>
      <c r="BQ40" s="52"/>
      <c r="BR40" s="52"/>
      <c r="BS40" s="52"/>
      <c r="BT40" s="52"/>
      <c r="BU40" s="52"/>
      <c r="BV40" s="52"/>
      <c r="BW40" s="52"/>
      <c r="BX40" s="52"/>
      <c r="BY40" s="52"/>
      <c r="BZ40" s="52"/>
      <c r="CA40" s="52"/>
      <c r="CB40" s="52"/>
      <c r="CC40" s="52"/>
      <c r="CD40" s="52"/>
      <c r="CE40" s="52"/>
    </row>
    <row r="41" spans="2:83" x14ac:dyDescent="0.25">
      <c r="B41" s="307"/>
      <c r="C41" s="3" t="s">
        <v>78</v>
      </c>
      <c r="E41" s="13"/>
      <c r="G41" s="9">
        <f t="shared" ref="G41:V41" si="47">G39+G40</f>
        <v>1487.0120691905058</v>
      </c>
      <c r="H41" s="9">
        <f t="shared" si="47"/>
        <v>1498.6232011569041</v>
      </c>
      <c r="I41" s="9">
        <f t="shared" si="47"/>
        <v>1510.3516172845789</v>
      </c>
      <c r="J41" s="9">
        <f t="shared" si="47"/>
        <v>1522.1985022620281</v>
      </c>
      <c r="K41" s="9">
        <f t="shared" si="47"/>
        <v>1534.1650527443003</v>
      </c>
      <c r="L41" s="9">
        <f t="shared" si="47"/>
        <v>1546.2524774738679</v>
      </c>
      <c r="M41" s="9">
        <f t="shared" si="47"/>
        <v>1558.4619974027241</v>
      </c>
      <c r="N41" s="9">
        <f t="shared" si="47"/>
        <v>1570.7948458157102</v>
      </c>
      <c r="O41" s="9">
        <f t="shared" si="47"/>
        <v>1583.2522684550902</v>
      </c>
      <c r="P41" s="9">
        <f t="shared" si="47"/>
        <v>1595.8355236463829</v>
      </c>
      <c r="Q41" s="9">
        <f t="shared" si="47"/>
        <v>1608.5458824254665</v>
      </c>
      <c r="R41" s="9">
        <f t="shared" si="47"/>
        <v>1621.3846286669652</v>
      </c>
      <c r="S41" s="9">
        <f t="shared" si="47"/>
        <v>1634.3530592139336</v>
      </c>
      <c r="T41" s="9">
        <f t="shared" si="47"/>
        <v>1647.4524840088509</v>
      </c>
      <c r="U41" s="9">
        <f t="shared" si="47"/>
        <v>1660.6842262259393</v>
      </c>
      <c r="V41" s="9">
        <f t="shared" si="47"/>
        <v>1674.0496224048165</v>
      </c>
      <c r="W41" s="6">
        <f t="shared" ref="W41:BB41" si="48">W39+W40</f>
        <v>1687.5500225855005</v>
      </c>
      <c r="X41" s="6">
        <f t="shared" si="48"/>
        <v>1677.51685998724</v>
      </c>
      <c r="Y41" s="6">
        <f t="shared" si="48"/>
        <v>1666.4039082419695</v>
      </c>
      <c r="Z41" s="6">
        <f t="shared" si="48"/>
        <v>1654.6844759850119</v>
      </c>
      <c r="AA41" s="6">
        <f t="shared" si="48"/>
        <v>1642.5878554780027</v>
      </c>
      <c r="AB41" s="6">
        <f t="shared" si="48"/>
        <v>1630.8469030438609</v>
      </c>
      <c r="AC41" s="6">
        <f t="shared" si="48"/>
        <v>1619.8012740332003</v>
      </c>
      <c r="AD41" s="6">
        <f t="shared" si="48"/>
        <v>1609.0879636305431</v>
      </c>
      <c r="AE41" s="6">
        <f t="shared" si="48"/>
        <v>1598.3253027912779</v>
      </c>
      <c r="AF41" s="6">
        <f t="shared" si="48"/>
        <v>1587.416433240084</v>
      </c>
      <c r="AG41" s="6">
        <f t="shared" si="48"/>
        <v>1576.2679598382304</v>
      </c>
      <c r="AH41" s="6">
        <f t="shared" si="48"/>
        <v>1564.8934568178806</v>
      </c>
      <c r="AI41" s="6">
        <f t="shared" si="48"/>
        <v>1553.396937695245</v>
      </c>
      <c r="AJ41" s="6">
        <f t="shared" si="48"/>
        <v>1541.8789528499424</v>
      </c>
      <c r="AK41" s="6">
        <f t="shared" si="48"/>
        <v>1530.3395022819732</v>
      </c>
      <c r="AL41" s="6">
        <f t="shared" si="48"/>
        <v>1518.6876880964255</v>
      </c>
      <c r="AM41" s="6">
        <f t="shared" si="48"/>
        <v>1505.5468730281113</v>
      </c>
      <c r="AN41" s="6">
        <f t="shared" si="48"/>
        <v>1489.5151304837991</v>
      </c>
      <c r="AO41" s="6">
        <f t="shared" si="48"/>
        <v>1289.800395373278</v>
      </c>
      <c r="AP41" s="6">
        <f t="shared" si="48"/>
        <v>968.24713126730137</v>
      </c>
      <c r="AQ41" s="6">
        <f t="shared" si="48"/>
        <v>696.88230700000008</v>
      </c>
      <c r="AR41" s="6">
        <f t="shared" si="48"/>
        <v>461.08098866699999</v>
      </c>
      <c r="AS41" s="6">
        <f t="shared" si="48"/>
        <v>299.297685667</v>
      </c>
      <c r="AT41" s="6">
        <f t="shared" si="48"/>
        <v>159.29541233366666</v>
      </c>
      <c r="AU41" s="6">
        <f t="shared" si="48"/>
        <v>0</v>
      </c>
      <c r="AV41" s="6">
        <f t="shared" si="48"/>
        <v>0</v>
      </c>
      <c r="AW41" s="6">
        <f t="shared" si="48"/>
        <v>0</v>
      </c>
      <c r="AX41" s="6">
        <f t="shared" si="48"/>
        <v>0</v>
      </c>
      <c r="AY41" s="6">
        <f t="shared" si="48"/>
        <v>0</v>
      </c>
      <c r="AZ41" s="6">
        <f t="shared" si="48"/>
        <v>0</v>
      </c>
      <c r="BA41" s="6">
        <f t="shared" si="48"/>
        <v>0</v>
      </c>
      <c r="BB41" s="6">
        <f t="shared" si="48"/>
        <v>0</v>
      </c>
      <c r="BC41" s="6">
        <f t="shared" ref="BC41:CE41" si="49">BC39+BC40</f>
        <v>0</v>
      </c>
      <c r="BD41" s="6">
        <f t="shared" si="49"/>
        <v>0</v>
      </c>
      <c r="BE41" s="6">
        <f t="shared" si="49"/>
        <v>0</v>
      </c>
      <c r="BF41" s="6">
        <f t="shared" si="49"/>
        <v>0</v>
      </c>
      <c r="BG41" s="6">
        <f t="shared" si="49"/>
        <v>0</v>
      </c>
      <c r="BH41" s="6">
        <f t="shared" si="49"/>
        <v>0</v>
      </c>
      <c r="BI41" s="6">
        <f t="shared" si="49"/>
        <v>0</v>
      </c>
      <c r="BJ41" s="6">
        <f t="shared" si="49"/>
        <v>0</v>
      </c>
      <c r="BK41" s="6">
        <f t="shared" si="49"/>
        <v>0</v>
      </c>
      <c r="BL41" s="6">
        <f t="shared" si="49"/>
        <v>0</v>
      </c>
      <c r="BM41" s="6">
        <f t="shared" si="49"/>
        <v>0</v>
      </c>
      <c r="BN41" s="6">
        <f t="shared" si="49"/>
        <v>0</v>
      </c>
      <c r="BO41" s="6">
        <f t="shared" si="49"/>
        <v>0</v>
      </c>
      <c r="BP41" s="6">
        <f t="shared" si="49"/>
        <v>0</v>
      </c>
      <c r="BQ41" s="6">
        <f t="shared" si="49"/>
        <v>0</v>
      </c>
      <c r="BR41" s="6">
        <f t="shared" si="49"/>
        <v>0</v>
      </c>
      <c r="BS41" s="6">
        <f t="shared" si="49"/>
        <v>0</v>
      </c>
      <c r="BT41" s="6">
        <f t="shared" si="49"/>
        <v>0</v>
      </c>
      <c r="BU41" s="6">
        <f t="shared" si="49"/>
        <v>0</v>
      </c>
      <c r="BV41" s="6">
        <f t="shared" si="49"/>
        <v>0</v>
      </c>
      <c r="BW41" s="6">
        <f t="shared" si="49"/>
        <v>0</v>
      </c>
      <c r="BX41" s="6">
        <f t="shared" si="49"/>
        <v>0</v>
      </c>
      <c r="BY41" s="6">
        <f t="shared" si="49"/>
        <v>0</v>
      </c>
      <c r="BZ41" s="6">
        <f t="shared" si="49"/>
        <v>0</v>
      </c>
      <c r="CA41" s="6">
        <f t="shared" si="49"/>
        <v>0</v>
      </c>
      <c r="CB41" s="6">
        <f t="shared" si="49"/>
        <v>0</v>
      </c>
      <c r="CC41" s="6">
        <f t="shared" si="49"/>
        <v>0</v>
      </c>
      <c r="CD41" s="6">
        <f t="shared" si="49"/>
        <v>0</v>
      </c>
      <c r="CE41" s="6">
        <f t="shared" si="49"/>
        <v>0</v>
      </c>
    </row>
    <row r="42" spans="2:83" x14ac:dyDescent="0.25">
      <c r="B42" s="307" t="s">
        <v>4</v>
      </c>
      <c r="C42" s="54" t="s">
        <v>21</v>
      </c>
      <c r="E42" s="13"/>
      <c r="G42" s="84">
        <f t="shared" ref="G42:V42" si="50">G92+G142</f>
        <v>7.6</v>
      </c>
      <c r="H42" s="84">
        <f t="shared" si="50"/>
        <v>7.6</v>
      </c>
      <c r="I42" s="84">
        <f t="shared" si="50"/>
        <v>7.6</v>
      </c>
      <c r="J42" s="84">
        <f t="shared" si="50"/>
        <v>7.6</v>
      </c>
      <c r="K42" s="84">
        <f t="shared" si="50"/>
        <v>7.6</v>
      </c>
      <c r="L42" s="84">
        <f t="shared" si="50"/>
        <v>7.6</v>
      </c>
      <c r="M42" s="84">
        <f t="shared" si="50"/>
        <v>7.6</v>
      </c>
      <c r="N42" s="84">
        <f t="shared" si="50"/>
        <v>7.6</v>
      </c>
      <c r="O42" s="84">
        <f t="shared" si="50"/>
        <v>7.6</v>
      </c>
      <c r="P42" s="84">
        <f t="shared" si="50"/>
        <v>7.6</v>
      </c>
      <c r="Q42" s="84">
        <f t="shared" si="50"/>
        <v>7.6</v>
      </c>
      <c r="R42" s="84">
        <f t="shared" si="50"/>
        <v>7.6</v>
      </c>
      <c r="S42" s="84">
        <f t="shared" si="50"/>
        <v>7.6</v>
      </c>
      <c r="T42" s="84">
        <f t="shared" si="50"/>
        <v>7.6</v>
      </c>
      <c r="U42" s="84">
        <f t="shared" si="50"/>
        <v>7.6</v>
      </c>
      <c r="V42" s="84">
        <f t="shared" si="50"/>
        <v>7.6</v>
      </c>
      <c r="W42" s="57">
        <v>7.6</v>
      </c>
      <c r="X42" s="57">
        <v>7.8</v>
      </c>
      <c r="Y42" s="57">
        <v>8.2000000000000011</v>
      </c>
      <c r="Z42" s="57">
        <v>8.6</v>
      </c>
      <c r="AA42" s="57">
        <v>8.8474000000000004</v>
      </c>
      <c r="AB42" s="57">
        <v>8.9421999999999997</v>
      </c>
      <c r="AC42" s="57">
        <v>8.8843999999999994</v>
      </c>
      <c r="AD42" s="57">
        <v>8.8265999999999991</v>
      </c>
      <c r="AE42" s="57">
        <v>8.7688000000000006</v>
      </c>
      <c r="AF42" s="57">
        <v>8.9376000000000015</v>
      </c>
      <c r="AG42" s="57">
        <v>8.8483333333333345</v>
      </c>
      <c r="AH42" s="57">
        <v>8.7919999999999998</v>
      </c>
      <c r="AI42" s="57">
        <v>8.3979999999999997</v>
      </c>
      <c r="AJ42" s="57">
        <v>8.2103333333333328</v>
      </c>
      <c r="AK42" s="57">
        <v>7.8281751333333327</v>
      </c>
      <c r="AL42" s="57">
        <v>7.3955253999999995</v>
      </c>
      <c r="AM42" s="57">
        <v>6.8530507999999992</v>
      </c>
      <c r="AN42" s="57">
        <v>6.3105761999999999</v>
      </c>
      <c r="AO42" s="57">
        <v>5.7681016000000005</v>
      </c>
      <c r="AP42" s="57">
        <v>5.2844932</v>
      </c>
      <c r="AQ42" s="57">
        <v>4.7870386666666667</v>
      </c>
      <c r="AR42" s="57">
        <v>4.2438033333333331</v>
      </c>
      <c r="AS42" s="57">
        <v>3.3238863333333328</v>
      </c>
      <c r="AT42" s="57">
        <v>2.2319736666666667</v>
      </c>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c r="BZ42" s="52"/>
      <c r="CA42" s="52"/>
      <c r="CB42" s="52"/>
      <c r="CC42" s="52"/>
      <c r="CD42" s="52"/>
      <c r="CE42" s="52"/>
    </row>
    <row r="43" spans="2:83" x14ac:dyDescent="0.25">
      <c r="B43" s="307"/>
      <c r="C43" s="54" t="s">
        <v>22</v>
      </c>
      <c r="E43" s="13"/>
      <c r="G43" s="84">
        <f t="shared" ref="G43:V43" si="51">G93+G143</f>
        <v>7.3000000000000007</v>
      </c>
      <c r="H43" s="84">
        <f t="shared" si="51"/>
        <v>7.3000000000000007</v>
      </c>
      <c r="I43" s="84">
        <f t="shared" si="51"/>
        <v>7.3000000000000007</v>
      </c>
      <c r="J43" s="84">
        <f t="shared" si="51"/>
        <v>7.3000000000000007</v>
      </c>
      <c r="K43" s="84">
        <f t="shared" si="51"/>
        <v>7.3000000000000007</v>
      </c>
      <c r="L43" s="84">
        <f t="shared" si="51"/>
        <v>7.3000000000000007</v>
      </c>
      <c r="M43" s="84">
        <f t="shared" si="51"/>
        <v>7.3000000000000007</v>
      </c>
      <c r="N43" s="84">
        <f t="shared" si="51"/>
        <v>7.3000000000000007</v>
      </c>
      <c r="O43" s="84">
        <f t="shared" si="51"/>
        <v>7.3000000000000007</v>
      </c>
      <c r="P43" s="84">
        <f t="shared" si="51"/>
        <v>7.3000000000000007</v>
      </c>
      <c r="Q43" s="84">
        <f t="shared" si="51"/>
        <v>7.3000000000000007</v>
      </c>
      <c r="R43" s="84">
        <f t="shared" si="51"/>
        <v>7.3000000000000007</v>
      </c>
      <c r="S43" s="84">
        <f t="shared" si="51"/>
        <v>7.3000000000000007</v>
      </c>
      <c r="T43" s="84">
        <f t="shared" si="51"/>
        <v>7.3000000000000007</v>
      </c>
      <c r="U43" s="84">
        <f t="shared" si="51"/>
        <v>7.3000000000000007</v>
      </c>
      <c r="V43" s="84">
        <f t="shared" si="51"/>
        <v>7.3000000000000007</v>
      </c>
      <c r="W43" s="57">
        <v>7.3000000000000007</v>
      </c>
      <c r="X43" s="57">
        <v>7.4000000000000012</v>
      </c>
      <c r="Y43" s="57">
        <v>7.6000000000000005</v>
      </c>
      <c r="Z43" s="57">
        <v>7.8</v>
      </c>
      <c r="AA43" s="57">
        <v>7.9867333333333335</v>
      </c>
      <c r="AB43" s="57">
        <v>8.1601999999999997</v>
      </c>
      <c r="AC43" s="57">
        <v>8.3203999999999994</v>
      </c>
      <c r="AD43" s="57">
        <v>8.4806000000000008</v>
      </c>
      <c r="AE43" s="57">
        <v>8.6408000000000005</v>
      </c>
      <c r="AF43" s="57">
        <v>8.8642666666666674</v>
      </c>
      <c r="AG43" s="57">
        <v>9.4056666666666668</v>
      </c>
      <c r="AH43" s="57">
        <v>9.8740000000000006</v>
      </c>
      <c r="AI43" s="57">
        <v>10.309333333333333</v>
      </c>
      <c r="AJ43" s="57">
        <v>10.548333333333334</v>
      </c>
      <c r="AK43" s="57">
        <v>11.183564933333335</v>
      </c>
      <c r="AL43" s="57">
        <v>12.1116948</v>
      </c>
      <c r="AM43" s="57">
        <v>13.2413896</v>
      </c>
      <c r="AN43" s="57">
        <v>14.371084400000001</v>
      </c>
      <c r="AO43" s="57">
        <v>15.500779199999998</v>
      </c>
      <c r="AP43" s="57">
        <v>15.765400820000002</v>
      </c>
      <c r="AQ43" s="57">
        <v>15.399348086666668</v>
      </c>
      <c r="AR43" s="57">
        <v>14.305730419999998</v>
      </c>
      <c r="AS43" s="57">
        <v>13.984080666666665</v>
      </c>
      <c r="AT43" s="57">
        <v>13.916540333333336</v>
      </c>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c r="BZ43" s="52"/>
      <c r="CA43" s="52"/>
      <c r="CB43" s="52"/>
      <c r="CC43" s="52"/>
      <c r="CD43" s="52"/>
      <c r="CE43" s="52"/>
    </row>
    <row r="44" spans="2:83" x14ac:dyDescent="0.25">
      <c r="B44" s="307"/>
      <c r="C44" s="54" t="s">
        <v>23</v>
      </c>
      <c r="E44" s="13"/>
      <c r="G44" s="84">
        <f t="shared" ref="G44:V44" si="52">G94+G144</f>
        <v>1.6</v>
      </c>
      <c r="H44" s="84">
        <f t="shared" si="52"/>
        <v>1.6</v>
      </c>
      <c r="I44" s="84">
        <f t="shared" si="52"/>
        <v>1.6</v>
      </c>
      <c r="J44" s="84">
        <f t="shared" si="52"/>
        <v>1.6</v>
      </c>
      <c r="K44" s="84">
        <f t="shared" si="52"/>
        <v>1.6</v>
      </c>
      <c r="L44" s="84">
        <f t="shared" si="52"/>
        <v>1.6</v>
      </c>
      <c r="M44" s="84">
        <f t="shared" si="52"/>
        <v>1.6</v>
      </c>
      <c r="N44" s="84">
        <f t="shared" si="52"/>
        <v>1.6</v>
      </c>
      <c r="O44" s="84">
        <f t="shared" si="52"/>
        <v>1.6</v>
      </c>
      <c r="P44" s="84">
        <f t="shared" si="52"/>
        <v>1.6</v>
      </c>
      <c r="Q44" s="84">
        <f t="shared" si="52"/>
        <v>1.6</v>
      </c>
      <c r="R44" s="84">
        <f t="shared" si="52"/>
        <v>1.6</v>
      </c>
      <c r="S44" s="84">
        <f t="shared" si="52"/>
        <v>1.6</v>
      </c>
      <c r="T44" s="84">
        <f t="shared" si="52"/>
        <v>1.6</v>
      </c>
      <c r="U44" s="84">
        <f t="shared" si="52"/>
        <v>1.6</v>
      </c>
      <c r="V44" s="84">
        <f t="shared" si="52"/>
        <v>1.6</v>
      </c>
      <c r="W44" s="57">
        <v>1.6</v>
      </c>
      <c r="X44" s="57">
        <v>1.8</v>
      </c>
      <c r="Y44" s="57">
        <v>2.1999999999999997</v>
      </c>
      <c r="Z44" s="57">
        <v>2.6</v>
      </c>
      <c r="AA44" s="57">
        <v>3.0432666666666663</v>
      </c>
      <c r="AB44" s="57">
        <v>3.5297999999999998</v>
      </c>
      <c r="AC44" s="57">
        <v>4.0595999999999997</v>
      </c>
      <c r="AD44" s="57">
        <v>4.5894000000000004</v>
      </c>
      <c r="AE44" s="57">
        <v>5.1192000000000002</v>
      </c>
      <c r="AF44" s="57">
        <v>5.901066666666666</v>
      </c>
      <c r="AG44" s="57">
        <v>6.7049999999999992</v>
      </c>
      <c r="AH44" s="57">
        <v>7.492333333333332</v>
      </c>
      <c r="AI44" s="57">
        <v>8.1666666666666661</v>
      </c>
      <c r="AJ44" s="57">
        <v>9.227666666666666</v>
      </c>
      <c r="AK44" s="57">
        <v>10.639232333333334</v>
      </c>
      <c r="AL44" s="57">
        <v>12.245697</v>
      </c>
      <c r="AM44" s="57">
        <v>13.777394000000001</v>
      </c>
      <c r="AN44" s="57">
        <v>15.309090999999997</v>
      </c>
      <c r="AO44" s="57">
        <v>16.840788</v>
      </c>
      <c r="AP44" s="57">
        <v>19.363040999999999</v>
      </c>
      <c r="AQ44" s="57">
        <v>21.533137999999997</v>
      </c>
      <c r="AR44" s="57">
        <v>22.767277666666661</v>
      </c>
      <c r="AS44" s="57">
        <v>20.141994333333333</v>
      </c>
      <c r="AT44" s="57">
        <v>16.358301333333333</v>
      </c>
      <c r="AU44" s="52"/>
      <c r="AV44" s="52"/>
      <c r="AW44" s="52"/>
      <c r="AX44" s="52"/>
      <c r="AY44" s="52"/>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c r="BZ44" s="52"/>
      <c r="CA44" s="52"/>
      <c r="CB44" s="52"/>
      <c r="CC44" s="52"/>
      <c r="CD44" s="52"/>
      <c r="CE44" s="52"/>
    </row>
    <row r="45" spans="2:83" x14ac:dyDescent="0.25">
      <c r="B45" s="307"/>
      <c r="C45" s="3" t="s">
        <v>79</v>
      </c>
      <c r="E45" s="13"/>
      <c r="G45" s="8">
        <f t="shared" ref="G45:V45" si="53">G95+G145</f>
        <v>16.5</v>
      </c>
      <c r="H45" s="8">
        <f t="shared" si="53"/>
        <v>16.5</v>
      </c>
      <c r="I45" s="8">
        <f t="shared" si="53"/>
        <v>16.5</v>
      </c>
      <c r="J45" s="8">
        <f t="shared" si="53"/>
        <v>16.5</v>
      </c>
      <c r="K45" s="8">
        <f t="shared" si="53"/>
        <v>16.5</v>
      </c>
      <c r="L45" s="8">
        <f t="shared" si="53"/>
        <v>16.5</v>
      </c>
      <c r="M45" s="8">
        <f t="shared" si="53"/>
        <v>16.5</v>
      </c>
      <c r="N45" s="8">
        <f t="shared" si="53"/>
        <v>16.5</v>
      </c>
      <c r="O45" s="8">
        <f t="shared" si="53"/>
        <v>16.5</v>
      </c>
      <c r="P45" s="8">
        <f t="shared" si="53"/>
        <v>16.5</v>
      </c>
      <c r="Q45" s="8">
        <f t="shared" si="53"/>
        <v>16.5</v>
      </c>
      <c r="R45" s="8">
        <f t="shared" si="53"/>
        <v>16.5</v>
      </c>
      <c r="S45" s="8">
        <f t="shared" si="53"/>
        <v>16.5</v>
      </c>
      <c r="T45" s="8">
        <f t="shared" si="53"/>
        <v>16.5</v>
      </c>
      <c r="U45" s="8">
        <f t="shared" si="53"/>
        <v>16.5</v>
      </c>
      <c r="V45" s="8">
        <f t="shared" si="53"/>
        <v>16.5</v>
      </c>
      <c r="W45" s="6">
        <f t="shared" ref="W45:BB45" si="54">SUM(W42:W44)</f>
        <v>16.5</v>
      </c>
      <c r="X45" s="6">
        <f t="shared" si="54"/>
        <v>17</v>
      </c>
      <c r="Y45" s="6">
        <f t="shared" si="54"/>
        <v>18</v>
      </c>
      <c r="Z45" s="6">
        <f t="shared" si="54"/>
        <v>19</v>
      </c>
      <c r="AA45" s="6">
        <f t="shared" si="54"/>
        <v>19.877400000000002</v>
      </c>
      <c r="AB45" s="6">
        <f t="shared" si="54"/>
        <v>20.632199999999997</v>
      </c>
      <c r="AC45" s="6">
        <f t="shared" si="54"/>
        <v>21.264399999999998</v>
      </c>
      <c r="AD45" s="6">
        <f t="shared" si="54"/>
        <v>21.896600000000003</v>
      </c>
      <c r="AE45" s="6">
        <f t="shared" si="54"/>
        <v>22.5288</v>
      </c>
      <c r="AF45" s="6">
        <f t="shared" si="54"/>
        <v>23.702933333333334</v>
      </c>
      <c r="AG45" s="6">
        <f t="shared" si="54"/>
        <v>24.959</v>
      </c>
      <c r="AH45" s="6">
        <f t="shared" si="54"/>
        <v>26.158333333333331</v>
      </c>
      <c r="AI45" s="6">
        <f t="shared" si="54"/>
        <v>26.873999999999995</v>
      </c>
      <c r="AJ45" s="6">
        <f t="shared" si="54"/>
        <v>27.986333333333334</v>
      </c>
      <c r="AK45" s="6">
        <f t="shared" si="54"/>
        <v>29.650972400000001</v>
      </c>
      <c r="AL45" s="6">
        <f t="shared" si="54"/>
        <v>31.752917199999999</v>
      </c>
      <c r="AM45" s="6">
        <f t="shared" si="54"/>
        <v>33.871834399999997</v>
      </c>
      <c r="AN45" s="6">
        <f t="shared" si="54"/>
        <v>35.990751599999996</v>
      </c>
      <c r="AO45" s="6">
        <f t="shared" si="54"/>
        <v>38.109668799999994</v>
      </c>
      <c r="AP45" s="6">
        <f t="shared" si="54"/>
        <v>40.412935020000006</v>
      </c>
      <c r="AQ45" s="6">
        <f t="shared" si="54"/>
        <v>41.719524753333332</v>
      </c>
      <c r="AR45" s="6">
        <f t="shared" si="54"/>
        <v>41.316811419999993</v>
      </c>
      <c r="AS45" s="6">
        <f t="shared" si="54"/>
        <v>37.449961333333334</v>
      </c>
      <c r="AT45" s="6">
        <f t="shared" si="54"/>
        <v>32.506815333333336</v>
      </c>
      <c r="AU45" s="6">
        <f t="shared" si="54"/>
        <v>0</v>
      </c>
      <c r="AV45" s="6">
        <f t="shared" si="54"/>
        <v>0</v>
      </c>
      <c r="AW45" s="6">
        <f t="shared" si="54"/>
        <v>0</v>
      </c>
      <c r="AX45" s="6">
        <f t="shared" si="54"/>
        <v>0</v>
      </c>
      <c r="AY45" s="6">
        <f t="shared" si="54"/>
        <v>0</v>
      </c>
      <c r="AZ45" s="6">
        <f t="shared" si="54"/>
        <v>0</v>
      </c>
      <c r="BA45" s="6">
        <f t="shared" si="54"/>
        <v>0</v>
      </c>
      <c r="BB45" s="6">
        <f t="shared" si="54"/>
        <v>0</v>
      </c>
      <c r="BC45" s="6">
        <f t="shared" ref="BC45:CE45" si="55">SUM(BC42:BC44)</f>
        <v>0</v>
      </c>
      <c r="BD45" s="6">
        <f t="shared" si="55"/>
        <v>0</v>
      </c>
      <c r="BE45" s="6">
        <f t="shared" si="55"/>
        <v>0</v>
      </c>
      <c r="BF45" s="6">
        <f t="shared" si="55"/>
        <v>0</v>
      </c>
      <c r="BG45" s="6">
        <f t="shared" si="55"/>
        <v>0</v>
      </c>
      <c r="BH45" s="6">
        <f t="shared" si="55"/>
        <v>0</v>
      </c>
      <c r="BI45" s="6">
        <f t="shared" si="55"/>
        <v>0</v>
      </c>
      <c r="BJ45" s="6">
        <f t="shared" si="55"/>
        <v>0</v>
      </c>
      <c r="BK45" s="6">
        <f t="shared" si="55"/>
        <v>0</v>
      </c>
      <c r="BL45" s="6">
        <f t="shared" si="55"/>
        <v>0</v>
      </c>
      <c r="BM45" s="6">
        <f t="shared" si="55"/>
        <v>0</v>
      </c>
      <c r="BN45" s="6">
        <f t="shared" si="55"/>
        <v>0</v>
      </c>
      <c r="BO45" s="6">
        <f t="shared" si="55"/>
        <v>0</v>
      </c>
      <c r="BP45" s="6">
        <f t="shared" si="55"/>
        <v>0</v>
      </c>
      <c r="BQ45" s="6">
        <f t="shared" si="55"/>
        <v>0</v>
      </c>
      <c r="BR45" s="6">
        <f t="shared" si="55"/>
        <v>0</v>
      </c>
      <c r="BS45" s="6">
        <f t="shared" si="55"/>
        <v>0</v>
      </c>
      <c r="BT45" s="6">
        <f t="shared" si="55"/>
        <v>0</v>
      </c>
      <c r="BU45" s="6">
        <f t="shared" si="55"/>
        <v>0</v>
      </c>
      <c r="BV45" s="6">
        <f t="shared" si="55"/>
        <v>0</v>
      </c>
      <c r="BW45" s="6">
        <f t="shared" si="55"/>
        <v>0</v>
      </c>
      <c r="BX45" s="6">
        <f t="shared" si="55"/>
        <v>0</v>
      </c>
      <c r="BY45" s="6">
        <f t="shared" si="55"/>
        <v>0</v>
      </c>
      <c r="BZ45" s="6">
        <f t="shared" si="55"/>
        <v>0</v>
      </c>
      <c r="CA45" s="6">
        <f t="shared" si="55"/>
        <v>0</v>
      </c>
      <c r="CB45" s="6">
        <f t="shared" si="55"/>
        <v>0</v>
      </c>
      <c r="CC45" s="6">
        <f t="shared" si="55"/>
        <v>0</v>
      </c>
      <c r="CD45" s="6">
        <f t="shared" si="55"/>
        <v>0</v>
      </c>
      <c r="CE45" s="6">
        <f t="shared" si="55"/>
        <v>0</v>
      </c>
    </row>
    <row r="46" spans="2:83" x14ac:dyDescent="0.25">
      <c r="B46" s="307" t="s">
        <v>5</v>
      </c>
      <c r="C46" s="54" t="s">
        <v>152</v>
      </c>
      <c r="E46" s="13"/>
      <c r="G46" s="13"/>
      <c r="H46" s="13"/>
      <c r="I46" s="13"/>
      <c r="J46" s="13"/>
      <c r="K46" s="13"/>
      <c r="L46" s="13"/>
      <c r="M46" s="13"/>
      <c r="N46" s="13"/>
      <c r="O46" s="13"/>
      <c r="P46" s="13"/>
      <c r="Q46" s="13"/>
      <c r="R46" s="13"/>
      <c r="S46" s="13"/>
      <c r="T46" s="13"/>
      <c r="U46" s="13"/>
      <c r="V46" s="13"/>
      <c r="W46" s="52">
        <f>W96+W146</f>
        <v>0</v>
      </c>
      <c r="X46" s="52">
        <f t="shared" ref="X46:CE50" si="56">X96+X146</f>
        <v>0</v>
      </c>
      <c r="Y46" s="52">
        <f t="shared" si="56"/>
        <v>0</v>
      </c>
      <c r="Z46" s="52">
        <f t="shared" si="56"/>
        <v>0</v>
      </c>
      <c r="AA46" s="52">
        <f t="shared" si="56"/>
        <v>0</v>
      </c>
      <c r="AB46" s="52">
        <f t="shared" si="56"/>
        <v>0</v>
      </c>
      <c r="AC46" s="52">
        <f t="shared" si="56"/>
        <v>0</v>
      </c>
      <c r="AD46" s="52">
        <f t="shared" si="56"/>
        <v>0</v>
      </c>
      <c r="AE46" s="52">
        <f t="shared" si="56"/>
        <v>0</v>
      </c>
      <c r="AF46" s="52">
        <f t="shared" si="56"/>
        <v>0</v>
      </c>
      <c r="AG46" s="52">
        <f t="shared" si="56"/>
        <v>0</v>
      </c>
      <c r="AH46" s="52">
        <f t="shared" si="56"/>
        <v>0</v>
      </c>
      <c r="AI46" s="52">
        <f t="shared" si="56"/>
        <v>0</v>
      </c>
      <c r="AJ46" s="52">
        <f t="shared" si="56"/>
        <v>0</v>
      </c>
      <c r="AK46" s="52">
        <f t="shared" si="56"/>
        <v>0</v>
      </c>
      <c r="AL46" s="52">
        <f t="shared" si="56"/>
        <v>0</v>
      </c>
      <c r="AM46" s="52">
        <f t="shared" si="56"/>
        <v>0</v>
      </c>
      <c r="AN46" s="52">
        <f t="shared" si="56"/>
        <v>0</v>
      </c>
      <c r="AO46" s="52">
        <f t="shared" si="56"/>
        <v>1.1697718000000001</v>
      </c>
      <c r="AP46" s="52">
        <f t="shared" si="56"/>
        <v>2.7978217999999999</v>
      </c>
      <c r="AQ46" s="52">
        <f t="shared" si="56"/>
        <v>5.8068800000000005</v>
      </c>
      <c r="AR46" s="52">
        <f t="shared" si="56"/>
        <v>10.61609928888889</v>
      </c>
      <c r="AS46" s="52">
        <f t="shared" si="56"/>
        <v>18.280450033333331</v>
      </c>
      <c r="AT46" s="52">
        <f t="shared" si="56"/>
        <v>40.715248666666668</v>
      </c>
      <c r="AU46" s="52">
        <f t="shared" si="56"/>
        <v>0</v>
      </c>
      <c r="AV46" s="52">
        <f t="shared" si="56"/>
        <v>0</v>
      </c>
      <c r="AW46" s="52">
        <f t="shared" si="56"/>
        <v>0</v>
      </c>
      <c r="AX46" s="52">
        <f t="shared" si="56"/>
        <v>0</v>
      </c>
      <c r="AY46" s="52">
        <f t="shared" si="56"/>
        <v>0</v>
      </c>
      <c r="AZ46" s="52">
        <f t="shared" si="56"/>
        <v>0</v>
      </c>
      <c r="BA46" s="52">
        <f t="shared" si="56"/>
        <v>0</v>
      </c>
      <c r="BB46" s="52">
        <f t="shared" si="56"/>
        <v>0</v>
      </c>
      <c r="BC46" s="52">
        <f t="shared" si="56"/>
        <v>0</v>
      </c>
      <c r="BD46" s="52">
        <f t="shared" si="56"/>
        <v>0</v>
      </c>
      <c r="BE46" s="52">
        <f t="shared" si="56"/>
        <v>0</v>
      </c>
      <c r="BF46" s="52">
        <f t="shared" si="56"/>
        <v>0</v>
      </c>
      <c r="BG46" s="52">
        <f t="shared" si="56"/>
        <v>0</v>
      </c>
      <c r="BH46" s="52">
        <f t="shared" si="56"/>
        <v>0</v>
      </c>
      <c r="BI46" s="52">
        <f t="shared" si="56"/>
        <v>0</v>
      </c>
      <c r="BJ46" s="52">
        <f t="shared" si="56"/>
        <v>0</v>
      </c>
      <c r="BK46" s="52">
        <f t="shared" si="56"/>
        <v>0</v>
      </c>
      <c r="BL46" s="52">
        <f t="shared" si="56"/>
        <v>0</v>
      </c>
      <c r="BM46" s="52">
        <f t="shared" si="56"/>
        <v>0</v>
      </c>
      <c r="BN46" s="52">
        <f t="shared" si="56"/>
        <v>0</v>
      </c>
      <c r="BO46" s="52">
        <f t="shared" si="56"/>
        <v>0</v>
      </c>
      <c r="BP46" s="52">
        <f t="shared" si="56"/>
        <v>0</v>
      </c>
      <c r="BQ46" s="52">
        <f t="shared" si="56"/>
        <v>0</v>
      </c>
      <c r="BR46" s="52">
        <f t="shared" si="56"/>
        <v>0</v>
      </c>
      <c r="BS46" s="52">
        <f t="shared" si="56"/>
        <v>0</v>
      </c>
      <c r="BT46" s="52">
        <f t="shared" si="56"/>
        <v>0</v>
      </c>
      <c r="BU46" s="52">
        <f t="shared" si="56"/>
        <v>0</v>
      </c>
      <c r="BV46" s="52">
        <f t="shared" si="56"/>
        <v>0</v>
      </c>
      <c r="BW46" s="52">
        <f t="shared" si="56"/>
        <v>0</v>
      </c>
      <c r="BX46" s="52">
        <f t="shared" si="56"/>
        <v>0</v>
      </c>
      <c r="BY46" s="52">
        <f t="shared" si="56"/>
        <v>0</v>
      </c>
      <c r="BZ46" s="52">
        <f t="shared" si="56"/>
        <v>0</v>
      </c>
      <c r="CA46" s="52">
        <f t="shared" si="56"/>
        <v>0</v>
      </c>
      <c r="CB46" s="52">
        <f t="shared" si="56"/>
        <v>0</v>
      </c>
      <c r="CC46" s="52">
        <f t="shared" si="56"/>
        <v>0</v>
      </c>
      <c r="CD46" s="52">
        <f t="shared" si="56"/>
        <v>0</v>
      </c>
      <c r="CE46" s="52">
        <f t="shared" si="56"/>
        <v>0</v>
      </c>
    </row>
    <row r="47" spans="2:83" x14ac:dyDescent="0.25">
      <c r="B47" s="307"/>
      <c r="C47" s="54" t="s">
        <v>153</v>
      </c>
      <c r="E47" s="13"/>
      <c r="G47" s="13"/>
      <c r="H47" s="13"/>
      <c r="I47" s="13"/>
      <c r="J47" s="13"/>
      <c r="K47" s="13"/>
      <c r="L47" s="13"/>
      <c r="M47" s="13"/>
      <c r="N47" s="13"/>
      <c r="O47" s="13"/>
      <c r="P47" s="13"/>
      <c r="Q47" s="13"/>
      <c r="R47" s="13"/>
      <c r="S47" s="13"/>
      <c r="T47" s="13"/>
      <c r="U47" s="13"/>
      <c r="V47" s="13"/>
      <c r="W47" s="52">
        <f t="shared" ref="W47:AL50" si="57">W97+W147</f>
        <v>0</v>
      </c>
      <c r="X47" s="52">
        <f t="shared" si="57"/>
        <v>0</v>
      </c>
      <c r="Y47" s="52">
        <f t="shared" si="57"/>
        <v>0</v>
      </c>
      <c r="Z47" s="52">
        <f t="shared" si="57"/>
        <v>0</v>
      </c>
      <c r="AA47" s="52">
        <f t="shared" si="57"/>
        <v>0</v>
      </c>
      <c r="AB47" s="52">
        <f t="shared" si="57"/>
        <v>0</v>
      </c>
      <c r="AC47" s="52">
        <f t="shared" si="57"/>
        <v>0</v>
      </c>
      <c r="AD47" s="52">
        <f t="shared" si="57"/>
        <v>0</v>
      </c>
      <c r="AE47" s="52">
        <f t="shared" si="57"/>
        <v>0</v>
      </c>
      <c r="AF47" s="52">
        <f t="shared" si="57"/>
        <v>0</v>
      </c>
      <c r="AG47" s="52">
        <f t="shared" si="57"/>
        <v>0</v>
      </c>
      <c r="AH47" s="52">
        <f t="shared" si="57"/>
        <v>0</v>
      </c>
      <c r="AI47" s="52">
        <f t="shared" si="57"/>
        <v>0</v>
      </c>
      <c r="AJ47" s="52">
        <f t="shared" si="57"/>
        <v>0</v>
      </c>
      <c r="AK47" s="52">
        <f t="shared" si="57"/>
        <v>0</v>
      </c>
      <c r="AL47" s="52">
        <f t="shared" si="57"/>
        <v>0</v>
      </c>
      <c r="AM47" s="52">
        <f t="shared" si="56"/>
        <v>0</v>
      </c>
      <c r="AN47" s="52">
        <f t="shared" si="56"/>
        <v>0</v>
      </c>
      <c r="AO47" s="52">
        <f t="shared" si="56"/>
        <v>0.51664410599999988</v>
      </c>
      <c r="AP47" s="52">
        <f t="shared" si="56"/>
        <v>1.2492882089999999</v>
      </c>
      <c r="AQ47" s="52">
        <f t="shared" si="56"/>
        <v>2.6538945060000003</v>
      </c>
      <c r="AR47" s="52">
        <f t="shared" si="56"/>
        <v>6.0501795366666666</v>
      </c>
      <c r="AS47" s="52">
        <f t="shared" si="56"/>
        <v>13.219503932333334</v>
      </c>
      <c r="AT47" s="52">
        <f t="shared" si="56"/>
        <v>40.953249166666666</v>
      </c>
      <c r="AU47" s="52">
        <f t="shared" si="56"/>
        <v>0</v>
      </c>
      <c r="AV47" s="52">
        <f t="shared" si="56"/>
        <v>0</v>
      </c>
      <c r="AW47" s="52">
        <f t="shared" si="56"/>
        <v>0</v>
      </c>
      <c r="AX47" s="52">
        <f t="shared" si="56"/>
        <v>0</v>
      </c>
      <c r="AY47" s="52">
        <f t="shared" si="56"/>
        <v>0</v>
      </c>
      <c r="AZ47" s="52">
        <f t="shared" si="56"/>
        <v>0</v>
      </c>
      <c r="BA47" s="52">
        <f t="shared" si="56"/>
        <v>0</v>
      </c>
      <c r="BB47" s="52">
        <f t="shared" si="56"/>
        <v>0</v>
      </c>
      <c r="BC47" s="52">
        <f t="shared" si="56"/>
        <v>0</v>
      </c>
      <c r="BD47" s="52">
        <f t="shared" si="56"/>
        <v>0</v>
      </c>
      <c r="BE47" s="52">
        <f t="shared" si="56"/>
        <v>0</v>
      </c>
      <c r="BF47" s="52">
        <f t="shared" si="56"/>
        <v>0</v>
      </c>
      <c r="BG47" s="52">
        <f t="shared" si="56"/>
        <v>0</v>
      </c>
      <c r="BH47" s="52">
        <f t="shared" si="56"/>
        <v>0</v>
      </c>
      <c r="BI47" s="52">
        <f t="shared" si="56"/>
        <v>0</v>
      </c>
      <c r="BJ47" s="52">
        <f t="shared" si="56"/>
        <v>0</v>
      </c>
      <c r="BK47" s="52">
        <f t="shared" si="56"/>
        <v>0</v>
      </c>
      <c r="BL47" s="52">
        <f t="shared" si="56"/>
        <v>0</v>
      </c>
      <c r="BM47" s="52">
        <f t="shared" si="56"/>
        <v>0</v>
      </c>
      <c r="BN47" s="52">
        <f t="shared" si="56"/>
        <v>0</v>
      </c>
      <c r="BO47" s="52">
        <f t="shared" si="56"/>
        <v>0</v>
      </c>
      <c r="BP47" s="52">
        <f t="shared" si="56"/>
        <v>0</v>
      </c>
      <c r="BQ47" s="52">
        <f t="shared" si="56"/>
        <v>0</v>
      </c>
      <c r="BR47" s="52">
        <f t="shared" si="56"/>
        <v>0</v>
      </c>
      <c r="BS47" s="52">
        <f t="shared" si="56"/>
        <v>0</v>
      </c>
      <c r="BT47" s="52">
        <f t="shared" si="56"/>
        <v>0</v>
      </c>
      <c r="BU47" s="52">
        <f t="shared" si="56"/>
        <v>0</v>
      </c>
      <c r="BV47" s="52">
        <f t="shared" si="56"/>
        <v>0</v>
      </c>
      <c r="BW47" s="52">
        <f t="shared" si="56"/>
        <v>0</v>
      </c>
      <c r="BX47" s="52">
        <f t="shared" si="56"/>
        <v>0</v>
      </c>
      <c r="BY47" s="52">
        <f t="shared" si="56"/>
        <v>0</v>
      </c>
      <c r="BZ47" s="52">
        <f t="shared" si="56"/>
        <v>0</v>
      </c>
      <c r="CA47" s="52">
        <f t="shared" si="56"/>
        <v>0</v>
      </c>
      <c r="CB47" s="52">
        <f t="shared" si="56"/>
        <v>0</v>
      </c>
      <c r="CC47" s="52">
        <f t="shared" si="56"/>
        <v>0</v>
      </c>
      <c r="CD47" s="52">
        <f t="shared" si="56"/>
        <v>0</v>
      </c>
      <c r="CE47" s="52">
        <f t="shared" si="56"/>
        <v>0</v>
      </c>
    </row>
    <row r="48" spans="2:83" x14ac:dyDescent="0.25">
      <c r="B48" s="307"/>
      <c r="C48" s="3" t="s">
        <v>80</v>
      </c>
      <c r="E48" s="13"/>
      <c r="G48" s="13"/>
      <c r="H48" s="13"/>
      <c r="I48" s="13"/>
      <c r="J48" s="13"/>
      <c r="K48" s="13"/>
      <c r="L48" s="13"/>
      <c r="M48" s="13"/>
      <c r="N48" s="13"/>
      <c r="O48" s="13"/>
      <c r="P48" s="13"/>
      <c r="Q48" s="13"/>
      <c r="R48" s="13"/>
      <c r="S48" s="13"/>
      <c r="T48" s="13"/>
      <c r="U48" s="13"/>
      <c r="V48" s="13"/>
      <c r="W48" s="6">
        <f>SUM(W46:W47)</f>
        <v>0</v>
      </c>
      <c r="X48" s="6">
        <f t="shared" ref="X48:CE48" si="58">SUM(X46:X47)</f>
        <v>0</v>
      </c>
      <c r="Y48" s="6">
        <f t="shared" si="58"/>
        <v>0</v>
      </c>
      <c r="Z48" s="6">
        <f t="shared" si="58"/>
        <v>0</v>
      </c>
      <c r="AA48" s="6">
        <f t="shared" si="58"/>
        <v>0</v>
      </c>
      <c r="AB48" s="6">
        <f t="shared" si="58"/>
        <v>0</v>
      </c>
      <c r="AC48" s="6">
        <f t="shared" si="58"/>
        <v>0</v>
      </c>
      <c r="AD48" s="6">
        <f t="shared" si="58"/>
        <v>0</v>
      </c>
      <c r="AE48" s="6">
        <f t="shared" si="58"/>
        <v>0</v>
      </c>
      <c r="AF48" s="6">
        <f t="shared" si="58"/>
        <v>0</v>
      </c>
      <c r="AG48" s="6">
        <f t="shared" si="58"/>
        <v>0</v>
      </c>
      <c r="AH48" s="6">
        <f t="shared" si="58"/>
        <v>0</v>
      </c>
      <c r="AI48" s="6">
        <f t="shared" si="58"/>
        <v>0</v>
      </c>
      <c r="AJ48" s="6">
        <f t="shared" si="58"/>
        <v>0</v>
      </c>
      <c r="AK48" s="6">
        <f t="shared" si="58"/>
        <v>0</v>
      </c>
      <c r="AL48" s="6">
        <f t="shared" si="58"/>
        <v>0</v>
      </c>
      <c r="AM48" s="6">
        <f t="shared" si="58"/>
        <v>0</v>
      </c>
      <c r="AN48" s="6">
        <f t="shared" si="58"/>
        <v>0</v>
      </c>
      <c r="AO48" s="6">
        <f t="shared" si="58"/>
        <v>1.6864159060000001</v>
      </c>
      <c r="AP48" s="6">
        <f t="shared" si="58"/>
        <v>4.0471100089999998</v>
      </c>
      <c r="AQ48" s="6">
        <f t="shared" si="58"/>
        <v>8.4607745059999999</v>
      </c>
      <c r="AR48" s="6">
        <f t="shared" si="58"/>
        <v>16.666278825555558</v>
      </c>
      <c r="AS48" s="6">
        <f t="shared" si="58"/>
        <v>31.499953965666663</v>
      </c>
      <c r="AT48" s="6">
        <f t="shared" si="58"/>
        <v>81.668497833333333</v>
      </c>
      <c r="AU48" s="6">
        <f t="shared" si="58"/>
        <v>0</v>
      </c>
      <c r="AV48" s="6">
        <f t="shared" si="58"/>
        <v>0</v>
      </c>
      <c r="AW48" s="6">
        <f t="shared" si="58"/>
        <v>0</v>
      </c>
      <c r="AX48" s="6">
        <f t="shared" si="58"/>
        <v>0</v>
      </c>
      <c r="AY48" s="6">
        <f t="shared" si="58"/>
        <v>0</v>
      </c>
      <c r="AZ48" s="6">
        <f t="shared" si="58"/>
        <v>0</v>
      </c>
      <c r="BA48" s="6">
        <f t="shared" si="58"/>
        <v>0</v>
      </c>
      <c r="BB48" s="6">
        <f t="shared" si="58"/>
        <v>0</v>
      </c>
      <c r="BC48" s="6">
        <f t="shared" si="58"/>
        <v>0</v>
      </c>
      <c r="BD48" s="6">
        <f t="shared" si="58"/>
        <v>0</v>
      </c>
      <c r="BE48" s="6">
        <f t="shared" si="58"/>
        <v>0</v>
      </c>
      <c r="BF48" s="6">
        <f t="shared" si="58"/>
        <v>0</v>
      </c>
      <c r="BG48" s="6">
        <f t="shared" si="58"/>
        <v>0</v>
      </c>
      <c r="BH48" s="6">
        <f t="shared" si="58"/>
        <v>0</v>
      </c>
      <c r="BI48" s="6">
        <f t="shared" si="58"/>
        <v>0</v>
      </c>
      <c r="BJ48" s="6">
        <f t="shared" si="58"/>
        <v>0</v>
      </c>
      <c r="BK48" s="6">
        <f t="shared" si="58"/>
        <v>0</v>
      </c>
      <c r="BL48" s="6">
        <f t="shared" si="58"/>
        <v>0</v>
      </c>
      <c r="BM48" s="6">
        <f t="shared" si="58"/>
        <v>0</v>
      </c>
      <c r="BN48" s="6">
        <f t="shared" si="58"/>
        <v>0</v>
      </c>
      <c r="BO48" s="6">
        <f t="shared" si="58"/>
        <v>0</v>
      </c>
      <c r="BP48" s="6">
        <f t="shared" si="58"/>
        <v>0</v>
      </c>
      <c r="BQ48" s="6">
        <f t="shared" si="58"/>
        <v>0</v>
      </c>
      <c r="BR48" s="6">
        <f t="shared" si="58"/>
        <v>0</v>
      </c>
      <c r="BS48" s="6">
        <f t="shared" si="58"/>
        <v>0</v>
      </c>
      <c r="BT48" s="6">
        <f t="shared" si="58"/>
        <v>0</v>
      </c>
      <c r="BU48" s="6">
        <f t="shared" si="58"/>
        <v>0</v>
      </c>
      <c r="BV48" s="6">
        <f t="shared" si="58"/>
        <v>0</v>
      </c>
      <c r="BW48" s="6">
        <f t="shared" si="58"/>
        <v>0</v>
      </c>
      <c r="BX48" s="6">
        <f t="shared" si="58"/>
        <v>0</v>
      </c>
      <c r="BY48" s="6">
        <f t="shared" si="58"/>
        <v>0</v>
      </c>
      <c r="BZ48" s="6">
        <f t="shared" si="58"/>
        <v>0</v>
      </c>
      <c r="CA48" s="6">
        <f t="shared" si="58"/>
        <v>0</v>
      </c>
      <c r="CB48" s="6">
        <f t="shared" si="58"/>
        <v>0</v>
      </c>
      <c r="CC48" s="6">
        <f t="shared" si="58"/>
        <v>0</v>
      </c>
      <c r="CD48" s="6">
        <f t="shared" si="58"/>
        <v>0</v>
      </c>
      <c r="CE48" s="6">
        <f t="shared" si="58"/>
        <v>0</v>
      </c>
    </row>
    <row r="49" spans="2:88" x14ac:dyDescent="0.25">
      <c r="B49" s="307"/>
      <c r="C49" s="55" t="s">
        <v>36</v>
      </c>
      <c r="E49" s="13"/>
      <c r="G49" s="13"/>
      <c r="H49" s="13"/>
      <c r="I49" s="13"/>
      <c r="J49" s="13"/>
      <c r="K49" s="13"/>
      <c r="L49" s="13"/>
      <c r="M49" s="13"/>
      <c r="N49" s="13"/>
      <c r="O49" s="13"/>
      <c r="P49" s="13"/>
      <c r="Q49" s="13"/>
      <c r="R49" s="13"/>
      <c r="S49" s="13"/>
      <c r="T49" s="13"/>
      <c r="U49" s="13"/>
      <c r="V49" s="13"/>
      <c r="W49" s="8">
        <f t="shared" si="57"/>
        <v>0</v>
      </c>
      <c r="X49" s="8">
        <f t="shared" si="56"/>
        <v>0</v>
      </c>
      <c r="Y49" s="8">
        <f t="shared" si="56"/>
        <v>0</v>
      </c>
      <c r="Z49" s="8">
        <f t="shared" si="56"/>
        <v>0</v>
      </c>
      <c r="AA49" s="8">
        <f t="shared" si="56"/>
        <v>0</v>
      </c>
      <c r="AB49" s="8">
        <f t="shared" si="56"/>
        <v>0</v>
      </c>
      <c r="AC49" s="8">
        <f t="shared" si="56"/>
        <v>0</v>
      </c>
      <c r="AD49" s="8">
        <f t="shared" si="56"/>
        <v>0</v>
      </c>
      <c r="AE49" s="8">
        <f t="shared" si="56"/>
        <v>0</v>
      </c>
      <c r="AF49" s="8">
        <f t="shared" si="56"/>
        <v>0</v>
      </c>
      <c r="AG49" s="8">
        <f t="shared" si="56"/>
        <v>0</v>
      </c>
      <c r="AH49" s="8">
        <f t="shared" si="56"/>
        <v>0</v>
      </c>
      <c r="AI49" s="8">
        <f t="shared" si="56"/>
        <v>0</v>
      </c>
      <c r="AJ49" s="8">
        <f t="shared" si="56"/>
        <v>0</v>
      </c>
      <c r="AK49" s="8">
        <f t="shared" si="56"/>
        <v>0</v>
      </c>
      <c r="AL49" s="8">
        <f t="shared" si="56"/>
        <v>0</v>
      </c>
      <c r="AM49" s="8">
        <f t="shared" si="56"/>
        <v>0</v>
      </c>
      <c r="AN49" s="8">
        <f t="shared" si="56"/>
        <v>0</v>
      </c>
      <c r="AO49" s="8">
        <f t="shared" si="56"/>
        <v>0</v>
      </c>
      <c r="AP49" s="9">
        <f t="shared" si="56"/>
        <v>75</v>
      </c>
      <c r="AQ49" s="9">
        <f t="shared" si="56"/>
        <v>111.66666666666667</v>
      </c>
      <c r="AR49" s="9">
        <f t="shared" si="56"/>
        <v>168.33333333333334</v>
      </c>
      <c r="AS49" s="9">
        <f t="shared" si="56"/>
        <v>228.33333333333334</v>
      </c>
      <c r="AT49" s="9">
        <f t="shared" si="56"/>
        <v>266.66666666666669</v>
      </c>
      <c r="AU49" s="9">
        <f t="shared" si="56"/>
        <v>0</v>
      </c>
      <c r="AV49" s="9">
        <f t="shared" si="56"/>
        <v>0</v>
      </c>
      <c r="AW49" s="9">
        <f t="shared" si="56"/>
        <v>0</v>
      </c>
      <c r="AX49" s="9">
        <f t="shared" si="56"/>
        <v>0</v>
      </c>
      <c r="AY49" s="9">
        <f t="shared" si="56"/>
        <v>0</v>
      </c>
      <c r="AZ49" s="9">
        <f t="shared" si="56"/>
        <v>0</v>
      </c>
      <c r="BA49" s="9">
        <f t="shared" si="56"/>
        <v>0</v>
      </c>
      <c r="BB49" s="8">
        <f t="shared" si="56"/>
        <v>0</v>
      </c>
      <c r="BC49" s="8">
        <f t="shared" si="56"/>
        <v>0</v>
      </c>
      <c r="BD49" s="8">
        <f t="shared" si="56"/>
        <v>0</v>
      </c>
      <c r="BE49" s="8">
        <f t="shared" si="56"/>
        <v>0</v>
      </c>
      <c r="BF49" s="8">
        <f t="shared" si="56"/>
        <v>0</v>
      </c>
      <c r="BG49" s="8">
        <f t="shared" si="56"/>
        <v>0</v>
      </c>
      <c r="BH49" s="8">
        <f t="shared" si="56"/>
        <v>0</v>
      </c>
      <c r="BI49" s="8">
        <f t="shared" si="56"/>
        <v>0</v>
      </c>
      <c r="BJ49" s="8">
        <f t="shared" si="56"/>
        <v>0</v>
      </c>
      <c r="BK49" s="8">
        <f t="shared" si="56"/>
        <v>0</v>
      </c>
      <c r="BL49" s="8">
        <f t="shared" si="56"/>
        <v>0</v>
      </c>
      <c r="BM49" s="8">
        <f t="shared" si="56"/>
        <v>0</v>
      </c>
      <c r="BN49" s="8">
        <f t="shared" si="56"/>
        <v>0</v>
      </c>
      <c r="BO49" s="8">
        <f t="shared" si="56"/>
        <v>0</v>
      </c>
      <c r="BP49" s="8">
        <f t="shared" si="56"/>
        <v>0</v>
      </c>
      <c r="BQ49" s="8">
        <f t="shared" si="56"/>
        <v>0</v>
      </c>
      <c r="BR49" s="8">
        <f t="shared" si="56"/>
        <v>0</v>
      </c>
      <c r="BS49" s="8">
        <f t="shared" si="56"/>
        <v>0</v>
      </c>
      <c r="BT49" s="8">
        <f t="shared" si="56"/>
        <v>0</v>
      </c>
      <c r="BU49" s="8">
        <f t="shared" si="56"/>
        <v>0</v>
      </c>
      <c r="BV49" s="8">
        <f t="shared" si="56"/>
        <v>0</v>
      </c>
      <c r="BW49" s="8">
        <f t="shared" si="56"/>
        <v>0</v>
      </c>
      <c r="BX49" s="8">
        <f t="shared" si="56"/>
        <v>0</v>
      </c>
      <c r="BY49" s="8">
        <f t="shared" si="56"/>
        <v>0</v>
      </c>
      <c r="BZ49" s="8">
        <f t="shared" si="56"/>
        <v>0</v>
      </c>
      <c r="CA49" s="8">
        <f t="shared" si="56"/>
        <v>0</v>
      </c>
      <c r="CB49" s="8">
        <f t="shared" si="56"/>
        <v>0</v>
      </c>
      <c r="CC49" s="8">
        <f t="shared" si="56"/>
        <v>0</v>
      </c>
      <c r="CD49" s="8">
        <f t="shared" si="56"/>
        <v>0</v>
      </c>
      <c r="CE49" s="8">
        <f t="shared" si="56"/>
        <v>0</v>
      </c>
      <c r="CJ49" s="4" t="s">
        <v>48</v>
      </c>
    </row>
    <row r="50" spans="2:88" x14ac:dyDescent="0.25">
      <c r="B50" s="307"/>
      <c r="C50" s="55" t="s">
        <v>37</v>
      </c>
      <c r="E50" s="13"/>
      <c r="G50" s="13"/>
      <c r="H50" s="13"/>
      <c r="I50" s="13"/>
      <c r="J50" s="13"/>
      <c r="K50" s="13"/>
      <c r="L50" s="13"/>
      <c r="M50" s="13"/>
      <c r="N50" s="13"/>
      <c r="O50" s="13"/>
      <c r="P50" s="13"/>
      <c r="Q50" s="13"/>
      <c r="R50" s="13"/>
      <c r="S50" s="13"/>
      <c r="T50" s="13"/>
      <c r="U50" s="13"/>
      <c r="V50" s="13"/>
      <c r="W50" s="8">
        <f t="shared" si="57"/>
        <v>0</v>
      </c>
      <c r="X50" s="8">
        <f t="shared" si="56"/>
        <v>0</v>
      </c>
      <c r="Y50" s="8">
        <f t="shared" si="56"/>
        <v>0</v>
      </c>
      <c r="Z50" s="8">
        <f t="shared" si="56"/>
        <v>0</v>
      </c>
      <c r="AA50" s="8">
        <f t="shared" si="56"/>
        <v>0</v>
      </c>
      <c r="AB50" s="8">
        <f t="shared" si="56"/>
        <v>0</v>
      </c>
      <c r="AC50" s="8">
        <f t="shared" si="56"/>
        <v>0</v>
      </c>
      <c r="AD50" s="8">
        <f t="shared" si="56"/>
        <v>0</v>
      </c>
      <c r="AE50" s="8">
        <f t="shared" si="56"/>
        <v>0</v>
      </c>
      <c r="AF50" s="8">
        <f t="shared" si="56"/>
        <v>0</v>
      </c>
      <c r="AG50" s="8">
        <f t="shared" si="56"/>
        <v>0</v>
      </c>
      <c r="AH50" s="8">
        <f t="shared" si="56"/>
        <v>0</v>
      </c>
      <c r="AI50" s="8">
        <f t="shared" si="56"/>
        <v>0</v>
      </c>
      <c r="AJ50" s="8">
        <f t="shared" si="56"/>
        <v>0</v>
      </c>
      <c r="AK50" s="8">
        <f t="shared" si="56"/>
        <v>0</v>
      </c>
      <c r="AL50" s="8">
        <f t="shared" si="56"/>
        <v>0</v>
      </c>
      <c r="AM50" s="8">
        <f t="shared" si="56"/>
        <v>0</v>
      </c>
      <c r="AN50" s="8">
        <f t="shared" si="56"/>
        <v>0</v>
      </c>
      <c r="AO50" s="8">
        <f t="shared" si="56"/>
        <v>0</v>
      </c>
      <c r="AP50" s="9">
        <f t="shared" si="56"/>
        <v>0</v>
      </c>
      <c r="AQ50" s="9">
        <f t="shared" si="56"/>
        <v>90</v>
      </c>
      <c r="AR50" s="9">
        <f t="shared" si="56"/>
        <v>140</v>
      </c>
      <c r="AS50" s="9">
        <f t="shared" si="56"/>
        <v>140</v>
      </c>
      <c r="AT50" s="9">
        <f t="shared" si="56"/>
        <v>130</v>
      </c>
      <c r="AU50" s="9">
        <f t="shared" si="56"/>
        <v>0</v>
      </c>
      <c r="AV50" s="9">
        <f t="shared" si="56"/>
        <v>0</v>
      </c>
      <c r="AW50" s="9">
        <f t="shared" si="56"/>
        <v>0</v>
      </c>
      <c r="AX50" s="9">
        <f t="shared" si="56"/>
        <v>0</v>
      </c>
      <c r="AY50" s="9">
        <f t="shared" si="56"/>
        <v>0</v>
      </c>
      <c r="AZ50" s="9">
        <f t="shared" si="56"/>
        <v>0</v>
      </c>
      <c r="BA50" s="9">
        <f t="shared" si="56"/>
        <v>0</v>
      </c>
      <c r="BB50" s="8">
        <f t="shared" si="56"/>
        <v>0</v>
      </c>
      <c r="BC50" s="8">
        <f t="shared" si="56"/>
        <v>0</v>
      </c>
      <c r="BD50" s="8">
        <f t="shared" si="56"/>
        <v>0</v>
      </c>
      <c r="BE50" s="8">
        <f t="shared" si="56"/>
        <v>0</v>
      </c>
      <c r="BF50" s="8">
        <f t="shared" si="56"/>
        <v>0</v>
      </c>
      <c r="BG50" s="8">
        <f t="shared" si="56"/>
        <v>0</v>
      </c>
      <c r="BH50" s="8">
        <f t="shared" si="56"/>
        <v>0</v>
      </c>
      <c r="BI50" s="8">
        <f t="shared" si="56"/>
        <v>0</v>
      </c>
      <c r="BJ50" s="8">
        <f t="shared" si="56"/>
        <v>0</v>
      </c>
      <c r="BK50" s="8">
        <f t="shared" si="56"/>
        <v>0</v>
      </c>
      <c r="BL50" s="8">
        <f t="shared" si="56"/>
        <v>0</v>
      </c>
      <c r="BM50" s="8">
        <f t="shared" si="56"/>
        <v>0</v>
      </c>
      <c r="BN50" s="8">
        <f t="shared" si="56"/>
        <v>0</v>
      </c>
      <c r="BO50" s="8">
        <f t="shared" si="56"/>
        <v>0</v>
      </c>
      <c r="BP50" s="8">
        <f t="shared" si="56"/>
        <v>0</v>
      </c>
      <c r="BQ50" s="8">
        <f t="shared" si="56"/>
        <v>0</v>
      </c>
      <c r="BR50" s="8">
        <f t="shared" si="56"/>
        <v>0</v>
      </c>
      <c r="BS50" s="8">
        <f t="shared" si="56"/>
        <v>0</v>
      </c>
      <c r="BT50" s="8">
        <f t="shared" si="56"/>
        <v>0</v>
      </c>
      <c r="BU50" s="8">
        <f t="shared" si="56"/>
        <v>0</v>
      </c>
      <c r="BV50" s="8">
        <f t="shared" si="56"/>
        <v>0</v>
      </c>
      <c r="BW50" s="8">
        <f t="shared" si="56"/>
        <v>0</v>
      </c>
      <c r="BX50" s="8">
        <f t="shared" si="56"/>
        <v>0</v>
      </c>
      <c r="BY50" s="8">
        <f t="shared" si="56"/>
        <v>0</v>
      </c>
      <c r="BZ50" s="8">
        <f t="shared" si="56"/>
        <v>0</v>
      </c>
      <c r="CA50" s="8">
        <f t="shared" si="56"/>
        <v>0</v>
      </c>
      <c r="CB50" s="8">
        <f t="shared" si="56"/>
        <v>0</v>
      </c>
      <c r="CC50" s="8">
        <f t="shared" si="56"/>
        <v>0</v>
      </c>
      <c r="CD50" s="8">
        <f t="shared" si="56"/>
        <v>0</v>
      </c>
      <c r="CE50" s="8">
        <f t="shared" si="56"/>
        <v>0</v>
      </c>
    </row>
    <row r="51" spans="2:88" x14ac:dyDescent="0.25">
      <c r="B51" s="5"/>
      <c r="C51" s="3" t="s">
        <v>27</v>
      </c>
      <c r="E51" s="13"/>
      <c r="G51" s="7">
        <f t="shared" ref="G51:V51" si="59">G28+G31+G38+G41+G45+G48</f>
        <v>1670.8520581705354</v>
      </c>
      <c r="H51" s="7">
        <f t="shared" si="59"/>
        <v>1687.4798083528108</v>
      </c>
      <c r="I51" s="7">
        <f t="shared" si="59"/>
        <v>1704.3799958370601</v>
      </c>
      <c r="J51" s="7">
        <f t="shared" si="59"/>
        <v>1721.5586038625243</v>
      </c>
      <c r="K51" s="7">
        <f t="shared" si="59"/>
        <v>1739.0217760437808</v>
      </c>
      <c r="L51" s="7">
        <f t="shared" si="59"/>
        <v>1775.9568603095117</v>
      </c>
      <c r="M51" s="7">
        <f t="shared" si="59"/>
        <v>1798.1394834256735</v>
      </c>
      <c r="N51" s="7">
        <f t="shared" si="59"/>
        <v>1818.8348401754713</v>
      </c>
      <c r="O51" s="7">
        <f t="shared" si="59"/>
        <v>1845.1322244764003</v>
      </c>
      <c r="P51" s="7">
        <f t="shared" si="59"/>
        <v>1880.0398159452247</v>
      </c>
      <c r="Q51" s="7">
        <f t="shared" si="59"/>
        <v>1908.8560963753825</v>
      </c>
      <c r="R51" s="7">
        <f t="shared" si="59"/>
        <v>1939.4216847532471</v>
      </c>
      <c r="S51" s="7">
        <f t="shared" si="59"/>
        <v>1971.3070583888393</v>
      </c>
      <c r="T51" s="7">
        <f t="shared" si="59"/>
        <v>2004.7092616284608</v>
      </c>
      <c r="U51" s="7">
        <f t="shared" si="59"/>
        <v>2039.8666714074673</v>
      </c>
      <c r="V51" s="7">
        <f t="shared" si="59"/>
        <v>2077.0685955007889</v>
      </c>
      <c r="W51" s="7">
        <f t="shared" ref="W51:BB51" si="60">W28+W31+W38+W41+W45+W48</f>
        <v>2111.6671925367164</v>
      </c>
      <c r="X51" s="7">
        <f t="shared" si="60"/>
        <v>2124.3871599984514</v>
      </c>
      <c r="Y51" s="7">
        <f t="shared" si="60"/>
        <v>2149.4748895803527</v>
      </c>
      <c r="Z51" s="7">
        <f t="shared" si="60"/>
        <v>2182.1447124993861</v>
      </c>
      <c r="AA51" s="7">
        <f t="shared" si="60"/>
        <v>2202.0282805024449</v>
      </c>
      <c r="AB51" s="7">
        <f t="shared" si="60"/>
        <v>2227.9894338432332</v>
      </c>
      <c r="AC51" s="7">
        <f t="shared" si="60"/>
        <v>2249.3394806381712</v>
      </c>
      <c r="AD51" s="7">
        <f t="shared" si="60"/>
        <v>2273.122627266539</v>
      </c>
      <c r="AE51" s="7">
        <f t="shared" si="60"/>
        <v>2294.5833180946438</v>
      </c>
      <c r="AF51" s="7">
        <f t="shared" si="60"/>
        <v>2320.948581165625</v>
      </c>
      <c r="AG51" s="7">
        <f t="shared" si="60"/>
        <v>2340.8675106769961</v>
      </c>
      <c r="AH51" s="7">
        <f t="shared" si="60"/>
        <v>2358.5564759094955</v>
      </c>
      <c r="AI51" s="7">
        <f t="shared" si="60"/>
        <v>2371.2744914634472</v>
      </c>
      <c r="AJ51" s="7">
        <f t="shared" si="60"/>
        <v>2397.3547541470698</v>
      </c>
      <c r="AK51" s="7">
        <f t="shared" si="60"/>
        <v>2444.9829711512002</v>
      </c>
      <c r="AL51" s="7">
        <f t="shared" si="60"/>
        <v>2560.4525270422068</v>
      </c>
      <c r="AM51" s="7">
        <f t="shared" si="60"/>
        <v>2677.4022968543377</v>
      </c>
      <c r="AN51" s="7">
        <f t="shared" si="60"/>
        <v>2836.1310533124738</v>
      </c>
      <c r="AO51" s="7">
        <f t="shared" si="60"/>
        <v>2777.447969636471</v>
      </c>
      <c r="AP51" s="7">
        <f t="shared" si="60"/>
        <v>2592.4763725394391</v>
      </c>
      <c r="AQ51" s="7">
        <f t="shared" si="60"/>
        <v>2353.722658532105</v>
      </c>
      <c r="AR51" s="7">
        <f>AR28+AR31+AR38+AR41+AR45+AR48</f>
        <v>2098.6414714401662</v>
      </c>
      <c r="AS51" s="7">
        <f t="shared" si="60"/>
        <v>1888.7722131610478</v>
      </c>
      <c r="AT51" s="7">
        <f t="shared" si="60"/>
        <v>1731.030920028295</v>
      </c>
      <c r="AU51" s="7">
        <f t="shared" si="60"/>
        <v>0</v>
      </c>
      <c r="AV51" s="7">
        <f t="shared" si="60"/>
        <v>0</v>
      </c>
      <c r="AW51" s="7">
        <f t="shared" si="60"/>
        <v>0</v>
      </c>
      <c r="AX51" s="7">
        <f t="shared" si="60"/>
        <v>0</v>
      </c>
      <c r="AY51" s="7">
        <f t="shared" si="60"/>
        <v>0</v>
      </c>
      <c r="AZ51" s="7">
        <f t="shared" si="60"/>
        <v>0</v>
      </c>
      <c r="BA51" s="7">
        <f t="shared" si="60"/>
        <v>0</v>
      </c>
      <c r="BB51" s="7">
        <f t="shared" si="60"/>
        <v>0</v>
      </c>
      <c r="BC51" s="7">
        <f t="shared" ref="BC51:CE51" si="61">BC28+BC31+BC38+BC41+BC45+BC48</f>
        <v>0</v>
      </c>
      <c r="BD51" s="7">
        <f t="shared" si="61"/>
        <v>0</v>
      </c>
      <c r="BE51" s="7">
        <f t="shared" si="61"/>
        <v>0</v>
      </c>
      <c r="BF51" s="7">
        <f t="shared" si="61"/>
        <v>0</v>
      </c>
      <c r="BG51" s="7">
        <f t="shared" si="61"/>
        <v>0</v>
      </c>
      <c r="BH51" s="7">
        <f t="shared" si="61"/>
        <v>0</v>
      </c>
      <c r="BI51" s="7">
        <f t="shared" si="61"/>
        <v>0</v>
      </c>
      <c r="BJ51" s="7">
        <f t="shared" si="61"/>
        <v>0</v>
      </c>
      <c r="BK51" s="7">
        <f t="shared" si="61"/>
        <v>0</v>
      </c>
      <c r="BL51" s="7">
        <f t="shared" si="61"/>
        <v>0</v>
      </c>
      <c r="BM51" s="7">
        <f t="shared" si="61"/>
        <v>0</v>
      </c>
      <c r="BN51" s="7">
        <f t="shared" si="61"/>
        <v>0</v>
      </c>
      <c r="BO51" s="7">
        <f t="shared" si="61"/>
        <v>0</v>
      </c>
      <c r="BP51" s="7">
        <f t="shared" si="61"/>
        <v>0</v>
      </c>
      <c r="BQ51" s="7">
        <f t="shared" si="61"/>
        <v>0</v>
      </c>
      <c r="BR51" s="7">
        <f t="shared" si="61"/>
        <v>0</v>
      </c>
      <c r="BS51" s="7">
        <f t="shared" si="61"/>
        <v>0</v>
      </c>
      <c r="BT51" s="7">
        <f t="shared" si="61"/>
        <v>0</v>
      </c>
      <c r="BU51" s="7">
        <f t="shared" si="61"/>
        <v>0</v>
      </c>
      <c r="BV51" s="7">
        <f t="shared" si="61"/>
        <v>0</v>
      </c>
      <c r="BW51" s="7">
        <f t="shared" si="61"/>
        <v>0</v>
      </c>
      <c r="BX51" s="7">
        <f t="shared" si="61"/>
        <v>0</v>
      </c>
      <c r="BY51" s="7">
        <f t="shared" si="61"/>
        <v>0</v>
      </c>
      <c r="BZ51" s="7">
        <f t="shared" si="61"/>
        <v>0</v>
      </c>
      <c r="CA51" s="7">
        <f t="shared" si="61"/>
        <v>0</v>
      </c>
      <c r="CB51" s="7">
        <f t="shared" si="61"/>
        <v>0</v>
      </c>
      <c r="CC51" s="7">
        <f t="shared" si="61"/>
        <v>0</v>
      </c>
      <c r="CD51" s="7">
        <f t="shared" si="61"/>
        <v>0</v>
      </c>
      <c r="CE51" s="7">
        <f t="shared" si="61"/>
        <v>0</v>
      </c>
    </row>
    <row r="52" spans="2:88" hidden="1" x14ac:dyDescent="0.25"/>
    <row r="53" spans="2:88" hidden="1" x14ac:dyDescent="0.25">
      <c r="C53" s="69" t="s">
        <v>161</v>
      </c>
      <c r="E53" s="13"/>
    </row>
    <row r="54" spans="2:88" hidden="1" x14ac:dyDescent="0.25">
      <c r="C54" s="13" t="str">
        <f>C28</f>
        <v>LFL (total)</v>
      </c>
      <c r="E54" s="13"/>
      <c r="G54" s="13"/>
      <c r="H54" s="13"/>
      <c r="I54" s="13"/>
      <c r="J54" s="13"/>
      <c r="K54" s="13"/>
      <c r="L54" s="13"/>
      <c r="M54" s="13"/>
      <c r="N54" s="13"/>
      <c r="O54" s="13"/>
      <c r="P54" s="13"/>
      <c r="Q54" s="13"/>
      <c r="R54" s="13"/>
      <c r="S54" s="13"/>
      <c r="T54" s="13"/>
      <c r="U54" s="13"/>
      <c r="V54" s="13"/>
      <c r="W54" s="51">
        <f>W78/W28</f>
        <v>6.4000000000000015E-2</v>
      </c>
      <c r="X54" s="51">
        <f t="shared" ref="X54:CE54" si="62">X78/X28</f>
        <v>6.4000000000000001E-2</v>
      </c>
      <c r="Y54" s="51">
        <f t="shared" si="62"/>
        <v>6.4000000000000001E-2</v>
      </c>
      <c r="Z54" s="51">
        <f t="shared" si="62"/>
        <v>6.4000000000000001E-2</v>
      </c>
      <c r="AA54" s="51">
        <f t="shared" si="62"/>
        <v>6.3999999999999987E-2</v>
      </c>
      <c r="AB54" s="51">
        <f t="shared" si="62"/>
        <v>6.4000000000000001E-2</v>
      </c>
      <c r="AC54" s="51">
        <f t="shared" si="62"/>
        <v>6.4000000000000001E-2</v>
      </c>
      <c r="AD54" s="51">
        <f t="shared" si="62"/>
        <v>6.4000000000000001E-2</v>
      </c>
      <c r="AE54" s="51">
        <f t="shared" si="62"/>
        <v>6.4000000000000001E-2</v>
      </c>
      <c r="AF54" s="51">
        <f t="shared" si="62"/>
        <v>6.4000000000000001E-2</v>
      </c>
      <c r="AG54" s="51">
        <f t="shared" si="62"/>
        <v>6.4000000000000001E-2</v>
      </c>
      <c r="AH54" s="51">
        <f t="shared" si="62"/>
        <v>6.4000000000000015E-2</v>
      </c>
      <c r="AI54" s="51">
        <f t="shared" si="62"/>
        <v>6.4000000000000001E-2</v>
      </c>
      <c r="AJ54" s="51">
        <f t="shared" si="62"/>
        <v>6.4000000000000001E-2</v>
      </c>
      <c r="AK54" s="51">
        <f t="shared" si="62"/>
        <v>6.3999999999999987E-2</v>
      </c>
      <c r="AL54" s="51">
        <f t="shared" si="62"/>
        <v>6.4000000000000001E-2</v>
      </c>
      <c r="AM54" s="51">
        <f t="shared" si="62"/>
        <v>6.4000000000000015E-2</v>
      </c>
      <c r="AN54" s="51">
        <f t="shared" si="62"/>
        <v>6.4000000000000001E-2</v>
      </c>
      <c r="AO54" s="51">
        <f t="shared" si="62"/>
        <v>6.4000000000000015E-2</v>
      </c>
      <c r="AP54" s="51">
        <f t="shared" si="62"/>
        <v>6.4000000000000001E-2</v>
      </c>
      <c r="AQ54" s="51">
        <f t="shared" si="62"/>
        <v>6.4000000000000001E-2</v>
      </c>
      <c r="AR54" s="51">
        <f t="shared" si="62"/>
        <v>6.4000000000000001E-2</v>
      </c>
      <c r="AS54" s="51">
        <f t="shared" si="62"/>
        <v>6.4000000000000001E-2</v>
      </c>
      <c r="AT54" s="51">
        <f t="shared" si="62"/>
        <v>6.4000000000000001E-2</v>
      </c>
      <c r="AU54" s="51" t="e">
        <f t="shared" si="62"/>
        <v>#DIV/0!</v>
      </c>
      <c r="AV54" s="51" t="e">
        <f t="shared" si="62"/>
        <v>#DIV/0!</v>
      </c>
      <c r="AW54" s="51" t="e">
        <f t="shared" si="62"/>
        <v>#DIV/0!</v>
      </c>
      <c r="AX54" s="51" t="e">
        <f t="shared" si="62"/>
        <v>#DIV/0!</v>
      </c>
      <c r="AY54" s="51" t="e">
        <f t="shared" si="62"/>
        <v>#DIV/0!</v>
      </c>
      <c r="AZ54" s="51" t="e">
        <f t="shared" si="62"/>
        <v>#DIV/0!</v>
      </c>
      <c r="BA54" s="51" t="e">
        <f t="shared" si="62"/>
        <v>#DIV/0!</v>
      </c>
      <c r="BB54" s="51" t="e">
        <f t="shared" si="62"/>
        <v>#DIV/0!</v>
      </c>
      <c r="BC54" s="51" t="e">
        <f t="shared" si="62"/>
        <v>#DIV/0!</v>
      </c>
      <c r="BD54" s="51" t="e">
        <f t="shared" si="62"/>
        <v>#DIV/0!</v>
      </c>
      <c r="BE54" s="51" t="e">
        <f t="shared" si="62"/>
        <v>#DIV/0!</v>
      </c>
      <c r="BF54" s="51" t="e">
        <f t="shared" si="62"/>
        <v>#DIV/0!</v>
      </c>
      <c r="BG54" s="51" t="e">
        <f t="shared" si="62"/>
        <v>#DIV/0!</v>
      </c>
      <c r="BH54" s="51" t="e">
        <f t="shared" si="62"/>
        <v>#DIV/0!</v>
      </c>
      <c r="BI54" s="51" t="e">
        <f t="shared" si="62"/>
        <v>#DIV/0!</v>
      </c>
      <c r="BJ54" s="51" t="e">
        <f t="shared" si="62"/>
        <v>#DIV/0!</v>
      </c>
      <c r="BK54" s="51" t="e">
        <f t="shared" si="62"/>
        <v>#DIV/0!</v>
      </c>
      <c r="BL54" s="51" t="e">
        <f t="shared" si="62"/>
        <v>#DIV/0!</v>
      </c>
      <c r="BM54" s="51" t="e">
        <f t="shared" si="62"/>
        <v>#DIV/0!</v>
      </c>
      <c r="BN54" s="51" t="e">
        <f t="shared" si="62"/>
        <v>#DIV/0!</v>
      </c>
      <c r="BO54" s="51" t="e">
        <f t="shared" si="62"/>
        <v>#DIV/0!</v>
      </c>
      <c r="BP54" s="51" t="e">
        <f t="shared" si="62"/>
        <v>#DIV/0!</v>
      </c>
      <c r="BQ54" s="51" t="e">
        <f t="shared" si="62"/>
        <v>#DIV/0!</v>
      </c>
      <c r="BR54" s="51" t="e">
        <f t="shared" si="62"/>
        <v>#DIV/0!</v>
      </c>
      <c r="BS54" s="51" t="e">
        <f t="shared" si="62"/>
        <v>#DIV/0!</v>
      </c>
      <c r="BT54" s="51" t="e">
        <f t="shared" si="62"/>
        <v>#DIV/0!</v>
      </c>
      <c r="BU54" s="51" t="e">
        <f t="shared" si="62"/>
        <v>#DIV/0!</v>
      </c>
      <c r="BV54" s="51" t="e">
        <f t="shared" si="62"/>
        <v>#DIV/0!</v>
      </c>
      <c r="BW54" s="51" t="e">
        <f t="shared" si="62"/>
        <v>#DIV/0!</v>
      </c>
      <c r="BX54" s="51" t="e">
        <f t="shared" si="62"/>
        <v>#DIV/0!</v>
      </c>
      <c r="BY54" s="51" t="e">
        <f t="shared" si="62"/>
        <v>#DIV/0!</v>
      </c>
      <c r="BZ54" s="51" t="e">
        <f t="shared" si="62"/>
        <v>#DIV/0!</v>
      </c>
      <c r="CA54" s="51" t="e">
        <f t="shared" si="62"/>
        <v>#DIV/0!</v>
      </c>
      <c r="CB54" s="51" t="e">
        <f t="shared" si="62"/>
        <v>#DIV/0!</v>
      </c>
      <c r="CC54" s="51" t="e">
        <f t="shared" si="62"/>
        <v>#DIV/0!</v>
      </c>
      <c r="CD54" s="51" t="e">
        <f t="shared" si="62"/>
        <v>#DIV/0!</v>
      </c>
      <c r="CE54" s="51" t="e">
        <f t="shared" si="62"/>
        <v>#DIV/0!</v>
      </c>
    </row>
    <row r="55" spans="2:88" hidden="1" x14ac:dyDescent="0.25">
      <c r="C55" s="13" t="str">
        <f>C31</f>
        <v>CFL (total)</v>
      </c>
      <c r="E55" s="13"/>
      <c r="G55" s="13"/>
      <c r="H55" s="13"/>
      <c r="I55" s="13"/>
      <c r="J55" s="13"/>
      <c r="K55" s="13"/>
      <c r="L55" s="13"/>
      <c r="M55" s="13"/>
      <c r="N55" s="13"/>
      <c r="O55" s="13"/>
      <c r="P55" s="13"/>
      <c r="Q55" s="13"/>
      <c r="R55" s="13"/>
      <c r="S55" s="13"/>
      <c r="T55" s="13"/>
      <c r="U55" s="13"/>
      <c r="V55" s="13"/>
      <c r="W55" s="51">
        <f>W81/W31</f>
        <v>0.46294686944499308</v>
      </c>
      <c r="X55" s="51">
        <f t="shared" ref="X55:CE55" si="63">X81/X31</f>
        <v>0.46685205784204675</v>
      </c>
      <c r="Y55" s="51">
        <f t="shared" si="63"/>
        <v>0.47338177014531041</v>
      </c>
      <c r="Z55" s="51">
        <f t="shared" si="63"/>
        <v>0.48597930455859051</v>
      </c>
      <c r="AA55" s="51">
        <f t="shared" si="63"/>
        <v>0.49635766449417074</v>
      </c>
      <c r="AB55" s="51">
        <f t="shared" si="63"/>
        <v>0.50582982716348335</v>
      </c>
      <c r="AC55" s="51">
        <f t="shared" si="63"/>
        <v>0.51081283022895874</v>
      </c>
      <c r="AD55" s="51">
        <f t="shared" si="63"/>
        <v>0.51541350713705192</v>
      </c>
      <c r="AE55" s="51">
        <f t="shared" si="63"/>
        <v>0.51732201327113092</v>
      </c>
      <c r="AF55" s="51">
        <f t="shared" si="63"/>
        <v>0.51595445324258882</v>
      </c>
      <c r="AG55" s="51">
        <f t="shared" si="63"/>
        <v>0.51323116728895202</v>
      </c>
      <c r="AH55" s="51">
        <f t="shared" si="63"/>
        <v>0.51136977620651691</v>
      </c>
      <c r="AI55" s="51">
        <f t="shared" si="63"/>
        <v>0.51068225836809289</v>
      </c>
      <c r="AJ55" s="51">
        <f t="shared" si="63"/>
        <v>0.50878764267872834</v>
      </c>
      <c r="AK55" s="51">
        <f t="shared" si="63"/>
        <v>0.51408573195555907</v>
      </c>
      <c r="AL55" s="51">
        <f t="shared" si="63"/>
        <v>0.53434916613851235</v>
      </c>
      <c r="AM55" s="51">
        <f t="shared" si="63"/>
        <v>0.5468610148945281</v>
      </c>
      <c r="AN55" s="51">
        <f t="shared" si="63"/>
        <v>0.55550826249324636</v>
      </c>
      <c r="AO55" s="51">
        <f t="shared" si="63"/>
        <v>0.55667812294140018</v>
      </c>
      <c r="AP55" s="51">
        <f t="shared" si="63"/>
        <v>0.55748313791654824</v>
      </c>
      <c r="AQ55" s="51">
        <f t="shared" si="63"/>
        <v>0.55412931356505379</v>
      </c>
      <c r="AR55" s="51">
        <f t="shared" si="63"/>
        <v>0.55145521003500575</v>
      </c>
      <c r="AS55" s="51">
        <f t="shared" si="63"/>
        <v>0.5448005034716743</v>
      </c>
      <c r="AT55" s="51">
        <f t="shared" si="63"/>
        <v>0.53716256547561092</v>
      </c>
      <c r="AU55" s="51" t="e">
        <f t="shared" si="63"/>
        <v>#DIV/0!</v>
      </c>
      <c r="AV55" s="51" t="e">
        <f t="shared" si="63"/>
        <v>#DIV/0!</v>
      </c>
      <c r="AW55" s="51" t="e">
        <f t="shared" si="63"/>
        <v>#DIV/0!</v>
      </c>
      <c r="AX55" s="51" t="e">
        <f t="shared" si="63"/>
        <v>#DIV/0!</v>
      </c>
      <c r="AY55" s="51" t="e">
        <f t="shared" si="63"/>
        <v>#DIV/0!</v>
      </c>
      <c r="AZ55" s="51" t="e">
        <f t="shared" si="63"/>
        <v>#DIV/0!</v>
      </c>
      <c r="BA55" s="51" t="e">
        <f t="shared" si="63"/>
        <v>#DIV/0!</v>
      </c>
      <c r="BB55" s="51" t="e">
        <f t="shared" si="63"/>
        <v>#DIV/0!</v>
      </c>
      <c r="BC55" s="51" t="e">
        <f t="shared" si="63"/>
        <v>#DIV/0!</v>
      </c>
      <c r="BD55" s="51" t="e">
        <f t="shared" si="63"/>
        <v>#DIV/0!</v>
      </c>
      <c r="BE55" s="51" t="e">
        <f t="shared" si="63"/>
        <v>#DIV/0!</v>
      </c>
      <c r="BF55" s="51" t="e">
        <f t="shared" si="63"/>
        <v>#DIV/0!</v>
      </c>
      <c r="BG55" s="51" t="e">
        <f t="shared" si="63"/>
        <v>#DIV/0!</v>
      </c>
      <c r="BH55" s="51" t="e">
        <f t="shared" si="63"/>
        <v>#DIV/0!</v>
      </c>
      <c r="BI55" s="51" t="e">
        <f t="shared" si="63"/>
        <v>#DIV/0!</v>
      </c>
      <c r="BJ55" s="51" t="e">
        <f t="shared" si="63"/>
        <v>#DIV/0!</v>
      </c>
      <c r="BK55" s="51" t="e">
        <f t="shared" si="63"/>
        <v>#DIV/0!</v>
      </c>
      <c r="BL55" s="51" t="e">
        <f t="shared" si="63"/>
        <v>#DIV/0!</v>
      </c>
      <c r="BM55" s="51" t="e">
        <f t="shared" si="63"/>
        <v>#DIV/0!</v>
      </c>
      <c r="BN55" s="51" t="e">
        <f t="shared" si="63"/>
        <v>#DIV/0!</v>
      </c>
      <c r="BO55" s="51" t="e">
        <f t="shared" si="63"/>
        <v>#DIV/0!</v>
      </c>
      <c r="BP55" s="51" t="e">
        <f t="shared" si="63"/>
        <v>#DIV/0!</v>
      </c>
      <c r="BQ55" s="51" t="e">
        <f t="shared" si="63"/>
        <v>#DIV/0!</v>
      </c>
      <c r="BR55" s="51" t="e">
        <f t="shared" si="63"/>
        <v>#DIV/0!</v>
      </c>
      <c r="BS55" s="51" t="e">
        <f t="shared" si="63"/>
        <v>#DIV/0!</v>
      </c>
      <c r="BT55" s="51" t="e">
        <f t="shared" si="63"/>
        <v>#DIV/0!</v>
      </c>
      <c r="BU55" s="51" t="e">
        <f t="shared" si="63"/>
        <v>#DIV/0!</v>
      </c>
      <c r="BV55" s="51" t="e">
        <f t="shared" si="63"/>
        <v>#DIV/0!</v>
      </c>
      <c r="BW55" s="51" t="e">
        <f t="shared" si="63"/>
        <v>#DIV/0!</v>
      </c>
      <c r="BX55" s="51" t="e">
        <f t="shared" si="63"/>
        <v>#DIV/0!</v>
      </c>
      <c r="BY55" s="51" t="e">
        <f t="shared" si="63"/>
        <v>#DIV/0!</v>
      </c>
      <c r="BZ55" s="51" t="e">
        <f t="shared" si="63"/>
        <v>#DIV/0!</v>
      </c>
      <c r="CA55" s="51" t="e">
        <f t="shared" si="63"/>
        <v>#DIV/0!</v>
      </c>
      <c r="CB55" s="51" t="e">
        <f t="shared" si="63"/>
        <v>#DIV/0!</v>
      </c>
      <c r="CC55" s="51" t="e">
        <f t="shared" si="63"/>
        <v>#DIV/0!</v>
      </c>
      <c r="CD55" s="51" t="e">
        <f t="shared" si="63"/>
        <v>#DIV/0!</v>
      </c>
      <c r="CE55" s="51" t="e">
        <f t="shared" si="63"/>
        <v>#DIV/0!</v>
      </c>
    </row>
    <row r="56" spans="2:88" hidden="1" x14ac:dyDescent="0.25">
      <c r="C56" s="13" t="str">
        <f>C38</f>
        <v>Tungsten-HL (total)</v>
      </c>
      <c r="E56" s="13"/>
      <c r="G56" s="13"/>
      <c r="H56" s="13"/>
      <c r="I56" s="13"/>
      <c r="J56" s="13"/>
      <c r="K56" s="13"/>
      <c r="L56" s="13"/>
      <c r="M56" s="13"/>
      <c r="N56" s="13"/>
      <c r="O56" s="13"/>
      <c r="P56" s="13"/>
      <c r="Q56" s="13"/>
      <c r="R56" s="13"/>
      <c r="S56" s="13"/>
      <c r="T56" s="13"/>
      <c r="U56" s="13"/>
      <c r="V56" s="13"/>
      <c r="W56" s="51">
        <f>W88/W38</f>
        <v>0.80000000000000016</v>
      </c>
      <c r="X56" s="51">
        <f t="shared" ref="X56:CE56" si="64">X88/X38</f>
        <v>0.80000000000000016</v>
      </c>
      <c r="Y56" s="51">
        <f t="shared" si="64"/>
        <v>0.8</v>
      </c>
      <c r="Z56" s="51">
        <f t="shared" si="64"/>
        <v>0.79999999999999993</v>
      </c>
      <c r="AA56" s="51">
        <f t="shared" si="64"/>
        <v>0.8</v>
      </c>
      <c r="AB56" s="51">
        <f t="shared" si="64"/>
        <v>0.80000000000000016</v>
      </c>
      <c r="AC56" s="51">
        <f t="shared" si="64"/>
        <v>0.80000000000000016</v>
      </c>
      <c r="AD56" s="51">
        <f t="shared" si="64"/>
        <v>0.8</v>
      </c>
      <c r="AE56" s="51">
        <f t="shared" si="64"/>
        <v>0.8</v>
      </c>
      <c r="AF56" s="51">
        <f t="shared" si="64"/>
        <v>0.80000000000000016</v>
      </c>
      <c r="AG56" s="51">
        <f t="shared" si="64"/>
        <v>0.79999999999999993</v>
      </c>
      <c r="AH56" s="51">
        <f t="shared" si="64"/>
        <v>0.80000000000000016</v>
      </c>
      <c r="AI56" s="51">
        <f t="shared" si="64"/>
        <v>0.8</v>
      </c>
      <c r="AJ56" s="51">
        <f t="shared" si="64"/>
        <v>0.80000000000000027</v>
      </c>
      <c r="AK56" s="51">
        <f t="shared" si="64"/>
        <v>0.80000000000000016</v>
      </c>
      <c r="AL56" s="51">
        <f t="shared" si="64"/>
        <v>0.79999999999999993</v>
      </c>
      <c r="AM56" s="51">
        <f t="shared" si="64"/>
        <v>0.79999999999999993</v>
      </c>
      <c r="AN56" s="51">
        <f t="shared" si="64"/>
        <v>0.80000000000000016</v>
      </c>
      <c r="AO56" s="51">
        <f t="shared" si="64"/>
        <v>0.80000000000000016</v>
      </c>
      <c r="AP56" s="51">
        <f t="shared" si="64"/>
        <v>0.8</v>
      </c>
      <c r="AQ56" s="51">
        <f t="shared" si="64"/>
        <v>0.80000000000000016</v>
      </c>
      <c r="AR56" s="51">
        <f t="shared" si="64"/>
        <v>0.8</v>
      </c>
      <c r="AS56" s="51">
        <f t="shared" si="64"/>
        <v>0.79999999999999993</v>
      </c>
      <c r="AT56" s="51">
        <f t="shared" si="64"/>
        <v>0.79999999999999993</v>
      </c>
      <c r="AU56" s="51" t="e">
        <f t="shared" si="64"/>
        <v>#DIV/0!</v>
      </c>
      <c r="AV56" s="51" t="e">
        <f t="shared" si="64"/>
        <v>#DIV/0!</v>
      </c>
      <c r="AW56" s="51" t="e">
        <f t="shared" si="64"/>
        <v>#DIV/0!</v>
      </c>
      <c r="AX56" s="51" t="e">
        <f t="shared" si="64"/>
        <v>#DIV/0!</v>
      </c>
      <c r="AY56" s="51" t="e">
        <f t="shared" si="64"/>
        <v>#DIV/0!</v>
      </c>
      <c r="AZ56" s="51" t="e">
        <f t="shared" si="64"/>
        <v>#DIV/0!</v>
      </c>
      <c r="BA56" s="51" t="e">
        <f t="shared" si="64"/>
        <v>#DIV/0!</v>
      </c>
      <c r="BB56" s="51" t="e">
        <f t="shared" si="64"/>
        <v>#DIV/0!</v>
      </c>
      <c r="BC56" s="51" t="e">
        <f t="shared" si="64"/>
        <v>#DIV/0!</v>
      </c>
      <c r="BD56" s="51" t="e">
        <f t="shared" si="64"/>
        <v>#DIV/0!</v>
      </c>
      <c r="BE56" s="51" t="e">
        <f t="shared" si="64"/>
        <v>#DIV/0!</v>
      </c>
      <c r="BF56" s="51" t="e">
        <f t="shared" si="64"/>
        <v>#DIV/0!</v>
      </c>
      <c r="BG56" s="51" t="e">
        <f t="shared" si="64"/>
        <v>#DIV/0!</v>
      </c>
      <c r="BH56" s="51" t="e">
        <f t="shared" si="64"/>
        <v>#DIV/0!</v>
      </c>
      <c r="BI56" s="51" t="e">
        <f t="shared" si="64"/>
        <v>#DIV/0!</v>
      </c>
      <c r="BJ56" s="51" t="e">
        <f t="shared" si="64"/>
        <v>#DIV/0!</v>
      </c>
      <c r="BK56" s="51" t="e">
        <f t="shared" si="64"/>
        <v>#DIV/0!</v>
      </c>
      <c r="BL56" s="51" t="e">
        <f t="shared" si="64"/>
        <v>#DIV/0!</v>
      </c>
      <c r="BM56" s="51" t="e">
        <f t="shared" si="64"/>
        <v>#DIV/0!</v>
      </c>
      <c r="BN56" s="51" t="e">
        <f t="shared" si="64"/>
        <v>#DIV/0!</v>
      </c>
      <c r="BO56" s="51" t="e">
        <f t="shared" si="64"/>
        <v>#DIV/0!</v>
      </c>
      <c r="BP56" s="51" t="e">
        <f t="shared" si="64"/>
        <v>#DIV/0!</v>
      </c>
      <c r="BQ56" s="51" t="e">
        <f t="shared" si="64"/>
        <v>#DIV/0!</v>
      </c>
      <c r="BR56" s="51" t="e">
        <f t="shared" si="64"/>
        <v>#DIV/0!</v>
      </c>
      <c r="BS56" s="51" t="e">
        <f t="shared" si="64"/>
        <v>#DIV/0!</v>
      </c>
      <c r="BT56" s="51" t="e">
        <f t="shared" si="64"/>
        <v>#DIV/0!</v>
      </c>
      <c r="BU56" s="51" t="e">
        <f t="shared" si="64"/>
        <v>#DIV/0!</v>
      </c>
      <c r="BV56" s="51" t="e">
        <f t="shared" si="64"/>
        <v>#DIV/0!</v>
      </c>
      <c r="BW56" s="51" t="e">
        <f t="shared" si="64"/>
        <v>#DIV/0!</v>
      </c>
      <c r="BX56" s="51" t="e">
        <f t="shared" si="64"/>
        <v>#DIV/0!</v>
      </c>
      <c r="BY56" s="51" t="e">
        <f t="shared" si="64"/>
        <v>#DIV/0!</v>
      </c>
      <c r="BZ56" s="51" t="e">
        <f t="shared" si="64"/>
        <v>#DIV/0!</v>
      </c>
      <c r="CA56" s="51" t="e">
        <f t="shared" si="64"/>
        <v>#DIV/0!</v>
      </c>
      <c r="CB56" s="51" t="e">
        <f t="shared" si="64"/>
        <v>#DIV/0!</v>
      </c>
      <c r="CC56" s="51" t="e">
        <f t="shared" si="64"/>
        <v>#DIV/0!</v>
      </c>
      <c r="CD56" s="51" t="e">
        <f t="shared" si="64"/>
        <v>#DIV/0!</v>
      </c>
      <c r="CE56" s="51" t="e">
        <f t="shared" si="64"/>
        <v>#DIV/0!</v>
      </c>
    </row>
    <row r="57" spans="2:88" hidden="1" x14ac:dyDescent="0.25">
      <c r="C57" s="13" t="str">
        <f>C41</f>
        <v>GLS (total)</v>
      </c>
      <c r="E57" s="13"/>
      <c r="G57" s="13"/>
      <c r="H57" s="13"/>
      <c r="I57" s="13"/>
      <c r="J57" s="13"/>
      <c r="K57" s="13"/>
      <c r="L57" s="13"/>
      <c r="M57" s="13"/>
      <c r="N57" s="13"/>
      <c r="O57" s="13"/>
      <c r="P57" s="13"/>
      <c r="Q57" s="13"/>
      <c r="R57" s="13"/>
      <c r="S57" s="13"/>
      <c r="T57" s="13"/>
      <c r="U57" s="13"/>
      <c r="V57" s="13"/>
      <c r="W57" s="51">
        <f>W91/W41</f>
        <v>0.8</v>
      </c>
      <c r="X57" s="51">
        <f t="shared" ref="X57:CE57" si="65">X91/X41</f>
        <v>0.79999999999999993</v>
      </c>
      <c r="Y57" s="51">
        <f t="shared" si="65"/>
        <v>0.79999999999999993</v>
      </c>
      <c r="Z57" s="51">
        <f t="shared" si="65"/>
        <v>0.79999999999999993</v>
      </c>
      <c r="AA57" s="51">
        <f t="shared" si="65"/>
        <v>0.79999999999999993</v>
      </c>
      <c r="AB57" s="51">
        <f t="shared" si="65"/>
        <v>0.80000000000000016</v>
      </c>
      <c r="AC57" s="51">
        <f t="shared" si="65"/>
        <v>0.8</v>
      </c>
      <c r="AD57" s="51">
        <f t="shared" si="65"/>
        <v>0.8</v>
      </c>
      <c r="AE57" s="51">
        <f t="shared" si="65"/>
        <v>0.80000000000000016</v>
      </c>
      <c r="AF57" s="51">
        <f t="shared" si="65"/>
        <v>0.79999999999999993</v>
      </c>
      <c r="AG57" s="51">
        <f t="shared" si="65"/>
        <v>0.80000000000000016</v>
      </c>
      <c r="AH57" s="51">
        <f t="shared" si="65"/>
        <v>0.8</v>
      </c>
      <c r="AI57" s="51">
        <f t="shared" si="65"/>
        <v>0.8</v>
      </c>
      <c r="AJ57" s="51">
        <f t="shared" si="65"/>
        <v>0.79999999999999993</v>
      </c>
      <c r="AK57" s="51">
        <f t="shared" si="65"/>
        <v>0.79999999999999993</v>
      </c>
      <c r="AL57" s="51">
        <f t="shared" si="65"/>
        <v>0.79999999999999993</v>
      </c>
      <c r="AM57" s="51">
        <f t="shared" si="65"/>
        <v>0.8</v>
      </c>
      <c r="AN57" s="51">
        <f t="shared" si="65"/>
        <v>0.8</v>
      </c>
      <c r="AO57" s="51">
        <f t="shared" si="65"/>
        <v>0.8</v>
      </c>
      <c r="AP57" s="51">
        <f t="shared" si="65"/>
        <v>0.8</v>
      </c>
      <c r="AQ57" s="51">
        <f t="shared" si="65"/>
        <v>0.79999999999999993</v>
      </c>
      <c r="AR57" s="51">
        <f t="shared" si="65"/>
        <v>0.79999999999999993</v>
      </c>
      <c r="AS57" s="51">
        <f t="shared" si="65"/>
        <v>0.79999999999999993</v>
      </c>
      <c r="AT57" s="51">
        <f t="shared" si="65"/>
        <v>0.8</v>
      </c>
      <c r="AU57" s="51" t="e">
        <f t="shared" si="65"/>
        <v>#DIV/0!</v>
      </c>
      <c r="AV57" s="51" t="e">
        <f t="shared" si="65"/>
        <v>#DIV/0!</v>
      </c>
      <c r="AW57" s="51" t="e">
        <f t="shared" si="65"/>
        <v>#DIV/0!</v>
      </c>
      <c r="AX57" s="51" t="e">
        <f t="shared" si="65"/>
        <v>#DIV/0!</v>
      </c>
      <c r="AY57" s="51" t="e">
        <f t="shared" si="65"/>
        <v>#DIV/0!</v>
      </c>
      <c r="AZ57" s="51" t="e">
        <f t="shared" si="65"/>
        <v>#DIV/0!</v>
      </c>
      <c r="BA57" s="51" t="e">
        <f t="shared" si="65"/>
        <v>#DIV/0!</v>
      </c>
      <c r="BB57" s="51" t="e">
        <f t="shared" si="65"/>
        <v>#DIV/0!</v>
      </c>
      <c r="BC57" s="51" t="e">
        <f t="shared" si="65"/>
        <v>#DIV/0!</v>
      </c>
      <c r="BD57" s="51" t="e">
        <f t="shared" si="65"/>
        <v>#DIV/0!</v>
      </c>
      <c r="BE57" s="51" t="e">
        <f t="shared" si="65"/>
        <v>#DIV/0!</v>
      </c>
      <c r="BF57" s="51" t="e">
        <f t="shared" si="65"/>
        <v>#DIV/0!</v>
      </c>
      <c r="BG57" s="51" t="e">
        <f t="shared" si="65"/>
        <v>#DIV/0!</v>
      </c>
      <c r="BH57" s="51" t="e">
        <f t="shared" si="65"/>
        <v>#DIV/0!</v>
      </c>
      <c r="BI57" s="51" t="e">
        <f t="shared" si="65"/>
        <v>#DIV/0!</v>
      </c>
      <c r="BJ57" s="51" t="e">
        <f t="shared" si="65"/>
        <v>#DIV/0!</v>
      </c>
      <c r="BK57" s="51" t="e">
        <f t="shared" si="65"/>
        <v>#DIV/0!</v>
      </c>
      <c r="BL57" s="51" t="e">
        <f t="shared" si="65"/>
        <v>#DIV/0!</v>
      </c>
      <c r="BM57" s="51" t="e">
        <f t="shared" si="65"/>
        <v>#DIV/0!</v>
      </c>
      <c r="BN57" s="51" t="e">
        <f t="shared" si="65"/>
        <v>#DIV/0!</v>
      </c>
      <c r="BO57" s="51" t="e">
        <f t="shared" si="65"/>
        <v>#DIV/0!</v>
      </c>
      <c r="BP57" s="51" t="e">
        <f t="shared" si="65"/>
        <v>#DIV/0!</v>
      </c>
      <c r="BQ57" s="51" t="e">
        <f t="shared" si="65"/>
        <v>#DIV/0!</v>
      </c>
      <c r="BR57" s="51" t="e">
        <f t="shared" si="65"/>
        <v>#DIV/0!</v>
      </c>
      <c r="BS57" s="51" t="e">
        <f t="shared" si="65"/>
        <v>#DIV/0!</v>
      </c>
      <c r="BT57" s="51" t="e">
        <f t="shared" si="65"/>
        <v>#DIV/0!</v>
      </c>
      <c r="BU57" s="51" t="e">
        <f t="shared" si="65"/>
        <v>#DIV/0!</v>
      </c>
      <c r="BV57" s="51" t="e">
        <f t="shared" si="65"/>
        <v>#DIV/0!</v>
      </c>
      <c r="BW57" s="51" t="e">
        <f t="shared" si="65"/>
        <v>#DIV/0!</v>
      </c>
      <c r="BX57" s="51" t="e">
        <f t="shared" si="65"/>
        <v>#DIV/0!</v>
      </c>
      <c r="BY57" s="51" t="e">
        <f t="shared" si="65"/>
        <v>#DIV/0!</v>
      </c>
      <c r="BZ57" s="51" t="e">
        <f t="shared" si="65"/>
        <v>#DIV/0!</v>
      </c>
      <c r="CA57" s="51" t="e">
        <f t="shared" si="65"/>
        <v>#DIV/0!</v>
      </c>
      <c r="CB57" s="51" t="e">
        <f t="shared" si="65"/>
        <v>#DIV/0!</v>
      </c>
      <c r="CC57" s="51" t="e">
        <f t="shared" si="65"/>
        <v>#DIV/0!</v>
      </c>
      <c r="CD57" s="51" t="e">
        <f t="shared" si="65"/>
        <v>#DIV/0!</v>
      </c>
      <c r="CE57" s="51" t="e">
        <f t="shared" si="65"/>
        <v>#DIV/0!</v>
      </c>
    </row>
    <row r="58" spans="2:88" hidden="1" x14ac:dyDescent="0.25">
      <c r="C58" s="13" t="str">
        <f>C45</f>
        <v>HID (total)</v>
      </c>
      <c r="E58" s="13"/>
      <c r="G58" s="13"/>
      <c r="H58" s="13"/>
      <c r="I58" s="13"/>
      <c r="J58" s="13"/>
      <c r="K58" s="13"/>
      <c r="L58" s="13"/>
      <c r="M58" s="13"/>
      <c r="N58" s="13"/>
      <c r="O58" s="13"/>
      <c r="P58" s="13"/>
      <c r="Q58" s="13"/>
      <c r="R58" s="13"/>
      <c r="S58" s="13"/>
      <c r="T58" s="13"/>
      <c r="U58" s="13"/>
      <c r="V58" s="13"/>
      <c r="W58" s="51">
        <f>W95/W45</f>
        <v>0</v>
      </c>
      <c r="X58" s="51">
        <f t="shared" ref="X58:CE58" si="66">X95/X45</f>
        <v>0</v>
      </c>
      <c r="Y58" s="51">
        <f t="shared" si="66"/>
        <v>0</v>
      </c>
      <c r="Z58" s="51">
        <f t="shared" si="66"/>
        <v>0</v>
      </c>
      <c r="AA58" s="51">
        <f t="shared" si="66"/>
        <v>0</v>
      </c>
      <c r="AB58" s="51">
        <f t="shared" si="66"/>
        <v>0</v>
      </c>
      <c r="AC58" s="51">
        <f t="shared" si="66"/>
        <v>0</v>
      </c>
      <c r="AD58" s="51">
        <f t="shared" si="66"/>
        <v>0</v>
      </c>
      <c r="AE58" s="51">
        <f t="shared" si="66"/>
        <v>0</v>
      </c>
      <c r="AF58" s="51">
        <f t="shared" si="66"/>
        <v>0</v>
      </c>
      <c r="AG58" s="51">
        <f t="shared" si="66"/>
        <v>0</v>
      </c>
      <c r="AH58" s="51">
        <f t="shared" si="66"/>
        <v>0</v>
      </c>
      <c r="AI58" s="51">
        <f t="shared" si="66"/>
        <v>0</v>
      </c>
      <c r="AJ58" s="51">
        <f t="shared" si="66"/>
        <v>0</v>
      </c>
      <c r="AK58" s="51">
        <f t="shared" si="66"/>
        <v>0</v>
      </c>
      <c r="AL58" s="51">
        <f t="shared" si="66"/>
        <v>0</v>
      </c>
      <c r="AM58" s="51">
        <f t="shared" si="66"/>
        <v>0</v>
      </c>
      <c r="AN58" s="51">
        <f t="shared" si="66"/>
        <v>0</v>
      </c>
      <c r="AO58" s="51">
        <f t="shared" si="66"/>
        <v>0</v>
      </c>
      <c r="AP58" s="51">
        <f t="shared" si="66"/>
        <v>0</v>
      </c>
      <c r="AQ58" s="51">
        <f t="shared" si="66"/>
        <v>0</v>
      </c>
      <c r="AR58" s="51">
        <f t="shared" si="66"/>
        <v>0</v>
      </c>
      <c r="AS58" s="51">
        <f t="shared" si="66"/>
        <v>0</v>
      </c>
      <c r="AT58" s="51">
        <f t="shared" si="66"/>
        <v>0</v>
      </c>
      <c r="AU58" s="51" t="e">
        <f t="shared" si="66"/>
        <v>#DIV/0!</v>
      </c>
      <c r="AV58" s="51" t="e">
        <f t="shared" si="66"/>
        <v>#DIV/0!</v>
      </c>
      <c r="AW58" s="51" t="e">
        <f t="shared" si="66"/>
        <v>#DIV/0!</v>
      </c>
      <c r="AX58" s="51" t="e">
        <f t="shared" si="66"/>
        <v>#DIV/0!</v>
      </c>
      <c r="AY58" s="51" t="e">
        <f t="shared" si="66"/>
        <v>#DIV/0!</v>
      </c>
      <c r="AZ58" s="51" t="e">
        <f t="shared" si="66"/>
        <v>#DIV/0!</v>
      </c>
      <c r="BA58" s="51" t="e">
        <f t="shared" si="66"/>
        <v>#DIV/0!</v>
      </c>
      <c r="BB58" s="51" t="e">
        <f t="shared" si="66"/>
        <v>#DIV/0!</v>
      </c>
      <c r="BC58" s="51" t="e">
        <f t="shared" si="66"/>
        <v>#DIV/0!</v>
      </c>
      <c r="BD58" s="51" t="e">
        <f t="shared" si="66"/>
        <v>#DIV/0!</v>
      </c>
      <c r="BE58" s="51" t="e">
        <f t="shared" si="66"/>
        <v>#DIV/0!</v>
      </c>
      <c r="BF58" s="51" t="e">
        <f t="shared" si="66"/>
        <v>#DIV/0!</v>
      </c>
      <c r="BG58" s="51" t="e">
        <f t="shared" si="66"/>
        <v>#DIV/0!</v>
      </c>
      <c r="BH58" s="51" t="e">
        <f t="shared" si="66"/>
        <v>#DIV/0!</v>
      </c>
      <c r="BI58" s="51" t="e">
        <f t="shared" si="66"/>
        <v>#DIV/0!</v>
      </c>
      <c r="BJ58" s="51" t="e">
        <f t="shared" si="66"/>
        <v>#DIV/0!</v>
      </c>
      <c r="BK58" s="51" t="e">
        <f t="shared" si="66"/>
        <v>#DIV/0!</v>
      </c>
      <c r="BL58" s="51" t="e">
        <f t="shared" si="66"/>
        <v>#DIV/0!</v>
      </c>
      <c r="BM58" s="51" t="e">
        <f t="shared" si="66"/>
        <v>#DIV/0!</v>
      </c>
      <c r="BN58" s="51" t="e">
        <f t="shared" si="66"/>
        <v>#DIV/0!</v>
      </c>
      <c r="BO58" s="51" t="e">
        <f t="shared" si="66"/>
        <v>#DIV/0!</v>
      </c>
      <c r="BP58" s="51" t="e">
        <f t="shared" si="66"/>
        <v>#DIV/0!</v>
      </c>
      <c r="BQ58" s="51" t="e">
        <f t="shared" si="66"/>
        <v>#DIV/0!</v>
      </c>
      <c r="BR58" s="51" t="e">
        <f t="shared" si="66"/>
        <v>#DIV/0!</v>
      </c>
      <c r="BS58" s="51" t="e">
        <f t="shared" si="66"/>
        <v>#DIV/0!</v>
      </c>
      <c r="BT58" s="51" t="e">
        <f t="shared" si="66"/>
        <v>#DIV/0!</v>
      </c>
      <c r="BU58" s="51" t="e">
        <f t="shared" si="66"/>
        <v>#DIV/0!</v>
      </c>
      <c r="BV58" s="51" t="e">
        <f t="shared" si="66"/>
        <v>#DIV/0!</v>
      </c>
      <c r="BW58" s="51" t="e">
        <f t="shared" si="66"/>
        <v>#DIV/0!</v>
      </c>
      <c r="BX58" s="51" t="e">
        <f t="shared" si="66"/>
        <v>#DIV/0!</v>
      </c>
      <c r="BY58" s="51" t="e">
        <f t="shared" si="66"/>
        <v>#DIV/0!</v>
      </c>
      <c r="BZ58" s="51" t="e">
        <f t="shared" si="66"/>
        <v>#DIV/0!</v>
      </c>
      <c r="CA58" s="51" t="e">
        <f t="shared" si="66"/>
        <v>#DIV/0!</v>
      </c>
      <c r="CB58" s="51" t="e">
        <f t="shared" si="66"/>
        <v>#DIV/0!</v>
      </c>
      <c r="CC58" s="51" t="e">
        <f t="shared" si="66"/>
        <v>#DIV/0!</v>
      </c>
      <c r="CD58" s="51" t="e">
        <f t="shared" si="66"/>
        <v>#DIV/0!</v>
      </c>
      <c r="CE58" s="51" t="e">
        <f t="shared" si="66"/>
        <v>#DIV/0!</v>
      </c>
    </row>
    <row r="59" spans="2:88" hidden="1" x14ac:dyDescent="0.25">
      <c r="C59" s="13" t="str">
        <f>C48</f>
        <v>LED (total)</v>
      </c>
      <c r="E59" s="13"/>
      <c r="G59" s="13"/>
      <c r="H59" s="13"/>
      <c r="I59" s="13"/>
      <c r="J59" s="13"/>
      <c r="K59" s="13"/>
      <c r="L59" s="13"/>
      <c r="M59" s="13"/>
      <c r="N59" s="13"/>
      <c r="O59" s="13"/>
      <c r="P59" s="13"/>
      <c r="Q59" s="13"/>
      <c r="R59" s="13"/>
      <c r="S59" s="13"/>
      <c r="T59" s="13"/>
      <c r="U59" s="13"/>
      <c r="V59" s="13"/>
      <c r="W59" s="51"/>
      <c r="X59" s="51"/>
      <c r="Y59" s="51"/>
      <c r="Z59" s="51"/>
      <c r="AA59" s="51"/>
      <c r="AB59" s="51"/>
      <c r="AC59" s="51"/>
      <c r="AD59" s="51"/>
      <c r="AE59" s="51"/>
      <c r="AF59" s="51"/>
      <c r="AG59" s="51"/>
      <c r="AH59" s="51"/>
      <c r="AI59" s="51"/>
      <c r="AJ59" s="51"/>
      <c r="AK59" s="51"/>
      <c r="AL59" s="51"/>
      <c r="AM59" s="51"/>
      <c r="AN59" s="51"/>
      <c r="AO59" s="51">
        <f t="shared" ref="AO59:CE59" si="67">AO98/AO48</f>
        <v>1</v>
      </c>
      <c r="AP59" s="51">
        <f t="shared" si="67"/>
        <v>1</v>
      </c>
      <c r="AQ59" s="51">
        <f t="shared" si="67"/>
        <v>1</v>
      </c>
      <c r="AR59" s="51">
        <f t="shared" si="67"/>
        <v>0.92914718186852396</v>
      </c>
      <c r="AS59" s="51">
        <f t="shared" si="67"/>
        <v>0.94506841922522666</v>
      </c>
      <c r="AT59" s="51">
        <f t="shared" si="67"/>
        <v>0.82785889655980316</v>
      </c>
      <c r="AU59" s="51" t="e">
        <f t="shared" si="67"/>
        <v>#DIV/0!</v>
      </c>
      <c r="AV59" s="51" t="e">
        <f t="shared" si="67"/>
        <v>#DIV/0!</v>
      </c>
      <c r="AW59" s="51" t="e">
        <f t="shared" si="67"/>
        <v>#DIV/0!</v>
      </c>
      <c r="AX59" s="51" t="e">
        <f t="shared" si="67"/>
        <v>#DIV/0!</v>
      </c>
      <c r="AY59" s="51" t="e">
        <f t="shared" si="67"/>
        <v>#DIV/0!</v>
      </c>
      <c r="AZ59" s="51" t="e">
        <f t="shared" si="67"/>
        <v>#DIV/0!</v>
      </c>
      <c r="BA59" s="51" t="e">
        <f t="shared" si="67"/>
        <v>#DIV/0!</v>
      </c>
      <c r="BB59" s="51" t="e">
        <f t="shared" si="67"/>
        <v>#DIV/0!</v>
      </c>
      <c r="BC59" s="51" t="e">
        <f t="shared" si="67"/>
        <v>#DIV/0!</v>
      </c>
      <c r="BD59" s="51" t="e">
        <f t="shared" si="67"/>
        <v>#DIV/0!</v>
      </c>
      <c r="BE59" s="51" t="e">
        <f t="shared" si="67"/>
        <v>#DIV/0!</v>
      </c>
      <c r="BF59" s="51" t="e">
        <f t="shared" si="67"/>
        <v>#DIV/0!</v>
      </c>
      <c r="BG59" s="51" t="e">
        <f t="shared" si="67"/>
        <v>#DIV/0!</v>
      </c>
      <c r="BH59" s="51" t="e">
        <f t="shared" si="67"/>
        <v>#DIV/0!</v>
      </c>
      <c r="BI59" s="51" t="e">
        <f t="shared" si="67"/>
        <v>#DIV/0!</v>
      </c>
      <c r="BJ59" s="51" t="e">
        <f t="shared" si="67"/>
        <v>#DIV/0!</v>
      </c>
      <c r="BK59" s="51" t="e">
        <f t="shared" si="67"/>
        <v>#DIV/0!</v>
      </c>
      <c r="BL59" s="51" t="e">
        <f t="shared" si="67"/>
        <v>#DIV/0!</v>
      </c>
      <c r="BM59" s="51" t="e">
        <f t="shared" si="67"/>
        <v>#DIV/0!</v>
      </c>
      <c r="BN59" s="51" t="e">
        <f t="shared" si="67"/>
        <v>#DIV/0!</v>
      </c>
      <c r="BO59" s="51" t="e">
        <f t="shared" si="67"/>
        <v>#DIV/0!</v>
      </c>
      <c r="BP59" s="51" t="e">
        <f t="shared" si="67"/>
        <v>#DIV/0!</v>
      </c>
      <c r="BQ59" s="51" t="e">
        <f t="shared" si="67"/>
        <v>#DIV/0!</v>
      </c>
      <c r="BR59" s="51" t="e">
        <f t="shared" si="67"/>
        <v>#DIV/0!</v>
      </c>
      <c r="BS59" s="51" t="e">
        <f t="shared" si="67"/>
        <v>#DIV/0!</v>
      </c>
      <c r="BT59" s="51" t="e">
        <f t="shared" si="67"/>
        <v>#DIV/0!</v>
      </c>
      <c r="BU59" s="51" t="e">
        <f t="shared" si="67"/>
        <v>#DIV/0!</v>
      </c>
      <c r="BV59" s="51" t="e">
        <f t="shared" si="67"/>
        <v>#DIV/0!</v>
      </c>
      <c r="BW59" s="51" t="e">
        <f t="shared" si="67"/>
        <v>#DIV/0!</v>
      </c>
      <c r="BX59" s="51" t="e">
        <f t="shared" si="67"/>
        <v>#DIV/0!</v>
      </c>
      <c r="BY59" s="51" t="e">
        <f t="shared" si="67"/>
        <v>#DIV/0!</v>
      </c>
      <c r="BZ59" s="51" t="e">
        <f t="shared" si="67"/>
        <v>#DIV/0!</v>
      </c>
      <c r="CA59" s="51" t="e">
        <f t="shared" si="67"/>
        <v>#DIV/0!</v>
      </c>
      <c r="CB59" s="51" t="e">
        <f t="shared" si="67"/>
        <v>#DIV/0!</v>
      </c>
      <c r="CC59" s="51" t="e">
        <f t="shared" si="67"/>
        <v>#DIV/0!</v>
      </c>
      <c r="CD59" s="51" t="e">
        <f t="shared" si="67"/>
        <v>#DIV/0!</v>
      </c>
      <c r="CE59" s="51" t="e">
        <f t="shared" si="67"/>
        <v>#DIV/0!</v>
      </c>
    </row>
    <row r="60" spans="2:88" hidden="1" x14ac:dyDescent="0.25">
      <c r="C60" s="13" t="str">
        <f>C51</f>
        <v>TOTAL</v>
      </c>
      <c r="E60" s="13"/>
      <c r="G60" s="13"/>
      <c r="H60" s="13"/>
      <c r="I60" s="13"/>
      <c r="J60" s="13"/>
      <c r="K60" s="13"/>
      <c r="L60" s="13"/>
      <c r="M60" s="13"/>
      <c r="N60" s="13"/>
      <c r="O60" s="13"/>
      <c r="P60" s="13"/>
      <c r="Q60" s="13"/>
      <c r="R60" s="13"/>
      <c r="S60" s="13"/>
      <c r="T60" s="13"/>
      <c r="U60" s="13"/>
      <c r="V60" s="13"/>
      <c r="W60" s="51">
        <f>W101/W51</f>
        <v>0.69183984464633919</v>
      </c>
      <c r="X60" s="51">
        <f t="shared" ref="X60:CE60" si="68">X101/X51</f>
        <v>0.69291797979038539</v>
      </c>
      <c r="Y60" s="51">
        <f t="shared" si="68"/>
        <v>0.69253630999844018</v>
      </c>
      <c r="Z60" s="51">
        <f t="shared" si="68"/>
        <v>0.69214097354841075</v>
      </c>
      <c r="AA60" s="51">
        <f t="shared" si="68"/>
        <v>0.69039696150272389</v>
      </c>
      <c r="AB60" s="51">
        <f t="shared" si="68"/>
        <v>0.68817475621047752</v>
      </c>
      <c r="AC60" s="51">
        <f t="shared" si="68"/>
        <v>0.68535000900493959</v>
      </c>
      <c r="AD60" s="51">
        <f t="shared" si="68"/>
        <v>0.68261608168457488</v>
      </c>
      <c r="AE60" s="51">
        <f t="shared" si="68"/>
        <v>0.68007873663594287</v>
      </c>
      <c r="AF60" s="51">
        <f t="shared" si="68"/>
        <v>0.67587131149541479</v>
      </c>
      <c r="AG60" s="51">
        <f t="shared" si="68"/>
        <v>0.67266044804313119</v>
      </c>
      <c r="AH60" s="51">
        <f t="shared" si="68"/>
        <v>0.67008781439142273</v>
      </c>
      <c r="AI60" s="51">
        <f t="shared" si="68"/>
        <v>0.66862226433302174</v>
      </c>
      <c r="AJ60" s="51">
        <f t="shared" si="68"/>
        <v>0.66391326116046356</v>
      </c>
      <c r="AK60" s="51">
        <f t="shared" si="68"/>
        <v>0.65820237844207063</v>
      </c>
      <c r="AL60" s="51">
        <f t="shared" si="68"/>
        <v>0.65267534385973203</v>
      </c>
      <c r="AM60" s="51">
        <f t="shared" si="68"/>
        <v>0.64934418669897864</v>
      </c>
      <c r="AN60" s="51">
        <f t="shared" si="68"/>
        <v>0.64758458665780594</v>
      </c>
      <c r="AO60" s="51">
        <f t="shared" si="68"/>
        <v>0.63837226371608713</v>
      </c>
      <c r="AP60" s="51">
        <f t="shared" si="68"/>
        <v>0.62273095481781016</v>
      </c>
      <c r="AQ60" s="51">
        <f t="shared" si="68"/>
        <v>0.60526177359610622</v>
      </c>
      <c r="AR60" s="51">
        <f t="shared" si="68"/>
        <v>0.58857068297825177</v>
      </c>
      <c r="AS60" s="51">
        <f t="shared" si="68"/>
        <v>0.58468664473560261</v>
      </c>
      <c r="AT60" s="51">
        <f t="shared" si="68"/>
        <v>0.58820514729060369</v>
      </c>
      <c r="AU60" s="51" t="e">
        <f t="shared" si="68"/>
        <v>#DIV/0!</v>
      </c>
      <c r="AV60" s="51" t="e">
        <f t="shared" si="68"/>
        <v>#DIV/0!</v>
      </c>
      <c r="AW60" s="51" t="e">
        <f t="shared" si="68"/>
        <v>#DIV/0!</v>
      </c>
      <c r="AX60" s="51" t="e">
        <f t="shared" si="68"/>
        <v>#DIV/0!</v>
      </c>
      <c r="AY60" s="51" t="e">
        <f t="shared" si="68"/>
        <v>#DIV/0!</v>
      </c>
      <c r="AZ60" s="51" t="e">
        <f t="shared" si="68"/>
        <v>#DIV/0!</v>
      </c>
      <c r="BA60" s="51" t="e">
        <f t="shared" si="68"/>
        <v>#DIV/0!</v>
      </c>
      <c r="BB60" s="51" t="e">
        <f t="shared" si="68"/>
        <v>#DIV/0!</v>
      </c>
      <c r="BC60" s="51" t="e">
        <f t="shared" si="68"/>
        <v>#DIV/0!</v>
      </c>
      <c r="BD60" s="51" t="e">
        <f t="shared" si="68"/>
        <v>#DIV/0!</v>
      </c>
      <c r="BE60" s="51" t="e">
        <f t="shared" si="68"/>
        <v>#DIV/0!</v>
      </c>
      <c r="BF60" s="51" t="e">
        <f t="shared" si="68"/>
        <v>#DIV/0!</v>
      </c>
      <c r="BG60" s="51" t="e">
        <f t="shared" si="68"/>
        <v>#DIV/0!</v>
      </c>
      <c r="BH60" s="51" t="e">
        <f t="shared" si="68"/>
        <v>#DIV/0!</v>
      </c>
      <c r="BI60" s="51" t="e">
        <f t="shared" si="68"/>
        <v>#DIV/0!</v>
      </c>
      <c r="BJ60" s="51" t="e">
        <f t="shared" si="68"/>
        <v>#DIV/0!</v>
      </c>
      <c r="BK60" s="51" t="e">
        <f t="shared" si="68"/>
        <v>#DIV/0!</v>
      </c>
      <c r="BL60" s="51" t="e">
        <f t="shared" si="68"/>
        <v>#DIV/0!</v>
      </c>
      <c r="BM60" s="51" t="e">
        <f t="shared" si="68"/>
        <v>#DIV/0!</v>
      </c>
      <c r="BN60" s="51" t="e">
        <f t="shared" si="68"/>
        <v>#DIV/0!</v>
      </c>
      <c r="BO60" s="51" t="e">
        <f t="shared" si="68"/>
        <v>#DIV/0!</v>
      </c>
      <c r="BP60" s="51" t="e">
        <f t="shared" si="68"/>
        <v>#DIV/0!</v>
      </c>
      <c r="BQ60" s="51" t="e">
        <f t="shared" si="68"/>
        <v>#DIV/0!</v>
      </c>
      <c r="BR60" s="51" t="e">
        <f t="shared" si="68"/>
        <v>#DIV/0!</v>
      </c>
      <c r="BS60" s="51" t="e">
        <f t="shared" si="68"/>
        <v>#DIV/0!</v>
      </c>
      <c r="BT60" s="51" t="e">
        <f t="shared" si="68"/>
        <v>#DIV/0!</v>
      </c>
      <c r="BU60" s="51" t="e">
        <f t="shared" si="68"/>
        <v>#DIV/0!</v>
      </c>
      <c r="BV60" s="51" t="e">
        <f t="shared" si="68"/>
        <v>#DIV/0!</v>
      </c>
      <c r="BW60" s="51" t="e">
        <f t="shared" si="68"/>
        <v>#DIV/0!</v>
      </c>
      <c r="BX60" s="51" t="e">
        <f t="shared" si="68"/>
        <v>#DIV/0!</v>
      </c>
      <c r="BY60" s="51" t="e">
        <f t="shared" si="68"/>
        <v>#DIV/0!</v>
      </c>
      <c r="BZ60" s="51" t="e">
        <f t="shared" si="68"/>
        <v>#DIV/0!</v>
      </c>
      <c r="CA60" s="51" t="e">
        <f t="shared" si="68"/>
        <v>#DIV/0!</v>
      </c>
      <c r="CB60" s="51" t="e">
        <f t="shared" si="68"/>
        <v>#DIV/0!</v>
      </c>
      <c r="CC60" s="51" t="e">
        <f t="shared" si="68"/>
        <v>#DIV/0!</v>
      </c>
      <c r="CD60" s="51" t="e">
        <f t="shared" si="68"/>
        <v>#DIV/0!</v>
      </c>
      <c r="CE60" s="51" t="e">
        <f t="shared" si="68"/>
        <v>#DIV/0!</v>
      </c>
    </row>
    <row r="61" spans="2:88" hidden="1" x14ac:dyDescent="0.25"/>
    <row r="62" spans="2:88" hidden="1" x14ac:dyDescent="0.25"/>
    <row r="63" spans="2:88" hidden="1" x14ac:dyDescent="0.25"/>
    <row r="64" spans="2:88" hidden="1" x14ac:dyDescent="0.25"/>
    <row r="65" spans="2:83" hidden="1" x14ac:dyDescent="0.25"/>
    <row r="66" spans="2:83" hidden="1" x14ac:dyDescent="0.25"/>
    <row r="67" spans="2:83" hidden="1" x14ac:dyDescent="0.25"/>
    <row r="68" spans="2:83" hidden="1" x14ac:dyDescent="0.25"/>
    <row r="69" spans="2:83" hidden="1" x14ac:dyDescent="0.25"/>
    <row r="70" spans="2:83" ht="15" customHeight="1" x14ac:dyDescent="0.25">
      <c r="B70" s="313" t="s">
        <v>269</v>
      </c>
      <c r="C70" s="314"/>
      <c r="E70" s="312" t="s">
        <v>85</v>
      </c>
      <c r="G70" s="79">
        <f t="shared" ref="G70:V70" si="69">H70-1</f>
        <v>1974</v>
      </c>
      <c r="H70" s="79">
        <f t="shared" si="69"/>
        <v>1975</v>
      </c>
      <c r="I70" s="79">
        <f t="shared" si="69"/>
        <v>1976</v>
      </c>
      <c r="J70" s="79">
        <f t="shared" si="69"/>
        <v>1977</v>
      </c>
      <c r="K70" s="79">
        <f t="shared" si="69"/>
        <v>1978</v>
      </c>
      <c r="L70" s="79">
        <f t="shared" si="69"/>
        <v>1979</v>
      </c>
      <c r="M70" s="79">
        <f t="shared" si="69"/>
        <v>1980</v>
      </c>
      <c r="N70" s="79">
        <f t="shared" si="69"/>
        <v>1981</v>
      </c>
      <c r="O70" s="79">
        <f t="shared" si="69"/>
        <v>1982</v>
      </c>
      <c r="P70" s="79">
        <f t="shared" si="69"/>
        <v>1983</v>
      </c>
      <c r="Q70" s="79">
        <f t="shared" si="69"/>
        <v>1984</v>
      </c>
      <c r="R70" s="79">
        <f t="shared" si="69"/>
        <v>1985</v>
      </c>
      <c r="S70" s="79">
        <f t="shared" si="69"/>
        <v>1986</v>
      </c>
      <c r="T70" s="79">
        <f t="shared" si="69"/>
        <v>1987</v>
      </c>
      <c r="U70" s="79">
        <f t="shared" si="69"/>
        <v>1988</v>
      </c>
      <c r="V70" s="79">
        <f t="shared" si="69"/>
        <v>1989</v>
      </c>
      <c r="W70" s="80">
        <v>1990</v>
      </c>
      <c r="X70" s="80">
        <v>1991</v>
      </c>
      <c r="Y70" s="80">
        <v>1992</v>
      </c>
      <c r="Z70" s="80">
        <v>1993</v>
      </c>
      <c r="AA70" s="80">
        <v>1994</v>
      </c>
      <c r="AB70" s="80">
        <v>1995</v>
      </c>
      <c r="AC70" s="80">
        <v>1996</v>
      </c>
      <c r="AD70" s="80">
        <v>1997</v>
      </c>
      <c r="AE70" s="80">
        <v>1998</v>
      </c>
      <c r="AF70" s="80">
        <v>1999</v>
      </c>
      <c r="AG70" s="80">
        <v>2000</v>
      </c>
      <c r="AH70" s="80">
        <v>2001</v>
      </c>
      <c r="AI70" s="80">
        <v>2002</v>
      </c>
      <c r="AJ70" s="80">
        <v>2003</v>
      </c>
      <c r="AK70" s="80">
        <v>2004</v>
      </c>
      <c r="AL70" s="80">
        <v>2005</v>
      </c>
      <c r="AM70" s="80">
        <v>2006</v>
      </c>
      <c r="AN70" s="80">
        <v>2007</v>
      </c>
      <c r="AO70" s="80">
        <v>2008</v>
      </c>
      <c r="AP70" s="80">
        <v>2009</v>
      </c>
      <c r="AQ70" s="80">
        <v>2010</v>
      </c>
      <c r="AR70" s="80">
        <v>2011</v>
      </c>
      <c r="AS70" s="80">
        <v>2012</v>
      </c>
      <c r="AT70" s="80">
        <v>2013</v>
      </c>
      <c r="AU70" s="80">
        <v>2014</v>
      </c>
      <c r="AV70" s="80">
        <v>2015</v>
      </c>
      <c r="AW70" s="80">
        <v>2016</v>
      </c>
      <c r="AX70" s="80">
        <v>2017</v>
      </c>
      <c r="AY70" s="80">
        <v>2018</v>
      </c>
      <c r="AZ70" s="80">
        <v>2019</v>
      </c>
      <c r="BA70" s="80">
        <v>2020</v>
      </c>
      <c r="BB70" s="80">
        <v>2021</v>
      </c>
      <c r="BC70" s="80">
        <v>2022</v>
      </c>
      <c r="BD70" s="80">
        <v>2023</v>
      </c>
      <c r="BE70" s="80">
        <v>2024</v>
      </c>
      <c r="BF70" s="80">
        <v>2025</v>
      </c>
      <c r="BG70" s="80">
        <f t="shared" ref="BG70:CE70" si="70">BF70+1</f>
        <v>2026</v>
      </c>
      <c r="BH70" s="80">
        <f t="shared" si="70"/>
        <v>2027</v>
      </c>
      <c r="BI70" s="80">
        <f t="shared" si="70"/>
        <v>2028</v>
      </c>
      <c r="BJ70" s="80">
        <f t="shared" si="70"/>
        <v>2029</v>
      </c>
      <c r="BK70" s="80">
        <f t="shared" si="70"/>
        <v>2030</v>
      </c>
      <c r="BL70" s="80">
        <f t="shared" si="70"/>
        <v>2031</v>
      </c>
      <c r="BM70" s="80">
        <f t="shared" si="70"/>
        <v>2032</v>
      </c>
      <c r="BN70" s="80">
        <f t="shared" si="70"/>
        <v>2033</v>
      </c>
      <c r="BO70" s="80">
        <f t="shared" si="70"/>
        <v>2034</v>
      </c>
      <c r="BP70" s="80">
        <f t="shared" si="70"/>
        <v>2035</v>
      </c>
      <c r="BQ70" s="80">
        <f t="shared" si="70"/>
        <v>2036</v>
      </c>
      <c r="BR70" s="80">
        <f t="shared" si="70"/>
        <v>2037</v>
      </c>
      <c r="BS70" s="80">
        <f t="shared" si="70"/>
        <v>2038</v>
      </c>
      <c r="BT70" s="80">
        <f t="shared" si="70"/>
        <v>2039</v>
      </c>
      <c r="BU70" s="80">
        <f t="shared" si="70"/>
        <v>2040</v>
      </c>
      <c r="BV70" s="80">
        <f t="shared" si="70"/>
        <v>2041</v>
      </c>
      <c r="BW70" s="80">
        <f t="shared" si="70"/>
        <v>2042</v>
      </c>
      <c r="BX70" s="80">
        <f t="shared" si="70"/>
        <v>2043</v>
      </c>
      <c r="BY70" s="80">
        <f t="shared" si="70"/>
        <v>2044</v>
      </c>
      <c r="BZ70" s="80">
        <f t="shared" si="70"/>
        <v>2045</v>
      </c>
      <c r="CA70" s="80">
        <f t="shared" si="70"/>
        <v>2046</v>
      </c>
      <c r="CB70" s="80">
        <f t="shared" si="70"/>
        <v>2047</v>
      </c>
      <c r="CC70" s="80">
        <f t="shared" si="70"/>
        <v>2048</v>
      </c>
      <c r="CD70" s="80">
        <f t="shared" si="70"/>
        <v>2049</v>
      </c>
      <c r="CE70" s="80">
        <f t="shared" si="70"/>
        <v>2050</v>
      </c>
    </row>
    <row r="71" spans="2:83" s="56" customFormat="1" ht="14.4" customHeight="1" x14ac:dyDescent="0.25">
      <c r="B71" s="308" t="s">
        <v>83</v>
      </c>
      <c r="C71" s="309"/>
      <c r="E71" s="312"/>
    </row>
    <row r="72" spans="2:83" ht="15" customHeight="1" x14ac:dyDescent="0.25">
      <c r="B72" s="310" t="s">
        <v>81</v>
      </c>
      <c r="C72" s="311"/>
      <c r="E72" s="312"/>
    </row>
    <row r="73" spans="2:83" x14ac:dyDescent="0.25">
      <c r="B73" s="306" t="s">
        <v>0</v>
      </c>
      <c r="C73" s="53" t="s">
        <v>6</v>
      </c>
      <c r="E73" s="85">
        <v>6.4000000000000001E-2</v>
      </c>
      <c r="G73" s="86">
        <f t="shared" ref="G73:U73" si="71">H73</f>
        <v>5.1360000000000001</v>
      </c>
      <c r="H73" s="86">
        <f t="shared" si="71"/>
        <v>5.1360000000000001</v>
      </c>
      <c r="I73" s="86">
        <f t="shared" si="71"/>
        <v>5.1360000000000001</v>
      </c>
      <c r="J73" s="86">
        <f t="shared" si="71"/>
        <v>5.1360000000000001</v>
      </c>
      <c r="K73" s="86">
        <f t="shared" si="71"/>
        <v>5.1360000000000001</v>
      </c>
      <c r="L73" s="86">
        <f t="shared" si="71"/>
        <v>5.1360000000000001</v>
      </c>
      <c r="M73" s="86">
        <f t="shared" si="71"/>
        <v>5.1360000000000001</v>
      </c>
      <c r="N73" s="86">
        <f t="shared" si="71"/>
        <v>5.1360000000000001</v>
      </c>
      <c r="O73" s="86">
        <f t="shared" si="71"/>
        <v>5.1360000000000001</v>
      </c>
      <c r="P73" s="86">
        <f t="shared" si="71"/>
        <v>5.1360000000000001</v>
      </c>
      <c r="Q73" s="86">
        <f t="shared" si="71"/>
        <v>5.1360000000000001</v>
      </c>
      <c r="R73" s="86">
        <f t="shared" si="71"/>
        <v>5.1360000000000001</v>
      </c>
      <c r="S73" s="86">
        <f t="shared" si="71"/>
        <v>5.1360000000000001</v>
      </c>
      <c r="T73" s="86">
        <f t="shared" si="71"/>
        <v>5.1360000000000001</v>
      </c>
      <c r="U73" s="86">
        <f t="shared" si="71"/>
        <v>5.1360000000000001</v>
      </c>
      <c r="V73" s="86">
        <f>W73</f>
        <v>5.1360000000000001</v>
      </c>
      <c r="W73" s="52">
        <f>$E73*W23</f>
        <v>5.1360000000000001</v>
      </c>
      <c r="X73" s="52">
        <f t="shared" ref="X73:CE73" si="72">$E73*X23</f>
        <v>4.6719999999999997</v>
      </c>
      <c r="Y73" s="52">
        <f t="shared" si="72"/>
        <v>4.2080000000000002</v>
      </c>
      <c r="Z73" s="52">
        <f t="shared" si="72"/>
        <v>3.7440000000000002</v>
      </c>
      <c r="AA73" s="52">
        <f t="shared" si="72"/>
        <v>3.3449546666666672</v>
      </c>
      <c r="AB73" s="52">
        <f t="shared" si="72"/>
        <v>3.0108640000000002</v>
      </c>
      <c r="AC73" s="52">
        <f t="shared" si="72"/>
        <v>2.7417280000000006</v>
      </c>
      <c r="AD73" s="52">
        <f t="shared" si="72"/>
        <v>2.4725920000000001</v>
      </c>
      <c r="AE73" s="52">
        <f t="shared" si="72"/>
        <v>2.2034560000000001</v>
      </c>
      <c r="AF73" s="52">
        <f t="shared" si="72"/>
        <v>2.067472</v>
      </c>
      <c r="AG73" s="52">
        <f t="shared" si="72"/>
        <v>1.8561599999999998</v>
      </c>
      <c r="AH73" s="52">
        <f t="shared" si="72"/>
        <v>1.6776800000000001</v>
      </c>
      <c r="AI73" s="52">
        <f t="shared" si="72"/>
        <v>1.4073866666666666</v>
      </c>
      <c r="AJ73" s="52">
        <f t="shared" si="72"/>
        <v>1.2619200000000002</v>
      </c>
      <c r="AK73" s="52">
        <f t="shared" si="72"/>
        <v>1.1305610400000001</v>
      </c>
      <c r="AL73" s="52">
        <f t="shared" si="72"/>
        <v>1.00480312</v>
      </c>
      <c r="AM73" s="52">
        <f t="shared" si="72"/>
        <v>0.87648623999999986</v>
      </c>
      <c r="AN73" s="52">
        <f t="shared" si="72"/>
        <v>0.74816935999999989</v>
      </c>
      <c r="AO73" s="52">
        <f t="shared" si="72"/>
        <v>0.61985247999999993</v>
      </c>
      <c r="AP73" s="52">
        <f t="shared" si="72"/>
        <v>0.49684045333333327</v>
      </c>
      <c r="AQ73" s="52">
        <f t="shared" si="72"/>
        <v>0.40662530666666663</v>
      </c>
      <c r="AR73" s="52">
        <f t="shared" si="72"/>
        <v>0.31862493333333336</v>
      </c>
      <c r="AS73" s="52">
        <f t="shared" si="72"/>
        <v>0.19224717333333333</v>
      </c>
      <c r="AT73" s="52">
        <f t="shared" si="72"/>
        <v>7.5844826666666643E-2</v>
      </c>
      <c r="AU73" s="52">
        <f t="shared" si="72"/>
        <v>0</v>
      </c>
      <c r="AV73" s="52">
        <f t="shared" si="72"/>
        <v>0</v>
      </c>
      <c r="AW73" s="52">
        <f t="shared" si="72"/>
        <v>0</v>
      </c>
      <c r="AX73" s="52">
        <f t="shared" si="72"/>
        <v>0</v>
      </c>
      <c r="AY73" s="52">
        <f t="shared" si="72"/>
        <v>0</v>
      </c>
      <c r="AZ73" s="52">
        <f t="shared" si="72"/>
        <v>0</v>
      </c>
      <c r="BA73" s="52">
        <f t="shared" si="72"/>
        <v>0</v>
      </c>
      <c r="BB73" s="52">
        <f t="shared" si="72"/>
        <v>0</v>
      </c>
      <c r="BC73" s="52">
        <f t="shared" si="72"/>
        <v>0</v>
      </c>
      <c r="BD73" s="52">
        <f t="shared" si="72"/>
        <v>0</v>
      </c>
      <c r="BE73" s="52">
        <f t="shared" si="72"/>
        <v>0</v>
      </c>
      <c r="BF73" s="52">
        <f t="shared" si="72"/>
        <v>0</v>
      </c>
      <c r="BG73" s="52">
        <f t="shared" si="72"/>
        <v>0</v>
      </c>
      <c r="BH73" s="52">
        <f t="shared" si="72"/>
        <v>0</v>
      </c>
      <c r="BI73" s="52">
        <f t="shared" si="72"/>
        <v>0</v>
      </c>
      <c r="BJ73" s="52">
        <f t="shared" si="72"/>
        <v>0</v>
      </c>
      <c r="BK73" s="52">
        <f t="shared" si="72"/>
        <v>0</v>
      </c>
      <c r="BL73" s="52">
        <f t="shared" si="72"/>
        <v>0</v>
      </c>
      <c r="BM73" s="52">
        <f t="shared" si="72"/>
        <v>0</v>
      </c>
      <c r="BN73" s="52">
        <f t="shared" si="72"/>
        <v>0</v>
      </c>
      <c r="BO73" s="52">
        <f t="shared" si="72"/>
        <v>0</v>
      </c>
      <c r="BP73" s="52">
        <f t="shared" si="72"/>
        <v>0</v>
      </c>
      <c r="BQ73" s="52">
        <f t="shared" si="72"/>
        <v>0</v>
      </c>
      <c r="BR73" s="52">
        <f t="shared" si="72"/>
        <v>0</v>
      </c>
      <c r="BS73" s="52">
        <f t="shared" si="72"/>
        <v>0</v>
      </c>
      <c r="BT73" s="52">
        <f t="shared" si="72"/>
        <v>0</v>
      </c>
      <c r="BU73" s="52">
        <f t="shared" si="72"/>
        <v>0</v>
      </c>
      <c r="BV73" s="52">
        <f t="shared" si="72"/>
        <v>0</v>
      </c>
      <c r="BW73" s="52">
        <f t="shared" si="72"/>
        <v>0</v>
      </c>
      <c r="BX73" s="52">
        <f t="shared" si="72"/>
        <v>0</v>
      </c>
      <c r="BY73" s="52">
        <f t="shared" si="72"/>
        <v>0</v>
      </c>
      <c r="BZ73" s="52">
        <f t="shared" si="72"/>
        <v>0</v>
      </c>
      <c r="CA73" s="52">
        <f t="shared" si="72"/>
        <v>0</v>
      </c>
      <c r="CB73" s="52">
        <f t="shared" si="72"/>
        <v>0</v>
      </c>
      <c r="CC73" s="52">
        <f t="shared" si="72"/>
        <v>0</v>
      </c>
      <c r="CD73" s="52">
        <f t="shared" si="72"/>
        <v>0</v>
      </c>
      <c r="CE73" s="52">
        <f t="shared" si="72"/>
        <v>0</v>
      </c>
    </row>
    <row r="74" spans="2:83" x14ac:dyDescent="0.25">
      <c r="B74" s="307"/>
      <c r="C74" s="54" t="s">
        <v>7</v>
      </c>
      <c r="E74" s="85">
        <v>6.4000000000000001E-2</v>
      </c>
      <c r="G74" s="86">
        <f t="shared" ref="G74:V74" si="73">0.97*H74</f>
        <v>3.7346622130531282</v>
      </c>
      <c r="H74" s="86">
        <f t="shared" si="73"/>
        <v>3.8501672299516785</v>
      </c>
      <c r="I74" s="86">
        <f t="shared" si="73"/>
        <v>3.9692445669604934</v>
      </c>
      <c r="J74" s="86">
        <f t="shared" si="73"/>
        <v>4.0920047082066944</v>
      </c>
      <c r="K74" s="86">
        <f t="shared" si="73"/>
        <v>4.2185615548522621</v>
      </c>
      <c r="L74" s="86">
        <f t="shared" si="73"/>
        <v>4.3490325307755278</v>
      </c>
      <c r="M74" s="86">
        <f t="shared" si="73"/>
        <v>4.4835386915211624</v>
      </c>
      <c r="N74" s="86">
        <f t="shared" si="73"/>
        <v>4.6222048366197548</v>
      </c>
      <c r="O74" s="86">
        <f t="shared" si="73"/>
        <v>4.765159625381191</v>
      </c>
      <c r="P74" s="86">
        <f t="shared" si="73"/>
        <v>4.912535696269269</v>
      </c>
      <c r="Q74" s="86">
        <f t="shared" si="73"/>
        <v>5.0644697899683191</v>
      </c>
      <c r="R74" s="86">
        <f t="shared" si="73"/>
        <v>5.2211028762559994</v>
      </c>
      <c r="S74" s="86">
        <f t="shared" si="73"/>
        <v>5.3825802847999995</v>
      </c>
      <c r="T74" s="86">
        <f t="shared" si="73"/>
        <v>5.5490518399999997</v>
      </c>
      <c r="U74" s="86">
        <f t="shared" si="73"/>
        <v>5.7206719999999995</v>
      </c>
      <c r="V74" s="86">
        <f t="shared" si="73"/>
        <v>5.8975999999999997</v>
      </c>
      <c r="W74" s="52">
        <f t="shared" ref="W74:CE74" si="74">$E74*W24</f>
        <v>6.08</v>
      </c>
      <c r="X74" s="52">
        <f t="shared" si="74"/>
        <v>6.24</v>
      </c>
      <c r="Y74" s="52">
        <f t="shared" si="74"/>
        <v>6.5600000000000005</v>
      </c>
      <c r="Z74" s="52">
        <f t="shared" si="74"/>
        <v>6.88</v>
      </c>
      <c r="AA74" s="52">
        <f t="shared" si="74"/>
        <v>7.2340906666666669</v>
      </c>
      <c r="AB74" s="52">
        <f t="shared" si="74"/>
        <v>7.6222719999999997</v>
      </c>
      <c r="AC74" s="52">
        <f t="shared" si="74"/>
        <v>8.0445440000000001</v>
      </c>
      <c r="AD74" s="52">
        <f t="shared" si="74"/>
        <v>8.4668160000000015</v>
      </c>
      <c r="AE74" s="52">
        <f t="shared" si="74"/>
        <v>8.889088000000001</v>
      </c>
      <c r="AF74" s="52">
        <f t="shared" si="74"/>
        <v>9.4353759999999998</v>
      </c>
      <c r="AG74" s="52">
        <f t="shared" si="74"/>
        <v>9.8334400000000013</v>
      </c>
      <c r="AH74" s="52">
        <f t="shared" si="74"/>
        <v>10.124053333333334</v>
      </c>
      <c r="AI74" s="52">
        <f t="shared" si="74"/>
        <v>10.363760000000001</v>
      </c>
      <c r="AJ74" s="52">
        <f t="shared" si="74"/>
        <v>11.002186666666667</v>
      </c>
      <c r="AK74" s="52">
        <f t="shared" si="74"/>
        <v>11.36851937312</v>
      </c>
      <c r="AL74" s="52">
        <f t="shared" si="74"/>
        <v>11.28219811936</v>
      </c>
      <c r="AM74" s="52">
        <f t="shared" si="74"/>
        <v>10.565836238720001</v>
      </c>
      <c r="AN74" s="52">
        <f t="shared" si="74"/>
        <v>9.8494743580800002</v>
      </c>
      <c r="AO74" s="52">
        <f t="shared" si="74"/>
        <v>9.1331124774399992</v>
      </c>
      <c r="AP74" s="52">
        <f t="shared" si="74"/>
        <v>7.243304758079999</v>
      </c>
      <c r="AQ74" s="52">
        <f t="shared" si="74"/>
        <v>4.3367033722666664</v>
      </c>
      <c r="AR74" s="52">
        <f t="shared" si="74"/>
        <v>1.6699197066666664</v>
      </c>
      <c r="AS74" s="52">
        <f t="shared" si="74"/>
        <v>0.27656930666666657</v>
      </c>
      <c r="AT74" s="52">
        <f t="shared" si="74"/>
        <v>0.13879986666666666</v>
      </c>
      <c r="AU74" s="52">
        <f t="shared" si="74"/>
        <v>0</v>
      </c>
      <c r="AV74" s="52">
        <f t="shared" si="74"/>
        <v>0</v>
      </c>
      <c r="AW74" s="52">
        <f t="shared" si="74"/>
        <v>0</v>
      </c>
      <c r="AX74" s="52">
        <f t="shared" si="74"/>
        <v>0</v>
      </c>
      <c r="AY74" s="52">
        <f t="shared" si="74"/>
        <v>0</v>
      </c>
      <c r="AZ74" s="52">
        <f t="shared" si="74"/>
        <v>0</v>
      </c>
      <c r="BA74" s="52">
        <f t="shared" si="74"/>
        <v>0</v>
      </c>
      <c r="BB74" s="52">
        <f t="shared" si="74"/>
        <v>0</v>
      </c>
      <c r="BC74" s="52">
        <f t="shared" si="74"/>
        <v>0</v>
      </c>
      <c r="BD74" s="52">
        <f t="shared" si="74"/>
        <v>0</v>
      </c>
      <c r="BE74" s="52">
        <f t="shared" si="74"/>
        <v>0</v>
      </c>
      <c r="BF74" s="52">
        <f t="shared" si="74"/>
        <v>0</v>
      </c>
      <c r="BG74" s="52">
        <f t="shared" si="74"/>
        <v>0</v>
      </c>
      <c r="BH74" s="52">
        <f t="shared" si="74"/>
        <v>0</v>
      </c>
      <c r="BI74" s="52">
        <f t="shared" si="74"/>
        <v>0</v>
      </c>
      <c r="BJ74" s="52">
        <f t="shared" si="74"/>
        <v>0</v>
      </c>
      <c r="BK74" s="52">
        <f t="shared" si="74"/>
        <v>0</v>
      </c>
      <c r="BL74" s="52">
        <f t="shared" si="74"/>
        <v>0</v>
      </c>
      <c r="BM74" s="52">
        <f t="shared" si="74"/>
        <v>0</v>
      </c>
      <c r="BN74" s="52">
        <f t="shared" si="74"/>
        <v>0</v>
      </c>
      <c r="BO74" s="52">
        <f t="shared" si="74"/>
        <v>0</v>
      </c>
      <c r="BP74" s="52">
        <f t="shared" si="74"/>
        <v>0</v>
      </c>
      <c r="BQ74" s="52">
        <f t="shared" si="74"/>
        <v>0</v>
      </c>
      <c r="BR74" s="52">
        <f t="shared" si="74"/>
        <v>0</v>
      </c>
      <c r="BS74" s="52">
        <f t="shared" si="74"/>
        <v>0</v>
      </c>
      <c r="BT74" s="52">
        <f t="shared" si="74"/>
        <v>0</v>
      </c>
      <c r="BU74" s="52">
        <f t="shared" si="74"/>
        <v>0</v>
      </c>
      <c r="BV74" s="52">
        <f t="shared" si="74"/>
        <v>0</v>
      </c>
      <c r="BW74" s="52">
        <f t="shared" si="74"/>
        <v>0</v>
      </c>
      <c r="BX74" s="52">
        <f t="shared" si="74"/>
        <v>0</v>
      </c>
      <c r="BY74" s="52">
        <f t="shared" si="74"/>
        <v>0</v>
      </c>
      <c r="BZ74" s="52">
        <f t="shared" si="74"/>
        <v>0</v>
      </c>
      <c r="CA74" s="52">
        <f t="shared" si="74"/>
        <v>0</v>
      </c>
      <c r="CB74" s="52">
        <f t="shared" si="74"/>
        <v>0</v>
      </c>
      <c r="CC74" s="52">
        <f t="shared" si="74"/>
        <v>0</v>
      </c>
      <c r="CD74" s="52">
        <f t="shared" si="74"/>
        <v>0</v>
      </c>
      <c r="CE74" s="52">
        <f t="shared" si="74"/>
        <v>0</v>
      </c>
    </row>
    <row r="75" spans="2:83" x14ac:dyDescent="0.25">
      <c r="B75" s="307"/>
      <c r="C75" s="54" t="s">
        <v>8</v>
      </c>
      <c r="E75" s="85">
        <v>6.4000000000000001E-2</v>
      </c>
      <c r="G75" s="86">
        <f t="shared" ref="G75:V75" si="75">0.97*H75</f>
        <v>2.7991406309505429</v>
      </c>
      <c r="H75" s="86">
        <f t="shared" si="75"/>
        <v>2.885711990670663</v>
      </c>
      <c r="I75" s="86">
        <f t="shared" si="75"/>
        <v>2.9749608151243949</v>
      </c>
      <c r="J75" s="86">
        <f t="shared" si="75"/>
        <v>3.0669699124993763</v>
      </c>
      <c r="K75" s="86">
        <f t="shared" si="75"/>
        <v>3.1618246520612128</v>
      </c>
      <c r="L75" s="86">
        <f t="shared" si="75"/>
        <v>3.2596130433620751</v>
      </c>
      <c r="M75" s="86">
        <f t="shared" si="75"/>
        <v>3.3604258178990465</v>
      </c>
      <c r="N75" s="86">
        <f t="shared" si="75"/>
        <v>3.4643565132979863</v>
      </c>
      <c r="O75" s="86">
        <f t="shared" si="75"/>
        <v>3.5715015601010167</v>
      </c>
      <c r="P75" s="86">
        <f t="shared" si="75"/>
        <v>3.6819603712381617</v>
      </c>
      <c r="Q75" s="86">
        <f t="shared" si="75"/>
        <v>3.795835434266146</v>
      </c>
      <c r="R75" s="86">
        <f t="shared" si="75"/>
        <v>3.9132324064599446</v>
      </c>
      <c r="S75" s="86">
        <f t="shared" si="75"/>
        <v>4.0342602128453038</v>
      </c>
      <c r="T75" s="86">
        <f t="shared" si="75"/>
        <v>4.1590311472631996</v>
      </c>
      <c r="U75" s="86">
        <f t="shared" si="75"/>
        <v>4.2876609765599998</v>
      </c>
      <c r="V75" s="86">
        <f t="shared" si="75"/>
        <v>4.4202690479999998</v>
      </c>
      <c r="W75" s="52">
        <f t="shared" ref="W75:CE75" si="76">$E75*W25</f>
        <v>4.5569784000000002</v>
      </c>
      <c r="X75" s="52">
        <f t="shared" si="76"/>
        <v>4.6359712000000002</v>
      </c>
      <c r="Y75" s="52">
        <f t="shared" si="76"/>
        <v>4.7939568000000001</v>
      </c>
      <c r="Z75" s="52">
        <f t="shared" si="76"/>
        <v>4.9519424000000001</v>
      </c>
      <c r="AA75" s="52">
        <f t="shared" si="76"/>
        <v>5.1173829333333334</v>
      </c>
      <c r="AB75" s="52">
        <f t="shared" si="76"/>
        <v>5.2902783999999992</v>
      </c>
      <c r="AC75" s="52">
        <f t="shared" si="76"/>
        <v>5.4706287999999992</v>
      </c>
      <c r="AD75" s="52">
        <f t="shared" si="76"/>
        <v>5.650979200000001</v>
      </c>
      <c r="AE75" s="52">
        <f t="shared" si="76"/>
        <v>5.8313296000000001</v>
      </c>
      <c r="AF75" s="52">
        <f t="shared" si="76"/>
        <v>6.0986032000000003</v>
      </c>
      <c r="AG75" s="52">
        <f t="shared" si="76"/>
        <v>6.3694933333333328</v>
      </c>
      <c r="AH75" s="52">
        <f t="shared" si="76"/>
        <v>6.6332800000000001</v>
      </c>
      <c r="AI75" s="52">
        <f t="shared" si="76"/>
        <v>6.6023199999999997</v>
      </c>
      <c r="AJ75" s="52">
        <f t="shared" si="76"/>
        <v>6.7426399999999997</v>
      </c>
      <c r="AK75" s="52">
        <f t="shared" si="76"/>
        <v>7.054794821333334</v>
      </c>
      <c r="AL75" s="52">
        <f t="shared" si="76"/>
        <v>7.7395044640000004</v>
      </c>
      <c r="AM75" s="52">
        <f t="shared" si="76"/>
        <v>8.4140489279999979</v>
      </c>
      <c r="AN75" s="52">
        <f t="shared" si="76"/>
        <v>9.0885933919999982</v>
      </c>
      <c r="AO75" s="52">
        <f t="shared" si="76"/>
        <v>9.7631378560000002</v>
      </c>
      <c r="AP75" s="52">
        <f t="shared" si="76"/>
        <v>11.217543045333333</v>
      </c>
      <c r="AQ75" s="52">
        <f t="shared" si="76"/>
        <v>13.855962693333336</v>
      </c>
      <c r="AR75" s="52">
        <f t="shared" si="76"/>
        <v>16.264735253333331</v>
      </c>
      <c r="AS75" s="52">
        <f t="shared" si="76"/>
        <v>16.687465599999999</v>
      </c>
      <c r="AT75" s="52">
        <f t="shared" si="76"/>
        <v>15.701333333333334</v>
      </c>
      <c r="AU75" s="52">
        <f t="shared" si="76"/>
        <v>0</v>
      </c>
      <c r="AV75" s="52">
        <f t="shared" si="76"/>
        <v>0</v>
      </c>
      <c r="AW75" s="52">
        <f t="shared" si="76"/>
        <v>0</v>
      </c>
      <c r="AX75" s="52">
        <f t="shared" si="76"/>
        <v>0</v>
      </c>
      <c r="AY75" s="52">
        <f t="shared" si="76"/>
        <v>0</v>
      </c>
      <c r="AZ75" s="52">
        <f t="shared" si="76"/>
        <v>0</v>
      </c>
      <c r="BA75" s="52">
        <f t="shared" si="76"/>
        <v>0</v>
      </c>
      <c r="BB75" s="52">
        <f t="shared" si="76"/>
        <v>0</v>
      </c>
      <c r="BC75" s="52">
        <f t="shared" si="76"/>
        <v>0</v>
      </c>
      <c r="BD75" s="52">
        <f t="shared" si="76"/>
        <v>0</v>
      </c>
      <c r="BE75" s="52">
        <f t="shared" si="76"/>
        <v>0</v>
      </c>
      <c r="BF75" s="52">
        <f t="shared" si="76"/>
        <v>0</v>
      </c>
      <c r="BG75" s="52">
        <f t="shared" si="76"/>
        <v>0</v>
      </c>
      <c r="BH75" s="52">
        <f t="shared" si="76"/>
        <v>0</v>
      </c>
      <c r="BI75" s="52">
        <f t="shared" si="76"/>
        <v>0</v>
      </c>
      <c r="BJ75" s="52">
        <f t="shared" si="76"/>
        <v>0</v>
      </c>
      <c r="BK75" s="52">
        <f t="shared" si="76"/>
        <v>0</v>
      </c>
      <c r="BL75" s="52">
        <f t="shared" si="76"/>
        <v>0</v>
      </c>
      <c r="BM75" s="52">
        <f t="shared" si="76"/>
        <v>0</v>
      </c>
      <c r="BN75" s="52">
        <f t="shared" si="76"/>
        <v>0</v>
      </c>
      <c r="BO75" s="52">
        <f t="shared" si="76"/>
        <v>0</v>
      </c>
      <c r="BP75" s="52">
        <f t="shared" si="76"/>
        <v>0</v>
      </c>
      <c r="BQ75" s="52">
        <f t="shared" si="76"/>
        <v>0</v>
      </c>
      <c r="BR75" s="52">
        <f t="shared" si="76"/>
        <v>0</v>
      </c>
      <c r="BS75" s="52">
        <f t="shared" si="76"/>
        <v>0</v>
      </c>
      <c r="BT75" s="52">
        <f t="shared" si="76"/>
        <v>0</v>
      </c>
      <c r="BU75" s="52">
        <f t="shared" si="76"/>
        <v>0</v>
      </c>
      <c r="BV75" s="52">
        <f t="shared" si="76"/>
        <v>0</v>
      </c>
      <c r="BW75" s="52">
        <f t="shared" si="76"/>
        <v>0</v>
      </c>
      <c r="BX75" s="52">
        <f t="shared" si="76"/>
        <v>0</v>
      </c>
      <c r="BY75" s="52">
        <f t="shared" si="76"/>
        <v>0</v>
      </c>
      <c r="BZ75" s="52">
        <f t="shared" si="76"/>
        <v>0</v>
      </c>
      <c r="CA75" s="52">
        <f t="shared" si="76"/>
        <v>0</v>
      </c>
      <c r="CB75" s="52">
        <f t="shared" si="76"/>
        <v>0</v>
      </c>
      <c r="CC75" s="52">
        <f t="shared" si="76"/>
        <v>0</v>
      </c>
      <c r="CD75" s="52">
        <f t="shared" si="76"/>
        <v>0</v>
      </c>
      <c r="CE75" s="52">
        <f t="shared" si="76"/>
        <v>0</v>
      </c>
    </row>
    <row r="76" spans="2:83" x14ac:dyDescent="0.25">
      <c r="B76" s="307"/>
      <c r="C76" s="54" t="s">
        <v>9</v>
      </c>
      <c r="E76" s="85">
        <v>6.4000000000000001E-2</v>
      </c>
      <c r="G76" s="87">
        <v>0</v>
      </c>
      <c r="H76" s="87">
        <v>0</v>
      </c>
      <c r="I76" s="87">
        <v>0</v>
      </c>
      <c r="J76" s="87">
        <v>0</v>
      </c>
      <c r="K76" s="87">
        <v>0</v>
      </c>
      <c r="L76" s="87">
        <v>0</v>
      </c>
      <c r="M76" s="87">
        <v>0</v>
      </c>
      <c r="N76" s="87">
        <v>0</v>
      </c>
      <c r="O76" s="87">
        <v>0</v>
      </c>
      <c r="P76" s="87">
        <v>0</v>
      </c>
      <c r="Q76" s="87">
        <v>0</v>
      </c>
      <c r="R76" s="87">
        <v>0</v>
      </c>
      <c r="S76" s="87">
        <v>0</v>
      </c>
      <c r="T76" s="87">
        <v>0</v>
      </c>
      <c r="U76" s="87">
        <v>0</v>
      </c>
      <c r="V76" s="87">
        <v>0</v>
      </c>
      <c r="W76" s="52">
        <f t="shared" ref="W76:CE76" si="77">$E76*W26</f>
        <v>0</v>
      </c>
      <c r="X76" s="52">
        <f t="shared" si="77"/>
        <v>0</v>
      </c>
      <c r="Y76" s="52">
        <f t="shared" si="77"/>
        <v>0</v>
      </c>
      <c r="Z76" s="52">
        <f t="shared" si="77"/>
        <v>0</v>
      </c>
      <c r="AA76" s="52">
        <f t="shared" si="77"/>
        <v>0</v>
      </c>
      <c r="AB76" s="52">
        <f t="shared" si="77"/>
        <v>0</v>
      </c>
      <c r="AC76" s="52">
        <f t="shared" si="77"/>
        <v>0</v>
      </c>
      <c r="AD76" s="52">
        <f t="shared" si="77"/>
        <v>0</v>
      </c>
      <c r="AE76" s="52">
        <f t="shared" si="77"/>
        <v>0</v>
      </c>
      <c r="AF76" s="52">
        <f t="shared" si="77"/>
        <v>0</v>
      </c>
      <c r="AG76" s="52">
        <f t="shared" si="77"/>
        <v>0</v>
      </c>
      <c r="AH76" s="52">
        <f t="shared" si="77"/>
        <v>0</v>
      </c>
      <c r="AI76" s="52">
        <f t="shared" si="77"/>
        <v>0.25594666666666671</v>
      </c>
      <c r="AJ76" s="52">
        <f t="shared" si="77"/>
        <v>0.5794933333333333</v>
      </c>
      <c r="AK76" s="52">
        <f t="shared" si="77"/>
        <v>1.0727410506666666</v>
      </c>
      <c r="AL76" s="52">
        <f t="shared" si="77"/>
        <v>1.4797431519999997</v>
      </c>
      <c r="AM76" s="52">
        <f t="shared" si="77"/>
        <v>1.988846304</v>
      </c>
      <c r="AN76" s="52">
        <f t="shared" si="77"/>
        <v>2.4979494559999997</v>
      </c>
      <c r="AO76" s="52">
        <f t="shared" si="77"/>
        <v>3.007052608</v>
      </c>
      <c r="AP76" s="52">
        <f t="shared" si="77"/>
        <v>3.6438972693333329</v>
      </c>
      <c r="AQ76" s="52">
        <f t="shared" si="77"/>
        <v>4.3670652800000003</v>
      </c>
      <c r="AR76" s="52">
        <f t="shared" si="77"/>
        <v>4.8329078666666661</v>
      </c>
      <c r="AS76" s="52">
        <f t="shared" si="77"/>
        <v>5.1728533866666657</v>
      </c>
      <c r="AT76" s="52">
        <f t="shared" si="77"/>
        <v>4.8403773034321667</v>
      </c>
      <c r="AU76" s="52">
        <f t="shared" si="77"/>
        <v>0</v>
      </c>
      <c r="AV76" s="52">
        <f t="shared" si="77"/>
        <v>0</v>
      </c>
      <c r="AW76" s="52">
        <f t="shared" si="77"/>
        <v>0</v>
      </c>
      <c r="AX76" s="52">
        <f t="shared" si="77"/>
        <v>0</v>
      </c>
      <c r="AY76" s="52">
        <f t="shared" si="77"/>
        <v>0</v>
      </c>
      <c r="AZ76" s="52">
        <f t="shared" si="77"/>
        <v>0</v>
      </c>
      <c r="BA76" s="52">
        <f t="shared" si="77"/>
        <v>0</v>
      </c>
      <c r="BB76" s="52">
        <f t="shared" si="77"/>
        <v>0</v>
      </c>
      <c r="BC76" s="52">
        <f t="shared" si="77"/>
        <v>0</v>
      </c>
      <c r="BD76" s="52">
        <f t="shared" si="77"/>
        <v>0</v>
      </c>
      <c r="BE76" s="52">
        <f t="shared" si="77"/>
        <v>0</v>
      </c>
      <c r="BF76" s="52">
        <f t="shared" si="77"/>
        <v>0</v>
      </c>
      <c r="BG76" s="52">
        <f t="shared" si="77"/>
        <v>0</v>
      </c>
      <c r="BH76" s="52">
        <f t="shared" si="77"/>
        <v>0</v>
      </c>
      <c r="BI76" s="52">
        <f t="shared" si="77"/>
        <v>0</v>
      </c>
      <c r="BJ76" s="52">
        <f t="shared" si="77"/>
        <v>0</v>
      </c>
      <c r="BK76" s="52">
        <f t="shared" si="77"/>
        <v>0</v>
      </c>
      <c r="BL76" s="52">
        <f t="shared" si="77"/>
        <v>0</v>
      </c>
      <c r="BM76" s="52">
        <f t="shared" si="77"/>
        <v>0</v>
      </c>
      <c r="BN76" s="52">
        <f t="shared" si="77"/>
        <v>0</v>
      </c>
      <c r="BO76" s="52">
        <f t="shared" si="77"/>
        <v>0</v>
      </c>
      <c r="BP76" s="52">
        <f t="shared" si="77"/>
        <v>0</v>
      </c>
      <c r="BQ76" s="52">
        <f t="shared" si="77"/>
        <v>0</v>
      </c>
      <c r="BR76" s="52">
        <f t="shared" si="77"/>
        <v>0</v>
      </c>
      <c r="BS76" s="52">
        <f t="shared" si="77"/>
        <v>0</v>
      </c>
      <c r="BT76" s="52">
        <f t="shared" si="77"/>
        <v>0</v>
      </c>
      <c r="BU76" s="52">
        <f t="shared" si="77"/>
        <v>0</v>
      </c>
      <c r="BV76" s="52">
        <f t="shared" si="77"/>
        <v>0</v>
      </c>
      <c r="BW76" s="52">
        <f t="shared" si="77"/>
        <v>0</v>
      </c>
      <c r="BX76" s="52">
        <f t="shared" si="77"/>
        <v>0</v>
      </c>
      <c r="BY76" s="52">
        <f t="shared" si="77"/>
        <v>0</v>
      </c>
      <c r="BZ76" s="52">
        <f t="shared" si="77"/>
        <v>0</v>
      </c>
      <c r="CA76" s="52">
        <f t="shared" si="77"/>
        <v>0</v>
      </c>
      <c r="CB76" s="52">
        <f t="shared" si="77"/>
        <v>0</v>
      </c>
      <c r="CC76" s="52">
        <f t="shared" si="77"/>
        <v>0</v>
      </c>
      <c r="CD76" s="52">
        <f t="shared" si="77"/>
        <v>0</v>
      </c>
      <c r="CE76" s="52">
        <f t="shared" si="77"/>
        <v>0</v>
      </c>
    </row>
    <row r="77" spans="2:83" ht="24" x14ac:dyDescent="0.25">
      <c r="B77" s="307"/>
      <c r="C77" s="54" t="s">
        <v>10</v>
      </c>
      <c r="E77" s="85">
        <v>6.4000000000000001E-2</v>
      </c>
      <c r="G77" s="86">
        <f t="shared" ref="G77:V77" si="78">0.97*H77</f>
        <v>0.89435331944166985</v>
      </c>
      <c r="H77" s="86">
        <f t="shared" si="78"/>
        <v>0.92201373138316478</v>
      </c>
      <c r="I77" s="86">
        <f t="shared" si="78"/>
        <v>0.95052961998264418</v>
      </c>
      <c r="J77" s="86">
        <f t="shared" si="78"/>
        <v>0.9799274432810765</v>
      </c>
      <c r="K77" s="86">
        <f t="shared" si="78"/>
        <v>1.0102344776093573</v>
      </c>
      <c r="L77" s="86">
        <f t="shared" si="78"/>
        <v>1.0414788428962447</v>
      </c>
      <c r="M77" s="86">
        <f t="shared" si="78"/>
        <v>1.0736895287590151</v>
      </c>
      <c r="N77" s="86">
        <f t="shared" si="78"/>
        <v>1.1068964214010466</v>
      </c>
      <c r="O77" s="86">
        <f t="shared" si="78"/>
        <v>1.1411303313412853</v>
      </c>
      <c r="P77" s="86">
        <f t="shared" si="78"/>
        <v>1.176423022001325</v>
      </c>
      <c r="Q77" s="86">
        <f t="shared" si="78"/>
        <v>1.2128072391766238</v>
      </c>
      <c r="R77" s="86">
        <f t="shared" si="78"/>
        <v>1.2503167414191998</v>
      </c>
      <c r="S77" s="86">
        <f t="shared" si="78"/>
        <v>1.2889863313599998</v>
      </c>
      <c r="T77" s="86">
        <f t="shared" si="78"/>
        <v>1.328851888</v>
      </c>
      <c r="U77" s="86">
        <f t="shared" si="78"/>
        <v>1.3699504</v>
      </c>
      <c r="V77" s="86">
        <f t="shared" si="78"/>
        <v>1.41232</v>
      </c>
      <c r="W77" s="52">
        <f t="shared" ref="W77:CE77" si="79">$E77*W27</f>
        <v>1.456</v>
      </c>
      <c r="X77" s="52">
        <f t="shared" si="79"/>
        <v>1.488</v>
      </c>
      <c r="Y77" s="52">
        <f t="shared" si="79"/>
        <v>1.552</v>
      </c>
      <c r="Z77" s="52">
        <f t="shared" si="79"/>
        <v>1.6160000000000001</v>
      </c>
      <c r="AA77" s="52">
        <f t="shared" si="79"/>
        <v>1.6889546666666666</v>
      </c>
      <c r="AB77" s="52">
        <f t="shared" si="79"/>
        <v>1.7708640000000002</v>
      </c>
      <c r="AC77" s="52">
        <f t="shared" si="79"/>
        <v>1.861728</v>
      </c>
      <c r="AD77" s="52">
        <f t="shared" si="79"/>
        <v>1.9525919999999999</v>
      </c>
      <c r="AE77" s="52">
        <f t="shared" si="79"/>
        <v>2.0434559999999999</v>
      </c>
      <c r="AF77" s="52">
        <f t="shared" si="79"/>
        <v>2.152965333333333</v>
      </c>
      <c r="AG77" s="52">
        <f t="shared" si="79"/>
        <v>2.2892533333333338</v>
      </c>
      <c r="AH77" s="52">
        <f t="shared" si="79"/>
        <v>2.3757600000000001</v>
      </c>
      <c r="AI77" s="52">
        <f t="shared" si="79"/>
        <v>2.4472800000000001</v>
      </c>
      <c r="AJ77" s="52">
        <f t="shared" si="79"/>
        <v>2.5111200000000005</v>
      </c>
      <c r="AK77" s="52">
        <f t="shared" si="79"/>
        <v>2.5700086133333335</v>
      </c>
      <c r="AL77" s="52">
        <f t="shared" si="79"/>
        <v>2.5705058400000005</v>
      </c>
      <c r="AM77" s="52">
        <f t="shared" si="79"/>
        <v>2.4971716800000006</v>
      </c>
      <c r="AN77" s="52">
        <f t="shared" si="79"/>
        <v>2.4238375200000002</v>
      </c>
      <c r="AO77" s="52">
        <f t="shared" si="79"/>
        <v>2.3505033600000003</v>
      </c>
      <c r="AP77" s="52">
        <f t="shared" si="79"/>
        <v>2.1887464799999994</v>
      </c>
      <c r="AQ77" s="52">
        <f t="shared" si="79"/>
        <v>2.0209762666666666</v>
      </c>
      <c r="AR77" s="52">
        <f t="shared" si="79"/>
        <v>1.6974257866666667</v>
      </c>
      <c r="AS77" s="52">
        <f t="shared" si="79"/>
        <v>1.4512368266666671</v>
      </c>
      <c r="AT77" s="52">
        <f t="shared" si="79"/>
        <v>1.2355059200000003</v>
      </c>
      <c r="AU77" s="52">
        <f t="shared" si="79"/>
        <v>0</v>
      </c>
      <c r="AV77" s="52">
        <f t="shared" si="79"/>
        <v>0</v>
      </c>
      <c r="AW77" s="52">
        <f t="shared" si="79"/>
        <v>0</v>
      </c>
      <c r="AX77" s="52">
        <f t="shared" si="79"/>
        <v>0</v>
      </c>
      <c r="AY77" s="52">
        <f t="shared" si="79"/>
        <v>0</v>
      </c>
      <c r="AZ77" s="52">
        <f t="shared" si="79"/>
        <v>0</v>
      </c>
      <c r="BA77" s="52">
        <f t="shared" si="79"/>
        <v>0</v>
      </c>
      <c r="BB77" s="52">
        <f t="shared" si="79"/>
        <v>0</v>
      </c>
      <c r="BC77" s="52">
        <f t="shared" si="79"/>
        <v>0</v>
      </c>
      <c r="BD77" s="52">
        <f t="shared" si="79"/>
        <v>0</v>
      </c>
      <c r="BE77" s="52">
        <f t="shared" si="79"/>
        <v>0</v>
      </c>
      <c r="BF77" s="52">
        <f t="shared" si="79"/>
        <v>0</v>
      </c>
      <c r="BG77" s="52">
        <f t="shared" si="79"/>
        <v>0</v>
      </c>
      <c r="BH77" s="52">
        <f t="shared" si="79"/>
        <v>0</v>
      </c>
      <c r="BI77" s="52">
        <f t="shared" si="79"/>
        <v>0</v>
      </c>
      <c r="BJ77" s="52">
        <f t="shared" si="79"/>
        <v>0</v>
      </c>
      <c r="BK77" s="52">
        <f t="shared" si="79"/>
        <v>0</v>
      </c>
      <c r="BL77" s="52">
        <f t="shared" si="79"/>
        <v>0</v>
      </c>
      <c r="BM77" s="52">
        <f t="shared" si="79"/>
        <v>0</v>
      </c>
      <c r="BN77" s="52">
        <f t="shared" si="79"/>
        <v>0</v>
      </c>
      <c r="BO77" s="52">
        <f t="shared" si="79"/>
        <v>0</v>
      </c>
      <c r="BP77" s="52">
        <f t="shared" si="79"/>
        <v>0</v>
      </c>
      <c r="BQ77" s="52">
        <f t="shared" si="79"/>
        <v>0</v>
      </c>
      <c r="BR77" s="52">
        <f t="shared" si="79"/>
        <v>0</v>
      </c>
      <c r="BS77" s="52">
        <f t="shared" si="79"/>
        <v>0</v>
      </c>
      <c r="BT77" s="52">
        <f t="shared" si="79"/>
        <v>0</v>
      </c>
      <c r="BU77" s="52">
        <f t="shared" si="79"/>
        <v>0</v>
      </c>
      <c r="BV77" s="52">
        <f t="shared" si="79"/>
        <v>0</v>
      </c>
      <c r="BW77" s="52">
        <f t="shared" si="79"/>
        <v>0</v>
      </c>
      <c r="BX77" s="52">
        <f t="shared" si="79"/>
        <v>0</v>
      </c>
      <c r="BY77" s="52">
        <f t="shared" si="79"/>
        <v>0</v>
      </c>
      <c r="BZ77" s="52">
        <f t="shared" si="79"/>
        <v>0</v>
      </c>
      <c r="CA77" s="52">
        <f t="shared" si="79"/>
        <v>0</v>
      </c>
      <c r="CB77" s="52">
        <f t="shared" si="79"/>
        <v>0</v>
      </c>
      <c r="CC77" s="52">
        <f t="shared" si="79"/>
        <v>0</v>
      </c>
      <c r="CD77" s="52">
        <f t="shared" si="79"/>
        <v>0</v>
      </c>
      <c r="CE77" s="52">
        <f t="shared" si="79"/>
        <v>0</v>
      </c>
    </row>
    <row r="78" spans="2:83" x14ac:dyDescent="0.25">
      <c r="B78" s="307"/>
      <c r="C78" s="3" t="s">
        <v>75</v>
      </c>
      <c r="E78" s="88"/>
      <c r="G78" s="11">
        <f t="shared" ref="G78:V78" si="80">SUM(G73:G77)</f>
        <v>12.564156163445341</v>
      </c>
      <c r="H78" s="11">
        <f t="shared" si="80"/>
        <v>12.793892952005507</v>
      </c>
      <c r="I78" s="11">
        <f t="shared" si="80"/>
        <v>13.030735002067532</v>
      </c>
      <c r="J78" s="11">
        <f t="shared" si="80"/>
        <v>13.274902063987145</v>
      </c>
      <c r="K78" s="11">
        <f t="shared" si="80"/>
        <v>13.526620684522833</v>
      </c>
      <c r="L78" s="11">
        <f t="shared" si="80"/>
        <v>13.786124417033847</v>
      </c>
      <c r="M78" s="11">
        <f t="shared" si="80"/>
        <v>14.053654038179225</v>
      </c>
      <c r="N78" s="11">
        <f t="shared" si="80"/>
        <v>14.329457771318786</v>
      </c>
      <c r="O78" s="11">
        <f t="shared" si="80"/>
        <v>14.613791516823492</v>
      </c>
      <c r="P78" s="11">
        <f t="shared" si="80"/>
        <v>14.906919089508756</v>
      </c>
      <c r="Q78" s="11">
        <f t="shared" si="80"/>
        <v>15.209112463411088</v>
      </c>
      <c r="R78" s="11">
        <f t="shared" si="80"/>
        <v>15.520652024135144</v>
      </c>
      <c r="S78" s="11">
        <f t="shared" si="80"/>
        <v>15.841826829005303</v>
      </c>
      <c r="T78" s="11">
        <f t="shared" si="80"/>
        <v>16.172934875263199</v>
      </c>
      <c r="U78" s="11">
        <f t="shared" si="80"/>
        <v>16.514283376559998</v>
      </c>
      <c r="V78" s="11">
        <f t="shared" si="80"/>
        <v>16.866189047999999</v>
      </c>
      <c r="W78" s="6">
        <f t="shared" ref="W78:CE78" si="81">SUM(W73:W77)</f>
        <v>17.228978400000003</v>
      </c>
      <c r="X78" s="6">
        <f t="shared" si="81"/>
        <v>17.035971199999999</v>
      </c>
      <c r="Y78" s="6">
        <f t="shared" si="81"/>
        <v>17.1139568</v>
      </c>
      <c r="Z78" s="6">
        <f t="shared" si="81"/>
        <v>17.191942400000002</v>
      </c>
      <c r="AA78" s="6">
        <f t="shared" si="81"/>
        <v>17.385382933333332</v>
      </c>
      <c r="AB78" s="6">
        <f t="shared" si="81"/>
        <v>17.694278399999998</v>
      </c>
      <c r="AC78" s="6">
        <f t="shared" si="81"/>
        <v>18.1186288</v>
      </c>
      <c r="AD78" s="6">
        <f t="shared" si="81"/>
        <v>18.542979200000001</v>
      </c>
      <c r="AE78" s="6">
        <f t="shared" si="81"/>
        <v>18.967329599999999</v>
      </c>
      <c r="AF78" s="6">
        <f t="shared" si="81"/>
        <v>19.754416533333334</v>
      </c>
      <c r="AG78" s="6">
        <f t="shared" si="81"/>
        <v>20.348346666666668</v>
      </c>
      <c r="AH78" s="6">
        <f t="shared" si="81"/>
        <v>20.810773333333334</v>
      </c>
      <c r="AI78" s="6">
        <f t="shared" si="81"/>
        <v>21.076693333333331</v>
      </c>
      <c r="AJ78" s="6">
        <f t="shared" si="81"/>
        <v>22.097359999999998</v>
      </c>
      <c r="AK78" s="6">
        <f t="shared" si="81"/>
        <v>23.196624898453333</v>
      </c>
      <c r="AL78" s="6">
        <f t="shared" si="81"/>
        <v>24.076754695360002</v>
      </c>
      <c r="AM78" s="6">
        <f t="shared" si="81"/>
        <v>24.342389390720001</v>
      </c>
      <c r="AN78" s="6">
        <f t="shared" si="81"/>
        <v>24.60802408608</v>
      </c>
      <c r="AO78" s="6">
        <f t="shared" si="81"/>
        <v>24.87365878144</v>
      </c>
      <c r="AP78" s="6">
        <f t="shared" si="81"/>
        <v>24.790332006079996</v>
      </c>
      <c r="AQ78" s="6">
        <f t="shared" si="81"/>
        <v>24.987332918933333</v>
      </c>
      <c r="AR78" s="6">
        <f t="shared" si="81"/>
        <v>24.783613546666665</v>
      </c>
      <c r="AS78" s="6">
        <f t="shared" si="81"/>
        <v>23.780372293333333</v>
      </c>
      <c r="AT78" s="6">
        <f t="shared" si="81"/>
        <v>21.991861250098836</v>
      </c>
      <c r="AU78" s="6">
        <f t="shared" si="81"/>
        <v>0</v>
      </c>
      <c r="AV78" s="6">
        <f t="shared" si="81"/>
        <v>0</v>
      </c>
      <c r="AW78" s="6">
        <f t="shared" si="81"/>
        <v>0</v>
      </c>
      <c r="AX78" s="6">
        <f t="shared" si="81"/>
        <v>0</v>
      </c>
      <c r="AY78" s="6">
        <f t="shared" si="81"/>
        <v>0</v>
      </c>
      <c r="AZ78" s="6">
        <f t="shared" si="81"/>
        <v>0</v>
      </c>
      <c r="BA78" s="6">
        <f t="shared" si="81"/>
        <v>0</v>
      </c>
      <c r="BB78" s="6">
        <f t="shared" si="81"/>
        <v>0</v>
      </c>
      <c r="BC78" s="6">
        <f t="shared" si="81"/>
        <v>0</v>
      </c>
      <c r="BD78" s="6">
        <f t="shared" si="81"/>
        <v>0</v>
      </c>
      <c r="BE78" s="6">
        <f t="shared" si="81"/>
        <v>0</v>
      </c>
      <c r="BF78" s="6">
        <f t="shared" si="81"/>
        <v>0</v>
      </c>
      <c r="BG78" s="6">
        <f t="shared" si="81"/>
        <v>0</v>
      </c>
      <c r="BH78" s="6">
        <f t="shared" si="81"/>
        <v>0</v>
      </c>
      <c r="BI78" s="6">
        <f t="shared" si="81"/>
        <v>0</v>
      </c>
      <c r="BJ78" s="6">
        <f t="shared" si="81"/>
        <v>0</v>
      </c>
      <c r="BK78" s="6">
        <f t="shared" si="81"/>
        <v>0</v>
      </c>
      <c r="BL78" s="6">
        <f t="shared" si="81"/>
        <v>0</v>
      </c>
      <c r="BM78" s="6">
        <f t="shared" si="81"/>
        <v>0</v>
      </c>
      <c r="BN78" s="6">
        <f t="shared" si="81"/>
        <v>0</v>
      </c>
      <c r="BO78" s="6">
        <f t="shared" si="81"/>
        <v>0</v>
      </c>
      <c r="BP78" s="6">
        <f t="shared" si="81"/>
        <v>0</v>
      </c>
      <c r="BQ78" s="6">
        <f t="shared" si="81"/>
        <v>0</v>
      </c>
      <c r="BR78" s="6">
        <f t="shared" si="81"/>
        <v>0</v>
      </c>
      <c r="BS78" s="6">
        <f t="shared" si="81"/>
        <v>0</v>
      </c>
      <c r="BT78" s="6">
        <f t="shared" si="81"/>
        <v>0</v>
      </c>
      <c r="BU78" s="6">
        <f t="shared" si="81"/>
        <v>0</v>
      </c>
      <c r="BV78" s="6">
        <f t="shared" si="81"/>
        <v>0</v>
      </c>
      <c r="BW78" s="6">
        <f t="shared" si="81"/>
        <v>0</v>
      </c>
      <c r="BX78" s="6">
        <f t="shared" si="81"/>
        <v>0</v>
      </c>
      <c r="BY78" s="6">
        <f t="shared" si="81"/>
        <v>0</v>
      </c>
      <c r="BZ78" s="6">
        <f t="shared" si="81"/>
        <v>0</v>
      </c>
      <c r="CA78" s="6">
        <f t="shared" si="81"/>
        <v>0</v>
      </c>
      <c r="CB78" s="6">
        <f t="shared" si="81"/>
        <v>0</v>
      </c>
      <c r="CC78" s="6">
        <f t="shared" si="81"/>
        <v>0</v>
      </c>
      <c r="CD78" s="6">
        <f t="shared" si="81"/>
        <v>0</v>
      </c>
      <c r="CE78" s="6">
        <f t="shared" si="81"/>
        <v>0</v>
      </c>
    </row>
    <row r="79" spans="2:83" x14ac:dyDescent="0.25">
      <c r="B79" s="307" t="s">
        <v>1</v>
      </c>
      <c r="C79" s="54" t="s">
        <v>11</v>
      </c>
      <c r="E79" s="85">
        <v>0.6</v>
      </c>
      <c r="G79" s="86"/>
      <c r="H79" s="86"/>
      <c r="I79" s="86"/>
      <c r="J79" s="86"/>
      <c r="K79" s="86"/>
      <c r="L79" s="86">
        <f t="shared" ref="L79:V79" si="82">0.9*M79</f>
        <v>5.1778748354850022</v>
      </c>
      <c r="M79" s="86">
        <f t="shared" si="82"/>
        <v>5.7531942616500018</v>
      </c>
      <c r="N79" s="86">
        <f t="shared" si="82"/>
        <v>6.3924380685000015</v>
      </c>
      <c r="O79" s="86">
        <f t="shared" si="82"/>
        <v>7.1027089650000015</v>
      </c>
      <c r="P79" s="86">
        <f t="shared" si="82"/>
        <v>7.8918988500000014</v>
      </c>
      <c r="Q79" s="86">
        <f t="shared" si="82"/>
        <v>8.7687765000000013</v>
      </c>
      <c r="R79" s="86">
        <f t="shared" si="82"/>
        <v>9.7430850000000007</v>
      </c>
      <c r="S79" s="86">
        <f t="shared" si="82"/>
        <v>10.825650000000001</v>
      </c>
      <c r="T79" s="86">
        <f t="shared" si="82"/>
        <v>12.028500000000001</v>
      </c>
      <c r="U79" s="86">
        <f t="shared" si="82"/>
        <v>13.365</v>
      </c>
      <c r="V79" s="86">
        <f t="shared" si="82"/>
        <v>14.85</v>
      </c>
      <c r="W79" s="52">
        <f t="shared" ref="W79:CE79" si="83">$E79*W29</f>
        <v>16.5</v>
      </c>
      <c r="X79" s="52">
        <f t="shared" si="83"/>
        <v>18</v>
      </c>
      <c r="Y79" s="52">
        <f t="shared" si="83"/>
        <v>21</v>
      </c>
      <c r="Z79" s="52">
        <f t="shared" si="83"/>
        <v>26.6</v>
      </c>
      <c r="AA79" s="52">
        <f t="shared" si="83"/>
        <v>33</v>
      </c>
      <c r="AB79" s="52">
        <f t="shared" si="83"/>
        <v>40.799999999999997</v>
      </c>
      <c r="AC79" s="52">
        <f t="shared" si="83"/>
        <v>47.4</v>
      </c>
      <c r="AD79" s="52">
        <f t="shared" si="83"/>
        <v>54.6</v>
      </c>
      <c r="AE79" s="52">
        <f t="shared" si="83"/>
        <v>60</v>
      </c>
      <c r="AF79" s="52">
        <f t="shared" si="83"/>
        <v>63.8</v>
      </c>
      <c r="AG79" s="52">
        <f t="shared" si="83"/>
        <v>65.599999999999994</v>
      </c>
      <c r="AH79" s="52">
        <f t="shared" si="83"/>
        <v>67.599999999999994</v>
      </c>
      <c r="AI79" s="52">
        <f t="shared" si="83"/>
        <v>69.400000000000006</v>
      </c>
      <c r="AJ79" s="52">
        <f t="shared" si="83"/>
        <v>71.322451000000001</v>
      </c>
      <c r="AK79" s="52">
        <f t="shared" si="83"/>
        <v>84.178600720000006</v>
      </c>
      <c r="AL79" s="52">
        <f t="shared" si="83"/>
        <v>132.20687595999999</v>
      </c>
      <c r="AM79" s="52">
        <f t="shared" si="83"/>
        <v>187.88442495999999</v>
      </c>
      <c r="AN79" s="52">
        <f t="shared" si="83"/>
        <v>251.82827523999998</v>
      </c>
      <c r="AO79" s="52">
        <f t="shared" si="83"/>
        <v>280</v>
      </c>
      <c r="AP79" s="52">
        <f t="shared" si="83"/>
        <v>303.55643259999999</v>
      </c>
      <c r="AQ79" s="52">
        <f t="shared" si="83"/>
        <v>288.003424</v>
      </c>
      <c r="AR79" s="52">
        <f t="shared" si="83"/>
        <v>258.59653800000001</v>
      </c>
      <c r="AS79" s="52">
        <f t="shared" si="83"/>
        <v>206.84010539999997</v>
      </c>
      <c r="AT79" s="52">
        <f t="shared" si="83"/>
        <v>162.393114</v>
      </c>
      <c r="AU79" s="52">
        <f t="shared" si="83"/>
        <v>0</v>
      </c>
      <c r="AV79" s="52">
        <f t="shared" si="83"/>
        <v>0</v>
      </c>
      <c r="AW79" s="52">
        <f t="shared" si="83"/>
        <v>0</v>
      </c>
      <c r="AX79" s="52">
        <f t="shared" si="83"/>
        <v>0</v>
      </c>
      <c r="AY79" s="52">
        <f t="shared" si="83"/>
        <v>0</v>
      </c>
      <c r="AZ79" s="52">
        <f t="shared" si="83"/>
        <v>0</v>
      </c>
      <c r="BA79" s="52">
        <f t="shared" si="83"/>
        <v>0</v>
      </c>
      <c r="BB79" s="52">
        <f t="shared" si="83"/>
        <v>0</v>
      </c>
      <c r="BC79" s="52">
        <f t="shared" si="83"/>
        <v>0</v>
      </c>
      <c r="BD79" s="52">
        <f t="shared" si="83"/>
        <v>0</v>
      </c>
      <c r="BE79" s="52">
        <f t="shared" si="83"/>
        <v>0</v>
      </c>
      <c r="BF79" s="52">
        <f t="shared" si="83"/>
        <v>0</v>
      </c>
      <c r="BG79" s="52">
        <f t="shared" si="83"/>
        <v>0</v>
      </c>
      <c r="BH79" s="52">
        <f t="shared" si="83"/>
        <v>0</v>
      </c>
      <c r="BI79" s="52">
        <f t="shared" si="83"/>
        <v>0</v>
      </c>
      <c r="BJ79" s="52">
        <f t="shared" si="83"/>
        <v>0</v>
      </c>
      <c r="BK79" s="52">
        <f t="shared" si="83"/>
        <v>0</v>
      </c>
      <c r="BL79" s="52">
        <f t="shared" si="83"/>
        <v>0</v>
      </c>
      <c r="BM79" s="52">
        <f t="shared" si="83"/>
        <v>0</v>
      </c>
      <c r="BN79" s="52">
        <f t="shared" si="83"/>
        <v>0</v>
      </c>
      <c r="BO79" s="52">
        <f t="shared" si="83"/>
        <v>0</v>
      </c>
      <c r="BP79" s="52">
        <f t="shared" si="83"/>
        <v>0</v>
      </c>
      <c r="BQ79" s="52">
        <f t="shared" si="83"/>
        <v>0</v>
      </c>
      <c r="BR79" s="52">
        <f t="shared" si="83"/>
        <v>0</v>
      </c>
      <c r="BS79" s="52">
        <f t="shared" si="83"/>
        <v>0</v>
      </c>
      <c r="BT79" s="52">
        <f t="shared" si="83"/>
        <v>0</v>
      </c>
      <c r="BU79" s="52">
        <f t="shared" si="83"/>
        <v>0</v>
      </c>
      <c r="BV79" s="52">
        <f t="shared" si="83"/>
        <v>0</v>
      </c>
      <c r="BW79" s="52">
        <f t="shared" si="83"/>
        <v>0</v>
      </c>
      <c r="BX79" s="52">
        <f t="shared" si="83"/>
        <v>0</v>
      </c>
      <c r="BY79" s="52">
        <f t="shared" si="83"/>
        <v>0</v>
      </c>
      <c r="BZ79" s="52">
        <f t="shared" si="83"/>
        <v>0</v>
      </c>
      <c r="CA79" s="52">
        <f t="shared" si="83"/>
        <v>0</v>
      </c>
      <c r="CB79" s="52">
        <f t="shared" si="83"/>
        <v>0</v>
      </c>
      <c r="CC79" s="52">
        <f t="shared" si="83"/>
        <v>0</v>
      </c>
      <c r="CD79" s="52">
        <f t="shared" si="83"/>
        <v>0</v>
      </c>
      <c r="CE79" s="52">
        <f t="shared" si="83"/>
        <v>0</v>
      </c>
    </row>
    <row r="80" spans="2:83" x14ac:dyDescent="0.25">
      <c r="B80" s="307"/>
      <c r="C80" s="54" t="s">
        <v>12</v>
      </c>
      <c r="E80" s="85">
        <v>0.3</v>
      </c>
      <c r="G80" s="86"/>
      <c r="H80" s="86"/>
      <c r="I80" s="86"/>
      <c r="J80" s="86"/>
      <c r="K80" s="86"/>
      <c r="L80" s="86">
        <f t="shared" ref="L80:V80" si="84">0.9*M80</f>
        <v>2.1775317262685112</v>
      </c>
      <c r="M80" s="86">
        <f t="shared" si="84"/>
        <v>2.4194796958539011</v>
      </c>
      <c r="N80" s="86">
        <f t="shared" si="84"/>
        <v>2.688310773171001</v>
      </c>
      <c r="O80" s="86">
        <f t="shared" si="84"/>
        <v>2.9870119701900011</v>
      </c>
      <c r="P80" s="86">
        <f t="shared" si="84"/>
        <v>3.318902189100001</v>
      </c>
      <c r="Q80" s="86">
        <f t="shared" si="84"/>
        <v>3.6876690990000012</v>
      </c>
      <c r="R80" s="86">
        <f t="shared" si="84"/>
        <v>4.0974101100000011</v>
      </c>
      <c r="S80" s="86">
        <f t="shared" si="84"/>
        <v>4.5526779000000008</v>
      </c>
      <c r="T80" s="86">
        <f t="shared" si="84"/>
        <v>5.0585310000000012</v>
      </c>
      <c r="U80" s="86">
        <f t="shared" si="84"/>
        <v>5.6205900000000009</v>
      </c>
      <c r="V80" s="86">
        <f t="shared" si="84"/>
        <v>6.2451000000000008</v>
      </c>
      <c r="W80" s="52">
        <f t="shared" ref="W80:CE80" si="85">$E80*W30</f>
        <v>6.9390000000000009</v>
      </c>
      <c r="X80" s="52">
        <f t="shared" si="85"/>
        <v>7.1820000000000004</v>
      </c>
      <c r="Y80" s="52">
        <f t="shared" si="85"/>
        <v>7.6680000000000001</v>
      </c>
      <c r="Z80" s="52">
        <f t="shared" si="85"/>
        <v>8.1539999999999999</v>
      </c>
      <c r="AA80" s="52">
        <f t="shared" si="85"/>
        <v>8.7090999999999994</v>
      </c>
      <c r="AB80" s="52">
        <f t="shared" si="85"/>
        <v>9.3332999999999995</v>
      </c>
      <c r="AC80" s="52">
        <f t="shared" si="85"/>
        <v>10.026599999999998</v>
      </c>
      <c r="AD80" s="52">
        <f t="shared" si="85"/>
        <v>10.719899999999999</v>
      </c>
      <c r="AE80" s="52">
        <f t="shared" si="85"/>
        <v>11.413199999999996</v>
      </c>
      <c r="AF80" s="52">
        <f t="shared" si="85"/>
        <v>12.414900000000001</v>
      </c>
      <c r="AG80" s="52">
        <f t="shared" si="85"/>
        <v>13.347099999999999</v>
      </c>
      <c r="AH80" s="52">
        <f t="shared" si="85"/>
        <v>14.172800000000001</v>
      </c>
      <c r="AI80" s="52">
        <f t="shared" si="85"/>
        <v>14.710900000000001</v>
      </c>
      <c r="AJ80" s="52">
        <f t="shared" si="85"/>
        <v>15.5792</v>
      </c>
      <c r="AK80" s="52">
        <f t="shared" si="85"/>
        <v>16.890763339999999</v>
      </c>
      <c r="AL80" s="52">
        <f t="shared" si="85"/>
        <v>18.518290019999998</v>
      </c>
      <c r="AM80" s="52">
        <f t="shared" si="85"/>
        <v>20.221880039999999</v>
      </c>
      <c r="AN80" s="52">
        <f t="shared" si="85"/>
        <v>21.925470059999999</v>
      </c>
      <c r="AO80" s="52">
        <f t="shared" si="85"/>
        <v>23.629060079999999</v>
      </c>
      <c r="AP80" s="52">
        <f t="shared" si="85"/>
        <v>25.062353760000001</v>
      </c>
      <c r="AQ80" s="52">
        <f t="shared" si="85"/>
        <v>25.992504700000001</v>
      </c>
      <c r="AR80" s="52">
        <f t="shared" si="85"/>
        <v>24.961731000000004</v>
      </c>
      <c r="AS80" s="52">
        <f t="shared" si="85"/>
        <v>23.319947299999995</v>
      </c>
      <c r="AT80" s="52">
        <f t="shared" si="85"/>
        <v>21.513442999999999</v>
      </c>
      <c r="AU80" s="52">
        <f t="shared" si="85"/>
        <v>0</v>
      </c>
      <c r="AV80" s="52">
        <f t="shared" si="85"/>
        <v>0</v>
      </c>
      <c r="AW80" s="52">
        <f t="shared" si="85"/>
        <v>0</v>
      </c>
      <c r="AX80" s="52">
        <f t="shared" si="85"/>
        <v>0</v>
      </c>
      <c r="AY80" s="52">
        <f t="shared" si="85"/>
        <v>0</v>
      </c>
      <c r="AZ80" s="52">
        <f t="shared" si="85"/>
        <v>0</v>
      </c>
      <c r="BA80" s="52">
        <f t="shared" si="85"/>
        <v>0</v>
      </c>
      <c r="BB80" s="52">
        <f t="shared" si="85"/>
        <v>0</v>
      </c>
      <c r="BC80" s="52">
        <f t="shared" si="85"/>
        <v>0</v>
      </c>
      <c r="BD80" s="52">
        <f t="shared" si="85"/>
        <v>0</v>
      </c>
      <c r="BE80" s="52">
        <f t="shared" si="85"/>
        <v>0</v>
      </c>
      <c r="BF80" s="52">
        <f t="shared" si="85"/>
        <v>0</v>
      </c>
      <c r="BG80" s="52">
        <f t="shared" si="85"/>
        <v>0</v>
      </c>
      <c r="BH80" s="52">
        <f t="shared" si="85"/>
        <v>0</v>
      </c>
      <c r="BI80" s="52">
        <f t="shared" si="85"/>
        <v>0</v>
      </c>
      <c r="BJ80" s="52">
        <f t="shared" si="85"/>
        <v>0</v>
      </c>
      <c r="BK80" s="52">
        <f t="shared" si="85"/>
        <v>0</v>
      </c>
      <c r="BL80" s="52">
        <f t="shared" si="85"/>
        <v>0</v>
      </c>
      <c r="BM80" s="52">
        <f t="shared" si="85"/>
        <v>0</v>
      </c>
      <c r="BN80" s="52">
        <f t="shared" si="85"/>
        <v>0</v>
      </c>
      <c r="BO80" s="52">
        <f t="shared" si="85"/>
        <v>0</v>
      </c>
      <c r="BP80" s="52">
        <f t="shared" si="85"/>
        <v>0</v>
      </c>
      <c r="BQ80" s="52">
        <f t="shared" si="85"/>
        <v>0</v>
      </c>
      <c r="BR80" s="52">
        <f t="shared" si="85"/>
        <v>0</v>
      </c>
      <c r="BS80" s="52">
        <f t="shared" si="85"/>
        <v>0</v>
      </c>
      <c r="BT80" s="52">
        <f t="shared" si="85"/>
        <v>0</v>
      </c>
      <c r="BU80" s="52">
        <f t="shared" si="85"/>
        <v>0</v>
      </c>
      <c r="BV80" s="52">
        <f t="shared" si="85"/>
        <v>0</v>
      </c>
      <c r="BW80" s="52">
        <f t="shared" si="85"/>
        <v>0</v>
      </c>
      <c r="BX80" s="52">
        <f t="shared" si="85"/>
        <v>0</v>
      </c>
      <c r="BY80" s="52">
        <f t="shared" si="85"/>
        <v>0</v>
      </c>
      <c r="BZ80" s="52">
        <f t="shared" si="85"/>
        <v>0</v>
      </c>
      <c r="CA80" s="52">
        <f t="shared" si="85"/>
        <v>0</v>
      </c>
      <c r="CB80" s="52">
        <f t="shared" si="85"/>
        <v>0</v>
      </c>
      <c r="CC80" s="52">
        <f t="shared" si="85"/>
        <v>0</v>
      </c>
      <c r="CD80" s="52">
        <f t="shared" si="85"/>
        <v>0</v>
      </c>
      <c r="CE80" s="52">
        <f t="shared" si="85"/>
        <v>0</v>
      </c>
    </row>
    <row r="81" spans="2:83" x14ac:dyDescent="0.25">
      <c r="B81" s="307"/>
      <c r="C81" s="3" t="s">
        <v>76</v>
      </c>
      <c r="E81" s="85"/>
      <c r="G81" s="11">
        <f t="shared" ref="G81:V81" si="86">SUM(G79:G80)</f>
        <v>0</v>
      </c>
      <c r="H81" s="11">
        <f t="shared" si="86"/>
        <v>0</v>
      </c>
      <c r="I81" s="11">
        <f t="shared" si="86"/>
        <v>0</v>
      </c>
      <c r="J81" s="11">
        <f t="shared" si="86"/>
        <v>0</v>
      </c>
      <c r="K81" s="11">
        <f t="shared" si="86"/>
        <v>0</v>
      </c>
      <c r="L81" s="11">
        <f t="shared" si="86"/>
        <v>7.3554065617535134</v>
      </c>
      <c r="M81" s="11">
        <f t="shared" si="86"/>
        <v>8.1726739575039034</v>
      </c>
      <c r="N81" s="11">
        <f t="shared" si="86"/>
        <v>9.0807488416710029</v>
      </c>
      <c r="O81" s="11">
        <f t="shared" si="86"/>
        <v>10.089720935190002</v>
      </c>
      <c r="P81" s="11">
        <f t="shared" si="86"/>
        <v>11.210801039100001</v>
      </c>
      <c r="Q81" s="11">
        <f t="shared" si="86"/>
        <v>12.456445599000002</v>
      </c>
      <c r="R81" s="11">
        <f t="shared" si="86"/>
        <v>13.840495110000003</v>
      </c>
      <c r="S81" s="11">
        <f t="shared" si="86"/>
        <v>15.378327900000002</v>
      </c>
      <c r="T81" s="11">
        <f t="shared" si="86"/>
        <v>17.087031000000003</v>
      </c>
      <c r="U81" s="11">
        <f t="shared" si="86"/>
        <v>18.985590000000002</v>
      </c>
      <c r="V81" s="11">
        <f t="shared" si="86"/>
        <v>21.095100000000002</v>
      </c>
      <c r="W81" s="6">
        <f t="shared" ref="W81:CE81" si="87">SUM(W79:W80)</f>
        <v>23.439</v>
      </c>
      <c r="X81" s="6">
        <f t="shared" si="87"/>
        <v>25.182000000000002</v>
      </c>
      <c r="Y81" s="6">
        <f t="shared" si="87"/>
        <v>28.667999999999999</v>
      </c>
      <c r="Z81" s="6">
        <f t="shared" si="87"/>
        <v>34.754000000000005</v>
      </c>
      <c r="AA81" s="6">
        <f t="shared" si="87"/>
        <v>41.709099999999999</v>
      </c>
      <c r="AB81" s="6">
        <f t="shared" si="87"/>
        <v>50.133299999999998</v>
      </c>
      <c r="AC81" s="6">
        <f t="shared" si="87"/>
        <v>57.426599999999993</v>
      </c>
      <c r="AD81" s="6">
        <f t="shared" si="87"/>
        <v>65.319900000000004</v>
      </c>
      <c r="AE81" s="6">
        <f t="shared" si="87"/>
        <v>71.413199999999989</v>
      </c>
      <c r="AF81" s="6">
        <f t="shared" si="87"/>
        <v>76.2149</v>
      </c>
      <c r="AG81" s="6">
        <f t="shared" si="87"/>
        <v>78.947099999999992</v>
      </c>
      <c r="AH81" s="6">
        <f t="shared" si="87"/>
        <v>81.772799999999989</v>
      </c>
      <c r="AI81" s="6">
        <f t="shared" si="87"/>
        <v>84.110900000000001</v>
      </c>
      <c r="AJ81" s="6">
        <f t="shared" si="87"/>
        <v>86.901651000000001</v>
      </c>
      <c r="AK81" s="6">
        <f t="shared" si="87"/>
        <v>101.06936406</v>
      </c>
      <c r="AL81" s="6">
        <f t="shared" si="87"/>
        <v>150.72516597999999</v>
      </c>
      <c r="AM81" s="6">
        <f t="shared" si="87"/>
        <v>208.10630499999999</v>
      </c>
      <c r="AN81" s="6">
        <f t="shared" si="87"/>
        <v>273.75374529999999</v>
      </c>
      <c r="AO81" s="6">
        <f t="shared" si="87"/>
        <v>303.62906007999999</v>
      </c>
      <c r="AP81" s="6">
        <f t="shared" si="87"/>
        <v>328.61878636</v>
      </c>
      <c r="AQ81" s="6">
        <f t="shared" si="87"/>
        <v>313.99592869999998</v>
      </c>
      <c r="AR81" s="6">
        <f t="shared" si="87"/>
        <v>283.558269</v>
      </c>
      <c r="AS81" s="6">
        <f t="shared" si="87"/>
        <v>230.16005269999997</v>
      </c>
      <c r="AT81" s="6">
        <f t="shared" si="87"/>
        <v>183.90655699999999</v>
      </c>
      <c r="AU81" s="6">
        <f t="shared" si="87"/>
        <v>0</v>
      </c>
      <c r="AV81" s="6">
        <f t="shared" si="87"/>
        <v>0</v>
      </c>
      <c r="AW81" s="6">
        <f t="shared" si="87"/>
        <v>0</v>
      </c>
      <c r="AX81" s="6">
        <f t="shared" si="87"/>
        <v>0</v>
      </c>
      <c r="AY81" s="6">
        <f t="shared" si="87"/>
        <v>0</v>
      </c>
      <c r="AZ81" s="6">
        <f t="shared" si="87"/>
        <v>0</v>
      </c>
      <c r="BA81" s="6">
        <f t="shared" si="87"/>
        <v>0</v>
      </c>
      <c r="BB81" s="6">
        <f t="shared" si="87"/>
        <v>0</v>
      </c>
      <c r="BC81" s="6">
        <f t="shared" si="87"/>
        <v>0</v>
      </c>
      <c r="BD81" s="6">
        <f t="shared" si="87"/>
        <v>0</v>
      </c>
      <c r="BE81" s="6">
        <f t="shared" si="87"/>
        <v>0</v>
      </c>
      <c r="BF81" s="6">
        <f t="shared" si="87"/>
        <v>0</v>
      </c>
      <c r="BG81" s="6">
        <f t="shared" si="87"/>
        <v>0</v>
      </c>
      <c r="BH81" s="6">
        <f t="shared" si="87"/>
        <v>0</v>
      </c>
      <c r="BI81" s="6">
        <f t="shared" si="87"/>
        <v>0</v>
      </c>
      <c r="BJ81" s="6">
        <f t="shared" si="87"/>
        <v>0</v>
      </c>
      <c r="BK81" s="6">
        <f t="shared" si="87"/>
        <v>0</v>
      </c>
      <c r="BL81" s="6">
        <f t="shared" si="87"/>
        <v>0</v>
      </c>
      <c r="BM81" s="6">
        <f t="shared" si="87"/>
        <v>0</v>
      </c>
      <c r="BN81" s="6">
        <f t="shared" si="87"/>
        <v>0</v>
      </c>
      <c r="BO81" s="6">
        <f t="shared" si="87"/>
        <v>0</v>
      </c>
      <c r="BP81" s="6">
        <f t="shared" si="87"/>
        <v>0</v>
      </c>
      <c r="BQ81" s="6">
        <f t="shared" si="87"/>
        <v>0</v>
      </c>
      <c r="BR81" s="6">
        <f t="shared" si="87"/>
        <v>0</v>
      </c>
      <c r="BS81" s="6">
        <f t="shared" si="87"/>
        <v>0</v>
      </c>
      <c r="BT81" s="6">
        <f t="shared" si="87"/>
        <v>0</v>
      </c>
      <c r="BU81" s="6">
        <f t="shared" si="87"/>
        <v>0</v>
      </c>
      <c r="BV81" s="6">
        <f t="shared" si="87"/>
        <v>0</v>
      </c>
      <c r="BW81" s="6">
        <f t="shared" si="87"/>
        <v>0</v>
      </c>
      <c r="BX81" s="6">
        <f t="shared" si="87"/>
        <v>0</v>
      </c>
      <c r="BY81" s="6">
        <f t="shared" si="87"/>
        <v>0</v>
      </c>
      <c r="BZ81" s="6">
        <f t="shared" si="87"/>
        <v>0</v>
      </c>
      <c r="CA81" s="6">
        <f t="shared" si="87"/>
        <v>0</v>
      </c>
      <c r="CB81" s="6">
        <f t="shared" si="87"/>
        <v>0</v>
      </c>
      <c r="CC81" s="6">
        <f t="shared" si="87"/>
        <v>0</v>
      </c>
      <c r="CD81" s="6">
        <f t="shared" si="87"/>
        <v>0</v>
      </c>
      <c r="CE81" s="6">
        <f t="shared" si="87"/>
        <v>0</v>
      </c>
    </row>
    <row r="82" spans="2:83" ht="24" x14ac:dyDescent="0.25">
      <c r="B82" s="307" t="s">
        <v>73</v>
      </c>
      <c r="C82" s="54" t="s">
        <v>13</v>
      </c>
      <c r="E82" s="85">
        <v>0.8</v>
      </c>
      <c r="G82" s="86"/>
      <c r="H82" s="86"/>
      <c r="I82" s="86"/>
      <c r="J82" s="86"/>
      <c r="K82" s="86"/>
      <c r="L82" s="86"/>
      <c r="M82" s="86"/>
      <c r="N82" s="86"/>
      <c r="O82" s="86"/>
      <c r="P82" s="86">
        <v>2</v>
      </c>
      <c r="Q82" s="86">
        <f t="shared" ref="Q82:V83" si="88">0.8*R82</f>
        <v>4.2613028581467916</v>
      </c>
      <c r="R82" s="86">
        <f t="shared" si="88"/>
        <v>5.3266285726834894</v>
      </c>
      <c r="S82" s="86">
        <f t="shared" si="88"/>
        <v>6.6582857158543609</v>
      </c>
      <c r="T82" s="86">
        <f t="shared" si="88"/>
        <v>8.3228571448179505</v>
      </c>
      <c r="U82" s="86">
        <f t="shared" si="88"/>
        <v>10.403571431022437</v>
      </c>
      <c r="V82" s="86">
        <f t="shared" si="88"/>
        <v>13.004464288778045</v>
      </c>
      <c r="W82" s="52">
        <f t="shared" ref="W82:CE82" si="89">$E82*W32</f>
        <v>16.255580360972555</v>
      </c>
      <c r="X82" s="52">
        <f t="shared" si="89"/>
        <v>19.156007742302403</v>
      </c>
      <c r="Y82" s="52">
        <f t="shared" si="89"/>
        <v>24.989485483959918</v>
      </c>
      <c r="Z82" s="52">
        <f t="shared" si="89"/>
        <v>30.924763397556429</v>
      </c>
      <c r="AA82" s="52">
        <f t="shared" si="89"/>
        <v>36.950613224198698</v>
      </c>
      <c r="AB82" s="52">
        <f t="shared" si="89"/>
        <v>43.059737939938998</v>
      </c>
      <c r="AC82" s="52">
        <f t="shared" si="89"/>
        <v>49.246341781686795</v>
      </c>
      <c r="AD82" s="52">
        <f t="shared" si="89"/>
        <v>55.491492386077212</v>
      </c>
      <c r="AE82" s="52">
        <f t="shared" si="89"/>
        <v>61.775089865913735</v>
      </c>
      <c r="AF82" s="52">
        <f t="shared" si="89"/>
        <v>68.074365549311025</v>
      </c>
      <c r="AG82" s="52">
        <f t="shared" si="89"/>
        <v>74.378519840826499</v>
      </c>
      <c r="AH82" s="52">
        <f t="shared" si="89"/>
        <v>80.697865658854923</v>
      </c>
      <c r="AI82" s="52">
        <f t="shared" si="89"/>
        <v>86.980899268396342</v>
      </c>
      <c r="AJ82" s="52">
        <f t="shared" si="89"/>
        <v>93.075240068976242</v>
      </c>
      <c r="AK82" s="52">
        <f t="shared" si="89"/>
        <v>98.823488620037821</v>
      </c>
      <c r="AL82" s="52">
        <f t="shared" si="89"/>
        <v>103.98811840065608</v>
      </c>
      <c r="AM82" s="52">
        <f t="shared" si="89"/>
        <v>108.43247975538068</v>
      </c>
      <c r="AN82" s="52">
        <f t="shared" si="89"/>
        <v>112.19554118046979</v>
      </c>
      <c r="AO82" s="52">
        <f t="shared" si="89"/>
        <v>115.30980832548151</v>
      </c>
      <c r="AP82" s="52">
        <f t="shared" si="89"/>
        <v>118.01907280431558</v>
      </c>
      <c r="AQ82" s="52">
        <f t="shared" si="89"/>
        <v>119.63957941960892</v>
      </c>
      <c r="AR82" s="52">
        <f t="shared" si="89"/>
        <v>120.42622657502226</v>
      </c>
      <c r="AS82" s="52">
        <f t="shared" si="89"/>
        <v>122.81406205694368</v>
      </c>
      <c r="AT82" s="52">
        <f t="shared" si="89"/>
        <v>131.06403783820144</v>
      </c>
      <c r="AU82" s="52">
        <f t="shared" si="89"/>
        <v>0</v>
      </c>
      <c r="AV82" s="52">
        <f t="shared" si="89"/>
        <v>0</v>
      </c>
      <c r="AW82" s="52">
        <f t="shared" si="89"/>
        <v>0</v>
      </c>
      <c r="AX82" s="52">
        <f t="shared" si="89"/>
        <v>0</v>
      </c>
      <c r="AY82" s="52">
        <f t="shared" si="89"/>
        <v>0</v>
      </c>
      <c r="AZ82" s="52">
        <f t="shared" si="89"/>
        <v>0</v>
      </c>
      <c r="BA82" s="52">
        <f t="shared" si="89"/>
        <v>0</v>
      </c>
      <c r="BB82" s="52">
        <f t="shared" si="89"/>
        <v>0</v>
      </c>
      <c r="BC82" s="52">
        <f t="shared" si="89"/>
        <v>0</v>
      </c>
      <c r="BD82" s="52">
        <f t="shared" si="89"/>
        <v>0</v>
      </c>
      <c r="BE82" s="52">
        <f t="shared" si="89"/>
        <v>0</v>
      </c>
      <c r="BF82" s="52">
        <f t="shared" si="89"/>
        <v>0</v>
      </c>
      <c r="BG82" s="52">
        <f t="shared" si="89"/>
        <v>0</v>
      </c>
      <c r="BH82" s="52">
        <f t="shared" si="89"/>
        <v>0</v>
      </c>
      <c r="BI82" s="52">
        <f t="shared" si="89"/>
        <v>0</v>
      </c>
      <c r="BJ82" s="52">
        <f t="shared" si="89"/>
        <v>0</v>
      </c>
      <c r="BK82" s="52">
        <f t="shared" si="89"/>
        <v>0</v>
      </c>
      <c r="BL82" s="52">
        <f t="shared" si="89"/>
        <v>0</v>
      </c>
      <c r="BM82" s="52">
        <f t="shared" si="89"/>
        <v>0</v>
      </c>
      <c r="BN82" s="52">
        <f t="shared" si="89"/>
        <v>0</v>
      </c>
      <c r="BO82" s="52">
        <f t="shared" si="89"/>
        <v>0</v>
      </c>
      <c r="BP82" s="52">
        <f t="shared" si="89"/>
        <v>0</v>
      </c>
      <c r="BQ82" s="52">
        <f t="shared" si="89"/>
        <v>0</v>
      </c>
      <c r="BR82" s="52">
        <f t="shared" si="89"/>
        <v>0</v>
      </c>
      <c r="BS82" s="52">
        <f t="shared" si="89"/>
        <v>0</v>
      </c>
      <c r="BT82" s="52">
        <f t="shared" si="89"/>
        <v>0</v>
      </c>
      <c r="BU82" s="52">
        <f t="shared" si="89"/>
        <v>0</v>
      </c>
      <c r="BV82" s="52">
        <f t="shared" si="89"/>
        <v>0</v>
      </c>
      <c r="BW82" s="52">
        <f t="shared" si="89"/>
        <v>0</v>
      </c>
      <c r="BX82" s="52">
        <f t="shared" si="89"/>
        <v>0</v>
      </c>
      <c r="BY82" s="52">
        <f t="shared" si="89"/>
        <v>0</v>
      </c>
      <c r="BZ82" s="52">
        <f t="shared" si="89"/>
        <v>0</v>
      </c>
      <c r="CA82" s="52">
        <f t="shared" si="89"/>
        <v>0</v>
      </c>
      <c r="CB82" s="52">
        <f t="shared" si="89"/>
        <v>0</v>
      </c>
      <c r="CC82" s="52">
        <f t="shared" si="89"/>
        <v>0</v>
      </c>
      <c r="CD82" s="52">
        <f t="shared" si="89"/>
        <v>0</v>
      </c>
      <c r="CE82" s="52">
        <f t="shared" si="89"/>
        <v>0</v>
      </c>
    </row>
    <row r="83" spans="2:83" x14ac:dyDescent="0.25">
      <c r="B83" s="307"/>
      <c r="C83" s="54" t="s">
        <v>14</v>
      </c>
      <c r="E83" s="85">
        <v>0.8</v>
      </c>
      <c r="G83" s="86"/>
      <c r="H83" s="86"/>
      <c r="I83" s="86"/>
      <c r="J83" s="86"/>
      <c r="K83" s="86"/>
      <c r="L83" s="86"/>
      <c r="M83" s="86"/>
      <c r="N83" s="86"/>
      <c r="O83" s="86"/>
      <c r="P83" s="86">
        <v>2</v>
      </c>
      <c r="Q83" s="86">
        <f t="shared" si="88"/>
        <v>3.1457280000000019</v>
      </c>
      <c r="R83" s="86">
        <f t="shared" si="88"/>
        <v>3.9321600000000019</v>
      </c>
      <c r="S83" s="86">
        <f t="shared" si="88"/>
        <v>4.9152000000000022</v>
      </c>
      <c r="T83" s="86">
        <f t="shared" si="88"/>
        <v>6.1440000000000019</v>
      </c>
      <c r="U83" s="86">
        <f t="shared" si="88"/>
        <v>7.6800000000000015</v>
      </c>
      <c r="V83" s="86">
        <f t="shared" si="88"/>
        <v>9.6000000000000014</v>
      </c>
      <c r="W83" s="52">
        <f t="shared" ref="W83:CE83" si="90">$E83*W33</f>
        <v>12</v>
      </c>
      <c r="X83" s="52">
        <f t="shared" si="90"/>
        <v>26.666666666666671</v>
      </c>
      <c r="Y83" s="52">
        <f t="shared" si="90"/>
        <v>42.666666666666671</v>
      </c>
      <c r="Z83" s="52">
        <f t="shared" si="90"/>
        <v>61.333333333333343</v>
      </c>
      <c r="AA83" s="52">
        <f t="shared" si="90"/>
        <v>66.666666666666671</v>
      </c>
      <c r="AB83" s="52">
        <f t="shared" si="90"/>
        <v>72</v>
      </c>
      <c r="AC83" s="52">
        <f t="shared" si="90"/>
        <v>72</v>
      </c>
      <c r="AD83" s="52">
        <f t="shared" si="90"/>
        <v>72</v>
      </c>
      <c r="AE83" s="52">
        <f t="shared" si="90"/>
        <v>72</v>
      </c>
      <c r="AF83" s="52">
        <f t="shared" si="90"/>
        <v>72</v>
      </c>
      <c r="AG83" s="52">
        <f t="shared" si="90"/>
        <v>72</v>
      </c>
      <c r="AH83" s="52">
        <f t="shared" si="90"/>
        <v>72</v>
      </c>
      <c r="AI83" s="52">
        <f t="shared" si="90"/>
        <v>72</v>
      </c>
      <c r="AJ83" s="52">
        <f t="shared" si="90"/>
        <v>72</v>
      </c>
      <c r="AK83" s="52">
        <f t="shared" si="90"/>
        <v>72</v>
      </c>
      <c r="AL83" s="52">
        <f t="shared" si="90"/>
        <v>72</v>
      </c>
      <c r="AM83" s="52">
        <f t="shared" si="90"/>
        <v>64</v>
      </c>
      <c r="AN83" s="52">
        <f t="shared" si="90"/>
        <v>53.333333333333343</v>
      </c>
      <c r="AO83" s="52">
        <f t="shared" si="90"/>
        <v>43.2</v>
      </c>
      <c r="AP83" s="52">
        <f t="shared" si="90"/>
        <v>37.866666666666667</v>
      </c>
      <c r="AQ83" s="52">
        <f t="shared" si="90"/>
        <v>35.733333333333334</v>
      </c>
      <c r="AR83" s="52">
        <f t="shared" si="90"/>
        <v>32.533333333333331</v>
      </c>
      <c r="AS83" s="52">
        <f t="shared" si="90"/>
        <v>32</v>
      </c>
      <c r="AT83" s="52">
        <f t="shared" si="90"/>
        <v>30.400000000000002</v>
      </c>
      <c r="AU83" s="52">
        <f t="shared" si="90"/>
        <v>0</v>
      </c>
      <c r="AV83" s="52">
        <f t="shared" si="90"/>
        <v>0</v>
      </c>
      <c r="AW83" s="52">
        <f t="shared" si="90"/>
        <v>0</v>
      </c>
      <c r="AX83" s="52">
        <f t="shared" si="90"/>
        <v>0</v>
      </c>
      <c r="AY83" s="52">
        <f t="shared" si="90"/>
        <v>0</v>
      </c>
      <c r="AZ83" s="52">
        <f t="shared" si="90"/>
        <v>0</v>
      </c>
      <c r="BA83" s="52">
        <f t="shared" si="90"/>
        <v>0</v>
      </c>
      <c r="BB83" s="52">
        <f t="shared" si="90"/>
        <v>0</v>
      </c>
      <c r="BC83" s="52">
        <f t="shared" si="90"/>
        <v>0</v>
      </c>
      <c r="BD83" s="52">
        <f t="shared" si="90"/>
        <v>0</v>
      </c>
      <c r="BE83" s="52">
        <f t="shared" si="90"/>
        <v>0</v>
      </c>
      <c r="BF83" s="52">
        <f t="shared" si="90"/>
        <v>0</v>
      </c>
      <c r="BG83" s="52">
        <f t="shared" si="90"/>
        <v>0</v>
      </c>
      <c r="BH83" s="52">
        <f t="shared" si="90"/>
        <v>0</v>
      </c>
      <c r="BI83" s="52">
        <f t="shared" si="90"/>
        <v>0</v>
      </c>
      <c r="BJ83" s="52">
        <f t="shared" si="90"/>
        <v>0</v>
      </c>
      <c r="BK83" s="52">
        <f t="shared" si="90"/>
        <v>0</v>
      </c>
      <c r="BL83" s="52">
        <f t="shared" si="90"/>
        <v>0</v>
      </c>
      <c r="BM83" s="52">
        <f t="shared" si="90"/>
        <v>0</v>
      </c>
      <c r="BN83" s="52">
        <f t="shared" si="90"/>
        <v>0</v>
      </c>
      <c r="BO83" s="52">
        <f t="shared" si="90"/>
        <v>0</v>
      </c>
      <c r="BP83" s="52">
        <f t="shared" si="90"/>
        <v>0</v>
      </c>
      <c r="BQ83" s="52">
        <f t="shared" si="90"/>
        <v>0</v>
      </c>
      <c r="BR83" s="52">
        <f t="shared" si="90"/>
        <v>0</v>
      </c>
      <c r="BS83" s="52">
        <f t="shared" si="90"/>
        <v>0</v>
      </c>
      <c r="BT83" s="52">
        <f t="shared" si="90"/>
        <v>0</v>
      </c>
      <c r="BU83" s="52">
        <f t="shared" si="90"/>
        <v>0</v>
      </c>
      <c r="BV83" s="52">
        <f t="shared" si="90"/>
        <v>0</v>
      </c>
      <c r="BW83" s="52">
        <f t="shared" si="90"/>
        <v>0</v>
      </c>
      <c r="BX83" s="52">
        <f t="shared" si="90"/>
        <v>0</v>
      </c>
      <c r="BY83" s="52">
        <f t="shared" si="90"/>
        <v>0</v>
      </c>
      <c r="BZ83" s="52">
        <f t="shared" si="90"/>
        <v>0</v>
      </c>
      <c r="CA83" s="52">
        <f t="shared" si="90"/>
        <v>0</v>
      </c>
      <c r="CB83" s="52">
        <f t="shared" si="90"/>
        <v>0</v>
      </c>
      <c r="CC83" s="52">
        <f t="shared" si="90"/>
        <v>0</v>
      </c>
      <c r="CD83" s="52">
        <f t="shared" si="90"/>
        <v>0</v>
      </c>
      <c r="CE83" s="52">
        <f t="shared" si="90"/>
        <v>0</v>
      </c>
    </row>
    <row r="84" spans="2:83" x14ac:dyDescent="0.25">
      <c r="B84" s="307"/>
      <c r="C84" s="54" t="s">
        <v>15</v>
      </c>
      <c r="E84" s="85">
        <v>0.8</v>
      </c>
      <c r="G84" s="86"/>
      <c r="H84" s="86"/>
      <c r="I84" s="86"/>
      <c r="J84" s="86"/>
      <c r="K84" s="86"/>
      <c r="L84" s="86"/>
      <c r="M84" s="86">
        <v>2</v>
      </c>
      <c r="N84" s="86">
        <f t="shared" ref="N84:U84" si="91">O84-5</f>
        <v>1.9719256000000058</v>
      </c>
      <c r="O84" s="86">
        <f t="shared" si="91"/>
        <v>6.9719256000000058</v>
      </c>
      <c r="P84" s="86">
        <f t="shared" si="91"/>
        <v>11.971925600000006</v>
      </c>
      <c r="Q84" s="86">
        <f t="shared" si="91"/>
        <v>16.971925600000006</v>
      </c>
      <c r="R84" s="86">
        <f t="shared" si="91"/>
        <v>21.971925600000006</v>
      </c>
      <c r="S84" s="86">
        <f t="shared" si="91"/>
        <v>26.971925600000006</v>
      </c>
      <c r="T84" s="86">
        <f t="shared" si="91"/>
        <v>31.971925600000006</v>
      </c>
      <c r="U84" s="86">
        <f t="shared" si="91"/>
        <v>36.971925600000006</v>
      </c>
      <c r="V84" s="86">
        <f>W84</f>
        <v>41.971925600000006</v>
      </c>
      <c r="W84" s="52">
        <f t="shared" ref="W84:CE84" si="92">$E84*W34</f>
        <v>41.971925600000006</v>
      </c>
      <c r="X84" s="52">
        <f t="shared" si="92"/>
        <v>41.971925600000006</v>
      </c>
      <c r="Y84" s="52">
        <f t="shared" si="92"/>
        <v>41.971925600000006</v>
      </c>
      <c r="Z84" s="52">
        <f t="shared" si="92"/>
        <v>41.971925600000006</v>
      </c>
      <c r="AA84" s="52">
        <f t="shared" si="92"/>
        <v>41.971925600000006</v>
      </c>
      <c r="AB84" s="52">
        <f t="shared" si="92"/>
        <v>41.971925600000006</v>
      </c>
      <c r="AC84" s="52">
        <f t="shared" si="92"/>
        <v>41.971925600000006</v>
      </c>
      <c r="AD84" s="52">
        <f t="shared" si="92"/>
        <v>41.971925600000006</v>
      </c>
      <c r="AE84" s="52">
        <f t="shared" si="92"/>
        <v>41.971925600000006</v>
      </c>
      <c r="AF84" s="52">
        <f t="shared" si="92"/>
        <v>41.971925600000006</v>
      </c>
      <c r="AG84" s="52">
        <f t="shared" si="92"/>
        <v>41.971925600000006</v>
      </c>
      <c r="AH84" s="52">
        <f t="shared" si="92"/>
        <v>41.971925600000006</v>
      </c>
      <c r="AI84" s="52">
        <f t="shared" si="92"/>
        <v>41.971925600000006</v>
      </c>
      <c r="AJ84" s="52">
        <f t="shared" si="92"/>
        <v>41.971925600000006</v>
      </c>
      <c r="AK84" s="52">
        <f t="shared" si="92"/>
        <v>41.971925600000006</v>
      </c>
      <c r="AL84" s="52">
        <f t="shared" si="92"/>
        <v>41.971925600000006</v>
      </c>
      <c r="AM84" s="52">
        <f t="shared" si="92"/>
        <v>41.971925600000006</v>
      </c>
      <c r="AN84" s="52">
        <f t="shared" si="92"/>
        <v>41.971925600000006</v>
      </c>
      <c r="AO84" s="52">
        <f t="shared" si="92"/>
        <v>41.971925600000006</v>
      </c>
      <c r="AP84" s="52">
        <f t="shared" si="92"/>
        <v>42.281306411719562</v>
      </c>
      <c r="AQ84" s="52">
        <f t="shared" si="92"/>
        <v>41.268214087015082</v>
      </c>
      <c r="AR84" s="52">
        <f t="shared" si="92"/>
        <v>39.362635004032946</v>
      </c>
      <c r="AS84" s="52">
        <f t="shared" si="92"/>
        <v>35.995945658980055</v>
      </c>
      <c r="AT84" s="52">
        <f t="shared" si="92"/>
        <v>33.685062783684536</v>
      </c>
      <c r="AU84" s="52">
        <f t="shared" si="92"/>
        <v>0</v>
      </c>
      <c r="AV84" s="52">
        <f t="shared" si="92"/>
        <v>0</v>
      </c>
      <c r="AW84" s="52">
        <f t="shared" si="92"/>
        <v>0</v>
      </c>
      <c r="AX84" s="52">
        <f t="shared" si="92"/>
        <v>0</v>
      </c>
      <c r="AY84" s="52">
        <f t="shared" si="92"/>
        <v>0</v>
      </c>
      <c r="AZ84" s="52">
        <f t="shared" si="92"/>
        <v>0</v>
      </c>
      <c r="BA84" s="52">
        <f t="shared" si="92"/>
        <v>0</v>
      </c>
      <c r="BB84" s="52">
        <f t="shared" si="92"/>
        <v>0</v>
      </c>
      <c r="BC84" s="52">
        <f t="shared" si="92"/>
        <v>0</v>
      </c>
      <c r="BD84" s="52">
        <f t="shared" si="92"/>
        <v>0</v>
      </c>
      <c r="BE84" s="52">
        <f t="shared" si="92"/>
        <v>0</v>
      </c>
      <c r="BF84" s="52">
        <f t="shared" si="92"/>
        <v>0</v>
      </c>
      <c r="BG84" s="52">
        <f t="shared" si="92"/>
        <v>0</v>
      </c>
      <c r="BH84" s="52">
        <f t="shared" si="92"/>
        <v>0</v>
      </c>
      <c r="BI84" s="52">
        <f t="shared" si="92"/>
        <v>0</v>
      </c>
      <c r="BJ84" s="52">
        <f t="shared" si="92"/>
        <v>0</v>
      </c>
      <c r="BK84" s="52">
        <f t="shared" si="92"/>
        <v>0</v>
      </c>
      <c r="BL84" s="52">
        <f t="shared" si="92"/>
        <v>0</v>
      </c>
      <c r="BM84" s="52">
        <f t="shared" si="92"/>
        <v>0</v>
      </c>
      <c r="BN84" s="52">
        <f t="shared" si="92"/>
        <v>0</v>
      </c>
      <c r="BO84" s="52">
        <f t="shared" si="92"/>
        <v>0</v>
      </c>
      <c r="BP84" s="52">
        <f t="shared" si="92"/>
        <v>0</v>
      </c>
      <c r="BQ84" s="52">
        <f t="shared" si="92"/>
        <v>0</v>
      </c>
      <c r="BR84" s="52">
        <f t="shared" si="92"/>
        <v>0</v>
      </c>
      <c r="BS84" s="52">
        <f t="shared" si="92"/>
        <v>0</v>
      </c>
      <c r="BT84" s="52">
        <f t="shared" si="92"/>
        <v>0</v>
      </c>
      <c r="BU84" s="52">
        <f t="shared" si="92"/>
        <v>0</v>
      </c>
      <c r="BV84" s="52">
        <f t="shared" si="92"/>
        <v>0</v>
      </c>
      <c r="BW84" s="52">
        <f t="shared" si="92"/>
        <v>0</v>
      </c>
      <c r="BX84" s="52">
        <f t="shared" si="92"/>
        <v>0</v>
      </c>
      <c r="BY84" s="52">
        <f t="shared" si="92"/>
        <v>0</v>
      </c>
      <c r="BZ84" s="52">
        <f t="shared" si="92"/>
        <v>0</v>
      </c>
      <c r="CA84" s="52">
        <f t="shared" si="92"/>
        <v>0</v>
      </c>
      <c r="CB84" s="52">
        <f t="shared" si="92"/>
        <v>0</v>
      </c>
      <c r="CC84" s="52">
        <f t="shared" si="92"/>
        <v>0</v>
      </c>
      <c r="CD84" s="52">
        <f t="shared" si="92"/>
        <v>0</v>
      </c>
      <c r="CE84" s="52">
        <f t="shared" si="92"/>
        <v>0</v>
      </c>
    </row>
    <row r="85" spans="2:83" x14ac:dyDescent="0.25">
      <c r="B85" s="307"/>
      <c r="C85" s="54" t="s">
        <v>16</v>
      </c>
      <c r="E85" s="85">
        <v>0.8</v>
      </c>
      <c r="G85" s="86"/>
      <c r="H85" s="86"/>
      <c r="I85" s="86"/>
      <c r="J85" s="86"/>
      <c r="K85" s="86"/>
      <c r="L85" s="86"/>
      <c r="M85" s="86">
        <v>0</v>
      </c>
      <c r="N85" s="86">
        <v>0</v>
      </c>
      <c r="O85" s="86">
        <v>0</v>
      </c>
      <c r="P85" s="86">
        <v>0</v>
      </c>
      <c r="Q85" s="86">
        <v>0</v>
      </c>
      <c r="R85" s="86">
        <v>0</v>
      </c>
      <c r="S85" s="86">
        <v>0</v>
      </c>
      <c r="T85" s="86">
        <v>0</v>
      </c>
      <c r="U85" s="86">
        <v>0</v>
      </c>
      <c r="V85" s="86">
        <v>0</v>
      </c>
      <c r="W85" s="52">
        <f t="shared" ref="W85:CE85" si="93">$E85*W35</f>
        <v>0</v>
      </c>
      <c r="X85" s="52">
        <f t="shared" si="93"/>
        <v>0</v>
      </c>
      <c r="Y85" s="52">
        <f t="shared" si="93"/>
        <v>0</v>
      </c>
      <c r="Z85" s="52">
        <f t="shared" si="93"/>
        <v>0</v>
      </c>
      <c r="AA85" s="52">
        <f t="shared" si="93"/>
        <v>0</v>
      </c>
      <c r="AB85" s="52">
        <f t="shared" si="93"/>
        <v>0</v>
      </c>
      <c r="AC85" s="52">
        <f t="shared" si="93"/>
        <v>0</v>
      </c>
      <c r="AD85" s="52">
        <f t="shared" si="93"/>
        <v>0</v>
      </c>
      <c r="AE85" s="52">
        <f t="shared" si="93"/>
        <v>0</v>
      </c>
      <c r="AF85" s="52">
        <f t="shared" si="93"/>
        <v>0</v>
      </c>
      <c r="AG85" s="52">
        <f t="shared" si="93"/>
        <v>0</v>
      </c>
      <c r="AH85" s="52">
        <f t="shared" si="93"/>
        <v>0</v>
      </c>
      <c r="AI85" s="52">
        <f t="shared" si="93"/>
        <v>0</v>
      </c>
      <c r="AJ85" s="52">
        <f t="shared" si="93"/>
        <v>0</v>
      </c>
      <c r="AK85" s="52">
        <f t="shared" si="93"/>
        <v>0</v>
      </c>
      <c r="AL85" s="52">
        <f t="shared" si="93"/>
        <v>8</v>
      </c>
      <c r="AM85" s="52">
        <f t="shared" si="93"/>
        <v>18.666666666666668</v>
      </c>
      <c r="AN85" s="52">
        <f t="shared" si="93"/>
        <v>37.333333333333336</v>
      </c>
      <c r="AO85" s="52">
        <f t="shared" si="93"/>
        <v>48</v>
      </c>
      <c r="AP85" s="52">
        <f t="shared" si="93"/>
        <v>56</v>
      </c>
      <c r="AQ85" s="52">
        <f t="shared" si="93"/>
        <v>56</v>
      </c>
      <c r="AR85" s="52">
        <f t="shared" si="93"/>
        <v>56</v>
      </c>
      <c r="AS85" s="52">
        <f t="shared" si="93"/>
        <v>56</v>
      </c>
      <c r="AT85" s="52">
        <f t="shared" si="93"/>
        <v>53.333333333333343</v>
      </c>
      <c r="AU85" s="52">
        <f t="shared" si="93"/>
        <v>0</v>
      </c>
      <c r="AV85" s="52">
        <f t="shared" si="93"/>
        <v>0</v>
      </c>
      <c r="AW85" s="52">
        <f t="shared" si="93"/>
        <v>0</v>
      </c>
      <c r="AX85" s="52">
        <f t="shared" si="93"/>
        <v>0</v>
      </c>
      <c r="AY85" s="52">
        <f t="shared" si="93"/>
        <v>0</v>
      </c>
      <c r="AZ85" s="52">
        <f t="shared" si="93"/>
        <v>0</v>
      </c>
      <c r="BA85" s="52">
        <f t="shared" si="93"/>
        <v>0</v>
      </c>
      <c r="BB85" s="52">
        <f t="shared" si="93"/>
        <v>0</v>
      </c>
      <c r="BC85" s="52">
        <f t="shared" si="93"/>
        <v>0</v>
      </c>
      <c r="BD85" s="52">
        <f t="shared" si="93"/>
        <v>0</v>
      </c>
      <c r="BE85" s="52">
        <f t="shared" si="93"/>
        <v>0</v>
      </c>
      <c r="BF85" s="52">
        <f t="shared" si="93"/>
        <v>0</v>
      </c>
      <c r="BG85" s="52">
        <f t="shared" si="93"/>
        <v>0</v>
      </c>
      <c r="BH85" s="52">
        <f t="shared" si="93"/>
        <v>0</v>
      </c>
      <c r="BI85" s="52">
        <f t="shared" si="93"/>
        <v>0</v>
      </c>
      <c r="BJ85" s="52">
        <f t="shared" si="93"/>
        <v>0</v>
      </c>
      <c r="BK85" s="52">
        <f t="shared" si="93"/>
        <v>0</v>
      </c>
      <c r="BL85" s="52">
        <f t="shared" si="93"/>
        <v>0</v>
      </c>
      <c r="BM85" s="52">
        <f t="shared" si="93"/>
        <v>0</v>
      </c>
      <c r="BN85" s="52">
        <f t="shared" si="93"/>
        <v>0</v>
      </c>
      <c r="BO85" s="52">
        <f t="shared" si="93"/>
        <v>0</v>
      </c>
      <c r="BP85" s="52">
        <f t="shared" si="93"/>
        <v>0</v>
      </c>
      <c r="BQ85" s="52">
        <f t="shared" si="93"/>
        <v>0</v>
      </c>
      <c r="BR85" s="52">
        <f t="shared" si="93"/>
        <v>0</v>
      </c>
      <c r="BS85" s="52">
        <f t="shared" si="93"/>
        <v>0</v>
      </c>
      <c r="BT85" s="52">
        <f t="shared" si="93"/>
        <v>0</v>
      </c>
      <c r="BU85" s="52">
        <f t="shared" si="93"/>
        <v>0</v>
      </c>
      <c r="BV85" s="52">
        <f t="shared" si="93"/>
        <v>0</v>
      </c>
      <c r="BW85" s="52">
        <f t="shared" si="93"/>
        <v>0</v>
      </c>
      <c r="BX85" s="52">
        <f t="shared" si="93"/>
        <v>0</v>
      </c>
      <c r="BY85" s="52">
        <f t="shared" si="93"/>
        <v>0</v>
      </c>
      <c r="BZ85" s="52">
        <f t="shared" si="93"/>
        <v>0</v>
      </c>
      <c r="CA85" s="52">
        <f t="shared" si="93"/>
        <v>0</v>
      </c>
      <c r="CB85" s="52">
        <f t="shared" si="93"/>
        <v>0</v>
      </c>
      <c r="CC85" s="52">
        <f t="shared" si="93"/>
        <v>0</v>
      </c>
      <c r="CD85" s="52">
        <f t="shared" si="93"/>
        <v>0</v>
      </c>
      <c r="CE85" s="52">
        <f t="shared" si="93"/>
        <v>0</v>
      </c>
    </row>
    <row r="86" spans="2:83" ht="24" x14ac:dyDescent="0.25">
      <c r="B86" s="307"/>
      <c r="C86" s="54" t="s">
        <v>17</v>
      </c>
      <c r="E86" s="85">
        <v>0.8</v>
      </c>
      <c r="G86" s="86"/>
      <c r="H86" s="86"/>
      <c r="I86" s="86"/>
      <c r="J86" s="86"/>
      <c r="K86" s="86"/>
      <c r="L86" s="86"/>
      <c r="M86" s="86">
        <v>0</v>
      </c>
      <c r="N86" s="86">
        <v>0</v>
      </c>
      <c r="O86" s="86">
        <v>0</v>
      </c>
      <c r="P86" s="86">
        <v>0</v>
      </c>
      <c r="Q86" s="86">
        <v>0</v>
      </c>
      <c r="R86" s="86">
        <v>0</v>
      </c>
      <c r="S86" s="86">
        <v>0</v>
      </c>
      <c r="T86" s="86">
        <v>0</v>
      </c>
      <c r="U86" s="86">
        <v>0</v>
      </c>
      <c r="V86" s="86">
        <v>0</v>
      </c>
      <c r="W86" s="52">
        <f t="shared" ref="W86:CE86" si="94">$E86*W36</f>
        <v>0</v>
      </c>
      <c r="X86" s="52">
        <f t="shared" si="94"/>
        <v>0</v>
      </c>
      <c r="Y86" s="52">
        <f t="shared" si="94"/>
        <v>0</v>
      </c>
      <c r="Z86" s="52">
        <f t="shared" si="94"/>
        <v>0</v>
      </c>
      <c r="AA86" s="52">
        <f t="shared" si="94"/>
        <v>0</v>
      </c>
      <c r="AB86" s="52">
        <f t="shared" si="94"/>
        <v>0</v>
      </c>
      <c r="AC86" s="52">
        <f t="shared" si="94"/>
        <v>0</v>
      </c>
      <c r="AD86" s="52">
        <f t="shared" si="94"/>
        <v>0</v>
      </c>
      <c r="AE86" s="52">
        <f t="shared" si="94"/>
        <v>0</v>
      </c>
      <c r="AF86" s="52">
        <f t="shared" si="94"/>
        <v>0</v>
      </c>
      <c r="AG86" s="52">
        <f t="shared" si="94"/>
        <v>0</v>
      </c>
      <c r="AH86" s="52">
        <f t="shared" si="94"/>
        <v>0</v>
      </c>
      <c r="AI86" s="52">
        <f t="shared" si="94"/>
        <v>0</v>
      </c>
      <c r="AJ86" s="52">
        <f t="shared" si="94"/>
        <v>0</v>
      </c>
      <c r="AK86" s="52">
        <f t="shared" si="94"/>
        <v>0</v>
      </c>
      <c r="AL86" s="52">
        <f t="shared" si="94"/>
        <v>0</v>
      </c>
      <c r="AM86" s="52">
        <f t="shared" si="94"/>
        <v>2.666666666666667</v>
      </c>
      <c r="AN86" s="52">
        <f t="shared" si="94"/>
        <v>21.333333333333336</v>
      </c>
      <c r="AO86" s="52">
        <f t="shared" si="94"/>
        <v>64.8</v>
      </c>
      <c r="AP86" s="52">
        <f t="shared" si="94"/>
        <v>113.06666666666668</v>
      </c>
      <c r="AQ86" s="52">
        <f t="shared" si="94"/>
        <v>137.6</v>
      </c>
      <c r="AR86" s="52">
        <f t="shared" si="94"/>
        <v>156.53333333333333</v>
      </c>
      <c r="AS86" s="52">
        <f t="shared" si="94"/>
        <v>195.4666666666667</v>
      </c>
      <c r="AT86" s="52">
        <f t="shared" si="94"/>
        <v>242.13333333333335</v>
      </c>
      <c r="AU86" s="52">
        <f t="shared" si="94"/>
        <v>0</v>
      </c>
      <c r="AV86" s="52">
        <f t="shared" si="94"/>
        <v>0</v>
      </c>
      <c r="AW86" s="52">
        <f t="shared" si="94"/>
        <v>0</v>
      </c>
      <c r="AX86" s="52">
        <f t="shared" si="94"/>
        <v>0</v>
      </c>
      <c r="AY86" s="52">
        <f t="shared" si="94"/>
        <v>0</v>
      </c>
      <c r="AZ86" s="52">
        <f t="shared" si="94"/>
        <v>0</v>
      </c>
      <c r="BA86" s="52">
        <f t="shared" si="94"/>
        <v>0</v>
      </c>
      <c r="BB86" s="52">
        <f t="shared" si="94"/>
        <v>0</v>
      </c>
      <c r="BC86" s="52">
        <f t="shared" si="94"/>
        <v>0</v>
      </c>
      <c r="BD86" s="52">
        <f t="shared" si="94"/>
        <v>0</v>
      </c>
      <c r="BE86" s="52">
        <f t="shared" si="94"/>
        <v>0</v>
      </c>
      <c r="BF86" s="52">
        <f t="shared" si="94"/>
        <v>0</v>
      </c>
      <c r="BG86" s="52">
        <f t="shared" si="94"/>
        <v>0</v>
      </c>
      <c r="BH86" s="52">
        <f t="shared" si="94"/>
        <v>0</v>
      </c>
      <c r="BI86" s="52">
        <f t="shared" si="94"/>
        <v>0</v>
      </c>
      <c r="BJ86" s="52">
        <f t="shared" si="94"/>
        <v>0</v>
      </c>
      <c r="BK86" s="52">
        <f t="shared" si="94"/>
        <v>0</v>
      </c>
      <c r="BL86" s="52">
        <f t="shared" si="94"/>
        <v>0</v>
      </c>
      <c r="BM86" s="52">
        <f t="shared" si="94"/>
        <v>0</v>
      </c>
      <c r="BN86" s="52">
        <f t="shared" si="94"/>
        <v>0</v>
      </c>
      <c r="BO86" s="52">
        <f t="shared" si="94"/>
        <v>0</v>
      </c>
      <c r="BP86" s="52">
        <f t="shared" si="94"/>
        <v>0</v>
      </c>
      <c r="BQ86" s="52">
        <f t="shared" si="94"/>
        <v>0</v>
      </c>
      <c r="BR86" s="52">
        <f t="shared" si="94"/>
        <v>0</v>
      </c>
      <c r="BS86" s="52">
        <f t="shared" si="94"/>
        <v>0</v>
      </c>
      <c r="BT86" s="52">
        <f t="shared" si="94"/>
        <v>0</v>
      </c>
      <c r="BU86" s="52">
        <f t="shared" si="94"/>
        <v>0</v>
      </c>
      <c r="BV86" s="52">
        <f t="shared" si="94"/>
        <v>0</v>
      </c>
      <c r="BW86" s="52">
        <f t="shared" si="94"/>
        <v>0</v>
      </c>
      <c r="BX86" s="52">
        <f t="shared" si="94"/>
        <v>0</v>
      </c>
      <c r="BY86" s="52">
        <f t="shared" si="94"/>
        <v>0</v>
      </c>
      <c r="BZ86" s="52">
        <f t="shared" si="94"/>
        <v>0</v>
      </c>
      <c r="CA86" s="52">
        <f t="shared" si="94"/>
        <v>0</v>
      </c>
      <c r="CB86" s="52">
        <f t="shared" si="94"/>
        <v>0</v>
      </c>
      <c r="CC86" s="52">
        <f t="shared" si="94"/>
        <v>0</v>
      </c>
      <c r="CD86" s="52">
        <f t="shared" si="94"/>
        <v>0</v>
      </c>
      <c r="CE86" s="52">
        <f t="shared" si="94"/>
        <v>0</v>
      </c>
    </row>
    <row r="87" spans="2:83" ht="24" x14ac:dyDescent="0.25">
      <c r="B87" s="307"/>
      <c r="C87" s="54" t="s">
        <v>74</v>
      </c>
      <c r="E87" s="85">
        <v>0.8</v>
      </c>
      <c r="G87" s="86"/>
      <c r="H87" s="86"/>
      <c r="I87" s="86"/>
      <c r="J87" s="86"/>
      <c r="K87" s="86"/>
      <c r="L87" s="86"/>
      <c r="M87" s="86">
        <v>0</v>
      </c>
      <c r="N87" s="86">
        <v>0</v>
      </c>
      <c r="O87" s="86">
        <v>0</v>
      </c>
      <c r="P87" s="86">
        <v>0</v>
      </c>
      <c r="Q87" s="86">
        <v>0</v>
      </c>
      <c r="R87" s="86">
        <v>0</v>
      </c>
      <c r="S87" s="86">
        <v>0</v>
      </c>
      <c r="T87" s="86">
        <v>0</v>
      </c>
      <c r="U87" s="86">
        <v>0</v>
      </c>
      <c r="V87" s="86">
        <v>0</v>
      </c>
      <c r="W87" s="52">
        <f t="shared" ref="W87:CE87" si="95">$E87*W37</f>
        <v>0</v>
      </c>
      <c r="X87" s="52">
        <f t="shared" si="95"/>
        <v>0</v>
      </c>
      <c r="Y87" s="52">
        <f t="shared" si="95"/>
        <v>5.624732008000001E-2</v>
      </c>
      <c r="Z87" s="52">
        <f t="shared" si="95"/>
        <v>0.42822021394303045</v>
      </c>
      <c r="AA87" s="52">
        <f t="shared" si="95"/>
        <v>1.5196611953551518</v>
      </c>
      <c r="AB87" s="52">
        <f t="shared" si="95"/>
        <v>3.7093210995587875</v>
      </c>
      <c r="AC87" s="52">
        <f t="shared" si="95"/>
        <v>6.9803179022896975</v>
      </c>
      <c r="AD87" s="52">
        <f t="shared" si="95"/>
        <v>11.073392922719593</v>
      </c>
      <c r="AE87" s="52">
        <f t="shared" si="95"/>
        <v>15.70953677677899</v>
      </c>
      <c r="AF87" s="52">
        <f t="shared" si="95"/>
        <v>20.713807191121617</v>
      </c>
      <c r="AG87" s="52">
        <f t="shared" si="95"/>
        <v>25.948728563519598</v>
      </c>
      <c r="AH87" s="52">
        <f t="shared" si="95"/>
        <v>31.271824014437176</v>
      </c>
      <c r="AI87" s="52">
        <f t="shared" si="95"/>
        <v>36.628951479499001</v>
      </c>
      <c r="AJ87" s="52">
        <f t="shared" si="95"/>
        <v>42.086274035392336</v>
      </c>
      <c r="AK87" s="52">
        <f t="shared" si="95"/>
        <v>47.960601858010762</v>
      </c>
      <c r="AL87" s="52">
        <f t="shared" si="95"/>
        <v>55.432118370635806</v>
      </c>
      <c r="AM87" s="52">
        <f t="shared" si="95"/>
        <v>65.931685414934151</v>
      </c>
      <c r="AN87" s="52">
        <f t="shared" si="95"/>
        <v>80.493415313136779</v>
      </c>
      <c r="AO87" s="52">
        <f t="shared" si="95"/>
        <v>97.734562738940028</v>
      </c>
      <c r="AP87" s="52">
        <f t="shared" si="95"/>
        <v>115.12764087580834</v>
      </c>
      <c r="AQ87" s="52">
        <f t="shared" si="95"/>
        <v>129.42734229159336</v>
      </c>
      <c r="AR87" s="52">
        <f t="shared" si="95"/>
        <v>137.65121644303338</v>
      </c>
      <c r="AS87" s="52">
        <f t="shared" si="95"/>
        <v>138.91502837344785</v>
      </c>
      <c r="AT87" s="52">
        <f t="shared" si="95"/>
        <v>126.64078937424784</v>
      </c>
      <c r="AU87" s="52">
        <f t="shared" si="95"/>
        <v>0</v>
      </c>
      <c r="AV87" s="52">
        <f t="shared" si="95"/>
        <v>0</v>
      </c>
      <c r="AW87" s="52">
        <f t="shared" si="95"/>
        <v>0</v>
      </c>
      <c r="AX87" s="52">
        <f t="shared" si="95"/>
        <v>0</v>
      </c>
      <c r="AY87" s="52">
        <f t="shared" si="95"/>
        <v>0</v>
      </c>
      <c r="AZ87" s="52">
        <f t="shared" si="95"/>
        <v>0</v>
      </c>
      <c r="BA87" s="52">
        <f t="shared" si="95"/>
        <v>0</v>
      </c>
      <c r="BB87" s="52">
        <f t="shared" si="95"/>
        <v>0</v>
      </c>
      <c r="BC87" s="52">
        <f t="shared" si="95"/>
        <v>0</v>
      </c>
      <c r="BD87" s="52">
        <f t="shared" si="95"/>
        <v>0</v>
      </c>
      <c r="BE87" s="52">
        <f t="shared" si="95"/>
        <v>0</v>
      </c>
      <c r="BF87" s="52">
        <f t="shared" si="95"/>
        <v>0</v>
      </c>
      <c r="BG87" s="52">
        <f t="shared" si="95"/>
        <v>0</v>
      </c>
      <c r="BH87" s="52">
        <f t="shared" si="95"/>
        <v>0</v>
      </c>
      <c r="BI87" s="52">
        <f t="shared" si="95"/>
        <v>0</v>
      </c>
      <c r="BJ87" s="52">
        <f t="shared" si="95"/>
        <v>0</v>
      </c>
      <c r="BK87" s="52">
        <f t="shared" si="95"/>
        <v>0</v>
      </c>
      <c r="BL87" s="52">
        <f t="shared" si="95"/>
        <v>0</v>
      </c>
      <c r="BM87" s="52">
        <f t="shared" si="95"/>
        <v>0</v>
      </c>
      <c r="BN87" s="52">
        <f t="shared" si="95"/>
        <v>0</v>
      </c>
      <c r="BO87" s="52">
        <f t="shared" si="95"/>
        <v>0</v>
      </c>
      <c r="BP87" s="52">
        <f t="shared" si="95"/>
        <v>0</v>
      </c>
      <c r="BQ87" s="52">
        <f t="shared" si="95"/>
        <v>0</v>
      </c>
      <c r="BR87" s="52">
        <f t="shared" si="95"/>
        <v>0</v>
      </c>
      <c r="BS87" s="52">
        <f t="shared" si="95"/>
        <v>0</v>
      </c>
      <c r="BT87" s="52">
        <f t="shared" si="95"/>
        <v>0</v>
      </c>
      <c r="BU87" s="52">
        <f t="shared" si="95"/>
        <v>0</v>
      </c>
      <c r="BV87" s="52">
        <f t="shared" si="95"/>
        <v>0</v>
      </c>
      <c r="BW87" s="52">
        <f t="shared" si="95"/>
        <v>0</v>
      </c>
      <c r="BX87" s="52">
        <f t="shared" si="95"/>
        <v>0</v>
      </c>
      <c r="BY87" s="52">
        <f t="shared" si="95"/>
        <v>0</v>
      </c>
      <c r="BZ87" s="52">
        <f t="shared" si="95"/>
        <v>0</v>
      </c>
      <c r="CA87" s="52">
        <f t="shared" si="95"/>
        <v>0</v>
      </c>
      <c r="CB87" s="52">
        <f t="shared" si="95"/>
        <v>0</v>
      </c>
      <c r="CC87" s="52">
        <f t="shared" si="95"/>
        <v>0</v>
      </c>
      <c r="CD87" s="52">
        <f t="shared" si="95"/>
        <v>0</v>
      </c>
      <c r="CE87" s="52">
        <f t="shared" si="95"/>
        <v>0</v>
      </c>
    </row>
    <row r="88" spans="2:83" x14ac:dyDescent="0.25">
      <c r="B88" s="307"/>
      <c r="C88" s="3" t="s">
        <v>77</v>
      </c>
      <c r="E88" s="85"/>
      <c r="G88" s="11">
        <f t="shared" ref="G88:V88" si="96">SUM(G82:G87)</f>
        <v>0</v>
      </c>
      <c r="H88" s="11">
        <f t="shared" si="96"/>
        <v>0</v>
      </c>
      <c r="I88" s="11">
        <f t="shared" si="96"/>
        <v>0</v>
      </c>
      <c r="J88" s="11">
        <f t="shared" si="96"/>
        <v>0</v>
      </c>
      <c r="K88" s="11">
        <f t="shared" si="96"/>
        <v>0</v>
      </c>
      <c r="L88" s="11">
        <f t="shared" si="96"/>
        <v>0</v>
      </c>
      <c r="M88" s="11">
        <f t="shared" si="96"/>
        <v>2</v>
      </c>
      <c r="N88" s="11">
        <f t="shared" si="96"/>
        <v>1.9719256000000058</v>
      </c>
      <c r="O88" s="11">
        <f t="shared" si="96"/>
        <v>6.9719256000000058</v>
      </c>
      <c r="P88" s="11">
        <f t="shared" si="96"/>
        <v>15.971925600000006</v>
      </c>
      <c r="Q88" s="11">
        <f t="shared" si="96"/>
        <v>24.378956458146799</v>
      </c>
      <c r="R88" s="11">
        <f t="shared" si="96"/>
        <v>31.230714172683498</v>
      </c>
      <c r="S88" s="11">
        <f t="shared" si="96"/>
        <v>38.545411315854366</v>
      </c>
      <c r="T88" s="11">
        <f t="shared" si="96"/>
        <v>46.438782744817956</v>
      </c>
      <c r="U88" s="11">
        <f t="shared" si="96"/>
        <v>55.055497031022441</v>
      </c>
      <c r="V88" s="11">
        <f t="shared" si="96"/>
        <v>64.576389888778053</v>
      </c>
      <c r="W88" s="6">
        <f t="shared" ref="W88:CE88" si="97">SUM(W82:W87)</f>
        <v>70.227505960972564</v>
      </c>
      <c r="X88" s="6">
        <f t="shared" si="97"/>
        <v>87.794600008969084</v>
      </c>
      <c r="Y88" s="6">
        <f t="shared" si="97"/>
        <v>109.68432507070659</v>
      </c>
      <c r="Z88" s="6">
        <f t="shared" si="97"/>
        <v>134.6582425448328</v>
      </c>
      <c r="AA88" s="6">
        <f t="shared" si="97"/>
        <v>147.10886668622052</v>
      </c>
      <c r="AB88" s="6">
        <f t="shared" si="97"/>
        <v>160.74098463949781</v>
      </c>
      <c r="AC88" s="6">
        <f t="shared" si="97"/>
        <v>170.19858528397651</v>
      </c>
      <c r="AD88" s="6">
        <f t="shared" si="97"/>
        <v>180.53681090879681</v>
      </c>
      <c r="AE88" s="6">
        <f t="shared" si="97"/>
        <v>191.45655224269274</v>
      </c>
      <c r="AF88" s="6">
        <f t="shared" si="97"/>
        <v>202.76009834043268</v>
      </c>
      <c r="AG88" s="6">
        <f t="shared" si="97"/>
        <v>214.2991740043461</v>
      </c>
      <c r="AH88" s="6">
        <f t="shared" si="97"/>
        <v>225.94161527329214</v>
      </c>
      <c r="AI88" s="6">
        <f t="shared" si="97"/>
        <v>237.58177634789536</v>
      </c>
      <c r="AJ88" s="6">
        <f t="shared" si="97"/>
        <v>249.13343970436861</v>
      </c>
      <c r="AK88" s="6">
        <f t="shared" si="97"/>
        <v>260.75601607804862</v>
      </c>
      <c r="AL88" s="6">
        <f t="shared" si="97"/>
        <v>281.39216237129187</v>
      </c>
      <c r="AM88" s="6">
        <f t="shared" si="97"/>
        <v>301.66942410364811</v>
      </c>
      <c r="AN88" s="6">
        <f t="shared" si="97"/>
        <v>346.66088209360663</v>
      </c>
      <c r="AO88" s="6">
        <f t="shared" si="97"/>
        <v>411.01629666442159</v>
      </c>
      <c r="AP88" s="6">
        <f t="shared" si="97"/>
        <v>482.36135342517684</v>
      </c>
      <c r="AQ88" s="6">
        <f t="shared" si="97"/>
        <v>519.66846913155075</v>
      </c>
      <c r="AR88" s="6">
        <f t="shared" si="97"/>
        <v>542.50674468875525</v>
      </c>
      <c r="AS88" s="6">
        <f t="shared" si="97"/>
        <v>581.19170275603824</v>
      </c>
      <c r="AT88" s="6">
        <f t="shared" si="97"/>
        <v>617.25655666280045</v>
      </c>
      <c r="AU88" s="6">
        <f t="shared" si="97"/>
        <v>0</v>
      </c>
      <c r="AV88" s="6">
        <f t="shared" si="97"/>
        <v>0</v>
      </c>
      <c r="AW88" s="6">
        <f t="shared" si="97"/>
        <v>0</v>
      </c>
      <c r="AX88" s="6">
        <f t="shared" si="97"/>
        <v>0</v>
      </c>
      <c r="AY88" s="6">
        <f t="shared" si="97"/>
        <v>0</v>
      </c>
      <c r="AZ88" s="6">
        <f t="shared" si="97"/>
        <v>0</v>
      </c>
      <c r="BA88" s="6">
        <f t="shared" si="97"/>
        <v>0</v>
      </c>
      <c r="BB88" s="6">
        <f t="shared" si="97"/>
        <v>0</v>
      </c>
      <c r="BC88" s="6">
        <f t="shared" si="97"/>
        <v>0</v>
      </c>
      <c r="BD88" s="6">
        <f t="shared" si="97"/>
        <v>0</v>
      </c>
      <c r="BE88" s="6">
        <f t="shared" si="97"/>
        <v>0</v>
      </c>
      <c r="BF88" s="6">
        <f t="shared" si="97"/>
        <v>0</v>
      </c>
      <c r="BG88" s="6">
        <f t="shared" si="97"/>
        <v>0</v>
      </c>
      <c r="BH88" s="6">
        <f t="shared" si="97"/>
        <v>0</v>
      </c>
      <c r="BI88" s="6">
        <f t="shared" si="97"/>
        <v>0</v>
      </c>
      <c r="BJ88" s="6">
        <f t="shared" si="97"/>
        <v>0</v>
      </c>
      <c r="BK88" s="6">
        <f t="shared" si="97"/>
        <v>0</v>
      </c>
      <c r="BL88" s="6">
        <f t="shared" si="97"/>
        <v>0</v>
      </c>
      <c r="BM88" s="6">
        <f t="shared" si="97"/>
        <v>0</v>
      </c>
      <c r="BN88" s="6">
        <f t="shared" si="97"/>
        <v>0</v>
      </c>
      <c r="BO88" s="6">
        <f t="shared" si="97"/>
        <v>0</v>
      </c>
      <c r="BP88" s="6">
        <f t="shared" si="97"/>
        <v>0</v>
      </c>
      <c r="BQ88" s="6">
        <f t="shared" si="97"/>
        <v>0</v>
      </c>
      <c r="BR88" s="6">
        <f t="shared" si="97"/>
        <v>0</v>
      </c>
      <c r="BS88" s="6">
        <f t="shared" si="97"/>
        <v>0</v>
      </c>
      <c r="BT88" s="6">
        <f t="shared" si="97"/>
        <v>0</v>
      </c>
      <c r="BU88" s="6">
        <f t="shared" si="97"/>
        <v>0</v>
      </c>
      <c r="BV88" s="6">
        <f t="shared" si="97"/>
        <v>0</v>
      </c>
      <c r="BW88" s="6">
        <f t="shared" si="97"/>
        <v>0</v>
      </c>
      <c r="BX88" s="6">
        <f t="shared" si="97"/>
        <v>0</v>
      </c>
      <c r="BY88" s="6">
        <f t="shared" si="97"/>
        <v>0</v>
      </c>
      <c r="BZ88" s="6">
        <f t="shared" si="97"/>
        <v>0</v>
      </c>
      <c r="CA88" s="6">
        <f t="shared" si="97"/>
        <v>0</v>
      </c>
      <c r="CB88" s="6">
        <f t="shared" si="97"/>
        <v>0</v>
      </c>
      <c r="CC88" s="6">
        <f t="shared" si="97"/>
        <v>0</v>
      </c>
      <c r="CD88" s="6">
        <f t="shared" si="97"/>
        <v>0</v>
      </c>
      <c r="CE88" s="6">
        <f t="shared" si="97"/>
        <v>0</v>
      </c>
    </row>
    <row r="89" spans="2:83" x14ac:dyDescent="0.25">
      <c r="B89" s="307" t="s">
        <v>3</v>
      </c>
      <c r="C89" s="54" t="s">
        <v>19</v>
      </c>
      <c r="E89" s="85">
        <v>0.8</v>
      </c>
      <c r="G89" s="86">
        <f t="shared" ref="G89:V89" si="98">0.99*H89</f>
        <v>117.91367178245878</v>
      </c>
      <c r="H89" s="86">
        <f t="shared" si="98"/>
        <v>119.10471897218058</v>
      </c>
      <c r="I89" s="86">
        <f t="shared" si="98"/>
        <v>120.30779694159655</v>
      </c>
      <c r="J89" s="86">
        <f t="shared" si="98"/>
        <v>121.52302721373388</v>
      </c>
      <c r="K89" s="86">
        <f t="shared" si="98"/>
        <v>122.75053253912513</v>
      </c>
      <c r="L89" s="86">
        <f t="shared" si="98"/>
        <v>123.9904369082072</v>
      </c>
      <c r="M89" s="86">
        <f t="shared" si="98"/>
        <v>125.24286556384565</v>
      </c>
      <c r="N89" s="86">
        <f t="shared" si="98"/>
        <v>126.50794501398551</v>
      </c>
      <c r="O89" s="86">
        <f t="shared" si="98"/>
        <v>127.7858030444298</v>
      </c>
      <c r="P89" s="86">
        <f t="shared" si="98"/>
        <v>129.07656873174727</v>
      </c>
      <c r="Q89" s="86">
        <f t="shared" si="98"/>
        <v>130.38037245631037</v>
      </c>
      <c r="R89" s="86">
        <f t="shared" si="98"/>
        <v>131.69734591546501</v>
      </c>
      <c r="S89" s="86">
        <f t="shared" si="98"/>
        <v>133.02762213683334</v>
      </c>
      <c r="T89" s="86">
        <f t="shared" si="98"/>
        <v>134.37133549175084</v>
      </c>
      <c r="U89" s="86">
        <f t="shared" si="98"/>
        <v>135.72862170883923</v>
      </c>
      <c r="V89" s="86">
        <f t="shared" si="98"/>
        <v>137.09961788771639</v>
      </c>
      <c r="W89" s="52">
        <f t="shared" ref="W89:CE89" si="99">$E89*W39</f>
        <v>138.48446251284483</v>
      </c>
      <c r="X89" s="52">
        <f t="shared" si="99"/>
        <v>137.91816459632639</v>
      </c>
      <c r="Y89" s="52">
        <f t="shared" si="99"/>
        <v>136.4880353622016</v>
      </c>
      <c r="Z89" s="52">
        <f t="shared" si="99"/>
        <v>134.57272171872714</v>
      </c>
      <c r="AA89" s="52">
        <f t="shared" si="99"/>
        <v>132.35565747521139</v>
      </c>
      <c r="AB89" s="52">
        <f t="shared" si="99"/>
        <v>130.42312768998971</v>
      </c>
      <c r="AC89" s="52">
        <f t="shared" si="99"/>
        <v>129.04685664355273</v>
      </c>
      <c r="AD89" s="52">
        <f t="shared" si="99"/>
        <v>127.93644048351855</v>
      </c>
      <c r="AE89" s="52">
        <f t="shared" si="99"/>
        <v>126.78654397419805</v>
      </c>
      <c r="AF89" s="52">
        <f t="shared" si="99"/>
        <v>125.5196804953344</v>
      </c>
      <c r="AG89" s="52">
        <f t="shared" si="99"/>
        <v>124.06113393594313</v>
      </c>
      <c r="AH89" s="52">
        <f t="shared" si="99"/>
        <v>122.42176368175504</v>
      </c>
      <c r="AI89" s="52">
        <f t="shared" si="99"/>
        <v>120.68478054573798</v>
      </c>
      <c r="AJ89" s="52">
        <f t="shared" si="99"/>
        <v>118.93062483158758</v>
      </c>
      <c r="AK89" s="52">
        <f t="shared" si="99"/>
        <v>117.15929653930385</v>
      </c>
      <c r="AL89" s="52">
        <f t="shared" si="99"/>
        <v>115.29807735295718</v>
      </c>
      <c r="AM89" s="52">
        <f t="shared" si="99"/>
        <v>112.24565746039755</v>
      </c>
      <c r="AN89" s="52">
        <f t="shared" si="99"/>
        <v>106.88049558703932</v>
      </c>
      <c r="AO89" s="52">
        <f t="shared" si="99"/>
        <v>92.312156565286429</v>
      </c>
      <c r="AP89" s="52">
        <f t="shared" si="99"/>
        <v>75.069545280507739</v>
      </c>
      <c r="AQ89" s="52">
        <f t="shared" si="99"/>
        <v>57.977685866666675</v>
      </c>
      <c r="AR89" s="52">
        <f t="shared" si="99"/>
        <v>48.864790933599998</v>
      </c>
      <c r="AS89" s="52">
        <f t="shared" si="99"/>
        <v>43.4381485336</v>
      </c>
      <c r="AT89" s="52">
        <f t="shared" si="99"/>
        <v>28.769663200266663</v>
      </c>
      <c r="AU89" s="52">
        <f t="shared" si="99"/>
        <v>0</v>
      </c>
      <c r="AV89" s="52">
        <f t="shared" si="99"/>
        <v>0</v>
      </c>
      <c r="AW89" s="52">
        <f t="shared" si="99"/>
        <v>0</v>
      </c>
      <c r="AX89" s="52">
        <f t="shared" si="99"/>
        <v>0</v>
      </c>
      <c r="AY89" s="52">
        <f t="shared" si="99"/>
        <v>0</v>
      </c>
      <c r="AZ89" s="52">
        <f t="shared" si="99"/>
        <v>0</v>
      </c>
      <c r="BA89" s="52">
        <f t="shared" si="99"/>
        <v>0</v>
      </c>
      <c r="BB89" s="52">
        <f t="shared" si="99"/>
        <v>0</v>
      </c>
      <c r="BC89" s="52">
        <f t="shared" si="99"/>
        <v>0</v>
      </c>
      <c r="BD89" s="52">
        <f t="shared" si="99"/>
        <v>0</v>
      </c>
      <c r="BE89" s="52">
        <f t="shared" si="99"/>
        <v>0</v>
      </c>
      <c r="BF89" s="52">
        <f t="shared" si="99"/>
        <v>0</v>
      </c>
      <c r="BG89" s="52">
        <f t="shared" si="99"/>
        <v>0</v>
      </c>
      <c r="BH89" s="52">
        <f t="shared" si="99"/>
        <v>0</v>
      </c>
      <c r="BI89" s="52">
        <f t="shared" si="99"/>
        <v>0</v>
      </c>
      <c r="BJ89" s="52">
        <f t="shared" si="99"/>
        <v>0</v>
      </c>
      <c r="BK89" s="52">
        <f t="shared" si="99"/>
        <v>0</v>
      </c>
      <c r="BL89" s="52">
        <f t="shared" si="99"/>
        <v>0</v>
      </c>
      <c r="BM89" s="52">
        <f t="shared" si="99"/>
        <v>0</v>
      </c>
      <c r="BN89" s="52">
        <f t="shared" si="99"/>
        <v>0</v>
      </c>
      <c r="BO89" s="52">
        <f t="shared" si="99"/>
        <v>0</v>
      </c>
      <c r="BP89" s="52">
        <f t="shared" si="99"/>
        <v>0</v>
      </c>
      <c r="BQ89" s="52">
        <f t="shared" si="99"/>
        <v>0</v>
      </c>
      <c r="BR89" s="52">
        <f t="shared" si="99"/>
        <v>0</v>
      </c>
      <c r="BS89" s="52">
        <f t="shared" si="99"/>
        <v>0</v>
      </c>
      <c r="BT89" s="52">
        <f t="shared" si="99"/>
        <v>0</v>
      </c>
      <c r="BU89" s="52">
        <f t="shared" si="99"/>
        <v>0</v>
      </c>
      <c r="BV89" s="52">
        <f t="shared" si="99"/>
        <v>0</v>
      </c>
      <c r="BW89" s="52">
        <f t="shared" si="99"/>
        <v>0</v>
      </c>
      <c r="BX89" s="52">
        <f t="shared" si="99"/>
        <v>0</v>
      </c>
      <c r="BY89" s="52">
        <f t="shared" si="99"/>
        <v>0</v>
      </c>
      <c r="BZ89" s="52">
        <f t="shared" si="99"/>
        <v>0</v>
      </c>
      <c r="CA89" s="52">
        <f t="shared" si="99"/>
        <v>0</v>
      </c>
      <c r="CB89" s="52">
        <f t="shared" si="99"/>
        <v>0</v>
      </c>
      <c r="CC89" s="52">
        <f t="shared" si="99"/>
        <v>0</v>
      </c>
      <c r="CD89" s="52">
        <f t="shared" si="99"/>
        <v>0</v>
      </c>
      <c r="CE89" s="52">
        <f t="shared" si="99"/>
        <v>0</v>
      </c>
    </row>
    <row r="90" spans="2:83" ht="24" x14ac:dyDescent="0.25">
      <c r="B90" s="307"/>
      <c r="C90" s="54" t="s">
        <v>20</v>
      </c>
      <c r="E90" s="85">
        <v>0.8</v>
      </c>
      <c r="G90" s="86">
        <f t="shared" ref="G90:V90" si="100">0.99*H90</f>
        <v>1031.588392890947</v>
      </c>
      <c r="H90" s="86">
        <f t="shared" si="100"/>
        <v>1042.0084776676233</v>
      </c>
      <c r="I90" s="86">
        <f t="shared" si="100"/>
        <v>1052.5338158258821</v>
      </c>
      <c r="J90" s="86">
        <f t="shared" si="100"/>
        <v>1063.1654705311942</v>
      </c>
      <c r="K90" s="86">
        <f t="shared" si="100"/>
        <v>1073.904515688075</v>
      </c>
      <c r="L90" s="86">
        <f t="shared" si="100"/>
        <v>1084.7520360485605</v>
      </c>
      <c r="M90" s="86">
        <f t="shared" si="100"/>
        <v>1095.7091273217784</v>
      </c>
      <c r="N90" s="86">
        <f t="shared" si="100"/>
        <v>1106.7768962846246</v>
      </c>
      <c r="O90" s="86">
        <f t="shared" si="100"/>
        <v>1117.9564608935602</v>
      </c>
      <c r="P90" s="86">
        <f t="shared" si="100"/>
        <v>1129.2489503975355</v>
      </c>
      <c r="Q90" s="86">
        <f t="shared" si="100"/>
        <v>1140.6555054520561</v>
      </c>
      <c r="R90" s="86">
        <f t="shared" si="100"/>
        <v>1152.1772782344001</v>
      </c>
      <c r="S90" s="86">
        <f t="shared" si="100"/>
        <v>1163.8154325600001</v>
      </c>
      <c r="T90" s="86">
        <f t="shared" si="100"/>
        <v>1175.571144</v>
      </c>
      <c r="U90" s="86">
        <f t="shared" si="100"/>
        <v>1187.4456</v>
      </c>
      <c r="V90" s="86">
        <f t="shared" si="100"/>
        <v>1199.44</v>
      </c>
      <c r="W90" s="89">
        <f t="shared" ref="W90:CE90" si="101">$E90*W40</f>
        <v>1211.5555555555557</v>
      </c>
      <c r="X90" s="52">
        <f t="shared" si="101"/>
        <v>1204.0953233934656</v>
      </c>
      <c r="Y90" s="52">
        <f t="shared" si="101"/>
        <v>1196.635091231374</v>
      </c>
      <c r="Z90" s="52">
        <f t="shared" si="101"/>
        <v>1189.1748590692823</v>
      </c>
      <c r="AA90" s="52">
        <f t="shared" si="101"/>
        <v>1181.7146269071907</v>
      </c>
      <c r="AB90" s="52">
        <f t="shared" si="101"/>
        <v>1174.2543947450993</v>
      </c>
      <c r="AC90" s="52">
        <f t="shared" si="101"/>
        <v>1166.7941625830076</v>
      </c>
      <c r="AD90" s="52">
        <f t="shared" si="101"/>
        <v>1159.333930420916</v>
      </c>
      <c r="AE90" s="52">
        <f t="shared" si="101"/>
        <v>1151.8736982588243</v>
      </c>
      <c r="AF90" s="52">
        <f t="shared" si="101"/>
        <v>1144.4134660967327</v>
      </c>
      <c r="AG90" s="52">
        <f t="shared" si="101"/>
        <v>1136.9532339346413</v>
      </c>
      <c r="AH90" s="52">
        <f t="shared" si="101"/>
        <v>1129.4930017725496</v>
      </c>
      <c r="AI90" s="52">
        <f t="shared" si="101"/>
        <v>1122.032769610458</v>
      </c>
      <c r="AJ90" s="52">
        <f t="shared" si="101"/>
        <v>1114.5725374483663</v>
      </c>
      <c r="AK90" s="52">
        <f t="shared" si="101"/>
        <v>1107.1123052862747</v>
      </c>
      <c r="AL90" s="52">
        <f t="shared" si="101"/>
        <v>1099.6520731241833</v>
      </c>
      <c r="AM90" s="52">
        <f t="shared" si="101"/>
        <v>1092.1918409620916</v>
      </c>
      <c r="AN90" s="89">
        <f t="shared" si="101"/>
        <v>1084.7316088</v>
      </c>
      <c r="AO90" s="52">
        <f t="shared" si="101"/>
        <v>939.528159733336</v>
      </c>
      <c r="AP90" s="52">
        <f t="shared" si="101"/>
        <v>699.52815973333338</v>
      </c>
      <c r="AQ90" s="52">
        <f t="shared" si="101"/>
        <v>499.52815973333338</v>
      </c>
      <c r="AR90" s="52">
        <f t="shared" si="101"/>
        <v>320</v>
      </c>
      <c r="AS90" s="52">
        <f t="shared" si="101"/>
        <v>196</v>
      </c>
      <c r="AT90" s="52">
        <f t="shared" si="101"/>
        <v>98.666666666666671</v>
      </c>
      <c r="AU90" s="52">
        <f t="shared" si="101"/>
        <v>0</v>
      </c>
      <c r="AV90" s="52">
        <f t="shared" si="101"/>
        <v>0</v>
      </c>
      <c r="AW90" s="52">
        <f t="shared" si="101"/>
        <v>0</v>
      </c>
      <c r="AX90" s="52">
        <f t="shared" si="101"/>
        <v>0</v>
      </c>
      <c r="AY90" s="52">
        <f t="shared" si="101"/>
        <v>0</v>
      </c>
      <c r="AZ90" s="52">
        <f t="shared" si="101"/>
        <v>0</v>
      </c>
      <c r="BA90" s="52">
        <f t="shared" si="101"/>
        <v>0</v>
      </c>
      <c r="BB90" s="52">
        <f t="shared" si="101"/>
        <v>0</v>
      </c>
      <c r="BC90" s="52">
        <f t="shared" si="101"/>
        <v>0</v>
      </c>
      <c r="BD90" s="52">
        <f t="shared" si="101"/>
        <v>0</v>
      </c>
      <c r="BE90" s="52">
        <f t="shared" si="101"/>
        <v>0</v>
      </c>
      <c r="BF90" s="52">
        <f t="shared" si="101"/>
        <v>0</v>
      </c>
      <c r="BG90" s="52">
        <f t="shared" si="101"/>
        <v>0</v>
      </c>
      <c r="BH90" s="52">
        <f t="shared" si="101"/>
        <v>0</v>
      </c>
      <c r="BI90" s="52">
        <f t="shared" si="101"/>
        <v>0</v>
      </c>
      <c r="BJ90" s="52">
        <f t="shared" si="101"/>
        <v>0</v>
      </c>
      <c r="BK90" s="52">
        <f t="shared" si="101"/>
        <v>0</v>
      </c>
      <c r="BL90" s="52">
        <f t="shared" si="101"/>
        <v>0</v>
      </c>
      <c r="BM90" s="52">
        <f t="shared" si="101"/>
        <v>0</v>
      </c>
      <c r="BN90" s="52">
        <f t="shared" si="101"/>
        <v>0</v>
      </c>
      <c r="BO90" s="52">
        <f t="shared" si="101"/>
        <v>0</v>
      </c>
      <c r="BP90" s="52">
        <f t="shared" si="101"/>
        <v>0</v>
      </c>
      <c r="BQ90" s="52">
        <f t="shared" si="101"/>
        <v>0</v>
      </c>
      <c r="BR90" s="52">
        <f t="shared" si="101"/>
        <v>0</v>
      </c>
      <c r="BS90" s="52">
        <f t="shared" si="101"/>
        <v>0</v>
      </c>
      <c r="BT90" s="52">
        <f t="shared" si="101"/>
        <v>0</v>
      </c>
      <c r="BU90" s="52">
        <f t="shared" si="101"/>
        <v>0</v>
      </c>
      <c r="BV90" s="52">
        <f t="shared" si="101"/>
        <v>0</v>
      </c>
      <c r="BW90" s="52">
        <f t="shared" si="101"/>
        <v>0</v>
      </c>
      <c r="BX90" s="52">
        <f t="shared" si="101"/>
        <v>0</v>
      </c>
      <c r="BY90" s="52">
        <f t="shared" si="101"/>
        <v>0</v>
      </c>
      <c r="BZ90" s="52">
        <f t="shared" si="101"/>
        <v>0</v>
      </c>
      <c r="CA90" s="52">
        <f t="shared" si="101"/>
        <v>0</v>
      </c>
      <c r="CB90" s="52">
        <f t="shared" si="101"/>
        <v>0</v>
      </c>
      <c r="CC90" s="52">
        <f t="shared" si="101"/>
        <v>0</v>
      </c>
      <c r="CD90" s="52">
        <f t="shared" si="101"/>
        <v>0</v>
      </c>
      <c r="CE90" s="52">
        <f t="shared" si="101"/>
        <v>0</v>
      </c>
    </row>
    <row r="91" spans="2:83" x14ac:dyDescent="0.25">
      <c r="B91" s="307"/>
      <c r="C91" s="3" t="s">
        <v>78</v>
      </c>
      <c r="E91" s="90"/>
      <c r="G91" s="11">
        <f t="shared" ref="G91:V91" si="102">G89+G90</f>
        <v>1149.5020646734058</v>
      </c>
      <c r="H91" s="11">
        <f t="shared" si="102"/>
        <v>1161.1131966398038</v>
      </c>
      <c r="I91" s="11">
        <f t="shared" si="102"/>
        <v>1172.8416127674786</v>
      </c>
      <c r="J91" s="11">
        <f t="shared" si="102"/>
        <v>1184.6884977449281</v>
      </c>
      <c r="K91" s="11">
        <f t="shared" si="102"/>
        <v>1196.6550482272</v>
      </c>
      <c r="L91" s="11">
        <f t="shared" si="102"/>
        <v>1208.7424729567676</v>
      </c>
      <c r="M91" s="11">
        <f t="shared" si="102"/>
        <v>1220.9519928856241</v>
      </c>
      <c r="N91" s="11">
        <f t="shared" si="102"/>
        <v>1233.2848412986102</v>
      </c>
      <c r="O91" s="11">
        <f t="shared" si="102"/>
        <v>1245.7422639379899</v>
      </c>
      <c r="P91" s="11">
        <f t="shared" si="102"/>
        <v>1258.3255191292828</v>
      </c>
      <c r="Q91" s="11">
        <f t="shared" si="102"/>
        <v>1271.0358779083665</v>
      </c>
      <c r="R91" s="11">
        <f t="shared" si="102"/>
        <v>1283.8746241498652</v>
      </c>
      <c r="S91" s="11">
        <f t="shared" si="102"/>
        <v>1296.8430546968334</v>
      </c>
      <c r="T91" s="11">
        <f t="shared" si="102"/>
        <v>1309.9424794917509</v>
      </c>
      <c r="U91" s="11">
        <f t="shared" si="102"/>
        <v>1323.1742217088392</v>
      </c>
      <c r="V91" s="11">
        <f t="shared" si="102"/>
        <v>1336.5396178877165</v>
      </c>
      <c r="W91" s="6">
        <f t="shared" ref="W91:CE91" si="103">W89+W90</f>
        <v>1350.0400180684005</v>
      </c>
      <c r="X91" s="6">
        <f t="shared" si="103"/>
        <v>1342.0134879897919</v>
      </c>
      <c r="Y91" s="6">
        <f t="shared" si="103"/>
        <v>1333.1231265935755</v>
      </c>
      <c r="Z91" s="6">
        <f t="shared" si="103"/>
        <v>1323.7475807880094</v>
      </c>
      <c r="AA91" s="6">
        <f t="shared" si="103"/>
        <v>1314.070284382402</v>
      </c>
      <c r="AB91" s="6">
        <f t="shared" si="103"/>
        <v>1304.677522435089</v>
      </c>
      <c r="AC91" s="6">
        <f t="shared" si="103"/>
        <v>1295.8410192265603</v>
      </c>
      <c r="AD91" s="6">
        <f t="shared" si="103"/>
        <v>1287.2703709044345</v>
      </c>
      <c r="AE91" s="6">
        <f t="shared" si="103"/>
        <v>1278.6602422330225</v>
      </c>
      <c r="AF91" s="6">
        <f t="shared" si="103"/>
        <v>1269.933146592067</v>
      </c>
      <c r="AG91" s="6">
        <f t="shared" si="103"/>
        <v>1261.0143678705845</v>
      </c>
      <c r="AH91" s="6">
        <f t="shared" si="103"/>
        <v>1251.9147654543046</v>
      </c>
      <c r="AI91" s="6">
        <f t="shared" si="103"/>
        <v>1242.717550156196</v>
      </c>
      <c r="AJ91" s="6">
        <f t="shared" si="103"/>
        <v>1233.5031622799538</v>
      </c>
      <c r="AK91" s="6">
        <f t="shared" si="103"/>
        <v>1224.2716018255785</v>
      </c>
      <c r="AL91" s="6">
        <f t="shared" si="103"/>
        <v>1214.9501504771404</v>
      </c>
      <c r="AM91" s="6">
        <f t="shared" si="103"/>
        <v>1204.4374984224892</v>
      </c>
      <c r="AN91" s="6">
        <f t="shared" si="103"/>
        <v>1191.6121043870394</v>
      </c>
      <c r="AO91" s="6">
        <f t="shared" si="103"/>
        <v>1031.8403162986224</v>
      </c>
      <c r="AP91" s="6">
        <f t="shared" si="103"/>
        <v>774.59770501384116</v>
      </c>
      <c r="AQ91" s="6">
        <f t="shared" si="103"/>
        <v>557.50584560000004</v>
      </c>
      <c r="AR91" s="6">
        <f t="shared" si="103"/>
        <v>368.86479093359998</v>
      </c>
      <c r="AS91" s="6">
        <f t="shared" si="103"/>
        <v>239.43814853359999</v>
      </c>
      <c r="AT91" s="6">
        <f t="shared" si="103"/>
        <v>127.43632986693333</v>
      </c>
      <c r="AU91" s="6">
        <f t="shared" si="103"/>
        <v>0</v>
      </c>
      <c r="AV91" s="6">
        <f t="shared" si="103"/>
        <v>0</v>
      </c>
      <c r="AW91" s="6">
        <f t="shared" si="103"/>
        <v>0</v>
      </c>
      <c r="AX91" s="6">
        <f t="shared" si="103"/>
        <v>0</v>
      </c>
      <c r="AY91" s="6">
        <f t="shared" si="103"/>
        <v>0</v>
      </c>
      <c r="AZ91" s="6">
        <f t="shared" si="103"/>
        <v>0</v>
      </c>
      <c r="BA91" s="6">
        <f t="shared" si="103"/>
        <v>0</v>
      </c>
      <c r="BB91" s="6">
        <f t="shared" si="103"/>
        <v>0</v>
      </c>
      <c r="BC91" s="6">
        <f t="shared" si="103"/>
        <v>0</v>
      </c>
      <c r="BD91" s="6">
        <f t="shared" si="103"/>
        <v>0</v>
      </c>
      <c r="BE91" s="6">
        <f t="shared" si="103"/>
        <v>0</v>
      </c>
      <c r="BF91" s="6">
        <f t="shared" si="103"/>
        <v>0</v>
      </c>
      <c r="BG91" s="6">
        <f t="shared" si="103"/>
        <v>0</v>
      </c>
      <c r="BH91" s="6">
        <f t="shared" si="103"/>
        <v>0</v>
      </c>
      <c r="BI91" s="6">
        <f t="shared" si="103"/>
        <v>0</v>
      </c>
      <c r="BJ91" s="6">
        <f t="shared" si="103"/>
        <v>0</v>
      </c>
      <c r="BK91" s="6">
        <f t="shared" si="103"/>
        <v>0</v>
      </c>
      <c r="BL91" s="6">
        <f t="shared" si="103"/>
        <v>0</v>
      </c>
      <c r="BM91" s="6">
        <f t="shared" si="103"/>
        <v>0</v>
      </c>
      <c r="BN91" s="6">
        <f t="shared" si="103"/>
        <v>0</v>
      </c>
      <c r="BO91" s="6">
        <f t="shared" si="103"/>
        <v>0</v>
      </c>
      <c r="BP91" s="6">
        <f t="shared" si="103"/>
        <v>0</v>
      </c>
      <c r="BQ91" s="6">
        <f t="shared" si="103"/>
        <v>0</v>
      </c>
      <c r="BR91" s="6">
        <f t="shared" si="103"/>
        <v>0</v>
      </c>
      <c r="BS91" s="6">
        <f t="shared" si="103"/>
        <v>0</v>
      </c>
      <c r="BT91" s="6">
        <f t="shared" si="103"/>
        <v>0</v>
      </c>
      <c r="BU91" s="6">
        <f t="shared" si="103"/>
        <v>0</v>
      </c>
      <c r="BV91" s="6">
        <f t="shared" si="103"/>
        <v>0</v>
      </c>
      <c r="BW91" s="6">
        <f t="shared" si="103"/>
        <v>0</v>
      </c>
      <c r="BX91" s="6">
        <f t="shared" si="103"/>
        <v>0</v>
      </c>
      <c r="BY91" s="6">
        <f t="shared" si="103"/>
        <v>0</v>
      </c>
      <c r="BZ91" s="6">
        <f t="shared" si="103"/>
        <v>0</v>
      </c>
      <c r="CA91" s="6">
        <f t="shared" si="103"/>
        <v>0</v>
      </c>
      <c r="CB91" s="6">
        <f t="shared" si="103"/>
        <v>0</v>
      </c>
      <c r="CC91" s="6">
        <f t="shared" si="103"/>
        <v>0</v>
      </c>
      <c r="CD91" s="6">
        <f t="shared" si="103"/>
        <v>0</v>
      </c>
      <c r="CE91" s="6">
        <f t="shared" si="103"/>
        <v>0</v>
      </c>
    </row>
    <row r="92" spans="2:83" x14ac:dyDescent="0.25">
      <c r="B92" s="307" t="s">
        <v>4</v>
      </c>
      <c r="C92" s="54" t="s">
        <v>21</v>
      </c>
      <c r="E92" s="85">
        <v>0</v>
      </c>
      <c r="G92" s="91">
        <v>0</v>
      </c>
      <c r="H92" s="91">
        <v>0</v>
      </c>
      <c r="I92" s="91">
        <v>0</v>
      </c>
      <c r="J92" s="91">
        <v>0</v>
      </c>
      <c r="K92" s="91">
        <v>0</v>
      </c>
      <c r="L92" s="91">
        <v>0</v>
      </c>
      <c r="M92" s="91">
        <v>0</v>
      </c>
      <c r="N92" s="91">
        <v>0</v>
      </c>
      <c r="O92" s="91">
        <v>0</v>
      </c>
      <c r="P92" s="91">
        <v>0</v>
      </c>
      <c r="Q92" s="91">
        <v>0</v>
      </c>
      <c r="R92" s="91">
        <v>0</v>
      </c>
      <c r="S92" s="91">
        <v>0</v>
      </c>
      <c r="T92" s="91">
        <v>0</v>
      </c>
      <c r="U92" s="91">
        <v>0</v>
      </c>
      <c r="V92" s="91">
        <v>0</v>
      </c>
      <c r="W92" s="52">
        <f t="shared" ref="W92:CE92" si="104">$E92*W42</f>
        <v>0</v>
      </c>
      <c r="X92" s="52">
        <f t="shared" si="104"/>
        <v>0</v>
      </c>
      <c r="Y92" s="52">
        <f t="shared" si="104"/>
        <v>0</v>
      </c>
      <c r="Z92" s="52">
        <f t="shared" si="104"/>
        <v>0</v>
      </c>
      <c r="AA92" s="52">
        <f t="shared" si="104"/>
        <v>0</v>
      </c>
      <c r="AB92" s="52">
        <f t="shared" si="104"/>
        <v>0</v>
      </c>
      <c r="AC92" s="52">
        <f t="shared" si="104"/>
        <v>0</v>
      </c>
      <c r="AD92" s="52">
        <f t="shared" si="104"/>
        <v>0</v>
      </c>
      <c r="AE92" s="52">
        <f t="shared" si="104"/>
        <v>0</v>
      </c>
      <c r="AF92" s="52">
        <f t="shared" si="104"/>
        <v>0</v>
      </c>
      <c r="AG92" s="52">
        <f t="shared" si="104"/>
        <v>0</v>
      </c>
      <c r="AH92" s="52">
        <f t="shared" si="104"/>
        <v>0</v>
      </c>
      <c r="AI92" s="52">
        <f t="shared" si="104"/>
        <v>0</v>
      </c>
      <c r="AJ92" s="52">
        <f t="shared" si="104"/>
        <v>0</v>
      </c>
      <c r="AK92" s="52">
        <f t="shared" si="104"/>
        <v>0</v>
      </c>
      <c r="AL92" s="52">
        <f t="shared" si="104"/>
        <v>0</v>
      </c>
      <c r="AM92" s="52">
        <f t="shared" si="104"/>
        <v>0</v>
      </c>
      <c r="AN92" s="52">
        <f t="shared" si="104"/>
        <v>0</v>
      </c>
      <c r="AO92" s="52">
        <f t="shared" si="104"/>
        <v>0</v>
      </c>
      <c r="AP92" s="52">
        <f t="shared" si="104"/>
        <v>0</v>
      </c>
      <c r="AQ92" s="52">
        <f t="shared" si="104"/>
        <v>0</v>
      </c>
      <c r="AR92" s="52">
        <f t="shared" si="104"/>
        <v>0</v>
      </c>
      <c r="AS92" s="52">
        <f t="shared" si="104"/>
        <v>0</v>
      </c>
      <c r="AT92" s="52">
        <f t="shared" si="104"/>
        <v>0</v>
      </c>
      <c r="AU92" s="52">
        <f t="shared" si="104"/>
        <v>0</v>
      </c>
      <c r="AV92" s="52">
        <f t="shared" si="104"/>
        <v>0</v>
      </c>
      <c r="AW92" s="52">
        <f t="shared" si="104"/>
        <v>0</v>
      </c>
      <c r="AX92" s="52">
        <f t="shared" si="104"/>
        <v>0</v>
      </c>
      <c r="AY92" s="52">
        <f t="shared" si="104"/>
        <v>0</v>
      </c>
      <c r="AZ92" s="52">
        <f t="shared" si="104"/>
        <v>0</v>
      </c>
      <c r="BA92" s="52">
        <f t="shared" si="104"/>
        <v>0</v>
      </c>
      <c r="BB92" s="52">
        <f t="shared" si="104"/>
        <v>0</v>
      </c>
      <c r="BC92" s="52">
        <f t="shared" si="104"/>
        <v>0</v>
      </c>
      <c r="BD92" s="52">
        <f t="shared" si="104"/>
        <v>0</v>
      </c>
      <c r="BE92" s="52">
        <f t="shared" si="104"/>
        <v>0</v>
      </c>
      <c r="BF92" s="52">
        <f t="shared" si="104"/>
        <v>0</v>
      </c>
      <c r="BG92" s="52">
        <f t="shared" si="104"/>
        <v>0</v>
      </c>
      <c r="BH92" s="52">
        <f t="shared" si="104"/>
        <v>0</v>
      </c>
      <c r="BI92" s="52">
        <f t="shared" si="104"/>
        <v>0</v>
      </c>
      <c r="BJ92" s="52">
        <f t="shared" si="104"/>
        <v>0</v>
      </c>
      <c r="BK92" s="52">
        <f t="shared" si="104"/>
        <v>0</v>
      </c>
      <c r="BL92" s="52">
        <f t="shared" si="104"/>
        <v>0</v>
      </c>
      <c r="BM92" s="52">
        <f t="shared" si="104"/>
        <v>0</v>
      </c>
      <c r="BN92" s="52">
        <f t="shared" si="104"/>
        <v>0</v>
      </c>
      <c r="BO92" s="52">
        <f t="shared" si="104"/>
        <v>0</v>
      </c>
      <c r="BP92" s="52">
        <f t="shared" si="104"/>
        <v>0</v>
      </c>
      <c r="BQ92" s="52">
        <f t="shared" si="104"/>
        <v>0</v>
      </c>
      <c r="BR92" s="52">
        <f t="shared" si="104"/>
        <v>0</v>
      </c>
      <c r="BS92" s="52">
        <f t="shared" si="104"/>
        <v>0</v>
      </c>
      <c r="BT92" s="52">
        <f t="shared" si="104"/>
        <v>0</v>
      </c>
      <c r="BU92" s="52">
        <f t="shared" si="104"/>
        <v>0</v>
      </c>
      <c r="BV92" s="52">
        <f t="shared" si="104"/>
        <v>0</v>
      </c>
      <c r="BW92" s="52">
        <f t="shared" si="104"/>
        <v>0</v>
      </c>
      <c r="BX92" s="52">
        <f t="shared" si="104"/>
        <v>0</v>
      </c>
      <c r="BY92" s="52">
        <f t="shared" si="104"/>
        <v>0</v>
      </c>
      <c r="BZ92" s="52">
        <f t="shared" si="104"/>
        <v>0</v>
      </c>
      <c r="CA92" s="52">
        <f t="shared" si="104"/>
        <v>0</v>
      </c>
      <c r="CB92" s="52">
        <f t="shared" si="104"/>
        <v>0</v>
      </c>
      <c r="CC92" s="52">
        <f t="shared" si="104"/>
        <v>0</v>
      </c>
      <c r="CD92" s="52">
        <f t="shared" si="104"/>
        <v>0</v>
      </c>
      <c r="CE92" s="52">
        <f t="shared" si="104"/>
        <v>0</v>
      </c>
    </row>
    <row r="93" spans="2:83" x14ac:dyDescent="0.25">
      <c r="B93" s="307"/>
      <c r="C93" s="54" t="s">
        <v>22</v>
      </c>
      <c r="E93" s="85">
        <v>0</v>
      </c>
      <c r="G93" s="91">
        <v>0</v>
      </c>
      <c r="H93" s="91">
        <v>0</v>
      </c>
      <c r="I93" s="91">
        <v>0</v>
      </c>
      <c r="J93" s="91">
        <v>0</v>
      </c>
      <c r="K93" s="91">
        <v>0</v>
      </c>
      <c r="L93" s="91">
        <v>0</v>
      </c>
      <c r="M93" s="91">
        <v>0</v>
      </c>
      <c r="N93" s="91">
        <v>0</v>
      </c>
      <c r="O93" s="91">
        <v>0</v>
      </c>
      <c r="P93" s="91">
        <v>0</v>
      </c>
      <c r="Q93" s="91">
        <v>0</v>
      </c>
      <c r="R93" s="91">
        <v>0</v>
      </c>
      <c r="S93" s="91">
        <v>0</v>
      </c>
      <c r="T93" s="91">
        <v>0</v>
      </c>
      <c r="U93" s="91">
        <v>0</v>
      </c>
      <c r="V93" s="91">
        <v>0</v>
      </c>
      <c r="W93" s="52">
        <f t="shared" ref="W93:CE93" si="105">$E93*W43</f>
        <v>0</v>
      </c>
      <c r="X93" s="52">
        <f t="shared" si="105"/>
        <v>0</v>
      </c>
      <c r="Y93" s="52">
        <f t="shared" si="105"/>
        <v>0</v>
      </c>
      <c r="Z93" s="52">
        <f t="shared" si="105"/>
        <v>0</v>
      </c>
      <c r="AA93" s="52">
        <f t="shared" si="105"/>
        <v>0</v>
      </c>
      <c r="AB93" s="52">
        <f t="shared" si="105"/>
        <v>0</v>
      </c>
      <c r="AC93" s="52">
        <f t="shared" si="105"/>
        <v>0</v>
      </c>
      <c r="AD93" s="52">
        <f t="shared" si="105"/>
        <v>0</v>
      </c>
      <c r="AE93" s="52">
        <f t="shared" si="105"/>
        <v>0</v>
      </c>
      <c r="AF93" s="52">
        <f t="shared" si="105"/>
        <v>0</v>
      </c>
      <c r="AG93" s="52">
        <f t="shared" si="105"/>
        <v>0</v>
      </c>
      <c r="AH93" s="52">
        <f t="shared" si="105"/>
        <v>0</v>
      </c>
      <c r="AI93" s="52">
        <f t="shared" si="105"/>
        <v>0</v>
      </c>
      <c r="AJ93" s="52">
        <f t="shared" si="105"/>
        <v>0</v>
      </c>
      <c r="AK93" s="52">
        <f t="shared" si="105"/>
        <v>0</v>
      </c>
      <c r="AL93" s="52">
        <f t="shared" si="105"/>
        <v>0</v>
      </c>
      <c r="AM93" s="52">
        <f t="shared" si="105"/>
        <v>0</v>
      </c>
      <c r="AN93" s="52">
        <f t="shared" si="105"/>
        <v>0</v>
      </c>
      <c r="AO93" s="52">
        <f t="shared" si="105"/>
        <v>0</v>
      </c>
      <c r="AP93" s="52">
        <f t="shared" si="105"/>
        <v>0</v>
      </c>
      <c r="AQ93" s="52">
        <f t="shared" si="105"/>
        <v>0</v>
      </c>
      <c r="AR93" s="52">
        <f t="shared" si="105"/>
        <v>0</v>
      </c>
      <c r="AS93" s="52">
        <f t="shared" si="105"/>
        <v>0</v>
      </c>
      <c r="AT93" s="52">
        <f t="shared" si="105"/>
        <v>0</v>
      </c>
      <c r="AU93" s="52">
        <f t="shared" si="105"/>
        <v>0</v>
      </c>
      <c r="AV93" s="52">
        <f t="shared" si="105"/>
        <v>0</v>
      </c>
      <c r="AW93" s="52">
        <f t="shared" si="105"/>
        <v>0</v>
      </c>
      <c r="AX93" s="52">
        <f t="shared" si="105"/>
        <v>0</v>
      </c>
      <c r="AY93" s="52">
        <f t="shared" si="105"/>
        <v>0</v>
      </c>
      <c r="AZ93" s="52">
        <f t="shared" si="105"/>
        <v>0</v>
      </c>
      <c r="BA93" s="52">
        <f t="shared" si="105"/>
        <v>0</v>
      </c>
      <c r="BB93" s="52">
        <f t="shared" si="105"/>
        <v>0</v>
      </c>
      <c r="BC93" s="52">
        <f t="shared" si="105"/>
        <v>0</v>
      </c>
      <c r="BD93" s="52">
        <f t="shared" si="105"/>
        <v>0</v>
      </c>
      <c r="BE93" s="52">
        <f t="shared" si="105"/>
        <v>0</v>
      </c>
      <c r="BF93" s="52">
        <f t="shared" si="105"/>
        <v>0</v>
      </c>
      <c r="BG93" s="52">
        <f t="shared" si="105"/>
        <v>0</v>
      </c>
      <c r="BH93" s="52">
        <f t="shared" si="105"/>
        <v>0</v>
      </c>
      <c r="BI93" s="52">
        <f t="shared" si="105"/>
        <v>0</v>
      </c>
      <c r="BJ93" s="52">
        <f t="shared" si="105"/>
        <v>0</v>
      </c>
      <c r="BK93" s="52">
        <f t="shared" si="105"/>
        <v>0</v>
      </c>
      <c r="BL93" s="52">
        <f t="shared" si="105"/>
        <v>0</v>
      </c>
      <c r="BM93" s="52">
        <f t="shared" si="105"/>
        <v>0</v>
      </c>
      <c r="BN93" s="52">
        <f t="shared" si="105"/>
        <v>0</v>
      </c>
      <c r="BO93" s="52">
        <f t="shared" si="105"/>
        <v>0</v>
      </c>
      <c r="BP93" s="52">
        <f t="shared" si="105"/>
        <v>0</v>
      </c>
      <c r="BQ93" s="52">
        <f t="shared" si="105"/>
        <v>0</v>
      </c>
      <c r="BR93" s="52">
        <f t="shared" si="105"/>
        <v>0</v>
      </c>
      <c r="BS93" s="52">
        <f t="shared" si="105"/>
        <v>0</v>
      </c>
      <c r="BT93" s="52">
        <f t="shared" si="105"/>
        <v>0</v>
      </c>
      <c r="BU93" s="52">
        <f t="shared" si="105"/>
        <v>0</v>
      </c>
      <c r="BV93" s="52">
        <f t="shared" si="105"/>
        <v>0</v>
      </c>
      <c r="BW93" s="52">
        <f t="shared" si="105"/>
        <v>0</v>
      </c>
      <c r="BX93" s="52">
        <f t="shared" si="105"/>
        <v>0</v>
      </c>
      <c r="BY93" s="52">
        <f t="shared" si="105"/>
        <v>0</v>
      </c>
      <c r="BZ93" s="52">
        <f t="shared" si="105"/>
        <v>0</v>
      </c>
      <c r="CA93" s="52">
        <f t="shared" si="105"/>
        <v>0</v>
      </c>
      <c r="CB93" s="52">
        <f t="shared" si="105"/>
        <v>0</v>
      </c>
      <c r="CC93" s="52">
        <f t="shared" si="105"/>
        <v>0</v>
      </c>
      <c r="CD93" s="52">
        <f t="shared" si="105"/>
        <v>0</v>
      </c>
      <c r="CE93" s="52">
        <f t="shared" si="105"/>
        <v>0</v>
      </c>
    </row>
    <row r="94" spans="2:83" x14ac:dyDescent="0.25">
      <c r="B94" s="307"/>
      <c r="C94" s="54" t="s">
        <v>23</v>
      </c>
      <c r="E94" s="85">
        <v>0</v>
      </c>
      <c r="G94" s="91">
        <v>0</v>
      </c>
      <c r="H94" s="91">
        <v>0</v>
      </c>
      <c r="I94" s="91">
        <v>0</v>
      </c>
      <c r="J94" s="91">
        <v>0</v>
      </c>
      <c r="K94" s="91">
        <v>0</v>
      </c>
      <c r="L94" s="91">
        <v>0</v>
      </c>
      <c r="M94" s="91">
        <v>0</v>
      </c>
      <c r="N94" s="91">
        <v>0</v>
      </c>
      <c r="O94" s="91">
        <v>0</v>
      </c>
      <c r="P94" s="91">
        <v>0</v>
      </c>
      <c r="Q94" s="91">
        <v>0</v>
      </c>
      <c r="R94" s="91">
        <v>0</v>
      </c>
      <c r="S94" s="91">
        <v>0</v>
      </c>
      <c r="T94" s="91">
        <v>0</v>
      </c>
      <c r="U94" s="91">
        <v>0</v>
      </c>
      <c r="V94" s="91">
        <v>0</v>
      </c>
      <c r="W94" s="52">
        <f t="shared" ref="W94:CE94" si="106">$E94*W44</f>
        <v>0</v>
      </c>
      <c r="X94" s="52">
        <f t="shared" si="106"/>
        <v>0</v>
      </c>
      <c r="Y94" s="52">
        <f t="shared" si="106"/>
        <v>0</v>
      </c>
      <c r="Z94" s="52">
        <f t="shared" si="106"/>
        <v>0</v>
      </c>
      <c r="AA94" s="52">
        <f t="shared" si="106"/>
        <v>0</v>
      </c>
      <c r="AB94" s="52">
        <f t="shared" si="106"/>
        <v>0</v>
      </c>
      <c r="AC94" s="52">
        <f t="shared" si="106"/>
        <v>0</v>
      </c>
      <c r="AD94" s="52">
        <f t="shared" si="106"/>
        <v>0</v>
      </c>
      <c r="AE94" s="52">
        <f t="shared" si="106"/>
        <v>0</v>
      </c>
      <c r="AF94" s="52">
        <f t="shared" si="106"/>
        <v>0</v>
      </c>
      <c r="AG94" s="52">
        <f t="shared" si="106"/>
        <v>0</v>
      </c>
      <c r="AH94" s="52">
        <f t="shared" si="106"/>
        <v>0</v>
      </c>
      <c r="AI94" s="52">
        <f t="shared" si="106"/>
        <v>0</v>
      </c>
      <c r="AJ94" s="52">
        <f t="shared" si="106"/>
        <v>0</v>
      </c>
      <c r="AK94" s="52">
        <f t="shared" si="106"/>
        <v>0</v>
      </c>
      <c r="AL94" s="52">
        <f t="shared" si="106"/>
        <v>0</v>
      </c>
      <c r="AM94" s="52">
        <f t="shared" si="106"/>
        <v>0</v>
      </c>
      <c r="AN94" s="52">
        <f t="shared" si="106"/>
        <v>0</v>
      </c>
      <c r="AO94" s="52">
        <f t="shared" si="106"/>
        <v>0</v>
      </c>
      <c r="AP94" s="52">
        <f t="shared" si="106"/>
        <v>0</v>
      </c>
      <c r="AQ94" s="52">
        <f t="shared" si="106"/>
        <v>0</v>
      </c>
      <c r="AR94" s="52">
        <f t="shared" si="106"/>
        <v>0</v>
      </c>
      <c r="AS94" s="52">
        <f t="shared" si="106"/>
        <v>0</v>
      </c>
      <c r="AT94" s="52">
        <f t="shared" si="106"/>
        <v>0</v>
      </c>
      <c r="AU94" s="52">
        <f t="shared" si="106"/>
        <v>0</v>
      </c>
      <c r="AV94" s="52">
        <f t="shared" si="106"/>
        <v>0</v>
      </c>
      <c r="AW94" s="52">
        <f t="shared" si="106"/>
        <v>0</v>
      </c>
      <c r="AX94" s="52">
        <f t="shared" si="106"/>
        <v>0</v>
      </c>
      <c r="AY94" s="52">
        <f t="shared" si="106"/>
        <v>0</v>
      </c>
      <c r="AZ94" s="52">
        <f t="shared" si="106"/>
        <v>0</v>
      </c>
      <c r="BA94" s="52">
        <f t="shared" si="106"/>
        <v>0</v>
      </c>
      <c r="BB94" s="52">
        <f t="shared" si="106"/>
        <v>0</v>
      </c>
      <c r="BC94" s="52">
        <f t="shared" si="106"/>
        <v>0</v>
      </c>
      <c r="BD94" s="52">
        <f t="shared" si="106"/>
        <v>0</v>
      </c>
      <c r="BE94" s="52">
        <f t="shared" si="106"/>
        <v>0</v>
      </c>
      <c r="BF94" s="52">
        <f t="shared" si="106"/>
        <v>0</v>
      </c>
      <c r="BG94" s="52">
        <f t="shared" si="106"/>
        <v>0</v>
      </c>
      <c r="BH94" s="52">
        <f t="shared" si="106"/>
        <v>0</v>
      </c>
      <c r="BI94" s="52">
        <f t="shared" si="106"/>
        <v>0</v>
      </c>
      <c r="BJ94" s="52">
        <f t="shared" si="106"/>
        <v>0</v>
      </c>
      <c r="BK94" s="52">
        <f t="shared" si="106"/>
        <v>0</v>
      </c>
      <c r="BL94" s="52">
        <f t="shared" si="106"/>
        <v>0</v>
      </c>
      <c r="BM94" s="52">
        <f t="shared" si="106"/>
        <v>0</v>
      </c>
      <c r="BN94" s="52">
        <f t="shared" si="106"/>
        <v>0</v>
      </c>
      <c r="BO94" s="52">
        <f t="shared" si="106"/>
        <v>0</v>
      </c>
      <c r="BP94" s="52">
        <f t="shared" si="106"/>
        <v>0</v>
      </c>
      <c r="BQ94" s="52">
        <f t="shared" si="106"/>
        <v>0</v>
      </c>
      <c r="BR94" s="52">
        <f t="shared" si="106"/>
        <v>0</v>
      </c>
      <c r="BS94" s="52">
        <f t="shared" si="106"/>
        <v>0</v>
      </c>
      <c r="BT94" s="52">
        <f t="shared" si="106"/>
        <v>0</v>
      </c>
      <c r="BU94" s="52">
        <f t="shared" si="106"/>
        <v>0</v>
      </c>
      <c r="BV94" s="52">
        <f t="shared" si="106"/>
        <v>0</v>
      </c>
      <c r="BW94" s="52">
        <f t="shared" si="106"/>
        <v>0</v>
      </c>
      <c r="BX94" s="52">
        <f t="shared" si="106"/>
        <v>0</v>
      </c>
      <c r="BY94" s="52">
        <f t="shared" si="106"/>
        <v>0</v>
      </c>
      <c r="BZ94" s="52">
        <f t="shared" si="106"/>
        <v>0</v>
      </c>
      <c r="CA94" s="52">
        <f t="shared" si="106"/>
        <v>0</v>
      </c>
      <c r="CB94" s="52">
        <f t="shared" si="106"/>
        <v>0</v>
      </c>
      <c r="CC94" s="52">
        <f t="shared" si="106"/>
        <v>0</v>
      </c>
      <c r="CD94" s="52">
        <f t="shared" si="106"/>
        <v>0</v>
      </c>
      <c r="CE94" s="52">
        <f t="shared" si="106"/>
        <v>0</v>
      </c>
    </row>
    <row r="95" spans="2:83" x14ac:dyDescent="0.25">
      <c r="B95" s="307"/>
      <c r="C95" s="3" t="s">
        <v>79</v>
      </c>
      <c r="E95" s="27"/>
      <c r="G95" s="9">
        <f t="shared" ref="G95:U95" si="107">SUM(G92:G94)</f>
        <v>0</v>
      </c>
      <c r="H95" s="9">
        <f t="shared" si="107"/>
        <v>0</v>
      </c>
      <c r="I95" s="9">
        <f t="shared" si="107"/>
        <v>0</v>
      </c>
      <c r="J95" s="9">
        <f t="shared" si="107"/>
        <v>0</v>
      </c>
      <c r="K95" s="9">
        <f t="shared" si="107"/>
        <v>0</v>
      </c>
      <c r="L95" s="9">
        <f t="shared" si="107"/>
        <v>0</v>
      </c>
      <c r="M95" s="9">
        <f t="shared" si="107"/>
        <v>0</v>
      </c>
      <c r="N95" s="9">
        <f t="shared" si="107"/>
        <v>0</v>
      </c>
      <c r="O95" s="9">
        <f t="shared" si="107"/>
        <v>0</v>
      </c>
      <c r="P95" s="9">
        <f t="shared" si="107"/>
        <v>0</v>
      </c>
      <c r="Q95" s="9">
        <f t="shared" si="107"/>
        <v>0</v>
      </c>
      <c r="R95" s="9">
        <f t="shared" si="107"/>
        <v>0</v>
      </c>
      <c r="S95" s="9">
        <f t="shared" si="107"/>
        <v>0</v>
      </c>
      <c r="T95" s="9">
        <f t="shared" si="107"/>
        <v>0</v>
      </c>
      <c r="U95" s="9">
        <f t="shared" si="107"/>
        <v>0</v>
      </c>
      <c r="V95" s="9">
        <f>SUM(V92:V94)</f>
        <v>0</v>
      </c>
      <c r="W95" s="6">
        <f>SUM(W92:W94)</f>
        <v>0</v>
      </c>
      <c r="X95" s="6">
        <f t="shared" ref="X95:CE95" si="108">SUM(X92:X94)</f>
        <v>0</v>
      </c>
      <c r="Y95" s="6">
        <f t="shared" si="108"/>
        <v>0</v>
      </c>
      <c r="Z95" s="6">
        <f t="shared" si="108"/>
        <v>0</v>
      </c>
      <c r="AA95" s="6">
        <f t="shared" si="108"/>
        <v>0</v>
      </c>
      <c r="AB95" s="6">
        <f t="shared" si="108"/>
        <v>0</v>
      </c>
      <c r="AC95" s="6">
        <f t="shared" si="108"/>
        <v>0</v>
      </c>
      <c r="AD95" s="6">
        <f t="shared" si="108"/>
        <v>0</v>
      </c>
      <c r="AE95" s="6">
        <f t="shared" si="108"/>
        <v>0</v>
      </c>
      <c r="AF95" s="6">
        <f t="shared" si="108"/>
        <v>0</v>
      </c>
      <c r="AG95" s="6">
        <f t="shared" si="108"/>
        <v>0</v>
      </c>
      <c r="AH95" s="6">
        <f t="shared" si="108"/>
        <v>0</v>
      </c>
      <c r="AI95" s="6">
        <f t="shared" si="108"/>
        <v>0</v>
      </c>
      <c r="AJ95" s="6">
        <f t="shared" si="108"/>
        <v>0</v>
      </c>
      <c r="AK95" s="6">
        <f t="shared" si="108"/>
        <v>0</v>
      </c>
      <c r="AL95" s="6">
        <f t="shared" si="108"/>
        <v>0</v>
      </c>
      <c r="AM95" s="6">
        <f t="shared" si="108"/>
        <v>0</v>
      </c>
      <c r="AN95" s="6">
        <f t="shared" si="108"/>
        <v>0</v>
      </c>
      <c r="AO95" s="6">
        <f t="shared" si="108"/>
        <v>0</v>
      </c>
      <c r="AP95" s="6">
        <f t="shared" si="108"/>
        <v>0</v>
      </c>
      <c r="AQ95" s="6">
        <f t="shared" si="108"/>
        <v>0</v>
      </c>
      <c r="AR95" s="6">
        <f t="shared" si="108"/>
        <v>0</v>
      </c>
      <c r="AS95" s="6">
        <f t="shared" si="108"/>
        <v>0</v>
      </c>
      <c r="AT95" s="6">
        <f t="shared" si="108"/>
        <v>0</v>
      </c>
      <c r="AU95" s="6">
        <f t="shared" si="108"/>
        <v>0</v>
      </c>
      <c r="AV95" s="6">
        <f t="shared" si="108"/>
        <v>0</v>
      </c>
      <c r="AW95" s="6">
        <f t="shared" si="108"/>
        <v>0</v>
      </c>
      <c r="AX95" s="6">
        <f t="shared" si="108"/>
        <v>0</v>
      </c>
      <c r="AY95" s="6">
        <f t="shared" si="108"/>
        <v>0</v>
      </c>
      <c r="AZ95" s="6">
        <f t="shared" si="108"/>
        <v>0</v>
      </c>
      <c r="BA95" s="6">
        <f t="shared" si="108"/>
        <v>0</v>
      </c>
      <c r="BB95" s="6">
        <f t="shared" si="108"/>
        <v>0</v>
      </c>
      <c r="BC95" s="6">
        <f t="shared" si="108"/>
        <v>0</v>
      </c>
      <c r="BD95" s="6">
        <f t="shared" si="108"/>
        <v>0</v>
      </c>
      <c r="BE95" s="6">
        <f t="shared" si="108"/>
        <v>0</v>
      </c>
      <c r="BF95" s="6">
        <f t="shared" si="108"/>
        <v>0</v>
      </c>
      <c r="BG95" s="6">
        <f t="shared" si="108"/>
        <v>0</v>
      </c>
      <c r="BH95" s="6">
        <f t="shared" si="108"/>
        <v>0</v>
      </c>
      <c r="BI95" s="6">
        <f t="shared" si="108"/>
        <v>0</v>
      </c>
      <c r="BJ95" s="6">
        <f t="shared" si="108"/>
        <v>0</v>
      </c>
      <c r="BK95" s="6">
        <f t="shared" si="108"/>
        <v>0</v>
      </c>
      <c r="BL95" s="6">
        <f t="shared" si="108"/>
        <v>0</v>
      </c>
      <c r="BM95" s="6">
        <f t="shared" si="108"/>
        <v>0</v>
      </c>
      <c r="BN95" s="6">
        <f t="shared" si="108"/>
        <v>0</v>
      </c>
      <c r="BO95" s="6">
        <f t="shared" si="108"/>
        <v>0</v>
      </c>
      <c r="BP95" s="6">
        <f t="shared" si="108"/>
        <v>0</v>
      </c>
      <c r="BQ95" s="6">
        <f t="shared" si="108"/>
        <v>0</v>
      </c>
      <c r="BR95" s="6">
        <f t="shared" si="108"/>
        <v>0</v>
      </c>
      <c r="BS95" s="6">
        <f t="shared" si="108"/>
        <v>0</v>
      </c>
      <c r="BT95" s="6">
        <f t="shared" si="108"/>
        <v>0</v>
      </c>
      <c r="BU95" s="6">
        <f t="shared" si="108"/>
        <v>0</v>
      </c>
      <c r="BV95" s="6">
        <f t="shared" si="108"/>
        <v>0</v>
      </c>
      <c r="BW95" s="6">
        <f t="shared" si="108"/>
        <v>0</v>
      </c>
      <c r="BX95" s="6">
        <f t="shared" si="108"/>
        <v>0</v>
      </c>
      <c r="BY95" s="6">
        <f t="shared" si="108"/>
        <v>0</v>
      </c>
      <c r="BZ95" s="6">
        <f t="shared" si="108"/>
        <v>0</v>
      </c>
      <c r="CA95" s="6">
        <f t="shared" si="108"/>
        <v>0</v>
      </c>
      <c r="CB95" s="6">
        <f t="shared" si="108"/>
        <v>0</v>
      </c>
      <c r="CC95" s="6">
        <f t="shared" si="108"/>
        <v>0</v>
      </c>
      <c r="CD95" s="6">
        <f t="shared" si="108"/>
        <v>0</v>
      </c>
      <c r="CE95" s="6">
        <f t="shared" si="108"/>
        <v>0</v>
      </c>
    </row>
    <row r="96" spans="2:83" x14ac:dyDescent="0.25">
      <c r="B96" s="307" t="s">
        <v>5</v>
      </c>
      <c r="C96" s="54" t="s">
        <v>152</v>
      </c>
      <c r="E96" s="27"/>
      <c r="G96" s="13"/>
      <c r="H96" s="13"/>
      <c r="I96" s="13"/>
      <c r="J96" s="13"/>
      <c r="K96" s="13"/>
      <c r="L96" s="13"/>
      <c r="M96" s="13"/>
      <c r="N96" s="13"/>
      <c r="O96" s="13"/>
      <c r="P96" s="13"/>
      <c r="Q96" s="13"/>
      <c r="R96" s="13"/>
      <c r="S96" s="13"/>
      <c r="T96" s="13"/>
      <c r="U96" s="13"/>
      <c r="V96" s="13"/>
      <c r="W96" s="57">
        <v>0</v>
      </c>
      <c r="X96" s="57">
        <v>0</v>
      </c>
      <c r="Y96" s="57">
        <v>0</v>
      </c>
      <c r="Z96" s="57">
        <v>0</v>
      </c>
      <c r="AA96" s="57">
        <v>0</v>
      </c>
      <c r="AB96" s="57">
        <v>0</v>
      </c>
      <c r="AC96" s="57">
        <v>0</v>
      </c>
      <c r="AD96" s="57">
        <v>0</v>
      </c>
      <c r="AE96" s="57">
        <v>0</v>
      </c>
      <c r="AF96" s="57">
        <v>0</v>
      </c>
      <c r="AG96" s="57">
        <v>0</v>
      </c>
      <c r="AH96" s="57">
        <v>0</v>
      </c>
      <c r="AI96" s="57">
        <v>0</v>
      </c>
      <c r="AJ96" s="57">
        <v>0</v>
      </c>
      <c r="AK96" s="57">
        <v>0</v>
      </c>
      <c r="AL96" s="57">
        <v>0</v>
      </c>
      <c r="AM96" s="57">
        <v>0</v>
      </c>
      <c r="AN96" s="57">
        <v>0</v>
      </c>
      <c r="AO96" s="57">
        <v>1.1697718000000001</v>
      </c>
      <c r="AP96" s="57">
        <v>2.7978217999999999</v>
      </c>
      <c r="AQ96" s="57">
        <v>5.8068800000000005</v>
      </c>
      <c r="AR96" s="57">
        <v>9.9074302000000003</v>
      </c>
      <c r="AS96" s="57">
        <v>16.975906200000001</v>
      </c>
      <c r="AT96" s="57">
        <v>33.259089100000004</v>
      </c>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E96" s="57"/>
    </row>
    <row r="97" spans="2:83" x14ac:dyDescent="0.25">
      <c r="B97" s="307"/>
      <c r="C97" s="54" t="s">
        <v>153</v>
      </c>
      <c r="E97" s="27"/>
      <c r="G97" s="13"/>
      <c r="H97" s="13"/>
      <c r="I97" s="13"/>
      <c r="J97" s="13"/>
      <c r="K97" s="13"/>
      <c r="L97" s="13"/>
      <c r="M97" s="13"/>
      <c r="N97" s="13"/>
      <c r="O97" s="13"/>
      <c r="P97" s="13"/>
      <c r="Q97" s="13"/>
      <c r="R97" s="13"/>
      <c r="S97" s="13"/>
      <c r="T97" s="13"/>
      <c r="U97" s="13"/>
      <c r="V97" s="13"/>
      <c r="W97" s="57">
        <v>0</v>
      </c>
      <c r="X97" s="57">
        <v>0</v>
      </c>
      <c r="Y97" s="57">
        <v>0</v>
      </c>
      <c r="Z97" s="57">
        <v>0</v>
      </c>
      <c r="AA97" s="57">
        <v>0</v>
      </c>
      <c r="AB97" s="57">
        <v>0</v>
      </c>
      <c r="AC97" s="57">
        <v>0</v>
      </c>
      <c r="AD97" s="57">
        <v>0</v>
      </c>
      <c r="AE97" s="57">
        <v>0</v>
      </c>
      <c r="AF97" s="57">
        <v>0</v>
      </c>
      <c r="AG97" s="57">
        <v>0</v>
      </c>
      <c r="AH97" s="57">
        <v>0</v>
      </c>
      <c r="AI97" s="57">
        <v>0</v>
      </c>
      <c r="AJ97" s="57">
        <v>0</v>
      </c>
      <c r="AK97" s="57">
        <v>0</v>
      </c>
      <c r="AL97" s="57">
        <v>0</v>
      </c>
      <c r="AM97" s="57">
        <v>0</v>
      </c>
      <c r="AN97" s="57">
        <v>0</v>
      </c>
      <c r="AO97" s="57">
        <v>0.51664410599999988</v>
      </c>
      <c r="AP97" s="57">
        <v>1.2492882089999999</v>
      </c>
      <c r="AQ97" s="57">
        <v>2.6538945060000003</v>
      </c>
      <c r="AR97" s="57">
        <v>5.5779958030000003</v>
      </c>
      <c r="AS97" s="57">
        <v>12.793705500000002</v>
      </c>
      <c r="AT97" s="57">
        <v>34.3509034</v>
      </c>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row>
    <row r="98" spans="2:83" x14ac:dyDescent="0.25">
      <c r="B98" s="307"/>
      <c r="C98" s="3" t="s">
        <v>80</v>
      </c>
      <c r="E98" s="27"/>
      <c r="G98" s="13"/>
      <c r="H98" s="13"/>
      <c r="I98" s="13"/>
      <c r="J98" s="13"/>
      <c r="K98" s="13"/>
      <c r="L98" s="13"/>
      <c r="M98" s="13"/>
      <c r="N98" s="13"/>
      <c r="O98" s="13"/>
      <c r="P98" s="13"/>
      <c r="Q98" s="13"/>
      <c r="R98" s="13"/>
      <c r="S98" s="13"/>
      <c r="T98" s="13"/>
      <c r="U98" s="13"/>
      <c r="V98" s="13"/>
      <c r="W98" s="6">
        <f t="shared" ref="W98:AM98" si="109">W96+W97</f>
        <v>0</v>
      </c>
      <c r="X98" s="6">
        <f t="shared" si="109"/>
        <v>0</v>
      </c>
      <c r="Y98" s="6">
        <f t="shared" si="109"/>
        <v>0</v>
      </c>
      <c r="Z98" s="6">
        <f t="shared" si="109"/>
        <v>0</v>
      </c>
      <c r="AA98" s="6">
        <f t="shared" si="109"/>
        <v>0</v>
      </c>
      <c r="AB98" s="6">
        <f t="shared" si="109"/>
        <v>0</v>
      </c>
      <c r="AC98" s="6">
        <f t="shared" si="109"/>
        <v>0</v>
      </c>
      <c r="AD98" s="6">
        <f t="shared" si="109"/>
        <v>0</v>
      </c>
      <c r="AE98" s="6">
        <f t="shared" si="109"/>
        <v>0</v>
      </c>
      <c r="AF98" s="6">
        <f t="shared" si="109"/>
        <v>0</v>
      </c>
      <c r="AG98" s="6">
        <f t="shared" si="109"/>
        <v>0</v>
      </c>
      <c r="AH98" s="6">
        <f t="shared" si="109"/>
        <v>0</v>
      </c>
      <c r="AI98" s="6">
        <f t="shared" si="109"/>
        <v>0</v>
      </c>
      <c r="AJ98" s="6">
        <f t="shared" si="109"/>
        <v>0</v>
      </c>
      <c r="AK98" s="6">
        <f t="shared" si="109"/>
        <v>0</v>
      </c>
      <c r="AL98" s="6">
        <f t="shared" si="109"/>
        <v>0</v>
      </c>
      <c r="AM98" s="6">
        <f t="shared" si="109"/>
        <v>0</v>
      </c>
      <c r="AN98" s="6">
        <f t="shared" ref="AN98:CE98" si="110">AN96+AN97</f>
        <v>0</v>
      </c>
      <c r="AO98" s="6">
        <f t="shared" si="110"/>
        <v>1.6864159060000001</v>
      </c>
      <c r="AP98" s="6">
        <f t="shared" si="110"/>
        <v>4.0471100089999998</v>
      </c>
      <c r="AQ98" s="6">
        <f t="shared" si="110"/>
        <v>8.4607745059999999</v>
      </c>
      <c r="AR98" s="6">
        <f t="shared" si="110"/>
        <v>15.485426003000001</v>
      </c>
      <c r="AS98" s="6">
        <f t="shared" si="110"/>
        <v>29.769611700000002</v>
      </c>
      <c r="AT98" s="6">
        <f t="shared" si="110"/>
        <v>67.609992500000004</v>
      </c>
      <c r="AU98" s="6">
        <f t="shared" si="110"/>
        <v>0</v>
      </c>
      <c r="AV98" s="6">
        <f t="shared" si="110"/>
        <v>0</v>
      </c>
      <c r="AW98" s="6">
        <f t="shared" si="110"/>
        <v>0</v>
      </c>
      <c r="AX98" s="6">
        <f t="shared" si="110"/>
        <v>0</v>
      </c>
      <c r="AY98" s="6">
        <f t="shared" si="110"/>
        <v>0</v>
      </c>
      <c r="AZ98" s="6">
        <f t="shared" si="110"/>
        <v>0</v>
      </c>
      <c r="BA98" s="6">
        <f t="shared" si="110"/>
        <v>0</v>
      </c>
      <c r="BB98" s="6">
        <f t="shared" si="110"/>
        <v>0</v>
      </c>
      <c r="BC98" s="6">
        <f t="shared" si="110"/>
        <v>0</v>
      </c>
      <c r="BD98" s="6">
        <f t="shared" si="110"/>
        <v>0</v>
      </c>
      <c r="BE98" s="6">
        <f t="shared" si="110"/>
        <v>0</v>
      </c>
      <c r="BF98" s="6">
        <f t="shared" si="110"/>
        <v>0</v>
      </c>
      <c r="BG98" s="6">
        <f t="shared" si="110"/>
        <v>0</v>
      </c>
      <c r="BH98" s="6">
        <f t="shared" si="110"/>
        <v>0</v>
      </c>
      <c r="BI98" s="6">
        <f t="shared" si="110"/>
        <v>0</v>
      </c>
      <c r="BJ98" s="6">
        <f t="shared" si="110"/>
        <v>0</v>
      </c>
      <c r="BK98" s="6">
        <f t="shared" si="110"/>
        <v>0</v>
      </c>
      <c r="BL98" s="6">
        <f t="shared" si="110"/>
        <v>0</v>
      </c>
      <c r="BM98" s="6">
        <f t="shared" si="110"/>
        <v>0</v>
      </c>
      <c r="BN98" s="6">
        <f t="shared" si="110"/>
        <v>0</v>
      </c>
      <c r="BO98" s="6">
        <f t="shared" si="110"/>
        <v>0</v>
      </c>
      <c r="BP98" s="6">
        <f t="shared" si="110"/>
        <v>0</v>
      </c>
      <c r="BQ98" s="6">
        <f t="shared" si="110"/>
        <v>0</v>
      </c>
      <c r="BR98" s="6">
        <f t="shared" si="110"/>
        <v>0</v>
      </c>
      <c r="BS98" s="6">
        <f t="shared" si="110"/>
        <v>0</v>
      </c>
      <c r="BT98" s="6">
        <f t="shared" si="110"/>
        <v>0</v>
      </c>
      <c r="BU98" s="6">
        <f t="shared" si="110"/>
        <v>0</v>
      </c>
      <c r="BV98" s="6">
        <f t="shared" si="110"/>
        <v>0</v>
      </c>
      <c r="BW98" s="6">
        <f t="shared" si="110"/>
        <v>0</v>
      </c>
      <c r="BX98" s="6">
        <f t="shared" si="110"/>
        <v>0</v>
      </c>
      <c r="BY98" s="6">
        <f t="shared" si="110"/>
        <v>0</v>
      </c>
      <c r="BZ98" s="6">
        <f t="shared" si="110"/>
        <v>0</v>
      </c>
      <c r="CA98" s="6">
        <f t="shared" si="110"/>
        <v>0</v>
      </c>
      <c r="CB98" s="6">
        <f t="shared" si="110"/>
        <v>0</v>
      </c>
      <c r="CC98" s="6">
        <f t="shared" si="110"/>
        <v>0</v>
      </c>
      <c r="CD98" s="6">
        <f t="shared" si="110"/>
        <v>0</v>
      </c>
      <c r="CE98" s="6">
        <f t="shared" si="110"/>
        <v>0</v>
      </c>
    </row>
    <row r="99" spans="2:83" x14ac:dyDescent="0.25">
      <c r="B99" s="307"/>
      <c r="C99" s="55" t="s">
        <v>36</v>
      </c>
      <c r="E99" s="27"/>
      <c r="G99" s="13"/>
      <c r="H99" s="13"/>
      <c r="I99" s="13"/>
      <c r="J99" s="13"/>
      <c r="K99" s="13"/>
      <c r="L99" s="13"/>
      <c r="M99" s="13"/>
      <c r="N99" s="13"/>
      <c r="O99" s="13"/>
      <c r="P99" s="13"/>
      <c r="Q99" s="13"/>
      <c r="R99" s="13"/>
      <c r="S99" s="13"/>
      <c r="T99" s="13"/>
      <c r="U99" s="13"/>
      <c r="V99" s="13"/>
      <c r="W99" s="92">
        <v>0</v>
      </c>
      <c r="X99" s="92">
        <v>0</v>
      </c>
      <c r="Y99" s="92">
        <v>0</v>
      </c>
      <c r="Z99" s="92">
        <v>0</v>
      </c>
      <c r="AA99" s="92">
        <v>0</v>
      </c>
      <c r="AB99" s="92">
        <v>0</v>
      </c>
      <c r="AC99" s="92">
        <v>0</v>
      </c>
      <c r="AD99" s="92">
        <v>0</v>
      </c>
      <c r="AE99" s="92">
        <v>0</v>
      </c>
      <c r="AF99" s="92">
        <v>0</v>
      </c>
      <c r="AG99" s="92">
        <v>0</v>
      </c>
      <c r="AH99" s="92">
        <v>0</v>
      </c>
      <c r="AI99" s="92">
        <v>0</v>
      </c>
      <c r="AJ99" s="92">
        <v>0</v>
      </c>
      <c r="AK99" s="92">
        <v>0</v>
      </c>
      <c r="AL99" s="92">
        <v>0</v>
      </c>
      <c r="AM99" s="92">
        <v>0</v>
      </c>
      <c r="AN99" s="92">
        <v>0</v>
      </c>
      <c r="AO99" s="93">
        <v>0</v>
      </c>
      <c r="AP99" s="93">
        <v>75</v>
      </c>
      <c r="AQ99" s="93">
        <v>111.66666666666667</v>
      </c>
      <c r="AR99" s="93">
        <v>168.33333333333334</v>
      </c>
      <c r="AS99" s="93">
        <v>228.33333333333334</v>
      </c>
      <c r="AT99" s="93">
        <v>266.66666666666669</v>
      </c>
      <c r="AU99" s="93"/>
      <c r="AV99" s="93"/>
      <c r="AW99" s="93"/>
      <c r="AX99" s="93"/>
      <c r="AY99" s="94"/>
      <c r="AZ99" s="95"/>
      <c r="BA99" s="95"/>
      <c r="BB99" s="92"/>
      <c r="BC99" s="92"/>
      <c r="BD99" s="92"/>
      <c r="BE99" s="92"/>
      <c r="BF99" s="92"/>
      <c r="BG99" s="92"/>
      <c r="BH99" s="92"/>
      <c r="BI99" s="92"/>
      <c r="BJ99" s="92"/>
      <c r="BK99" s="92"/>
      <c r="BL99" s="92"/>
      <c r="BM99" s="92"/>
      <c r="BN99" s="92"/>
      <c r="BO99" s="92"/>
      <c r="BP99" s="92"/>
      <c r="BQ99" s="92"/>
      <c r="BR99" s="92"/>
      <c r="BS99" s="92"/>
      <c r="BT99" s="92"/>
      <c r="BU99" s="92"/>
      <c r="BV99" s="92"/>
      <c r="BW99" s="92"/>
      <c r="BX99" s="92"/>
      <c r="BY99" s="92"/>
      <c r="BZ99" s="92"/>
      <c r="CA99" s="92"/>
      <c r="CB99" s="92"/>
      <c r="CC99" s="92"/>
      <c r="CD99" s="92"/>
      <c r="CE99" s="92"/>
    </row>
    <row r="100" spans="2:83" x14ac:dyDescent="0.25">
      <c r="B100" s="307"/>
      <c r="C100" s="55" t="s">
        <v>37</v>
      </c>
      <c r="E100" s="27"/>
      <c r="G100" s="13"/>
      <c r="H100" s="13"/>
      <c r="I100" s="13"/>
      <c r="J100" s="13"/>
      <c r="K100" s="13"/>
      <c r="L100" s="13"/>
      <c r="M100" s="13"/>
      <c r="N100" s="13"/>
      <c r="O100" s="13"/>
      <c r="P100" s="13"/>
      <c r="Q100" s="13"/>
      <c r="R100" s="13"/>
      <c r="S100" s="13"/>
      <c r="T100" s="13"/>
      <c r="U100" s="13"/>
      <c r="V100" s="13"/>
      <c r="W100" s="92">
        <v>0</v>
      </c>
      <c r="X100" s="92">
        <v>0</v>
      </c>
      <c r="Y100" s="92">
        <v>0</v>
      </c>
      <c r="Z100" s="92">
        <v>0</v>
      </c>
      <c r="AA100" s="92">
        <v>0</v>
      </c>
      <c r="AB100" s="92">
        <v>0</v>
      </c>
      <c r="AC100" s="92">
        <v>0</v>
      </c>
      <c r="AD100" s="92">
        <v>0</v>
      </c>
      <c r="AE100" s="92">
        <v>0</v>
      </c>
      <c r="AF100" s="92">
        <v>0</v>
      </c>
      <c r="AG100" s="92">
        <v>0</v>
      </c>
      <c r="AH100" s="92">
        <v>0</v>
      </c>
      <c r="AI100" s="92">
        <v>0</v>
      </c>
      <c r="AJ100" s="92">
        <v>0</v>
      </c>
      <c r="AK100" s="92">
        <v>0</v>
      </c>
      <c r="AL100" s="92">
        <v>0</v>
      </c>
      <c r="AM100" s="92">
        <v>0</v>
      </c>
      <c r="AN100" s="92">
        <v>0</v>
      </c>
      <c r="AO100" s="93">
        <v>0</v>
      </c>
      <c r="AP100" s="93">
        <v>0</v>
      </c>
      <c r="AQ100" s="93">
        <v>90</v>
      </c>
      <c r="AR100" s="93">
        <v>140</v>
      </c>
      <c r="AS100" s="93">
        <v>140</v>
      </c>
      <c r="AT100" s="93">
        <v>130</v>
      </c>
      <c r="AU100" s="93"/>
      <c r="AV100" s="93"/>
      <c r="AW100" s="93"/>
      <c r="AX100" s="93"/>
      <c r="AY100" s="94"/>
      <c r="AZ100" s="95"/>
      <c r="BA100" s="95"/>
      <c r="BB100" s="92"/>
      <c r="BC100" s="92"/>
      <c r="BD100" s="92"/>
      <c r="BE100" s="92"/>
      <c r="BF100" s="92"/>
      <c r="BG100" s="92"/>
      <c r="BH100" s="92"/>
      <c r="BI100" s="92"/>
      <c r="BJ100" s="92"/>
      <c r="BK100" s="92"/>
      <c r="BL100" s="92"/>
      <c r="BM100" s="92"/>
      <c r="BN100" s="92"/>
      <c r="BO100" s="92"/>
      <c r="BP100" s="92"/>
      <c r="BQ100" s="92"/>
      <c r="BR100" s="92"/>
      <c r="BS100" s="92"/>
      <c r="BT100" s="92"/>
      <c r="BU100" s="92"/>
      <c r="BV100" s="92"/>
      <c r="BW100" s="92"/>
      <c r="BX100" s="92"/>
      <c r="BY100" s="92"/>
      <c r="BZ100" s="92"/>
      <c r="CA100" s="92"/>
      <c r="CB100" s="92"/>
      <c r="CC100" s="92"/>
      <c r="CD100" s="92"/>
      <c r="CE100" s="92"/>
    </row>
    <row r="101" spans="2:83" x14ac:dyDescent="0.25">
      <c r="B101" s="5"/>
      <c r="C101" s="3" t="s">
        <v>27</v>
      </c>
      <c r="E101" s="27"/>
      <c r="G101" s="12">
        <f t="shared" ref="G101:V101" si="111">G78+G81+G88+G91+G95+G98</f>
        <v>1162.0662208368512</v>
      </c>
      <c r="H101" s="12">
        <f t="shared" si="111"/>
        <v>1173.9070895918094</v>
      </c>
      <c r="I101" s="12">
        <f t="shared" si="111"/>
        <v>1185.8723477695462</v>
      </c>
      <c r="J101" s="12">
        <f t="shared" si="111"/>
        <v>1197.9633998089153</v>
      </c>
      <c r="K101" s="12">
        <f t="shared" si="111"/>
        <v>1210.1816689117229</v>
      </c>
      <c r="L101" s="12">
        <f t="shared" si="111"/>
        <v>1229.884003935555</v>
      </c>
      <c r="M101" s="12">
        <f t="shared" si="111"/>
        <v>1245.1783208813072</v>
      </c>
      <c r="N101" s="12">
        <f t="shared" si="111"/>
        <v>1258.6669735116</v>
      </c>
      <c r="O101" s="12">
        <f t="shared" si="111"/>
        <v>1277.4177019900035</v>
      </c>
      <c r="P101" s="12">
        <f t="shared" si="111"/>
        <v>1300.4151648578916</v>
      </c>
      <c r="Q101" s="12">
        <f t="shared" si="111"/>
        <v>1323.0803924289244</v>
      </c>
      <c r="R101" s="12">
        <f t="shared" si="111"/>
        <v>1344.4664854566838</v>
      </c>
      <c r="S101" s="12">
        <f t="shared" si="111"/>
        <v>1366.6086207416931</v>
      </c>
      <c r="T101" s="12">
        <f t="shared" si="111"/>
        <v>1389.6412281118321</v>
      </c>
      <c r="U101" s="12">
        <f t="shared" si="111"/>
        <v>1413.7295921164216</v>
      </c>
      <c r="V101" s="12">
        <f t="shared" si="111"/>
        <v>1439.0772968244946</v>
      </c>
      <c r="W101" s="7">
        <f t="shared" ref="W101:BB101" si="112">W78+W81+W88+W91+W95+W98</f>
        <v>1460.9355024293732</v>
      </c>
      <c r="X101" s="7">
        <f t="shared" si="112"/>
        <v>1472.026059198761</v>
      </c>
      <c r="Y101" s="7">
        <f t="shared" si="112"/>
        <v>1488.5894084642821</v>
      </c>
      <c r="Z101" s="7">
        <f t="shared" si="112"/>
        <v>1510.3517657328421</v>
      </c>
      <c r="AA101" s="7">
        <f t="shared" si="112"/>
        <v>1520.2736340019558</v>
      </c>
      <c r="AB101" s="7">
        <f t="shared" si="112"/>
        <v>1533.2460854745868</v>
      </c>
      <c r="AC101" s="7">
        <f t="shared" si="112"/>
        <v>1541.5848333105369</v>
      </c>
      <c r="AD101" s="7">
        <f t="shared" si="112"/>
        <v>1551.6700610132311</v>
      </c>
      <c r="AE101" s="7">
        <f t="shared" si="112"/>
        <v>1560.4973240757151</v>
      </c>
      <c r="AF101" s="7">
        <f t="shared" si="112"/>
        <v>1568.6625614658331</v>
      </c>
      <c r="AG101" s="7">
        <f t="shared" si="112"/>
        <v>1574.6089885415972</v>
      </c>
      <c r="AH101" s="7">
        <f t="shared" si="112"/>
        <v>1580.4399540609302</v>
      </c>
      <c r="AI101" s="7">
        <f t="shared" si="112"/>
        <v>1585.4869198374247</v>
      </c>
      <c r="AJ101" s="7">
        <f t="shared" si="112"/>
        <v>1591.6356129843225</v>
      </c>
      <c r="AK101" s="7">
        <f t="shared" si="112"/>
        <v>1609.2936068620804</v>
      </c>
      <c r="AL101" s="7">
        <f t="shared" si="112"/>
        <v>1671.1442335237921</v>
      </c>
      <c r="AM101" s="7">
        <f t="shared" si="112"/>
        <v>1738.5556169168572</v>
      </c>
      <c r="AN101" s="7">
        <f t="shared" si="112"/>
        <v>1836.634755866726</v>
      </c>
      <c r="AO101" s="7">
        <f t="shared" si="112"/>
        <v>1773.045747730484</v>
      </c>
      <c r="AP101" s="7">
        <f t="shared" si="112"/>
        <v>1614.415286814098</v>
      </c>
      <c r="AQ101" s="7">
        <f t="shared" si="112"/>
        <v>1424.6183508564841</v>
      </c>
      <c r="AR101" s="7">
        <f t="shared" si="112"/>
        <v>1235.1988441720218</v>
      </c>
      <c r="AS101" s="7">
        <f t="shared" si="112"/>
        <v>1104.3398879829715</v>
      </c>
      <c r="AT101" s="7">
        <f t="shared" si="112"/>
        <v>1018.2012972798325</v>
      </c>
      <c r="AU101" s="7">
        <f t="shared" si="112"/>
        <v>0</v>
      </c>
      <c r="AV101" s="7">
        <f t="shared" si="112"/>
        <v>0</v>
      </c>
      <c r="AW101" s="7">
        <f t="shared" si="112"/>
        <v>0</v>
      </c>
      <c r="AX101" s="7">
        <f t="shared" si="112"/>
        <v>0</v>
      </c>
      <c r="AY101" s="7">
        <f t="shared" si="112"/>
        <v>0</v>
      </c>
      <c r="AZ101" s="7">
        <f t="shared" si="112"/>
        <v>0</v>
      </c>
      <c r="BA101" s="7">
        <f t="shared" si="112"/>
        <v>0</v>
      </c>
      <c r="BB101" s="7">
        <f t="shared" si="112"/>
        <v>0</v>
      </c>
      <c r="BC101" s="7">
        <f t="shared" ref="BC101:CE101" si="113">BC78+BC81+BC88+BC91+BC95+BC98</f>
        <v>0</v>
      </c>
      <c r="BD101" s="7">
        <f t="shared" si="113"/>
        <v>0</v>
      </c>
      <c r="BE101" s="7">
        <f t="shared" si="113"/>
        <v>0</v>
      </c>
      <c r="BF101" s="7">
        <f t="shared" si="113"/>
        <v>0</v>
      </c>
      <c r="BG101" s="7">
        <f t="shared" si="113"/>
        <v>0</v>
      </c>
      <c r="BH101" s="7">
        <f t="shared" si="113"/>
        <v>0</v>
      </c>
      <c r="BI101" s="7">
        <f t="shared" si="113"/>
        <v>0</v>
      </c>
      <c r="BJ101" s="7">
        <f t="shared" si="113"/>
        <v>0</v>
      </c>
      <c r="BK101" s="7">
        <f t="shared" si="113"/>
        <v>0</v>
      </c>
      <c r="BL101" s="7">
        <f t="shared" si="113"/>
        <v>0</v>
      </c>
      <c r="BM101" s="7">
        <f t="shared" si="113"/>
        <v>0</v>
      </c>
      <c r="BN101" s="7">
        <f t="shared" si="113"/>
        <v>0</v>
      </c>
      <c r="BO101" s="7">
        <f t="shared" si="113"/>
        <v>0</v>
      </c>
      <c r="BP101" s="7">
        <f t="shared" si="113"/>
        <v>0</v>
      </c>
      <c r="BQ101" s="7">
        <f t="shared" si="113"/>
        <v>0</v>
      </c>
      <c r="BR101" s="7">
        <f t="shared" si="113"/>
        <v>0</v>
      </c>
      <c r="BS101" s="7">
        <f t="shared" si="113"/>
        <v>0</v>
      </c>
      <c r="BT101" s="7">
        <f t="shared" si="113"/>
        <v>0</v>
      </c>
      <c r="BU101" s="7">
        <f t="shared" si="113"/>
        <v>0</v>
      </c>
      <c r="BV101" s="7">
        <f t="shared" si="113"/>
        <v>0</v>
      </c>
      <c r="BW101" s="7">
        <f t="shared" si="113"/>
        <v>0</v>
      </c>
      <c r="BX101" s="7">
        <f t="shared" si="113"/>
        <v>0</v>
      </c>
      <c r="BY101" s="7">
        <f t="shared" si="113"/>
        <v>0</v>
      </c>
      <c r="BZ101" s="7">
        <f t="shared" si="113"/>
        <v>0</v>
      </c>
      <c r="CA101" s="7">
        <f t="shared" si="113"/>
        <v>0</v>
      </c>
      <c r="CB101" s="7">
        <f t="shared" si="113"/>
        <v>0</v>
      </c>
      <c r="CC101" s="7">
        <f t="shared" si="113"/>
        <v>0</v>
      </c>
      <c r="CD101" s="7">
        <f t="shared" si="113"/>
        <v>0</v>
      </c>
      <c r="CE101" s="7">
        <f t="shared" si="113"/>
        <v>0</v>
      </c>
    </row>
    <row r="103" spans="2:83" hidden="1" x14ac:dyDescent="0.25"/>
    <row r="104" spans="2:83" hidden="1" x14ac:dyDescent="0.25">
      <c r="BK104" s="4" t="s">
        <v>48</v>
      </c>
    </row>
    <row r="105" spans="2:83" hidden="1" x14ac:dyDescent="0.25"/>
    <row r="107" spans="2:83" x14ac:dyDescent="0.25">
      <c r="C107" s="96" t="s">
        <v>138</v>
      </c>
      <c r="G107" s="18"/>
      <c r="H107" s="18"/>
      <c r="I107" s="18"/>
      <c r="J107" s="18"/>
      <c r="K107" s="18"/>
      <c r="L107" s="18"/>
      <c r="M107" s="18"/>
      <c r="N107" s="18"/>
      <c r="O107" s="18"/>
      <c r="P107" s="18"/>
      <c r="Q107" s="18"/>
      <c r="R107" s="18"/>
      <c r="S107" s="18"/>
      <c r="T107" s="18"/>
      <c r="U107" s="18"/>
      <c r="V107" s="18"/>
    </row>
    <row r="108" spans="2:83" x14ac:dyDescent="0.25">
      <c r="C108" s="97" t="s">
        <v>91</v>
      </c>
      <c r="G108" s="18"/>
      <c r="H108" s="18"/>
      <c r="I108" s="18"/>
      <c r="J108" s="18"/>
      <c r="K108" s="18"/>
      <c r="L108" s="18"/>
      <c r="M108" s="18"/>
      <c r="N108" s="18"/>
      <c r="O108" s="18"/>
      <c r="P108" s="18"/>
      <c r="Q108" s="18"/>
      <c r="R108" s="18"/>
      <c r="S108" s="18"/>
      <c r="T108" s="18"/>
      <c r="U108" s="18"/>
      <c r="V108" s="18"/>
    </row>
    <row r="109" spans="2:83" x14ac:dyDescent="0.25">
      <c r="C109" s="22" t="s">
        <v>89</v>
      </c>
      <c r="G109" s="18"/>
      <c r="H109" s="18"/>
      <c r="I109" s="18"/>
      <c r="J109" s="18"/>
      <c r="K109" s="18"/>
      <c r="L109" s="18"/>
      <c r="M109" s="18"/>
      <c r="N109" s="18"/>
      <c r="O109" s="18"/>
      <c r="P109" s="18"/>
      <c r="Q109" s="18"/>
      <c r="R109" s="18"/>
      <c r="S109" s="18"/>
      <c r="T109" s="18"/>
      <c r="U109" s="18"/>
      <c r="V109" s="18"/>
      <c r="W109" s="58">
        <v>171.6</v>
      </c>
      <c r="X109" s="58">
        <v>173.57999999999998</v>
      </c>
      <c r="Y109" s="58">
        <v>175.55999999999997</v>
      </c>
      <c r="Z109" s="58">
        <v>177.53999999999996</v>
      </c>
      <c r="AA109" s="58">
        <v>179.51999999999995</v>
      </c>
      <c r="AB109" s="58">
        <v>181.5</v>
      </c>
      <c r="AC109" s="58">
        <v>182.98</v>
      </c>
      <c r="AD109" s="58">
        <v>184.45999999999998</v>
      </c>
      <c r="AE109" s="58">
        <v>185.93999999999997</v>
      </c>
      <c r="AF109" s="58">
        <v>187.41999999999996</v>
      </c>
      <c r="AG109" s="58">
        <v>188.9</v>
      </c>
      <c r="AH109" s="58">
        <v>189.64000000000001</v>
      </c>
      <c r="AI109" s="58">
        <v>190.38000000000002</v>
      </c>
      <c r="AJ109" s="58">
        <v>191.12000000000003</v>
      </c>
      <c r="AK109" s="58">
        <v>191.86000000000004</v>
      </c>
      <c r="AL109" s="58">
        <v>192.6</v>
      </c>
      <c r="AM109" s="58">
        <v>193.34</v>
      </c>
      <c r="AN109" s="58">
        <v>194.08</v>
      </c>
      <c r="AO109" s="58">
        <v>194.82000000000002</v>
      </c>
      <c r="AP109" s="58">
        <v>195.56000000000003</v>
      </c>
      <c r="AQ109" s="58">
        <v>196.3</v>
      </c>
      <c r="AR109" s="58">
        <v>197.06</v>
      </c>
      <c r="AS109" s="58">
        <v>197.82</v>
      </c>
      <c r="AT109" s="58">
        <v>198.57999999999998</v>
      </c>
      <c r="AU109" s="58">
        <v>199.33999999999997</v>
      </c>
      <c r="AV109" s="58">
        <v>200.1</v>
      </c>
      <c r="AW109" s="58">
        <v>200.85999999999999</v>
      </c>
      <c r="AX109" s="58">
        <v>201.61999999999998</v>
      </c>
      <c r="AY109" s="58">
        <v>202.37999999999997</v>
      </c>
      <c r="AZ109" s="58">
        <v>203.13999999999996</v>
      </c>
      <c r="BA109" s="58">
        <v>203.9</v>
      </c>
      <c r="BB109" s="58">
        <v>204.66</v>
      </c>
      <c r="BC109" s="58">
        <v>205.42</v>
      </c>
      <c r="BD109" s="58">
        <v>206.18</v>
      </c>
      <c r="BE109" s="58">
        <v>206.94</v>
      </c>
      <c r="BF109" s="58">
        <v>207.7</v>
      </c>
      <c r="BG109" s="58">
        <v>208.46</v>
      </c>
      <c r="BH109" s="58">
        <v>209.22</v>
      </c>
      <c r="BI109" s="58">
        <v>209.98</v>
      </c>
      <c r="BJ109" s="58">
        <v>210.74</v>
      </c>
      <c r="BK109" s="58">
        <v>211.5</v>
      </c>
      <c r="BL109" s="59">
        <f t="shared" ref="BL109:CE110" si="114">BK109+BK109-BJ109</f>
        <v>212.26</v>
      </c>
      <c r="BM109" s="59">
        <f t="shared" si="114"/>
        <v>213.01999999999998</v>
      </c>
      <c r="BN109" s="59">
        <f t="shared" si="114"/>
        <v>213.77999999999997</v>
      </c>
      <c r="BO109" s="59">
        <f t="shared" si="114"/>
        <v>214.53999999999996</v>
      </c>
      <c r="BP109" s="59">
        <f t="shared" si="114"/>
        <v>215.29999999999995</v>
      </c>
      <c r="BQ109" s="59">
        <f t="shared" si="114"/>
        <v>216.05999999999995</v>
      </c>
      <c r="BR109" s="59">
        <f t="shared" si="114"/>
        <v>216.81999999999994</v>
      </c>
      <c r="BS109" s="59">
        <f t="shared" si="114"/>
        <v>217.57999999999993</v>
      </c>
      <c r="BT109" s="59">
        <f t="shared" si="114"/>
        <v>218.33999999999992</v>
      </c>
      <c r="BU109" s="59">
        <f t="shared" si="114"/>
        <v>219.09999999999991</v>
      </c>
      <c r="BV109" s="59">
        <f t="shared" si="114"/>
        <v>219.8599999999999</v>
      </c>
      <c r="BW109" s="59">
        <f t="shared" si="114"/>
        <v>220.61999999999989</v>
      </c>
      <c r="BX109" s="59">
        <f t="shared" si="114"/>
        <v>221.37999999999988</v>
      </c>
      <c r="BY109" s="59">
        <f t="shared" si="114"/>
        <v>222.13999999999987</v>
      </c>
      <c r="BZ109" s="59">
        <f t="shared" si="114"/>
        <v>222.89999999999986</v>
      </c>
      <c r="CA109" s="59">
        <f t="shared" si="114"/>
        <v>223.65999999999985</v>
      </c>
      <c r="CB109" s="59">
        <f t="shared" si="114"/>
        <v>224.41999999999985</v>
      </c>
      <c r="CC109" s="59">
        <f t="shared" si="114"/>
        <v>225.17999999999984</v>
      </c>
      <c r="CD109" s="59">
        <f t="shared" si="114"/>
        <v>225.93999999999983</v>
      </c>
      <c r="CE109" s="59">
        <f t="shared" si="114"/>
        <v>226.69999999999982</v>
      </c>
    </row>
    <row r="110" spans="2:83" x14ac:dyDescent="0.25">
      <c r="C110" s="23" t="s">
        <v>90</v>
      </c>
      <c r="G110" s="18"/>
      <c r="H110" s="18"/>
      <c r="I110" s="18"/>
      <c r="J110" s="18"/>
      <c r="K110" s="18"/>
      <c r="L110" s="18"/>
      <c r="M110" s="18"/>
      <c r="N110" s="18"/>
      <c r="O110" s="18"/>
      <c r="P110" s="18"/>
      <c r="Q110" s="18"/>
      <c r="R110" s="18"/>
      <c r="S110" s="18"/>
      <c r="T110" s="18"/>
      <c r="U110" s="18"/>
      <c r="V110" s="18"/>
      <c r="W110" s="60">
        <v>212.78399999999999</v>
      </c>
      <c r="X110" s="60">
        <v>215.23919999999998</v>
      </c>
      <c r="Y110" s="60">
        <v>217.69439999999997</v>
      </c>
      <c r="Z110" s="60">
        <v>220.14959999999996</v>
      </c>
      <c r="AA110" s="60">
        <v>222.60479999999995</v>
      </c>
      <c r="AB110" s="60">
        <v>225.06</v>
      </c>
      <c r="AC110" s="60">
        <v>226.89519999999999</v>
      </c>
      <c r="AD110" s="60">
        <v>228.73039999999997</v>
      </c>
      <c r="AE110" s="60">
        <v>230.56559999999996</v>
      </c>
      <c r="AF110" s="60">
        <v>232.40079999999995</v>
      </c>
      <c r="AG110" s="60">
        <v>234.23600000000002</v>
      </c>
      <c r="AH110" s="60">
        <v>235.15360000000001</v>
      </c>
      <c r="AI110" s="60">
        <v>236.07120000000003</v>
      </c>
      <c r="AJ110" s="60">
        <v>236.98880000000003</v>
      </c>
      <c r="AK110" s="60">
        <v>237.90640000000005</v>
      </c>
      <c r="AL110" s="60">
        <v>238.82399999999998</v>
      </c>
      <c r="AM110" s="60">
        <v>239.74160000000001</v>
      </c>
      <c r="AN110" s="60">
        <v>240.65920000000003</v>
      </c>
      <c r="AO110" s="60">
        <v>241.57680000000002</v>
      </c>
      <c r="AP110" s="60">
        <v>242.49440000000004</v>
      </c>
      <c r="AQ110" s="60">
        <v>243.41200000000001</v>
      </c>
      <c r="AR110" s="60">
        <v>244.3544</v>
      </c>
      <c r="AS110" s="60">
        <v>245.29679999999999</v>
      </c>
      <c r="AT110" s="60">
        <v>246.23919999999998</v>
      </c>
      <c r="AU110" s="60">
        <v>247.18159999999997</v>
      </c>
      <c r="AV110" s="60">
        <v>248.124</v>
      </c>
      <c r="AW110" s="60">
        <v>249.06639999999999</v>
      </c>
      <c r="AX110" s="60">
        <v>250.00879999999998</v>
      </c>
      <c r="AY110" s="60">
        <v>250.95119999999994</v>
      </c>
      <c r="AZ110" s="60">
        <v>251.89359999999994</v>
      </c>
      <c r="BA110" s="60">
        <v>252.83600000000001</v>
      </c>
      <c r="BB110" s="60">
        <v>253.77840000000009</v>
      </c>
      <c r="BC110" s="60">
        <v>254.72080000000017</v>
      </c>
      <c r="BD110" s="60">
        <v>255.66320000000024</v>
      </c>
      <c r="BE110" s="60">
        <v>256.60560000000032</v>
      </c>
      <c r="BF110" s="60">
        <v>257.5480000000004</v>
      </c>
      <c r="BG110" s="98">
        <v>258.39999999999998</v>
      </c>
      <c r="BH110" s="98">
        <v>259.3</v>
      </c>
      <c r="BI110" s="98">
        <v>260.2</v>
      </c>
      <c r="BJ110" s="98">
        <v>261.10000000000002</v>
      </c>
      <c r="BK110" s="99">
        <v>262</v>
      </c>
      <c r="BL110" s="99">
        <f t="shared" si="114"/>
        <v>262.89999999999998</v>
      </c>
      <c r="BM110" s="99">
        <f t="shared" si="114"/>
        <v>263.79999999999995</v>
      </c>
      <c r="BN110" s="99">
        <f t="shared" si="114"/>
        <v>264.69999999999993</v>
      </c>
      <c r="BO110" s="99">
        <f t="shared" si="114"/>
        <v>265.59999999999991</v>
      </c>
      <c r="BP110" s="99">
        <f t="shared" si="114"/>
        <v>266.49999999999989</v>
      </c>
      <c r="BQ110" s="99">
        <f t="shared" si="114"/>
        <v>267.39999999999986</v>
      </c>
      <c r="BR110" s="99">
        <f t="shared" si="114"/>
        <v>268.29999999999984</v>
      </c>
      <c r="BS110" s="99">
        <f t="shared" si="114"/>
        <v>269.19999999999982</v>
      </c>
      <c r="BT110" s="99">
        <f t="shared" si="114"/>
        <v>270.0999999999998</v>
      </c>
      <c r="BU110" s="99">
        <f t="shared" si="114"/>
        <v>270.99999999999977</v>
      </c>
      <c r="BV110" s="99">
        <f t="shared" si="114"/>
        <v>271.89999999999975</v>
      </c>
      <c r="BW110" s="99">
        <f t="shared" si="114"/>
        <v>272.79999999999973</v>
      </c>
      <c r="BX110" s="99">
        <f t="shared" si="114"/>
        <v>273.6999999999997</v>
      </c>
      <c r="BY110" s="99">
        <f t="shared" si="114"/>
        <v>274.59999999999968</v>
      </c>
      <c r="BZ110" s="99">
        <f t="shared" si="114"/>
        <v>275.49999999999966</v>
      </c>
      <c r="CA110" s="99">
        <f t="shared" si="114"/>
        <v>276.39999999999964</v>
      </c>
      <c r="CB110" s="99">
        <f t="shared" si="114"/>
        <v>277.29999999999961</v>
      </c>
      <c r="CC110" s="99">
        <f t="shared" si="114"/>
        <v>278.19999999999959</v>
      </c>
      <c r="CD110" s="99">
        <f t="shared" si="114"/>
        <v>279.09999999999957</v>
      </c>
      <c r="CE110" s="99">
        <f t="shared" si="114"/>
        <v>279.99999999999955</v>
      </c>
    </row>
    <row r="111" spans="2:83" x14ac:dyDescent="0.25">
      <c r="C111" s="24" t="s">
        <v>43</v>
      </c>
      <c r="G111" s="18"/>
      <c r="H111" s="18"/>
      <c r="I111" s="18"/>
      <c r="J111" s="18"/>
      <c r="K111" s="18"/>
      <c r="L111" s="18"/>
      <c r="M111" s="18"/>
      <c r="N111" s="18"/>
      <c r="O111" s="18"/>
      <c r="P111" s="18"/>
      <c r="Q111" s="18"/>
      <c r="R111" s="18"/>
      <c r="S111" s="18"/>
      <c r="T111" s="18"/>
      <c r="U111" s="18"/>
      <c r="V111" s="18"/>
      <c r="W111" s="100">
        <f>W78/W109</f>
        <v>0.10040197202797205</v>
      </c>
      <c r="X111" s="100">
        <f t="shared" ref="X111:CE111" si="115">X78/X109</f>
        <v>9.8144781656872918E-2</v>
      </c>
      <c r="Y111" s="100">
        <f t="shared" si="115"/>
        <v>9.7482096149464584E-2</v>
      </c>
      <c r="Z111" s="100">
        <f t="shared" si="115"/>
        <v>9.6834191731440838E-2</v>
      </c>
      <c r="AA111" s="100">
        <f t="shared" si="115"/>
        <v>9.6843710635769478E-2</v>
      </c>
      <c r="AB111" s="100">
        <f t="shared" si="115"/>
        <v>9.7489137190082634E-2</v>
      </c>
      <c r="AC111" s="100">
        <f t="shared" si="115"/>
        <v>9.901972237402995E-2</v>
      </c>
      <c r="AD111" s="100">
        <f t="shared" si="115"/>
        <v>0.10052574650330696</v>
      </c>
      <c r="AE111" s="100">
        <f t="shared" si="115"/>
        <v>0.10200779606324623</v>
      </c>
      <c r="AF111" s="100">
        <f t="shared" si="115"/>
        <v>0.10540185963788996</v>
      </c>
      <c r="AG111" s="100">
        <f t="shared" si="115"/>
        <v>0.10772020469384154</v>
      </c>
      <c r="AH111" s="100">
        <f t="shared" si="115"/>
        <v>0.109738311186107</v>
      </c>
      <c r="AI111" s="100">
        <f t="shared" si="115"/>
        <v>0.11070854781664738</v>
      </c>
      <c r="AJ111" s="100">
        <f t="shared" si="115"/>
        <v>0.11562034323984928</v>
      </c>
      <c r="AK111" s="100">
        <f t="shared" si="115"/>
        <v>0.12090391378324469</v>
      </c>
      <c r="AL111" s="100">
        <f t="shared" si="115"/>
        <v>0.12500911056780895</v>
      </c>
      <c r="AM111" s="100">
        <f t="shared" si="115"/>
        <v>0.1259045691047895</v>
      </c>
      <c r="AN111" s="100">
        <f t="shared" si="115"/>
        <v>0.12679319912448475</v>
      </c>
      <c r="AO111" s="100">
        <f t="shared" si="115"/>
        <v>0.12767507843876397</v>
      </c>
      <c r="AP111" s="100">
        <f t="shared" si="115"/>
        <v>0.126765862170587</v>
      </c>
      <c r="AQ111" s="100">
        <f t="shared" si="115"/>
        <v>0.12729155842553913</v>
      </c>
      <c r="AR111" s="100">
        <f t="shared" si="115"/>
        <v>0.12576684028553062</v>
      </c>
      <c r="AS111" s="100">
        <f t="shared" si="115"/>
        <v>0.12021217416506588</v>
      </c>
      <c r="AT111" s="100">
        <f t="shared" si="115"/>
        <v>0.11074560001056923</v>
      </c>
      <c r="AU111" s="100">
        <f t="shared" si="115"/>
        <v>0</v>
      </c>
      <c r="AV111" s="100">
        <f t="shared" si="115"/>
        <v>0</v>
      </c>
      <c r="AW111" s="100">
        <f t="shared" si="115"/>
        <v>0</v>
      </c>
      <c r="AX111" s="100">
        <f t="shared" si="115"/>
        <v>0</v>
      </c>
      <c r="AY111" s="100">
        <f t="shared" si="115"/>
        <v>0</v>
      </c>
      <c r="AZ111" s="100">
        <f t="shared" si="115"/>
        <v>0</v>
      </c>
      <c r="BA111" s="100">
        <f t="shared" si="115"/>
        <v>0</v>
      </c>
      <c r="BB111" s="100">
        <f t="shared" si="115"/>
        <v>0</v>
      </c>
      <c r="BC111" s="100">
        <f t="shared" si="115"/>
        <v>0</v>
      </c>
      <c r="BD111" s="100">
        <f t="shared" si="115"/>
        <v>0</v>
      </c>
      <c r="BE111" s="100">
        <f t="shared" si="115"/>
        <v>0</v>
      </c>
      <c r="BF111" s="100">
        <f t="shared" si="115"/>
        <v>0</v>
      </c>
      <c r="BG111" s="100">
        <f t="shared" si="115"/>
        <v>0</v>
      </c>
      <c r="BH111" s="100">
        <f t="shared" si="115"/>
        <v>0</v>
      </c>
      <c r="BI111" s="100">
        <f t="shared" si="115"/>
        <v>0</v>
      </c>
      <c r="BJ111" s="100">
        <f t="shared" si="115"/>
        <v>0</v>
      </c>
      <c r="BK111" s="100">
        <f t="shared" si="115"/>
        <v>0</v>
      </c>
      <c r="BL111" s="100">
        <f t="shared" si="115"/>
        <v>0</v>
      </c>
      <c r="BM111" s="100">
        <f t="shared" si="115"/>
        <v>0</v>
      </c>
      <c r="BN111" s="100">
        <f t="shared" si="115"/>
        <v>0</v>
      </c>
      <c r="BO111" s="100">
        <f t="shared" si="115"/>
        <v>0</v>
      </c>
      <c r="BP111" s="100">
        <f t="shared" si="115"/>
        <v>0</v>
      </c>
      <c r="BQ111" s="100">
        <f t="shared" si="115"/>
        <v>0</v>
      </c>
      <c r="BR111" s="100">
        <f t="shared" si="115"/>
        <v>0</v>
      </c>
      <c r="BS111" s="100">
        <f t="shared" si="115"/>
        <v>0</v>
      </c>
      <c r="BT111" s="100">
        <f t="shared" si="115"/>
        <v>0</v>
      </c>
      <c r="BU111" s="100">
        <f t="shared" si="115"/>
        <v>0</v>
      </c>
      <c r="BV111" s="100">
        <f t="shared" si="115"/>
        <v>0</v>
      </c>
      <c r="BW111" s="100">
        <f t="shared" si="115"/>
        <v>0</v>
      </c>
      <c r="BX111" s="100">
        <f t="shared" si="115"/>
        <v>0</v>
      </c>
      <c r="BY111" s="100">
        <f t="shared" si="115"/>
        <v>0</v>
      </c>
      <c r="BZ111" s="100">
        <f t="shared" si="115"/>
        <v>0</v>
      </c>
      <c r="CA111" s="100">
        <f t="shared" si="115"/>
        <v>0</v>
      </c>
      <c r="CB111" s="100">
        <f t="shared" si="115"/>
        <v>0</v>
      </c>
      <c r="CC111" s="100">
        <f t="shared" si="115"/>
        <v>0</v>
      </c>
      <c r="CD111" s="100">
        <f t="shared" si="115"/>
        <v>0</v>
      </c>
      <c r="CE111" s="100">
        <f t="shared" si="115"/>
        <v>0</v>
      </c>
    </row>
    <row r="112" spans="2:83" x14ac:dyDescent="0.25">
      <c r="C112" s="24" t="s">
        <v>44</v>
      </c>
      <c r="G112" s="18"/>
      <c r="H112" s="18"/>
      <c r="I112" s="18"/>
      <c r="J112" s="18"/>
      <c r="K112" s="18"/>
      <c r="L112" s="18"/>
      <c r="M112" s="18"/>
      <c r="N112" s="18"/>
      <c r="O112" s="18"/>
      <c r="P112" s="18"/>
      <c r="Q112" s="18"/>
      <c r="R112" s="18"/>
      <c r="S112" s="18"/>
      <c r="T112" s="18"/>
      <c r="U112" s="18"/>
      <c r="V112" s="18"/>
      <c r="W112" s="100">
        <f>W81/W109</f>
        <v>0.1365909090909091</v>
      </c>
      <c r="X112" s="100">
        <f t="shared" ref="X112:CE112" si="116">X81/X109</f>
        <v>0.14507431731766335</v>
      </c>
      <c r="Y112" s="100">
        <f t="shared" si="116"/>
        <v>0.16329460013670541</v>
      </c>
      <c r="Z112" s="100">
        <f t="shared" si="116"/>
        <v>0.19575306973076498</v>
      </c>
      <c r="AA112" s="100">
        <f t="shared" si="116"/>
        <v>0.23233678698752233</v>
      </c>
      <c r="AB112" s="100">
        <f t="shared" si="116"/>
        <v>0.27621652892561982</v>
      </c>
      <c r="AC112" s="100">
        <f t="shared" si="116"/>
        <v>0.31384085692425401</v>
      </c>
      <c r="AD112" s="100">
        <f t="shared" si="116"/>
        <v>0.35411417109400417</v>
      </c>
      <c r="AE112" s="100">
        <f t="shared" si="116"/>
        <v>0.38406582768635045</v>
      </c>
      <c r="AF112" s="100">
        <f t="shared" si="116"/>
        <v>0.40665297193469224</v>
      </c>
      <c r="AG112" s="100">
        <f t="shared" si="116"/>
        <v>0.4179306511381683</v>
      </c>
      <c r="AH112" s="100">
        <f t="shared" si="116"/>
        <v>0.43120016874077188</v>
      </c>
      <c r="AI112" s="100">
        <f t="shared" si="116"/>
        <v>0.44180533669503091</v>
      </c>
      <c r="AJ112" s="100">
        <f t="shared" si="116"/>
        <v>0.45469679259104223</v>
      </c>
      <c r="AK112" s="100">
        <f t="shared" si="116"/>
        <v>0.52678705337225051</v>
      </c>
      <c r="AL112" s="100">
        <f t="shared" si="116"/>
        <v>0.78258133946002073</v>
      </c>
      <c r="AM112" s="100">
        <f t="shared" si="116"/>
        <v>1.0763748060411709</v>
      </c>
      <c r="AN112" s="100">
        <f t="shared" si="116"/>
        <v>1.4105201221145918</v>
      </c>
      <c r="AO112" s="100">
        <f t="shared" si="116"/>
        <v>1.5585107282619852</v>
      </c>
      <c r="AP112" s="100">
        <f t="shared" si="116"/>
        <v>1.6803987848230719</v>
      </c>
      <c r="AQ112" s="100">
        <f t="shared" si="116"/>
        <v>1.5995717203260313</v>
      </c>
      <c r="AR112" s="100">
        <f t="shared" si="116"/>
        <v>1.4389438191413781</v>
      </c>
      <c r="AS112" s="100">
        <f t="shared" si="116"/>
        <v>1.1634822196946717</v>
      </c>
      <c r="AT112" s="100">
        <f t="shared" si="116"/>
        <v>0.92610815288548698</v>
      </c>
      <c r="AU112" s="100">
        <f t="shared" si="116"/>
        <v>0</v>
      </c>
      <c r="AV112" s="100">
        <f t="shared" si="116"/>
        <v>0</v>
      </c>
      <c r="AW112" s="100">
        <f t="shared" si="116"/>
        <v>0</v>
      </c>
      <c r="AX112" s="100">
        <f t="shared" si="116"/>
        <v>0</v>
      </c>
      <c r="AY112" s="100">
        <f t="shared" si="116"/>
        <v>0</v>
      </c>
      <c r="AZ112" s="100">
        <f t="shared" si="116"/>
        <v>0</v>
      </c>
      <c r="BA112" s="100">
        <f t="shared" si="116"/>
        <v>0</v>
      </c>
      <c r="BB112" s="100">
        <f t="shared" si="116"/>
        <v>0</v>
      </c>
      <c r="BC112" s="100">
        <f t="shared" si="116"/>
        <v>0</v>
      </c>
      <c r="BD112" s="100">
        <f t="shared" si="116"/>
        <v>0</v>
      </c>
      <c r="BE112" s="100">
        <f t="shared" si="116"/>
        <v>0</v>
      </c>
      <c r="BF112" s="100">
        <f t="shared" si="116"/>
        <v>0</v>
      </c>
      <c r="BG112" s="100">
        <f t="shared" si="116"/>
        <v>0</v>
      </c>
      <c r="BH112" s="100">
        <f t="shared" si="116"/>
        <v>0</v>
      </c>
      <c r="BI112" s="100">
        <f t="shared" si="116"/>
        <v>0</v>
      </c>
      <c r="BJ112" s="100">
        <f t="shared" si="116"/>
        <v>0</v>
      </c>
      <c r="BK112" s="100">
        <f t="shared" si="116"/>
        <v>0</v>
      </c>
      <c r="BL112" s="100">
        <f t="shared" si="116"/>
        <v>0</v>
      </c>
      <c r="BM112" s="100">
        <f t="shared" si="116"/>
        <v>0</v>
      </c>
      <c r="BN112" s="100">
        <f t="shared" si="116"/>
        <v>0</v>
      </c>
      <c r="BO112" s="100">
        <f t="shared" si="116"/>
        <v>0</v>
      </c>
      <c r="BP112" s="100">
        <f t="shared" si="116"/>
        <v>0</v>
      </c>
      <c r="BQ112" s="100">
        <f t="shared" si="116"/>
        <v>0</v>
      </c>
      <c r="BR112" s="100">
        <f t="shared" si="116"/>
        <v>0</v>
      </c>
      <c r="BS112" s="100">
        <f t="shared" si="116"/>
        <v>0</v>
      </c>
      <c r="BT112" s="100">
        <f t="shared" si="116"/>
        <v>0</v>
      </c>
      <c r="BU112" s="100">
        <f t="shared" si="116"/>
        <v>0</v>
      </c>
      <c r="BV112" s="100">
        <f t="shared" si="116"/>
        <v>0</v>
      </c>
      <c r="BW112" s="100">
        <f t="shared" si="116"/>
        <v>0</v>
      </c>
      <c r="BX112" s="100">
        <f t="shared" si="116"/>
        <v>0</v>
      </c>
      <c r="BY112" s="100">
        <f t="shared" si="116"/>
        <v>0</v>
      </c>
      <c r="BZ112" s="100">
        <f t="shared" si="116"/>
        <v>0</v>
      </c>
      <c r="CA112" s="100">
        <f t="shared" si="116"/>
        <v>0</v>
      </c>
      <c r="CB112" s="100">
        <f t="shared" si="116"/>
        <v>0</v>
      </c>
      <c r="CC112" s="100">
        <f t="shared" si="116"/>
        <v>0</v>
      </c>
      <c r="CD112" s="100">
        <f t="shared" si="116"/>
        <v>0</v>
      </c>
      <c r="CE112" s="100">
        <f t="shared" si="116"/>
        <v>0</v>
      </c>
    </row>
    <row r="113" spans="2:83" x14ac:dyDescent="0.25">
      <c r="C113" s="24" t="s">
        <v>45</v>
      </c>
      <c r="G113" s="18"/>
      <c r="H113" s="18"/>
      <c r="I113" s="18"/>
      <c r="J113" s="18"/>
      <c r="K113" s="18"/>
      <c r="L113" s="18"/>
      <c r="M113" s="18"/>
      <c r="N113" s="18"/>
      <c r="O113" s="18"/>
      <c r="P113" s="18"/>
      <c r="Q113" s="18"/>
      <c r="R113" s="18"/>
      <c r="S113" s="18"/>
      <c r="T113" s="18"/>
      <c r="U113" s="18"/>
      <c r="V113" s="18"/>
      <c r="W113" s="100">
        <f>(W88+W100)/W109</f>
        <v>0.40925120023876788</v>
      </c>
      <c r="X113" s="100">
        <f t="shared" ref="X113:CE113" si="117">(X88+X100)/X109</f>
        <v>0.50578753317760738</v>
      </c>
      <c r="Y113" s="100">
        <f t="shared" si="117"/>
        <v>0.62476831323027227</v>
      </c>
      <c r="Z113" s="100">
        <f t="shared" si="117"/>
        <v>0.75846706401280184</v>
      </c>
      <c r="AA113" s="100">
        <f t="shared" si="117"/>
        <v>0.8194566994553284</v>
      </c>
      <c r="AB113" s="100">
        <f t="shared" si="117"/>
        <v>0.88562525972175099</v>
      </c>
      <c r="AC113" s="100">
        <f t="shared" si="117"/>
        <v>0.93014856970147841</v>
      </c>
      <c r="AD113" s="100">
        <f t="shared" si="117"/>
        <v>0.9787314914279347</v>
      </c>
      <c r="AE113" s="100">
        <f t="shared" si="117"/>
        <v>1.029668453494099</v>
      </c>
      <c r="AF113" s="100">
        <f t="shared" si="117"/>
        <v>1.0818487799617582</v>
      </c>
      <c r="AG113" s="100">
        <f t="shared" si="117"/>
        <v>1.1344583060050084</v>
      </c>
      <c r="AH113" s="100">
        <f t="shared" si="117"/>
        <v>1.1914238308020044</v>
      </c>
      <c r="AI113" s="100">
        <f t="shared" si="117"/>
        <v>1.2479345327654972</v>
      </c>
      <c r="AJ113" s="100">
        <f t="shared" si="117"/>
        <v>1.3035445777750554</v>
      </c>
      <c r="AK113" s="100">
        <f t="shared" si="117"/>
        <v>1.3590952573649981</v>
      </c>
      <c r="AL113" s="100">
        <f t="shared" si="117"/>
        <v>1.4610184962164687</v>
      </c>
      <c r="AM113" s="100">
        <f t="shared" si="117"/>
        <v>1.5603052865607123</v>
      </c>
      <c r="AN113" s="100">
        <f t="shared" si="117"/>
        <v>1.7861751962778576</v>
      </c>
      <c r="AO113" s="100">
        <f t="shared" si="117"/>
        <v>2.1097233172385872</v>
      </c>
      <c r="AP113" s="100">
        <f t="shared" si="117"/>
        <v>2.4665644990037676</v>
      </c>
      <c r="AQ113" s="100">
        <f t="shared" si="117"/>
        <v>3.1057996389788625</v>
      </c>
      <c r="AR113" s="100">
        <f t="shared" si="117"/>
        <v>3.463446385307801</v>
      </c>
      <c r="AS113" s="100">
        <f t="shared" si="117"/>
        <v>3.6456966067942487</v>
      </c>
      <c r="AT113" s="100">
        <f t="shared" si="117"/>
        <v>3.7630000839097617</v>
      </c>
      <c r="AU113" s="100">
        <f t="shared" si="117"/>
        <v>0</v>
      </c>
      <c r="AV113" s="100">
        <f t="shared" si="117"/>
        <v>0</v>
      </c>
      <c r="AW113" s="100">
        <f t="shared" si="117"/>
        <v>0</v>
      </c>
      <c r="AX113" s="100">
        <f t="shared" si="117"/>
        <v>0</v>
      </c>
      <c r="AY113" s="100">
        <f t="shared" si="117"/>
        <v>0</v>
      </c>
      <c r="AZ113" s="100">
        <f t="shared" si="117"/>
        <v>0</v>
      </c>
      <c r="BA113" s="100">
        <f t="shared" si="117"/>
        <v>0</v>
      </c>
      <c r="BB113" s="100">
        <f t="shared" si="117"/>
        <v>0</v>
      </c>
      <c r="BC113" s="100">
        <f t="shared" si="117"/>
        <v>0</v>
      </c>
      <c r="BD113" s="100">
        <f t="shared" si="117"/>
        <v>0</v>
      </c>
      <c r="BE113" s="100">
        <f t="shared" si="117"/>
        <v>0</v>
      </c>
      <c r="BF113" s="100">
        <f t="shared" si="117"/>
        <v>0</v>
      </c>
      <c r="BG113" s="100">
        <f t="shared" si="117"/>
        <v>0</v>
      </c>
      <c r="BH113" s="100">
        <f t="shared" si="117"/>
        <v>0</v>
      </c>
      <c r="BI113" s="100">
        <f t="shared" si="117"/>
        <v>0</v>
      </c>
      <c r="BJ113" s="100">
        <f t="shared" si="117"/>
        <v>0</v>
      </c>
      <c r="BK113" s="100">
        <f t="shared" si="117"/>
        <v>0</v>
      </c>
      <c r="BL113" s="100">
        <f t="shared" si="117"/>
        <v>0</v>
      </c>
      <c r="BM113" s="100">
        <f t="shared" si="117"/>
        <v>0</v>
      </c>
      <c r="BN113" s="100">
        <f t="shared" si="117"/>
        <v>0</v>
      </c>
      <c r="BO113" s="100">
        <f t="shared" si="117"/>
        <v>0</v>
      </c>
      <c r="BP113" s="100">
        <f t="shared" si="117"/>
        <v>0</v>
      </c>
      <c r="BQ113" s="100">
        <f t="shared" si="117"/>
        <v>0</v>
      </c>
      <c r="BR113" s="100">
        <f t="shared" si="117"/>
        <v>0</v>
      </c>
      <c r="BS113" s="100">
        <f t="shared" si="117"/>
        <v>0</v>
      </c>
      <c r="BT113" s="100">
        <f t="shared" si="117"/>
        <v>0</v>
      </c>
      <c r="BU113" s="100">
        <f t="shared" si="117"/>
        <v>0</v>
      </c>
      <c r="BV113" s="100">
        <f t="shared" si="117"/>
        <v>0</v>
      </c>
      <c r="BW113" s="100">
        <f t="shared" si="117"/>
        <v>0</v>
      </c>
      <c r="BX113" s="100">
        <f t="shared" si="117"/>
        <v>0</v>
      </c>
      <c r="BY113" s="100">
        <f t="shared" si="117"/>
        <v>0</v>
      </c>
      <c r="BZ113" s="100">
        <f t="shared" si="117"/>
        <v>0</v>
      </c>
      <c r="CA113" s="100">
        <f t="shared" si="117"/>
        <v>0</v>
      </c>
      <c r="CB113" s="100">
        <f t="shared" si="117"/>
        <v>0</v>
      </c>
      <c r="CC113" s="100">
        <f t="shared" si="117"/>
        <v>0</v>
      </c>
      <c r="CD113" s="100">
        <f t="shared" si="117"/>
        <v>0</v>
      </c>
      <c r="CE113" s="100">
        <f t="shared" si="117"/>
        <v>0</v>
      </c>
    </row>
    <row r="114" spans="2:83" x14ac:dyDescent="0.25">
      <c r="C114" s="24" t="s">
        <v>46</v>
      </c>
      <c r="G114" s="18"/>
      <c r="H114" s="18"/>
      <c r="I114" s="18"/>
      <c r="J114" s="18"/>
      <c r="K114" s="18"/>
      <c r="L114" s="18"/>
      <c r="M114" s="18"/>
      <c r="N114" s="18"/>
      <c r="O114" s="18"/>
      <c r="P114" s="18"/>
      <c r="Q114" s="18"/>
      <c r="R114" s="18"/>
      <c r="S114" s="18"/>
      <c r="T114" s="18"/>
      <c r="U114" s="18"/>
      <c r="V114" s="18"/>
      <c r="W114" s="100">
        <f>(W91+W99)/W109</f>
        <v>7.867366072659677</v>
      </c>
      <c r="X114" s="100">
        <f t="shared" ref="X114:CE114" si="118">(X91+X99)/X109</f>
        <v>7.7313831546825211</v>
      </c>
      <c r="Y114" s="100">
        <f t="shared" si="118"/>
        <v>7.5935470869991786</v>
      </c>
      <c r="Z114" s="100">
        <f t="shared" si="118"/>
        <v>7.4560526123015078</v>
      </c>
      <c r="AA114" s="100">
        <f t="shared" si="118"/>
        <v>7.3199102294028648</v>
      </c>
      <c r="AB114" s="100">
        <f t="shared" si="118"/>
        <v>7.1883059087332732</v>
      </c>
      <c r="AC114" s="100">
        <f t="shared" si="118"/>
        <v>7.0818724408490565</v>
      </c>
      <c r="AD114" s="100">
        <f t="shared" si="118"/>
        <v>6.9785881540953847</v>
      </c>
      <c r="AE114" s="100">
        <f t="shared" si="118"/>
        <v>6.8767357332097596</v>
      </c>
      <c r="AF114" s="100">
        <f t="shared" si="118"/>
        <v>6.7758678187603634</v>
      </c>
      <c r="AG114" s="100">
        <f t="shared" si="118"/>
        <v>6.6755657378008708</v>
      </c>
      <c r="AH114" s="100">
        <f t="shared" si="118"/>
        <v>6.6015332496008465</v>
      </c>
      <c r="AI114" s="100">
        <f t="shared" si="118"/>
        <v>6.5275635579167766</v>
      </c>
      <c r="AJ114" s="100">
        <f t="shared" si="118"/>
        <v>6.4540768223103475</v>
      </c>
      <c r="AK114" s="100">
        <f t="shared" si="118"/>
        <v>6.3810674545271464</v>
      </c>
      <c r="AL114" s="100">
        <f t="shared" si="118"/>
        <v>6.3081523908470425</v>
      </c>
      <c r="AM114" s="100">
        <f t="shared" si="118"/>
        <v>6.2296343147951232</v>
      </c>
      <c r="AN114" s="100">
        <f t="shared" si="118"/>
        <v>6.1397985592901856</v>
      </c>
      <c r="AO114" s="100">
        <f t="shared" si="118"/>
        <v>5.29637776562274</v>
      </c>
      <c r="AP114" s="100">
        <f t="shared" si="118"/>
        <v>4.3444349816621042</v>
      </c>
      <c r="AQ114" s="100">
        <f t="shared" si="118"/>
        <v>3.4089277242316181</v>
      </c>
      <c r="AR114" s="100">
        <f t="shared" si="118"/>
        <v>2.7260637585858789</v>
      </c>
      <c r="AS114" s="100">
        <f t="shared" si="118"/>
        <v>2.3646318970120985</v>
      </c>
      <c r="AT114" s="100">
        <f t="shared" si="118"/>
        <v>1.9846056830174241</v>
      </c>
      <c r="AU114" s="100">
        <f t="shared" si="118"/>
        <v>0</v>
      </c>
      <c r="AV114" s="100">
        <f t="shared" si="118"/>
        <v>0</v>
      </c>
      <c r="AW114" s="100">
        <f t="shared" si="118"/>
        <v>0</v>
      </c>
      <c r="AX114" s="100">
        <f t="shared" si="118"/>
        <v>0</v>
      </c>
      <c r="AY114" s="100">
        <f t="shared" si="118"/>
        <v>0</v>
      </c>
      <c r="AZ114" s="100">
        <f t="shared" si="118"/>
        <v>0</v>
      </c>
      <c r="BA114" s="100">
        <f t="shared" si="118"/>
        <v>0</v>
      </c>
      <c r="BB114" s="100">
        <f t="shared" si="118"/>
        <v>0</v>
      </c>
      <c r="BC114" s="100">
        <f t="shared" si="118"/>
        <v>0</v>
      </c>
      <c r="BD114" s="100">
        <f t="shared" si="118"/>
        <v>0</v>
      </c>
      <c r="BE114" s="100">
        <f t="shared" si="118"/>
        <v>0</v>
      </c>
      <c r="BF114" s="100">
        <f t="shared" si="118"/>
        <v>0</v>
      </c>
      <c r="BG114" s="100">
        <f t="shared" si="118"/>
        <v>0</v>
      </c>
      <c r="BH114" s="100">
        <f t="shared" si="118"/>
        <v>0</v>
      </c>
      <c r="BI114" s="100">
        <f t="shared" si="118"/>
        <v>0</v>
      </c>
      <c r="BJ114" s="100">
        <f t="shared" si="118"/>
        <v>0</v>
      </c>
      <c r="BK114" s="100">
        <f t="shared" si="118"/>
        <v>0</v>
      </c>
      <c r="BL114" s="100">
        <f t="shared" si="118"/>
        <v>0</v>
      </c>
      <c r="BM114" s="100">
        <f t="shared" si="118"/>
        <v>0</v>
      </c>
      <c r="BN114" s="100">
        <f t="shared" si="118"/>
        <v>0</v>
      </c>
      <c r="BO114" s="100">
        <f t="shared" si="118"/>
        <v>0</v>
      </c>
      <c r="BP114" s="100">
        <f t="shared" si="118"/>
        <v>0</v>
      </c>
      <c r="BQ114" s="100">
        <f t="shared" si="118"/>
        <v>0</v>
      </c>
      <c r="BR114" s="100">
        <f t="shared" si="118"/>
        <v>0</v>
      </c>
      <c r="BS114" s="100">
        <f t="shared" si="118"/>
        <v>0</v>
      </c>
      <c r="BT114" s="100">
        <f t="shared" si="118"/>
        <v>0</v>
      </c>
      <c r="BU114" s="100">
        <f t="shared" si="118"/>
        <v>0</v>
      </c>
      <c r="BV114" s="100">
        <f t="shared" si="118"/>
        <v>0</v>
      </c>
      <c r="BW114" s="100">
        <f t="shared" si="118"/>
        <v>0</v>
      </c>
      <c r="BX114" s="100">
        <f t="shared" si="118"/>
        <v>0</v>
      </c>
      <c r="BY114" s="100">
        <f t="shared" si="118"/>
        <v>0</v>
      </c>
      <c r="BZ114" s="100">
        <f t="shared" si="118"/>
        <v>0</v>
      </c>
      <c r="CA114" s="100">
        <f t="shared" si="118"/>
        <v>0</v>
      </c>
      <c r="CB114" s="100">
        <f t="shared" si="118"/>
        <v>0</v>
      </c>
      <c r="CC114" s="100">
        <f t="shared" si="118"/>
        <v>0</v>
      </c>
      <c r="CD114" s="100">
        <f t="shared" si="118"/>
        <v>0</v>
      </c>
      <c r="CE114" s="100">
        <f t="shared" si="118"/>
        <v>0</v>
      </c>
    </row>
    <row r="115" spans="2:83" x14ac:dyDescent="0.25">
      <c r="C115" s="24" t="s">
        <v>111</v>
      </c>
      <c r="G115" s="18"/>
      <c r="H115" s="18"/>
      <c r="I115" s="18"/>
      <c r="J115" s="18"/>
      <c r="K115" s="18"/>
      <c r="L115" s="18"/>
      <c r="M115" s="18"/>
      <c r="N115" s="18"/>
      <c r="O115" s="18"/>
      <c r="P115" s="18"/>
      <c r="Q115" s="18"/>
      <c r="R115" s="18"/>
      <c r="S115" s="18"/>
      <c r="T115" s="18"/>
      <c r="U115" s="18"/>
      <c r="V115" s="18"/>
      <c r="W115" s="100">
        <f>W98/W109</f>
        <v>0</v>
      </c>
      <c r="X115" s="100">
        <f t="shared" ref="X115:CE115" si="119">X98/X109</f>
        <v>0</v>
      </c>
      <c r="Y115" s="100">
        <f t="shared" si="119"/>
        <v>0</v>
      </c>
      <c r="Z115" s="100">
        <f t="shared" si="119"/>
        <v>0</v>
      </c>
      <c r="AA115" s="100">
        <f t="shared" si="119"/>
        <v>0</v>
      </c>
      <c r="AB115" s="100">
        <f t="shared" si="119"/>
        <v>0</v>
      </c>
      <c r="AC115" s="100">
        <f t="shared" si="119"/>
        <v>0</v>
      </c>
      <c r="AD115" s="100">
        <f t="shared" si="119"/>
        <v>0</v>
      </c>
      <c r="AE115" s="100">
        <f t="shared" si="119"/>
        <v>0</v>
      </c>
      <c r="AF115" s="100">
        <f t="shared" si="119"/>
        <v>0</v>
      </c>
      <c r="AG115" s="100">
        <f t="shared" si="119"/>
        <v>0</v>
      </c>
      <c r="AH115" s="100">
        <f t="shared" si="119"/>
        <v>0</v>
      </c>
      <c r="AI115" s="100">
        <f t="shared" si="119"/>
        <v>0</v>
      </c>
      <c r="AJ115" s="100">
        <f t="shared" si="119"/>
        <v>0</v>
      </c>
      <c r="AK115" s="100">
        <f t="shared" si="119"/>
        <v>0</v>
      </c>
      <c r="AL115" s="100">
        <f t="shared" si="119"/>
        <v>0</v>
      </c>
      <c r="AM115" s="100">
        <f t="shared" si="119"/>
        <v>0</v>
      </c>
      <c r="AN115" s="100">
        <f t="shared" si="119"/>
        <v>0</v>
      </c>
      <c r="AO115" s="100">
        <f t="shared" si="119"/>
        <v>8.6562771070731962E-3</v>
      </c>
      <c r="AP115" s="100">
        <f t="shared" si="119"/>
        <v>2.069497856923706E-2</v>
      </c>
      <c r="AQ115" s="100">
        <f t="shared" si="119"/>
        <v>4.3101245573102388E-2</v>
      </c>
      <c r="AR115" s="100">
        <f t="shared" si="119"/>
        <v>7.8582289673195985E-2</v>
      </c>
      <c r="AS115" s="100">
        <f t="shared" si="119"/>
        <v>0.15048838186229907</v>
      </c>
      <c r="AT115" s="100">
        <f t="shared" si="119"/>
        <v>0.34046728018934441</v>
      </c>
      <c r="AU115" s="100">
        <f t="shared" si="119"/>
        <v>0</v>
      </c>
      <c r="AV115" s="100">
        <f t="shared" si="119"/>
        <v>0</v>
      </c>
      <c r="AW115" s="100">
        <f t="shared" si="119"/>
        <v>0</v>
      </c>
      <c r="AX115" s="100">
        <f t="shared" si="119"/>
        <v>0</v>
      </c>
      <c r="AY115" s="100">
        <f t="shared" si="119"/>
        <v>0</v>
      </c>
      <c r="AZ115" s="100">
        <f t="shared" si="119"/>
        <v>0</v>
      </c>
      <c r="BA115" s="100">
        <f t="shared" si="119"/>
        <v>0</v>
      </c>
      <c r="BB115" s="100">
        <f t="shared" si="119"/>
        <v>0</v>
      </c>
      <c r="BC115" s="100">
        <f t="shared" si="119"/>
        <v>0</v>
      </c>
      <c r="BD115" s="100">
        <f t="shared" si="119"/>
        <v>0</v>
      </c>
      <c r="BE115" s="100">
        <f t="shared" si="119"/>
        <v>0</v>
      </c>
      <c r="BF115" s="100">
        <f t="shared" si="119"/>
        <v>0</v>
      </c>
      <c r="BG115" s="100">
        <f t="shared" si="119"/>
        <v>0</v>
      </c>
      <c r="BH115" s="100">
        <f t="shared" si="119"/>
        <v>0</v>
      </c>
      <c r="BI115" s="100">
        <f t="shared" si="119"/>
        <v>0</v>
      </c>
      <c r="BJ115" s="100">
        <f t="shared" si="119"/>
        <v>0</v>
      </c>
      <c r="BK115" s="100">
        <f t="shared" si="119"/>
        <v>0</v>
      </c>
      <c r="BL115" s="100">
        <f t="shared" si="119"/>
        <v>0</v>
      </c>
      <c r="BM115" s="100">
        <f t="shared" si="119"/>
        <v>0</v>
      </c>
      <c r="BN115" s="100">
        <f t="shared" si="119"/>
        <v>0</v>
      </c>
      <c r="BO115" s="100">
        <f t="shared" si="119"/>
        <v>0</v>
      </c>
      <c r="BP115" s="100">
        <f t="shared" si="119"/>
        <v>0</v>
      </c>
      <c r="BQ115" s="100">
        <f t="shared" si="119"/>
        <v>0</v>
      </c>
      <c r="BR115" s="100">
        <f t="shared" si="119"/>
        <v>0</v>
      </c>
      <c r="BS115" s="100">
        <f t="shared" si="119"/>
        <v>0</v>
      </c>
      <c r="BT115" s="100">
        <f t="shared" si="119"/>
        <v>0</v>
      </c>
      <c r="BU115" s="100">
        <f t="shared" si="119"/>
        <v>0</v>
      </c>
      <c r="BV115" s="100">
        <f t="shared" si="119"/>
        <v>0</v>
      </c>
      <c r="BW115" s="100">
        <f t="shared" si="119"/>
        <v>0</v>
      </c>
      <c r="BX115" s="100">
        <f t="shared" si="119"/>
        <v>0</v>
      </c>
      <c r="BY115" s="100">
        <f t="shared" si="119"/>
        <v>0</v>
      </c>
      <c r="BZ115" s="100">
        <f t="shared" si="119"/>
        <v>0</v>
      </c>
      <c r="CA115" s="100">
        <f t="shared" si="119"/>
        <v>0</v>
      </c>
      <c r="CB115" s="100">
        <f t="shared" si="119"/>
        <v>0</v>
      </c>
      <c r="CC115" s="100">
        <f t="shared" si="119"/>
        <v>0</v>
      </c>
      <c r="CD115" s="100">
        <f t="shared" si="119"/>
        <v>0</v>
      </c>
      <c r="CE115" s="100">
        <f t="shared" si="119"/>
        <v>0</v>
      </c>
    </row>
    <row r="116" spans="2:83" x14ac:dyDescent="0.25">
      <c r="C116" s="25" t="s">
        <v>47</v>
      </c>
      <c r="G116" s="18"/>
      <c r="H116" s="18"/>
      <c r="I116" s="18"/>
      <c r="J116" s="18"/>
      <c r="K116" s="18"/>
      <c r="L116" s="18"/>
      <c r="M116" s="18"/>
      <c r="N116" s="18"/>
      <c r="O116" s="18"/>
      <c r="P116" s="18"/>
      <c r="Q116" s="18"/>
      <c r="R116" s="18"/>
      <c r="S116" s="18"/>
      <c r="T116" s="18"/>
      <c r="U116" s="18"/>
      <c r="V116" s="18"/>
      <c r="W116" s="26">
        <f>SUM(W111:W115)</f>
        <v>8.5136101540173268</v>
      </c>
      <c r="X116" s="26">
        <f t="shared" ref="X116:CE116" si="120">SUM(X111:X115)</f>
        <v>8.4803897868346638</v>
      </c>
      <c r="Y116" s="26">
        <f t="shared" si="120"/>
        <v>8.4790920965156218</v>
      </c>
      <c r="Z116" s="26">
        <f t="shared" si="120"/>
        <v>8.5071069377765163</v>
      </c>
      <c r="AA116" s="26">
        <f t="shared" si="120"/>
        <v>8.4685474264814857</v>
      </c>
      <c r="AB116" s="26">
        <f t="shared" si="120"/>
        <v>8.4476368345707264</v>
      </c>
      <c r="AC116" s="26">
        <f t="shared" si="120"/>
        <v>8.4248815898488196</v>
      </c>
      <c r="AD116" s="26">
        <f t="shared" si="120"/>
        <v>8.4119595631206305</v>
      </c>
      <c r="AE116" s="26">
        <f t="shared" si="120"/>
        <v>8.392477810453455</v>
      </c>
      <c r="AF116" s="26">
        <f t="shared" si="120"/>
        <v>8.3697714302947048</v>
      </c>
      <c r="AG116" s="26">
        <f t="shared" si="120"/>
        <v>8.3356748996378887</v>
      </c>
      <c r="AH116" s="26">
        <f t="shared" si="120"/>
        <v>8.3338955603297293</v>
      </c>
      <c r="AI116" s="26">
        <f t="shared" si="120"/>
        <v>8.3280119751939523</v>
      </c>
      <c r="AJ116" s="26">
        <f t="shared" si="120"/>
        <v>8.3279385359162941</v>
      </c>
      <c r="AK116" s="26">
        <f t="shared" si="120"/>
        <v>8.3878536790476392</v>
      </c>
      <c r="AL116" s="26">
        <f t="shared" si="120"/>
        <v>8.6767613370913406</v>
      </c>
      <c r="AM116" s="26">
        <f t="shared" si="120"/>
        <v>8.9922189765017961</v>
      </c>
      <c r="AN116" s="26">
        <f t="shared" si="120"/>
        <v>9.46328707680712</v>
      </c>
      <c r="AO116" s="26">
        <f t="shared" si="120"/>
        <v>9.1009431666691487</v>
      </c>
      <c r="AP116" s="26">
        <f t="shared" si="120"/>
        <v>8.6388591062287681</v>
      </c>
      <c r="AQ116" s="26">
        <f t="shared" si="120"/>
        <v>8.2846918875351552</v>
      </c>
      <c r="AR116" s="26">
        <f t="shared" si="120"/>
        <v>7.8328030929937844</v>
      </c>
      <c r="AS116" s="26">
        <f t="shared" si="120"/>
        <v>7.4445112795283839</v>
      </c>
      <c r="AT116" s="26">
        <f t="shared" si="120"/>
        <v>7.1249268000125863</v>
      </c>
      <c r="AU116" s="26">
        <f t="shared" si="120"/>
        <v>0</v>
      </c>
      <c r="AV116" s="26">
        <f t="shared" si="120"/>
        <v>0</v>
      </c>
      <c r="AW116" s="26">
        <f t="shared" si="120"/>
        <v>0</v>
      </c>
      <c r="AX116" s="26">
        <f t="shared" si="120"/>
        <v>0</v>
      </c>
      <c r="AY116" s="26">
        <f t="shared" si="120"/>
        <v>0</v>
      </c>
      <c r="AZ116" s="26">
        <f t="shared" si="120"/>
        <v>0</v>
      </c>
      <c r="BA116" s="26">
        <f t="shared" si="120"/>
        <v>0</v>
      </c>
      <c r="BB116" s="26">
        <f t="shared" si="120"/>
        <v>0</v>
      </c>
      <c r="BC116" s="26">
        <f t="shared" si="120"/>
        <v>0</v>
      </c>
      <c r="BD116" s="26">
        <f t="shared" si="120"/>
        <v>0</v>
      </c>
      <c r="BE116" s="26">
        <f t="shared" si="120"/>
        <v>0</v>
      </c>
      <c r="BF116" s="26">
        <f t="shared" si="120"/>
        <v>0</v>
      </c>
      <c r="BG116" s="26">
        <f t="shared" si="120"/>
        <v>0</v>
      </c>
      <c r="BH116" s="26">
        <f t="shared" si="120"/>
        <v>0</v>
      </c>
      <c r="BI116" s="26">
        <f t="shared" si="120"/>
        <v>0</v>
      </c>
      <c r="BJ116" s="26">
        <f t="shared" si="120"/>
        <v>0</v>
      </c>
      <c r="BK116" s="26">
        <f t="shared" si="120"/>
        <v>0</v>
      </c>
      <c r="BL116" s="26">
        <f t="shared" si="120"/>
        <v>0</v>
      </c>
      <c r="BM116" s="26">
        <f t="shared" si="120"/>
        <v>0</v>
      </c>
      <c r="BN116" s="26">
        <f t="shared" si="120"/>
        <v>0</v>
      </c>
      <c r="BO116" s="26">
        <f t="shared" si="120"/>
        <v>0</v>
      </c>
      <c r="BP116" s="26">
        <f t="shared" si="120"/>
        <v>0</v>
      </c>
      <c r="BQ116" s="26">
        <f t="shared" si="120"/>
        <v>0</v>
      </c>
      <c r="BR116" s="26">
        <f t="shared" si="120"/>
        <v>0</v>
      </c>
      <c r="BS116" s="26">
        <f t="shared" si="120"/>
        <v>0</v>
      </c>
      <c r="BT116" s="26">
        <f t="shared" si="120"/>
        <v>0</v>
      </c>
      <c r="BU116" s="26">
        <f t="shared" si="120"/>
        <v>0</v>
      </c>
      <c r="BV116" s="26">
        <f t="shared" si="120"/>
        <v>0</v>
      </c>
      <c r="BW116" s="26">
        <f t="shared" si="120"/>
        <v>0</v>
      </c>
      <c r="BX116" s="26">
        <f t="shared" si="120"/>
        <v>0</v>
      </c>
      <c r="BY116" s="26">
        <f t="shared" si="120"/>
        <v>0</v>
      </c>
      <c r="BZ116" s="26">
        <f t="shared" si="120"/>
        <v>0</v>
      </c>
      <c r="CA116" s="26">
        <f t="shared" si="120"/>
        <v>0</v>
      </c>
      <c r="CB116" s="26">
        <f t="shared" si="120"/>
        <v>0</v>
      </c>
      <c r="CC116" s="26">
        <f t="shared" si="120"/>
        <v>0</v>
      </c>
      <c r="CD116" s="26">
        <f t="shared" si="120"/>
        <v>0</v>
      </c>
      <c r="CE116" s="26">
        <f t="shared" si="120"/>
        <v>0</v>
      </c>
    </row>
    <row r="117" spans="2:83" x14ac:dyDescent="0.25">
      <c r="C117" s="101" t="s">
        <v>88</v>
      </c>
      <c r="G117" s="18"/>
      <c r="H117" s="18"/>
      <c r="I117" s="18"/>
      <c r="J117" s="18"/>
      <c r="K117" s="18"/>
      <c r="L117" s="18"/>
      <c r="M117" s="18"/>
      <c r="N117" s="18"/>
      <c r="O117" s="18"/>
      <c r="P117" s="18"/>
      <c r="Q117" s="18"/>
      <c r="R117" s="18"/>
      <c r="S117" s="18"/>
      <c r="T117" s="18"/>
      <c r="U117" s="18"/>
      <c r="V117" s="18"/>
      <c r="W117" s="100">
        <f>(W82+W87+W89+W95+W96)/W109</f>
        <v>0.90174850159567232</v>
      </c>
      <c r="X117" s="100">
        <f t="shared" ref="X117:CE117" si="121">(X82+X87+X89+X95+X96)/X109</f>
        <v>0.904909392433626</v>
      </c>
      <c r="Y117" s="100">
        <f t="shared" si="121"/>
        <v>0.92010576535794908</v>
      </c>
      <c r="Z117" s="100">
        <f t="shared" si="121"/>
        <v>0.93458209603597298</v>
      </c>
      <c r="AA117" s="100">
        <f t="shared" si="121"/>
        <v>0.95157047624089397</v>
      </c>
      <c r="AB117" s="100">
        <f t="shared" si="121"/>
        <v>0.97626549162252063</v>
      </c>
      <c r="AC117" s="100">
        <f t="shared" si="121"/>
        <v>1.0125342459696647</v>
      </c>
      <c r="AD117" s="100">
        <f t="shared" si="121"/>
        <v>1.0544363319544365</v>
      </c>
      <c r="AE117" s="100">
        <f t="shared" si="121"/>
        <v>1.0985864828272067</v>
      </c>
      <c r="AF117" s="100">
        <f t="shared" si="121"/>
        <v>1.1434630948445581</v>
      </c>
      <c r="AG117" s="100">
        <f t="shared" si="121"/>
        <v>1.1878686201179949</v>
      </c>
      <c r="AH117" s="100">
        <f t="shared" si="121"/>
        <v>1.2359810870863062</v>
      </c>
      <c r="AI117" s="100">
        <f t="shared" si="121"/>
        <v>1.2831948276795528</v>
      </c>
      <c r="AJ117" s="100">
        <f t="shared" si="121"/>
        <v>1.3294900530345128</v>
      </c>
      <c r="AK117" s="100">
        <f t="shared" si="121"/>
        <v>1.3757082613225915</v>
      </c>
      <c r="AL117" s="100">
        <f t="shared" si="121"/>
        <v>1.4263671553699329</v>
      </c>
      <c r="AM117" s="100">
        <f t="shared" si="121"/>
        <v>1.4824134821077501</v>
      </c>
      <c r="AN117" s="100">
        <f t="shared" si="121"/>
        <v>1.5435359237461141</v>
      </c>
      <c r="AO117" s="100">
        <f t="shared" si="121"/>
        <v>1.573382093366738</v>
      </c>
      <c r="AP117" s="100">
        <f t="shared" si="121"/>
        <v>1.5903767680539558</v>
      </c>
      <c r="AQ117" s="100">
        <f t="shared" si="121"/>
        <v>1.5937416585729438</v>
      </c>
      <c r="AR117" s="100">
        <f t="shared" si="121"/>
        <v>1.6078842187742599</v>
      </c>
      <c r="AS117" s="100">
        <f t="shared" si="121"/>
        <v>1.6284660052774822</v>
      </c>
      <c r="AT117" s="100">
        <f t="shared" si="121"/>
        <v>1.610099604757357</v>
      </c>
      <c r="AU117" s="100">
        <f t="shared" si="121"/>
        <v>0</v>
      </c>
      <c r="AV117" s="100">
        <f t="shared" si="121"/>
        <v>0</v>
      </c>
      <c r="AW117" s="100">
        <f t="shared" si="121"/>
        <v>0</v>
      </c>
      <c r="AX117" s="100">
        <f t="shared" si="121"/>
        <v>0</v>
      </c>
      <c r="AY117" s="100">
        <f t="shared" si="121"/>
        <v>0</v>
      </c>
      <c r="AZ117" s="100">
        <f t="shared" si="121"/>
        <v>0</v>
      </c>
      <c r="BA117" s="100">
        <f t="shared" si="121"/>
        <v>0</v>
      </c>
      <c r="BB117" s="100">
        <f t="shared" si="121"/>
        <v>0</v>
      </c>
      <c r="BC117" s="100">
        <f t="shared" si="121"/>
        <v>0</v>
      </c>
      <c r="BD117" s="100">
        <f t="shared" si="121"/>
        <v>0</v>
      </c>
      <c r="BE117" s="100">
        <f t="shared" si="121"/>
        <v>0</v>
      </c>
      <c r="BF117" s="100">
        <f t="shared" si="121"/>
        <v>0</v>
      </c>
      <c r="BG117" s="100">
        <f t="shared" si="121"/>
        <v>0</v>
      </c>
      <c r="BH117" s="100">
        <f t="shared" si="121"/>
        <v>0</v>
      </c>
      <c r="BI117" s="100">
        <f t="shared" si="121"/>
        <v>0</v>
      </c>
      <c r="BJ117" s="100">
        <f t="shared" si="121"/>
        <v>0</v>
      </c>
      <c r="BK117" s="100">
        <f t="shared" si="121"/>
        <v>0</v>
      </c>
      <c r="BL117" s="100">
        <f t="shared" si="121"/>
        <v>0</v>
      </c>
      <c r="BM117" s="100">
        <f t="shared" si="121"/>
        <v>0</v>
      </c>
      <c r="BN117" s="100">
        <f t="shared" si="121"/>
        <v>0</v>
      </c>
      <c r="BO117" s="100">
        <f t="shared" si="121"/>
        <v>0</v>
      </c>
      <c r="BP117" s="100">
        <f t="shared" si="121"/>
        <v>0</v>
      </c>
      <c r="BQ117" s="100">
        <f t="shared" si="121"/>
        <v>0</v>
      </c>
      <c r="BR117" s="100">
        <f t="shared" si="121"/>
        <v>0</v>
      </c>
      <c r="BS117" s="100">
        <f t="shared" si="121"/>
        <v>0</v>
      </c>
      <c r="BT117" s="100">
        <f t="shared" si="121"/>
        <v>0</v>
      </c>
      <c r="BU117" s="100">
        <f t="shared" si="121"/>
        <v>0</v>
      </c>
      <c r="BV117" s="100">
        <f t="shared" si="121"/>
        <v>0</v>
      </c>
      <c r="BW117" s="100">
        <f t="shared" si="121"/>
        <v>0</v>
      </c>
      <c r="BX117" s="100">
        <f t="shared" si="121"/>
        <v>0</v>
      </c>
      <c r="BY117" s="100">
        <f t="shared" si="121"/>
        <v>0</v>
      </c>
      <c r="BZ117" s="100">
        <f t="shared" si="121"/>
        <v>0</v>
      </c>
      <c r="CA117" s="100">
        <f t="shared" si="121"/>
        <v>0</v>
      </c>
      <c r="CB117" s="100">
        <f t="shared" si="121"/>
        <v>0</v>
      </c>
      <c r="CC117" s="100">
        <f t="shared" si="121"/>
        <v>0</v>
      </c>
      <c r="CD117" s="100">
        <f t="shared" si="121"/>
        <v>0</v>
      </c>
      <c r="CE117" s="100">
        <f t="shared" si="121"/>
        <v>0</v>
      </c>
    </row>
    <row r="119" spans="2:83" hidden="1" x14ac:dyDescent="0.25"/>
    <row r="120" spans="2:83" x14ac:dyDescent="0.25">
      <c r="B120" s="313" t="s">
        <v>269</v>
      </c>
      <c r="C120" s="314"/>
      <c r="E120" s="312" t="s">
        <v>307</v>
      </c>
      <c r="G120" s="79">
        <f t="shared" ref="G120:V120" si="122">H120-1</f>
        <v>1974</v>
      </c>
      <c r="H120" s="79">
        <f t="shared" si="122"/>
        <v>1975</v>
      </c>
      <c r="I120" s="79">
        <f t="shared" si="122"/>
        <v>1976</v>
      </c>
      <c r="J120" s="79">
        <f t="shared" si="122"/>
        <v>1977</v>
      </c>
      <c r="K120" s="79">
        <f t="shared" si="122"/>
        <v>1978</v>
      </c>
      <c r="L120" s="79">
        <f t="shared" si="122"/>
        <v>1979</v>
      </c>
      <c r="M120" s="79">
        <f t="shared" si="122"/>
        <v>1980</v>
      </c>
      <c r="N120" s="79">
        <f t="shared" si="122"/>
        <v>1981</v>
      </c>
      <c r="O120" s="79">
        <f t="shared" si="122"/>
        <v>1982</v>
      </c>
      <c r="P120" s="79">
        <f t="shared" si="122"/>
        <v>1983</v>
      </c>
      <c r="Q120" s="79">
        <f t="shared" si="122"/>
        <v>1984</v>
      </c>
      <c r="R120" s="79">
        <f t="shared" si="122"/>
        <v>1985</v>
      </c>
      <c r="S120" s="79">
        <f t="shared" si="122"/>
        <v>1986</v>
      </c>
      <c r="T120" s="79">
        <f t="shared" si="122"/>
        <v>1987</v>
      </c>
      <c r="U120" s="79">
        <f t="shared" si="122"/>
        <v>1988</v>
      </c>
      <c r="V120" s="79">
        <f t="shared" si="122"/>
        <v>1989</v>
      </c>
      <c r="W120" s="80">
        <v>1990</v>
      </c>
      <c r="X120" s="80">
        <v>1991</v>
      </c>
      <c r="Y120" s="80">
        <v>1992</v>
      </c>
      <c r="Z120" s="80">
        <v>1993</v>
      </c>
      <c r="AA120" s="80">
        <v>1994</v>
      </c>
      <c r="AB120" s="80">
        <v>1995</v>
      </c>
      <c r="AC120" s="80">
        <v>1996</v>
      </c>
      <c r="AD120" s="80">
        <v>1997</v>
      </c>
      <c r="AE120" s="80">
        <v>1998</v>
      </c>
      <c r="AF120" s="80">
        <v>1999</v>
      </c>
      <c r="AG120" s="80">
        <v>2000</v>
      </c>
      <c r="AH120" s="80">
        <v>2001</v>
      </c>
      <c r="AI120" s="80">
        <v>2002</v>
      </c>
      <c r="AJ120" s="80">
        <v>2003</v>
      </c>
      <c r="AK120" s="80">
        <v>2004</v>
      </c>
      <c r="AL120" s="80">
        <v>2005</v>
      </c>
      <c r="AM120" s="80">
        <v>2006</v>
      </c>
      <c r="AN120" s="80">
        <v>2007</v>
      </c>
      <c r="AO120" s="80">
        <v>2008</v>
      </c>
      <c r="AP120" s="80">
        <v>2009</v>
      </c>
      <c r="AQ120" s="80">
        <v>2010</v>
      </c>
      <c r="AR120" s="80">
        <v>2011</v>
      </c>
      <c r="AS120" s="80">
        <v>2012</v>
      </c>
      <c r="AT120" s="80">
        <v>2013</v>
      </c>
      <c r="AU120" s="80">
        <v>2014</v>
      </c>
      <c r="AV120" s="80">
        <v>2015</v>
      </c>
      <c r="AW120" s="80">
        <v>2016</v>
      </c>
      <c r="AX120" s="80">
        <v>2017</v>
      </c>
      <c r="AY120" s="80">
        <v>2018</v>
      </c>
      <c r="AZ120" s="80">
        <v>2019</v>
      </c>
      <c r="BA120" s="80">
        <v>2020</v>
      </c>
      <c r="BB120" s="80">
        <v>2021</v>
      </c>
      <c r="BC120" s="80">
        <v>2022</v>
      </c>
      <c r="BD120" s="80">
        <v>2023</v>
      </c>
      <c r="BE120" s="80">
        <v>2024</v>
      </c>
      <c r="BF120" s="80">
        <v>2025</v>
      </c>
      <c r="BG120" s="80">
        <f t="shared" ref="BG120:CE120" si="123">BF120+1</f>
        <v>2026</v>
      </c>
      <c r="BH120" s="80">
        <f t="shared" si="123"/>
        <v>2027</v>
      </c>
      <c r="BI120" s="80">
        <f t="shared" si="123"/>
        <v>2028</v>
      </c>
      <c r="BJ120" s="80">
        <f t="shared" si="123"/>
        <v>2029</v>
      </c>
      <c r="BK120" s="80">
        <f t="shared" si="123"/>
        <v>2030</v>
      </c>
      <c r="BL120" s="80">
        <f t="shared" si="123"/>
        <v>2031</v>
      </c>
      <c r="BM120" s="80">
        <f t="shared" si="123"/>
        <v>2032</v>
      </c>
      <c r="BN120" s="80">
        <f t="shared" si="123"/>
        <v>2033</v>
      </c>
      <c r="BO120" s="80">
        <f t="shared" si="123"/>
        <v>2034</v>
      </c>
      <c r="BP120" s="80">
        <f t="shared" si="123"/>
        <v>2035</v>
      </c>
      <c r="BQ120" s="80">
        <f t="shared" si="123"/>
        <v>2036</v>
      </c>
      <c r="BR120" s="80">
        <f t="shared" si="123"/>
        <v>2037</v>
      </c>
      <c r="BS120" s="80">
        <f t="shared" si="123"/>
        <v>2038</v>
      </c>
      <c r="BT120" s="80">
        <f t="shared" si="123"/>
        <v>2039</v>
      </c>
      <c r="BU120" s="80">
        <f t="shared" si="123"/>
        <v>2040</v>
      </c>
      <c r="BV120" s="80">
        <f t="shared" si="123"/>
        <v>2041</v>
      </c>
      <c r="BW120" s="80">
        <f t="shared" si="123"/>
        <v>2042</v>
      </c>
      <c r="BX120" s="80">
        <f t="shared" si="123"/>
        <v>2043</v>
      </c>
      <c r="BY120" s="80">
        <f t="shared" si="123"/>
        <v>2044</v>
      </c>
      <c r="BZ120" s="80">
        <f t="shared" si="123"/>
        <v>2045</v>
      </c>
      <c r="CA120" s="80">
        <f t="shared" si="123"/>
        <v>2046</v>
      </c>
      <c r="CB120" s="80">
        <f t="shared" si="123"/>
        <v>2047</v>
      </c>
      <c r="CC120" s="80">
        <f t="shared" si="123"/>
        <v>2048</v>
      </c>
      <c r="CD120" s="80">
        <f t="shared" si="123"/>
        <v>2049</v>
      </c>
      <c r="CE120" s="80">
        <f t="shared" si="123"/>
        <v>2050</v>
      </c>
    </row>
    <row r="121" spans="2:83" s="56" customFormat="1" ht="14.4" customHeight="1" x14ac:dyDescent="0.25">
      <c r="B121" s="308" t="s">
        <v>84</v>
      </c>
      <c r="C121" s="309"/>
      <c r="E121" s="312"/>
      <c r="W121" s="102"/>
      <c r="X121" s="102"/>
      <c r="Y121" s="102"/>
    </row>
    <row r="122" spans="2:83" ht="17.399999999999999" customHeight="1" x14ac:dyDescent="0.25">
      <c r="B122" s="310" t="s">
        <v>81</v>
      </c>
      <c r="C122" s="311"/>
      <c r="E122" s="312"/>
    </row>
    <row r="123" spans="2:83" x14ac:dyDescent="0.25">
      <c r="B123" s="306" t="s">
        <v>0</v>
      </c>
      <c r="C123" s="53" t="s">
        <v>6</v>
      </c>
      <c r="E123" s="103">
        <f>1-E73</f>
        <v>0.93599999999999994</v>
      </c>
      <c r="G123" s="87">
        <f t="shared" ref="G123:V123" si="124">G128-SUM(G124:G127)</f>
        <v>46.139048926196182</v>
      </c>
      <c r="H123" s="87">
        <f t="shared" si="124"/>
        <v>47.566029820820802</v>
      </c>
      <c r="I123" s="87">
        <f t="shared" si="124"/>
        <v>49.037144145176072</v>
      </c>
      <c r="J123" s="87">
        <f t="shared" si="124"/>
        <v>50.553756850696999</v>
      </c>
      <c r="K123" s="87">
        <f t="shared" si="124"/>
        <v>52.117275103811338</v>
      </c>
      <c r="L123" s="87">
        <f t="shared" si="124"/>
        <v>53.729149591558098</v>
      </c>
      <c r="M123" s="87">
        <f t="shared" si="124"/>
        <v>55.390875867585663</v>
      </c>
      <c r="N123" s="87">
        <f t="shared" si="124"/>
        <v>57.103995739779037</v>
      </c>
      <c r="O123" s="87">
        <f t="shared" si="124"/>
        <v>58.87009870080314</v>
      </c>
      <c r="P123" s="87">
        <f t="shared" si="124"/>
        <v>60.690823402889805</v>
      </c>
      <c r="Q123" s="87">
        <f t="shared" si="124"/>
        <v>62.567859178236887</v>
      </c>
      <c r="R123" s="87">
        <f t="shared" si="124"/>
        <v>64.502947606429785</v>
      </c>
      <c r="S123" s="87">
        <f t="shared" si="124"/>
        <v>66.497884130339997</v>
      </c>
      <c r="T123" s="87">
        <f t="shared" si="124"/>
        <v>68.554519721999981</v>
      </c>
      <c r="U123" s="87">
        <f t="shared" si="124"/>
        <v>70.674762600000008</v>
      </c>
      <c r="V123" s="87">
        <f t="shared" si="124"/>
        <v>72.860579999999999</v>
      </c>
      <c r="W123" s="52">
        <f>$E123*W23</f>
        <v>75.11399999999999</v>
      </c>
      <c r="X123" s="52">
        <f t="shared" ref="X123:CD123" si="125">$E123*X23</f>
        <v>68.328000000000003</v>
      </c>
      <c r="Y123" s="52">
        <f t="shared" si="125"/>
        <v>61.541999999999994</v>
      </c>
      <c r="Z123" s="52">
        <f t="shared" si="125"/>
        <v>54.756</v>
      </c>
      <c r="AA123" s="52">
        <f t="shared" si="125"/>
        <v>48.919961999999998</v>
      </c>
      <c r="AB123" s="52">
        <f t="shared" si="125"/>
        <v>44.033885999999995</v>
      </c>
      <c r="AC123" s="52">
        <f t="shared" si="125"/>
        <v>40.097772000000006</v>
      </c>
      <c r="AD123" s="52">
        <f t="shared" si="125"/>
        <v>36.161658000000003</v>
      </c>
      <c r="AE123" s="52">
        <f t="shared" si="125"/>
        <v>32.225543999999999</v>
      </c>
      <c r="AF123" s="52">
        <f t="shared" si="125"/>
        <v>30.236777999999994</v>
      </c>
      <c r="AG123" s="52">
        <f t="shared" si="125"/>
        <v>27.146339999999995</v>
      </c>
      <c r="AH123" s="52">
        <f t="shared" si="125"/>
        <v>24.536069999999999</v>
      </c>
      <c r="AI123" s="52">
        <f t="shared" si="125"/>
        <v>20.583029999999997</v>
      </c>
      <c r="AJ123" s="52">
        <f t="shared" si="125"/>
        <v>18.455580000000001</v>
      </c>
      <c r="AK123" s="52">
        <f t="shared" si="125"/>
        <v>16.534455210000001</v>
      </c>
      <c r="AL123" s="52">
        <f t="shared" si="125"/>
        <v>14.695245629999999</v>
      </c>
      <c r="AM123" s="52">
        <f t="shared" si="125"/>
        <v>12.818611259999997</v>
      </c>
      <c r="AN123" s="52">
        <f t="shared" si="125"/>
        <v>10.941976889999998</v>
      </c>
      <c r="AO123" s="52">
        <f t="shared" si="125"/>
        <v>9.065342519999998</v>
      </c>
      <c r="AP123" s="52">
        <f t="shared" si="125"/>
        <v>7.2662916299999987</v>
      </c>
      <c r="AQ123" s="52">
        <f t="shared" si="125"/>
        <v>5.9468951099999989</v>
      </c>
      <c r="AR123" s="52">
        <f t="shared" si="125"/>
        <v>4.6598896499999993</v>
      </c>
      <c r="AS123" s="52">
        <f t="shared" si="125"/>
        <v>2.8116149099999999</v>
      </c>
      <c r="AT123" s="52">
        <f t="shared" si="125"/>
        <v>1.1092305899999995</v>
      </c>
      <c r="AU123" s="52">
        <f t="shared" si="125"/>
        <v>0</v>
      </c>
      <c r="AV123" s="52">
        <f t="shared" si="125"/>
        <v>0</v>
      </c>
      <c r="AW123" s="52">
        <f t="shared" si="125"/>
        <v>0</v>
      </c>
      <c r="AX123" s="52">
        <f t="shared" si="125"/>
        <v>0</v>
      </c>
      <c r="AY123" s="52">
        <f t="shared" si="125"/>
        <v>0</v>
      </c>
      <c r="AZ123" s="52">
        <f t="shared" si="125"/>
        <v>0</v>
      </c>
      <c r="BA123" s="52">
        <f t="shared" si="125"/>
        <v>0</v>
      </c>
      <c r="BB123" s="52">
        <f t="shared" si="125"/>
        <v>0</v>
      </c>
      <c r="BC123" s="52">
        <f t="shared" si="125"/>
        <v>0</v>
      </c>
      <c r="BD123" s="52">
        <f t="shared" si="125"/>
        <v>0</v>
      </c>
      <c r="BE123" s="52">
        <f t="shared" si="125"/>
        <v>0</v>
      </c>
      <c r="BF123" s="52">
        <f t="shared" si="125"/>
        <v>0</v>
      </c>
      <c r="BG123" s="52">
        <f t="shared" si="125"/>
        <v>0</v>
      </c>
      <c r="BH123" s="52">
        <f t="shared" si="125"/>
        <v>0</v>
      </c>
      <c r="BI123" s="52">
        <f t="shared" si="125"/>
        <v>0</v>
      </c>
      <c r="BJ123" s="52">
        <f t="shared" si="125"/>
        <v>0</v>
      </c>
      <c r="BK123" s="52">
        <f t="shared" si="125"/>
        <v>0</v>
      </c>
      <c r="BL123" s="52">
        <f t="shared" si="125"/>
        <v>0</v>
      </c>
      <c r="BM123" s="52">
        <f t="shared" si="125"/>
        <v>0</v>
      </c>
      <c r="BN123" s="52">
        <f t="shared" si="125"/>
        <v>0</v>
      </c>
      <c r="BO123" s="52">
        <f t="shared" si="125"/>
        <v>0</v>
      </c>
      <c r="BP123" s="52">
        <f t="shared" si="125"/>
        <v>0</v>
      </c>
      <c r="BQ123" s="52">
        <f t="shared" si="125"/>
        <v>0</v>
      </c>
      <c r="BR123" s="52">
        <f t="shared" si="125"/>
        <v>0</v>
      </c>
      <c r="BS123" s="52">
        <f t="shared" si="125"/>
        <v>0</v>
      </c>
      <c r="BT123" s="52">
        <f t="shared" si="125"/>
        <v>0</v>
      </c>
      <c r="BU123" s="52">
        <f t="shared" si="125"/>
        <v>0</v>
      </c>
      <c r="BV123" s="52">
        <f t="shared" si="125"/>
        <v>0</v>
      </c>
      <c r="BW123" s="52">
        <f t="shared" si="125"/>
        <v>0</v>
      </c>
      <c r="BX123" s="52">
        <f t="shared" si="125"/>
        <v>0</v>
      </c>
      <c r="BY123" s="52">
        <f t="shared" si="125"/>
        <v>0</v>
      </c>
      <c r="BZ123" s="52">
        <f t="shared" si="125"/>
        <v>0</v>
      </c>
      <c r="CA123" s="52">
        <f t="shared" si="125"/>
        <v>0</v>
      </c>
      <c r="CB123" s="52">
        <f t="shared" si="125"/>
        <v>0</v>
      </c>
      <c r="CC123" s="52">
        <f t="shared" si="125"/>
        <v>0</v>
      </c>
      <c r="CD123" s="52">
        <f t="shared" si="125"/>
        <v>0</v>
      </c>
      <c r="CE123" s="52">
        <f>$E123*CE23</f>
        <v>0</v>
      </c>
    </row>
    <row r="124" spans="2:83" x14ac:dyDescent="0.25">
      <c r="B124" s="307"/>
      <c r="C124" s="54" t="s">
        <v>7</v>
      </c>
      <c r="E124" s="103">
        <f t="shared" ref="E124:E144" si="126">1-E74</f>
        <v>0.93599999999999994</v>
      </c>
      <c r="G124" s="87">
        <f t="shared" ref="G124:V124" si="127">0.97*H124</f>
        <v>54.619434865901965</v>
      </c>
      <c r="H124" s="87">
        <f t="shared" si="127"/>
        <v>56.308695738043262</v>
      </c>
      <c r="I124" s="87">
        <f t="shared" si="127"/>
        <v>58.050201791797178</v>
      </c>
      <c r="J124" s="87">
        <f t="shared" si="127"/>
        <v>59.845568857522863</v>
      </c>
      <c r="K124" s="87">
        <f t="shared" si="127"/>
        <v>61.696462739714292</v>
      </c>
      <c r="L124" s="87">
        <f t="shared" si="127"/>
        <v>63.604600762592057</v>
      </c>
      <c r="M124" s="87">
        <f t="shared" si="127"/>
        <v>65.571753363496967</v>
      </c>
      <c r="N124" s="87">
        <f t="shared" si="127"/>
        <v>67.599745735563886</v>
      </c>
      <c r="O124" s="87">
        <f t="shared" si="127"/>
        <v>69.690459521199884</v>
      </c>
      <c r="P124" s="87">
        <f t="shared" si="127"/>
        <v>71.845834557938034</v>
      </c>
      <c r="Q124" s="87">
        <f t="shared" si="127"/>
        <v>74.067870678286639</v>
      </c>
      <c r="R124" s="87">
        <f t="shared" si="127"/>
        <v>76.358629565243959</v>
      </c>
      <c r="S124" s="87">
        <f t="shared" si="127"/>
        <v>78.720236665199963</v>
      </c>
      <c r="T124" s="87">
        <f t="shared" si="127"/>
        <v>81.154883159999969</v>
      </c>
      <c r="U124" s="87">
        <f t="shared" si="127"/>
        <v>83.664827999999972</v>
      </c>
      <c r="V124" s="87">
        <f t="shared" si="127"/>
        <v>86.25239999999998</v>
      </c>
      <c r="W124" s="52">
        <f t="shared" ref="W124:CE124" si="128">$E124*W24</f>
        <v>88.919999999999987</v>
      </c>
      <c r="X124" s="52">
        <f t="shared" si="128"/>
        <v>91.259999999999991</v>
      </c>
      <c r="Y124" s="52">
        <f t="shared" si="128"/>
        <v>95.94</v>
      </c>
      <c r="Z124" s="52">
        <f t="shared" si="128"/>
        <v>100.61999999999999</v>
      </c>
      <c r="AA124" s="52">
        <f t="shared" si="128"/>
        <v>105.798576</v>
      </c>
      <c r="AB124" s="52">
        <f t="shared" si="128"/>
        <v>111.47572799999999</v>
      </c>
      <c r="AC124" s="52">
        <f t="shared" si="128"/>
        <v>117.65145600000001</v>
      </c>
      <c r="AD124" s="52">
        <f t="shared" si="128"/>
        <v>123.827184</v>
      </c>
      <c r="AE124" s="52">
        <f t="shared" si="128"/>
        <v>130.00291200000001</v>
      </c>
      <c r="AF124" s="52">
        <f t="shared" si="128"/>
        <v>137.99237399999998</v>
      </c>
      <c r="AG124" s="52">
        <f t="shared" si="128"/>
        <v>143.81406000000001</v>
      </c>
      <c r="AH124" s="52">
        <f t="shared" si="128"/>
        <v>148.06428</v>
      </c>
      <c r="AI124" s="52">
        <f t="shared" si="128"/>
        <v>151.56998999999999</v>
      </c>
      <c r="AJ124" s="52">
        <f t="shared" si="128"/>
        <v>160.90697999999998</v>
      </c>
      <c r="AK124" s="52">
        <f t="shared" si="128"/>
        <v>166.26459583187997</v>
      </c>
      <c r="AL124" s="52">
        <f t="shared" si="128"/>
        <v>165.00214749564</v>
      </c>
      <c r="AM124" s="52">
        <f t="shared" si="128"/>
        <v>154.52535499128001</v>
      </c>
      <c r="AN124" s="52">
        <f t="shared" si="128"/>
        <v>144.04856248691999</v>
      </c>
      <c r="AO124" s="52">
        <f t="shared" si="128"/>
        <v>133.57176998256</v>
      </c>
      <c r="AP124" s="52">
        <f t="shared" si="128"/>
        <v>105.93333208691998</v>
      </c>
      <c r="AQ124" s="52">
        <f t="shared" si="128"/>
        <v>63.424286819399995</v>
      </c>
      <c r="AR124" s="52">
        <f t="shared" si="128"/>
        <v>24.422575709999993</v>
      </c>
      <c r="AS124" s="52">
        <f t="shared" si="128"/>
        <v>4.0448261099999989</v>
      </c>
      <c r="AT124" s="52">
        <f t="shared" si="128"/>
        <v>2.0299480499999998</v>
      </c>
      <c r="AU124" s="52">
        <f t="shared" si="128"/>
        <v>0</v>
      </c>
      <c r="AV124" s="52">
        <f t="shared" si="128"/>
        <v>0</v>
      </c>
      <c r="AW124" s="52">
        <f t="shared" si="128"/>
        <v>0</v>
      </c>
      <c r="AX124" s="52">
        <f t="shared" si="128"/>
        <v>0</v>
      </c>
      <c r="AY124" s="52">
        <f t="shared" si="128"/>
        <v>0</v>
      </c>
      <c r="AZ124" s="52">
        <f t="shared" si="128"/>
        <v>0</v>
      </c>
      <c r="BA124" s="52">
        <f t="shared" si="128"/>
        <v>0</v>
      </c>
      <c r="BB124" s="52">
        <f t="shared" si="128"/>
        <v>0</v>
      </c>
      <c r="BC124" s="52">
        <f t="shared" si="128"/>
        <v>0</v>
      </c>
      <c r="BD124" s="52">
        <f t="shared" si="128"/>
        <v>0</v>
      </c>
      <c r="BE124" s="52">
        <f t="shared" si="128"/>
        <v>0</v>
      </c>
      <c r="BF124" s="52">
        <f t="shared" si="128"/>
        <v>0</v>
      </c>
      <c r="BG124" s="52">
        <f t="shared" si="128"/>
        <v>0</v>
      </c>
      <c r="BH124" s="52">
        <f t="shared" si="128"/>
        <v>0</v>
      </c>
      <c r="BI124" s="52">
        <f t="shared" si="128"/>
        <v>0</v>
      </c>
      <c r="BJ124" s="52">
        <f t="shared" si="128"/>
        <v>0</v>
      </c>
      <c r="BK124" s="52">
        <f t="shared" si="128"/>
        <v>0</v>
      </c>
      <c r="BL124" s="52">
        <f t="shared" si="128"/>
        <v>0</v>
      </c>
      <c r="BM124" s="52">
        <f t="shared" si="128"/>
        <v>0</v>
      </c>
      <c r="BN124" s="52">
        <f t="shared" si="128"/>
        <v>0</v>
      </c>
      <c r="BO124" s="52">
        <f t="shared" si="128"/>
        <v>0</v>
      </c>
      <c r="BP124" s="52">
        <f t="shared" si="128"/>
        <v>0</v>
      </c>
      <c r="BQ124" s="52">
        <f t="shared" si="128"/>
        <v>0</v>
      </c>
      <c r="BR124" s="52">
        <f t="shared" si="128"/>
        <v>0</v>
      </c>
      <c r="BS124" s="52">
        <f t="shared" si="128"/>
        <v>0</v>
      </c>
      <c r="BT124" s="52">
        <f t="shared" si="128"/>
        <v>0</v>
      </c>
      <c r="BU124" s="52">
        <f t="shared" si="128"/>
        <v>0</v>
      </c>
      <c r="BV124" s="52">
        <f t="shared" si="128"/>
        <v>0</v>
      </c>
      <c r="BW124" s="52">
        <f t="shared" si="128"/>
        <v>0</v>
      </c>
      <c r="BX124" s="52">
        <f t="shared" si="128"/>
        <v>0</v>
      </c>
      <c r="BY124" s="52">
        <f t="shared" si="128"/>
        <v>0</v>
      </c>
      <c r="BZ124" s="52">
        <f t="shared" si="128"/>
        <v>0</v>
      </c>
      <c r="CA124" s="52">
        <f t="shared" si="128"/>
        <v>0</v>
      </c>
      <c r="CB124" s="52">
        <f t="shared" si="128"/>
        <v>0</v>
      </c>
      <c r="CC124" s="52">
        <f t="shared" si="128"/>
        <v>0</v>
      </c>
      <c r="CD124" s="52">
        <f t="shared" si="128"/>
        <v>0</v>
      </c>
      <c r="CE124" s="52">
        <f t="shared" si="128"/>
        <v>0</v>
      </c>
    </row>
    <row r="125" spans="2:83" x14ac:dyDescent="0.25">
      <c r="B125" s="307"/>
      <c r="C125" s="54" t="s">
        <v>8</v>
      </c>
      <c r="E125" s="103">
        <f t="shared" si="126"/>
        <v>0.93599999999999994</v>
      </c>
      <c r="G125" s="87">
        <f t="shared" ref="G125:V125" si="129">0.97*H125</f>
        <v>40.937431727651685</v>
      </c>
      <c r="H125" s="87">
        <f t="shared" si="129"/>
        <v>42.203537863558438</v>
      </c>
      <c r="I125" s="87">
        <f t="shared" si="129"/>
        <v>43.508801921194269</v>
      </c>
      <c r="J125" s="87">
        <f t="shared" si="129"/>
        <v>44.854434970303373</v>
      </c>
      <c r="K125" s="87">
        <f t="shared" si="129"/>
        <v>46.241685536395231</v>
      </c>
      <c r="L125" s="87">
        <f t="shared" si="129"/>
        <v>47.671840759170344</v>
      </c>
      <c r="M125" s="87">
        <f t="shared" si="129"/>
        <v>49.146227586773549</v>
      </c>
      <c r="N125" s="87">
        <f t="shared" si="129"/>
        <v>50.66621400698304</v>
      </c>
      <c r="O125" s="87">
        <f t="shared" si="129"/>
        <v>52.233210316477361</v>
      </c>
      <c r="P125" s="87">
        <f t="shared" si="129"/>
        <v>53.848670429358108</v>
      </c>
      <c r="Q125" s="87">
        <f t="shared" si="129"/>
        <v>55.514093226142379</v>
      </c>
      <c r="R125" s="87">
        <f t="shared" si="129"/>
        <v>57.231023944476682</v>
      </c>
      <c r="S125" s="87">
        <f t="shared" si="129"/>
        <v>59.001055612862558</v>
      </c>
      <c r="T125" s="87">
        <f t="shared" si="129"/>
        <v>60.825830528724289</v>
      </c>
      <c r="U125" s="87">
        <f t="shared" si="129"/>
        <v>62.707041782189989</v>
      </c>
      <c r="V125" s="87">
        <f t="shared" si="129"/>
        <v>64.646434826999993</v>
      </c>
      <c r="W125" s="52">
        <f t="shared" ref="W125:CE125" si="130">$E125*W25</f>
        <v>66.645809099999994</v>
      </c>
      <c r="X125" s="52">
        <f t="shared" si="130"/>
        <v>67.801078799999999</v>
      </c>
      <c r="Y125" s="52">
        <f t="shared" si="130"/>
        <v>70.111618199999995</v>
      </c>
      <c r="Z125" s="52">
        <f t="shared" si="130"/>
        <v>72.422157599999991</v>
      </c>
      <c r="AA125" s="52">
        <f t="shared" si="130"/>
        <v>74.841725400000001</v>
      </c>
      <c r="AB125" s="52">
        <f t="shared" si="130"/>
        <v>77.370321599999983</v>
      </c>
      <c r="AC125" s="52">
        <f t="shared" si="130"/>
        <v>80.007946199999992</v>
      </c>
      <c r="AD125" s="52">
        <f t="shared" si="130"/>
        <v>82.645570800000002</v>
      </c>
      <c r="AE125" s="52">
        <f t="shared" si="130"/>
        <v>85.283195399999997</v>
      </c>
      <c r="AF125" s="52">
        <f t="shared" si="130"/>
        <v>89.192071800000008</v>
      </c>
      <c r="AG125" s="52">
        <f t="shared" si="130"/>
        <v>93.153839999999988</v>
      </c>
      <c r="AH125" s="52">
        <f t="shared" si="130"/>
        <v>97.011719999999997</v>
      </c>
      <c r="AI125" s="52">
        <f t="shared" si="130"/>
        <v>96.558929999999989</v>
      </c>
      <c r="AJ125" s="52">
        <f t="shared" si="130"/>
        <v>98.611109999999982</v>
      </c>
      <c r="AK125" s="52">
        <f t="shared" si="130"/>
        <v>103.176374262</v>
      </c>
      <c r="AL125" s="52">
        <f t="shared" si="130"/>
        <v>113.190252786</v>
      </c>
      <c r="AM125" s="52">
        <f t="shared" si="130"/>
        <v>123.05546557199997</v>
      </c>
      <c r="AN125" s="52">
        <f t="shared" si="130"/>
        <v>132.92067835799998</v>
      </c>
      <c r="AO125" s="52">
        <f t="shared" si="130"/>
        <v>142.78589114399998</v>
      </c>
      <c r="AP125" s="52">
        <f t="shared" si="130"/>
        <v>164.05656703799997</v>
      </c>
      <c r="AQ125" s="52">
        <f t="shared" si="130"/>
        <v>202.64345439000002</v>
      </c>
      <c r="AR125" s="52">
        <f t="shared" si="130"/>
        <v>237.87175307999996</v>
      </c>
      <c r="AS125" s="52">
        <f t="shared" si="130"/>
        <v>244.05418439999997</v>
      </c>
      <c r="AT125" s="52">
        <f t="shared" si="130"/>
        <v>229.63200000000001</v>
      </c>
      <c r="AU125" s="52">
        <f t="shared" si="130"/>
        <v>0</v>
      </c>
      <c r="AV125" s="52">
        <f t="shared" si="130"/>
        <v>0</v>
      </c>
      <c r="AW125" s="52">
        <f t="shared" si="130"/>
        <v>0</v>
      </c>
      <c r="AX125" s="52">
        <f t="shared" si="130"/>
        <v>0</v>
      </c>
      <c r="AY125" s="52">
        <f t="shared" si="130"/>
        <v>0</v>
      </c>
      <c r="AZ125" s="52">
        <f t="shared" si="130"/>
        <v>0</v>
      </c>
      <c r="BA125" s="52">
        <f t="shared" si="130"/>
        <v>0</v>
      </c>
      <c r="BB125" s="52">
        <f t="shared" si="130"/>
        <v>0</v>
      </c>
      <c r="BC125" s="52">
        <f t="shared" si="130"/>
        <v>0</v>
      </c>
      <c r="BD125" s="52">
        <f t="shared" si="130"/>
        <v>0</v>
      </c>
      <c r="BE125" s="52">
        <f t="shared" si="130"/>
        <v>0</v>
      </c>
      <c r="BF125" s="52">
        <f t="shared" si="130"/>
        <v>0</v>
      </c>
      <c r="BG125" s="52">
        <f t="shared" si="130"/>
        <v>0</v>
      </c>
      <c r="BH125" s="52">
        <f t="shared" si="130"/>
        <v>0</v>
      </c>
      <c r="BI125" s="52">
        <f t="shared" si="130"/>
        <v>0</v>
      </c>
      <c r="BJ125" s="52">
        <f t="shared" si="130"/>
        <v>0</v>
      </c>
      <c r="BK125" s="52">
        <f t="shared" si="130"/>
        <v>0</v>
      </c>
      <c r="BL125" s="52">
        <f t="shared" si="130"/>
        <v>0</v>
      </c>
      <c r="BM125" s="52">
        <f t="shared" si="130"/>
        <v>0</v>
      </c>
      <c r="BN125" s="52">
        <f t="shared" si="130"/>
        <v>0</v>
      </c>
      <c r="BO125" s="52">
        <f t="shared" si="130"/>
        <v>0</v>
      </c>
      <c r="BP125" s="52">
        <f t="shared" si="130"/>
        <v>0</v>
      </c>
      <c r="BQ125" s="52">
        <f t="shared" si="130"/>
        <v>0</v>
      </c>
      <c r="BR125" s="52">
        <f t="shared" si="130"/>
        <v>0</v>
      </c>
      <c r="BS125" s="52">
        <f t="shared" si="130"/>
        <v>0</v>
      </c>
      <c r="BT125" s="52">
        <f t="shared" si="130"/>
        <v>0</v>
      </c>
      <c r="BU125" s="52">
        <f t="shared" si="130"/>
        <v>0</v>
      </c>
      <c r="BV125" s="52">
        <f t="shared" si="130"/>
        <v>0</v>
      </c>
      <c r="BW125" s="52">
        <f t="shared" si="130"/>
        <v>0</v>
      </c>
      <c r="BX125" s="52">
        <f t="shared" si="130"/>
        <v>0</v>
      </c>
      <c r="BY125" s="52">
        <f t="shared" si="130"/>
        <v>0</v>
      </c>
      <c r="BZ125" s="52">
        <f t="shared" si="130"/>
        <v>0</v>
      </c>
      <c r="CA125" s="52">
        <f t="shared" si="130"/>
        <v>0</v>
      </c>
      <c r="CB125" s="52">
        <f t="shared" si="130"/>
        <v>0</v>
      </c>
      <c r="CC125" s="52">
        <f t="shared" si="130"/>
        <v>0</v>
      </c>
      <c r="CD125" s="52">
        <f t="shared" si="130"/>
        <v>0</v>
      </c>
      <c r="CE125" s="52">
        <f t="shared" si="130"/>
        <v>0</v>
      </c>
    </row>
    <row r="126" spans="2:83" x14ac:dyDescent="0.25">
      <c r="B126" s="307"/>
      <c r="C126" s="54" t="s">
        <v>9</v>
      </c>
      <c r="E126" s="103">
        <f t="shared" si="126"/>
        <v>0.93599999999999994</v>
      </c>
      <c r="G126" s="87">
        <v>0</v>
      </c>
      <c r="H126" s="87">
        <v>0</v>
      </c>
      <c r="I126" s="87">
        <v>0</v>
      </c>
      <c r="J126" s="87">
        <v>0</v>
      </c>
      <c r="K126" s="87">
        <v>0</v>
      </c>
      <c r="L126" s="87">
        <v>0</v>
      </c>
      <c r="M126" s="87">
        <v>0</v>
      </c>
      <c r="N126" s="87">
        <v>0</v>
      </c>
      <c r="O126" s="87">
        <v>0</v>
      </c>
      <c r="P126" s="87">
        <v>0</v>
      </c>
      <c r="Q126" s="87">
        <v>0</v>
      </c>
      <c r="R126" s="87">
        <v>0</v>
      </c>
      <c r="S126" s="87">
        <v>0</v>
      </c>
      <c r="T126" s="87">
        <v>0</v>
      </c>
      <c r="U126" s="87">
        <v>0</v>
      </c>
      <c r="V126" s="87">
        <v>0</v>
      </c>
      <c r="W126" s="52">
        <f t="shared" ref="W126:CE126" si="131">$E126*W26</f>
        <v>0</v>
      </c>
      <c r="X126" s="52">
        <f t="shared" si="131"/>
        <v>0</v>
      </c>
      <c r="Y126" s="52">
        <f t="shared" si="131"/>
        <v>0</v>
      </c>
      <c r="Z126" s="52">
        <f t="shared" si="131"/>
        <v>0</v>
      </c>
      <c r="AA126" s="52">
        <f t="shared" si="131"/>
        <v>0</v>
      </c>
      <c r="AB126" s="52">
        <f t="shared" si="131"/>
        <v>0</v>
      </c>
      <c r="AC126" s="52">
        <f t="shared" si="131"/>
        <v>0</v>
      </c>
      <c r="AD126" s="52">
        <f t="shared" si="131"/>
        <v>0</v>
      </c>
      <c r="AE126" s="52">
        <f t="shared" si="131"/>
        <v>0</v>
      </c>
      <c r="AF126" s="52">
        <f t="shared" si="131"/>
        <v>0</v>
      </c>
      <c r="AG126" s="52">
        <f t="shared" si="131"/>
        <v>0</v>
      </c>
      <c r="AH126" s="52">
        <f t="shared" si="131"/>
        <v>0</v>
      </c>
      <c r="AI126" s="52">
        <f t="shared" si="131"/>
        <v>3.74322</v>
      </c>
      <c r="AJ126" s="52">
        <f t="shared" si="131"/>
        <v>8.4750899999999998</v>
      </c>
      <c r="AK126" s="52">
        <f t="shared" si="131"/>
        <v>15.688837865999997</v>
      </c>
      <c r="AL126" s="52">
        <f t="shared" si="131"/>
        <v>21.641243597999996</v>
      </c>
      <c r="AM126" s="52">
        <f t="shared" si="131"/>
        <v>29.086877195999996</v>
      </c>
      <c r="AN126" s="52">
        <f t="shared" si="131"/>
        <v>36.532510793999997</v>
      </c>
      <c r="AO126" s="52">
        <f t="shared" si="131"/>
        <v>43.978144391999997</v>
      </c>
      <c r="AP126" s="52">
        <f t="shared" si="131"/>
        <v>53.291997563999992</v>
      </c>
      <c r="AQ126" s="52">
        <f t="shared" si="131"/>
        <v>63.868329719999991</v>
      </c>
      <c r="AR126" s="52">
        <f t="shared" si="131"/>
        <v>70.681277549999976</v>
      </c>
      <c r="AS126" s="52">
        <f t="shared" si="131"/>
        <v>75.652980779999979</v>
      </c>
      <c r="AT126" s="52">
        <f t="shared" si="131"/>
        <v>70.790518062695426</v>
      </c>
      <c r="AU126" s="52">
        <f t="shared" si="131"/>
        <v>0</v>
      </c>
      <c r="AV126" s="52">
        <f t="shared" si="131"/>
        <v>0</v>
      </c>
      <c r="AW126" s="52">
        <f t="shared" si="131"/>
        <v>0</v>
      </c>
      <c r="AX126" s="52">
        <f t="shared" si="131"/>
        <v>0</v>
      </c>
      <c r="AY126" s="52">
        <f t="shared" si="131"/>
        <v>0</v>
      </c>
      <c r="AZ126" s="52">
        <f t="shared" si="131"/>
        <v>0</v>
      </c>
      <c r="BA126" s="52">
        <f t="shared" si="131"/>
        <v>0</v>
      </c>
      <c r="BB126" s="52">
        <f t="shared" si="131"/>
        <v>0</v>
      </c>
      <c r="BC126" s="52">
        <f t="shared" si="131"/>
        <v>0</v>
      </c>
      <c r="BD126" s="52">
        <f t="shared" si="131"/>
        <v>0</v>
      </c>
      <c r="BE126" s="52">
        <f t="shared" si="131"/>
        <v>0</v>
      </c>
      <c r="BF126" s="52">
        <f t="shared" si="131"/>
        <v>0</v>
      </c>
      <c r="BG126" s="52">
        <f t="shared" si="131"/>
        <v>0</v>
      </c>
      <c r="BH126" s="52">
        <f t="shared" si="131"/>
        <v>0</v>
      </c>
      <c r="BI126" s="52">
        <f t="shared" si="131"/>
        <v>0</v>
      </c>
      <c r="BJ126" s="52">
        <f t="shared" si="131"/>
        <v>0</v>
      </c>
      <c r="BK126" s="52">
        <f t="shared" si="131"/>
        <v>0</v>
      </c>
      <c r="BL126" s="52">
        <f t="shared" si="131"/>
        <v>0</v>
      </c>
      <c r="BM126" s="52">
        <f t="shared" si="131"/>
        <v>0</v>
      </c>
      <c r="BN126" s="52">
        <f t="shared" si="131"/>
        <v>0</v>
      </c>
      <c r="BO126" s="52">
        <f t="shared" si="131"/>
        <v>0</v>
      </c>
      <c r="BP126" s="52">
        <f t="shared" si="131"/>
        <v>0</v>
      </c>
      <c r="BQ126" s="52">
        <f t="shared" si="131"/>
        <v>0</v>
      </c>
      <c r="BR126" s="52">
        <f t="shared" si="131"/>
        <v>0</v>
      </c>
      <c r="BS126" s="52">
        <f t="shared" si="131"/>
        <v>0</v>
      </c>
      <c r="BT126" s="52">
        <f t="shared" si="131"/>
        <v>0</v>
      </c>
      <c r="BU126" s="52">
        <f t="shared" si="131"/>
        <v>0</v>
      </c>
      <c r="BV126" s="52">
        <f t="shared" si="131"/>
        <v>0</v>
      </c>
      <c r="BW126" s="52">
        <f t="shared" si="131"/>
        <v>0</v>
      </c>
      <c r="BX126" s="52">
        <f t="shared" si="131"/>
        <v>0</v>
      </c>
      <c r="BY126" s="52">
        <f t="shared" si="131"/>
        <v>0</v>
      </c>
      <c r="BZ126" s="52">
        <f t="shared" si="131"/>
        <v>0</v>
      </c>
      <c r="CA126" s="52">
        <f t="shared" si="131"/>
        <v>0</v>
      </c>
      <c r="CB126" s="52">
        <f t="shared" si="131"/>
        <v>0</v>
      </c>
      <c r="CC126" s="52">
        <f t="shared" si="131"/>
        <v>0</v>
      </c>
      <c r="CD126" s="52">
        <f t="shared" si="131"/>
        <v>0</v>
      </c>
      <c r="CE126" s="52">
        <f t="shared" si="131"/>
        <v>0</v>
      </c>
    </row>
    <row r="127" spans="2:83" ht="24" x14ac:dyDescent="0.25">
      <c r="B127" s="307"/>
      <c r="C127" s="54" t="s">
        <v>10</v>
      </c>
      <c r="E127" s="103">
        <f t="shared" si="126"/>
        <v>0.93599999999999994</v>
      </c>
      <c r="G127" s="87">
        <f t="shared" ref="G127:V127" si="132">0.97*H127</f>
        <v>13.079917296834422</v>
      </c>
      <c r="H127" s="87">
        <f t="shared" si="132"/>
        <v>13.484450821478786</v>
      </c>
      <c r="I127" s="87">
        <f t="shared" si="132"/>
        <v>13.901495692246172</v>
      </c>
      <c r="J127" s="87">
        <f t="shared" si="132"/>
        <v>14.331438857985745</v>
      </c>
      <c r="K127" s="87">
        <f t="shared" si="132"/>
        <v>14.774679235036851</v>
      </c>
      <c r="L127" s="87">
        <f t="shared" si="132"/>
        <v>15.231628077357579</v>
      </c>
      <c r="M127" s="87">
        <f t="shared" si="132"/>
        <v>15.702709358100597</v>
      </c>
      <c r="N127" s="87">
        <f t="shared" si="132"/>
        <v>16.188360162990307</v>
      </c>
      <c r="O127" s="87">
        <f t="shared" si="132"/>
        <v>16.689031095866294</v>
      </c>
      <c r="P127" s="87">
        <f t="shared" si="132"/>
        <v>17.205186696769378</v>
      </c>
      <c r="Q127" s="87">
        <f t="shared" si="132"/>
        <v>17.737305872958121</v>
      </c>
      <c r="R127" s="87">
        <f t="shared" si="132"/>
        <v>18.285882343255796</v>
      </c>
      <c r="S127" s="87">
        <f t="shared" si="132"/>
        <v>18.851425096139998</v>
      </c>
      <c r="T127" s="87">
        <f t="shared" si="132"/>
        <v>19.434458862</v>
      </c>
      <c r="U127" s="87">
        <f t="shared" si="132"/>
        <v>20.035524599999999</v>
      </c>
      <c r="V127" s="87">
        <f t="shared" si="132"/>
        <v>20.655179999999998</v>
      </c>
      <c r="W127" s="52">
        <f t="shared" ref="W127:CE127" si="133">$E127*W27</f>
        <v>21.293999999999997</v>
      </c>
      <c r="X127" s="52">
        <f t="shared" si="133"/>
        <v>21.762</v>
      </c>
      <c r="Y127" s="52">
        <f t="shared" si="133"/>
        <v>22.698</v>
      </c>
      <c r="Z127" s="52">
        <f t="shared" si="133"/>
        <v>23.634</v>
      </c>
      <c r="AA127" s="52">
        <f t="shared" si="133"/>
        <v>24.700961999999997</v>
      </c>
      <c r="AB127" s="52">
        <f t="shared" si="133"/>
        <v>25.898886000000001</v>
      </c>
      <c r="AC127" s="52">
        <f t="shared" si="133"/>
        <v>27.227771999999998</v>
      </c>
      <c r="AD127" s="52">
        <f t="shared" si="133"/>
        <v>28.556657999999995</v>
      </c>
      <c r="AE127" s="52">
        <f t="shared" si="133"/>
        <v>29.885543999999996</v>
      </c>
      <c r="AF127" s="52">
        <f t="shared" si="133"/>
        <v>31.487117999999995</v>
      </c>
      <c r="AG127" s="52">
        <f t="shared" si="133"/>
        <v>33.480330000000002</v>
      </c>
      <c r="AH127" s="52">
        <f t="shared" si="133"/>
        <v>34.745490000000004</v>
      </c>
      <c r="AI127" s="52">
        <f t="shared" si="133"/>
        <v>35.791470000000004</v>
      </c>
      <c r="AJ127" s="52">
        <f t="shared" si="133"/>
        <v>36.72513</v>
      </c>
      <c r="AK127" s="52">
        <f t="shared" si="133"/>
        <v>37.586375969999999</v>
      </c>
      <c r="AL127" s="52">
        <f t="shared" si="133"/>
        <v>37.593647910000001</v>
      </c>
      <c r="AM127" s="52">
        <f t="shared" si="133"/>
        <v>36.521135820000005</v>
      </c>
      <c r="AN127" s="52">
        <f t="shared" si="133"/>
        <v>35.448623730000001</v>
      </c>
      <c r="AO127" s="52">
        <f t="shared" si="133"/>
        <v>34.376111639999998</v>
      </c>
      <c r="AP127" s="52">
        <f t="shared" si="133"/>
        <v>32.010417269999991</v>
      </c>
      <c r="AQ127" s="52">
        <f t="shared" si="133"/>
        <v>29.556777899999997</v>
      </c>
      <c r="AR127" s="52">
        <f t="shared" si="133"/>
        <v>24.82485213</v>
      </c>
      <c r="AS127" s="52">
        <f t="shared" si="133"/>
        <v>21.224338590000002</v>
      </c>
      <c r="AT127" s="52">
        <f t="shared" si="133"/>
        <v>18.069274080000003</v>
      </c>
      <c r="AU127" s="52">
        <f t="shared" si="133"/>
        <v>0</v>
      </c>
      <c r="AV127" s="52">
        <f t="shared" si="133"/>
        <v>0</v>
      </c>
      <c r="AW127" s="52">
        <f t="shared" si="133"/>
        <v>0</v>
      </c>
      <c r="AX127" s="52">
        <f t="shared" si="133"/>
        <v>0</v>
      </c>
      <c r="AY127" s="52">
        <f t="shared" si="133"/>
        <v>0</v>
      </c>
      <c r="AZ127" s="52">
        <f t="shared" si="133"/>
        <v>0</v>
      </c>
      <c r="BA127" s="52">
        <f t="shared" si="133"/>
        <v>0</v>
      </c>
      <c r="BB127" s="52">
        <f t="shared" si="133"/>
        <v>0</v>
      </c>
      <c r="BC127" s="52">
        <f t="shared" si="133"/>
        <v>0</v>
      </c>
      <c r="BD127" s="52">
        <f t="shared" si="133"/>
        <v>0</v>
      </c>
      <c r="BE127" s="52">
        <f t="shared" si="133"/>
        <v>0</v>
      </c>
      <c r="BF127" s="52">
        <f t="shared" si="133"/>
        <v>0</v>
      </c>
      <c r="BG127" s="52">
        <f t="shared" si="133"/>
        <v>0</v>
      </c>
      <c r="BH127" s="52">
        <f t="shared" si="133"/>
        <v>0</v>
      </c>
      <c r="BI127" s="52">
        <f t="shared" si="133"/>
        <v>0</v>
      </c>
      <c r="BJ127" s="52">
        <f t="shared" si="133"/>
        <v>0</v>
      </c>
      <c r="BK127" s="52">
        <f t="shared" si="133"/>
        <v>0</v>
      </c>
      <c r="BL127" s="52">
        <f t="shared" si="133"/>
        <v>0</v>
      </c>
      <c r="BM127" s="52">
        <f t="shared" si="133"/>
        <v>0</v>
      </c>
      <c r="BN127" s="52">
        <f t="shared" si="133"/>
        <v>0</v>
      </c>
      <c r="BO127" s="52">
        <f t="shared" si="133"/>
        <v>0</v>
      </c>
      <c r="BP127" s="52">
        <f t="shared" si="133"/>
        <v>0</v>
      </c>
      <c r="BQ127" s="52">
        <f t="shared" si="133"/>
        <v>0</v>
      </c>
      <c r="BR127" s="52">
        <f t="shared" si="133"/>
        <v>0</v>
      </c>
      <c r="BS127" s="52">
        <f t="shared" si="133"/>
        <v>0</v>
      </c>
      <c r="BT127" s="52">
        <f t="shared" si="133"/>
        <v>0</v>
      </c>
      <c r="BU127" s="52">
        <f t="shared" si="133"/>
        <v>0</v>
      </c>
      <c r="BV127" s="52">
        <f t="shared" si="133"/>
        <v>0</v>
      </c>
      <c r="BW127" s="52">
        <f t="shared" si="133"/>
        <v>0</v>
      </c>
      <c r="BX127" s="52">
        <f t="shared" si="133"/>
        <v>0</v>
      </c>
      <c r="BY127" s="52">
        <f t="shared" si="133"/>
        <v>0</v>
      </c>
      <c r="BZ127" s="52">
        <f t="shared" si="133"/>
        <v>0</v>
      </c>
      <c r="CA127" s="52">
        <f t="shared" si="133"/>
        <v>0</v>
      </c>
      <c r="CB127" s="52">
        <f t="shared" si="133"/>
        <v>0</v>
      </c>
      <c r="CC127" s="52">
        <f t="shared" si="133"/>
        <v>0</v>
      </c>
      <c r="CD127" s="52">
        <f t="shared" si="133"/>
        <v>0</v>
      </c>
      <c r="CE127" s="52">
        <f t="shared" si="133"/>
        <v>0</v>
      </c>
    </row>
    <row r="128" spans="2:83" x14ac:dyDescent="0.25">
      <c r="B128" s="307"/>
      <c r="C128" s="3" t="s">
        <v>75</v>
      </c>
      <c r="E128" s="103"/>
      <c r="G128" s="10">
        <f t="shared" ref="G128:V128" si="134">0.97*H128</f>
        <v>154.77583281658426</v>
      </c>
      <c r="H128" s="10">
        <f t="shared" si="134"/>
        <v>159.5627142439013</v>
      </c>
      <c r="I128" s="10">
        <f t="shared" si="134"/>
        <v>164.4976435504137</v>
      </c>
      <c r="J128" s="10">
        <f t="shared" si="134"/>
        <v>169.58519953650898</v>
      </c>
      <c r="K128" s="10">
        <f t="shared" si="134"/>
        <v>174.83010261495772</v>
      </c>
      <c r="L128" s="10">
        <f t="shared" si="134"/>
        <v>180.23721919067808</v>
      </c>
      <c r="M128" s="10">
        <f t="shared" si="134"/>
        <v>185.81156617595678</v>
      </c>
      <c r="N128" s="10">
        <f t="shared" si="134"/>
        <v>191.55831564531627</v>
      </c>
      <c r="O128" s="10">
        <f t="shared" si="134"/>
        <v>197.48279963434666</v>
      </c>
      <c r="P128" s="10">
        <f t="shared" si="134"/>
        <v>203.59051508695532</v>
      </c>
      <c r="Q128" s="10">
        <f t="shared" si="134"/>
        <v>209.88712895562404</v>
      </c>
      <c r="R128" s="10">
        <f t="shared" si="134"/>
        <v>216.37848345940623</v>
      </c>
      <c r="S128" s="10">
        <f t="shared" si="134"/>
        <v>223.07060150454251</v>
      </c>
      <c r="T128" s="10">
        <f t="shared" si="134"/>
        <v>229.96969227272425</v>
      </c>
      <c r="U128" s="10">
        <f t="shared" si="134"/>
        <v>237.08215698218996</v>
      </c>
      <c r="V128" s="10">
        <f t="shared" si="134"/>
        <v>244.41459482699997</v>
      </c>
      <c r="W128" s="6">
        <f>SUM(W123:W127)</f>
        <v>251.97380909999998</v>
      </c>
      <c r="X128" s="6">
        <f t="shared" ref="X128:CE128" si="135">SUM(X123:X127)</f>
        <v>249.15107879999999</v>
      </c>
      <c r="Y128" s="6">
        <f t="shared" si="135"/>
        <v>250.29161819999999</v>
      </c>
      <c r="Z128" s="6">
        <f t="shared" si="135"/>
        <v>251.43215759999998</v>
      </c>
      <c r="AA128" s="6">
        <f t="shared" si="135"/>
        <v>254.2612254</v>
      </c>
      <c r="AB128" s="6">
        <f t="shared" si="135"/>
        <v>258.77882159999996</v>
      </c>
      <c r="AC128" s="6">
        <f t="shared" si="135"/>
        <v>264.98494620000002</v>
      </c>
      <c r="AD128" s="6">
        <f t="shared" si="135"/>
        <v>271.19107079999998</v>
      </c>
      <c r="AE128" s="6">
        <f t="shared" si="135"/>
        <v>277.39719539999999</v>
      </c>
      <c r="AF128" s="6">
        <f t="shared" si="135"/>
        <v>288.90834180000002</v>
      </c>
      <c r="AG128" s="6">
        <f t="shared" si="135"/>
        <v>297.59456999999998</v>
      </c>
      <c r="AH128" s="6">
        <f t="shared" si="135"/>
        <v>304.35756000000003</v>
      </c>
      <c r="AI128" s="6">
        <f t="shared" si="135"/>
        <v>308.24664000000001</v>
      </c>
      <c r="AJ128" s="6">
        <f t="shared" si="135"/>
        <v>323.17388999999997</v>
      </c>
      <c r="AK128" s="6">
        <f t="shared" si="135"/>
        <v>339.25063913987998</v>
      </c>
      <c r="AL128" s="6">
        <f t="shared" si="135"/>
        <v>352.12253741964003</v>
      </c>
      <c r="AM128" s="6">
        <f t="shared" si="135"/>
        <v>356.00744483927997</v>
      </c>
      <c r="AN128" s="6">
        <f t="shared" si="135"/>
        <v>359.89235225892003</v>
      </c>
      <c r="AO128" s="6">
        <f t="shared" si="135"/>
        <v>363.77725967855997</v>
      </c>
      <c r="AP128" s="6">
        <f t="shared" si="135"/>
        <v>362.55860558891993</v>
      </c>
      <c r="AQ128" s="6">
        <f t="shared" si="135"/>
        <v>365.43974393939999</v>
      </c>
      <c r="AR128" s="6">
        <f t="shared" si="135"/>
        <v>362.46034811999999</v>
      </c>
      <c r="AS128" s="6">
        <f t="shared" si="135"/>
        <v>347.78794478999998</v>
      </c>
      <c r="AT128" s="6">
        <f t="shared" si="135"/>
        <v>321.63097078269544</v>
      </c>
      <c r="AU128" s="6">
        <f t="shared" si="135"/>
        <v>0</v>
      </c>
      <c r="AV128" s="6">
        <f t="shared" si="135"/>
        <v>0</v>
      </c>
      <c r="AW128" s="6">
        <f t="shared" si="135"/>
        <v>0</v>
      </c>
      <c r="AX128" s="6">
        <f t="shared" si="135"/>
        <v>0</v>
      </c>
      <c r="AY128" s="6">
        <f t="shared" si="135"/>
        <v>0</v>
      </c>
      <c r="AZ128" s="6">
        <f t="shared" si="135"/>
        <v>0</v>
      </c>
      <c r="BA128" s="6">
        <f t="shared" si="135"/>
        <v>0</v>
      </c>
      <c r="BB128" s="6">
        <f t="shared" si="135"/>
        <v>0</v>
      </c>
      <c r="BC128" s="6">
        <f t="shared" si="135"/>
        <v>0</v>
      </c>
      <c r="BD128" s="6">
        <f t="shared" si="135"/>
        <v>0</v>
      </c>
      <c r="BE128" s="6">
        <f t="shared" si="135"/>
        <v>0</v>
      </c>
      <c r="BF128" s="6">
        <f t="shared" si="135"/>
        <v>0</v>
      </c>
      <c r="BG128" s="6">
        <f t="shared" si="135"/>
        <v>0</v>
      </c>
      <c r="BH128" s="6">
        <f t="shared" si="135"/>
        <v>0</v>
      </c>
      <c r="BI128" s="6">
        <f t="shared" si="135"/>
        <v>0</v>
      </c>
      <c r="BJ128" s="6">
        <f t="shared" si="135"/>
        <v>0</v>
      </c>
      <c r="BK128" s="6">
        <f t="shared" si="135"/>
        <v>0</v>
      </c>
      <c r="BL128" s="6">
        <f t="shared" si="135"/>
        <v>0</v>
      </c>
      <c r="BM128" s="6">
        <f t="shared" si="135"/>
        <v>0</v>
      </c>
      <c r="BN128" s="6">
        <f t="shared" si="135"/>
        <v>0</v>
      </c>
      <c r="BO128" s="6">
        <f t="shared" si="135"/>
        <v>0</v>
      </c>
      <c r="BP128" s="6">
        <f t="shared" si="135"/>
        <v>0</v>
      </c>
      <c r="BQ128" s="6">
        <f t="shared" si="135"/>
        <v>0</v>
      </c>
      <c r="BR128" s="6">
        <f t="shared" si="135"/>
        <v>0</v>
      </c>
      <c r="BS128" s="6">
        <f t="shared" si="135"/>
        <v>0</v>
      </c>
      <c r="BT128" s="6">
        <f t="shared" si="135"/>
        <v>0</v>
      </c>
      <c r="BU128" s="6">
        <f t="shared" si="135"/>
        <v>0</v>
      </c>
      <c r="BV128" s="6">
        <f t="shared" si="135"/>
        <v>0</v>
      </c>
      <c r="BW128" s="6">
        <f t="shared" si="135"/>
        <v>0</v>
      </c>
      <c r="BX128" s="6">
        <f t="shared" si="135"/>
        <v>0</v>
      </c>
      <c r="BY128" s="6">
        <f t="shared" si="135"/>
        <v>0</v>
      </c>
      <c r="BZ128" s="6">
        <f t="shared" si="135"/>
        <v>0</v>
      </c>
      <c r="CA128" s="6">
        <f t="shared" si="135"/>
        <v>0</v>
      </c>
      <c r="CB128" s="6">
        <f t="shared" si="135"/>
        <v>0</v>
      </c>
      <c r="CC128" s="6">
        <f t="shared" si="135"/>
        <v>0</v>
      </c>
      <c r="CD128" s="6">
        <f t="shared" si="135"/>
        <v>0</v>
      </c>
      <c r="CE128" s="6">
        <f t="shared" si="135"/>
        <v>0</v>
      </c>
    </row>
    <row r="129" spans="2:83" x14ac:dyDescent="0.25">
      <c r="B129" s="307" t="s">
        <v>1</v>
      </c>
      <c r="C129" s="54" t="s">
        <v>11</v>
      </c>
      <c r="E129" s="103">
        <f t="shared" si="126"/>
        <v>0.4</v>
      </c>
      <c r="G129" s="87"/>
      <c r="H129" s="87"/>
      <c r="I129" s="87"/>
      <c r="J129" s="87"/>
      <c r="K129" s="87"/>
      <c r="L129" s="87">
        <f t="shared" ref="L129:V129" si="136">0.9*M129</f>
        <v>3.451916556990001</v>
      </c>
      <c r="M129" s="87">
        <f t="shared" si="136"/>
        <v>3.8354628411000009</v>
      </c>
      <c r="N129" s="87">
        <f t="shared" si="136"/>
        <v>4.2616253790000007</v>
      </c>
      <c r="O129" s="87">
        <f t="shared" si="136"/>
        <v>4.735139310000001</v>
      </c>
      <c r="P129" s="87">
        <f t="shared" si="136"/>
        <v>5.2612659000000006</v>
      </c>
      <c r="Q129" s="87">
        <f t="shared" si="136"/>
        <v>5.8458510000000006</v>
      </c>
      <c r="R129" s="87">
        <f t="shared" si="136"/>
        <v>6.4953900000000004</v>
      </c>
      <c r="S129" s="87">
        <f t="shared" si="136"/>
        <v>7.2171000000000003</v>
      </c>
      <c r="T129" s="87">
        <f t="shared" si="136"/>
        <v>8.0190000000000001</v>
      </c>
      <c r="U129" s="87">
        <f t="shared" si="136"/>
        <v>8.91</v>
      </c>
      <c r="V129" s="87">
        <f t="shared" si="136"/>
        <v>9.9</v>
      </c>
      <c r="W129" s="52">
        <f t="shared" ref="W129:CE129" si="137">$E129*W29</f>
        <v>11</v>
      </c>
      <c r="X129" s="52">
        <f t="shared" si="137"/>
        <v>12</v>
      </c>
      <c r="Y129" s="52">
        <f t="shared" si="137"/>
        <v>14</v>
      </c>
      <c r="Z129" s="52">
        <f t="shared" si="137"/>
        <v>17.733333333333334</v>
      </c>
      <c r="AA129" s="52">
        <f t="shared" si="137"/>
        <v>22</v>
      </c>
      <c r="AB129" s="52">
        <f t="shared" si="137"/>
        <v>27.200000000000003</v>
      </c>
      <c r="AC129" s="52">
        <f t="shared" si="137"/>
        <v>31.6</v>
      </c>
      <c r="AD129" s="52">
        <f t="shared" si="137"/>
        <v>36.4</v>
      </c>
      <c r="AE129" s="52">
        <f t="shared" si="137"/>
        <v>40</v>
      </c>
      <c r="AF129" s="52">
        <f t="shared" si="137"/>
        <v>42.533333333333331</v>
      </c>
      <c r="AG129" s="52">
        <f t="shared" si="137"/>
        <v>43.733333333333334</v>
      </c>
      <c r="AH129" s="52">
        <f t="shared" si="137"/>
        <v>45.06666666666667</v>
      </c>
      <c r="AI129" s="52">
        <f t="shared" si="137"/>
        <v>46.266666666666673</v>
      </c>
      <c r="AJ129" s="52">
        <f t="shared" si="137"/>
        <v>47.54830066666667</v>
      </c>
      <c r="AK129" s="52">
        <f t="shared" si="137"/>
        <v>56.119067146666673</v>
      </c>
      <c r="AL129" s="52">
        <f t="shared" si="137"/>
        <v>88.137917306666665</v>
      </c>
      <c r="AM129" s="52">
        <f t="shared" si="137"/>
        <v>125.25628330666666</v>
      </c>
      <c r="AN129" s="52">
        <f t="shared" si="137"/>
        <v>167.88551682666667</v>
      </c>
      <c r="AO129" s="52">
        <f t="shared" si="137"/>
        <v>186.66666666666669</v>
      </c>
      <c r="AP129" s="52">
        <f t="shared" si="137"/>
        <v>202.37095506666668</v>
      </c>
      <c r="AQ129" s="52">
        <f t="shared" si="137"/>
        <v>192.00228266666667</v>
      </c>
      <c r="AR129" s="52">
        <f t="shared" si="137"/>
        <v>172.39769200000001</v>
      </c>
      <c r="AS129" s="52">
        <f t="shared" si="137"/>
        <v>137.8934036</v>
      </c>
      <c r="AT129" s="52">
        <f t="shared" si="137"/>
        <v>108.26207600000001</v>
      </c>
      <c r="AU129" s="52">
        <f t="shared" si="137"/>
        <v>0</v>
      </c>
      <c r="AV129" s="52">
        <f t="shared" si="137"/>
        <v>0</v>
      </c>
      <c r="AW129" s="52">
        <f t="shared" si="137"/>
        <v>0</v>
      </c>
      <c r="AX129" s="52">
        <f t="shared" si="137"/>
        <v>0</v>
      </c>
      <c r="AY129" s="52">
        <f t="shared" si="137"/>
        <v>0</v>
      </c>
      <c r="AZ129" s="52">
        <f t="shared" si="137"/>
        <v>0</v>
      </c>
      <c r="BA129" s="52">
        <f t="shared" si="137"/>
        <v>0</v>
      </c>
      <c r="BB129" s="52">
        <f t="shared" si="137"/>
        <v>0</v>
      </c>
      <c r="BC129" s="52">
        <f t="shared" si="137"/>
        <v>0</v>
      </c>
      <c r="BD129" s="52">
        <f t="shared" si="137"/>
        <v>0</v>
      </c>
      <c r="BE129" s="52">
        <f t="shared" si="137"/>
        <v>0</v>
      </c>
      <c r="BF129" s="52">
        <f t="shared" si="137"/>
        <v>0</v>
      </c>
      <c r="BG129" s="52">
        <f t="shared" si="137"/>
        <v>0</v>
      </c>
      <c r="BH129" s="52">
        <f t="shared" si="137"/>
        <v>0</v>
      </c>
      <c r="BI129" s="52">
        <f t="shared" si="137"/>
        <v>0</v>
      </c>
      <c r="BJ129" s="52">
        <f t="shared" si="137"/>
        <v>0</v>
      </c>
      <c r="BK129" s="52">
        <f t="shared" si="137"/>
        <v>0</v>
      </c>
      <c r="BL129" s="52">
        <f t="shared" si="137"/>
        <v>0</v>
      </c>
      <c r="BM129" s="52">
        <f t="shared" si="137"/>
        <v>0</v>
      </c>
      <c r="BN129" s="52">
        <f t="shared" si="137"/>
        <v>0</v>
      </c>
      <c r="BO129" s="52">
        <f t="shared" si="137"/>
        <v>0</v>
      </c>
      <c r="BP129" s="52">
        <f t="shared" si="137"/>
        <v>0</v>
      </c>
      <c r="BQ129" s="52">
        <f t="shared" si="137"/>
        <v>0</v>
      </c>
      <c r="BR129" s="52">
        <f t="shared" si="137"/>
        <v>0</v>
      </c>
      <c r="BS129" s="52">
        <f t="shared" si="137"/>
        <v>0</v>
      </c>
      <c r="BT129" s="52">
        <f t="shared" si="137"/>
        <v>0</v>
      </c>
      <c r="BU129" s="52">
        <f t="shared" si="137"/>
        <v>0</v>
      </c>
      <c r="BV129" s="52">
        <f t="shared" si="137"/>
        <v>0</v>
      </c>
      <c r="BW129" s="52">
        <f t="shared" si="137"/>
        <v>0</v>
      </c>
      <c r="BX129" s="52">
        <f t="shared" si="137"/>
        <v>0</v>
      </c>
      <c r="BY129" s="52">
        <f t="shared" si="137"/>
        <v>0</v>
      </c>
      <c r="BZ129" s="52">
        <f t="shared" si="137"/>
        <v>0</v>
      </c>
      <c r="CA129" s="52">
        <f t="shared" si="137"/>
        <v>0</v>
      </c>
      <c r="CB129" s="52">
        <f t="shared" si="137"/>
        <v>0</v>
      </c>
      <c r="CC129" s="52">
        <f t="shared" si="137"/>
        <v>0</v>
      </c>
      <c r="CD129" s="52">
        <f t="shared" si="137"/>
        <v>0</v>
      </c>
      <c r="CE129" s="52">
        <f t="shared" si="137"/>
        <v>0</v>
      </c>
    </row>
    <row r="130" spans="2:83" x14ac:dyDescent="0.25">
      <c r="B130" s="307"/>
      <c r="C130" s="54" t="s">
        <v>12</v>
      </c>
      <c r="E130" s="103">
        <f t="shared" si="126"/>
        <v>0.7</v>
      </c>
      <c r="G130" s="87"/>
      <c r="H130" s="87"/>
      <c r="I130" s="87"/>
      <c r="J130" s="87"/>
      <c r="K130" s="87"/>
      <c r="L130" s="87">
        <f t="shared" ref="L130:V130" si="138">0.9*M130</f>
        <v>5.0809073612931925</v>
      </c>
      <c r="M130" s="87">
        <f t="shared" si="138"/>
        <v>5.6454526236591027</v>
      </c>
      <c r="N130" s="87">
        <f t="shared" si="138"/>
        <v>6.2727251373990027</v>
      </c>
      <c r="O130" s="87">
        <f t="shared" si="138"/>
        <v>6.9696945971100028</v>
      </c>
      <c r="P130" s="87">
        <f t="shared" si="138"/>
        <v>7.7441051079000029</v>
      </c>
      <c r="Q130" s="87">
        <f t="shared" si="138"/>
        <v>8.6045612310000035</v>
      </c>
      <c r="R130" s="87">
        <f t="shared" si="138"/>
        <v>9.5606235900000041</v>
      </c>
      <c r="S130" s="87">
        <f t="shared" si="138"/>
        <v>10.622915100000004</v>
      </c>
      <c r="T130" s="87">
        <f t="shared" si="138"/>
        <v>11.803239000000003</v>
      </c>
      <c r="U130" s="87">
        <f t="shared" si="138"/>
        <v>13.114710000000002</v>
      </c>
      <c r="V130" s="87">
        <f t="shared" si="138"/>
        <v>14.571900000000003</v>
      </c>
      <c r="W130" s="52">
        <f t="shared" ref="W130:CE130" si="139">$E130*W30</f>
        <v>16.191000000000003</v>
      </c>
      <c r="X130" s="52">
        <f t="shared" si="139"/>
        <v>16.757999999999999</v>
      </c>
      <c r="Y130" s="52">
        <f t="shared" si="139"/>
        <v>17.891999999999999</v>
      </c>
      <c r="Z130" s="52">
        <f t="shared" si="139"/>
        <v>19.026</v>
      </c>
      <c r="AA130" s="52">
        <f t="shared" si="139"/>
        <v>20.321233333333332</v>
      </c>
      <c r="AB130" s="52">
        <f t="shared" si="139"/>
        <v>21.777699999999999</v>
      </c>
      <c r="AC130" s="52">
        <f t="shared" si="139"/>
        <v>23.395399999999995</v>
      </c>
      <c r="AD130" s="52">
        <f t="shared" si="139"/>
        <v>25.013099999999998</v>
      </c>
      <c r="AE130" s="52">
        <f t="shared" si="139"/>
        <v>26.63079999999999</v>
      </c>
      <c r="AF130" s="52">
        <f t="shared" si="139"/>
        <v>28.9681</v>
      </c>
      <c r="AG130" s="52">
        <f t="shared" si="139"/>
        <v>31.143233333333331</v>
      </c>
      <c r="AH130" s="52">
        <f t="shared" si="139"/>
        <v>33.06986666666667</v>
      </c>
      <c r="AI130" s="52">
        <f t="shared" si="139"/>
        <v>34.325433333333336</v>
      </c>
      <c r="AJ130" s="52">
        <f t="shared" si="139"/>
        <v>36.351466666666667</v>
      </c>
      <c r="AK130" s="52">
        <f t="shared" si="139"/>
        <v>39.411781126666668</v>
      </c>
      <c r="AL130" s="52">
        <f t="shared" si="139"/>
        <v>43.20934338</v>
      </c>
      <c r="AM130" s="52">
        <f t="shared" si="139"/>
        <v>47.184386759999995</v>
      </c>
      <c r="AN130" s="52">
        <f t="shared" si="139"/>
        <v>51.159430139999991</v>
      </c>
      <c r="AO130" s="52">
        <f t="shared" si="139"/>
        <v>55.13447352</v>
      </c>
      <c r="AP130" s="52">
        <f t="shared" si="139"/>
        <v>58.478825439999994</v>
      </c>
      <c r="AQ130" s="52">
        <f t="shared" si="139"/>
        <v>60.649177633333331</v>
      </c>
      <c r="AR130" s="52">
        <f t="shared" si="139"/>
        <v>58.244039000000008</v>
      </c>
      <c r="AS130" s="52">
        <f t="shared" si="139"/>
        <v>54.413210366666654</v>
      </c>
      <c r="AT130" s="52">
        <f t="shared" si="139"/>
        <v>50.198033666666667</v>
      </c>
      <c r="AU130" s="52">
        <f t="shared" si="139"/>
        <v>0</v>
      </c>
      <c r="AV130" s="52">
        <f t="shared" si="139"/>
        <v>0</v>
      </c>
      <c r="AW130" s="52">
        <f t="shared" si="139"/>
        <v>0</v>
      </c>
      <c r="AX130" s="52">
        <f t="shared" si="139"/>
        <v>0</v>
      </c>
      <c r="AY130" s="52">
        <f t="shared" si="139"/>
        <v>0</v>
      </c>
      <c r="AZ130" s="52">
        <f t="shared" si="139"/>
        <v>0</v>
      </c>
      <c r="BA130" s="52">
        <f t="shared" si="139"/>
        <v>0</v>
      </c>
      <c r="BB130" s="52">
        <f t="shared" si="139"/>
        <v>0</v>
      </c>
      <c r="BC130" s="52">
        <f t="shared" si="139"/>
        <v>0</v>
      </c>
      <c r="BD130" s="52">
        <f t="shared" si="139"/>
        <v>0</v>
      </c>
      <c r="BE130" s="52">
        <f t="shared" si="139"/>
        <v>0</v>
      </c>
      <c r="BF130" s="52">
        <f t="shared" si="139"/>
        <v>0</v>
      </c>
      <c r="BG130" s="52">
        <f t="shared" si="139"/>
        <v>0</v>
      </c>
      <c r="BH130" s="52">
        <f t="shared" si="139"/>
        <v>0</v>
      </c>
      <c r="BI130" s="52">
        <f t="shared" si="139"/>
        <v>0</v>
      </c>
      <c r="BJ130" s="52">
        <f t="shared" si="139"/>
        <v>0</v>
      </c>
      <c r="BK130" s="52">
        <f t="shared" si="139"/>
        <v>0</v>
      </c>
      <c r="BL130" s="52">
        <f t="shared" si="139"/>
        <v>0</v>
      </c>
      <c r="BM130" s="52">
        <f t="shared" si="139"/>
        <v>0</v>
      </c>
      <c r="BN130" s="52">
        <f t="shared" si="139"/>
        <v>0</v>
      </c>
      <c r="BO130" s="52">
        <f t="shared" si="139"/>
        <v>0</v>
      </c>
      <c r="BP130" s="52">
        <f t="shared" si="139"/>
        <v>0</v>
      </c>
      <c r="BQ130" s="52">
        <f t="shared" si="139"/>
        <v>0</v>
      </c>
      <c r="BR130" s="52">
        <f t="shared" si="139"/>
        <v>0</v>
      </c>
      <c r="BS130" s="52">
        <f t="shared" si="139"/>
        <v>0</v>
      </c>
      <c r="BT130" s="52">
        <f t="shared" si="139"/>
        <v>0</v>
      </c>
      <c r="BU130" s="52">
        <f t="shared" si="139"/>
        <v>0</v>
      </c>
      <c r="BV130" s="52">
        <f t="shared" si="139"/>
        <v>0</v>
      </c>
      <c r="BW130" s="52">
        <f t="shared" si="139"/>
        <v>0</v>
      </c>
      <c r="BX130" s="52">
        <f t="shared" si="139"/>
        <v>0</v>
      </c>
      <c r="BY130" s="52">
        <f t="shared" si="139"/>
        <v>0</v>
      </c>
      <c r="BZ130" s="52">
        <f t="shared" si="139"/>
        <v>0</v>
      </c>
      <c r="CA130" s="52">
        <f t="shared" si="139"/>
        <v>0</v>
      </c>
      <c r="CB130" s="52">
        <f t="shared" si="139"/>
        <v>0</v>
      </c>
      <c r="CC130" s="52">
        <f t="shared" si="139"/>
        <v>0</v>
      </c>
      <c r="CD130" s="52">
        <f t="shared" si="139"/>
        <v>0</v>
      </c>
      <c r="CE130" s="52">
        <f t="shared" si="139"/>
        <v>0</v>
      </c>
    </row>
    <row r="131" spans="2:83" x14ac:dyDescent="0.25">
      <c r="B131" s="307"/>
      <c r="C131" s="3" t="s">
        <v>76</v>
      </c>
      <c r="E131" s="103"/>
      <c r="G131" s="10">
        <f t="shared" ref="G131:W131" si="140">SUM(G129:G130)</f>
        <v>0</v>
      </c>
      <c r="H131" s="10">
        <f t="shared" si="140"/>
        <v>0</v>
      </c>
      <c r="I131" s="10">
        <f t="shared" si="140"/>
        <v>0</v>
      </c>
      <c r="J131" s="10">
        <f t="shared" si="140"/>
        <v>0</v>
      </c>
      <c r="K131" s="10">
        <f t="shared" si="140"/>
        <v>0</v>
      </c>
      <c r="L131" s="10">
        <f t="shared" si="140"/>
        <v>8.532823918283194</v>
      </c>
      <c r="M131" s="10">
        <f t="shared" si="140"/>
        <v>9.4809154647591036</v>
      </c>
      <c r="N131" s="10">
        <f t="shared" si="140"/>
        <v>10.534350516399003</v>
      </c>
      <c r="O131" s="10">
        <f t="shared" si="140"/>
        <v>11.704833907110004</v>
      </c>
      <c r="P131" s="10">
        <f t="shared" si="140"/>
        <v>13.005371007900003</v>
      </c>
      <c r="Q131" s="10">
        <f t="shared" si="140"/>
        <v>14.450412231000005</v>
      </c>
      <c r="R131" s="10">
        <f t="shared" si="140"/>
        <v>16.056013590000006</v>
      </c>
      <c r="S131" s="10">
        <f t="shared" si="140"/>
        <v>17.840015100000002</v>
      </c>
      <c r="T131" s="10">
        <f t="shared" si="140"/>
        <v>19.822239000000003</v>
      </c>
      <c r="U131" s="10">
        <f t="shared" si="140"/>
        <v>22.024710000000002</v>
      </c>
      <c r="V131" s="10">
        <f t="shared" si="140"/>
        <v>24.471900000000005</v>
      </c>
      <c r="W131" s="6">
        <f t="shared" si="140"/>
        <v>27.191000000000003</v>
      </c>
      <c r="X131" s="6">
        <f t="shared" ref="X131:CE131" si="141">SUM(X129:X130)</f>
        <v>28.757999999999999</v>
      </c>
      <c r="Y131" s="6">
        <f t="shared" si="141"/>
        <v>31.891999999999999</v>
      </c>
      <c r="Z131" s="6">
        <f t="shared" si="141"/>
        <v>36.759333333333331</v>
      </c>
      <c r="AA131" s="6">
        <f t="shared" si="141"/>
        <v>42.321233333333332</v>
      </c>
      <c r="AB131" s="6">
        <f t="shared" si="141"/>
        <v>48.977699999999999</v>
      </c>
      <c r="AC131" s="6">
        <f t="shared" si="141"/>
        <v>54.995399999999997</v>
      </c>
      <c r="AD131" s="6">
        <f t="shared" si="141"/>
        <v>61.4131</v>
      </c>
      <c r="AE131" s="6">
        <f t="shared" si="141"/>
        <v>66.630799999999994</v>
      </c>
      <c r="AF131" s="6">
        <f t="shared" si="141"/>
        <v>71.501433333333324</v>
      </c>
      <c r="AG131" s="6">
        <f t="shared" si="141"/>
        <v>74.876566666666662</v>
      </c>
      <c r="AH131" s="6">
        <f t="shared" si="141"/>
        <v>78.136533333333347</v>
      </c>
      <c r="AI131" s="6">
        <f t="shared" si="141"/>
        <v>80.592100000000016</v>
      </c>
      <c r="AJ131" s="6">
        <f t="shared" si="141"/>
        <v>83.89976733333333</v>
      </c>
      <c r="AK131" s="6">
        <f t="shared" si="141"/>
        <v>95.530848273333334</v>
      </c>
      <c r="AL131" s="6">
        <f t="shared" si="141"/>
        <v>131.34726068666666</v>
      </c>
      <c r="AM131" s="6">
        <f t="shared" si="141"/>
        <v>172.44067006666666</v>
      </c>
      <c r="AN131" s="6">
        <f t="shared" si="141"/>
        <v>219.04494696666666</v>
      </c>
      <c r="AO131" s="6">
        <f t="shared" si="141"/>
        <v>241.80114018666669</v>
      </c>
      <c r="AP131" s="6">
        <f t="shared" si="141"/>
        <v>260.84978050666666</v>
      </c>
      <c r="AQ131" s="6">
        <f t="shared" si="141"/>
        <v>252.6514603</v>
      </c>
      <c r="AR131" s="6">
        <f t="shared" si="141"/>
        <v>230.64173100000002</v>
      </c>
      <c r="AS131" s="6">
        <f t="shared" si="141"/>
        <v>192.30661396666665</v>
      </c>
      <c r="AT131" s="6">
        <f t="shared" si="141"/>
        <v>158.46010966666668</v>
      </c>
      <c r="AU131" s="6">
        <f t="shared" si="141"/>
        <v>0</v>
      </c>
      <c r="AV131" s="6">
        <f t="shared" si="141"/>
        <v>0</v>
      </c>
      <c r="AW131" s="6">
        <f t="shared" si="141"/>
        <v>0</v>
      </c>
      <c r="AX131" s="6">
        <f t="shared" si="141"/>
        <v>0</v>
      </c>
      <c r="AY131" s="6">
        <f t="shared" si="141"/>
        <v>0</v>
      </c>
      <c r="AZ131" s="6">
        <f t="shared" si="141"/>
        <v>0</v>
      </c>
      <c r="BA131" s="6">
        <f t="shared" si="141"/>
        <v>0</v>
      </c>
      <c r="BB131" s="6">
        <f t="shared" si="141"/>
        <v>0</v>
      </c>
      <c r="BC131" s="6">
        <f t="shared" si="141"/>
        <v>0</v>
      </c>
      <c r="BD131" s="6">
        <f t="shared" si="141"/>
        <v>0</v>
      </c>
      <c r="BE131" s="6">
        <f t="shared" si="141"/>
        <v>0</v>
      </c>
      <c r="BF131" s="6">
        <f t="shared" si="141"/>
        <v>0</v>
      </c>
      <c r="BG131" s="6">
        <f t="shared" si="141"/>
        <v>0</v>
      </c>
      <c r="BH131" s="6">
        <f t="shared" si="141"/>
        <v>0</v>
      </c>
      <c r="BI131" s="6">
        <f t="shared" si="141"/>
        <v>0</v>
      </c>
      <c r="BJ131" s="6">
        <f t="shared" si="141"/>
        <v>0</v>
      </c>
      <c r="BK131" s="6">
        <f t="shared" si="141"/>
        <v>0</v>
      </c>
      <c r="BL131" s="6">
        <f t="shared" si="141"/>
        <v>0</v>
      </c>
      <c r="BM131" s="6">
        <f t="shared" si="141"/>
        <v>0</v>
      </c>
      <c r="BN131" s="6">
        <f t="shared" si="141"/>
        <v>0</v>
      </c>
      <c r="BO131" s="6">
        <f t="shared" si="141"/>
        <v>0</v>
      </c>
      <c r="BP131" s="6">
        <f t="shared" si="141"/>
        <v>0</v>
      </c>
      <c r="BQ131" s="6">
        <f t="shared" si="141"/>
        <v>0</v>
      </c>
      <c r="BR131" s="6">
        <f t="shared" si="141"/>
        <v>0</v>
      </c>
      <c r="BS131" s="6">
        <f t="shared" si="141"/>
        <v>0</v>
      </c>
      <c r="BT131" s="6">
        <f t="shared" si="141"/>
        <v>0</v>
      </c>
      <c r="BU131" s="6">
        <f t="shared" si="141"/>
        <v>0</v>
      </c>
      <c r="BV131" s="6">
        <f t="shared" si="141"/>
        <v>0</v>
      </c>
      <c r="BW131" s="6">
        <f t="shared" si="141"/>
        <v>0</v>
      </c>
      <c r="BX131" s="6">
        <f t="shared" si="141"/>
        <v>0</v>
      </c>
      <c r="BY131" s="6">
        <f t="shared" si="141"/>
        <v>0</v>
      </c>
      <c r="BZ131" s="6">
        <f t="shared" si="141"/>
        <v>0</v>
      </c>
      <c r="CA131" s="6">
        <f t="shared" si="141"/>
        <v>0</v>
      </c>
      <c r="CB131" s="6">
        <f t="shared" si="141"/>
        <v>0</v>
      </c>
      <c r="CC131" s="6">
        <f t="shared" si="141"/>
        <v>0</v>
      </c>
      <c r="CD131" s="6">
        <f t="shared" si="141"/>
        <v>0</v>
      </c>
      <c r="CE131" s="6">
        <f t="shared" si="141"/>
        <v>0</v>
      </c>
    </row>
    <row r="132" spans="2:83" ht="24" x14ac:dyDescent="0.25">
      <c r="B132" s="307" t="s">
        <v>73</v>
      </c>
      <c r="C132" s="54" t="s">
        <v>13</v>
      </c>
      <c r="E132" s="103">
        <f t="shared" si="126"/>
        <v>0.19999999999999996</v>
      </c>
      <c r="G132" s="87"/>
      <c r="H132" s="87"/>
      <c r="I132" s="87"/>
      <c r="J132" s="87"/>
      <c r="K132" s="87"/>
      <c r="L132" s="87"/>
      <c r="M132" s="87"/>
      <c r="N132" s="87"/>
      <c r="O132" s="87"/>
      <c r="P132" s="87">
        <v>2</v>
      </c>
      <c r="Q132" s="87">
        <f t="shared" ref="Q132:V133" si="142">0.8*R132</f>
        <v>1.0653257145366977</v>
      </c>
      <c r="R132" s="87">
        <f t="shared" si="142"/>
        <v>1.3316571431708719</v>
      </c>
      <c r="S132" s="87">
        <f t="shared" si="142"/>
        <v>1.6645714289635898</v>
      </c>
      <c r="T132" s="87">
        <f t="shared" si="142"/>
        <v>2.0807142862044872</v>
      </c>
      <c r="U132" s="87">
        <f t="shared" si="142"/>
        <v>2.6008928577556087</v>
      </c>
      <c r="V132" s="87">
        <f t="shared" si="142"/>
        <v>3.2511160721945105</v>
      </c>
      <c r="W132" s="52">
        <f t="shared" ref="W132:CE132" si="143">$E132*W32</f>
        <v>4.0638950902431379</v>
      </c>
      <c r="X132" s="52">
        <f t="shared" si="143"/>
        <v>4.7890019355755991</v>
      </c>
      <c r="Y132" s="52">
        <f t="shared" si="143"/>
        <v>6.2473713709899776</v>
      </c>
      <c r="Z132" s="52">
        <f t="shared" si="143"/>
        <v>7.7311908493891046</v>
      </c>
      <c r="AA132" s="52">
        <f t="shared" si="143"/>
        <v>9.2376533060496726</v>
      </c>
      <c r="AB132" s="52">
        <f t="shared" si="143"/>
        <v>10.764934484984746</v>
      </c>
      <c r="AC132" s="52">
        <f t="shared" si="143"/>
        <v>12.311585445421695</v>
      </c>
      <c r="AD132" s="52">
        <f t="shared" si="143"/>
        <v>13.872873096519299</v>
      </c>
      <c r="AE132" s="52">
        <f t="shared" si="143"/>
        <v>15.443772466478428</v>
      </c>
      <c r="AF132" s="52">
        <f t="shared" si="143"/>
        <v>17.018591387327749</v>
      </c>
      <c r="AG132" s="52">
        <f t="shared" si="143"/>
        <v>18.594629960206618</v>
      </c>
      <c r="AH132" s="52">
        <f t="shared" si="143"/>
        <v>20.174466414713724</v>
      </c>
      <c r="AI132" s="52">
        <f t="shared" si="143"/>
        <v>21.745224817099082</v>
      </c>
      <c r="AJ132" s="52">
        <f t="shared" si="143"/>
        <v>23.268810017244054</v>
      </c>
      <c r="AK132" s="52">
        <f t="shared" si="143"/>
        <v>24.705872155009448</v>
      </c>
      <c r="AL132" s="52">
        <f t="shared" si="143"/>
        <v>25.997029600164012</v>
      </c>
      <c r="AM132" s="52">
        <f t="shared" si="143"/>
        <v>27.108119938845164</v>
      </c>
      <c r="AN132" s="52">
        <f t="shared" si="143"/>
        <v>28.04888529511744</v>
      </c>
      <c r="AO132" s="52">
        <f t="shared" si="143"/>
        <v>28.827452081370371</v>
      </c>
      <c r="AP132" s="52">
        <f t="shared" si="143"/>
        <v>29.504768201078889</v>
      </c>
      <c r="AQ132" s="52">
        <f t="shared" si="143"/>
        <v>29.909894854902223</v>
      </c>
      <c r="AR132" s="52">
        <f t="shared" si="143"/>
        <v>30.106556643755557</v>
      </c>
      <c r="AS132" s="52">
        <f t="shared" si="143"/>
        <v>30.703515514235914</v>
      </c>
      <c r="AT132" s="52">
        <f t="shared" si="143"/>
        <v>32.766009459550354</v>
      </c>
      <c r="AU132" s="52">
        <f t="shared" si="143"/>
        <v>0</v>
      </c>
      <c r="AV132" s="52">
        <f t="shared" si="143"/>
        <v>0</v>
      </c>
      <c r="AW132" s="52">
        <f t="shared" si="143"/>
        <v>0</v>
      </c>
      <c r="AX132" s="52">
        <f t="shared" si="143"/>
        <v>0</v>
      </c>
      <c r="AY132" s="52">
        <f t="shared" si="143"/>
        <v>0</v>
      </c>
      <c r="AZ132" s="52">
        <f t="shared" si="143"/>
        <v>0</v>
      </c>
      <c r="BA132" s="52">
        <f t="shared" si="143"/>
        <v>0</v>
      </c>
      <c r="BB132" s="52">
        <f t="shared" si="143"/>
        <v>0</v>
      </c>
      <c r="BC132" s="52">
        <f t="shared" si="143"/>
        <v>0</v>
      </c>
      <c r="BD132" s="52">
        <f t="shared" si="143"/>
        <v>0</v>
      </c>
      <c r="BE132" s="52">
        <f t="shared" si="143"/>
        <v>0</v>
      </c>
      <c r="BF132" s="52">
        <f t="shared" si="143"/>
        <v>0</v>
      </c>
      <c r="BG132" s="52">
        <f t="shared" si="143"/>
        <v>0</v>
      </c>
      <c r="BH132" s="52">
        <f t="shared" si="143"/>
        <v>0</v>
      </c>
      <c r="BI132" s="52">
        <f t="shared" si="143"/>
        <v>0</v>
      </c>
      <c r="BJ132" s="52">
        <f t="shared" si="143"/>
        <v>0</v>
      </c>
      <c r="BK132" s="52">
        <f t="shared" si="143"/>
        <v>0</v>
      </c>
      <c r="BL132" s="52">
        <f t="shared" si="143"/>
        <v>0</v>
      </c>
      <c r="BM132" s="52">
        <f t="shared" si="143"/>
        <v>0</v>
      </c>
      <c r="BN132" s="52">
        <f t="shared" si="143"/>
        <v>0</v>
      </c>
      <c r="BO132" s="52">
        <f t="shared" si="143"/>
        <v>0</v>
      </c>
      <c r="BP132" s="52">
        <f t="shared" si="143"/>
        <v>0</v>
      </c>
      <c r="BQ132" s="52">
        <f t="shared" si="143"/>
        <v>0</v>
      </c>
      <c r="BR132" s="52">
        <f t="shared" si="143"/>
        <v>0</v>
      </c>
      <c r="BS132" s="52">
        <f t="shared" si="143"/>
        <v>0</v>
      </c>
      <c r="BT132" s="52">
        <f t="shared" si="143"/>
        <v>0</v>
      </c>
      <c r="BU132" s="52">
        <f t="shared" si="143"/>
        <v>0</v>
      </c>
      <c r="BV132" s="52">
        <f t="shared" si="143"/>
        <v>0</v>
      </c>
      <c r="BW132" s="52">
        <f t="shared" si="143"/>
        <v>0</v>
      </c>
      <c r="BX132" s="52">
        <f t="shared" si="143"/>
        <v>0</v>
      </c>
      <c r="BY132" s="52">
        <f t="shared" si="143"/>
        <v>0</v>
      </c>
      <c r="BZ132" s="52">
        <f t="shared" si="143"/>
        <v>0</v>
      </c>
      <c r="CA132" s="52">
        <f t="shared" si="143"/>
        <v>0</v>
      </c>
      <c r="CB132" s="52">
        <f t="shared" si="143"/>
        <v>0</v>
      </c>
      <c r="CC132" s="52">
        <f t="shared" si="143"/>
        <v>0</v>
      </c>
      <c r="CD132" s="52">
        <f t="shared" si="143"/>
        <v>0</v>
      </c>
      <c r="CE132" s="52">
        <f t="shared" si="143"/>
        <v>0</v>
      </c>
    </row>
    <row r="133" spans="2:83" x14ac:dyDescent="0.25">
      <c r="B133" s="307"/>
      <c r="C133" s="54" t="s">
        <v>14</v>
      </c>
      <c r="E133" s="103">
        <f t="shared" si="126"/>
        <v>0.19999999999999996</v>
      </c>
      <c r="G133" s="87"/>
      <c r="H133" s="87"/>
      <c r="I133" s="87"/>
      <c r="J133" s="87"/>
      <c r="K133" s="87"/>
      <c r="L133" s="87"/>
      <c r="M133" s="87"/>
      <c r="N133" s="87"/>
      <c r="O133" s="87"/>
      <c r="P133" s="87">
        <v>2</v>
      </c>
      <c r="Q133" s="87">
        <f t="shared" si="142"/>
        <v>0.78643200000000002</v>
      </c>
      <c r="R133" s="87">
        <f t="shared" si="142"/>
        <v>0.98303999999999991</v>
      </c>
      <c r="S133" s="87">
        <f t="shared" si="142"/>
        <v>1.2287999999999999</v>
      </c>
      <c r="T133" s="87">
        <f t="shared" si="142"/>
        <v>1.5359999999999998</v>
      </c>
      <c r="U133" s="87">
        <f t="shared" si="142"/>
        <v>1.9199999999999997</v>
      </c>
      <c r="V133" s="87">
        <f t="shared" si="142"/>
        <v>2.3999999999999995</v>
      </c>
      <c r="W133" s="52">
        <f t="shared" ref="W133:CE133" si="144">$E133*W33</f>
        <v>2.9999999999999991</v>
      </c>
      <c r="X133" s="52">
        <f t="shared" si="144"/>
        <v>6.6666666666666661</v>
      </c>
      <c r="Y133" s="52">
        <f t="shared" si="144"/>
        <v>10.666666666666664</v>
      </c>
      <c r="Z133" s="52">
        <f t="shared" si="144"/>
        <v>15.33333333333333</v>
      </c>
      <c r="AA133" s="52">
        <f t="shared" si="144"/>
        <v>16.666666666666661</v>
      </c>
      <c r="AB133" s="52">
        <f t="shared" si="144"/>
        <v>17.999999999999996</v>
      </c>
      <c r="AC133" s="52">
        <f t="shared" si="144"/>
        <v>17.999999999999996</v>
      </c>
      <c r="AD133" s="52">
        <f t="shared" si="144"/>
        <v>17.999999999999996</v>
      </c>
      <c r="AE133" s="52">
        <f t="shared" si="144"/>
        <v>17.999999999999996</v>
      </c>
      <c r="AF133" s="52">
        <f t="shared" si="144"/>
        <v>17.999999999999996</v>
      </c>
      <c r="AG133" s="52">
        <f t="shared" si="144"/>
        <v>17.999999999999996</v>
      </c>
      <c r="AH133" s="52">
        <f t="shared" si="144"/>
        <v>17.999999999999996</v>
      </c>
      <c r="AI133" s="52">
        <f t="shared" si="144"/>
        <v>17.999999999999996</v>
      </c>
      <c r="AJ133" s="52">
        <f t="shared" si="144"/>
        <v>17.999999999999996</v>
      </c>
      <c r="AK133" s="52">
        <f t="shared" si="144"/>
        <v>17.999999999999996</v>
      </c>
      <c r="AL133" s="52">
        <f t="shared" si="144"/>
        <v>17.999999999999996</v>
      </c>
      <c r="AM133" s="52">
        <f t="shared" si="144"/>
        <v>15.999999999999996</v>
      </c>
      <c r="AN133" s="52">
        <f t="shared" si="144"/>
        <v>13.333333333333332</v>
      </c>
      <c r="AO133" s="52">
        <f t="shared" si="144"/>
        <v>10.799999999999997</v>
      </c>
      <c r="AP133" s="52">
        <f t="shared" si="144"/>
        <v>9.466666666666665</v>
      </c>
      <c r="AQ133" s="52">
        <f t="shared" si="144"/>
        <v>8.93333333333333</v>
      </c>
      <c r="AR133" s="52">
        <f t="shared" si="144"/>
        <v>8.1333333333333311</v>
      </c>
      <c r="AS133" s="52">
        <f t="shared" si="144"/>
        <v>7.9999999999999982</v>
      </c>
      <c r="AT133" s="52">
        <f t="shared" si="144"/>
        <v>7.5999999999999979</v>
      </c>
      <c r="AU133" s="52">
        <f t="shared" si="144"/>
        <v>0</v>
      </c>
      <c r="AV133" s="52">
        <f t="shared" si="144"/>
        <v>0</v>
      </c>
      <c r="AW133" s="52">
        <f t="shared" si="144"/>
        <v>0</v>
      </c>
      <c r="AX133" s="52">
        <f t="shared" si="144"/>
        <v>0</v>
      </c>
      <c r="AY133" s="52">
        <f t="shared" si="144"/>
        <v>0</v>
      </c>
      <c r="AZ133" s="52">
        <f t="shared" si="144"/>
        <v>0</v>
      </c>
      <c r="BA133" s="52">
        <f t="shared" si="144"/>
        <v>0</v>
      </c>
      <c r="BB133" s="52">
        <f t="shared" si="144"/>
        <v>0</v>
      </c>
      <c r="BC133" s="52">
        <f t="shared" si="144"/>
        <v>0</v>
      </c>
      <c r="BD133" s="52">
        <f t="shared" si="144"/>
        <v>0</v>
      </c>
      <c r="BE133" s="52">
        <f t="shared" si="144"/>
        <v>0</v>
      </c>
      <c r="BF133" s="52">
        <f t="shared" si="144"/>
        <v>0</v>
      </c>
      <c r="BG133" s="52">
        <f t="shared" si="144"/>
        <v>0</v>
      </c>
      <c r="BH133" s="52">
        <f t="shared" si="144"/>
        <v>0</v>
      </c>
      <c r="BI133" s="52">
        <f t="shared" si="144"/>
        <v>0</v>
      </c>
      <c r="BJ133" s="52">
        <f t="shared" si="144"/>
        <v>0</v>
      </c>
      <c r="BK133" s="52">
        <f t="shared" si="144"/>
        <v>0</v>
      </c>
      <c r="BL133" s="52">
        <f t="shared" si="144"/>
        <v>0</v>
      </c>
      <c r="BM133" s="52">
        <f t="shared" si="144"/>
        <v>0</v>
      </c>
      <c r="BN133" s="52">
        <f t="shared" si="144"/>
        <v>0</v>
      </c>
      <c r="BO133" s="52">
        <f t="shared" si="144"/>
        <v>0</v>
      </c>
      <c r="BP133" s="52">
        <f t="shared" si="144"/>
        <v>0</v>
      </c>
      <c r="BQ133" s="52">
        <f t="shared" si="144"/>
        <v>0</v>
      </c>
      <c r="BR133" s="52">
        <f t="shared" si="144"/>
        <v>0</v>
      </c>
      <c r="BS133" s="52">
        <f t="shared" si="144"/>
        <v>0</v>
      </c>
      <c r="BT133" s="52">
        <f t="shared" si="144"/>
        <v>0</v>
      </c>
      <c r="BU133" s="52">
        <f t="shared" si="144"/>
        <v>0</v>
      </c>
      <c r="BV133" s="52">
        <f t="shared" si="144"/>
        <v>0</v>
      </c>
      <c r="BW133" s="52">
        <f t="shared" si="144"/>
        <v>0</v>
      </c>
      <c r="BX133" s="52">
        <f t="shared" si="144"/>
        <v>0</v>
      </c>
      <c r="BY133" s="52">
        <f t="shared" si="144"/>
        <v>0</v>
      </c>
      <c r="BZ133" s="52">
        <f t="shared" si="144"/>
        <v>0</v>
      </c>
      <c r="CA133" s="52">
        <f t="shared" si="144"/>
        <v>0</v>
      </c>
      <c r="CB133" s="52">
        <f t="shared" si="144"/>
        <v>0</v>
      </c>
      <c r="CC133" s="52">
        <f t="shared" si="144"/>
        <v>0</v>
      </c>
      <c r="CD133" s="52">
        <f t="shared" si="144"/>
        <v>0</v>
      </c>
      <c r="CE133" s="52">
        <f t="shared" si="144"/>
        <v>0</v>
      </c>
    </row>
    <row r="134" spans="2:83" x14ac:dyDescent="0.25">
      <c r="B134" s="307"/>
      <c r="C134" s="54" t="s">
        <v>15</v>
      </c>
      <c r="E134" s="103">
        <f t="shared" si="126"/>
        <v>0.19999999999999996</v>
      </c>
      <c r="G134" s="87"/>
      <c r="H134" s="87"/>
      <c r="I134" s="87"/>
      <c r="J134" s="87"/>
      <c r="K134" s="87"/>
      <c r="L134" s="87">
        <f t="shared" ref="L134:V134" si="145">0.9*M134</f>
        <v>3.2928087478952839</v>
      </c>
      <c r="M134" s="87">
        <f t="shared" si="145"/>
        <v>3.6586763865503151</v>
      </c>
      <c r="N134" s="87">
        <f t="shared" si="145"/>
        <v>4.0651959850559054</v>
      </c>
      <c r="O134" s="87">
        <f t="shared" si="145"/>
        <v>4.5168844278398943</v>
      </c>
      <c r="P134" s="87">
        <f t="shared" si="145"/>
        <v>5.0187604753776602</v>
      </c>
      <c r="Q134" s="87">
        <f t="shared" si="145"/>
        <v>5.5764005281974001</v>
      </c>
      <c r="R134" s="87">
        <f t="shared" si="145"/>
        <v>6.196000586886</v>
      </c>
      <c r="S134" s="87">
        <f t="shared" si="145"/>
        <v>6.8844450965399995</v>
      </c>
      <c r="T134" s="87">
        <f t="shared" si="145"/>
        <v>7.6493834405999994</v>
      </c>
      <c r="U134" s="87">
        <f t="shared" si="145"/>
        <v>8.4993149339999992</v>
      </c>
      <c r="V134" s="87">
        <f t="shared" si="145"/>
        <v>9.4436832599999985</v>
      </c>
      <c r="W134" s="52">
        <f t="shared" ref="W134:CE134" si="146">$E134*W34</f>
        <v>10.492981399999998</v>
      </c>
      <c r="X134" s="52">
        <f t="shared" si="146"/>
        <v>10.492981399999998</v>
      </c>
      <c r="Y134" s="52">
        <f t="shared" si="146"/>
        <v>10.492981399999998</v>
      </c>
      <c r="Z134" s="52">
        <f t="shared" si="146"/>
        <v>10.492981399999998</v>
      </c>
      <c r="AA134" s="52">
        <f t="shared" si="146"/>
        <v>10.492981399999998</v>
      </c>
      <c r="AB134" s="52">
        <f t="shared" si="146"/>
        <v>10.492981399999998</v>
      </c>
      <c r="AC134" s="52">
        <f t="shared" si="146"/>
        <v>10.492981399999998</v>
      </c>
      <c r="AD134" s="52">
        <f t="shared" si="146"/>
        <v>10.492981399999998</v>
      </c>
      <c r="AE134" s="52">
        <f t="shared" si="146"/>
        <v>10.492981399999998</v>
      </c>
      <c r="AF134" s="52">
        <f t="shared" si="146"/>
        <v>10.492981399999998</v>
      </c>
      <c r="AG134" s="52">
        <f t="shared" si="146"/>
        <v>10.492981399999998</v>
      </c>
      <c r="AH134" s="52">
        <f t="shared" si="146"/>
        <v>10.492981399999998</v>
      </c>
      <c r="AI134" s="52">
        <f t="shared" si="146"/>
        <v>10.492981399999998</v>
      </c>
      <c r="AJ134" s="52">
        <f t="shared" si="146"/>
        <v>10.492981399999998</v>
      </c>
      <c r="AK134" s="52">
        <f t="shared" si="146"/>
        <v>10.492981399999998</v>
      </c>
      <c r="AL134" s="52">
        <f t="shared" si="146"/>
        <v>10.492981399999998</v>
      </c>
      <c r="AM134" s="52">
        <f t="shared" si="146"/>
        <v>10.492981399999998</v>
      </c>
      <c r="AN134" s="52">
        <f t="shared" si="146"/>
        <v>10.492981399999998</v>
      </c>
      <c r="AO134" s="52">
        <f t="shared" si="146"/>
        <v>10.492981399999998</v>
      </c>
      <c r="AP134" s="52">
        <f t="shared" si="146"/>
        <v>10.570326602929887</v>
      </c>
      <c r="AQ134" s="52">
        <f t="shared" si="146"/>
        <v>10.317053521753767</v>
      </c>
      <c r="AR134" s="52">
        <f t="shared" si="146"/>
        <v>9.8406587510082346</v>
      </c>
      <c r="AS134" s="52">
        <f t="shared" si="146"/>
        <v>8.998986414745012</v>
      </c>
      <c r="AT134" s="52">
        <f t="shared" si="146"/>
        <v>8.4212656959211323</v>
      </c>
      <c r="AU134" s="52">
        <f t="shared" si="146"/>
        <v>0</v>
      </c>
      <c r="AV134" s="52">
        <f t="shared" si="146"/>
        <v>0</v>
      </c>
      <c r="AW134" s="52">
        <f t="shared" si="146"/>
        <v>0</v>
      </c>
      <c r="AX134" s="52">
        <f t="shared" si="146"/>
        <v>0</v>
      </c>
      <c r="AY134" s="52">
        <f t="shared" si="146"/>
        <v>0</v>
      </c>
      <c r="AZ134" s="52">
        <f t="shared" si="146"/>
        <v>0</v>
      </c>
      <c r="BA134" s="52">
        <f t="shared" si="146"/>
        <v>0</v>
      </c>
      <c r="BB134" s="52">
        <f t="shared" si="146"/>
        <v>0</v>
      </c>
      <c r="BC134" s="52">
        <f t="shared" si="146"/>
        <v>0</v>
      </c>
      <c r="BD134" s="52">
        <f t="shared" si="146"/>
        <v>0</v>
      </c>
      <c r="BE134" s="52">
        <f t="shared" si="146"/>
        <v>0</v>
      </c>
      <c r="BF134" s="52">
        <f t="shared" si="146"/>
        <v>0</v>
      </c>
      <c r="BG134" s="52">
        <f t="shared" si="146"/>
        <v>0</v>
      </c>
      <c r="BH134" s="52">
        <f t="shared" si="146"/>
        <v>0</v>
      </c>
      <c r="BI134" s="52">
        <f t="shared" si="146"/>
        <v>0</v>
      </c>
      <c r="BJ134" s="52">
        <f t="shared" si="146"/>
        <v>0</v>
      </c>
      <c r="BK134" s="52">
        <f t="shared" si="146"/>
        <v>0</v>
      </c>
      <c r="BL134" s="52">
        <f t="shared" si="146"/>
        <v>0</v>
      </c>
      <c r="BM134" s="52">
        <f t="shared" si="146"/>
        <v>0</v>
      </c>
      <c r="BN134" s="52">
        <f t="shared" si="146"/>
        <v>0</v>
      </c>
      <c r="BO134" s="52">
        <f t="shared" si="146"/>
        <v>0</v>
      </c>
      <c r="BP134" s="52">
        <f t="shared" si="146"/>
        <v>0</v>
      </c>
      <c r="BQ134" s="52">
        <f t="shared" si="146"/>
        <v>0</v>
      </c>
      <c r="BR134" s="52">
        <f t="shared" si="146"/>
        <v>0</v>
      </c>
      <c r="BS134" s="52">
        <f t="shared" si="146"/>
        <v>0</v>
      </c>
      <c r="BT134" s="52">
        <f t="shared" si="146"/>
        <v>0</v>
      </c>
      <c r="BU134" s="52">
        <f t="shared" si="146"/>
        <v>0</v>
      </c>
      <c r="BV134" s="52">
        <f t="shared" si="146"/>
        <v>0</v>
      </c>
      <c r="BW134" s="52">
        <f t="shared" si="146"/>
        <v>0</v>
      </c>
      <c r="BX134" s="52">
        <f t="shared" si="146"/>
        <v>0</v>
      </c>
      <c r="BY134" s="52">
        <f t="shared" si="146"/>
        <v>0</v>
      </c>
      <c r="BZ134" s="52">
        <f t="shared" si="146"/>
        <v>0</v>
      </c>
      <c r="CA134" s="52">
        <f t="shared" si="146"/>
        <v>0</v>
      </c>
      <c r="CB134" s="52">
        <f t="shared" si="146"/>
        <v>0</v>
      </c>
      <c r="CC134" s="52">
        <f t="shared" si="146"/>
        <v>0</v>
      </c>
      <c r="CD134" s="52">
        <f t="shared" si="146"/>
        <v>0</v>
      </c>
      <c r="CE134" s="52">
        <f t="shared" si="146"/>
        <v>0</v>
      </c>
    </row>
    <row r="135" spans="2:83" x14ac:dyDescent="0.25">
      <c r="B135" s="307"/>
      <c r="C135" s="54" t="s">
        <v>16</v>
      </c>
      <c r="E135" s="103">
        <f t="shared" si="126"/>
        <v>0.19999999999999996</v>
      </c>
      <c r="G135" s="87"/>
      <c r="H135" s="87"/>
      <c r="I135" s="87"/>
      <c r="J135" s="87"/>
      <c r="K135" s="87"/>
      <c r="L135" s="87"/>
      <c r="M135" s="87">
        <v>0</v>
      </c>
      <c r="N135" s="87">
        <v>0</v>
      </c>
      <c r="O135" s="87">
        <v>0</v>
      </c>
      <c r="P135" s="87">
        <v>0</v>
      </c>
      <c r="Q135" s="87">
        <v>0</v>
      </c>
      <c r="R135" s="87">
        <v>0</v>
      </c>
      <c r="S135" s="87">
        <v>0</v>
      </c>
      <c r="T135" s="87">
        <v>0</v>
      </c>
      <c r="U135" s="87">
        <v>0</v>
      </c>
      <c r="V135" s="87">
        <v>0</v>
      </c>
      <c r="W135" s="52">
        <f t="shared" ref="W135:CE135" si="147">$E135*W35</f>
        <v>0</v>
      </c>
      <c r="X135" s="52">
        <f t="shared" si="147"/>
        <v>0</v>
      </c>
      <c r="Y135" s="52">
        <f t="shared" si="147"/>
        <v>0</v>
      </c>
      <c r="Z135" s="52">
        <f t="shared" si="147"/>
        <v>0</v>
      </c>
      <c r="AA135" s="52">
        <f t="shared" si="147"/>
        <v>0</v>
      </c>
      <c r="AB135" s="52">
        <f t="shared" si="147"/>
        <v>0</v>
      </c>
      <c r="AC135" s="52">
        <f t="shared" si="147"/>
        <v>0</v>
      </c>
      <c r="AD135" s="52">
        <f t="shared" si="147"/>
        <v>0</v>
      </c>
      <c r="AE135" s="52">
        <f t="shared" si="147"/>
        <v>0</v>
      </c>
      <c r="AF135" s="52">
        <f t="shared" si="147"/>
        <v>0</v>
      </c>
      <c r="AG135" s="52">
        <f t="shared" si="147"/>
        <v>0</v>
      </c>
      <c r="AH135" s="52">
        <f t="shared" si="147"/>
        <v>0</v>
      </c>
      <c r="AI135" s="52">
        <f t="shared" si="147"/>
        <v>0</v>
      </c>
      <c r="AJ135" s="52">
        <f t="shared" si="147"/>
        <v>0</v>
      </c>
      <c r="AK135" s="52">
        <f t="shared" si="147"/>
        <v>0</v>
      </c>
      <c r="AL135" s="52">
        <f t="shared" si="147"/>
        <v>1.9999999999999996</v>
      </c>
      <c r="AM135" s="52">
        <f t="shared" si="147"/>
        <v>4.6666666666666652</v>
      </c>
      <c r="AN135" s="52">
        <f t="shared" si="147"/>
        <v>9.3333333333333304</v>
      </c>
      <c r="AO135" s="52">
        <f t="shared" si="147"/>
        <v>11.999999999999996</v>
      </c>
      <c r="AP135" s="52">
        <f t="shared" si="147"/>
        <v>13.999999999999996</v>
      </c>
      <c r="AQ135" s="52">
        <f t="shared" si="147"/>
        <v>13.999999999999996</v>
      </c>
      <c r="AR135" s="52">
        <f t="shared" si="147"/>
        <v>13.999999999999996</v>
      </c>
      <c r="AS135" s="52">
        <f t="shared" si="147"/>
        <v>13.999999999999996</v>
      </c>
      <c r="AT135" s="52">
        <f t="shared" si="147"/>
        <v>13.333333333333332</v>
      </c>
      <c r="AU135" s="52">
        <f t="shared" si="147"/>
        <v>0</v>
      </c>
      <c r="AV135" s="52">
        <f t="shared" si="147"/>
        <v>0</v>
      </c>
      <c r="AW135" s="52">
        <f t="shared" si="147"/>
        <v>0</v>
      </c>
      <c r="AX135" s="52">
        <f t="shared" si="147"/>
        <v>0</v>
      </c>
      <c r="AY135" s="52">
        <f t="shared" si="147"/>
        <v>0</v>
      </c>
      <c r="AZ135" s="52">
        <f t="shared" si="147"/>
        <v>0</v>
      </c>
      <c r="BA135" s="52">
        <f t="shared" si="147"/>
        <v>0</v>
      </c>
      <c r="BB135" s="52">
        <f t="shared" si="147"/>
        <v>0</v>
      </c>
      <c r="BC135" s="52">
        <f t="shared" si="147"/>
        <v>0</v>
      </c>
      <c r="BD135" s="52">
        <f t="shared" si="147"/>
        <v>0</v>
      </c>
      <c r="BE135" s="52">
        <f t="shared" si="147"/>
        <v>0</v>
      </c>
      <c r="BF135" s="52">
        <f t="shared" si="147"/>
        <v>0</v>
      </c>
      <c r="BG135" s="52">
        <f t="shared" si="147"/>
        <v>0</v>
      </c>
      <c r="BH135" s="52">
        <f t="shared" si="147"/>
        <v>0</v>
      </c>
      <c r="BI135" s="52">
        <f t="shared" si="147"/>
        <v>0</v>
      </c>
      <c r="BJ135" s="52">
        <f t="shared" si="147"/>
        <v>0</v>
      </c>
      <c r="BK135" s="52">
        <f t="shared" si="147"/>
        <v>0</v>
      </c>
      <c r="BL135" s="52">
        <f t="shared" si="147"/>
        <v>0</v>
      </c>
      <c r="BM135" s="52">
        <f t="shared" si="147"/>
        <v>0</v>
      </c>
      <c r="BN135" s="52">
        <f t="shared" si="147"/>
        <v>0</v>
      </c>
      <c r="BO135" s="52">
        <f t="shared" si="147"/>
        <v>0</v>
      </c>
      <c r="BP135" s="52">
        <f t="shared" si="147"/>
        <v>0</v>
      </c>
      <c r="BQ135" s="52">
        <f t="shared" si="147"/>
        <v>0</v>
      </c>
      <c r="BR135" s="52">
        <f t="shared" si="147"/>
        <v>0</v>
      </c>
      <c r="BS135" s="52">
        <f t="shared" si="147"/>
        <v>0</v>
      </c>
      <c r="BT135" s="52">
        <f t="shared" si="147"/>
        <v>0</v>
      </c>
      <c r="BU135" s="52">
        <f t="shared" si="147"/>
        <v>0</v>
      </c>
      <c r="BV135" s="52">
        <f t="shared" si="147"/>
        <v>0</v>
      </c>
      <c r="BW135" s="52">
        <f t="shared" si="147"/>
        <v>0</v>
      </c>
      <c r="BX135" s="52">
        <f t="shared" si="147"/>
        <v>0</v>
      </c>
      <c r="BY135" s="52">
        <f t="shared" si="147"/>
        <v>0</v>
      </c>
      <c r="BZ135" s="52">
        <f t="shared" si="147"/>
        <v>0</v>
      </c>
      <c r="CA135" s="52">
        <f t="shared" si="147"/>
        <v>0</v>
      </c>
      <c r="CB135" s="52">
        <f t="shared" si="147"/>
        <v>0</v>
      </c>
      <c r="CC135" s="52">
        <f t="shared" si="147"/>
        <v>0</v>
      </c>
      <c r="CD135" s="52">
        <f t="shared" si="147"/>
        <v>0</v>
      </c>
      <c r="CE135" s="52">
        <f t="shared" si="147"/>
        <v>0</v>
      </c>
    </row>
    <row r="136" spans="2:83" ht="24" x14ac:dyDescent="0.25">
      <c r="B136" s="307"/>
      <c r="C136" s="54" t="s">
        <v>17</v>
      </c>
      <c r="E136" s="103">
        <f t="shared" si="126"/>
        <v>0.19999999999999996</v>
      </c>
      <c r="G136" s="87"/>
      <c r="H136" s="87"/>
      <c r="I136" s="87"/>
      <c r="J136" s="87"/>
      <c r="K136" s="87"/>
      <c r="L136" s="87"/>
      <c r="M136" s="87">
        <v>0</v>
      </c>
      <c r="N136" s="87">
        <v>0</v>
      </c>
      <c r="O136" s="87">
        <v>0</v>
      </c>
      <c r="P136" s="87">
        <v>0</v>
      </c>
      <c r="Q136" s="87">
        <v>0</v>
      </c>
      <c r="R136" s="87">
        <v>0</v>
      </c>
      <c r="S136" s="87">
        <v>0</v>
      </c>
      <c r="T136" s="87">
        <v>0</v>
      </c>
      <c r="U136" s="87">
        <v>0</v>
      </c>
      <c r="V136" s="87">
        <v>0</v>
      </c>
      <c r="W136" s="52">
        <f t="shared" ref="W136:CE136" si="148">$E136*W36</f>
        <v>0</v>
      </c>
      <c r="X136" s="52">
        <f t="shared" si="148"/>
        <v>0</v>
      </c>
      <c r="Y136" s="52">
        <f t="shared" si="148"/>
        <v>0</v>
      </c>
      <c r="Z136" s="52">
        <f t="shared" si="148"/>
        <v>0</v>
      </c>
      <c r="AA136" s="52">
        <f t="shared" si="148"/>
        <v>0</v>
      </c>
      <c r="AB136" s="52">
        <f t="shared" si="148"/>
        <v>0</v>
      </c>
      <c r="AC136" s="52">
        <f t="shared" si="148"/>
        <v>0</v>
      </c>
      <c r="AD136" s="52">
        <f t="shared" si="148"/>
        <v>0</v>
      </c>
      <c r="AE136" s="52">
        <f t="shared" si="148"/>
        <v>0</v>
      </c>
      <c r="AF136" s="52">
        <f t="shared" si="148"/>
        <v>0</v>
      </c>
      <c r="AG136" s="52">
        <f t="shared" si="148"/>
        <v>0</v>
      </c>
      <c r="AH136" s="52">
        <f t="shared" si="148"/>
        <v>0</v>
      </c>
      <c r="AI136" s="52">
        <f t="shared" si="148"/>
        <v>0</v>
      </c>
      <c r="AJ136" s="52">
        <f t="shared" si="148"/>
        <v>0</v>
      </c>
      <c r="AK136" s="52">
        <f t="shared" si="148"/>
        <v>0</v>
      </c>
      <c r="AL136" s="52">
        <f t="shared" si="148"/>
        <v>0</v>
      </c>
      <c r="AM136" s="52">
        <f t="shared" si="148"/>
        <v>0.66666666666666652</v>
      </c>
      <c r="AN136" s="52">
        <f t="shared" si="148"/>
        <v>5.3333333333333321</v>
      </c>
      <c r="AO136" s="52">
        <f t="shared" si="148"/>
        <v>16.199999999999996</v>
      </c>
      <c r="AP136" s="52">
        <f t="shared" si="148"/>
        <v>28.266666666666662</v>
      </c>
      <c r="AQ136" s="52">
        <f t="shared" si="148"/>
        <v>34.399999999999991</v>
      </c>
      <c r="AR136" s="52">
        <f t="shared" si="148"/>
        <v>39.133333333333326</v>
      </c>
      <c r="AS136" s="52">
        <f t="shared" si="148"/>
        <v>48.86666666666666</v>
      </c>
      <c r="AT136" s="52">
        <f t="shared" si="148"/>
        <v>60.533333333333324</v>
      </c>
      <c r="AU136" s="52">
        <f t="shared" si="148"/>
        <v>0</v>
      </c>
      <c r="AV136" s="52">
        <f t="shared" si="148"/>
        <v>0</v>
      </c>
      <c r="AW136" s="52">
        <f t="shared" si="148"/>
        <v>0</v>
      </c>
      <c r="AX136" s="52">
        <f t="shared" si="148"/>
        <v>0</v>
      </c>
      <c r="AY136" s="52">
        <f t="shared" si="148"/>
        <v>0</v>
      </c>
      <c r="AZ136" s="52">
        <f t="shared" si="148"/>
        <v>0</v>
      </c>
      <c r="BA136" s="52">
        <f t="shared" si="148"/>
        <v>0</v>
      </c>
      <c r="BB136" s="52">
        <f t="shared" si="148"/>
        <v>0</v>
      </c>
      <c r="BC136" s="52">
        <f t="shared" si="148"/>
        <v>0</v>
      </c>
      <c r="BD136" s="52">
        <f t="shared" si="148"/>
        <v>0</v>
      </c>
      <c r="BE136" s="52">
        <f t="shared" si="148"/>
        <v>0</v>
      </c>
      <c r="BF136" s="52">
        <f t="shared" si="148"/>
        <v>0</v>
      </c>
      <c r="BG136" s="52">
        <f t="shared" si="148"/>
        <v>0</v>
      </c>
      <c r="BH136" s="52">
        <f t="shared" si="148"/>
        <v>0</v>
      </c>
      <c r="BI136" s="52">
        <f t="shared" si="148"/>
        <v>0</v>
      </c>
      <c r="BJ136" s="52">
        <f t="shared" si="148"/>
        <v>0</v>
      </c>
      <c r="BK136" s="52">
        <f t="shared" si="148"/>
        <v>0</v>
      </c>
      <c r="BL136" s="52">
        <f t="shared" si="148"/>
        <v>0</v>
      </c>
      <c r="BM136" s="52">
        <f t="shared" si="148"/>
        <v>0</v>
      </c>
      <c r="BN136" s="52">
        <f t="shared" si="148"/>
        <v>0</v>
      </c>
      <c r="BO136" s="52">
        <f t="shared" si="148"/>
        <v>0</v>
      </c>
      <c r="BP136" s="52">
        <f t="shared" si="148"/>
        <v>0</v>
      </c>
      <c r="BQ136" s="52">
        <f t="shared" si="148"/>
        <v>0</v>
      </c>
      <c r="BR136" s="52">
        <f t="shared" si="148"/>
        <v>0</v>
      </c>
      <c r="BS136" s="52">
        <f t="shared" si="148"/>
        <v>0</v>
      </c>
      <c r="BT136" s="52">
        <f t="shared" si="148"/>
        <v>0</v>
      </c>
      <c r="BU136" s="52">
        <f t="shared" si="148"/>
        <v>0</v>
      </c>
      <c r="BV136" s="52">
        <f t="shared" si="148"/>
        <v>0</v>
      </c>
      <c r="BW136" s="52">
        <f t="shared" si="148"/>
        <v>0</v>
      </c>
      <c r="BX136" s="52">
        <f t="shared" si="148"/>
        <v>0</v>
      </c>
      <c r="BY136" s="52">
        <f t="shared" si="148"/>
        <v>0</v>
      </c>
      <c r="BZ136" s="52">
        <f t="shared" si="148"/>
        <v>0</v>
      </c>
      <c r="CA136" s="52">
        <f t="shared" si="148"/>
        <v>0</v>
      </c>
      <c r="CB136" s="52">
        <f t="shared" si="148"/>
        <v>0</v>
      </c>
      <c r="CC136" s="52">
        <f t="shared" si="148"/>
        <v>0</v>
      </c>
      <c r="CD136" s="52">
        <f t="shared" si="148"/>
        <v>0</v>
      </c>
      <c r="CE136" s="52">
        <f t="shared" si="148"/>
        <v>0</v>
      </c>
    </row>
    <row r="137" spans="2:83" ht="24" x14ac:dyDescent="0.25">
      <c r="B137" s="307"/>
      <c r="C137" s="54" t="s">
        <v>74</v>
      </c>
      <c r="E137" s="103">
        <f t="shared" si="126"/>
        <v>0.19999999999999996</v>
      </c>
      <c r="G137" s="87"/>
      <c r="H137" s="87"/>
      <c r="I137" s="87"/>
      <c r="J137" s="87"/>
      <c r="K137" s="87"/>
      <c r="L137" s="87"/>
      <c r="M137" s="87">
        <v>0</v>
      </c>
      <c r="N137" s="87">
        <v>0</v>
      </c>
      <c r="O137" s="87">
        <v>0</v>
      </c>
      <c r="P137" s="87">
        <v>0</v>
      </c>
      <c r="Q137" s="87">
        <v>0</v>
      </c>
      <c r="R137" s="87">
        <v>0</v>
      </c>
      <c r="S137" s="87">
        <v>0</v>
      </c>
      <c r="T137" s="87">
        <v>0</v>
      </c>
      <c r="U137" s="87">
        <v>0</v>
      </c>
      <c r="V137" s="87">
        <v>0</v>
      </c>
      <c r="W137" s="52">
        <f t="shared" ref="W137:CE137" si="149">$E137*W37</f>
        <v>0</v>
      </c>
      <c r="X137" s="52">
        <f t="shared" si="149"/>
        <v>0</v>
      </c>
      <c r="Y137" s="52">
        <f t="shared" si="149"/>
        <v>1.4061830019999999E-2</v>
      </c>
      <c r="Z137" s="52">
        <f t="shared" si="149"/>
        <v>0.10705505348575758</v>
      </c>
      <c r="AA137" s="52">
        <f t="shared" si="149"/>
        <v>0.37991529883878783</v>
      </c>
      <c r="AB137" s="52">
        <f t="shared" si="149"/>
        <v>0.92733027488969666</v>
      </c>
      <c r="AC137" s="52">
        <f t="shared" si="149"/>
        <v>1.7450794755724239</v>
      </c>
      <c r="AD137" s="52">
        <f t="shared" si="149"/>
        <v>2.7683482306798974</v>
      </c>
      <c r="AE137" s="52">
        <f t="shared" si="149"/>
        <v>3.9273841941947465</v>
      </c>
      <c r="AF137" s="52">
        <f t="shared" si="149"/>
        <v>5.1784517977804025</v>
      </c>
      <c r="AG137" s="52">
        <f t="shared" si="149"/>
        <v>6.4871821408798978</v>
      </c>
      <c r="AH137" s="52">
        <f t="shared" si="149"/>
        <v>7.8179560036092921</v>
      </c>
      <c r="AI137" s="52">
        <f t="shared" si="149"/>
        <v>9.1572378698747485</v>
      </c>
      <c r="AJ137" s="52">
        <f t="shared" si="149"/>
        <v>10.52156850884808</v>
      </c>
      <c r="AK137" s="52">
        <f t="shared" si="149"/>
        <v>11.990150464502687</v>
      </c>
      <c r="AL137" s="52">
        <f t="shared" si="149"/>
        <v>13.858029592658948</v>
      </c>
      <c r="AM137" s="52">
        <f t="shared" si="149"/>
        <v>16.482921353733534</v>
      </c>
      <c r="AN137" s="52">
        <f t="shared" si="149"/>
        <v>20.123353828284188</v>
      </c>
      <c r="AO137" s="52">
        <f t="shared" si="149"/>
        <v>24.433640684735</v>
      </c>
      <c r="AP137" s="52">
        <f t="shared" si="149"/>
        <v>28.781910218952078</v>
      </c>
      <c r="AQ137" s="52">
        <f t="shared" si="149"/>
        <v>32.356835572898326</v>
      </c>
      <c r="AR137" s="52">
        <f t="shared" si="149"/>
        <v>34.412804110758337</v>
      </c>
      <c r="AS137" s="52">
        <f t="shared" si="149"/>
        <v>34.728757093361956</v>
      </c>
      <c r="AT137" s="52">
        <f t="shared" si="149"/>
        <v>31.660197343561951</v>
      </c>
      <c r="AU137" s="52">
        <f t="shared" si="149"/>
        <v>0</v>
      </c>
      <c r="AV137" s="52">
        <f t="shared" si="149"/>
        <v>0</v>
      </c>
      <c r="AW137" s="52">
        <f t="shared" si="149"/>
        <v>0</v>
      </c>
      <c r="AX137" s="52">
        <f t="shared" si="149"/>
        <v>0</v>
      </c>
      <c r="AY137" s="52">
        <f t="shared" si="149"/>
        <v>0</v>
      </c>
      <c r="AZ137" s="52">
        <f t="shared" si="149"/>
        <v>0</v>
      </c>
      <c r="BA137" s="52">
        <f t="shared" si="149"/>
        <v>0</v>
      </c>
      <c r="BB137" s="52">
        <f t="shared" si="149"/>
        <v>0</v>
      </c>
      <c r="BC137" s="52">
        <f t="shared" si="149"/>
        <v>0</v>
      </c>
      <c r="BD137" s="52">
        <f t="shared" si="149"/>
        <v>0</v>
      </c>
      <c r="BE137" s="52">
        <f t="shared" si="149"/>
        <v>0</v>
      </c>
      <c r="BF137" s="52">
        <f t="shared" si="149"/>
        <v>0</v>
      </c>
      <c r="BG137" s="52">
        <f t="shared" si="149"/>
        <v>0</v>
      </c>
      <c r="BH137" s="52">
        <f t="shared" si="149"/>
        <v>0</v>
      </c>
      <c r="BI137" s="52">
        <f t="shared" si="149"/>
        <v>0</v>
      </c>
      <c r="BJ137" s="52">
        <f t="shared" si="149"/>
        <v>0</v>
      </c>
      <c r="BK137" s="52">
        <f t="shared" si="149"/>
        <v>0</v>
      </c>
      <c r="BL137" s="52">
        <f t="shared" si="149"/>
        <v>0</v>
      </c>
      <c r="BM137" s="52">
        <f t="shared" si="149"/>
        <v>0</v>
      </c>
      <c r="BN137" s="52">
        <f t="shared" si="149"/>
        <v>0</v>
      </c>
      <c r="BO137" s="52">
        <f t="shared" si="149"/>
        <v>0</v>
      </c>
      <c r="BP137" s="52">
        <f t="shared" si="149"/>
        <v>0</v>
      </c>
      <c r="BQ137" s="52">
        <f t="shared" si="149"/>
        <v>0</v>
      </c>
      <c r="BR137" s="52">
        <f t="shared" si="149"/>
        <v>0</v>
      </c>
      <c r="BS137" s="52">
        <f t="shared" si="149"/>
        <v>0</v>
      </c>
      <c r="BT137" s="52">
        <f t="shared" si="149"/>
        <v>0</v>
      </c>
      <c r="BU137" s="52">
        <f t="shared" si="149"/>
        <v>0</v>
      </c>
      <c r="BV137" s="52">
        <f t="shared" si="149"/>
        <v>0</v>
      </c>
      <c r="BW137" s="52">
        <f t="shared" si="149"/>
        <v>0</v>
      </c>
      <c r="BX137" s="52">
        <f t="shared" si="149"/>
        <v>0</v>
      </c>
      <c r="BY137" s="52">
        <f t="shared" si="149"/>
        <v>0</v>
      </c>
      <c r="BZ137" s="52">
        <f t="shared" si="149"/>
        <v>0</v>
      </c>
      <c r="CA137" s="52">
        <f t="shared" si="149"/>
        <v>0</v>
      </c>
      <c r="CB137" s="52">
        <f t="shared" si="149"/>
        <v>0</v>
      </c>
      <c r="CC137" s="52">
        <f t="shared" si="149"/>
        <v>0</v>
      </c>
      <c r="CD137" s="52">
        <f t="shared" si="149"/>
        <v>0</v>
      </c>
      <c r="CE137" s="52">
        <f t="shared" si="149"/>
        <v>0</v>
      </c>
    </row>
    <row r="138" spans="2:83" x14ac:dyDescent="0.25">
      <c r="B138" s="307"/>
      <c r="C138" s="3" t="s">
        <v>77</v>
      </c>
      <c r="E138" s="103"/>
      <c r="G138" s="11">
        <f t="shared" ref="G138:W138" si="150">SUM(G132:G137)</f>
        <v>0</v>
      </c>
      <c r="H138" s="11">
        <f t="shared" si="150"/>
        <v>0</v>
      </c>
      <c r="I138" s="11">
        <f t="shared" si="150"/>
        <v>0</v>
      </c>
      <c r="J138" s="11">
        <f t="shared" si="150"/>
        <v>0</v>
      </c>
      <c r="K138" s="11">
        <f t="shared" si="150"/>
        <v>0</v>
      </c>
      <c r="L138" s="11">
        <f t="shared" si="150"/>
        <v>3.2928087478952839</v>
      </c>
      <c r="M138" s="11">
        <f t="shared" si="150"/>
        <v>3.6586763865503151</v>
      </c>
      <c r="N138" s="11">
        <f t="shared" si="150"/>
        <v>4.0651959850559054</v>
      </c>
      <c r="O138" s="11">
        <f t="shared" si="150"/>
        <v>4.5168844278398943</v>
      </c>
      <c r="P138" s="11">
        <f t="shared" si="150"/>
        <v>9.0187604753776611</v>
      </c>
      <c r="Q138" s="11">
        <f t="shared" si="150"/>
        <v>7.4281582427340975</v>
      </c>
      <c r="R138" s="11">
        <f t="shared" si="150"/>
        <v>8.5106977300568722</v>
      </c>
      <c r="S138" s="11">
        <f t="shared" si="150"/>
        <v>9.7778165255035887</v>
      </c>
      <c r="T138" s="11">
        <f t="shared" si="150"/>
        <v>11.266097726804485</v>
      </c>
      <c r="U138" s="11">
        <f t="shared" si="150"/>
        <v>13.020207791755608</v>
      </c>
      <c r="V138" s="11">
        <f t="shared" si="150"/>
        <v>15.094799332194508</v>
      </c>
      <c r="W138" s="6">
        <f t="shared" si="150"/>
        <v>17.556876490243134</v>
      </c>
      <c r="X138" s="6">
        <f t="shared" ref="X138:CE138" si="151">SUM(X132:X137)</f>
        <v>21.948650002242264</v>
      </c>
      <c r="Y138" s="6">
        <f t="shared" si="151"/>
        <v>27.421081267676641</v>
      </c>
      <c r="Z138" s="6">
        <f t="shared" si="151"/>
        <v>33.664560636208194</v>
      </c>
      <c r="AA138" s="6">
        <f t="shared" si="151"/>
        <v>36.777216671555117</v>
      </c>
      <c r="AB138" s="6">
        <f t="shared" si="151"/>
        <v>40.185246159874438</v>
      </c>
      <c r="AC138" s="6">
        <f t="shared" si="151"/>
        <v>42.549646320994114</v>
      </c>
      <c r="AD138" s="6">
        <f t="shared" si="151"/>
        <v>45.134202727199188</v>
      </c>
      <c r="AE138" s="6">
        <f t="shared" si="151"/>
        <v>47.864138060673163</v>
      </c>
      <c r="AF138" s="6">
        <f t="shared" si="151"/>
        <v>50.690024585108148</v>
      </c>
      <c r="AG138" s="6">
        <f t="shared" si="151"/>
        <v>53.574793501086511</v>
      </c>
      <c r="AH138" s="6">
        <f t="shared" si="151"/>
        <v>56.485403818323007</v>
      </c>
      <c r="AI138" s="6">
        <f t="shared" si="151"/>
        <v>59.395444086973825</v>
      </c>
      <c r="AJ138" s="6">
        <f t="shared" si="151"/>
        <v>62.283359926092132</v>
      </c>
      <c r="AK138" s="6">
        <f t="shared" si="151"/>
        <v>65.189004019512126</v>
      </c>
      <c r="AL138" s="6">
        <f t="shared" si="151"/>
        <v>70.348040592822954</v>
      </c>
      <c r="AM138" s="6">
        <f t="shared" si="151"/>
        <v>75.417356025912028</v>
      </c>
      <c r="AN138" s="6">
        <f t="shared" si="151"/>
        <v>86.665220523401615</v>
      </c>
      <c r="AO138" s="6">
        <f t="shared" si="151"/>
        <v>102.75407416610534</v>
      </c>
      <c r="AP138" s="6">
        <f t="shared" si="151"/>
        <v>120.59033835629418</v>
      </c>
      <c r="AQ138" s="6">
        <f t="shared" si="151"/>
        <v>129.91711728288763</v>
      </c>
      <c r="AR138" s="6">
        <f t="shared" si="151"/>
        <v>135.62668617218878</v>
      </c>
      <c r="AS138" s="6">
        <f t="shared" si="151"/>
        <v>145.29792568900953</v>
      </c>
      <c r="AT138" s="6">
        <f t="shared" si="151"/>
        <v>154.31413916570008</v>
      </c>
      <c r="AU138" s="6">
        <f t="shared" si="151"/>
        <v>0</v>
      </c>
      <c r="AV138" s="6">
        <f t="shared" si="151"/>
        <v>0</v>
      </c>
      <c r="AW138" s="6">
        <f t="shared" si="151"/>
        <v>0</v>
      </c>
      <c r="AX138" s="6">
        <f t="shared" si="151"/>
        <v>0</v>
      </c>
      <c r="AY138" s="6">
        <f t="shared" si="151"/>
        <v>0</v>
      </c>
      <c r="AZ138" s="6">
        <f t="shared" si="151"/>
        <v>0</v>
      </c>
      <c r="BA138" s="6">
        <f t="shared" si="151"/>
        <v>0</v>
      </c>
      <c r="BB138" s="6">
        <f t="shared" si="151"/>
        <v>0</v>
      </c>
      <c r="BC138" s="6">
        <f t="shared" si="151"/>
        <v>0</v>
      </c>
      <c r="BD138" s="6">
        <f t="shared" si="151"/>
        <v>0</v>
      </c>
      <c r="BE138" s="6">
        <f t="shared" si="151"/>
        <v>0</v>
      </c>
      <c r="BF138" s="6">
        <f t="shared" si="151"/>
        <v>0</v>
      </c>
      <c r="BG138" s="6">
        <f t="shared" si="151"/>
        <v>0</v>
      </c>
      <c r="BH138" s="6">
        <f t="shared" si="151"/>
        <v>0</v>
      </c>
      <c r="BI138" s="6">
        <f t="shared" si="151"/>
        <v>0</v>
      </c>
      <c r="BJ138" s="6">
        <f t="shared" si="151"/>
        <v>0</v>
      </c>
      <c r="BK138" s="6">
        <f t="shared" si="151"/>
        <v>0</v>
      </c>
      <c r="BL138" s="6">
        <f t="shared" si="151"/>
        <v>0</v>
      </c>
      <c r="BM138" s="6">
        <f t="shared" si="151"/>
        <v>0</v>
      </c>
      <c r="BN138" s="6">
        <f t="shared" si="151"/>
        <v>0</v>
      </c>
      <c r="BO138" s="6">
        <f t="shared" si="151"/>
        <v>0</v>
      </c>
      <c r="BP138" s="6">
        <f t="shared" si="151"/>
        <v>0</v>
      </c>
      <c r="BQ138" s="6">
        <f t="shared" si="151"/>
        <v>0</v>
      </c>
      <c r="BR138" s="6">
        <f t="shared" si="151"/>
        <v>0</v>
      </c>
      <c r="BS138" s="6">
        <f t="shared" si="151"/>
        <v>0</v>
      </c>
      <c r="BT138" s="6">
        <f t="shared" si="151"/>
        <v>0</v>
      </c>
      <c r="BU138" s="6">
        <f t="shared" si="151"/>
        <v>0</v>
      </c>
      <c r="BV138" s="6">
        <f t="shared" si="151"/>
        <v>0</v>
      </c>
      <c r="BW138" s="6">
        <f t="shared" si="151"/>
        <v>0</v>
      </c>
      <c r="BX138" s="6">
        <f t="shared" si="151"/>
        <v>0</v>
      </c>
      <c r="BY138" s="6">
        <f t="shared" si="151"/>
        <v>0</v>
      </c>
      <c r="BZ138" s="6">
        <f t="shared" si="151"/>
        <v>0</v>
      </c>
      <c r="CA138" s="6">
        <f t="shared" si="151"/>
        <v>0</v>
      </c>
      <c r="CB138" s="6">
        <f t="shared" si="151"/>
        <v>0</v>
      </c>
      <c r="CC138" s="6">
        <f t="shared" si="151"/>
        <v>0</v>
      </c>
      <c r="CD138" s="6">
        <f t="shared" si="151"/>
        <v>0</v>
      </c>
      <c r="CE138" s="6">
        <f t="shared" si="151"/>
        <v>0</v>
      </c>
    </row>
    <row r="139" spans="2:83" x14ac:dyDescent="0.25">
      <c r="B139" s="307" t="s">
        <v>3</v>
      </c>
      <c r="C139" s="54" t="s">
        <v>19</v>
      </c>
      <c r="E139" s="103">
        <f t="shared" si="126"/>
        <v>0.19999999999999996</v>
      </c>
      <c r="G139" s="86">
        <f t="shared" ref="G139:V139" si="152">H139</f>
        <v>34.621115628211193</v>
      </c>
      <c r="H139" s="86">
        <f t="shared" si="152"/>
        <v>34.621115628211193</v>
      </c>
      <c r="I139" s="86">
        <f t="shared" si="152"/>
        <v>34.621115628211193</v>
      </c>
      <c r="J139" s="86">
        <f t="shared" si="152"/>
        <v>34.621115628211193</v>
      </c>
      <c r="K139" s="86">
        <f t="shared" si="152"/>
        <v>34.621115628211193</v>
      </c>
      <c r="L139" s="86">
        <f t="shared" si="152"/>
        <v>34.621115628211193</v>
      </c>
      <c r="M139" s="86">
        <f t="shared" si="152"/>
        <v>34.621115628211193</v>
      </c>
      <c r="N139" s="86">
        <f t="shared" si="152"/>
        <v>34.621115628211193</v>
      </c>
      <c r="O139" s="86">
        <f t="shared" si="152"/>
        <v>34.621115628211193</v>
      </c>
      <c r="P139" s="86">
        <f t="shared" si="152"/>
        <v>34.621115628211193</v>
      </c>
      <c r="Q139" s="86">
        <f t="shared" si="152"/>
        <v>34.621115628211193</v>
      </c>
      <c r="R139" s="86">
        <f t="shared" si="152"/>
        <v>34.621115628211193</v>
      </c>
      <c r="S139" s="86">
        <f t="shared" si="152"/>
        <v>34.621115628211193</v>
      </c>
      <c r="T139" s="86">
        <f t="shared" si="152"/>
        <v>34.621115628211193</v>
      </c>
      <c r="U139" s="86">
        <f t="shared" si="152"/>
        <v>34.621115628211193</v>
      </c>
      <c r="V139" s="86">
        <f t="shared" si="152"/>
        <v>34.621115628211193</v>
      </c>
      <c r="W139" s="52">
        <f t="shared" ref="W139:CE139" si="153">$E139*W39</f>
        <v>34.621115628211193</v>
      </c>
      <c r="X139" s="52">
        <f t="shared" si="153"/>
        <v>34.479541149081591</v>
      </c>
      <c r="Y139" s="52">
        <f t="shared" si="153"/>
        <v>34.122008840550393</v>
      </c>
      <c r="Z139" s="52">
        <f t="shared" si="153"/>
        <v>33.64318042968177</v>
      </c>
      <c r="AA139" s="52">
        <f t="shared" si="153"/>
        <v>33.08891436880284</v>
      </c>
      <c r="AB139" s="52">
        <f t="shared" si="153"/>
        <v>32.605781922497421</v>
      </c>
      <c r="AC139" s="52">
        <f t="shared" si="153"/>
        <v>32.261714160888175</v>
      </c>
      <c r="AD139" s="52">
        <f t="shared" si="153"/>
        <v>31.984110120879631</v>
      </c>
      <c r="AE139" s="52">
        <f t="shared" si="153"/>
        <v>31.696635993549506</v>
      </c>
      <c r="AF139" s="52">
        <f t="shared" si="153"/>
        <v>31.379920123833589</v>
      </c>
      <c r="AG139" s="52">
        <f t="shared" si="153"/>
        <v>31.015283483985773</v>
      </c>
      <c r="AH139" s="52">
        <f t="shared" si="153"/>
        <v>30.605440920438753</v>
      </c>
      <c r="AI139" s="52">
        <f t="shared" si="153"/>
        <v>30.171195136434488</v>
      </c>
      <c r="AJ139" s="52">
        <f t="shared" si="153"/>
        <v>29.732656207896888</v>
      </c>
      <c r="AK139" s="52">
        <f t="shared" si="153"/>
        <v>29.289824134825952</v>
      </c>
      <c r="AL139" s="52">
        <f t="shared" si="153"/>
        <v>28.824519338239288</v>
      </c>
      <c r="AM139" s="52">
        <f t="shared" si="153"/>
        <v>28.061414365099381</v>
      </c>
      <c r="AN139" s="52">
        <f t="shared" si="153"/>
        <v>26.720123896759823</v>
      </c>
      <c r="AO139" s="52">
        <f t="shared" si="153"/>
        <v>23.0780391413216</v>
      </c>
      <c r="AP139" s="52">
        <f t="shared" si="153"/>
        <v>18.767386320126931</v>
      </c>
      <c r="AQ139" s="52">
        <f t="shared" si="153"/>
        <v>14.494421466666665</v>
      </c>
      <c r="AR139" s="52">
        <f t="shared" si="153"/>
        <v>12.216197733399996</v>
      </c>
      <c r="AS139" s="52">
        <f t="shared" si="153"/>
        <v>10.859537133399996</v>
      </c>
      <c r="AT139" s="52">
        <f t="shared" si="153"/>
        <v>7.1924158000666631</v>
      </c>
      <c r="AU139" s="52">
        <f t="shared" si="153"/>
        <v>0</v>
      </c>
      <c r="AV139" s="52">
        <f t="shared" si="153"/>
        <v>0</v>
      </c>
      <c r="AW139" s="52">
        <f t="shared" si="153"/>
        <v>0</v>
      </c>
      <c r="AX139" s="52">
        <f t="shared" si="153"/>
        <v>0</v>
      </c>
      <c r="AY139" s="52">
        <f t="shared" si="153"/>
        <v>0</v>
      </c>
      <c r="AZ139" s="52">
        <f t="shared" si="153"/>
        <v>0</v>
      </c>
      <c r="BA139" s="52">
        <f t="shared" si="153"/>
        <v>0</v>
      </c>
      <c r="BB139" s="52">
        <f t="shared" si="153"/>
        <v>0</v>
      </c>
      <c r="BC139" s="52">
        <f t="shared" si="153"/>
        <v>0</v>
      </c>
      <c r="BD139" s="52">
        <f t="shared" si="153"/>
        <v>0</v>
      </c>
      <c r="BE139" s="52">
        <f t="shared" si="153"/>
        <v>0</v>
      </c>
      <c r="BF139" s="52">
        <f t="shared" si="153"/>
        <v>0</v>
      </c>
      <c r="BG139" s="52">
        <f t="shared" si="153"/>
        <v>0</v>
      </c>
      <c r="BH139" s="52">
        <f t="shared" si="153"/>
        <v>0</v>
      </c>
      <c r="BI139" s="52">
        <f t="shared" si="153"/>
        <v>0</v>
      </c>
      <c r="BJ139" s="52">
        <f t="shared" si="153"/>
        <v>0</v>
      </c>
      <c r="BK139" s="52">
        <f t="shared" si="153"/>
        <v>0</v>
      </c>
      <c r="BL139" s="52">
        <f t="shared" si="153"/>
        <v>0</v>
      </c>
      <c r="BM139" s="52">
        <f t="shared" si="153"/>
        <v>0</v>
      </c>
      <c r="BN139" s="52">
        <f t="shared" si="153"/>
        <v>0</v>
      </c>
      <c r="BO139" s="52">
        <f t="shared" si="153"/>
        <v>0</v>
      </c>
      <c r="BP139" s="52">
        <f t="shared" si="153"/>
        <v>0</v>
      </c>
      <c r="BQ139" s="52">
        <f t="shared" si="153"/>
        <v>0</v>
      </c>
      <c r="BR139" s="52">
        <f t="shared" si="153"/>
        <v>0</v>
      </c>
      <c r="BS139" s="52">
        <f t="shared" si="153"/>
        <v>0</v>
      </c>
      <c r="BT139" s="52">
        <f t="shared" si="153"/>
        <v>0</v>
      </c>
      <c r="BU139" s="52">
        <f t="shared" si="153"/>
        <v>0</v>
      </c>
      <c r="BV139" s="52">
        <f t="shared" si="153"/>
        <v>0</v>
      </c>
      <c r="BW139" s="52">
        <f t="shared" si="153"/>
        <v>0</v>
      </c>
      <c r="BX139" s="52">
        <f t="shared" si="153"/>
        <v>0</v>
      </c>
      <c r="BY139" s="52">
        <f t="shared" si="153"/>
        <v>0</v>
      </c>
      <c r="BZ139" s="52">
        <f t="shared" si="153"/>
        <v>0</v>
      </c>
      <c r="CA139" s="52">
        <f t="shared" si="153"/>
        <v>0</v>
      </c>
      <c r="CB139" s="52">
        <f t="shared" si="153"/>
        <v>0</v>
      </c>
      <c r="CC139" s="52">
        <f t="shared" si="153"/>
        <v>0</v>
      </c>
      <c r="CD139" s="52">
        <f t="shared" si="153"/>
        <v>0</v>
      </c>
      <c r="CE139" s="52">
        <f t="shared" si="153"/>
        <v>0</v>
      </c>
    </row>
    <row r="140" spans="2:83" ht="24" x14ac:dyDescent="0.25">
      <c r="B140" s="307"/>
      <c r="C140" s="54" t="s">
        <v>20</v>
      </c>
      <c r="E140" s="103">
        <f t="shared" si="126"/>
        <v>0.19999999999999996</v>
      </c>
      <c r="G140" s="86">
        <f t="shared" ref="G140:V140" si="154">H140</f>
        <v>302.88888888888886</v>
      </c>
      <c r="H140" s="86">
        <f t="shared" si="154"/>
        <v>302.88888888888886</v>
      </c>
      <c r="I140" s="86">
        <f t="shared" si="154"/>
        <v>302.88888888888886</v>
      </c>
      <c r="J140" s="86">
        <f t="shared" si="154"/>
        <v>302.88888888888886</v>
      </c>
      <c r="K140" s="86">
        <f t="shared" si="154"/>
        <v>302.88888888888886</v>
      </c>
      <c r="L140" s="86">
        <f t="shared" si="154"/>
        <v>302.88888888888886</v>
      </c>
      <c r="M140" s="86">
        <f t="shared" si="154"/>
        <v>302.88888888888886</v>
      </c>
      <c r="N140" s="86">
        <f t="shared" si="154"/>
        <v>302.88888888888886</v>
      </c>
      <c r="O140" s="86">
        <f t="shared" si="154"/>
        <v>302.88888888888886</v>
      </c>
      <c r="P140" s="86">
        <f t="shared" si="154"/>
        <v>302.88888888888886</v>
      </c>
      <c r="Q140" s="86">
        <f t="shared" si="154"/>
        <v>302.88888888888886</v>
      </c>
      <c r="R140" s="86">
        <f t="shared" si="154"/>
        <v>302.88888888888886</v>
      </c>
      <c r="S140" s="86">
        <f t="shared" si="154"/>
        <v>302.88888888888886</v>
      </c>
      <c r="T140" s="86">
        <f t="shared" si="154"/>
        <v>302.88888888888886</v>
      </c>
      <c r="U140" s="86">
        <f t="shared" si="154"/>
        <v>302.88888888888886</v>
      </c>
      <c r="V140" s="86">
        <f t="shared" si="154"/>
        <v>302.88888888888886</v>
      </c>
      <c r="W140" s="89">
        <f t="shared" ref="W140:CE140" si="155">$E140*W40</f>
        <v>302.88888888888886</v>
      </c>
      <c r="X140" s="52">
        <f t="shared" si="155"/>
        <v>301.02383084836629</v>
      </c>
      <c r="Y140" s="52">
        <f t="shared" si="155"/>
        <v>299.15877280784343</v>
      </c>
      <c r="Z140" s="52">
        <f t="shared" si="155"/>
        <v>297.29371476732052</v>
      </c>
      <c r="AA140" s="52">
        <f t="shared" si="155"/>
        <v>295.42865672679761</v>
      </c>
      <c r="AB140" s="52">
        <f t="shared" si="155"/>
        <v>293.5635986862747</v>
      </c>
      <c r="AC140" s="52">
        <f t="shared" si="155"/>
        <v>291.69854064575179</v>
      </c>
      <c r="AD140" s="52">
        <f t="shared" si="155"/>
        <v>289.83348260522894</v>
      </c>
      <c r="AE140" s="52">
        <f t="shared" si="155"/>
        <v>287.96842456470603</v>
      </c>
      <c r="AF140" s="52">
        <f t="shared" si="155"/>
        <v>286.10336652418312</v>
      </c>
      <c r="AG140" s="52">
        <f t="shared" si="155"/>
        <v>284.23830848366021</v>
      </c>
      <c r="AH140" s="52">
        <f t="shared" si="155"/>
        <v>282.37325044313729</v>
      </c>
      <c r="AI140" s="52">
        <f t="shared" si="155"/>
        <v>280.50819240261444</v>
      </c>
      <c r="AJ140" s="52">
        <f t="shared" si="155"/>
        <v>278.64313436209153</v>
      </c>
      <c r="AK140" s="52">
        <f t="shared" si="155"/>
        <v>276.77807632156862</v>
      </c>
      <c r="AL140" s="52">
        <f t="shared" si="155"/>
        <v>274.91301828104571</v>
      </c>
      <c r="AM140" s="52">
        <f t="shared" si="155"/>
        <v>273.04796024052285</v>
      </c>
      <c r="AN140" s="89">
        <f t="shared" si="155"/>
        <v>271.18290219999994</v>
      </c>
      <c r="AO140" s="52">
        <f t="shared" si="155"/>
        <v>234.88203993333394</v>
      </c>
      <c r="AP140" s="52">
        <f t="shared" si="155"/>
        <v>174.88203993333329</v>
      </c>
      <c r="AQ140" s="52">
        <f t="shared" si="155"/>
        <v>124.88203993333332</v>
      </c>
      <c r="AR140" s="52">
        <f t="shared" si="155"/>
        <v>79.999999999999986</v>
      </c>
      <c r="AS140" s="52">
        <f t="shared" si="155"/>
        <v>48.999999999999986</v>
      </c>
      <c r="AT140" s="52">
        <f t="shared" si="155"/>
        <v>24.666666666666661</v>
      </c>
      <c r="AU140" s="52">
        <f t="shared" si="155"/>
        <v>0</v>
      </c>
      <c r="AV140" s="52">
        <f t="shared" si="155"/>
        <v>0</v>
      </c>
      <c r="AW140" s="52">
        <f t="shared" si="155"/>
        <v>0</v>
      </c>
      <c r="AX140" s="52">
        <f t="shared" si="155"/>
        <v>0</v>
      </c>
      <c r="AY140" s="52">
        <f t="shared" si="155"/>
        <v>0</v>
      </c>
      <c r="AZ140" s="52">
        <f t="shared" si="155"/>
        <v>0</v>
      </c>
      <c r="BA140" s="52">
        <f t="shared" si="155"/>
        <v>0</v>
      </c>
      <c r="BB140" s="52">
        <f t="shared" si="155"/>
        <v>0</v>
      </c>
      <c r="BC140" s="52">
        <f t="shared" si="155"/>
        <v>0</v>
      </c>
      <c r="BD140" s="52">
        <f t="shared" si="155"/>
        <v>0</v>
      </c>
      <c r="BE140" s="52">
        <f t="shared" si="155"/>
        <v>0</v>
      </c>
      <c r="BF140" s="52">
        <f t="shared" si="155"/>
        <v>0</v>
      </c>
      <c r="BG140" s="52">
        <f t="shared" si="155"/>
        <v>0</v>
      </c>
      <c r="BH140" s="52">
        <f t="shared" si="155"/>
        <v>0</v>
      </c>
      <c r="BI140" s="52">
        <f t="shared" si="155"/>
        <v>0</v>
      </c>
      <c r="BJ140" s="52">
        <f t="shared" si="155"/>
        <v>0</v>
      </c>
      <c r="BK140" s="52">
        <f t="shared" si="155"/>
        <v>0</v>
      </c>
      <c r="BL140" s="52">
        <f t="shared" si="155"/>
        <v>0</v>
      </c>
      <c r="BM140" s="52">
        <f t="shared" si="155"/>
        <v>0</v>
      </c>
      <c r="BN140" s="52">
        <f t="shared" si="155"/>
        <v>0</v>
      </c>
      <c r="BO140" s="52">
        <f t="shared" si="155"/>
        <v>0</v>
      </c>
      <c r="BP140" s="52">
        <f t="shared" si="155"/>
        <v>0</v>
      </c>
      <c r="BQ140" s="52">
        <f t="shared" si="155"/>
        <v>0</v>
      </c>
      <c r="BR140" s="52">
        <f t="shared" si="155"/>
        <v>0</v>
      </c>
      <c r="BS140" s="52">
        <f t="shared" si="155"/>
        <v>0</v>
      </c>
      <c r="BT140" s="52">
        <f t="shared" si="155"/>
        <v>0</v>
      </c>
      <c r="BU140" s="52">
        <f t="shared" si="155"/>
        <v>0</v>
      </c>
      <c r="BV140" s="52">
        <f t="shared" si="155"/>
        <v>0</v>
      </c>
      <c r="BW140" s="52">
        <f t="shared" si="155"/>
        <v>0</v>
      </c>
      <c r="BX140" s="52">
        <f t="shared" si="155"/>
        <v>0</v>
      </c>
      <c r="BY140" s="52">
        <f t="shared" si="155"/>
        <v>0</v>
      </c>
      <c r="BZ140" s="52">
        <f t="shared" si="155"/>
        <v>0</v>
      </c>
      <c r="CA140" s="52">
        <f t="shared" si="155"/>
        <v>0</v>
      </c>
      <c r="CB140" s="52">
        <f t="shared" si="155"/>
        <v>0</v>
      </c>
      <c r="CC140" s="52">
        <f t="shared" si="155"/>
        <v>0</v>
      </c>
      <c r="CD140" s="52">
        <f t="shared" si="155"/>
        <v>0</v>
      </c>
      <c r="CE140" s="52">
        <f t="shared" si="155"/>
        <v>0</v>
      </c>
    </row>
    <row r="141" spans="2:83" x14ac:dyDescent="0.25">
      <c r="B141" s="307"/>
      <c r="C141" s="3" t="s">
        <v>78</v>
      </c>
      <c r="E141" s="103"/>
      <c r="G141" s="11">
        <f t="shared" ref="G141:V141" si="156">G139+G140</f>
        <v>337.51000451710007</v>
      </c>
      <c r="H141" s="11">
        <f t="shared" si="156"/>
        <v>337.51000451710007</v>
      </c>
      <c r="I141" s="11">
        <f t="shared" si="156"/>
        <v>337.51000451710007</v>
      </c>
      <c r="J141" s="11">
        <f t="shared" si="156"/>
        <v>337.51000451710007</v>
      </c>
      <c r="K141" s="11">
        <f t="shared" si="156"/>
        <v>337.51000451710007</v>
      </c>
      <c r="L141" s="11">
        <f t="shared" si="156"/>
        <v>337.51000451710007</v>
      </c>
      <c r="M141" s="11">
        <f t="shared" si="156"/>
        <v>337.51000451710007</v>
      </c>
      <c r="N141" s="11">
        <f t="shared" si="156"/>
        <v>337.51000451710007</v>
      </c>
      <c r="O141" s="11">
        <f t="shared" si="156"/>
        <v>337.51000451710007</v>
      </c>
      <c r="P141" s="11">
        <f t="shared" si="156"/>
        <v>337.51000451710007</v>
      </c>
      <c r="Q141" s="11">
        <f t="shared" si="156"/>
        <v>337.51000451710007</v>
      </c>
      <c r="R141" s="11">
        <f t="shared" si="156"/>
        <v>337.51000451710007</v>
      </c>
      <c r="S141" s="11">
        <f t="shared" si="156"/>
        <v>337.51000451710007</v>
      </c>
      <c r="T141" s="11">
        <f t="shared" si="156"/>
        <v>337.51000451710007</v>
      </c>
      <c r="U141" s="11">
        <f t="shared" si="156"/>
        <v>337.51000451710007</v>
      </c>
      <c r="V141" s="11">
        <f t="shared" si="156"/>
        <v>337.51000451710007</v>
      </c>
      <c r="W141" s="6">
        <f>SUM(W139:W140)</f>
        <v>337.51000451710007</v>
      </c>
      <c r="X141" s="6">
        <f t="shared" ref="X141:CE141" si="157">SUM(X139:X140)</f>
        <v>335.50337199744786</v>
      </c>
      <c r="Y141" s="6">
        <f t="shared" si="157"/>
        <v>333.28078164839383</v>
      </c>
      <c r="Z141" s="6">
        <f t="shared" si="157"/>
        <v>330.93689519700229</v>
      </c>
      <c r="AA141" s="6">
        <f t="shared" si="157"/>
        <v>328.51757109560043</v>
      </c>
      <c r="AB141" s="6">
        <f t="shared" si="157"/>
        <v>326.16938060877214</v>
      </c>
      <c r="AC141" s="6">
        <f t="shared" si="157"/>
        <v>323.96025480663997</v>
      </c>
      <c r="AD141" s="6">
        <f t="shared" si="157"/>
        <v>321.81759272610856</v>
      </c>
      <c r="AE141" s="6">
        <f t="shared" si="157"/>
        <v>319.6650605582555</v>
      </c>
      <c r="AF141" s="6">
        <f t="shared" si="157"/>
        <v>317.4832866480167</v>
      </c>
      <c r="AG141" s="6">
        <f t="shared" si="157"/>
        <v>315.253591967646</v>
      </c>
      <c r="AH141" s="6">
        <f t="shared" si="157"/>
        <v>312.97869136357605</v>
      </c>
      <c r="AI141" s="6">
        <f t="shared" si="157"/>
        <v>310.67938753904895</v>
      </c>
      <c r="AJ141" s="6">
        <f t="shared" si="157"/>
        <v>308.3757905699884</v>
      </c>
      <c r="AK141" s="6">
        <f t="shared" si="157"/>
        <v>306.06790045639457</v>
      </c>
      <c r="AL141" s="6">
        <f t="shared" si="157"/>
        <v>303.73753761928498</v>
      </c>
      <c r="AM141" s="6">
        <f t="shared" si="157"/>
        <v>301.10937460562224</v>
      </c>
      <c r="AN141" s="6">
        <f t="shared" si="157"/>
        <v>297.90302609675979</v>
      </c>
      <c r="AO141" s="6">
        <f t="shared" si="157"/>
        <v>257.96007907465554</v>
      </c>
      <c r="AP141" s="6">
        <f t="shared" si="157"/>
        <v>193.64942625346021</v>
      </c>
      <c r="AQ141" s="6">
        <f t="shared" si="157"/>
        <v>139.37646139999998</v>
      </c>
      <c r="AR141" s="6">
        <f t="shared" si="157"/>
        <v>92.21619773339998</v>
      </c>
      <c r="AS141" s="6">
        <f t="shared" si="157"/>
        <v>59.859537133399982</v>
      </c>
      <c r="AT141" s="6">
        <f t="shared" si="157"/>
        <v>31.859082466733323</v>
      </c>
      <c r="AU141" s="6">
        <f t="shared" si="157"/>
        <v>0</v>
      </c>
      <c r="AV141" s="6">
        <f t="shared" si="157"/>
        <v>0</v>
      </c>
      <c r="AW141" s="6">
        <f t="shared" si="157"/>
        <v>0</v>
      </c>
      <c r="AX141" s="6">
        <f t="shared" si="157"/>
        <v>0</v>
      </c>
      <c r="AY141" s="6">
        <f t="shared" si="157"/>
        <v>0</v>
      </c>
      <c r="AZ141" s="6">
        <f t="shared" si="157"/>
        <v>0</v>
      </c>
      <c r="BA141" s="6">
        <f t="shared" si="157"/>
        <v>0</v>
      </c>
      <c r="BB141" s="6">
        <f t="shared" si="157"/>
        <v>0</v>
      </c>
      <c r="BC141" s="6">
        <f t="shared" si="157"/>
        <v>0</v>
      </c>
      <c r="BD141" s="6">
        <f t="shared" si="157"/>
        <v>0</v>
      </c>
      <c r="BE141" s="6">
        <f t="shared" si="157"/>
        <v>0</v>
      </c>
      <c r="BF141" s="6">
        <f t="shared" si="157"/>
        <v>0</v>
      </c>
      <c r="BG141" s="6">
        <f t="shared" si="157"/>
        <v>0</v>
      </c>
      <c r="BH141" s="6">
        <f t="shared" si="157"/>
        <v>0</v>
      </c>
      <c r="BI141" s="6">
        <f t="shared" si="157"/>
        <v>0</v>
      </c>
      <c r="BJ141" s="6">
        <f t="shared" si="157"/>
        <v>0</v>
      </c>
      <c r="BK141" s="6">
        <f t="shared" si="157"/>
        <v>0</v>
      </c>
      <c r="BL141" s="6">
        <f t="shared" si="157"/>
        <v>0</v>
      </c>
      <c r="BM141" s="6">
        <f t="shared" si="157"/>
        <v>0</v>
      </c>
      <c r="BN141" s="6">
        <f t="shared" si="157"/>
        <v>0</v>
      </c>
      <c r="BO141" s="6">
        <f t="shared" si="157"/>
        <v>0</v>
      </c>
      <c r="BP141" s="6">
        <f t="shared" si="157"/>
        <v>0</v>
      </c>
      <c r="BQ141" s="6">
        <f t="shared" si="157"/>
        <v>0</v>
      </c>
      <c r="BR141" s="6">
        <f t="shared" si="157"/>
        <v>0</v>
      </c>
      <c r="BS141" s="6">
        <f t="shared" si="157"/>
        <v>0</v>
      </c>
      <c r="BT141" s="6">
        <f t="shared" si="157"/>
        <v>0</v>
      </c>
      <c r="BU141" s="6">
        <f t="shared" si="157"/>
        <v>0</v>
      </c>
      <c r="BV141" s="6">
        <f t="shared" si="157"/>
        <v>0</v>
      </c>
      <c r="BW141" s="6">
        <f t="shared" si="157"/>
        <v>0</v>
      </c>
      <c r="BX141" s="6">
        <f t="shared" si="157"/>
        <v>0</v>
      </c>
      <c r="BY141" s="6">
        <f t="shared" si="157"/>
        <v>0</v>
      </c>
      <c r="BZ141" s="6">
        <f t="shared" si="157"/>
        <v>0</v>
      </c>
      <c r="CA141" s="6">
        <f t="shared" si="157"/>
        <v>0</v>
      </c>
      <c r="CB141" s="6">
        <f t="shared" si="157"/>
        <v>0</v>
      </c>
      <c r="CC141" s="6">
        <f t="shared" si="157"/>
        <v>0</v>
      </c>
      <c r="CD141" s="6">
        <f t="shared" si="157"/>
        <v>0</v>
      </c>
      <c r="CE141" s="6">
        <f t="shared" si="157"/>
        <v>0</v>
      </c>
    </row>
    <row r="142" spans="2:83" x14ac:dyDescent="0.25">
      <c r="B142" s="307" t="s">
        <v>4</v>
      </c>
      <c r="C142" s="54" t="s">
        <v>21</v>
      </c>
      <c r="E142" s="103">
        <f t="shared" si="126"/>
        <v>1</v>
      </c>
      <c r="G142" s="86">
        <f t="shared" ref="G142:V142" si="158">H142</f>
        <v>7.6</v>
      </c>
      <c r="H142" s="86">
        <f t="shared" si="158"/>
        <v>7.6</v>
      </c>
      <c r="I142" s="86">
        <f t="shared" si="158"/>
        <v>7.6</v>
      </c>
      <c r="J142" s="86">
        <f t="shared" si="158"/>
        <v>7.6</v>
      </c>
      <c r="K142" s="86">
        <f t="shared" si="158"/>
        <v>7.6</v>
      </c>
      <c r="L142" s="86">
        <f t="shared" si="158"/>
        <v>7.6</v>
      </c>
      <c r="M142" s="86">
        <f t="shared" si="158"/>
        <v>7.6</v>
      </c>
      <c r="N142" s="86">
        <f t="shared" si="158"/>
        <v>7.6</v>
      </c>
      <c r="O142" s="86">
        <f t="shared" si="158"/>
        <v>7.6</v>
      </c>
      <c r="P142" s="86">
        <f t="shared" si="158"/>
        <v>7.6</v>
      </c>
      <c r="Q142" s="86">
        <f t="shared" si="158"/>
        <v>7.6</v>
      </c>
      <c r="R142" s="86">
        <f t="shared" si="158"/>
        <v>7.6</v>
      </c>
      <c r="S142" s="86">
        <f t="shared" si="158"/>
        <v>7.6</v>
      </c>
      <c r="T142" s="86">
        <f t="shared" si="158"/>
        <v>7.6</v>
      </c>
      <c r="U142" s="86">
        <f t="shared" si="158"/>
        <v>7.6</v>
      </c>
      <c r="V142" s="86">
        <f t="shared" si="158"/>
        <v>7.6</v>
      </c>
      <c r="W142" s="52">
        <f t="shared" ref="W142:CE142" si="159">$E142*W42</f>
        <v>7.6</v>
      </c>
      <c r="X142" s="52">
        <f t="shared" si="159"/>
        <v>7.8</v>
      </c>
      <c r="Y142" s="52">
        <f t="shared" si="159"/>
        <v>8.2000000000000011</v>
      </c>
      <c r="Z142" s="52">
        <f t="shared" si="159"/>
        <v>8.6</v>
      </c>
      <c r="AA142" s="52">
        <f t="shared" si="159"/>
        <v>8.8474000000000004</v>
      </c>
      <c r="AB142" s="52">
        <f t="shared" si="159"/>
        <v>8.9421999999999997</v>
      </c>
      <c r="AC142" s="52">
        <f t="shared" si="159"/>
        <v>8.8843999999999994</v>
      </c>
      <c r="AD142" s="52">
        <f t="shared" si="159"/>
        <v>8.8265999999999991</v>
      </c>
      <c r="AE142" s="52">
        <f t="shared" si="159"/>
        <v>8.7688000000000006</v>
      </c>
      <c r="AF142" s="52">
        <f t="shared" si="159"/>
        <v>8.9376000000000015</v>
      </c>
      <c r="AG142" s="52">
        <f t="shared" si="159"/>
        <v>8.8483333333333345</v>
      </c>
      <c r="AH142" s="52">
        <f t="shared" si="159"/>
        <v>8.7919999999999998</v>
      </c>
      <c r="AI142" s="52">
        <f t="shared" si="159"/>
        <v>8.3979999999999997</v>
      </c>
      <c r="AJ142" s="52">
        <f t="shared" si="159"/>
        <v>8.2103333333333328</v>
      </c>
      <c r="AK142" s="52">
        <f t="shared" si="159"/>
        <v>7.8281751333333327</v>
      </c>
      <c r="AL142" s="52">
        <f t="shared" si="159"/>
        <v>7.3955253999999995</v>
      </c>
      <c r="AM142" s="52">
        <f t="shared" si="159"/>
        <v>6.8530507999999992</v>
      </c>
      <c r="AN142" s="52">
        <f t="shared" si="159"/>
        <v>6.3105761999999999</v>
      </c>
      <c r="AO142" s="52">
        <f t="shared" si="159"/>
        <v>5.7681016000000005</v>
      </c>
      <c r="AP142" s="52">
        <f t="shared" si="159"/>
        <v>5.2844932</v>
      </c>
      <c r="AQ142" s="52">
        <f t="shared" si="159"/>
        <v>4.7870386666666667</v>
      </c>
      <c r="AR142" s="52">
        <f t="shared" si="159"/>
        <v>4.2438033333333331</v>
      </c>
      <c r="AS142" s="52">
        <f t="shared" si="159"/>
        <v>3.3238863333333328</v>
      </c>
      <c r="AT142" s="52">
        <f t="shared" si="159"/>
        <v>2.2319736666666667</v>
      </c>
      <c r="AU142" s="52">
        <f t="shared" si="159"/>
        <v>0</v>
      </c>
      <c r="AV142" s="52">
        <f t="shared" si="159"/>
        <v>0</v>
      </c>
      <c r="AW142" s="52">
        <f t="shared" si="159"/>
        <v>0</v>
      </c>
      <c r="AX142" s="52">
        <f t="shared" si="159"/>
        <v>0</v>
      </c>
      <c r="AY142" s="52">
        <f t="shared" si="159"/>
        <v>0</v>
      </c>
      <c r="AZ142" s="52">
        <f t="shared" si="159"/>
        <v>0</v>
      </c>
      <c r="BA142" s="52">
        <f t="shared" si="159"/>
        <v>0</v>
      </c>
      <c r="BB142" s="52">
        <f t="shared" si="159"/>
        <v>0</v>
      </c>
      <c r="BC142" s="52">
        <f t="shared" si="159"/>
        <v>0</v>
      </c>
      <c r="BD142" s="52">
        <f t="shared" si="159"/>
        <v>0</v>
      </c>
      <c r="BE142" s="52">
        <f t="shared" si="159"/>
        <v>0</v>
      </c>
      <c r="BF142" s="52">
        <f t="shared" si="159"/>
        <v>0</v>
      </c>
      <c r="BG142" s="52">
        <f t="shared" si="159"/>
        <v>0</v>
      </c>
      <c r="BH142" s="52">
        <f t="shared" si="159"/>
        <v>0</v>
      </c>
      <c r="BI142" s="52">
        <f t="shared" si="159"/>
        <v>0</v>
      </c>
      <c r="BJ142" s="52">
        <f t="shared" si="159"/>
        <v>0</v>
      </c>
      <c r="BK142" s="52">
        <f t="shared" si="159"/>
        <v>0</v>
      </c>
      <c r="BL142" s="52">
        <f t="shared" si="159"/>
        <v>0</v>
      </c>
      <c r="BM142" s="52">
        <f t="shared" si="159"/>
        <v>0</v>
      </c>
      <c r="BN142" s="52">
        <f t="shared" si="159"/>
        <v>0</v>
      </c>
      <c r="BO142" s="52">
        <f t="shared" si="159"/>
        <v>0</v>
      </c>
      <c r="BP142" s="52">
        <f t="shared" si="159"/>
        <v>0</v>
      </c>
      <c r="BQ142" s="52">
        <f t="shared" si="159"/>
        <v>0</v>
      </c>
      <c r="BR142" s="52">
        <f t="shared" si="159"/>
        <v>0</v>
      </c>
      <c r="BS142" s="52">
        <f t="shared" si="159"/>
        <v>0</v>
      </c>
      <c r="BT142" s="52">
        <f t="shared" si="159"/>
        <v>0</v>
      </c>
      <c r="BU142" s="52">
        <f t="shared" si="159"/>
        <v>0</v>
      </c>
      <c r="BV142" s="52">
        <f t="shared" si="159"/>
        <v>0</v>
      </c>
      <c r="BW142" s="52">
        <f t="shared" si="159"/>
        <v>0</v>
      </c>
      <c r="BX142" s="52">
        <f t="shared" si="159"/>
        <v>0</v>
      </c>
      <c r="BY142" s="52">
        <f t="shared" si="159"/>
        <v>0</v>
      </c>
      <c r="BZ142" s="52">
        <f t="shared" si="159"/>
        <v>0</v>
      </c>
      <c r="CA142" s="52">
        <f t="shared" si="159"/>
        <v>0</v>
      </c>
      <c r="CB142" s="52">
        <f t="shared" si="159"/>
        <v>0</v>
      </c>
      <c r="CC142" s="52">
        <f t="shared" si="159"/>
        <v>0</v>
      </c>
      <c r="CD142" s="52">
        <f t="shared" si="159"/>
        <v>0</v>
      </c>
      <c r="CE142" s="52">
        <f t="shared" si="159"/>
        <v>0</v>
      </c>
    </row>
    <row r="143" spans="2:83" x14ac:dyDescent="0.25">
      <c r="B143" s="307"/>
      <c r="C143" s="54" t="s">
        <v>22</v>
      </c>
      <c r="E143" s="103">
        <f t="shared" si="126"/>
        <v>1</v>
      </c>
      <c r="G143" s="86">
        <f t="shared" ref="G143:V143" si="160">H143</f>
        <v>7.3000000000000007</v>
      </c>
      <c r="H143" s="86">
        <f t="shared" si="160"/>
        <v>7.3000000000000007</v>
      </c>
      <c r="I143" s="86">
        <f t="shared" si="160"/>
        <v>7.3000000000000007</v>
      </c>
      <c r="J143" s="86">
        <f t="shared" si="160"/>
        <v>7.3000000000000007</v>
      </c>
      <c r="K143" s="86">
        <f t="shared" si="160"/>
        <v>7.3000000000000007</v>
      </c>
      <c r="L143" s="86">
        <f t="shared" si="160"/>
        <v>7.3000000000000007</v>
      </c>
      <c r="M143" s="86">
        <f t="shared" si="160"/>
        <v>7.3000000000000007</v>
      </c>
      <c r="N143" s="86">
        <f t="shared" si="160"/>
        <v>7.3000000000000007</v>
      </c>
      <c r="O143" s="86">
        <f t="shared" si="160"/>
        <v>7.3000000000000007</v>
      </c>
      <c r="P143" s="86">
        <f t="shared" si="160"/>
        <v>7.3000000000000007</v>
      </c>
      <c r="Q143" s="86">
        <f t="shared" si="160"/>
        <v>7.3000000000000007</v>
      </c>
      <c r="R143" s="86">
        <f t="shared" si="160"/>
        <v>7.3000000000000007</v>
      </c>
      <c r="S143" s="86">
        <f t="shared" si="160"/>
        <v>7.3000000000000007</v>
      </c>
      <c r="T143" s="86">
        <f t="shared" si="160"/>
        <v>7.3000000000000007</v>
      </c>
      <c r="U143" s="86">
        <f t="shared" si="160"/>
        <v>7.3000000000000007</v>
      </c>
      <c r="V143" s="86">
        <f t="shared" si="160"/>
        <v>7.3000000000000007</v>
      </c>
      <c r="W143" s="52">
        <f t="shared" ref="W143:CE143" si="161">$E143*W43</f>
        <v>7.3000000000000007</v>
      </c>
      <c r="X143" s="52">
        <f t="shared" si="161"/>
        <v>7.4000000000000012</v>
      </c>
      <c r="Y143" s="52">
        <f t="shared" si="161"/>
        <v>7.6000000000000005</v>
      </c>
      <c r="Z143" s="52">
        <f t="shared" si="161"/>
        <v>7.8</v>
      </c>
      <c r="AA143" s="52">
        <f t="shared" si="161"/>
        <v>7.9867333333333335</v>
      </c>
      <c r="AB143" s="52">
        <f t="shared" si="161"/>
        <v>8.1601999999999997</v>
      </c>
      <c r="AC143" s="52">
        <f t="shared" si="161"/>
        <v>8.3203999999999994</v>
      </c>
      <c r="AD143" s="52">
        <f t="shared" si="161"/>
        <v>8.4806000000000008</v>
      </c>
      <c r="AE143" s="52">
        <f t="shared" si="161"/>
        <v>8.6408000000000005</v>
      </c>
      <c r="AF143" s="52">
        <f t="shared" si="161"/>
        <v>8.8642666666666674</v>
      </c>
      <c r="AG143" s="52">
        <f t="shared" si="161"/>
        <v>9.4056666666666668</v>
      </c>
      <c r="AH143" s="52">
        <f t="shared" si="161"/>
        <v>9.8740000000000006</v>
      </c>
      <c r="AI143" s="52">
        <f t="shared" si="161"/>
        <v>10.309333333333333</v>
      </c>
      <c r="AJ143" s="52">
        <f t="shared" si="161"/>
        <v>10.548333333333334</v>
      </c>
      <c r="AK143" s="52">
        <f t="shared" si="161"/>
        <v>11.183564933333335</v>
      </c>
      <c r="AL143" s="52">
        <f t="shared" si="161"/>
        <v>12.1116948</v>
      </c>
      <c r="AM143" s="52">
        <f t="shared" si="161"/>
        <v>13.2413896</v>
      </c>
      <c r="AN143" s="52">
        <f t="shared" si="161"/>
        <v>14.371084400000001</v>
      </c>
      <c r="AO143" s="52">
        <f t="shared" si="161"/>
        <v>15.500779199999998</v>
      </c>
      <c r="AP143" s="52">
        <f t="shared" si="161"/>
        <v>15.765400820000002</v>
      </c>
      <c r="AQ143" s="52">
        <f t="shared" si="161"/>
        <v>15.399348086666668</v>
      </c>
      <c r="AR143" s="52">
        <f t="shared" si="161"/>
        <v>14.305730419999998</v>
      </c>
      <c r="AS143" s="52">
        <f t="shared" si="161"/>
        <v>13.984080666666665</v>
      </c>
      <c r="AT143" s="52">
        <f t="shared" si="161"/>
        <v>13.916540333333336</v>
      </c>
      <c r="AU143" s="52">
        <f t="shared" si="161"/>
        <v>0</v>
      </c>
      <c r="AV143" s="52">
        <f t="shared" si="161"/>
        <v>0</v>
      </c>
      <c r="AW143" s="52">
        <f t="shared" si="161"/>
        <v>0</v>
      </c>
      <c r="AX143" s="52">
        <f t="shared" si="161"/>
        <v>0</v>
      </c>
      <c r="AY143" s="52">
        <f t="shared" si="161"/>
        <v>0</v>
      </c>
      <c r="AZ143" s="52">
        <f t="shared" si="161"/>
        <v>0</v>
      </c>
      <c r="BA143" s="52">
        <f t="shared" si="161"/>
        <v>0</v>
      </c>
      <c r="BB143" s="52">
        <f t="shared" si="161"/>
        <v>0</v>
      </c>
      <c r="BC143" s="52">
        <f t="shared" si="161"/>
        <v>0</v>
      </c>
      <c r="BD143" s="52">
        <f t="shared" si="161"/>
        <v>0</v>
      </c>
      <c r="BE143" s="52">
        <f t="shared" si="161"/>
        <v>0</v>
      </c>
      <c r="BF143" s="52">
        <f t="shared" si="161"/>
        <v>0</v>
      </c>
      <c r="BG143" s="52">
        <f t="shared" si="161"/>
        <v>0</v>
      </c>
      <c r="BH143" s="52">
        <f t="shared" si="161"/>
        <v>0</v>
      </c>
      <c r="BI143" s="52">
        <f t="shared" si="161"/>
        <v>0</v>
      </c>
      <c r="BJ143" s="52">
        <f t="shared" si="161"/>
        <v>0</v>
      </c>
      <c r="BK143" s="52">
        <f t="shared" si="161"/>
        <v>0</v>
      </c>
      <c r="BL143" s="52">
        <f t="shared" si="161"/>
        <v>0</v>
      </c>
      <c r="BM143" s="52">
        <f t="shared" si="161"/>
        <v>0</v>
      </c>
      <c r="BN143" s="52">
        <f t="shared" si="161"/>
        <v>0</v>
      </c>
      <c r="BO143" s="52">
        <f t="shared" si="161"/>
        <v>0</v>
      </c>
      <c r="BP143" s="52">
        <f t="shared" si="161"/>
        <v>0</v>
      </c>
      <c r="BQ143" s="52">
        <f t="shared" si="161"/>
        <v>0</v>
      </c>
      <c r="BR143" s="52">
        <f t="shared" si="161"/>
        <v>0</v>
      </c>
      <c r="BS143" s="52">
        <f t="shared" si="161"/>
        <v>0</v>
      </c>
      <c r="BT143" s="52">
        <f t="shared" si="161"/>
        <v>0</v>
      </c>
      <c r="BU143" s="52">
        <f t="shared" si="161"/>
        <v>0</v>
      </c>
      <c r="BV143" s="52">
        <f t="shared" si="161"/>
        <v>0</v>
      </c>
      <c r="BW143" s="52">
        <f t="shared" si="161"/>
        <v>0</v>
      </c>
      <c r="BX143" s="52">
        <f t="shared" si="161"/>
        <v>0</v>
      </c>
      <c r="BY143" s="52">
        <f t="shared" si="161"/>
        <v>0</v>
      </c>
      <c r="BZ143" s="52">
        <f t="shared" si="161"/>
        <v>0</v>
      </c>
      <c r="CA143" s="52">
        <f t="shared" si="161"/>
        <v>0</v>
      </c>
      <c r="CB143" s="52">
        <f t="shared" si="161"/>
        <v>0</v>
      </c>
      <c r="CC143" s="52">
        <f t="shared" si="161"/>
        <v>0</v>
      </c>
      <c r="CD143" s="52">
        <f t="shared" si="161"/>
        <v>0</v>
      </c>
      <c r="CE143" s="52">
        <f t="shared" si="161"/>
        <v>0</v>
      </c>
    </row>
    <row r="144" spans="2:83" x14ac:dyDescent="0.25">
      <c r="B144" s="307"/>
      <c r="C144" s="54" t="s">
        <v>23</v>
      </c>
      <c r="E144" s="103">
        <f t="shared" si="126"/>
        <v>1</v>
      </c>
      <c r="G144" s="86">
        <f t="shared" ref="G144:V144" si="162">H144</f>
        <v>1.6</v>
      </c>
      <c r="H144" s="86">
        <f t="shared" si="162"/>
        <v>1.6</v>
      </c>
      <c r="I144" s="86">
        <f t="shared" si="162"/>
        <v>1.6</v>
      </c>
      <c r="J144" s="86">
        <f t="shared" si="162"/>
        <v>1.6</v>
      </c>
      <c r="K144" s="86">
        <f t="shared" si="162"/>
        <v>1.6</v>
      </c>
      <c r="L144" s="86">
        <f t="shared" si="162"/>
        <v>1.6</v>
      </c>
      <c r="M144" s="86">
        <f t="shared" si="162"/>
        <v>1.6</v>
      </c>
      <c r="N144" s="86">
        <f t="shared" si="162"/>
        <v>1.6</v>
      </c>
      <c r="O144" s="86">
        <f t="shared" si="162"/>
        <v>1.6</v>
      </c>
      <c r="P144" s="86">
        <f t="shared" si="162"/>
        <v>1.6</v>
      </c>
      <c r="Q144" s="86">
        <f t="shared" si="162"/>
        <v>1.6</v>
      </c>
      <c r="R144" s="86">
        <f t="shared" si="162"/>
        <v>1.6</v>
      </c>
      <c r="S144" s="86">
        <f t="shared" si="162"/>
        <v>1.6</v>
      </c>
      <c r="T144" s="86">
        <f t="shared" si="162"/>
        <v>1.6</v>
      </c>
      <c r="U144" s="86">
        <f t="shared" si="162"/>
        <v>1.6</v>
      </c>
      <c r="V144" s="86">
        <f t="shared" si="162"/>
        <v>1.6</v>
      </c>
      <c r="W144" s="52">
        <f t="shared" ref="W144:CE144" si="163">$E144*W44</f>
        <v>1.6</v>
      </c>
      <c r="X144" s="52">
        <f t="shared" si="163"/>
        <v>1.8</v>
      </c>
      <c r="Y144" s="52">
        <f t="shared" si="163"/>
        <v>2.1999999999999997</v>
      </c>
      <c r="Z144" s="52">
        <f t="shared" si="163"/>
        <v>2.6</v>
      </c>
      <c r="AA144" s="52">
        <f t="shared" si="163"/>
        <v>3.0432666666666663</v>
      </c>
      <c r="AB144" s="52">
        <f t="shared" si="163"/>
        <v>3.5297999999999998</v>
      </c>
      <c r="AC144" s="52">
        <f t="shared" si="163"/>
        <v>4.0595999999999997</v>
      </c>
      <c r="AD144" s="52">
        <f t="shared" si="163"/>
        <v>4.5894000000000004</v>
      </c>
      <c r="AE144" s="52">
        <f t="shared" si="163"/>
        <v>5.1192000000000002</v>
      </c>
      <c r="AF144" s="52">
        <f t="shared" si="163"/>
        <v>5.901066666666666</v>
      </c>
      <c r="AG144" s="52">
        <f t="shared" si="163"/>
        <v>6.7049999999999992</v>
      </c>
      <c r="AH144" s="52">
        <f t="shared" si="163"/>
        <v>7.492333333333332</v>
      </c>
      <c r="AI144" s="52">
        <f t="shared" si="163"/>
        <v>8.1666666666666661</v>
      </c>
      <c r="AJ144" s="52">
        <f t="shared" si="163"/>
        <v>9.227666666666666</v>
      </c>
      <c r="AK144" s="52">
        <f t="shared" si="163"/>
        <v>10.639232333333334</v>
      </c>
      <c r="AL144" s="52">
        <f t="shared" si="163"/>
        <v>12.245697</v>
      </c>
      <c r="AM144" s="52">
        <f t="shared" si="163"/>
        <v>13.777394000000001</v>
      </c>
      <c r="AN144" s="52">
        <f t="shared" si="163"/>
        <v>15.309090999999997</v>
      </c>
      <c r="AO144" s="52">
        <f t="shared" si="163"/>
        <v>16.840788</v>
      </c>
      <c r="AP144" s="52">
        <f t="shared" si="163"/>
        <v>19.363040999999999</v>
      </c>
      <c r="AQ144" s="52">
        <f t="shared" si="163"/>
        <v>21.533137999999997</v>
      </c>
      <c r="AR144" s="52">
        <f t="shared" si="163"/>
        <v>22.767277666666661</v>
      </c>
      <c r="AS144" s="52">
        <f t="shared" si="163"/>
        <v>20.141994333333333</v>
      </c>
      <c r="AT144" s="52">
        <f t="shared" si="163"/>
        <v>16.358301333333333</v>
      </c>
      <c r="AU144" s="52">
        <f t="shared" si="163"/>
        <v>0</v>
      </c>
      <c r="AV144" s="52">
        <f t="shared" si="163"/>
        <v>0</v>
      </c>
      <c r="AW144" s="52">
        <f t="shared" si="163"/>
        <v>0</v>
      </c>
      <c r="AX144" s="52">
        <f t="shared" si="163"/>
        <v>0</v>
      </c>
      <c r="AY144" s="52">
        <f t="shared" si="163"/>
        <v>0</v>
      </c>
      <c r="AZ144" s="52">
        <f t="shared" si="163"/>
        <v>0</v>
      </c>
      <c r="BA144" s="52">
        <f t="shared" si="163"/>
        <v>0</v>
      </c>
      <c r="BB144" s="52">
        <f t="shared" si="163"/>
        <v>0</v>
      </c>
      <c r="BC144" s="52">
        <f t="shared" si="163"/>
        <v>0</v>
      </c>
      <c r="BD144" s="52">
        <f t="shared" si="163"/>
        <v>0</v>
      </c>
      <c r="BE144" s="52">
        <f t="shared" si="163"/>
        <v>0</v>
      </c>
      <c r="BF144" s="52">
        <f t="shared" si="163"/>
        <v>0</v>
      </c>
      <c r="BG144" s="52">
        <f t="shared" si="163"/>
        <v>0</v>
      </c>
      <c r="BH144" s="52">
        <f t="shared" si="163"/>
        <v>0</v>
      </c>
      <c r="BI144" s="52">
        <f t="shared" si="163"/>
        <v>0</v>
      </c>
      <c r="BJ144" s="52">
        <f t="shared" si="163"/>
        <v>0</v>
      </c>
      <c r="BK144" s="52">
        <f t="shared" si="163"/>
        <v>0</v>
      </c>
      <c r="BL144" s="52">
        <f t="shared" si="163"/>
        <v>0</v>
      </c>
      <c r="BM144" s="52">
        <f t="shared" si="163"/>
        <v>0</v>
      </c>
      <c r="BN144" s="52">
        <f t="shared" si="163"/>
        <v>0</v>
      </c>
      <c r="BO144" s="52">
        <f t="shared" si="163"/>
        <v>0</v>
      </c>
      <c r="BP144" s="52">
        <f t="shared" si="163"/>
        <v>0</v>
      </c>
      <c r="BQ144" s="52">
        <f t="shared" si="163"/>
        <v>0</v>
      </c>
      <c r="BR144" s="52">
        <f t="shared" si="163"/>
        <v>0</v>
      </c>
      <c r="BS144" s="52">
        <f t="shared" si="163"/>
        <v>0</v>
      </c>
      <c r="BT144" s="52">
        <f t="shared" si="163"/>
        <v>0</v>
      </c>
      <c r="BU144" s="52">
        <f t="shared" si="163"/>
        <v>0</v>
      </c>
      <c r="BV144" s="52">
        <f t="shared" si="163"/>
        <v>0</v>
      </c>
      <c r="BW144" s="52">
        <f t="shared" si="163"/>
        <v>0</v>
      </c>
      <c r="BX144" s="52">
        <f t="shared" si="163"/>
        <v>0</v>
      </c>
      <c r="BY144" s="52">
        <f t="shared" si="163"/>
        <v>0</v>
      </c>
      <c r="BZ144" s="52">
        <f t="shared" si="163"/>
        <v>0</v>
      </c>
      <c r="CA144" s="52">
        <f t="shared" si="163"/>
        <v>0</v>
      </c>
      <c r="CB144" s="52">
        <f t="shared" si="163"/>
        <v>0</v>
      </c>
      <c r="CC144" s="52">
        <f t="shared" si="163"/>
        <v>0</v>
      </c>
      <c r="CD144" s="52">
        <f t="shared" si="163"/>
        <v>0</v>
      </c>
      <c r="CE144" s="52">
        <f t="shared" si="163"/>
        <v>0</v>
      </c>
    </row>
    <row r="145" spans="2:83" x14ac:dyDescent="0.25">
      <c r="B145" s="307"/>
      <c r="C145" s="3" t="s">
        <v>79</v>
      </c>
      <c r="E145" s="104"/>
      <c r="G145" s="11">
        <f t="shared" ref="G145:W145" si="164">SUM(G142:G144)</f>
        <v>16.5</v>
      </c>
      <c r="H145" s="11">
        <f t="shared" si="164"/>
        <v>16.5</v>
      </c>
      <c r="I145" s="11">
        <f t="shared" si="164"/>
        <v>16.5</v>
      </c>
      <c r="J145" s="11">
        <f t="shared" si="164"/>
        <v>16.5</v>
      </c>
      <c r="K145" s="11">
        <f t="shared" si="164"/>
        <v>16.5</v>
      </c>
      <c r="L145" s="11">
        <f t="shared" si="164"/>
        <v>16.5</v>
      </c>
      <c r="M145" s="11">
        <f t="shared" si="164"/>
        <v>16.5</v>
      </c>
      <c r="N145" s="11">
        <f t="shared" si="164"/>
        <v>16.5</v>
      </c>
      <c r="O145" s="11">
        <f t="shared" si="164"/>
        <v>16.5</v>
      </c>
      <c r="P145" s="11">
        <f t="shared" si="164"/>
        <v>16.5</v>
      </c>
      <c r="Q145" s="11">
        <f t="shared" si="164"/>
        <v>16.5</v>
      </c>
      <c r="R145" s="11">
        <f t="shared" si="164"/>
        <v>16.5</v>
      </c>
      <c r="S145" s="11">
        <f t="shared" si="164"/>
        <v>16.5</v>
      </c>
      <c r="T145" s="11">
        <f t="shared" si="164"/>
        <v>16.5</v>
      </c>
      <c r="U145" s="11">
        <f t="shared" si="164"/>
        <v>16.5</v>
      </c>
      <c r="V145" s="11">
        <f t="shared" si="164"/>
        <v>16.5</v>
      </c>
      <c r="W145" s="6">
        <f t="shared" si="164"/>
        <v>16.5</v>
      </c>
      <c r="X145" s="6">
        <f t="shared" ref="X145:CE145" si="165">SUM(X142:X144)</f>
        <v>17</v>
      </c>
      <c r="Y145" s="6">
        <f t="shared" si="165"/>
        <v>18</v>
      </c>
      <c r="Z145" s="6">
        <f t="shared" si="165"/>
        <v>19</v>
      </c>
      <c r="AA145" s="6">
        <f t="shared" si="165"/>
        <v>19.877400000000002</v>
      </c>
      <c r="AB145" s="6">
        <f t="shared" si="165"/>
        <v>20.632199999999997</v>
      </c>
      <c r="AC145" s="6">
        <f t="shared" si="165"/>
        <v>21.264399999999998</v>
      </c>
      <c r="AD145" s="6">
        <f t="shared" si="165"/>
        <v>21.896600000000003</v>
      </c>
      <c r="AE145" s="6">
        <f t="shared" si="165"/>
        <v>22.5288</v>
      </c>
      <c r="AF145" s="6">
        <f t="shared" si="165"/>
        <v>23.702933333333334</v>
      </c>
      <c r="AG145" s="6">
        <f t="shared" si="165"/>
        <v>24.959</v>
      </c>
      <c r="AH145" s="6">
        <f t="shared" si="165"/>
        <v>26.158333333333331</v>
      </c>
      <c r="AI145" s="6">
        <f t="shared" si="165"/>
        <v>26.873999999999995</v>
      </c>
      <c r="AJ145" s="6">
        <f t="shared" si="165"/>
        <v>27.986333333333334</v>
      </c>
      <c r="AK145" s="6">
        <f t="shared" si="165"/>
        <v>29.650972400000001</v>
      </c>
      <c r="AL145" s="6">
        <f t="shared" si="165"/>
        <v>31.752917199999999</v>
      </c>
      <c r="AM145" s="6">
        <f t="shared" si="165"/>
        <v>33.871834399999997</v>
      </c>
      <c r="AN145" s="6">
        <f t="shared" si="165"/>
        <v>35.990751599999996</v>
      </c>
      <c r="AO145" s="6">
        <f t="shared" si="165"/>
        <v>38.109668799999994</v>
      </c>
      <c r="AP145" s="6">
        <f t="shared" si="165"/>
        <v>40.412935020000006</v>
      </c>
      <c r="AQ145" s="6">
        <f t="shared" si="165"/>
        <v>41.719524753333332</v>
      </c>
      <c r="AR145" s="6">
        <f t="shared" si="165"/>
        <v>41.316811419999993</v>
      </c>
      <c r="AS145" s="6">
        <f t="shared" si="165"/>
        <v>37.449961333333334</v>
      </c>
      <c r="AT145" s="6">
        <f t="shared" si="165"/>
        <v>32.506815333333336</v>
      </c>
      <c r="AU145" s="6">
        <f t="shared" si="165"/>
        <v>0</v>
      </c>
      <c r="AV145" s="6">
        <f t="shared" si="165"/>
        <v>0</v>
      </c>
      <c r="AW145" s="6">
        <f t="shared" si="165"/>
        <v>0</v>
      </c>
      <c r="AX145" s="6">
        <f t="shared" si="165"/>
        <v>0</v>
      </c>
      <c r="AY145" s="6">
        <f t="shared" si="165"/>
        <v>0</v>
      </c>
      <c r="AZ145" s="6">
        <f t="shared" si="165"/>
        <v>0</v>
      </c>
      <c r="BA145" s="6">
        <f t="shared" si="165"/>
        <v>0</v>
      </c>
      <c r="BB145" s="6">
        <f t="shared" si="165"/>
        <v>0</v>
      </c>
      <c r="BC145" s="6">
        <f t="shared" si="165"/>
        <v>0</v>
      </c>
      <c r="BD145" s="6">
        <f t="shared" si="165"/>
        <v>0</v>
      </c>
      <c r="BE145" s="6">
        <f t="shared" si="165"/>
        <v>0</v>
      </c>
      <c r="BF145" s="6">
        <f t="shared" si="165"/>
        <v>0</v>
      </c>
      <c r="BG145" s="6">
        <f t="shared" si="165"/>
        <v>0</v>
      </c>
      <c r="BH145" s="6">
        <f t="shared" si="165"/>
        <v>0</v>
      </c>
      <c r="BI145" s="6">
        <f t="shared" si="165"/>
        <v>0</v>
      </c>
      <c r="BJ145" s="6">
        <f t="shared" si="165"/>
        <v>0</v>
      </c>
      <c r="BK145" s="6">
        <f t="shared" si="165"/>
        <v>0</v>
      </c>
      <c r="BL145" s="6">
        <f t="shared" si="165"/>
        <v>0</v>
      </c>
      <c r="BM145" s="6">
        <f t="shared" si="165"/>
        <v>0</v>
      </c>
      <c r="BN145" s="6">
        <f t="shared" si="165"/>
        <v>0</v>
      </c>
      <c r="BO145" s="6">
        <f t="shared" si="165"/>
        <v>0</v>
      </c>
      <c r="BP145" s="6">
        <f t="shared" si="165"/>
        <v>0</v>
      </c>
      <c r="BQ145" s="6">
        <f t="shared" si="165"/>
        <v>0</v>
      </c>
      <c r="BR145" s="6">
        <f t="shared" si="165"/>
        <v>0</v>
      </c>
      <c r="BS145" s="6">
        <f t="shared" si="165"/>
        <v>0</v>
      </c>
      <c r="BT145" s="6">
        <f t="shared" si="165"/>
        <v>0</v>
      </c>
      <c r="BU145" s="6">
        <f t="shared" si="165"/>
        <v>0</v>
      </c>
      <c r="BV145" s="6">
        <f t="shared" si="165"/>
        <v>0</v>
      </c>
      <c r="BW145" s="6">
        <f t="shared" si="165"/>
        <v>0</v>
      </c>
      <c r="BX145" s="6">
        <f t="shared" si="165"/>
        <v>0</v>
      </c>
      <c r="BY145" s="6">
        <f t="shared" si="165"/>
        <v>0</v>
      </c>
      <c r="BZ145" s="6">
        <f t="shared" si="165"/>
        <v>0</v>
      </c>
      <c r="CA145" s="6">
        <f t="shared" si="165"/>
        <v>0</v>
      </c>
      <c r="CB145" s="6">
        <f t="shared" si="165"/>
        <v>0</v>
      </c>
      <c r="CC145" s="6">
        <f t="shared" si="165"/>
        <v>0</v>
      </c>
      <c r="CD145" s="6">
        <f t="shared" si="165"/>
        <v>0</v>
      </c>
      <c r="CE145" s="6">
        <f t="shared" si="165"/>
        <v>0</v>
      </c>
    </row>
    <row r="146" spans="2:83" x14ac:dyDescent="0.25">
      <c r="B146" s="307" t="s">
        <v>5</v>
      </c>
      <c r="C146" s="54" t="s">
        <v>152</v>
      </c>
      <c r="E146" s="104"/>
      <c r="G146" s="86"/>
      <c r="H146" s="86"/>
      <c r="I146" s="86"/>
      <c r="J146" s="86"/>
      <c r="K146" s="86"/>
      <c r="L146" s="86"/>
      <c r="M146" s="86"/>
      <c r="N146" s="86"/>
      <c r="O146" s="86"/>
      <c r="P146" s="86"/>
      <c r="Q146" s="86"/>
      <c r="R146" s="86"/>
      <c r="S146" s="86"/>
      <c r="T146" s="86"/>
      <c r="U146" s="86"/>
      <c r="V146" s="86"/>
      <c r="W146" s="57">
        <v>0</v>
      </c>
      <c r="X146" s="57">
        <v>0</v>
      </c>
      <c r="Y146" s="57">
        <v>0</v>
      </c>
      <c r="Z146" s="57">
        <v>0</v>
      </c>
      <c r="AA146" s="57">
        <v>0</v>
      </c>
      <c r="AB146" s="57">
        <v>0</v>
      </c>
      <c r="AC146" s="57">
        <v>0</v>
      </c>
      <c r="AD146" s="57">
        <v>0</v>
      </c>
      <c r="AE146" s="57">
        <v>0</v>
      </c>
      <c r="AF146" s="57">
        <v>0</v>
      </c>
      <c r="AG146" s="57">
        <v>0</v>
      </c>
      <c r="AH146" s="57">
        <v>0</v>
      </c>
      <c r="AI146" s="57">
        <v>0</v>
      </c>
      <c r="AJ146" s="57">
        <v>0</v>
      </c>
      <c r="AK146" s="57">
        <v>0</v>
      </c>
      <c r="AL146" s="57">
        <v>0</v>
      </c>
      <c r="AM146" s="57">
        <v>0</v>
      </c>
      <c r="AN146" s="57">
        <v>0</v>
      </c>
      <c r="AO146" s="57">
        <v>0</v>
      </c>
      <c r="AP146" s="57">
        <v>0</v>
      </c>
      <c r="AQ146" s="57">
        <v>0</v>
      </c>
      <c r="AR146" s="57">
        <v>0.70866908888888902</v>
      </c>
      <c r="AS146" s="57">
        <v>1.3045438333333319</v>
      </c>
      <c r="AT146" s="57">
        <v>7.4561595666666669</v>
      </c>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c r="CC146" s="57"/>
      <c r="CD146" s="57"/>
      <c r="CE146" s="57"/>
    </row>
    <row r="147" spans="2:83" x14ac:dyDescent="0.25">
      <c r="B147" s="307"/>
      <c r="C147" s="54" t="s">
        <v>153</v>
      </c>
      <c r="E147" s="104"/>
      <c r="G147" s="86"/>
      <c r="H147" s="86"/>
      <c r="I147" s="86"/>
      <c r="J147" s="86"/>
      <c r="K147" s="86"/>
      <c r="L147" s="86"/>
      <c r="M147" s="86"/>
      <c r="N147" s="86"/>
      <c r="O147" s="86"/>
      <c r="P147" s="86"/>
      <c r="Q147" s="86"/>
      <c r="R147" s="86"/>
      <c r="S147" s="86"/>
      <c r="T147" s="86"/>
      <c r="U147" s="86"/>
      <c r="V147" s="86"/>
      <c r="W147" s="57">
        <v>0</v>
      </c>
      <c r="X147" s="57">
        <v>0</v>
      </c>
      <c r="Y147" s="57">
        <v>0</v>
      </c>
      <c r="Z147" s="57">
        <v>0</v>
      </c>
      <c r="AA147" s="57">
        <v>0</v>
      </c>
      <c r="AB147" s="57">
        <v>0</v>
      </c>
      <c r="AC147" s="57">
        <v>0</v>
      </c>
      <c r="AD147" s="57">
        <v>0</v>
      </c>
      <c r="AE147" s="57">
        <v>0</v>
      </c>
      <c r="AF147" s="57">
        <v>0</v>
      </c>
      <c r="AG147" s="57">
        <v>0</v>
      </c>
      <c r="AH147" s="57">
        <v>0</v>
      </c>
      <c r="AI147" s="57">
        <v>0</v>
      </c>
      <c r="AJ147" s="57">
        <v>0</v>
      </c>
      <c r="AK147" s="57">
        <v>0</v>
      </c>
      <c r="AL147" s="57">
        <v>0</v>
      </c>
      <c r="AM147" s="57">
        <v>0</v>
      </c>
      <c r="AN147" s="57">
        <v>0</v>
      </c>
      <c r="AO147" s="57">
        <v>0</v>
      </c>
      <c r="AP147" s="57">
        <v>0</v>
      </c>
      <c r="AQ147" s="57">
        <v>0</v>
      </c>
      <c r="AR147" s="57">
        <v>0.47218373366666588</v>
      </c>
      <c r="AS147" s="57">
        <v>0.42579843233333275</v>
      </c>
      <c r="AT147" s="57">
        <v>6.6023457666666658</v>
      </c>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57"/>
      <c r="BZ147" s="57"/>
      <c r="CA147" s="57"/>
      <c r="CB147" s="57"/>
      <c r="CC147" s="57"/>
      <c r="CD147" s="57"/>
      <c r="CE147" s="57"/>
    </row>
    <row r="148" spans="2:83" x14ac:dyDescent="0.25">
      <c r="B148" s="307"/>
      <c r="C148" s="3" t="s">
        <v>80</v>
      </c>
      <c r="E148" s="104"/>
      <c r="G148" s="11"/>
      <c r="H148" s="11"/>
      <c r="I148" s="11"/>
      <c r="J148" s="11"/>
      <c r="K148" s="11"/>
      <c r="L148" s="11"/>
      <c r="M148" s="11"/>
      <c r="N148" s="11"/>
      <c r="O148" s="11"/>
      <c r="P148" s="11"/>
      <c r="Q148" s="11"/>
      <c r="R148" s="11"/>
      <c r="S148" s="11"/>
      <c r="T148" s="11"/>
      <c r="U148" s="11"/>
      <c r="V148" s="11"/>
      <c r="W148" s="6">
        <f>W146+W147</f>
        <v>0</v>
      </c>
      <c r="X148" s="6">
        <f t="shared" ref="X148:CE148" si="166">X146+X147</f>
        <v>0</v>
      </c>
      <c r="Y148" s="6">
        <f t="shared" si="166"/>
        <v>0</v>
      </c>
      <c r="Z148" s="6">
        <f t="shared" si="166"/>
        <v>0</v>
      </c>
      <c r="AA148" s="6">
        <f t="shared" si="166"/>
        <v>0</v>
      </c>
      <c r="AB148" s="6">
        <f t="shared" si="166"/>
        <v>0</v>
      </c>
      <c r="AC148" s="6">
        <f t="shared" si="166"/>
        <v>0</v>
      </c>
      <c r="AD148" s="6">
        <f t="shared" si="166"/>
        <v>0</v>
      </c>
      <c r="AE148" s="6">
        <f t="shared" si="166"/>
        <v>0</v>
      </c>
      <c r="AF148" s="6">
        <f t="shared" si="166"/>
        <v>0</v>
      </c>
      <c r="AG148" s="6">
        <f t="shared" si="166"/>
        <v>0</v>
      </c>
      <c r="AH148" s="6">
        <f t="shared" si="166"/>
        <v>0</v>
      </c>
      <c r="AI148" s="6">
        <f t="shared" si="166"/>
        <v>0</v>
      </c>
      <c r="AJ148" s="6">
        <f t="shared" si="166"/>
        <v>0</v>
      </c>
      <c r="AK148" s="6">
        <f t="shared" si="166"/>
        <v>0</v>
      </c>
      <c r="AL148" s="6">
        <f t="shared" si="166"/>
        <v>0</v>
      </c>
      <c r="AM148" s="6">
        <f t="shared" si="166"/>
        <v>0</v>
      </c>
      <c r="AN148" s="6">
        <f t="shared" si="166"/>
        <v>0</v>
      </c>
      <c r="AO148" s="6">
        <f t="shared" si="166"/>
        <v>0</v>
      </c>
      <c r="AP148" s="6">
        <f t="shared" si="166"/>
        <v>0</v>
      </c>
      <c r="AQ148" s="6">
        <f t="shared" si="166"/>
        <v>0</v>
      </c>
      <c r="AR148" s="6">
        <f t="shared" si="166"/>
        <v>1.180852822555555</v>
      </c>
      <c r="AS148" s="6">
        <f t="shared" si="166"/>
        <v>1.7303422656666647</v>
      </c>
      <c r="AT148" s="6">
        <f t="shared" si="166"/>
        <v>14.058505333333333</v>
      </c>
      <c r="AU148" s="6">
        <f t="shared" si="166"/>
        <v>0</v>
      </c>
      <c r="AV148" s="6">
        <f t="shared" si="166"/>
        <v>0</v>
      </c>
      <c r="AW148" s="6">
        <f t="shared" si="166"/>
        <v>0</v>
      </c>
      <c r="AX148" s="6">
        <f t="shared" si="166"/>
        <v>0</v>
      </c>
      <c r="AY148" s="6">
        <f t="shared" si="166"/>
        <v>0</v>
      </c>
      <c r="AZ148" s="6">
        <f t="shared" si="166"/>
        <v>0</v>
      </c>
      <c r="BA148" s="6">
        <f t="shared" si="166"/>
        <v>0</v>
      </c>
      <c r="BB148" s="6">
        <f t="shared" si="166"/>
        <v>0</v>
      </c>
      <c r="BC148" s="6">
        <f t="shared" si="166"/>
        <v>0</v>
      </c>
      <c r="BD148" s="6">
        <f t="shared" si="166"/>
        <v>0</v>
      </c>
      <c r="BE148" s="6">
        <f t="shared" si="166"/>
        <v>0</v>
      </c>
      <c r="BF148" s="6">
        <f t="shared" si="166"/>
        <v>0</v>
      </c>
      <c r="BG148" s="6">
        <f t="shared" si="166"/>
        <v>0</v>
      </c>
      <c r="BH148" s="6">
        <f t="shared" si="166"/>
        <v>0</v>
      </c>
      <c r="BI148" s="6">
        <f t="shared" si="166"/>
        <v>0</v>
      </c>
      <c r="BJ148" s="6">
        <f t="shared" si="166"/>
        <v>0</v>
      </c>
      <c r="BK148" s="6">
        <f t="shared" si="166"/>
        <v>0</v>
      </c>
      <c r="BL148" s="6">
        <f t="shared" si="166"/>
        <v>0</v>
      </c>
      <c r="BM148" s="6">
        <f t="shared" si="166"/>
        <v>0</v>
      </c>
      <c r="BN148" s="6">
        <f t="shared" si="166"/>
        <v>0</v>
      </c>
      <c r="BO148" s="6">
        <f t="shared" si="166"/>
        <v>0</v>
      </c>
      <c r="BP148" s="6">
        <f t="shared" si="166"/>
        <v>0</v>
      </c>
      <c r="BQ148" s="6">
        <f t="shared" si="166"/>
        <v>0</v>
      </c>
      <c r="BR148" s="6">
        <f t="shared" si="166"/>
        <v>0</v>
      </c>
      <c r="BS148" s="6">
        <f t="shared" si="166"/>
        <v>0</v>
      </c>
      <c r="BT148" s="6">
        <f t="shared" si="166"/>
        <v>0</v>
      </c>
      <c r="BU148" s="6">
        <f t="shared" si="166"/>
        <v>0</v>
      </c>
      <c r="BV148" s="6">
        <f t="shared" si="166"/>
        <v>0</v>
      </c>
      <c r="BW148" s="6">
        <f t="shared" si="166"/>
        <v>0</v>
      </c>
      <c r="BX148" s="6">
        <f t="shared" si="166"/>
        <v>0</v>
      </c>
      <c r="BY148" s="6">
        <f t="shared" si="166"/>
        <v>0</v>
      </c>
      <c r="BZ148" s="6">
        <f t="shared" si="166"/>
        <v>0</v>
      </c>
      <c r="CA148" s="6">
        <f t="shared" si="166"/>
        <v>0</v>
      </c>
      <c r="CB148" s="6">
        <f t="shared" si="166"/>
        <v>0</v>
      </c>
      <c r="CC148" s="6">
        <f t="shared" si="166"/>
        <v>0</v>
      </c>
      <c r="CD148" s="6">
        <f t="shared" si="166"/>
        <v>0</v>
      </c>
      <c r="CE148" s="6">
        <f t="shared" si="166"/>
        <v>0</v>
      </c>
    </row>
    <row r="149" spans="2:83" x14ac:dyDescent="0.25">
      <c r="B149" s="307"/>
      <c r="C149" s="55" t="s">
        <v>36</v>
      </c>
      <c r="E149" s="104"/>
      <c r="G149" s="86"/>
      <c r="H149" s="86"/>
      <c r="I149" s="86"/>
      <c r="J149" s="86"/>
      <c r="K149" s="86"/>
      <c r="L149" s="86"/>
      <c r="M149" s="86"/>
      <c r="N149" s="86"/>
      <c r="O149" s="86"/>
      <c r="P149" s="86"/>
      <c r="Q149" s="86"/>
      <c r="R149" s="86"/>
      <c r="S149" s="86"/>
      <c r="T149" s="86"/>
      <c r="U149" s="86"/>
      <c r="V149" s="86"/>
      <c r="W149" s="92">
        <v>0</v>
      </c>
      <c r="X149" s="92">
        <v>0</v>
      </c>
      <c r="Y149" s="92">
        <v>0</v>
      </c>
      <c r="Z149" s="92">
        <v>0</v>
      </c>
      <c r="AA149" s="92">
        <v>0</v>
      </c>
      <c r="AB149" s="92">
        <v>0</v>
      </c>
      <c r="AC149" s="92">
        <v>0</v>
      </c>
      <c r="AD149" s="92">
        <v>0</v>
      </c>
      <c r="AE149" s="92">
        <v>0</v>
      </c>
      <c r="AF149" s="92">
        <v>0</v>
      </c>
      <c r="AG149" s="92">
        <v>0</v>
      </c>
      <c r="AH149" s="92">
        <v>0</v>
      </c>
      <c r="AI149" s="92">
        <v>0</v>
      </c>
      <c r="AJ149" s="92">
        <v>0</v>
      </c>
      <c r="AK149" s="92">
        <v>0</v>
      </c>
      <c r="AL149" s="92">
        <v>0</v>
      </c>
      <c r="AM149" s="92">
        <v>0</v>
      </c>
      <c r="AN149" s="92">
        <v>0</v>
      </c>
      <c r="AO149" s="92">
        <v>0</v>
      </c>
      <c r="AP149" s="92">
        <v>0</v>
      </c>
      <c r="AQ149" s="92">
        <v>0</v>
      </c>
      <c r="AR149" s="92">
        <v>0</v>
      </c>
      <c r="AS149" s="92">
        <v>0</v>
      </c>
      <c r="AT149" s="92">
        <v>0</v>
      </c>
      <c r="AU149" s="92"/>
      <c r="AV149" s="92"/>
      <c r="AW149" s="92"/>
      <c r="AX149" s="92"/>
      <c r="AY149" s="92"/>
      <c r="AZ149" s="92"/>
      <c r="BA149" s="92"/>
      <c r="BB149" s="92"/>
      <c r="BC149" s="92"/>
      <c r="BD149" s="92"/>
      <c r="BE149" s="92"/>
      <c r="BF149" s="92"/>
      <c r="BG149" s="92"/>
      <c r="BH149" s="92"/>
      <c r="BI149" s="92"/>
      <c r="BJ149" s="92"/>
      <c r="BK149" s="92"/>
      <c r="BL149" s="92"/>
      <c r="BM149" s="92"/>
      <c r="BN149" s="92"/>
      <c r="BO149" s="92"/>
      <c r="BP149" s="92"/>
      <c r="BQ149" s="92"/>
      <c r="BR149" s="92"/>
      <c r="BS149" s="92"/>
      <c r="BT149" s="92"/>
      <c r="BU149" s="92"/>
      <c r="BV149" s="92"/>
      <c r="BW149" s="92"/>
      <c r="BX149" s="92"/>
      <c r="BY149" s="92"/>
      <c r="BZ149" s="92"/>
      <c r="CA149" s="92"/>
      <c r="CB149" s="92"/>
      <c r="CC149" s="92"/>
      <c r="CD149" s="92"/>
      <c r="CE149" s="92"/>
    </row>
    <row r="150" spans="2:83" x14ac:dyDescent="0.25">
      <c r="B150" s="307"/>
      <c r="C150" s="55" t="s">
        <v>37</v>
      </c>
      <c r="E150" s="104"/>
      <c r="G150" s="86"/>
      <c r="H150" s="86"/>
      <c r="I150" s="86"/>
      <c r="J150" s="86"/>
      <c r="K150" s="86"/>
      <c r="L150" s="86"/>
      <c r="M150" s="86"/>
      <c r="N150" s="86"/>
      <c r="O150" s="86"/>
      <c r="P150" s="86"/>
      <c r="Q150" s="86"/>
      <c r="R150" s="86"/>
      <c r="S150" s="86"/>
      <c r="T150" s="86"/>
      <c r="U150" s="86"/>
      <c r="V150" s="86"/>
      <c r="W150" s="92">
        <v>0</v>
      </c>
      <c r="X150" s="92">
        <v>0</v>
      </c>
      <c r="Y150" s="92">
        <v>0</v>
      </c>
      <c r="Z150" s="92">
        <v>0</v>
      </c>
      <c r="AA150" s="92">
        <v>0</v>
      </c>
      <c r="AB150" s="92">
        <v>0</v>
      </c>
      <c r="AC150" s="92">
        <v>0</v>
      </c>
      <c r="AD150" s="92">
        <v>0</v>
      </c>
      <c r="AE150" s="92">
        <v>0</v>
      </c>
      <c r="AF150" s="92">
        <v>0</v>
      </c>
      <c r="AG150" s="92">
        <v>0</v>
      </c>
      <c r="AH150" s="92">
        <v>0</v>
      </c>
      <c r="AI150" s="92">
        <v>0</v>
      </c>
      <c r="AJ150" s="92">
        <v>0</v>
      </c>
      <c r="AK150" s="92">
        <v>0</v>
      </c>
      <c r="AL150" s="92">
        <v>0</v>
      </c>
      <c r="AM150" s="92">
        <v>0</v>
      </c>
      <c r="AN150" s="92">
        <v>0</v>
      </c>
      <c r="AO150" s="92">
        <v>0</v>
      </c>
      <c r="AP150" s="92">
        <v>0</v>
      </c>
      <c r="AQ150" s="92">
        <v>0</v>
      </c>
      <c r="AR150" s="92">
        <v>0</v>
      </c>
      <c r="AS150" s="92">
        <v>0</v>
      </c>
      <c r="AT150" s="92">
        <v>0</v>
      </c>
      <c r="AU150" s="92"/>
      <c r="AV150" s="92"/>
      <c r="AW150" s="92"/>
      <c r="AX150" s="92"/>
      <c r="AY150" s="92"/>
      <c r="AZ150" s="92"/>
      <c r="BA150" s="92"/>
      <c r="BB150" s="92"/>
      <c r="BC150" s="92"/>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92"/>
      <c r="CD150" s="92"/>
      <c r="CE150" s="92"/>
    </row>
    <row r="151" spans="2:83" x14ac:dyDescent="0.25">
      <c r="B151" s="5"/>
      <c r="C151" s="3" t="s">
        <v>27</v>
      </c>
      <c r="E151" s="104"/>
      <c r="G151" s="12">
        <f t="shared" ref="G151:V151" si="167">G128+G131+G138+G141+G145+G148</f>
        <v>508.7858373336843</v>
      </c>
      <c r="H151" s="12">
        <f t="shared" si="167"/>
        <v>513.5727187610014</v>
      </c>
      <c r="I151" s="12">
        <f t="shared" si="167"/>
        <v>518.50764806751374</v>
      </c>
      <c r="J151" s="12">
        <f t="shared" si="167"/>
        <v>523.595204053609</v>
      </c>
      <c r="K151" s="12">
        <f t="shared" si="167"/>
        <v>528.84010713205782</v>
      </c>
      <c r="L151" s="12">
        <f t="shared" si="167"/>
        <v>546.0728563739566</v>
      </c>
      <c r="M151" s="12">
        <f t="shared" si="167"/>
        <v>552.96116254436629</v>
      </c>
      <c r="N151" s="12">
        <f t="shared" si="167"/>
        <v>560.16786666387122</v>
      </c>
      <c r="O151" s="12">
        <f t="shared" si="167"/>
        <v>567.71452248639662</v>
      </c>
      <c r="P151" s="12">
        <f t="shared" si="167"/>
        <v>579.62465108733306</v>
      </c>
      <c r="Q151" s="12">
        <f t="shared" si="167"/>
        <v>585.77570394645818</v>
      </c>
      <c r="R151" s="12">
        <f t="shared" si="167"/>
        <v>594.95519929656314</v>
      </c>
      <c r="S151" s="12">
        <f t="shared" si="167"/>
        <v>604.69843764714619</v>
      </c>
      <c r="T151" s="12">
        <f t="shared" si="167"/>
        <v>615.06803351662882</v>
      </c>
      <c r="U151" s="12">
        <f t="shared" si="167"/>
        <v>626.13707929104567</v>
      </c>
      <c r="V151" s="12">
        <f t="shared" si="167"/>
        <v>637.99129867629449</v>
      </c>
      <c r="W151" s="7">
        <f t="shared" ref="W151:BB151" si="168">W128+W131+W138+W141+W145+W148</f>
        <v>650.73169010734318</v>
      </c>
      <c r="X151" s="7">
        <f t="shared" si="168"/>
        <v>652.36110079969012</v>
      </c>
      <c r="Y151" s="7">
        <f t="shared" si="168"/>
        <v>660.88548111607042</v>
      </c>
      <c r="Z151" s="7">
        <f>Z128+Z131+Z138+Z141+Z145+Z148</f>
        <v>671.79294676654376</v>
      </c>
      <c r="AA151" s="7">
        <f t="shared" si="168"/>
        <v>681.75464650048878</v>
      </c>
      <c r="AB151" s="7">
        <f t="shared" si="168"/>
        <v>694.74334836864659</v>
      </c>
      <c r="AC151" s="7">
        <f t="shared" si="168"/>
        <v>707.75464732763407</v>
      </c>
      <c r="AD151" s="7">
        <f t="shared" si="168"/>
        <v>721.45256625330774</v>
      </c>
      <c r="AE151" s="7">
        <f t="shared" si="168"/>
        <v>734.08599401892866</v>
      </c>
      <c r="AF151" s="7">
        <f t="shared" si="168"/>
        <v>752.28601969979161</v>
      </c>
      <c r="AG151" s="7">
        <f t="shared" si="168"/>
        <v>766.25852213539918</v>
      </c>
      <c r="AH151" s="7">
        <f t="shared" si="168"/>
        <v>778.11652184856575</v>
      </c>
      <c r="AI151" s="7">
        <f t="shared" si="168"/>
        <v>785.78757162602278</v>
      </c>
      <c r="AJ151" s="7">
        <f t="shared" si="168"/>
        <v>805.71914116274706</v>
      </c>
      <c r="AK151" s="7">
        <f t="shared" si="168"/>
        <v>835.68936428912002</v>
      </c>
      <c r="AL151" s="7">
        <f t="shared" si="168"/>
        <v>889.30829351841453</v>
      </c>
      <c r="AM151" s="7">
        <f t="shared" si="168"/>
        <v>938.84667993748087</v>
      </c>
      <c r="AN151" s="7">
        <f t="shared" si="168"/>
        <v>999.49629744574793</v>
      </c>
      <c r="AO151" s="7">
        <f t="shared" si="168"/>
        <v>1004.4022219059875</v>
      </c>
      <c r="AP151" s="7">
        <f t="shared" si="168"/>
        <v>978.06108572534094</v>
      </c>
      <c r="AQ151" s="7">
        <f t="shared" si="168"/>
        <v>929.10430767562082</v>
      </c>
      <c r="AR151" s="7">
        <f t="shared" si="168"/>
        <v>863.44262726814441</v>
      </c>
      <c r="AS151" s="7">
        <f t="shared" si="168"/>
        <v>784.4323251780761</v>
      </c>
      <c r="AT151" s="7">
        <f t="shared" si="168"/>
        <v>712.82962274846216</v>
      </c>
      <c r="AU151" s="7">
        <f t="shared" si="168"/>
        <v>0</v>
      </c>
      <c r="AV151" s="7">
        <f t="shared" si="168"/>
        <v>0</v>
      </c>
      <c r="AW151" s="7">
        <f t="shared" si="168"/>
        <v>0</v>
      </c>
      <c r="AX151" s="7">
        <f t="shared" si="168"/>
        <v>0</v>
      </c>
      <c r="AY151" s="7">
        <f t="shared" si="168"/>
        <v>0</v>
      </c>
      <c r="AZ151" s="7">
        <f t="shared" si="168"/>
        <v>0</v>
      </c>
      <c r="BA151" s="7">
        <f t="shared" si="168"/>
        <v>0</v>
      </c>
      <c r="BB151" s="7">
        <f t="shared" si="168"/>
        <v>0</v>
      </c>
      <c r="BC151" s="7">
        <f t="shared" ref="BC151:CE151" si="169">BC128+BC131+BC138+BC141+BC145+BC148</f>
        <v>0</v>
      </c>
      <c r="BD151" s="7">
        <f t="shared" si="169"/>
        <v>0</v>
      </c>
      <c r="BE151" s="7">
        <f t="shared" si="169"/>
        <v>0</v>
      </c>
      <c r="BF151" s="7">
        <f t="shared" si="169"/>
        <v>0</v>
      </c>
      <c r="BG151" s="7">
        <f t="shared" si="169"/>
        <v>0</v>
      </c>
      <c r="BH151" s="7">
        <f t="shared" si="169"/>
        <v>0</v>
      </c>
      <c r="BI151" s="7">
        <f t="shared" si="169"/>
        <v>0</v>
      </c>
      <c r="BJ151" s="7">
        <f t="shared" si="169"/>
        <v>0</v>
      </c>
      <c r="BK151" s="7">
        <f t="shared" si="169"/>
        <v>0</v>
      </c>
      <c r="BL151" s="7">
        <f t="shared" si="169"/>
        <v>0</v>
      </c>
      <c r="BM151" s="7">
        <f t="shared" si="169"/>
        <v>0</v>
      </c>
      <c r="BN151" s="7">
        <f t="shared" si="169"/>
        <v>0</v>
      </c>
      <c r="BO151" s="7">
        <f t="shared" si="169"/>
        <v>0</v>
      </c>
      <c r="BP151" s="7">
        <f t="shared" si="169"/>
        <v>0</v>
      </c>
      <c r="BQ151" s="7">
        <f t="shared" si="169"/>
        <v>0</v>
      </c>
      <c r="BR151" s="7">
        <f t="shared" si="169"/>
        <v>0</v>
      </c>
      <c r="BS151" s="7">
        <f t="shared" si="169"/>
        <v>0</v>
      </c>
      <c r="BT151" s="7">
        <f t="shared" si="169"/>
        <v>0</v>
      </c>
      <c r="BU151" s="7">
        <f t="shared" si="169"/>
        <v>0</v>
      </c>
      <c r="BV151" s="7">
        <f t="shared" si="169"/>
        <v>0</v>
      </c>
      <c r="BW151" s="7">
        <f t="shared" si="169"/>
        <v>0</v>
      </c>
      <c r="BX151" s="7">
        <f t="shared" si="169"/>
        <v>0</v>
      </c>
      <c r="BY151" s="7">
        <f t="shared" si="169"/>
        <v>0</v>
      </c>
      <c r="BZ151" s="7">
        <f t="shared" si="169"/>
        <v>0</v>
      </c>
      <c r="CA151" s="7">
        <f t="shared" si="169"/>
        <v>0</v>
      </c>
      <c r="CB151" s="7">
        <f t="shared" si="169"/>
        <v>0</v>
      </c>
      <c r="CC151" s="7">
        <f t="shared" si="169"/>
        <v>0</v>
      </c>
      <c r="CD151" s="7">
        <f t="shared" si="169"/>
        <v>0</v>
      </c>
      <c r="CE151" s="7">
        <f t="shared" si="169"/>
        <v>0</v>
      </c>
    </row>
    <row r="153" spans="2:83" hidden="1" x14ac:dyDescent="0.25"/>
    <row r="154" spans="2:83" hidden="1" x14ac:dyDescent="0.25"/>
    <row r="155" spans="2:83" hidden="1" x14ac:dyDescent="0.25"/>
    <row r="156" spans="2:83" hidden="1" x14ac:dyDescent="0.25">
      <c r="W156" s="260"/>
      <c r="X156" s="260"/>
      <c r="Y156" s="260"/>
      <c r="Z156" s="260"/>
      <c r="AA156" s="260"/>
      <c r="AB156" s="260"/>
      <c r="AC156" s="260"/>
    </row>
    <row r="157" spans="2:83" hidden="1" x14ac:dyDescent="0.25">
      <c r="W157" s="260"/>
      <c r="X157" s="260"/>
      <c r="Y157" s="260"/>
      <c r="Z157" s="260"/>
      <c r="AA157" s="260"/>
      <c r="AB157" s="260"/>
      <c r="AC157" s="260"/>
    </row>
    <row r="158" spans="2:83" x14ac:dyDescent="0.25">
      <c r="C158" s="70"/>
      <c r="D158" s="70"/>
      <c r="E158" s="70"/>
      <c r="F158" s="70"/>
      <c r="W158" s="315" t="s">
        <v>167</v>
      </c>
      <c r="X158" s="316"/>
      <c r="Y158" s="317"/>
      <c r="Z158" s="261"/>
      <c r="AA158" s="305" t="s">
        <v>168</v>
      </c>
      <c r="AB158" s="305"/>
      <c r="AC158" s="305"/>
    </row>
    <row r="159" spans="2:83" ht="49.2" customHeight="1" x14ac:dyDescent="0.25">
      <c r="C159" s="259"/>
      <c r="D159" s="70"/>
      <c r="E159" s="70"/>
      <c r="F159" s="70"/>
      <c r="G159" s="153"/>
      <c r="H159" s="153"/>
      <c r="I159" s="153"/>
      <c r="J159" s="153"/>
      <c r="K159" s="153"/>
      <c r="L159" s="153"/>
      <c r="M159" s="153"/>
      <c r="N159" s="153"/>
      <c r="O159" s="153"/>
      <c r="P159" s="153"/>
      <c r="Q159" s="153"/>
      <c r="R159" s="153"/>
      <c r="S159" s="153"/>
      <c r="T159" s="153"/>
      <c r="U159" s="153"/>
      <c r="V159" s="153"/>
      <c r="W159" s="268" t="s">
        <v>124</v>
      </c>
      <c r="X159" s="271" t="s">
        <v>63</v>
      </c>
      <c r="Y159" s="272" t="s">
        <v>166</v>
      </c>
      <c r="Z159" s="153"/>
      <c r="AA159" s="268" t="s">
        <v>124</v>
      </c>
      <c r="AB159" s="271" t="s">
        <v>63</v>
      </c>
      <c r="AC159" s="272" t="s">
        <v>166</v>
      </c>
    </row>
    <row r="160" spans="2:83" ht="14.4" customHeight="1" x14ac:dyDescent="0.25">
      <c r="C160" s="302" t="s">
        <v>306</v>
      </c>
      <c r="D160" s="70"/>
      <c r="E160" s="13" t="s">
        <v>0</v>
      </c>
      <c r="F160" s="13"/>
      <c r="G160" s="70"/>
      <c r="H160" s="70"/>
      <c r="I160" s="70"/>
      <c r="J160" s="70"/>
      <c r="K160" s="70"/>
      <c r="L160" s="70"/>
      <c r="M160" s="70"/>
      <c r="N160" s="70"/>
      <c r="O160" s="70"/>
      <c r="P160" s="70"/>
      <c r="Q160" s="70"/>
      <c r="R160" s="70"/>
      <c r="S160" s="70"/>
      <c r="T160" s="70"/>
      <c r="U160" s="70"/>
      <c r="V160" s="70"/>
      <c r="W160" s="262">
        <f>AO6/SUM(AO$6:AO$11)</f>
        <v>0.13993094477693091</v>
      </c>
      <c r="X160" s="264">
        <f>AO78/(AO$78+AO$81+AO$88+AO$91+AO$95+AO$98)</f>
        <v>1.4028774391906428E-2</v>
      </c>
      <c r="Y160" s="266">
        <f>AO128/(AO$128+AO$131+AO$138+AO$141+AO$145+AO$148)</f>
        <v>0.36218285040055365</v>
      </c>
      <c r="Z160" s="13"/>
      <c r="AA160" s="262">
        <f t="shared" ref="AA160:AA165" si="170">AT6/SUM(AT$6:AT$11)</f>
        <v>0.19850762228278251</v>
      </c>
      <c r="AB160" s="264">
        <f>AT78/(AT$78+AT$81+AT$88+AT$91+AT$95+AT$98)</f>
        <v>2.1598736231088111E-2</v>
      </c>
      <c r="AC160" s="266">
        <f>AT128/(AT$128+AT$131+AT$138+AT$141+AT$145+AT$148)</f>
        <v>0.45120314941820272</v>
      </c>
    </row>
    <row r="161" spans="3:29" ht="14.4" customHeight="1" x14ac:dyDescent="0.25">
      <c r="C161" s="303"/>
      <c r="D161" s="70"/>
      <c r="E161" s="13" t="s">
        <v>1</v>
      </c>
      <c r="F161" s="13"/>
      <c r="G161" s="70"/>
      <c r="H161" s="70"/>
      <c r="I161" s="70"/>
      <c r="J161" s="70"/>
      <c r="K161" s="70"/>
      <c r="L161" s="70"/>
      <c r="M161" s="70"/>
      <c r="N161" s="70"/>
      <c r="O161" s="70"/>
      <c r="P161" s="70"/>
      <c r="Q161" s="70"/>
      <c r="R161" s="70"/>
      <c r="S161" s="70"/>
      <c r="T161" s="70"/>
      <c r="U161" s="70"/>
      <c r="V161" s="70"/>
      <c r="W161" s="262">
        <f t="shared" ref="W161:W165" si="171">AO7/SUM(AO$6:AO$11)</f>
        <v>0.1963781882610949</v>
      </c>
      <c r="X161" s="264">
        <f>AO81/(AO$78+AO$81+AO$88+AO$91+AO$95+AO$98)</f>
        <v>0.171247166334342</v>
      </c>
      <c r="Y161" s="266">
        <f>AO131/(AO$128+AO$131+AO$138+AO$141+AO$145+AO$148)</f>
        <v>0.24074134337120112</v>
      </c>
      <c r="Z161" s="13"/>
      <c r="AA161" s="262">
        <f t="shared" si="170"/>
        <v>0.19778194756975828</v>
      </c>
      <c r="AB161" s="264">
        <f>AT81/(AT$78+AT$81+AT$88+AT$91+AT$95+AT$98)</f>
        <v>0.18061905586971269</v>
      </c>
      <c r="AC161" s="266">
        <f>AT131/(AT$128+AT$131+AT$138+AT$141+AT$145+AT$148)</f>
        <v>0.22229731286375407</v>
      </c>
    </row>
    <row r="162" spans="3:29" ht="14.4" customHeight="1" x14ac:dyDescent="0.25">
      <c r="C162" s="303"/>
      <c r="D162" s="70"/>
      <c r="E162" s="13" t="s">
        <v>305</v>
      </c>
      <c r="F162" s="13"/>
      <c r="G162" s="70"/>
      <c r="H162" s="70"/>
      <c r="I162" s="70"/>
      <c r="J162" s="70"/>
      <c r="K162" s="70"/>
      <c r="L162" s="70"/>
      <c r="M162" s="70"/>
      <c r="N162" s="70"/>
      <c r="O162" s="70"/>
      <c r="P162" s="70"/>
      <c r="Q162" s="70"/>
      <c r="R162" s="70"/>
      <c r="S162" s="70"/>
      <c r="T162" s="70"/>
      <c r="U162" s="70"/>
      <c r="V162" s="70"/>
      <c r="W162" s="262">
        <f t="shared" si="171"/>
        <v>0.18497929626302673</v>
      </c>
      <c r="X162" s="264">
        <f>AO88/(AO$78+AO$81+AO$88+AO$91+AO$95+AO$98)</f>
        <v>0.23181370091015785</v>
      </c>
      <c r="Y162" s="266">
        <f>AO138/(AO$128+AO$131+AO$138+AO$141+AO$145+AO$148)</f>
        <v>0.10230371053054398</v>
      </c>
      <c r="Z162" s="13"/>
      <c r="AA162" s="262">
        <f t="shared" si="170"/>
        <v>0.44572900859326581</v>
      </c>
      <c r="AB162" s="264">
        <f>AT88/(AT$78+AT$81+AT$88+AT$91+AT$95+AT$98)</f>
        <v>0.60622252035214186</v>
      </c>
      <c r="AC162" s="266">
        <f>AT138/(AT$128+AT$131+AT$138+AT$141+AT$145+AT$148)</f>
        <v>0.21648109764393625</v>
      </c>
    </row>
    <row r="163" spans="3:29" ht="14.4" customHeight="1" x14ac:dyDescent="0.25">
      <c r="C163" s="303"/>
      <c r="D163" s="70"/>
      <c r="E163" s="13" t="s">
        <v>3</v>
      </c>
      <c r="F163" s="13"/>
      <c r="G163" s="70"/>
      <c r="H163" s="70"/>
      <c r="I163" s="70"/>
      <c r="J163" s="70"/>
      <c r="K163" s="70"/>
      <c r="L163" s="70"/>
      <c r="M163" s="70"/>
      <c r="N163" s="70"/>
      <c r="O163" s="70"/>
      <c r="P163" s="70"/>
      <c r="Q163" s="70"/>
      <c r="R163" s="70"/>
      <c r="S163" s="70"/>
      <c r="T163" s="70"/>
      <c r="U163" s="70"/>
      <c r="V163" s="70"/>
      <c r="W163" s="262">
        <f t="shared" si="171"/>
        <v>0.46438327899337561</v>
      </c>
      <c r="X163" s="264">
        <f>AO91/(AO$78+AO$81+AO$88+AO$91+AO$95+AO$98)</f>
        <v>0.5819592177017362</v>
      </c>
      <c r="Y163" s="266">
        <f>AO141/(AO$128+AO$131+AO$138+AO$141+AO$145+AO$148)</f>
        <v>0.25682945880500124</v>
      </c>
      <c r="Z163" s="13"/>
      <c r="AA163" s="262">
        <f t="shared" si="170"/>
        <v>9.2023435566975814E-2</v>
      </c>
      <c r="AB163" s="264">
        <f>AT91/(AT$78+AT$81+AT$88+AT$91+AT$95+AT$98)</f>
        <v>0.125158286683964</v>
      </c>
      <c r="AC163" s="266">
        <f>AT141/(AT$128+AT$131+AT$138+AT$141+AT$145+AT$148)</f>
        <v>4.4693825074067536E-2</v>
      </c>
    </row>
    <row r="164" spans="3:29" ht="14.4" customHeight="1" x14ac:dyDescent="0.25">
      <c r="C164" s="303"/>
      <c r="D164" s="70"/>
      <c r="E164" s="13" t="s">
        <v>4</v>
      </c>
      <c r="F164" s="13"/>
      <c r="G164" s="70"/>
      <c r="H164" s="70"/>
      <c r="I164" s="70"/>
      <c r="J164" s="70"/>
      <c r="K164" s="70"/>
      <c r="L164" s="70"/>
      <c r="M164" s="70"/>
      <c r="N164" s="70"/>
      <c r="O164" s="70"/>
      <c r="P164" s="70"/>
      <c r="Q164" s="70"/>
      <c r="R164" s="70"/>
      <c r="S164" s="70"/>
      <c r="T164" s="70"/>
      <c r="U164" s="70"/>
      <c r="V164" s="70"/>
      <c r="W164" s="262">
        <f t="shared" si="171"/>
        <v>1.3721109888149592E-2</v>
      </c>
      <c r="X164" s="264">
        <f>AO95/(AO$78+AO$81+AO$88+AO$91+AO$95+AO$98)</f>
        <v>0</v>
      </c>
      <c r="Y164" s="266">
        <f>AO145/(AO$128+AO$131+AO$138+AO$141+AO$145+AO$148)</f>
        <v>3.794263689270002E-2</v>
      </c>
      <c r="Z164" s="13"/>
      <c r="AA164" s="262">
        <f t="shared" si="170"/>
        <v>1.8778876192923226E-2</v>
      </c>
      <c r="AB164" s="264">
        <f>AT95/(AT$78+AT$81+AT$88+AT$91+AT$95+AT$98)</f>
        <v>0</v>
      </c>
      <c r="AC164" s="266">
        <f>AT145/(AT$128+AT$131+AT$138+AT$141+AT$145+AT$148)</f>
        <v>4.5602503453765826E-2</v>
      </c>
    </row>
    <row r="165" spans="3:29" ht="15" customHeight="1" thickBot="1" x14ac:dyDescent="0.3">
      <c r="C165" s="304"/>
      <c r="D165" s="70"/>
      <c r="E165" s="105" t="s">
        <v>5</v>
      </c>
      <c r="F165" s="13"/>
      <c r="G165" s="70"/>
      <c r="H165" s="70"/>
      <c r="I165" s="70"/>
      <c r="J165" s="70"/>
      <c r="K165" s="70"/>
      <c r="L165" s="70"/>
      <c r="M165" s="70"/>
      <c r="N165" s="70"/>
      <c r="O165" s="70"/>
      <c r="P165" s="70"/>
      <c r="Q165" s="70"/>
      <c r="R165" s="70"/>
      <c r="S165" s="70"/>
      <c r="T165" s="70"/>
      <c r="U165" s="70"/>
      <c r="V165" s="70"/>
      <c r="W165" s="263">
        <f t="shared" si="171"/>
        <v>6.0718181742239023E-4</v>
      </c>
      <c r="X165" s="265">
        <f>AO98/(AO$78+AO$81+AO$88+AO$91+AO$95+AO$98)</f>
        <v>9.5114066185750094E-4</v>
      </c>
      <c r="Y165" s="267">
        <f>AO148/(AO$128+AO$131+AO$138+AO$141+AO$145+AO$148)</f>
        <v>0</v>
      </c>
      <c r="Z165" s="13"/>
      <c r="AA165" s="263">
        <f t="shared" si="170"/>
        <v>4.7179109794294377E-2</v>
      </c>
      <c r="AB165" s="265">
        <f>AT98/(AT$78+AT$81+AT$88+AT$91+AT$95+AT$98)</f>
        <v>6.6401400863093513E-2</v>
      </c>
      <c r="AC165" s="267">
        <f>AT148/(AT$128+AT$131+AT$138+AT$141+AT$145+AT$148)</f>
        <v>1.9722111546273645E-2</v>
      </c>
    </row>
    <row r="166" spans="3:29" ht="14.4" hidden="1" customHeight="1" x14ac:dyDescent="0.25">
      <c r="C166" s="70"/>
      <c r="D166" s="70"/>
      <c r="E166" s="13" t="s">
        <v>27</v>
      </c>
      <c r="F166" s="13"/>
      <c r="G166" s="160"/>
      <c r="H166" s="160"/>
      <c r="I166" s="160"/>
      <c r="J166" s="160"/>
      <c r="K166" s="160"/>
      <c r="L166" s="160"/>
      <c r="M166" s="160"/>
      <c r="N166" s="160"/>
      <c r="O166" s="160"/>
      <c r="P166" s="160"/>
      <c r="Q166" s="160"/>
      <c r="R166" s="160"/>
      <c r="S166" s="160"/>
      <c r="T166" s="160"/>
      <c r="U166" s="160"/>
      <c r="V166" s="160"/>
      <c r="W166" s="107">
        <f>SUM(W160:W165)</f>
        <v>1</v>
      </c>
      <c r="X166" s="107">
        <f t="shared" ref="X166:Y166" si="172">SUM(X160:X165)</f>
        <v>1</v>
      </c>
      <c r="Y166" s="107">
        <f t="shared" si="172"/>
        <v>1</v>
      </c>
      <c r="Z166" s="13"/>
      <c r="AA166" s="107">
        <f>SUM(AA160:AA165)</f>
        <v>1</v>
      </c>
      <c r="AB166" s="107">
        <f t="shared" ref="AB166:AC166" si="173">SUM(AB160:AB165)</f>
        <v>1.0000000000000002</v>
      </c>
      <c r="AC166" s="107">
        <f t="shared" si="173"/>
        <v>1</v>
      </c>
    </row>
    <row r="167" spans="3:29" x14ac:dyDescent="0.25">
      <c r="D167" s="70"/>
    </row>
    <row r="168" spans="3:29" ht="159" customHeight="1" x14ac:dyDescent="0.25"/>
  </sheetData>
  <mergeCells count="40">
    <mergeCell ref="E20:E22"/>
    <mergeCell ref="B2:C2"/>
    <mergeCell ref="E2:E4"/>
    <mergeCell ref="B3:C3"/>
    <mergeCell ref="B4:C4"/>
    <mergeCell ref="B20:C20"/>
    <mergeCell ref="B21:C21"/>
    <mergeCell ref="B22:C22"/>
    <mergeCell ref="W158:Y158"/>
    <mergeCell ref="B70:C70"/>
    <mergeCell ref="B23:B28"/>
    <mergeCell ref="B29:B31"/>
    <mergeCell ref="B32:B38"/>
    <mergeCell ref="B39:B41"/>
    <mergeCell ref="B42:B45"/>
    <mergeCell ref="B46:B48"/>
    <mergeCell ref="B146:B148"/>
    <mergeCell ref="B149:B150"/>
    <mergeCell ref="B121:C121"/>
    <mergeCell ref="B122:C122"/>
    <mergeCell ref="B132:B138"/>
    <mergeCell ref="B139:B141"/>
    <mergeCell ref="B142:B145"/>
    <mergeCell ref="B49:B50"/>
    <mergeCell ref="C160:C165"/>
    <mergeCell ref="AA158:AC158"/>
    <mergeCell ref="B123:B128"/>
    <mergeCell ref="B129:B131"/>
    <mergeCell ref="B71:C71"/>
    <mergeCell ref="B72:C72"/>
    <mergeCell ref="B73:B78"/>
    <mergeCell ref="B79:B81"/>
    <mergeCell ref="E70:E72"/>
    <mergeCell ref="E120:E122"/>
    <mergeCell ref="B82:B88"/>
    <mergeCell ref="B89:B91"/>
    <mergeCell ref="B92:B95"/>
    <mergeCell ref="B96:B98"/>
    <mergeCell ref="B99:B100"/>
    <mergeCell ref="B120:C120"/>
  </mergeCells>
  <pageMargins left="0.7" right="0.7" top="0.75" bottom="0.75" header="0.3" footer="0.3"/>
  <pageSetup paperSize="9" scale="77" fitToWidth="2" fitToHeight="6" orientation="landscape" horizontalDpi="4294967293" r:id="rId1"/>
  <headerFooter>
    <oddHeader>&amp;C&amp;8MELISA v0</oddHeader>
    <oddFooter>&amp;C&amp;8VHK for EC, Jan. 2015&amp;R&amp;8&amp;P</oddFooter>
  </headerFooter>
  <rowBreaks count="1" manualBreakCount="1">
    <brk id="51" max="1638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I101"/>
  <sheetViews>
    <sheetView view="pageLayout" topLeftCell="A26" zoomScaleNormal="100" workbookViewId="0">
      <selection activeCell="A7" sqref="A7"/>
    </sheetView>
  </sheetViews>
  <sheetFormatPr defaultColWidth="5.21875" defaultRowHeight="12" x14ac:dyDescent="0.25"/>
  <cols>
    <col min="1" max="1" width="8.88671875" style="4" customWidth="1"/>
    <col min="2" max="2" width="5.5546875" style="4" customWidth="1"/>
    <col min="3" max="3" width="24.21875" style="196" customWidth="1"/>
    <col min="4" max="5" width="4.33203125" style="4" customWidth="1"/>
    <col min="6" max="6" width="4.88671875" style="4" customWidth="1"/>
    <col min="7" max="7" width="5.109375" style="4" customWidth="1"/>
    <col min="8" max="8" width="4.6640625" style="4" customWidth="1"/>
    <col min="9" max="9" width="4.6640625" style="83" customWidth="1"/>
    <col min="10" max="10" width="4.33203125" style="4" customWidth="1"/>
    <col min="11" max="11" width="4.88671875" style="4" customWidth="1"/>
    <col min="12" max="12" width="4.6640625" style="83" customWidth="1"/>
    <col min="13" max="13" width="4.44140625" style="4" customWidth="1"/>
    <col min="14" max="18" width="4.33203125" style="4" customWidth="1"/>
    <col min="19" max="19" width="4.6640625" style="83" customWidth="1"/>
    <col min="20" max="20" width="4.33203125" style="4" customWidth="1"/>
    <col min="21" max="21" width="4.77734375" style="4" customWidth="1"/>
    <col min="22" max="22" width="4.6640625" style="4" customWidth="1"/>
    <col min="23" max="24" width="4.88671875" style="4" customWidth="1"/>
    <col min="25" max="25" width="4.6640625" style="4" customWidth="1"/>
    <col min="26" max="26" width="3.6640625" style="83" customWidth="1"/>
    <col min="27" max="27" width="5.77734375" style="4" customWidth="1"/>
    <col min="28" max="28" width="5.109375" style="4" customWidth="1"/>
    <col min="29" max="29" width="3.44140625" style="83" customWidth="1"/>
    <col min="30" max="31" width="4" style="83" customWidth="1"/>
    <col min="32" max="32" width="4.6640625" style="83" customWidth="1"/>
    <col min="33" max="36" width="4.6640625" style="4" customWidth="1"/>
    <col min="37" max="37" width="4.6640625" style="172" customWidth="1"/>
    <col min="38" max="46" width="4.6640625" style="4" customWidth="1"/>
    <col min="47" max="47" width="6.6640625" style="4" customWidth="1"/>
    <col min="48" max="49" width="7.33203125" style="4" customWidth="1"/>
    <col min="50" max="50" width="1.33203125" style="4" customWidth="1"/>
    <col min="51" max="54" width="6.6640625" style="18" customWidth="1"/>
    <col min="55" max="55" width="1.33203125" style="4" customWidth="1"/>
    <col min="56" max="61" width="6.6640625" style="18" customWidth="1"/>
    <col min="62" max="62" width="4.6640625" style="18" customWidth="1"/>
    <col min="63" max="64" width="5.109375" style="18" customWidth="1"/>
    <col min="65" max="65" width="1.109375" style="18" customWidth="1"/>
    <col min="66" max="76" width="5.109375" style="18" customWidth="1"/>
    <col min="77" max="77" width="5.109375" style="121" customWidth="1"/>
    <col min="78" max="86" width="5.109375" style="18" customWidth="1"/>
    <col min="87" max="87" width="5.109375" style="121" customWidth="1"/>
    <col min="88" max="96" width="5.33203125" style="4" customWidth="1"/>
    <col min="97" max="97" width="8.44140625" style="18" customWidth="1"/>
    <col min="98" max="125" width="5.33203125" style="18" customWidth="1"/>
    <col min="126" max="126" width="5.33203125" style="121" customWidth="1"/>
    <col min="127" max="128" width="5.33203125" style="4" customWidth="1"/>
    <col min="129" max="130" width="5.33203125" style="174" customWidth="1"/>
    <col min="131" max="135" width="5.33203125" style="4" customWidth="1"/>
    <col min="136" max="165" width="5.33203125" style="4" hidden="1" customWidth="1"/>
    <col min="166" max="16384" width="5.21875" style="4"/>
  </cols>
  <sheetData>
    <row r="1" spans="3:130" s="112" customFormat="1" ht="24.75" customHeight="1" x14ac:dyDescent="0.3">
      <c r="C1" s="108"/>
      <c r="D1" s="325" t="s">
        <v>0</v>
      </c>
      <c r="E1" s="325"/>
      <c r="F1" s="325"/>
      <c r="G1" s="325"/>
      <c r="H1" s="325"/>
      <c r="I1" s="325"/>
      <c r="J1" s="325" t="s">
        <v>1</v>
      </c>
      <c r="K1" s="325"/>
      <c r="L1" s="325"/>
      <c r="M1" s="325" t="s">
        <v>2</v>
      </c>
      <c r="N1" s="325"/>
      <c r="O1" s="325"/>
      <c r="P1" s="325"/>
      <c r="Q1" s="325"/>
      <c r="R1" s="325"/>
      <c r="S1" s="325"/>
      <c r="T1" s="325" t="s">
        <v>3</v>
      </c>
      <c r="U1" s="325"/>
      <c r="V1" s="325"/>
      <c r="W1" s="325" t="s">
        <v>4</v>
      </c>
      <c r="X1" s="325"/>
      <c r="Y1" s="325"/>
      <c r="Z1" s="325"/>
      <c r="AA1" s="325" t="s">
        <v>5</v>
      </c>
      <c r="AB1" s="325"/>
      <c r="AC1" s="325"/>
      <c r="AD1" s="109"/>
      <c r="AE1" s="110"/>
      <c r="AF1" s="111"/>
    </row>
    <row r="2" spans="3:130" s="117" customFormat="1" ht="99.6" customHeight="1" x14ac:dyDescent="0.25">
      <c r="C2" s="113" t="s">
        <v>49</v>
      </c>
      <c r="D2" s="114" t="s">
        <v>6</v>
      </c>
      <c r="E2" s="114" t="s">
        <v>7</v>
      </c>
      <c r="F2" s="114" t="s">
        <v>8</v>
      </c>
      <c r="G2" s="114" t="s">
        <v>9</v>
      </c>
      <c r="H2" s="114" t="s">
        <v>10</v>
      </c>
      <c r="I2" s="115" t="s">
        <v>0</v>
      </c>
      <c r="J2" s="114" t="s">
        <v>11</v>
      </c>
      <c r="K2" s="114" t="s">
        <v>12</v>
      </c>
      <c r="L2" s="115" t="s">
        <v>1</v>
      </c>
      <c r="M2" s="114" t="s">
        <v>13</v>
      </c>
      <c r="N2" s="114" t="s">
        <v>14</v>
      </c>
      <c r="O2" s="114" t="s">
        <v>15</v>
      </c>
      <c r="P2" s="114" t="s">
        <v>16</v>
      </c>
      <c r="Q2" s="114" t="s">
        <v>17</v>
      </c>
      <c r="R2" s="114" t="s">
        <v>18</v>
      </c>
      <c r="S2" s="115" t="s">
        <v>26</v>
      </c>
      <c r="T2" s="114" t="s">
        <v>19</v>
      </c>
      <c r="U2" s="114" t="s">
        <v>20</v>
      </c>
      <c r="V2" s="115" t="s">
        <v>3</v>
      </c>
      <c r="W2" s="114" t="s">
        <v>21</v>
      </c>
      <c r="X2" s="114" t="s">
        <v>22</v>
      </c>
      <c r="Y2" s="114" t="s">
        <v>23</v>
      </c>
      <c r="Z2" s="115" t="s">
        <v>4</v>
      </c>
      <c r="AA2" s="114" t="s">
        <v>24</v>
      </c>
      <c r="AB2" s="114" t="s">
        <v>25</v>
      </c>
      <c r="AC2" s="115" t="s">
        <v>5</v>
      </c>
      <c r="AD2" s="115" t="s">
        <v>36</v>
      </c>
      <c r="AE2" s="115" t="s">
        <v>37</v>
      </c>
      <c r="AF2" s="116"/>
    </row>
    <row r="3" spans="3:130" x14ac:dyDescent="0.25">
      <c r="C3" s="118"/>
      <c r="D3" s="89"/>
      <c r="E3" s="89"/>
      <c r="F3" s="89"/>
      <c r="G3" s="89"/>
      <c r="H3" s="89"/>
      <c r="I3" s="7"/>
      <c r="J3" s="89"/>
      <c r="K3" s="89"/>
      <c r="L3" s="7"/>
      <c r="M3" s="89"/>
      <c r="N3" s="89"/>
      <c r="O3" s="89"/>
      <c r="P3" s="89"/>
      <c r="Q3" s="89"/>
      <c r="R3" s="89"/>
      <c r="S3" s="7"/>
      <c r="T3" s="89"/>
      <c r="U3" s="89"/>
      <c r="V3" s="7"/>
      <c r="W3" s="89"/>
      <c r="X3" s="89"/>
      <c r="Y3" s="89"/>
      <c r="Z3" s="7"/>
      <c r="AA3" s="89"/>
      <c r="AB3" s="89"/>
      <c r="AC3" s="7"/>
      <c r="AD3" s="7"/>
      <c r="AE3" s="7"/>
      <c r="AF3" s="19"/>
      <c r="AK3" s="4"/>
      <c r="AY3" s="4"/>
      <c r="AZ3" s="4"/>
      <c r="BA3" s="4"/>
      <c r="BB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Y3" s="4"/>
      <c r="DZ3" s="4"/>
    </row>
    <row r="4" spans="3:130" s="127" customFormat="1" hidden="1" x14ac:dyDescent="0.25">
      <c r="C4" s="124" t="s">
        <v>51</v>
      </c>
      <c r="D4" s="125">
        <v>1</v>
      </c>
      <c r="E4" s="125">
        <f>D4+1</f>
        <v>2</v>
      </c>
      <c r="F4" s="125">
        <f t="shared" ref="F4:AE4" si="0">E4+1</f>
        <v>3</v>
      </c>
      <c r="G4" s="125">
        <f t="shared" si="0"/>
        <v>4</v>
      </c>
      <c r="H4" s="125">
        <f t="shared" si="0"/>
        <v>5</v>
      </c>
      <c r="I4" s="125">
        <f t="shared" si="0"/>
        <v>6</v>
      </c>
      <c r="J4" s="125">
        <f t="shared" si="0"/>
        <v>7</v>
      </c>
      <c r="K4" s="125">
        <f t="shared" si="0"/>
        <v>8</v>
      </c>
      <c r="L4" s="125">
        <f t="shared" si="0"/>
        <v>9</v>
      </c>
      <c r="M4" s="125">
        <f t="shared" si="0"/>
        <v>10</v>
      </c>
      <c r="N4" s="125">
        <f t="shared" si="0"/>
        <v>11</v>
      </c>
      <c r="O4" s="125">
        <f t="shared" si="0"/>
        <v>12</v>
      </c>
      <c r="P4" s="125">
        <f t="shared" si="0"/>
        <v>13</v>
      </c>
      <c r="Q4" s="125">
        <f t="shared" si="0"/>
        <v>14</v>
      </c>
      <c r="R4" s="125">
        <f t="shared" si="0"/>
        <v>15</v>
      </c>
      <c r="S4" s="125">
        <f t="shared" si="0"/>
        <v>16</v>
      </c>
      <c r="T4" s="125">
        <f t="shared" si="0"/>
        <v>17</v>
      </c>
      <c r="U4" s="125">
        <f t="shared" si="0"/>
        <v>18</v>
      </c>
      <c r="V4" s="125">
        <f t="shared" si="0"/>
        <v>19</v>
      </c>
      <c r="W4" s="125">
        <f t="shared" si="0"/>
        <v>20</v>
      </c>
      <c r="X4" s="125">
        <f t="shared" si="0"/>
        <v>21</v>
      </c>
      <c r="Y4" s="125">
        <f t="shared" si="0"/>
        <v>22</v>
      </c>
      <c r="Z4" s="125">
        <f t="shared" si="0"/>
        <v>23</v>
      </c>
      <c r="AA4" s="125">
        <f t="shared" si="0"/>
        <v>24</v>
      </c>
      <c r="AB4" s="125">
        <f t="shared" si="0"/>
        <v>25</v>
      </c>
      <c r="AC4" s="125">
        <f t="shared" si="0"/>
        <v>26</v>
      </c>
      <c r="AD4" s="125">
        <f t="shared" si="0"/>
        <v>27</v>
      </c>
      <c r="AE4" s="125">
        <f t="shared" si="0"/>
        <v>28</v>
      </c>
      <c r="AF4" s="126"/>
    </row>
    <row r="5" spans="3:130" x14ac:dyDescent="0.25">
      <c r="C5" s="118" t="s">
        <v>50</v>
      </c>
      <c r="D5" s="57">
        <v>8000</v>
      </c>
      <c r="E5" s="57">
        <v>8000</v>
      </c>
      <c r="F5" s="57">
        <v>13000</v>
      </c>
      <c r="G5" s="57">
        <v>20000</v>
      </c>
      <c r="H5" s="57">
        <v>11000</v>
      </c>
      <c r="I5" s="7"/>
      <c r="J5" s="57">
        <v>6000</v>
      </c>
      <c r="K5" s="57">
        <v>10000</v>
      </c>
      <c r="L5" s="7"/>
      <c r="M5" s="57">
        <v>2000</v>
      </c>
      <c r="N5" s="57">
        <v>1000</v>
      </c>
      <c r="O5" s="57">
        <v>2000</v>
      </c>
      <c r="P5" s="57">
        <v>1500</v>
      </c>
      <c r="Q5" s="57">
        <v>1500</v>
      </c>
      <c r="R5" s="57">
        <v>1500</v>
      </c>
      <c r="S5" s="7"/>
      <c r="T5" s="57">
        <v>1000</v>
      </c>
      <c r="U5" s="57">
        <v>1000</v>
      </c>
      <c r="V5" s="7"/>
      <c r="W5" s="57">
        <v>8000</v>
      </c>
      <c r="X5" s="57">
        <v>12000</v>
      </c>
      <c r="Y5" s="57">
        <v>8000</v>
      </c>
      <c r="Z5" s="7"/>
      <c r="AA5" s="57">
        <v>20000</v>
      </c>
      <c r="AB5" s="57">
        <v>20000</v>
      </c>
      <c r="AC5" s="7"/>
      <c r="AD5" s="57">
        <v>1000</v>
      </c>
      <c r="AE5" s="57">
        <v>1500</v>
      </c>
      <c r="AF5" s="19"/>
      <c r="AK5" s="4"/>
      <c r="AY5" s="4"/>
      <c r="AZ5" s="4"/>
      <c r="BA5" s="4"/>
      <c r="BB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Y5" s="4"/>
      <c r="DZ5" s="4"/>
    </row>
    <row r="6" spans="3:130" hidden="1" x14ac:dyDescent="0.25">
      <c r="C6" s="118"/>
      <c r="D6" s="89"/>
      <c r="E6" s="89"/>
      <c r="F6" s="89"/>
      <c r="G6" s="89"/>
      <c r="H6" s="89"/>
      <c r="I6" s="7"/>
      <c r="J6" s="89"/>
      <c r="K6" s="89"/>
      <c r="L6" s="7"/>
      <c r="M6" s="89"/>
      <c r="N6" s="89"/>
      <c r="O6" s="89"/>
      <c r="P6" s="89"/>
      <c r="Q6" s="89"/>
      <c r="R6" s="89"/>
      <c r="S6" s="7"/>
      <c r="T6" s="89"/>
      <c r="U6" s="89"/>
      <c r="V6" s="7"/>
      <c r="W6" s="89"/>
      <c r="X6" s="89"/>
      <c r="Y6" s="89"/>
      <c r="Z6" s="7"/>
      <c r="AA6" s="89"/>
      <c r="AB6" s="89"/>
      <c r="AC6" s="7"/>
      <c r="AD6" s="89"/>
      <c r="AE6" s="89"/>
      <c r="AF6" s="19"/>
      <c r="AK6" s="4"/>
      <c r="AY6" s="4"/>
      <c r="AZ6" s="4"/>
      <c r="BA6" s="4"/>
      <c r="BB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Y6" s="4"/>
      <c r="DZ6" s="4"/>
    </row>
    <row r="7" spans="3:130" x14ac:dyDescent="0.25">
      <c r="C7" s="132" t="s">
        <v>162</v>
      </c>
      <c r="D7" s="133">
        <v>700</v>
      </c>
      <c r="E7" s="133">
        <v>700</v>
      </c>
      <c r="F7" s="133">
        <v>700</v>
      </c>
      <c r="G7" s="133">
        <v>700</v>
      </c>
      <c r="H7" s="133">
        <v>700</v>
      </c>
      <c r="I7" s="134"/>
      <c r="J7" s="133">
        <v>500</v>
      </c>
      <c r="K7" s="133">
        <v>700</v>
      </c>
      <c r="L7" s="134"/>
      <c r="M7" s="133">
        <v>450</v>
      </c>
      <c r="N7" s="133">
        <v>450</v>
      </c>
      <c r="O7" s="133">
        <v>450</v>
      </c>
      <c r="P7" s="133">
        <v>450</v>
      </c>
      <c r="Q7" s="133">
        <v>450</v>
      </c>
      <c r="R7" s="133">
        <v>450</v>
      </c>
      <c r="S7" s="134"/>
      <c r="T7" s="133">
        <v>450</v>
      </c>
      <c r="U7" s="133">
        <v>450</v>
      </c>
      <c r="V7" s="134"/>
      <c r="W7" s="133">
        <v>700</v>
      </c>
      <c r="X7" s="133">
        <v>700</v>
      </c>
      <c r="Y7" s="133">
        <v>700</v>
      </c>
      <c r="Z7" s="134"/>
      <c r="AA7" s="135">
        <f>AVERAGE(E73:I73)</f>
        <v>500</v>
      </c>
      <c r="AB7" s="135">
        <f>AVERAGE(E61:I61)</f>
        <v>500</v>
      </c>
      <c r="AC7" s="134"/>
      <c r="AD7" s="133">
        <v>450</v>
      </c>
      <c r="AE7" s="133">
        <v>450</v>
      </c>
      <c r="AF7" s="19"/>
      <c r="AK7" s="4"/>
      <c r="AY7" s="4"/>
      <c r="AZ7" s="4"/>
      <c r="BA7" s="4"/>
      <c r="BB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Y7" s="4"/>
      <c r="DZ7" s="4"/>
    </row>
    <row r="8" spans="3:130" ht="12" customHeight="1" x14ac:dyDescent="0.25">
      <c r="C8" s="132" t="s">
        <v>52</v>
      </c>
      <c r="D8" s="133">
        <v>2200</v>
      </c>
      <c r="E8" s="133">
        <v>2200</v>
      </c>
      <c r="F8" s="133">
        <v>2200</v>
      </c>
      <c r="G8" s="133">
        <v>2200</v>
      </c>
      <c r="H8" s="133">
        <v>2200</v>
      </c>
      <c r="I8" s="134"/>
      <c r="J8" s="133">
        <v>500</v>
      </c>
      <c r="K8" s="133">
        <v>1600</v>
      </c>
      <c r="L8" s="134"/>
      <c r="M8" s="133">
        <v>450</v>
      </c>
      <c r="N8" s="133">
        <v>450</v>
      </c>
      <c r="O8" s="133">
        <v>450</v>
      </c>
      <c r="P8" s="133">
        <v>450</v>
      </c>
      <c r="Q8" s="133">
        <v>450</v>
      </c>
      <c r="R8" s="133">
        <v>450</v>
      </c>
      <c r="S8" s="134"/>
      <c r="T8" s="133">
        <v>450</v>
      </c>
      <c r="U8" s="133">
        <v>450</v>
      </c>
      <c r="V8" s="134"/>
      <c r="W8" s="133">
        <v>4000</v>
      </c>
      <c r="X8" s="133">
        <v>4000</v>
      </c>
      <c r="Y8" s="133">
        <v>4000</v>
      </c>
      <c r="Z8" s="134"/>
      <c r="AA8" s="135">
        <f>AVERAGE(E79:I79)</f>
        <v>729.1048086914177</v>
      </c>
      <c r="AB8" s="135">
        <f>AVERAGE(E67:I67)</f>
        <v>1500</v>
      </c>
      <c r="AC8" s="134"/>
      <c r="AD8" s="133">
        <v>450</v>
      </c>
      <c r="AE8" s="133">
        <v>450</v>
      </c>
      <c r="AF8" s="19"/>
      <c r="AK8" s="4"/>
      <c r="AY8" s="4"/>
      <c r="AZ8" s="4"/>
      <c r="BA8" s="4"/>
      <c r="BB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Y8" s="4"/>
      <c r="DZ8" s="4"/>
    </row>
    <row r="9" spans="3:130" hidden="1" x14ac:dyDescent="0.25">
      <c r="C9" s="118"/>
      <c r="D9" s="89"/>
      <c r="E9" s="89"/>
      <c r="F9" s="89"/>
      <c r="G9" s="89"/>
      <c r="H9" s="89"/>
      <c r="I9" s="7"/>
      <c r="J9" s="89"/>
      <c r="K9" s="89"/>
      <c r="L9" s="7"/>
      <c r="M9" s="89"/>
      <c r="N9" s="89"/>
      <c r="O9" s="89"/>
      <c r="P9" s="89"/>
      <c r="Q9" s="89"/>
      <c r="R9" s="89"/>
      <c r="S9" s="7"/>
      <c r="T9" s="89"/>
      <c r="U9" s="89"/>
      <c r="V9" s="7"/>
      <c r="W9" s="89"/>
      <c r="X9" s="89"/>
      <c r="Y9" s="89"/>
      <c r="Z9" s="7"/>
      <c r="AA9" s="89"/>
      <c r="AB9" s="89"/>
      <c r="AC9" s="7"/>
      <c r="AD9" s="7"/>
      <c r="AE9" s="7"/>
      <c r="AF9" s="19"/>
      <c r="AK9" s="4"/>
      <c r="AY9" s="4"/>
      <c r="AZ9" s="4"/>
      <c r="BA9" s="4"/>
      <c r="BB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Y9" s="4"/>
      <c r="DZ9" s="4"/>
    </row>
    <row r="10" spans="3:130" x14ac:dyDescent="0.25">
      <c r="C10" s="132" t="s">
        <v>53</v>
      </c>
      <c r="D10" s="136">
        <f>IF(OperationHoursRes=0,0,LifeHours/OperationHoursRes)</f>
        <v>11.428571428571429</v>
      </c>
      <c r="E10" s="136">
        <f>IF(OperationHoursRes=0,0,LifeHours/OperationHoursRes)</f>
        <v>11.428571428571429</v>
      </c>
      <c r="F10" s="136">
        <f>IF(OperationHoursRes=0,0,LifeHours/OperationHoursRes)</f>
        <v>18.571428571428573</v>
      </c>
      <c r="G10" s="136">
        <f>IF(OperationHoursRes=0,0,LifeHours/OperationHoursRes)</f>
        <v>28.571428571428573</v>
      </c>
      <c r="H10" s="136">
        <f>IF(OperationHoursRes=0,0,LifeHours/OperationHoursRes)</f>
        <v>15.714285714285714</v>
      </c>
      <c r="I10" s="137"/>
      <c r="J10" s="136">
        <f>IF(OperationHoursRes=0,0,LifeHours/OperationHoursRes)</f>
        <v>12</v>
      </c>
      <c r="K10" s="136">
        <f>IF(OperationHoursRes=0,0,LifeHours/OperationHoursRes)</f>
        <v>14.285714285714286</v>
      </c>
      <c r="L10" s="137"/>
      <c r="M10" s="136">
        <f t="shared" ref="M10:R10" si="1">IF(OperationHoursRes=0,0,LifeHours/OperationHoursRes)</f>
        <v>4.4444444444444446</v>
      </c>
      <c r="N10" s="136">
        <f t="shared" si="1"/>
        <v>2.2222222222222223</v>
      </c>
      <c r="O10" s="136">
        <f t="shared" si="1"/>
        <v>4.4444444444444446</v>
      </c>
      <c r="P10" s="136">
        <f t="shared" si="1"/>
        <v>3.3333333333333335</v>
      </c>
      <c r="Q10" s="136">
        <f t="shared" si="1"/>
        <v>3.3333333333333335</v>
      </c>
      <c r="R10" s="136">
        <f t="shared" si="1"/>
        <v>3.3333333333333335</v>
      </c>
      <c r="S10" s="137"/>
      <c r="T10" s="136">
        <f>IF(OperationHoursRes=0,0,LifeHours/OperationHoursRes)</f>
        <v>2.2222222222222223</v>
      </c>
      <c r="U10" s="136">
        <f>IF(OperationHoursRes=0,0,LifeHours/OperationHoursRes)</f>
        <v>2.2222222222222223</v>
      </c>
      <c r="V10" s="137"/>
      <c r="W10" s="136">
        <f>IF(OperationHoursRes=0,0,LifeHours/OperationHoursRes)</f>
        <v>11.428571428571429</v>
      </c>
      <c r="X10" s="136">
        <f>IF(OperationHoursRes=0,0,LifeHours/OperationHoursRes)</f>
        <v>17.142857142857142</v>
      </c>
      <c r="Y10" s="136">
        <f>IF(OperationHoursRes=0,0,LifeHours/OperationHoursRes)</f>
        <v>11.428571428571429</v>
      </c>
      <c r="Z10" s="137"/>
      <c r="AA10" s="136">
        <f>IF(OperationHoursRes=0,0,LifeHours/OperationHoursRes)</f>
        <v>40</v>
      </c>
      <c r="AB10" s="136">
        <f>IF(OperationHoursRes=0,0,LifeHours/OperationHoursRes)</f>
        <v>40</v>
      </c>
      <c r="AC10" s="137"/>
      <c r="AD10" s="136">
        <f>IF(OperationHoursRes=0,0,LifeHours/OperationHoursRes)</f>
        <v>2.2222222222222223</v>
      </c>
      <c r="AE10" s="136">
        <f>IF(OperationHoursRes=0,0,LifeHours/OperationHoursRes)</f>
        <v>3.3333333333333335</v>
      </c>
      <c r="AF10" s="19"/>
      <c r="AK10" s="4"/>
      <c r="AY10" s="4"/>
      <c r="AZ10" s="4"/>
      <c r="BA10" s="4"/>
      <c r="BB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Y10" s="4"/>
      <c r="DZ10" s="4"/>
    </row>
    <row r="11" spans="3:130" x14ac:dyDescent="0.25">
      <c r="C11" s="132" t="s">
        <v>54</v>
      </c>
      <c r="D11" s="136">
        <f>IF(OperationHoursNonRes=0,0,LifeHours/OperationHoursNonRes)</f>
        <v>3.6363636363636362</v>
      </c>
      <c r="E11" s="136">
        <f>IF(OperationHoursNonRes=0,0,LifeHours/OperationHoursNonRes)</f>
        <v>3.6363636363636362</v>
      </c>
      <c r="F11" s="136">
        <f>IF(OperationHoursNonRes=0,0,LifeHours/OperationHoursNonRes)</f>
        <v>5.9090909090909092</v>
      </c>
      <c r="G11" s="136">
        <f>IF(OperationHoursNonRes=0,0,LifeHours/OperationHoursNonRes)</f>
        <v>9.0909090909090917</v>
      </c>
      <c r="H11" s="136">
        <f>IF(OperationHoursNonRes=0,0,LifeHours/OperationHoursNonRes)</f>
        <v>5</v>
      </c>
      <c r="I11" s="137"/>
      <c r="J11" s="136">
        <f>IF(OperationHoursNonRes=0,0,LifeHours/OperationHoursNonRes)</f>
        <v>12</v>
      </c>
      <c r="K11" s="136">
        <f>IF(OperationHoursNonRes=0,0,LifeHours/OperationHoursNonRes)</f>
        <v>6.25</v>
      </c>
      <c r="L11" s="137"/>
      <c r="M11" s="136">
        <f t="shared" ref="M11:R11" si="2">IF(OperationHoursNonRes=0,0,LifeHours/OperationHoursNonRes)</f>
        <v>4.4444444444444446</v>
      </c>
      <c r="N11" s="136">
        <f t="shared" si="2"/>
        <v>2.2222222222222223</v>
      </c>
      <c r="O11" s="136">
        <f t="shared" si="2"/>
        <v>4.4444444444444446</v>
      </c>
      <c r="P11" s="136">
        <f t="shared" si="2"/>
        <v>3.3333333333333335</v>
      </c>
      <c r="Q11" s="136">
        <f t="shared" si="2"/>
        <v>3.3333333333333335</v>
      </c>
      <c r="R11" s="136">
        <f t="shared" si="2"/>
        <v>3.3333333333333335</v>
      </c>
      <c r="S11" s="137"/>
      <c r="T11" s="136">
        <f>IF(OperationHoursNonRes=0,0,LifeHours/OperationHoursNonRes)</f>
        <v>2.2222222222222223</v>
      </c>
      <c r="U11" s="136">
        <f>IF(OperationHoursNonRes=0,0,LifeHours/OperationHoursNonRes)</f>
        <v>2.2222222222222223</v>
      </c>
      <c r="V11" s="137"/>
      <c r="W11" s="136">
        <f>IF(OperationHoursNonRes=0,0,LifeHours/OperationHoursNonRes)</f>
        <v>2</v>
      </c>
      <c r="X11" s="136">
        <f>IF(OperationHoursNonRes=0,0,LifeHours/OperationHoursNonRes)</f>
        <v>3</v>
      </c>
      <c r="Y11" s="136">
        <f>IF(OperationHoursNonRes=0,0,LifeHours/OperationHoursNonRes)</f>
        <v>2</v>
      </c>
      <c r="Z11" s="137"/>
      <c r="AA11" s="136">
        <f>IF(OperationHoursNonRes=0,0,LifeHours/OperationHoursNonRes)</f>
        <v>27.430898495780859</v>
      </c>
      <c r="AB11" s="136">
        <f>IF(OperationHoursNonRes=0,0,LifeHours/OperationHoursNonRes)</f>
        <v>13.333333333333334</v>
      </c>
      <c r="AC11" s="137"/>
      <c r="AD11" s="136">
        <f>IF(OperationHoursNonRes=0,0,LifeHours/OperationHoursNonRes)</f>
        <v>2.2222222222222223</v>
      </c>
      <c r="AE11" s="136">
        <f>IF(OperationHoursNonRes=0,0,LifeHours/OperationHoursNonRes)</f>
        <v>3.3333333333333335</v>
      </c>
      <c r="AF11" s="19"/>
      <c r="AK11" s="4"/>
      <c r="AY11" s="4"/>
      <c r="AZ11" s="4"/>
      <c r="BA11" s="4"/>
      <c r="BB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Y11" s="4"/>
      <c r="DZ11" s="4"/>
    </row>
    <row r="12" spans="3:130" x14ac:dyDescent="0.25">
      <c r="C12" s="118"/>
      <c r="D12" s="89"/>
      <c r="E12" s="89"/>
      <c r="F12" s="89"/>
      <c r="G12" s="89"/>
      <c r="H12" s="89"/>
      <c r="I12" s="7"/>
      <c r="J12" s="89"/>
      <c r="K12" s="89"/>
      <c r="L12" s="7"/>
      <c r="M12" s="89"/>
      <c r="N12" s="89"/>
      <c r="O12" s="89"/>
      <c r="P12" s="89"/>
      <c r="Q12" s="89"/>
      <c r="R12" s="89"/>
      <c r="S12" s="7"/>
      <c r="T12" s="89"/>
      <c r="U12" s="89"/>
      <c r="V12" s="7"/>
      <c r="W12" s="89"/>
      <c r="X12" s="89"/>
      <c r="Y12" s="89"/>
      <c r="Z12" s="7"/>
      <c r="AA12" s="89"/>
      <c r="AB12" s="89"/>
      <c r="AC12" s="7"/>
      <c r="AD12" s="7"/>
      <c r="AE12" s="7"/>
      <c r="AF12" s="19"/>
      <c r="AK12" s="4"/>
      <c r="AY12" s="4"/>
      <c r="AZ12" s="4"/>
      <c r="BA12" s="4"/>
      <c r="BB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Y12" s="4"/>
      <c r="DZ12" s="4"/>
    </row>
    <row r="13" spans="3:130" ht="11.25" customHeight="1" x14ac:dyDescent="0.25">
      <c r="C13" s="138" t="s">
        <v>29</v>
      </c>
      <c r="D13" s="57">
        <v>35</v>
      </c>
      <c r="E13" s="57">
        <v>32</v>
      </c>
      <c r="F13" s="57">
        <v>30</v>
      </c>
      <c r="G13" s="57">
        <v>25</v>
      </c>
      <c r="H13" s="57">
        <v>12</v>
      </c>
      <c r="I13" s="7"/>
      <c r="J13" s="139">
        <v>9.5</v>
      </c>
      <c r="K13" s="57">
        <v>11.5</v>
      </c>
      <c r="L13" s="7"/>
      <c r="M13" s="57">
        <v>35</v>
      </c>
      <c r="N13" s="57">
        <v>250</v>
      </c>
      <c r="O13" s="57">
        <v>35</v>
      </c>
      <c r="P13" s="57">
        <v>35</v>
      </c>
      <c r="Q13" s="57">
        <v>36</v>
      </c>
      <c r="R13" s="57">
        <v>35</v>
      </c>
      <c r="S13" s="7"/>
      <c r="T13" s="57">
        <v>54</v>
      </c>
      <c r="U13" s="57">
        <v>54</v>
      </c>
      <c r="V13" s="7"/>
      <c r="W13" s="57">
        <v>250</v>
      </c>
      <c r="X13" s="57">
        <v>140</v>
      </c>
      <c r="Y13" s="57">
        <v>160</v>
      </c>
      <c r="Z13" s="7"/>
      <c r="AA13" s="89" t="s">
        <v>163</v>
      </c>
      <c r="AB13" s="89"/>
      <c r="AC13" s="7"/>
      <c r="AD13" s="57">
        <v>54</v>
      </c>
      <c r="AE13" s="57">
        <v>36</v>
      </c>
      <c r="AF13" s="19"/>
      <c r="AK13" s="4"/>
      <c r="AY13" s="4"/>
      <c r="AZ13" s="4"/>
      <c r="BA13" s="4"/>
      <c r="BB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Y13" s="4"/>
      <c r="DZ13" s="4"/>
    </row>
    <row r="14" spans="3:130" hidden="1" x14ac:dyDescent="0.25">
      <c r="C14" s="138" t="s">
        <v>28</v>
      </c>
      <c r="D14" s="57"/>
      <c r="E14" s="57"/>
      <c r="F14" s="57"/>
      <c r="G14" s="57"/>
      <c r="H14" s="57"/>
      <c r="I14" s="7"/>
      <c r="J14" s="139"/>
      <c r="K14" s="139"/>
      <c r="L14" s="7"/>
      <c r="M14" s="57"/>
      <c r="N14" s="57"/>
      <c r="O14" s="57"/>
      <c r="P14" s="57"/>
      <c r="Q14" s="57"/>
      <c r="R14" s="57"/>
      <c r="S14" s="7"/>
      <c r="T14" s="57"/>
      <c r="U14" s="57"/>
      <c r="V14" s="7"/>
      <c r="W14" s="57"/>
      <c r="X14" s="57"/>
      <c r="Y14" s="57"/>
      <c r="Z14" s="7"/>
      <c r="AA14" s="89"/>
      <c r="AB14" s="89"/>
      <c r="AC14" s="7"/>
      <c r="AD14" s="57"/>
      <c r="AE14" s="57"/>
      <c r="AF14" s="19"/>
      <c r="AK14" s="4"/>
      <c r="AY14" s="4"/>
      <c r="AZ14" s="4"/>
      <c r="BA14" s="4"/>
      <c r="BB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Y14" s="4"/>
      <c r="DZ14" s="4"/>
    </row>
    <row r="15" spans="3:130" hidden="1" x14ac:dyDescent="0.25">
      <c r="C15" s="138"/>
      <c r="D15" s="89"/>
      <c r="E15" s="89"/>
      <c r="F15" s="89"/>
      <c r="G15" s="89"/>
      <c r="H15" s="89"/>
      <c r="I15" s="7"/>
      <c r="J15" s="89"/>
      <c r="K15" s="89"/>
      <c r="L15" s="7"/>
      <c r="M15" s="89"/>
      <c r="N15" s="89"/>
      <c r="O15" s="89"/>
      <c r="P15" s="89"/>
      <c r="Q15" s="89"/>
      <c r="R15" s="89"/>
      <c r="S15" s="7"/>
      <c r="T15" s="89"/>
      <c r="U15" s="89"/>
      <c r="V15" s="7"/>
      <c r="W15" s="89"/>
      <c r="X15" s="89"/>
      <c r="Y15" s="89"/>
      <c r="Z15" s="7"/>
      <c r="AA15" s="89"/>
      <c r="AB15" s="89"/>
      <c r="AC15" s="7"/>
      <c r="AD15" s="89"/>
      <c r="AE15" s="89"/>
      <c r="AF15" s="19"/>
      <c r="AK15" s="4"/>
      <c r="AY15" s="4"/>
      <c r="AZ15" s="4"/>
      <c r="BA15" s="4"/>
      <c r="BB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Y15" s="4"/>
      <c r="DZ15" s="4"/>
    </row>
    <row r="16" spans="3:130" x14ac:dyDescent="0.25">
      <c r="C16" s="138" t="s">
        <v>30</v>
      </c>
      <c r="D16" s="57">
        <v>70</v>
      </c>
      <c r="E16" s="57">
        <v>75</v>
      </c>
      <c r="F16" s="57">
        <v>80</v>
      </c>
      <c r="G16" s="57">
        <v>91</v>
      </c>
      <c r="H16" s="57">
        <v>86</v>
      </c>
      <c r="I16" s="7"/>
      <c r="J16" s="57">
        <v>55</v>
      </c>
      <c r="K16" s="57">
        <v>55</v>
      </c>
      <c r="L16" s="7"/>
      <c r="M16" s="57">
        <v>14</v>
      </c>
      <c r="N16" s="57">
        <v>12</v>
      </c>
      <c r="O16" s="57">
        <v>14</v>
      </c>
      <c r="P16" s="57">
        <v>12</v>
      </c>
      <c r="Q16" s="57">
        <v>12</v>
      </c>
      <c r="R16" s="57">
        <v>12</v>
      </c>
      <c r="S16" s="7"/>
      <c r="T16" s="139">
        <v>9.5</v>
      </c>
      <c r="U16" s="139">
        <v>9.5</v>
      </c>
      <c r="V16" s="7"/>
      <c r="W16" s="57">
        <v>40</v>
      </c>
      <c r="X16" s="57">
        <v>95</v>
      </c>
      <c r="Y16" s="57">
        <v>82</v>
      </c>
      <c r="Z16" s="7"/>
      <c r="AA16" s="89" t="s">
        <v>163</v>
      </c>
      <c r="AB16" s="89"/>
      <c r="AC16" s="7"/>
      <c r="AD16" s="139">
        <v>9.5</v>
      </c>
      <c r="AE16" s="57">
        <v>14</v>
      </c>
      <c r="AF16" s="19"/>
      <c r="AK16" s="4"/>
      <c r="AY16" s="4"/>
      <c r="AZ16" s="4"/>
      <c r="BA16" s="4"/>
      <c r="BB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Y16" s="4"/>
      <c r="DZ16" s="4"/>
    </row>
    <row r="17" spans="3:130" hidden="1" x14ac:dyDescent="0.25">
      <c r="C17" s="138" t="s">
        <v>31</v>
      </c>
      <c r="D17" s="57"/>
      <c r="E17" s="57"/>
      <c r="F17" s="57"/>
      <c r="G17" s="57"/>
      <c r="H17" s="57"/>
      <c r="I17" s="7"/>
      <c r="J17" s="57"/>
      <c r="K17" s="57"/>
      <c r="L17" s="7"/>
      <c r="M17" s="57"/>
      <c r="N17" s="57"/>
      <c r="O17" s="57"/>
      <c r="P17" s="57"/>
      <c r="Q17" s="57"/>
      <c r="R17" s="57"/>
      <c r="S17" s="7"/>
      <c r="T17" s="139"/>
      <c r="U17" s="139"/>
      <c r="V17" s="7"/>
      <c r="W17" s="57"/>
      <c r="X17" s="57"/>
      <c r="Y17" s="57"/>
      <c r="Z17" s="7"/>
      <c r="AA17" s="89"/>
      <c r="AB17" s="89"/>
      <c r="AC17" s="7"/>
      <c r="AD17" s="139"/>
      <c r="AE17" s="57"/>
      <c r="AF17" s="19"/>
      <c r="AK17" s="4"/>
      <c r="AY17" s="4"/>
      <c r="AZ17" s="4"/>
      <c r="BA17" s="4"/>
      <c r="BB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Y17" s="4"/>
      <c r="DZ17" s="4"/>
    </row>
    <row r="18" spans="3:130" hidden="1" x14ac:dyDescent="0.25">
      <c r="C18" s="138"/>
      <c r="D18" s="89"/>
      <c r="E18" s="89"/>
      <c r="F18" s="89"/>
      <c r="G18" s="89"/>
      <c r="H18" s="89"/>
      <c r="I18" s="7"/>
      <c r="J18" s="89"/>
      <c r="K18" s="89"/>
      <c r="L18" s="7"/>
      <c r="M18" s="89"/>
      <c r="N18" s="89"/>
      <c r="O18" s="89"/>
      <c r="P18" s="89"/>
      <c r="Q18" s="89"/>
      <c r="R18" s="89"/>
      <c r="S18" s="7"/>
      <c r="T18" s="89"/>
      <c r="U18" s="89"/>
      <c r="V18" s="7"/>
      <c r="W18" s="89"/>
      <c r="X18" s="89"/>
      <c r="Y18" s="89"/>
      <c r="Z18" s="7"/>
      <c r="AA18" s="89"/>
      <c r="AB18" s="89"/>
      <c r="AC18" s="7"/>
      <c r="AD18" s="89"/>
      <c r="AE18" s="89"/>
      <c r="AF18" s="19"/>
      <c r="AK18" s="4"/>
      <c r="AY18" s="4"/>
      <c r="AZ18" s="4"/>
      <c r="BA18" s="4"/>
      <c r="BB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Y18" s="4"/>
      <c r="DZ18" s="4"/>
    </row>
    <row r="19" spans="3:130" x14ac:dyDescent="0.25">
      <c r="C19" s="138" t="s">
        <v>32</v>
      </c>
      <c r="D19" s="89">
        <f>D13*D16</f>
        <v>2450</v>
      </c>
      <c r="E19" s="89">
        <f t="shared" ref="E19:H19" si="3">E13*E16</f>
        <v>2400</v>
      </c>
      <c r="F19" s="89">
        <f t="shared" si="3"/>
        <v>2400</v>
      </c>
      <c r="G19" s="89">
        <f t="shared" si="3"/>
        <v>2275</v>
      </c>
      <c r="H19" s="89">
        <f t="shared" si="3"/>
        <v>1032</v>
      </c>
      <c r="I19" s="7"/>
      <c r="J19" s="89">
        <f>J13*J16</f>
        <v>522.5</v>
      </c>
      <c r="K19" s="89">
        <f>K13*K16</f>
        <v>632.5</v>
      </c>
      <c r="L19" s="7"/>
      <c r="M19" s="89">
        <f t="shared" ref="M19:R19" si="4">M13*M16</f>
        <v>490</v>
      </c>
      <c r="N19" s="89">
        <f t="shared" si="4"/>
        <v>3000</v>
      </c>
      <c r="O19" s="89">
        <f t="shared" si="4"/>
        <v>490</v>
      </c>
      <c r="P19" s="89">
        <f t="shared" si="4"/>
        <v>420</v>
      </c>
      <c r="Q19" s="89">
        <f t="shared" si="4"/>
        <v>432</v>
      </c>
      <c r="R19" s="89">
        <f t="shared" si="4"/>
        <v>420</v>
      </c>
      <c r="S19" s="7"/>
      <c r="T19" s="89">
        <f>T13*T16</f>
        <v>513</v>
      </c>
      <c r="U19" s="89">
        <f>U13*U16</f>
        <v>513</v>
      </c>
      <c r="V19" s="7"/>
      <c r="W19" s="89">
        <f t="shared" ref="W19:Y19" si="5">W13*W16</f>
        <v>10000</v>
      </c>
      <c r="X19" s="89">
        <f t="shared" si="5"/>
        <v>13300</v>
      </c>
      <c r="Y19" s="89">
        <f t="shared" si="5"/>
        <v>13120</v>
      </c>
      <c r="Z19" s="7"/>
      <c r="AA19" s="133">
        <v>500</v>
      </c>
      <c r="AB19" s="133">
        <v>500</v>
      </c>
      <c r="AC19" s="7"/>
      <c r="AD19" s="89">
        <f>AD13*AD16</f>
        <v>513</v>
      </c>
      <c r="AE19" s="89">
        <f>AE13*AE16</f>
        <v>504</v>
      </c>
      <c r="AF19" s="19"/>
      <c r="AK19" s="4"/>
      <c r="AY19" s="4"/>
      <c r="AZ19" s="4"/>
      <c r="BA19" s="4"/>
      <c r="BB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Y19" s="4"/>
      <c r="DZ19" s="4"/>
    </row>
    <row r="20" spans="3:130" hidden="1" x14ac:dyDescent="0.25">
      <c r="C20" s="138" t="s">
        <v>33</v>
      </c>
      <c r="D20" s="89"/>
      <c r="E20" s="89"/>
      <c r="F20" s="89"/>
      <c r="G20" s="89"/>
      <c r="H20" s="89"/>
      <c r="I20" s="7"/>
      <c r="J20" s="89"/>
      <c r="K20" s="89"/>
      <c r="L20" s="7"/>
      <c r="M20" s="89"/>
      <c r="N20" s="89"/>
      <c r="O20" s="89"/>
      <c r="P20" s="89"/>
      <c r="Q20" s="89"/>
      <c r="R20" s="89"/>
      <c r="S20" s="7"/>
      <c r="T20" s="89"/>
      <c r="U20" s="89"/>
      <c r="V20" s="7"/>
      <c r="W20" s="89"/>
      <c r="X20" s="89"/>
      <c r="Y20" s="89"/>
      <c r="Z20" s="7"/>
      <c r="AA20" s="133"/>
      <c r="AB20" s="133"/>
      <c r="AC20" s="7"/>
      <c r="AD20" s="89"/>
      <c r="AE20" s="89"/>
      <c r="AF20" s="19"/>
      <c r="AK20" s="4"/>
      <c r="AY20" s="4"/>
      <c r="AZ20" s="4"/>
      <c r="BA20" s="4"/>
      <c r="BB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Y20" s="4"/>
      <c r="DZ20" s="4"/>
    </row>
    <row r="21" spans="3:130" hidden="1" x14ac:dyDescent="0.25">
      <c r="C21" s="118"/>
      <c r="D21" s="89"/>
      <c r="E21" s="89"/>
      <c r="F21" s="89"/>
      <c r="G21" s="89"/>
      <c r="H21" s="89"/>
      <c r="I21" s="7"/>
      <c r="J21" s="89"/>
      <c r="K21" s="89"/>
      <c r="L21" s="7"/>
      <c r="M21" s="89"/>
      <c r="N21" s="89"/>
      <c r="O21" s="89"/>
      <c r="P21" s="89"/>
      <c r="Q21" s="89"/>
      <c r="R21" s="89"/>
      <c r="S21" s="7"/>
      <c r="T21" s="89"/>
      <c r="U21" s="89"/>
      <c r="V21" s="7"/>
      <c r="W21" s="89"/>
      <c r="X21" s="89"/>
      <c r="Y21" s="89"/>
      <c r="Z21" s="7"/>
      <c r="AA21" s="89"/>
      <c r="AB21" s="89"/>
      <c r="AC21" s="7"/>
      <c r="AD21" s="7"/>
      <c r="AE21" s="7"/>
      <c r="AF21" s="19"/>
      <c r="AK21" s="4"/>
      <c r="AY21" s="4"/>
      <c r="AZ21" s="4"/>
      <c r="BA21" s="4"/>
      <c r="BB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Y21" s="4"/>
      <c r="DZ21" s="4"/>
    </row>
    <row r="22" spans="3:130" x14ac:dyDescent="0.25">
      <c r="C22" s="118" t="s">
        <v>38</v>
      </c>
      <c r="D22" s="89"/>
      <c r="E22" s="89"/>
      <c r="F22" s="89"/>
      <c r="G22" s="89"/>
      <c r="H22" s="89"/>
      <c r="I22" s="7"/>
      <c r="J22" s="89"/>
      <c r="K22" s="89"/>
      <c r="L22" s="7"/>
      <c r="M22" s="89"/>
      <c r="N22" s="89"/>
      <c r="O22" s="89"/>
      <c r="P22" s="89"/>
      <c r="Q22" s="89"/>
      <c r="R22" s="89"/>
      <c r="S22" s="7"/>
      <c r="T22" s="89"/>
      <c r="U22" s="89"/>
      <c r="V22" s="7"/>
      <c r="W22" s="89"/>
      <c r="X22" s="89"/>
      <c r="Y22" s="89"/>
      <c r="Z22" s="7"/>
      <c r="AA22" s="89"/>
      <c r="AB22" s="89"/>
      <c r="AC22" s="7"/>
      <c r="AD22" s="7"/>
      <c r="AE22" s="7"/>
      <c r="AF22" s="19"/>
      <c r="AK22" s="4"/>
      <c r="AY22" s="4"/>
      <c r="AZ22" s="4"/>
      <c r="BA22" s="4"/>
      <c r="BB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Y22" s="4"/>
      <c r="DZ22" s="4"/>
    </row>
    <row r="23" spans="3:130" x14ac:dyDescent="0.25">
      <c r="C23" s="138" t="s">
        <v>39</v>
      </c>
      <c r="D23" s="140">
        <v>1.25</v>
      </c>
      <c r="E23" s="140">
        <v>1.25</v>
      </c>
      <c r="F23" s="140">
        <v>1.1000000000000001</v>
      </c>
      <c r="G23" s="140">
        <v>1.1000000000000001</v>
      </c>
      <c r="H23" s="140">
        <v>1.2</v>
      </c>
      <c r="I23" s="32"/>
      <c r="J23" s="140">
        <v>1</v>
      </c>
      <c r="K23" s="140">
        <v>1.1000000000000001</v>
      </c>
      <c r="L23" s="32"/>
      <c r="M23" s="140">
        <v>1.06</v>
      </c>
      <c r="N23" s="140">
        <v>1</v>
      </c>
      <c r="O23" s="140">
        <v>1.06</v>
      </c>
      <c r="P23" s="140">
        <v>1</v>
      </c>
      <c r="Q23" s="140">
        <v>1</v>
      </c>
      <c r="R23" s="140">
        <v>1</v>
      </c>
      <c r="S23" s="32"/>
      <c r="T23" s="140">
        <v>1</v>
      </c>
      <c r="U23" s="140">
        <v>1</v>
      </c>
      <c r="V23" s="32"/>
      <c r="W23" s="140">
        <v>1.2048192771084338</v>
      </c>
      <c r="X23" s="140">
        <v>1.2048192771084338</v>
      </c>
      <c r="Y23" s="140">
        <v>1.2048192771084338</v>
      </c>
      <c r="Z23" s="32"/>
      <c r="AA23" s="140">
        <v>1.1000000000000001</v>
      </c>
      <c r="AB23" s="140">
        <v>1.1000000000000001</v>
      </c>
      <c r="AC23" s="32"/>
      <c r="AD23" s="140">
        <v>1</v>
      </c>
      <c r="AE23" s="140">
        <v>1.03</v>
      </c>
      <c r="AF23" s="19"/>
      <c r="AK23" s="4"/>
      <c r="AY23" s="4"/>
      <c r="AZ23" s="4"/>
      <c r="BA23" s="4"/>
      <c r="BB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Y23" s="4"/>
      <c r="DZ23" s="4"/>
    </row>
    <row r="24" spans="3:130" hidden="1" x14ac:dyDescent="0.25">
      <c r="C24" s="138" t="s">
        <v>40</v>
      </c>
      <c r="D24" s="140"/>
      <c r="E24" s="140"/>
      <c r="F24" s="140"/>
      <c r="G24" s="140"/>
      <c r="H24" s="140"/>
      <c r="I24" s="32"/>
      <c r="J24" s="140"/>
      <c r="K24" s="140"/>
      <c r="L24" s="32"/>
      <c r="M24" s="140"/>
      <c r="N24" s="140"/>
      <c r="O24" s="140"/>
      <c r="P24" s="140"/>
      <c r="Q24" s="140"/>
      <c r="R24" s="140"/>
      <c r="S24" s="32"/>
      <c r="T24" s="140"/>
      <c r="U24" s="140"/>
      <c r="V24" s="32"/>
      <c r="W24" s="140"/>
      <c r="X24" s="140"/>
      <c r="Y24" s="140"/>
      <c r="Z24" s="32"/>
      <c r="AA24" s="140"/>
      <c r="AB24" s="140"/>
      <c r="AC24" s="32"/>
      <c r="AD24" s="140"/>
      <c r="AE24" s="140"/>
      <c r="AF24" s="19"/>
      <c r="AK24" s="4"/>
      <c r="AY24" s="4"/>
      <c r="AZ24" s="4"/>
      <c r="BA24" s="4"/>
      <c r="BB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Y24" s="4"/>
      <c r="DZ24" s="4"/>
    </row>
    <row r="25" spans="3:130" x14ac:dyDescent="0.25">
      <c r="C25" s="118"/>
      <c r="D25" s="89"/>
      <c r="E25" s="89"/>
      <c r="F25" s="89"/>
      <c r="G25" s="89"/>
      <c r="H25" s="89"/>
      <c r="I25" s="7"/>
      <c r="J25" s="89"/>
      <c r="K25" s="89"/>
      <c r="L25" s="7"/>
      <c r="M25" s="89"/>
      <c r="N25" s="89"/>
      <c r="O25" s="89"/>
      <c r="P25" s="89"/>
      <c r="Q25" s="89"/>
      <c r="R25" s="89"/>
      <c r="S25" s="7"/>
      <c r="T25" s="89"/>
      <c r="U25" s="89"/>
      <c r="V25" s="7"/>
      <c r="W25" s="89"/>
      <c r="X25" s="89"/>
      <c r="Y25" s="89"/>
      <c r="Z25" s="7"/>
      <c r="AA25" s="89"/>
      <c r="AB25" s="89"/>
      <c r="AC25" s="7"/>
      <c r="AD25" s="7"/>
      <c r="AE25" s="7"/>
      <c r="AF25" s="19"/>
      <c r="AK25" s="4"/>
      <c r="AY25" s="4"/>
      <c r="AZ25" s="4"/>
      <c r="BA25" s="4"/>
      <c r="BB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Y25" s="4"/>
      <c r="DZ25" s="4"/>
    </row>
    <row r="26" spans="3:130" x14ac:dyDescent="0.25">
      <c r="C26" s="138" t="s">
        <v>64</v>
      </c>
      <c r="D26" s="140">
        <f>D27*(1+20%)</f>
        <v>10.097999999999999</v>
      </c>
      <c r="E26" s="140">
        <f t="shared" ref="E26:M26" si="6">E27*(1+20%)</f>
        <v>10.097999999999999</v>
      </c>
      <c r="F26" s="140">
        <f t="shared" si="6"/>
        <v>10.097999999999999</v>
      </c>
      <c r="G26" s="140">
        <f t="shared" si="6"/>
        <v>9.5039999999999996</v>
      </c>
      <c r="H26" s="140">
        <f t="shared" si="6"/>
        <v>9.5039999999999996</v>
      </c>
      <c r="I26" s="32"/>
      <c r="J26" s="140">
        <f t="shared" si="6"/>
        <v>5.2619999999999996</v>
      </c>
      <c r="K26" s="140">
        <f t="shared" si="6"/>
        <v>5.2619999999999996</v>
      </c>
      <c r="L26" s="32"/>
      <c r="M26" s="140">
        <f t="shared" si="6"/>
        <v>3.78864</v>
      </c>
      <c r="N26" s="140">
        <f t="shared" ref="N26" si="7">N27*(1+20%)</f>
        <v>3.1572</v>
      </c>
      <c r="O26" s="140">
        <f t="shared" ref="O26" si="8">O27*(1+20%)</f>
        <v>3.1572</v>
      </c>
      <c r="P26" s="140">
        <f t="shared" ref="P26" si="9">P27*(1+20%)</f>
        <v>3.78864</v>
      </c>
      <c r="Q26" s="140">
        <f t="shared" ref="Q26" si="10">Q27*(1+20%)</f>
        <v>2.6309999999999998</v>
      </c>
      <c r="R26" s="140">
        <f t="shared" ref="R26:Y26" si="11">R27*(1+20%)</f>
        <v>14.207399999999998</v>
      </c>
      <c r="S26" s="32"/>
      <c r="T26" s="140">
        <f t="shared" si="11"/>
        <v>1.36812</v>
      </c>
      <c r="U26" s="140">
        <f t="shared" si="11"/>
        <v>0.84192</v>
      </c>
      <c r="V26" s="142"/>
      <c r="W26" s="140">
        <f t="shared" si="11"/>
        <v>20.399999999999999</v>
      </c>
      <c r="X26" s="140">
        <f t="shared" si="11"/>
        <v>32.4</v>
      </c>
      <c r="Y26" s="140">
        <f t="shared" si="11"/>
        <v>32.4</v>
      </c>
      <c r="Z26" s="7"/>
      <c r="AA26" s="89"/>
      <c r="AB26" s="89"/>
      <c r="AC26" s="7"/>
      <c r="AD26" s="7"/>
      <c r="AE26" s="7"/>
      <c r="AF26" s="19"/>
      <c r="AK26" s="4"/>
      <c r="AY26" s="4"/>
      <c r="AZ26" s="4"/>
      <c r="BA26" s="4"/>
      <c r="BB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Y26" s="4"/>
      <c r="DZ26" s="4"/>
    </row>
    <row r="27" spans="3:130" x14ac:dyDescent="0.25">
      <c r="C27" s="138" t="s">
        <v>65</v>
      </c>
      <c r="D27" s="140">
        <f>8.5*0.99</f>
        <v>8.4149999999999991</v>
      </c>
      <c r="E27" s="140">
        <f t="shared" ref="E27:F27" si="12">8.5*0.99</f>
        <v>8.4149999999999991</v>
      </c>
      <c r="F27" s="140">
        <f t="shared" si="12"/>
        <v>8.4149999999999991</v>
      </c>
      <c r="G27" s="140">
        <f>8*0.99</f>
        <v>7.92</v>
      </c>
      <c r="H27" s="140">
        <f>8*0.99</f>
        <v>7.92</v>
      </c>
      <c r="I27" s="32"/>
      <c r="J27" s="140">
        <f>5*0.877</f>
        <v>4.3849999999999998</v>
      </c>
      <c r="K27" s="140">
        <f>5*0.877</f>
        <v>4.3849999999999998</v>
      </c>
      <c r="L27" s="32"/>
      <c r="M27" s="140">
        <f>3.6*0.877</f>
        <v>3.1572</v>
      </c>
      <c r="N27" s="140">
        <f>3*0.877</f>
        <v>2.6310000000000002</v>
      </c>
      <c r="O27" s="140">
        <f t="shared" ref="O27" si="13">3*0.877</f>
        <v>2.6310000000000002</v>
      </c>
      <c r="P27" s="140">
        <f>3.6*0.877</f>
        <v>3.1572</v>
      </c>
      <c r="Q27" s="140">
        <f>2.5*0.877</f>
        <v>2.1924999999999999</v>
      </c>
      <c r="R27" s="140">
        <f>13.5*0.877</f>
        <v>11.839499999999999</v>
      </c>
      <c r="S27" s="32"/>
      <c r="T27" s="140">
        <f>1.3*0.877</f>
        <v>1.1401000000000001</v>
      </c>
      <c r="U27" s="140">
        <f>0.8*0.877</f>
        <v>0.7016</v>
      </c>
      <c r="V27" s="142"/>
      <c r="W27" s="140">
        <v>17</v>
      </c>
      <c r="X27" s="140">
        <v>27</v>
      </c>
      <c r="Y27" s="140">
        <v>27</v>
      </c>
      <c r="Z27" s="7"/>
      <c r="AA27" s="89"/>
      <c r="AB27" s="89"/>
      <c r="AC27" s="7"/>
      <c r="AD27" s="7"/>
      <c r="AE27" s="7"/>
      <c r="AF27" s="19"/>
      <c r="AK27" s="4"/>
      <c r="AY27" s="4"/>
      <c r="AZ27" s="4"/>
      <c r="BA27" s="4"/>
      <c r="BB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Y27" s="4"/>
      <c r="DZ27" s="4"/>
    </row>
    <row r="28" spans="3:130" x14ac:dyDescent="0.25">
      <c r="C28" s="118"/>
      <c r="D28" s="13"/>
      <c r="E28" s="144"/>
      <c r="F28" s="144"/>
      <c r="G28" s="144"/>
      <c r="H28" s="144"/>
      <c r="I28" s="145"/>
      <c r="J28" s="145"/>
      <c r="K28" s="145"/>
      <c r="L28" s="7"/>
      <c r="M28" s="89"/>
      <c r="N28" s="89"/>
      <c r="O28" s="89"/>
      <c r="P28" s="89"/>
      <c r="Q28" s="89"/>
      <c r="R28" s="89"/>
      <c r="S28" s="7"/>
      <c r="T28" s="89"/>
      <c r="U28" s="89"/>
      <c r="V28" s="7"/>
      <c r="W28" s="89"/>
      <c r="X28" s="89"/>
      <c r="Y28" s="89"/>
      <c r="Z28" s="7"/>
      <c r="AA28" s="89"/>
      <c r="AB28" s="89"/>
      <c r="AC28" s="7"/>
      <c r="AD28" s="7"/>
      <c r="AE28" s="7"/>
      <c r="AF28" s="19"/>
      <c r="AK28" s="4"/>
      <c r="AY28" s="4"/>
      <c r="AZ28" s="4"/>
      <c r="BA28" s="4"/>
      <c r="BB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Y28" s="4"/>
      <c r="DZ28" s="4"/>
    </row>
    <row r="29" spans="3:130" x14ac:dyDescent="0.25">
      <c r="C29" s="118" t="s">
        <v>337</v>
      </c>
      <c r="D29" s="13"/>
      <c r="E29" s="13"/>
      <c r="F29" s="13"/>
      <c r="G29" s="13"/>
      <c r="H29" s="13"/>
      <c r="I29" s="82"/>
      <c r="J29" s="13"/>
      <c r="K29" s="13"/>
      <c r="L29" s="7"/>
      <c r="M29" s="89"/>
      <c r="N29" s="89"/>
      <c r="O29" s="89"/>
      <c r="P29" s="89"/>
      <c r="Q29" s="89"/>
      <c r="R29" s="89"/>
      <c r="S29" s="7"/>
      <c r="T29" s="89"/>
      <c r="U29" s="89"/>
      <c r="V29" s="7"/>
      <c r="W29" s="89"/>
      <c r="X29" s="89"/>
      <c r="Y29" s="89"/>
      <c r="Z29" s="7"/>
      <c r="AA29" s="89"/>
      <c r="AB29" s="89"/>
      <c r="AC29" s="7"/>
      <c r="AD29" s="7"/>
      <c r="AE29" s="7"/>
      <c r="AF29" s="19"/>
      <c r="AK29" s="4"/>
      <c r="AY29" s="4"/>
      <c r="AZ29" s="4"/>
      <c r="BA29" s="4"/>
      <c r="BB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Y29" s="4"/>
      <c r="DZ29" s="4"/>
    </row>
    <row r="30" spans="3:130" x14ac:dyDescent="0.25">
      <c r="C30" s="118" t="s">
        <v>338</v>
      </c>
      <c r="D30" s="319">
        <v>0.17</v>
      </c>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320"/>
      <c r="AE30" s="321"/>
      <c r="AF30" s="19"/>
      <c r="AK30" s="4"/>
      <c r="AY30" s="4"/>
      <c r="AZ30" s="4"/>
      <c r="BA30" s="4"/>
      <c r="BB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Y30" s="4"/>
      <c r="DZ30" s="4"/>
    </row>
    <row r="31" spans="3:130" x14ac:dyDescent="0.25">
      <c r="C31" s="118" t="s">
        <v>339</v>
      </c>
      <c r="D31" s="319">
        <v>0.106</v>
      </c>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320"/>
      <c r="AE31" s="321"/>
      <c r="AF31" s="19"/>
      <c r="AK31" s="4"/>
      <c r="AY31" s="4"/>
      <c r="AZ31" s="4"/>
      <c r="BA31" s="4"/>
      <c r="BB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Y31" s="4"/>
      <c r="DZ31" s="4"/>
    </row>
    <row r="32" spans="3:130" x14ac:dyDescent="0.25">
      <c r="C32" s="118" t="s">
        <v>143</v>
      </c>
      <c r="D32" s="322">
        <v>0.04</v>
      </c>
      <c r="E32" s="323"/>
      <c r="F32" s="323"/>
      <c r="G32" s="323"/>
      <c r="H32" s="323"/>
      <c r="I32" s="323"/>
      <c r="J32" s="323"/>
      <c r="K32" s="323"/>
      <c r="L32" s="323"/>
      <c r="M32" s="323"/>
      <c r="N32" s="323"/>
      <c r="O32" s="323"/>
      <c r="P32" s="323"/>
      <c r="Q32" s="323"/>
      <c r="R32" s="323"/>
      <c r="S32" s="323"/>
      <c r="T32" s="323"/>
      <c r="U32" s="323"/>
      <c r="V32" s="323"/>
      <c r="W32" s="323"/>
      <c r="X32" s="323"/>
      <c r="Y32" s="323"/>
      <c r="Z32" s="323"/>
      <c r="AA32" s="323"/>
      <c r="AB32" s="323"/>
      <c r="AC32" s="323"/>
      <c r="AD32" s="323"/>
      <c r="AE32" s="324"/>
      <c r="AF32" s="19"/>
      <c r="AK32" s="4"/>
      <c r="AY32" s="4"/>
      <c r="AZ32" s="4"/>
      <c r="BA32" s="4"/>
      <c r="BB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Y32" s="4"/>
      <c r="DZ32" s="4"/>
    </row>
    <row r="33" spans="2:130" x14ac:dyDescent="0.25">
      <c r="C33" s="146" t="s">
        <v>164</v>
      </c>
      <c r="D33" s="13"/>
      <c r="E33" s="13"/>
      <c r="F33" s="13"/>
      <c r="G33" s="13"/>
      <c r="H33" s="13"/>
      <c r="I33" s="82"/>
      <c r="J33" s="13"/>
      <c r="K33" s="13"/>
      <c r="L33" s="82"/>
      <c r="M33" s="13"/>
      <c r="N33" s="13"/>
      <c r="O33" s="13"/>
      <c r="P33" s="13"/>
      <c r="Q33" s="13"/>
      <c r="R33" s="13"/>
      <c r="S33" s="82"/>
      <c r="T33" s="13"/>
      <c r="U33" s="13"/>
      <c r="V33" s="13"/>
      <c r="W33" s="13"/>
      <c r="X33" s="13"/>
      <c r="Y33" s="13"/>
      <c r="Z33" s="82"/>
      <c r="AA33" s="13"/>
      <c r="AB33" s="13"/>
      <c r="AC33" s="147"/>
      <c r="AD33" s="147"/>
      <c r="AE33" s="147"/>
      <c r="AF33" s="19"/>
      <c r="AK33" s="4"/>
      <c r="AY33" s="4"/>
      <c r="AZ33" s="4"/>
      <c r="BA33" s="4"/>
      <c r="BB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Y33" s="4"/>
      <c r="DZ33" s="4"/>
    </row>
    <row r="34" spans="2:130" hidden="1" x14ac:dyDescent="0.25">
      <c r="C34" s="148"/>
      <c r="D34" s="13"/>
      <c r="E34" s="13"/>
      <c r="F34" s="13"/>
      <c r="G34" s="13"/>
      <c r="H34" s="13"/>
      <c r="I34" s="82"/>
      <c r="J34" s="13"/>
      <c r="K34" s="13"/>
      <c r="L34" s="82"/>
      <c r="M34" s="13"/>
      <c r="N34" s="13"/>
      <c r="O34" s="13"/>
      <c r="P34" s="13"/>
      <c r="Q34" s="13"/>
      <c r="R34" s="13"/>
      <c r="S34" s="82"/>
      <c r="T34" s="13"/>
      <c r="U34" s="13"/>
      <c r="V34" s="13"/>
      <c r="W34" s="13"/>
      <c r="X34" s="13"/>
      <c r="Y34" s="13"/>
      <c r="Z34" s="82"/>
      <c r="AA34" s="13"/>
      <c r="AB34" s="13"/>
      <c r="AC34" s="147"/>
      <c r="AD34" s="147"/>
      <c r="AE34" s="147"/>
      <c r="AF34" s="19"/>
      <c r="AK34" s="4"/>
      <c r="AY34" s="4"/>
      <c r="AZ34" s="4"/>
      <c r="BA34" s="4"/>
      <c r="BB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Y34" s="4"/>
      <c r="DZ34" s="4"/>
    </row>
    <row r="35" spans="2:130" x14ac:dyDescent="0.25">
      <c r="C35" s="118"/>
      <c r="D35" s="13"/>
      <c r="E35" s="13"/>
      <c r="F35" s="13"/>
      <c r="G35" s="13"/>
      <c r="H35" s="13"/>
      <c r="I35" s="82"/>
      <c r="J35" s="13"/>
      <c r="K35" s="13"/>
      <c r="L35" s="7"/>
      <c r="M35" s="89"/>
      <c r="N35" s="89"/>
      <c r="O35" s="89"/>
      <c r="P35" s="89"/>
      <c r="Q35" s="89"/>
      <c r="R35" s="89"/>
      <c r="S35" s="7"/>
      <c r="T35" s="89"/>
      <c r="U35" s="89"/>
      <c r="V35" s="7"/>
      <c r="W35" s="89"/>
      <c r="X35" s="89"/>
      <c r="Y35" s="89"/>
      <c r="Z35" s="7"/>
      <c r="AA35" s="89"/>
      <c r="AB35" s="89"/>
      <c r="AC35" s="7"/>
      <c r="AD35" s="7"/>
      <c r="AE35" s="7"/>
      <c r="AF35" s="19"/>
      <c r="AK35" s="4"/>
      <c r="AY35" s="4"/>
      <c r="AZ35" s="4"/>
      <c r="BA35" s="4"/>
      <c r="BB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Y35" s="4"/>
      <c r="DZ35" s="4"/>
    </row>
    <row r="36" spans="2:130" x14ac:dyDescent="0.25">
      <c r="C36" s="138" t="s">
        <v>140</v>
      </c>
      <c r="D36" s="149">
        <v>0.66400000000000003</v>
      </c>
      <c r="E36" s="149">
        <v>0.66400000000000003</v>
      </c>
      <c r="F36" s="149">
        <v>0.66400000000000003</v>
      </c>
      <c r="G36" s="149">
        <v>0.66400000000000003</v>
      </c>
      <c r="H36" s="149">
        <v>0.66400000000000003</v>
      </c>
      <c r="I36" s="150"/>
      <c r="J36" s="149">
        <v>0.38</v>
      </c>
      <c r="K36" s="149">
        <v>0.38</v>
      </c>
      <c r="L36" s="147"/>
      <c r="M36" s="149">
        <v>0.38100000000000001</v>
      </c>
      <c r="N36" s="149">
        <v>0.38100000000000001</v>
      </c>
      <c r="O36" s="149">
        <v>0.38100000000000001</v>
      </c>
      <c r="P36" s="149">
        <v>0.38100000000000001</v>
      </c>
      <c r="Q36" s="149">
        <v>0.38100000000000001</v>
      </c>
      <c r="R36" s="149">
        <v>0.38100000000000001</v>
      </c>
      <c r="S36" s="147"/>
      <c r="T36" s="149">
        <v>0.38200000000000001</v>
      </c>
      <c r="U36" s="149">
        <v>0.38200000000000001</v>
      </c>
      <c r="V36" s="147"/>
      <c r="W36" s="149">
        <v>0.66</v>
      </c>
      <c r="X36" s="149">
        <v>0.66</v>
      </c>
      <c r="Y36" s="149">
        <v>0.66</v>
      </c>
      <c r="Z36" s="147"/>
      <c r="AA36" s="149">
        <v>0.38</v>
      </c>
      <c r="AB36" s="149">
        <v>0.38</v>
      </c>
      <c r="AC36" s="7"/>
      <c r="AD36" s="7"/>
      <c r="AE36" s="7"/>
      <c r="AF36" s="19"/>
      <c r="AK36" s="4"/>
      <c r="AY36" s="4"/>
      <c r="AZ36" s="4"/>
      <c r="BA36" s="4"/>
      <c r="BB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Y36" s="4"/>
      <c r="DZ36" s="4"/>
    </row>
    <row r="37" spans="2:130" x14ac:dyDescent="0.25">
      <c r="C37" s="151" t="s">
        <v>141</v>
      </c>
      <c r="D37" s="149">
        <v>0.66</v>
      </c>
      <c r="E37" s="149">
        <v>0.66</v>
      </c>
      <c r="F37" s="149">
        <v>0.66</v>
      </c>
      <c r="G37" s="149">
        <v>0.66</v>
      </c>
      <c r="H37" s="149">
        <v>0.66</v>
      </c>
      <c r="I37" s="150"/>
      <c r="J37" s="149">
        <v>0.38</v>
      </c>
      <c r="K37" s="149">
        <v>0.38</v>
      </c>
      <c r="L37" s="147"/>
      <c r="M37" s="149">
        <v>0.38</v>
      </c>
      <c r="N37" s="149">
        <v>0.38</v>
      </c>
      <c r="O37" s="149">
        <v>0.38</v>
      </c>
      <c r="P37" s="149">
        <v>0.38</v>
      </c>
      <c r="Q37" s="149">
        <v>0.38</v>
      </c>
      <c r="R37" s="149">
        <v>0.38</v>
      </c>
      <c r="S37" s="147"/>
      <c r="T37" s="149">
        <v>0.38</v>
      </c>
      <c r="U37" s="149">
        <v>0.38</v>
      </c>
      <c r="V37" s="147"/>
      <c r="W37" s="149">
        <v>0.66</v>
      </c>
      <c r="X37" s="149">
        <v>0.66</v>
      </c>
      <c r="Y37" s="149">
        <v>0.66</v>
      </c>
      <c r="Z37" s="147"/>
      <c r="AA37" s="149">
        <v>0.38</v>
      </c>
      <c r="AB37" s="149">
        <v>0.38</v>
      </c>
      <c r="AC37" s="7"/>
      <c r="AD37" s="7"/>
      <c r="AE37" s="7"/>
      <c r="AF37" s="19"/>
      <c r="AK37" s="4"/>
      <c r="AY37" s="4"/>
      <c r="AZ37" s="4"/>
      <c r="BA37" s="4"/>
      <c r="BB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Y37" s="4"/>
      <c r="DZ37" s="4"/>
    </row>
    <row r="38" spans="2:130" x14ac:dyDescent="0.25">
      <c r="B38" s="70"/>
      <c r="C38" s="152"/>
      <c r="D38" s="153"/>
      <c r="E38" s="153"/>
      <c r="F38" s="153"/>
      <c r="G38" s="153"/>
      <c r="H38" s="153"/>
      <c r="I38" s="154"/>
      <c r="J38" s="153"/>
      <c r="K38" s="153"/>
      <c r="L38" s="155"/>
      <c r="M38" s="156"/>
      <c r="N38" s="156"/>
      <c r="O38" s="156"/>
      <c r="P38" s="156"/>
      <c r="Q38" s="156"/>
      <c r="R38" s="156"/>
      <c r="S38" s="155"/>
      <c r="T38" s="156"/>
      <c r="U38" s="156"/>
      <c r="V38" s="155"/>
      <c r="W38" s="156"/>
      <c r="X38" s="156"/>
      <c r="Y38" s="156"/>
      <c r="Z38" s="155"/>
      <c r="AA38" s="156"/>
      <c r="AB38" s="156"/>
      <c r="AC38" s="155"/>
      <c r="AD38" s="155"/>
      <c r="AE38" s="155"/>
      <c r="AF38" s="19"/>
      <c r="AK38" s="4"/>
      <c r="AY38" s="4"/>
      <c r="AZ38" s="4"/>
      <c r="BA38" s="4"/>
      <c r="BB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Y38" s="4"/>
      <c r="DZ38" s="4"/>
    </row>
    <row r="39" spans="2:130" hidden="1" x14ac:dyDescent="0.25">
      <c r="B39" s="70"/>
      <c r="C39" s="157"/>
      <c r="D39" s="70"/>
      <c r="E39" s="70"/>
      <c r="F39" s="70"/>
      <c r="G39" s="70"/>
      <c r="H39" s="70"/>
      <c r="I39" s="158"/>
      <c r="J39" s="70"/>
      <c r="K39" s="70"/>
      <c r="L39" s="19"/>
      <c r="M39" s="122"/>
      <c r="N39" s="122"/>
      <c r="O39" s="122"/>
      <c r="P39" s="122"/>
      <c r="Q39" s="122"/>
      <c r="R39" s="122"/>
      <c r="S39" s="19"/>
      <c r="T39" s="122"/>
      <c r="U39" s="122"/>
      <c r="V39" s="19"/>
      <c r="W39" s="122"/>
      <c r="X39" s="122"/>
      <c r="Y39" s="122"/>
      <c r="Z39" s="19"/>
      <c r="AA39" s="122"/>
      <c r="AB39" s="122"/>
      <c r="AC39" s="19"/>
      <c r="AD39" s="19"/>
      <c r="AE39" s="19"/>
      <c r="AF39" s="19"/>
      <c r="AK39" s="4"/>
      <c r="AY39" s="4"/>
      <c r="AZ39" s="4"/>
      <c r="BA39" s="4"/>
      <c r="BB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Y39" s="4"/>
      <c r="DZ39" s="4"/>
    </row>
    <row r="40" spans="2:130" hidden="1" x14ac:dyDescent="0.25">
      <c r="B40" s="70"/>
      <c r="C40" s="157"/>
      <c r="D40" s="70"/>
      <c r="E40" s="70"/>
      <c r="F40" s="70"/>
      <c r="G40" s="70"/>
      <c r="H40" s="70"/>
      <c r="I40" s="158"/>
      <c r="J40" s="70"/>
      <c r="K40" s="70"/>
      <c r="L40" s="19"/>
      <c r="M40" s="122"/>
      <c r="N40" s="122"/>
      <c r="O40" s="122"/>
      <c r="P40" s="122"/>
      <c r="Q40" s="122"/>
      <c r="R40" s="122"/>
      <c r="S40" s="19"/>
      <c r="T40" s="122"/>
      <c r="U40" s="122"/>
      <c r="V40" s="19"/>
      <c r="W40" s="122"/>
      <c r="X40" s="122"/>
      <c r="Y40" s="122"/>
      <c r="Z40" s="19"/>
      <c r="AA40" s="122"/>
      <c r="AB40" s="122"/>
      <c r="AC40" s="19"/>
      <c r="AD40" s="19"/>
      <c r="AE40" s="19"/>
      <c r="AF40" s="19"/>
      <c r="AK40" s="4"/>
      <c r="AY40" s="4"/>
      <c r="AZ40" s="4"/>
      <c r="BA40" s="4"/>
      <c r="BB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Y40" s="4"/>
      <c r="DZ40" s="4"/>
    </row>
    <row r="41" spans="2:130" x14ac:dyDescent="0.25">
      <c r="B41" s="70"/>
      <c r="C41" s="159"/>
      <c r="D41" s="160"/>
      <c r="E41" s="160"/>
      <c r="F41" s="160"/>
      <c r="G41" s="160"/>
      <c r="H41" s="160"/>
      <c r="I41" s="161"/>
      <c r="J41" s="160"/>
      <c r="K41" s="160"/>
      <c r="L41" s="162"/>
      <c r="M41" s="163"/>
      <c r="N41" s="163"/>
      <c r="O41" s="163"/>
      <c r="P41" s="163"/>
      <c r="Q41" s="163"/>
      <c r="R41" s="163"/>
      <c r="S41" s="162"/>
      <c r="T41" s="163"/>
      <c r="U41" s="163"/>
      <c r="V41" s="162"/>
      <c r="W41" s="163"/>
      <c r="X41" s="122"/>
      <c r="Y41" s="122"/>
      <c r="Z41" s="19"/>
      <c r="AA41" s="122"/>
      <c r="AB41" s="122"/>
      <c r="AC41" s="19"/>
      <c r="AD41" s="19"/>
      <c r="AE41" s="19"/>
      <c r="AF41" s="19"/>
      <c r="AK41" s="4"/>
      <c r="AY41" s="4"/>
      <c r="AZ41" s="4"/>
      <c r="BA41" s="4"/>
      <c r="BB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Y41" s="4"/>
      <c r="DZ41" s="4"/>
    </row>
    <row r="42" spans="2:130" x14ac:dyDescent="0.25">
      <c r="C42" s="164" t="s">
        <v>340</v>
      </c>
      <c r="D42" s="106"/>
      <c r="E42" s="106"/>
      <c r="F42" s="106"/>
      <c r="G42" s="106"/>
      <c r="H42" s="106"/>
      <c r="I42" s="165"/>
      <c r="J42" s="106"/>
      <c r="K42" s="106"/>
      <c r="L42" s="166"/>
      <c r="M42" s="167"/>
      <c r="N42" s="167"/>
      <c r="O42" s="167"/>
      <c r="P42" s="167"/>
      <c r="Q42" s="167"/>
      <c r="R42" s="167"/>
      <c r="S42" s="166"/>
      <c r="T42" s="167"/>
      <c r="U42" s="167"/>
      <c r="V42" s="166"/>
      <c r="W42" s="89"/>
      <c r="X42" s="122"/>
      <c r="Y42" s="122"/>
      <c r="Z42" s="19"/>
      <c r="AA42" s="122"/>
      <c r="AB42" s="122"/>
      <c r="AC42" s="19"/>
      <c r="AD42" s="19"/>
      <c r="AE42" s="19"/>
      <c r="AF42" s="19"/>
      <c r="AK42" s="4"/>
      <c r="AY42" s="4"/>
      <c r="AZ42" s="4"/>
      <c r="BA42" s="4"/>
      <c r="BB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Y42" s="4"/>
      <c r="DZ42" s="4"/>
    </row>
    <row r="43" spans="2:130" x14ac:dyDescent="0.25">
      <c r="C43" s="118" t="s">
        <v>41</v>
      </c>
      <c r="D43" s="168">
        <v>1990</v>
      </c>
      <c r="E43" s="168">
        <f>D43+1</f>
        <v>1991</v>
      </c>
      <c r="F43" s="168">
        <f t="shared" ref="F43:W43" si="14">E43+1</f>
        <v>1992</v>
      </c>
      <c r="G43" s="168">
        <f t="shared" si="14"/>
        <v>1993</v>
      </c>
      <c r="H43" s="168">
        <f t="shared" si="14"/>
        <v>1994</v>
      </c>
      <c r="I43" s="168">
        <f t="shared" si="14"/>
        <v>1995</v>
      </c>
      <c r="J43" s="168">
        <f t="shared" si="14"/>
        <v>1996</v>
      </c>
      <c r="K43" s="168">
        <f t="shared" si="14"/>
        <v>1997</v>
      </c>
      <c r="L43" s="168">
        <f t="shared" si="14"/>
        <v>1998</v>
      </c>
      <c r="M43" s="168">
        <f t="shared" si="14"/>
        <v>1999</v>
      </c>
      <c r="N43" s="168">
        <f t="shared" si="14"/>
        <v>2000</v>
      </c>
      <c r="O43" s="168">
        <f t="shared" si="14"/>
        <v>2001</v>
      </c>
      <c r="P43" s="168">
        <f t="shared" si="14"/>
        <v>2002</v>
      </c>
      <c r="Q43" s="168">
        <f t="shared" si="14"/>
        <v>2003</v>
      </c>
      <c r="R43" s="168">
        <f t="shared" si="14"/>
        <v>2004</v>
      </c>
      <c r="S43" s="168">
        <f t="shared" si="14"/>
        <v>2005</v>
      </c>
      <c r="T43" s="168">
        <f>S43+1</f>
        <v>2006</v>
      </c>
      <c r="U43" s="168">
        <f t="shared" si="14"/>
        <v>2007</v>
      </c>
      <c r="V43" s="168">
        <f t="shared" si="14"/>
        <v>2008</v>
      </c>
      <c r="W43" s="168">
        <f t="shared" si="14"/>
        <v>2009</v>
      </c>
      <c r="X43" s="122"/>
      <c r="Y43" s="122"/>
      <c r="Z43" s="19"/>
      <c r="AA43" s="122"/>
      <c r="AB43" s="122"/>
      <c r="AC43" s="19"/>
      <c r="AD43" s="19"/>
      <c r="AE43" s="19"/>
      <c r="AF43" s="19"/>
      <c r="AK43" s="4"/>
      <c r="AY43" s="4"/>
      <c r="AZ43" s="4"/>
      <c r="BA43" s="4"/>
      <c r="BB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Y43" s="4"/>
      <c r="DZ43" s="4"/>
    </row>
    <row r="44" spans="2:130" x14ac:dyDescent="0.25">
      <c r="C44" s="118" t="s">
        <v>338</v>
      </c>
      <c r="D44" s="169">
        <v>0.17831368751740256</v>
      </c>
      <c r="E44" s="169">
        <v>0.18778296013883325</v>
      </c>
      <c r="F44" s="169">
        <v>0.19509843741891894</v>
      </c>
      <c r="G44" s="169">
        <v>0.18840248295234077</v>
      </c>
      <c r="H44" s="169">
        <v>0.18800300231215941</v>
      </c>
      <c r="I44" s="169">
        <v>0.18081741125384684</v>
      </c>
      <c r="J44" s="169">
        <v>0.17588651911628092</v>
      </c>
      <c r="K44" s="169">
        <v>0.17314924748624069</v>
      </c>
      <c r="L44" s="169">
        <v>0.16823227404872168</v>
      </c>
      <c r="M44" s="169">
        <v>0.1626955282534403</v>
      </c>
      <c r="N44" s="169">
        <v>0.16176055953330434</v>
      </c>
      <c r="O44" s="169">
        <v>0.15787172831500731</v>
      </c>
      <c r="P44" s="169">
        <v>0.15612361251855192</v>
      </c>
      <c r="Q44" s="169">
        <v>0.15535973654956517</v>
      </c>
      <c r="R44" s="169">
        <v>0.15287654841508802</v>
      </c>
      <c r="S44" s="169">
        <v>0.15308080336368002</v>
      </c>
      <c r="T44" s="169">
        <v>0.15825158179200002</v>
      </c>
      <c r="U44" s="169">
        <v>0.16698107880000002</v>
      </c>
      <c r="V44" s="169">
        <v>0.16927308000000002</v>
      </c>
      <c r="W44" s="169">
        <v>0.16722899999999999</v>
      </c>
      <c r="X44" s="122"/>
      <c r="Y44" s="122" t="s">
        <v>317</v>
      </c>
      <c r="Z44" s="19"/>
      <c r="AA44" s="122"/>
      <c r="AB44" s="122"/>
      <c r="AC44" s="19"/>
      <c r="AD44" s="19"/>
      <c r="AE44" s="19"/>
      <c r="AF44" s="19"/>
      <c r="AK44" s="4"/>
      <c r="AY44" s="4"/>
      <c r="AZ44" s="4"/>
      <c r="BA44" s="4"/>
      <c r="BB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Y44" s="4"/>
      <c r="DZ44" s="4"/>
    </row>
    <row r="45" spans="2:130" x14ac:dyDescent="0.25">
      <c r="C45" s="170" t="s">
        <v>339</v>
      </c>
      <c r="D45" s="171">
        <v>0.11887579167826839</v>
      </c>
      <c r="E45" s="171">
        <v>0.11865727000238921</v>
      </c>
      <c r="F45" s="171">
        <v>0.11825878929931544</v>
      </c>
      <c r="G45" s="171">
        <v>0.11229936181923246</v>
      </c>
      <c r="H45" s="171">
        <v>0.10989149569250355</v>
      </c>
      <c r="I45" s="171">
        <v>0.10329539496637696</v>
      </c>
      <c r="J45" s="171">
        <v>9.51344188168331E-2</v>
      </c>
      <c r="K45" s="171">
        <v>9.1910751093742249E-2</v>
      </c>
      <c r="L45" s="171">
        <v>8.8459865170737575E-2</v>
      </c>
      <c r="M45" s="171">
        <v>8.4798127832515321E-2</v>
      </c>
      <c r="N45" s="171">
        <v>8.3501117769640892E-2</v>
      </c>
      <c r="O45" s="171">
        <v>8.2819915005526171E-2</v>
      </c>
      <c r="P45" s="171">
        <v>7.8852676341452502E-2</v>
      </c>
      <c r="Q45" s="171">
        <v>8.3049973771042965E-2</v>
      </c>
      <c r="R45" s="171">
        <v>8.198462412241922E-2</v>
      </c>
      <c r="S45" s="171">
        <v>8.700156729216002E-2</v>
      </c>
      <c r="T45" s="171">
        <v>9.6985921536000011E-2</v>
      </c>
      <c r="U45" s="171">
        <v>9.9222948000000005E-2</v>
      </c>
      <c r="V45" s="171">
        <v>0.10450818000000002</v>
      </c>
      <c r="W45" s="169">
        <v>0.10674299999999999</v>
      </c>
      <c r="X45" s="122"/>
      <c r="Y45" s="122" t="s">
        <v>318</v>
      </c>
      <c r="Z45" s="19"/>
      <c r="AA45" s="122"/>
      <c r="AB45" s="122"/>
      <c r="AC45" s="19"/>
      <c r="AD45" s="19"/>
      <c r="AE45" s="19"/>
      <c r="AF45" s="19"/>
      <c r="AK45" s="4"/>
      <c r="AY45" s="4"/>
      <c r="AZ45" s="4"/>
      <c r="BA45" s="4"/>
      <c r="BB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Y45" s="4"/>
      <c r="DZ45" s="4"/>
    </row>
    <row r="46" spans="2:130" x14ac:dyDescent="0.25">
      <c r="B46" s="70"/>
      <c r="C46" s="152"/>
      <c r="D46" s="153"/>
      <c r="E46" s="153"/>
      <c r="F46" s="153"/>
      <c r="G46" s="153"/>
      <c r="H46" s="153"/>
      <c r="I46" s="154"/>
      <c r="J46" s="153"/>
      <c r="K46" s="153"/>
      <c r="L46" s="155"/>
      <c r="M46" s="156"/>
      <c r="N46" s="156"/>
      <c r="O46" s="156"/>
      <c r="P46" s="156"/>
      <c r="Q46" s="156"/>
      <c r="R46" s="156"/>
      <c r="S46" s="155"/>
      <c r="T46" s="156"/>
      <c r="U46" s="156"/>
      <c r="V46" s="155"/>
      <c r="W46" s="156"/>
      <c r="X46" s="122"/>
      <c r="Y46" s="122"/>
      <c r="Z46" s="19"/>
      <c r="AA46" s="122"/>
      <c r="AB46" s="122"/>
      <c r="AC46" s="19"/>
      <c r="AD46" s="19"/>
      <c r="AE46" s="19"/>
      <c r="AF46" s="19"/>
      <c r="AK46" s="4"/>
      <c r="AY46" s="4"/>
      <c r="AZ46" s="4"/>
      <c r="BA46" s="4"/>
      <c r="BB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Y46" s="4"/>
      <c r="DZ46" s="4"/>
    </row>
    <row r="47" spans="2:130" hidden="1" x14ac:dyDescent="0.25">
      <c r="B47" s="70"/>
      <c r="C47" s="157"/>
      <c r="D47" s="70"/>
      <c r="E47" s="70"/>
      <c r="F47" s="70"/>
      <c r="G47" s="70"/>
      <c r="H47" s="70"/>
      <c r="I47" s="158"/>
      <c r="J47" s="70"/>
      <c r="K47" s="70"/>
      <c r="L47" s="19"/>
      <c r="M47" s="122"/>
      <c r="N47" s="122"/>
      <c r="O47" s="122"/>
      <c r="P47" s="122"/>
      <c r="Q47" s="122"/>
      <c r="R47" s="122"/>
      <c r="S47" s="19"/>
      <c r="T47" s="122"/>
      <c r="U47" s="122"/>
      <c r="V47" s="19"/>
      <c r="W47" s="122"/>
      <c r="X47" s="122"/>
      <c r="Y47" s="122"/>
      <c r="Z47" s="19"/>
      <c r="AA47" s="122"/>
      <c r="AB47" s="122"/>
      <c r="AC47" s="19"/>
      <c r="AD47" s="19"/>
      <c r="AE47" s="19"/>
      <c r="AF47" s="19"/>
      <c r="AG47" s="143"/>
      <c r="AH47" s="143"/>
      <c r="BH47" s="122"/>
      <c r="BI47" s="122"/>
      <c r="BJ47" s="122"/>
      <c r="BK47" s="122"/>
      <c r="BL47" s="19"/>
      <c r="BM47" s="122"/>
      <c r="BN47" s="122"/>
      <c r="BO47" s="19"/>
      <c r="BP47" s="122"/>
      <c r="BQ47" s="122"/>
      <c r="BR47" s="122"/>
      <c r="BS47" s="122"/>
      <c r="BT47" s="122"/>
      <c r="BU47" s="122"/>
      <c r="BV47" s="19"/>
      <c r="BW47" s="122"/>
      <c r="BX47" s="122"/>
      <c r="BY47" s="19"/>
      <c r="BZ47" s="122"/>
      <c r="CA47" s="122"/>
      <c r="CB47" s="122"/>
      <c r="CC47" s="19"/>
      <c r="CD47" s="122"/>
      <c r="CE47" s="122"/>
      <c r="CF47" s="19"/>
      <c r="CG47" s="122"/>
      <c r="CH47" s="122"/>
      <c r="CI47" s="19"/>
      <c r="CK47" s="141"/>
      <c r="CL47" s="141"/>
      <c r="CN47" s="141"/>
      <c r="CO47" s="141"/>
      <c r="CS47" s="121"/>
      <c r="CT47" s="122"/>
      <c r="CU47" s="122"/>
      <c r="CV47" s="122"/>
      <c r="CW47" s="122"/>
      <c r="CX47" s="122"/>
      <c r="CY47" s="19"/>
      <c r="CZ47" s="122"/>
      <c r="DA47" s="122"/>
      <c r="DB47" s="19"/>
      <c r="DC47" s="122"/>
      <c r="DD47" s="122"/>
      <c r="DE47" s="122"/>
      <c r="DF47" s="122"/>
      <c r="DG47" s="122"/>
      <c r="DH47" s="122"/>
      <c r="DI47" s="19"/>
      <c r="DJ47" s="122"/>
      <c r="DK47" s="122"/>
      <c r="DL47" s="19"/>
      <c r="DM47" s="122"/>
      <c r="DN47" s="122"/>
      <c r="DO47" s="122"/>
      <c r="DP47" s="19"/>
      <c r="DQ47" s="122"/>
      <c r="DR47" s="122"/>
      <c r="DS47" s="19"/>
      <c r="DT47" s="122"/>
      <c r="DU47" s="4"/>
      <c r="DV47" s="4"/>
      <c r="DY47" s="4"/>
      <c r="DZ47" s="4"/>
    </row>
    <row r="48" spans="2:130" hidden="1" x14ac:dyDescent="0.25">
      <c r="B48" s="70"/>
      <c r="C48" s="173"/>
      <c r="D48" s="70"/>
      <c r="E48" s="70"/>
      <c r="F48" s="70"/>
      <c r="G48" s="70"/>
      <c r="H48" s="70"/>
      <c r="I48" s="158"/>
      <c r="J48" s="70"/>
      <c r="K48" s="70"/>
      <c r="L48" s="19"/>
      <c r="M48" s="122"/>
      <c r="N48" s="122"/>
      <c r="O48" s="122"/>
      <c r="P48" s="122"/>
      <c r="Q48" s="122"/>
      <c r="R48" s="122"/>
      <c r="S48" s="19"/>
      <c r="T48" s="122"/>
      <c r="U48" s="122"/>
      <c r="V48" s="19"/>
      <c r="W48" s="122"/>
      <c r="X48" s="122"/>
      <c r="Y48" s="122"/>
      <c r="Z48" s="19"/>
      <c r="AA48" s="122"/>
      <c r="AB48" s="122"/>
      <c r="AC48" s="19"/>
      <c r="AD48" s="19"/>
      <c r="AE48" s="19"/>
      <c r="AF48" s="19"/>
      <c r="AG48" s="70"/>
      <c r="BL48" s="121"/>
      <c r="BO48" s="121"/>
      <c r="BV48" s="121"/>
      <c r="CC48" s="121"/>
      <c r="CF48" s="121"/>
      <c r="CG48" s="121"/>
      <c r="CH48" s="121"/>
      <c r="CS48" s="121"/>
      <c r="CY48" s="121"/>
      <c r="DB48" s="121"/>
      <c r="DI48" s="121"/>
      <c r="DP48" s="121"/>
      <c r="DS48" s="121"/>
      <c r="DT48" s="121"/>
      <c r="DU48" s="4"/>
      <c r="DV48" s="4"/>
      <c r="DY48" s="4"/>
      <c r="DZ48" s="4"/>
    </row>
    <row r="49" spans="1:130" hidden="1" x14ac:dyDescent="0.25">
      <c r="B49" s="70"/>
      <c r="C49" s="173"/>
      <c r="D49" s="70"/>
      <c r="E49" s="70"/>
      <c r="F49" s="70"/>
      <c r="G49" s="70"/>
      <c r="H49" s="70"/>
      <c r="I49" s="158"/>
      <c r="J49" s="70"/>
      <c r="K49" s="70"/>
      <c r="L49" s="19"/>
      <c r="M49" s="122"/>
      <c r="N49" s="122"/>
      <c r="O49" s="122"/>
      <c r="P49" s="122"/>
      <c r="Q49" s="122"/>
      <c r="R49" s="122"/>
      <c r="S49" s="19"/>
      <c r="T49" s="122"/>
      <c r="U49" s="122"/>
      <c r="V49" s="19"/>
      <c r="W49" s="122"/>
      <c r="X49" s="122"/>
      <c r="Y49" s="122"/>
      <c r="Z49" s="19"/>
      <c r="AA49" s="122"/>
      <c r="AB49" s="122"/>
      <c r="AC49" s="19"/>
      <c r="AD49" s="19"/>
      <c r="AE49" s="19"/>
      <c r="AF49" s="19"/>
      <c r="AG49" s="70"/>
      <c r="BL49" s="121"/>
      <c r="BO49" s="121"/>
      <c r="BV49" s="121"/>
      <c r="CC49" s="121"/>
      <c r="CF49" s="121"/>
      <c r="CG49" s="175"/>
      <c r="CH49" s="175"/>
      <c r="CS49" s="121"/>
      <c r="CY49" s="121"/>
      <c r="DB49" s="121"/>
      <c r="DI49" s="121"/>
      <c r="DP49" s="121"/>
      <c r="DS49" s="121"/>
      <c r="DT49" s="175"/>
      <c r="DU49" s="4"/>
      <c r="DV49" s="4"/>
      <c r="DY49" s="4"/>
      <c r="DZ49" s="4"/>
    </row>
    <row r="50" spans="1:130" x14ac:dyDescent="0.25">
      <c r="B50" s="70"/>
      <c r="C50" s="176"/>
      <c r="D50" s="160"/>
      <c r="E50" s="160"/>
      <c r="F50" s="160"/>
      <c r="G50" s="160"/>
      <c r="H50" s="160"/>
      <c r="I50" s="161"/>
      <c r="J50" s="70"/>
      <c r="K50" s="70"/>
      <c r="L50" s="158"/>
      <c r="M50" s="70"/>
      <c r="N50" s="70"/>
      <c r="O50" s="70"/>
      <c r="P50" s="70"/>
      <c r="Q50" s="70"/>
      <c r="R50" s="70"/>
      <c r="S50" s="158"/>
      <c r="T50" s="70"/>
      <c r="U50" s="70"/>
      <c r="V50" s="70"/>
      <c r="W50" s="70"/>
      <c r="X50" s="70"/>
      <c r="Y50" s="70"/>
      <c r="Z50" s="158"/>
      <c r="AA50" s="70"/>
      <c r="AB50" s="70"/>
      <c r="AC50" s="158"/>
      <c r="AD50" s="158"/>
      <c r="AE50" s="158"/>
      <c r="AF50" s="158"/>
      <c r="AG50" s="70"/>
      <c r="BY50" s="18"/>
      <c r="CI50" s="18"/>
      <c r="CJ50" s="18"/>
      <c r="CK50" s="18"/>
      <c r="CL50" s="18"/>
      <c r="CM50" s="18"/>
      <c r="CN50" s="18"/>
      <c r="CO50" s="121"/>
      <c r="CR50" s="174"/>
      <c r="CS50" s="17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Y50" s="4"/>
      <c r="DZ50" s="4"/>
    </row>
    <row r="51" spans="1:130" ht="24" customHeight="1" x14ac:dyDescent="0.25">
      <c r="C51" s="177" t="s">
        <v>62</v>
      </c>
      <c r="D51" s="178"/>
      <c r="E51" s="178"/>
      <c r="F51" s="178"/>
      <c r="G51" s="178"/>
      <c r="H51" s="178"/>
      <c r="I51" s="248"/>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X51" s="18"/>
      <c r="BB51" s="4"/>
      <c r="BC51" s="18"/>
      <c r="BG51" s="179"/>
      <c r="BH51" s="179"/>
      <c r="BK51" s="179"/>
      <c r="BY51" s="18"/>
      <c r="CI51" s="18"/>
      <c r="CJ51" s="18"/>
      <c r="CK51" s="18"/>
      <c r="CL51" s="18"/>
      <c r="CM51" s="18"/>
      <c r="CN51" s="121"/>
      <c r="CQ51" s="174"/>
      <c r="CR51" s="17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Y51" s="4"/>
      <c r="DZ51" s="4"/>
    </row>
    <row r="52" spans="1:130" x14ac:dyDescent="0.25">
      <c r="C52" s="180" t="s">
        <v>55</v>
      </c>
      <c r="D52" s="197"/>
      <c r="E52" s="34">
        <v>2009</v>
      </c>
      <c r="F52" s="181">
        <v>2010</v>
      </c>
      <c r="G52" s="34">
        <v>2011</v>
      </c>
      <c r="H52" s="34">
        <v>2012</v>
      </c>
      <c r="I52" s="34">
        <v>2013</v>
      </c>
      <c r="J52" s="63"/>
      <c r="K52" s="63"/>
      <c r="L52" s="63"/>
      <c r="M52" s="63"/>
      <c r="N52" s="63"/>
      <c r="O52" s="63"/>
      <c r="P52" s="63"/>
      <c r="Q52" s="63"/>
      <c r="R52" s="63"/>
      <c r="S52" s="63"/>
      <c r="T52" s="63"/>
      <c r="U52" s="63"/>
      <c r="V52" s="63"/>
      <c r="W52" s="63"/>
      <c r="X52" s="131"/>
      <c r="Y52" s="131"/>
      <c r="Z52" s="131"/>
      <c r="AA52" s="63"/>
      <c r="AB52" s="63"/>
      <c r="AC52" s="63"/>
      <c r="AD52" s="63"/>
      <c r="AE52" s="63"/>
      <c r="AF52" s="63"/>
      <c r="AG52" s="63"/>
      <c r="AH52" s="63"/>
      <c r="AI52" s="63"/>
      <c r="AJ52" s="63"/>
      <c r="AK52" s="63"/>
      <c r="AL52" s="63"/>
      <c r="AM52" s="63"/>
      <c r="AN52" s="63"/>
      <c r="AO52" s="63"/>
      <c r="AP52" s="63"/>
      <c r="AQ52" s="63"/>
      <c r="AR52" s="63"/>
      <c r="AS52" s="63"/>
      <c r="AT52" s="63"/>
      <c r="AX52" s="18"/>
      <c r="BB52" s="4"/>
      <c r="BC52" s="18"/>
      <c r="BY52" s="18"/>
      <c r="CI52" s="18"/>
      <c r="CJ52" s="18"/>
      <c r="CK52" s="18"/>
      <c r="CL52" s="18"/>
      <c r="CM52" s="18"/>
      <c r="CN52" s="121"/>
      <c r="CQ52" s="174"/>
      <c r="CR52" s="17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Y52" s="4"/>
      <c r="DZ52" s="4"/>
    </row>
    <row r="53" spans="1:130" x14ac:dyDescent="0.25">
      <c r="C53" s="180"/>
      <c r="D53" s="197"/>
      <c r="E53" s="52"/>
      <c r="F53" s="143"/>
      <c r="G53" s="143"/>
      <c r="H53" s="143"/>
      <c r="I53" s="202"/>
      <c r="J53" s="122"/>
      <c r="K53" s="122"/>
      <c r="L53" s="122"/>
      <c r="M53" s="122"/>
      <c r="N53" s="122"/>
      <c r="O53" s="122"/>
      <c r="P53" s="122"/>
      <c r="Q53" s="122"/>
      <c r="R53" s="122"/>
      <c r="S53" s="122"/>
      <c r="T53" s="122"/>
      <c r="U53" s="122"/>
      <c r="V53" s="122"/>
      <c r="W53" s="18"/>
      <c r="X53" s="18"/>
      <c r="Y53" s="18"/>
      <c r="Z53" s="18"/>
      <c r="AA53" s="18"/>
      <c r="AB53" s="18"/>
      <c r="AC53" s="122"/>
      <c r="AD53" s="18"/>
      <c r="AE53" s="18"/>
      <c r="AF53" s="18"/>
      <c r="AG53" s="18"/>
      <c r="AH53" s="18"/>
      <c r="AI53" s="18"/>
      <c r="AJ53" s="18"/>
      <c r="AK53" s="18"/>
      <c r="AL53" s="18"/>
      <c r="AM53" s="18"/>
      <c r="AN53" s="18"/>
      <c r="AO53" s="18"/>
      <c r="AP53" s="18"/>
      <c r="AQ53" s="18"/>
      <c r="AR53" s="18"/>
      <c r="AS53" s="18"/>
      <c r="AT53" s="18"/>
      <c r="AX53" s="18"/>
      <c r="BB53" s="4"/>
      <c r="BC53" s="18"/>
      <c r="BY53" s="18"/>
      <c r="CI53" s="18"/>
      <c r="CJ53" s="18"/>
      <c r="CK53" s="18"/>
      <c r="CL53" s="18"/>
      <c r="CM53" s="18"/>
      <c r="CN53" s="121"/>
      <c r="CQ53" s="174"/>
      <c r="CR53" s="17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Y53" s="4"/>
      <c r="DZ53" s="4"/>
    </row>
    <row r="54" spans="1:130" ht="12" customHeight="1" x14ac:dyDescent="0.25">
      <c r="A54" s="326" t="s">
        <v>59</v>
      </c>
      <c r="B54" s="326"/>
      <c r="C54" s="180" t="s">
        <v>155</v>
      </c>
      <c r="D54" s="197"/>
      <c r="E54" s="183">
        <v>25</v>
      </c>
      <c r="F54" s="184">
        <v>30</v>
      </c>
      <c r="G54" s="184">
        <v>40</v>
      </c>
      <c r="H54" s="184">
        <v>60</v>
      </c>
      <c r="I54" s="184">
        <v>80</v>
      </c>
      <c r="J54" s="63"/>
      <c r="K54" s="63"/>
      <c r="L54" s="63"/>
      <c r="M54" s="63"/>
      <c r="N54" s="63"/>
      <c r="O54" s="63"/>
      <c r="P54" s="63"/>
      <c r="Q54" s="63"/>
      <c r="R54" s="63"/>
      <c r="S54" s="63"/>
      <c r="T54" s="63"/>
      <c r="U54" s="63"/>
      <c r="V54" s="63"/>
      <c r="W54" s="63"/>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X54" s="18"/>
      <c r="BB54" s="4"/>
      <c r="BC54" s="18"/>
      <c r="BY54" s="18"/>
      <c r="CI54" s="18"/>
      <c r="CJ54" s="18"/>
      <c r="CK54" s="18"/>
      <c r="CL54" s="18"/>
      <c r="CM54" s="18"/>
      <c r="CN54" s="121"/>
      <c r="CQ54" s="174"/>
      <c r="CR54" s="17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Y54" s="4"/>
      <c r="DZ54" s="4"/>
    </row>
    <row r="55" spans="1:130" ht="12" customHeight="1" x14ac:dyDescent="0.25">
      <c r="A55" s="326"/>
      <c r="B55" s="326"/>
      <c r="C55" s="180" t="s">
        <v>56</v>
      </c>
      <c r="D55" s="198"/>
      <c r="E55" s="185">
        <f t="shared" ref="E55:I55" si="15">500/E54</f>
        <v>20</v>
      </c>
      <c r="F55" s="77">
        <f t="shared" si="15"/>
        <v>16.666666666666668</v>
      </c>
      <c r="G55" s="77">
        <f t="shared" si="15"/>
        <v>12.5</v>
      </c>
      <c r="H55" s="77">
        <f t="shared" si="15"/>
        <v>8.3333333333333339</v>
      </c>
      <c r="I55" s="77">
        <f t="shared" si="15"/>
        <v>6.25</v>
      </c>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X55" s="18"/>
      <c r="BB55" s="4"/>
      <c r="BC55" s="18"/>
      <c r="BY55" s="18"/>
      <c r="CI55" s="18"/>
      <c r="CJ55" s="18"/>
      <c r="CK55" s="18"/>
      <c r="CL55" s="18"/>
      <c r="CM55" s="18"/>
      <c r="CN55" s="121"/>
      <c r="CQ55" s="174"/>
      <c r="CR55" s="17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Y55" s="4"/>
      <c r="DZ55" s="4"/>
    </row>
    <row r="56" spans="1:130" ht="23.4" customHeight="1" x14ac:dyDescent="0.25">
      <c r="A56" s="326"/>
      <c r="B56" s="326"/>
      <c r="C56" s="180" t="s">
        <v>341</v>
      </c>
      <c r="D56" s="197"/>
      <c r="E56" s="186">
        <v>5.6000000000000001E-2</v>
      </c>
      <c r="F56" s="169">
        <v>4.8000000000000001E-2</v>
      </c>
      <c r="G56" s="169">
        <v>4.2000000000000003E-2</v>
      </c>
      <c r="H56" s="169">
        <v>3.4000000000000002E-2</v>
      </c>
      <c r="I56" s="169">
        <v>0.02</v>
      </c>
      <c r="J56" s="129"/>
      <c r="K56" s="129"/>
      <c r="L56" s="129"/>
      <c r="M56" s="129"/>
      <c r="N56" s="129"/>
      <c r="O56" s="129"/>
      <c r="P56" s="129"/>
      <c r="Q56" s="129"/>
      <c r="R56" s="129"/>
      <c r="S56" s="129"/>
      <c r="T56" s="129"/>
      <c r="U56" s="129"/>
      <c r="V56" s="129"/>
      <c r="W56" s="129"/>
      <c r="X56" s="129"/>
      <c r="Y56" s="129"/>
      <c r="Z56" s="129"/>
      <c r="AA56" s="131"/>
      <c r="AB56" s="131"/>
      <c r="AC56" s="131"/>
      <c r="AD56" s="131"/>
      <c r="AE56" s="131"/>
      <c r="AF56" s="131"/>
      <c r="AG56" s="131"/>
      <c r="AH56" s="131"/>
      <c r="AI56" s="131"/>
      <c r="AJ56" s="131"/>
      <c r="AK56" s="131"/>
      <c r="AL56" s="131"/>
      <c r="AM56" s="131"/>
      <c r="AN56" s="131"/>
      <c r="AO56" s="131"/>
      <c r="AP56" s="131"/>
      <c r="AQ56" s="131"/>
      <c r="AR56" s="131"/>
      <c r="AS56" s="131"/>
      <c r="AT56" s="131"/>
      <c r="AX56" s="18"/>
      <c r="BB56" s="4"/>
      <c r="BC56" s="18"/>
      <c r="BY56" s="18"/>
      <c r="CI56" s="18"/>
      <c r="CJ56" s="18"/>
      <c r="CK56" s="18"/>
      <c r="CL56" s="18"/>
      <c r="CM56" s="18"/>
      <c r="CN56" s="121"/>
      <c r="CQ56" s="174"/>
      <c r="CR56" s="17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row>
    <row r="57" spans="1:130" ht="12" customHeight="1" x14ac:dyDescent="0.25">
      <c r="A57" s="187"/>
      <c r="B57" s="187"/>
      <c r="C57" s="188"/>
      <c r="D57" s="197"/>
      <c r="E57" s="167"/>
      <c r="F57" s="89"/>
      <c r="G57" s="89"/>
      <c r="H57" s="89"/>
      <c r="I57" s="89"/>
      <c r="J57" s="122"/>
      <c r="K57" s="122"/>
      <c r="L57" s="122"/>
      <c r="M57" s="122"/>
      <c r="N57" s="122"/>
      <c r="O57" s="122"/>
      <c r="P57" s="122"/>
      <c r="Q57" s="122"/>
      <c r="R57" s="122"/>
      <c r="S57" s="122"/>
      <c r="T57" s="122"/>
      <c r="U57" s="122"/>
      <c r="V57" s="122"/>
      <c r="W57" s="122"/>
      <c r="X57" s="18"/>
      <c r="Y57" s="18"/>
      <c r="Z57" s="18"/>
      <c r="AA57" s="18"/>
      <c r="AB57" s="18"/>
      <c r="AC57" s="122"/>
      <c r="AD57" s="18"/>
      <c r="AE57" s="18"/>
      <c r="AF57" s="18"/>
      <c r="AG57" s="18"/>
      <c r="AH57" s="18"/>
      <c r="AI57" s="18"/>
      <c r="AJ57" s="18"/>
      <c r="AK57" s="18"/>
      <c r="AL57" s="18"/>
      <c r="AM57" s="18"/>
      <c r="AN57" s="18"/>
      <c r="AO57" s="18"/>
      <c r="AP57" s="18"/>
      <c r="AQ57" s="18"/>
      <c r="AR57" s="18"/>
      <c r="AS57" s="18"/>
      <c r="AT57" s="18"/>
      <c r="AX57" s="18"/>
      <c r="BB57" s="4"/>
      <c r="BC57" s="18"/>
      <c r="BY57" s="18"/>
      <c r="CI57" s="18"/>
      <c r="CJ57" s="18"/>
      <c r="CK57" s="18"/>
      <c r="CL57" s="18"/>
      <c r="CM57" s="18"/>
      <c r="CN57" s="121"/>
      <c r="CQ57" s="174"/>
      <c r="CR57" s="17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row>
    <row r="58" spans="1:130" ht="12" customHeight="1" x14ac:dyDescent="0.25">
      <c r="A58" s="327" t="s">
        <v>270</v>
      </c>
      <c r="B58" s="327"/>
      <c r="C58" s="180" t="s">
        <v>57</v>
      </c>
      <c r="D58" s="197"/>
      <c r="E58" s="183">
        <v>500</v>
      </c>
      <c r="F58" s="184">
        <v>550</v>
      </c>
      <c r="G58" s="184">
        <v>600</v>
      </c>
      <c r="H58" s="184">
        <v>600</v>
      </c>
      <c r="I58" s="184">
        <v>600</v>
      </c>
      <c r="J58" s="63"/>
      <c r="K58" s="63"/>
      <c r="L58" s="63"/>
      <c r="M58" s="63"/>
      <c r="N58" s="63"/>
      <c r="O58" s="63"/>
      <c r="P58" s="63"/>
      <c r="Q58" s="63"/>
      <c r="R58" s="63"/>
      <c r="S58" s="63"/>
      <c r="T58" s="63"/>
      <c r="U58" s="63"/>
      <c r="V58" s="63"/>
      <c r="W58" s="63"/>
      <c r="X58" s="131"/>
      <c r="Y58" s="131"/>
      <c r="Z58" s="131"/>
      <c r="AA58" s="131"/>
      <c r="AB58" s="131"/>
      <c r="AC58" s="131"/>
      <c r="AD58" s="131"/>
      <c r="AE58" s="131"/>
      <c r="AF58" s="131"/>
      <c r="AG58" s="131"/>
      <c r="AH58" s="131"/>
      <c r="AI58" s="131"/>
      <c r="AJ58" s="131"/>
      <c r="AK58" s="131"/>
      <c r="AL58" s="131"/>
      <c r="AM58" s="131"/>
      <c r="AN58" s="131"/>
      <c r="AO58" s="131"/>
      <c r="AP58" s="131"/>
      <c r="AQ58" s="131"/>
      <c r="AR58" s="131"/>
      <c r="AS58" s="131"/>
      <c r="AT58" s="131"/>
      <c r="AX58" s="18"/>
      <c r="BB58" s="4"/>
      <c r="BC58" s="18"/>
      <c r="BY58" s="18"/>
      <c r="CI58" s="18"/>
      <c r="CJ58" s="18"/>
      <c r="CK58" s="18"/>
      <c r="CL58" s="18"/>
      <c r="CM58" s="18"/>
      <c r="CN58" s="121"/>
      <c r="CQ58" s="174"/>
      <c r="CR58" s="17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row>
    <row r="59" spans="1:130" ht="12" customHeight="1" x14ac:dyDescent="0.25">
      <c r="A59" s="327"/>
      <c r="B59" s="327"/>
      <c r="C59" s="180" t="s">
        <v>158</v>
      </c>
      <c r="D59" s="199">
        <v>40</v>
      </c>
      <c r="E59" s="189">
        <f ca="1">SUMPRODUCT(OFFSET(Sales!AP97,0,-MIN('Life&amp;Use'!$D59-1,'Life&amp;Use'!E$52-'Life&amp;Use'!$E$52),1,MIN('Life&amp;Use'!$D59,'Life&amp;Use'!E$52-'Life&amp;Use'!$E$52+1)),OFFSET('Life&amp;Use'!E54,0,-MIN('Life&amp;Use'!$D59-1,'Life&amp;Use'!E$52-'Life&amp;Use'!$E$52),1,MIN('Life&amp;Use'!$D59,'Life&amp;Use'!E$52-'Life&amp;Use'!$E$52+1)))/SUM(OFFSET(Sales!AP97,0,-MIN('Life&amp;Use'!$D59-1,'Life&amp;Use'!E$52-'Life&amp;Use'!$E$52),1,MIN('Life&amp;Use'!$D59,'Life&amp;Use'!E$52-'Life&amp;Use'!$E$52+1)))</f>
        <v>25</v>
      </c>
      <c r="F59" s="189">
        <f ca="1">SUMPRODUCT(OFFSET(Sales!AQ97,0,-MIN('Life&amp;Use'!$D59-1,'Life&amp;Use'!F$52-'Life&amp;Use'!$E$52),1,MIN('Life&amp;Use'!$D59,'Life&amp;Use'!F$52-'Life&amp;Use'!$E$52+1)),OFFSET('Life&amp;Use'!F54,0,-MIN('Life&amp;Use'!$D59-1,'Life&amp;Use'!F$52-'Life&amp;Use'!$E$52),1,MIN('Life&amp;Use'!$D59,'Life&amp;Use'!F$52-'Life&amp;Use'!$E$52+1)))/SUM(OFFSET(Sales!AQ97,0,-MIN('Life&amp;Use'!$D59-1,'Life&amp;Use'!F$52-'Life&amp;Use'!$E$52),1,MIN('Life&amp;Use'!$D59,'Life&amp;Use'!F$52-'Life&amp;Use'!$E$52+1)))</f>
        <v>28.399654461218326</v>
      </c>
      <c r="G59" s="189">
        <f ca="1">SUMPRODUCT(OFFSET(Sales!AR97,0,-MIN('Life&amp;Use'!$D59-1,'Life&amp;Use'!G$52-'Life&amp;Use'!$E$52),1,MIN('Life&amp;Use'!$D59,'Life&amp;Use'!G$52-'Life&amp;Use'!$E$52+1)),OFFSET('Life&amp;Use'!G54,0,-MIN('Life&amp;Use'!$D59-1,'Life&amp;Use'!G$52-'Life&amp;Use'!$E$52),1,MIN('Life&amp;Use'!$D59,'Life&amp;Use'!G$52-'Life&amp;Use'!$E$52+1)))/SUM(OFFSET(Sales!AR97,0,-MIN('Life&amp;Use'!$D59-1,'Life&amp;Use'!G$52-'Life&amp;Use'!$E$52),1,MIN('Life&amp;Use'!$D59,'Life&amp;Use'!G$52-'Life&amp;Use'!$E$52+1)))</f>
        <v>35.224405055865233</v>
      </c>
      <c r="H59" s="189">
        <f ca="1">SUMPRODUCT(OFFSET(Sales!AS97,0,-MIN('Life&amp;Use'!$D59-1,'Life&amp;Use'!H$52-'Life&amp;Use'!$E$52),1,MIN('Life&amp;Use'!$D59,'Life&amp;Use'!H$52-'Life&amp;Use'!$E$52+1)),OFFSET('Life&amp;Use'!H54,0,-MIN('Life&amp;Use'!$D59-1,'Life&amp;Use'!H$52-'Life&amp;Use'!$E$52),1,MIN('Life&amp;Use'!$D59,'Life&amp;Use'!H$52-'Life&amp;Use'!$E$52+1)))/SUM(OFFSET(Sales!AS97,0,-MIN('Life&amp;Use'!$D59-1,'Life&amp;Use'!H$52-'Life&amp;Use'!$E$52),1,MIN('Life&amp;Use'!$D59,'Life&amp;Use'!H$52-'Life&amp;Use'!$E$52+1)))</f>
        <v>49.454408006561145</v>
      </c>
      <c r="I59" s="189">
        <f ca="1">SUMPRODUCT(OFFSET(Sales!AT97,0,-MIN('Life&amp;Use'!$D59-1,'Life&amp;Use'!I$52-'Life&amp;Use'!$E$52),1,MIN('Life&amp;Use'!$D59,'Life&amp;Use'!I$52-'Life&amp;Use'!$E$52+1)),OFFSET('Life&amp;Use'!I54,0,-MIN('Life&amp;Use'!$D59-1,'Life&amp;Use'!I$52-'Life&amp;Use'!$E$52),1,MIN('Life&amp;Use'!$D59,'Life&amp;Use'!I$52-'Life&amp;Use'!$E$52+1)))/SUM(OFFSET(Sales!AT97,0,-MIN('Life&amp;Use'!$D59-1,'Life&amp;Use'!I$52-'Life&amp;Use'!$E$52),1,MIN('Life&amp;Use'!$D59,'Life&amp;Use'!I$52-'Life&amp;Use'!$E$52+1)))</f>
        <v>67.984281544865254</v>
      </c>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X59" s="18"/>
      <c r="BB59" s="4"/>
      <c r="BC59" s="18"/>
      <c r="BY59" s="18"/>
      <c r="CI59" s="18"/>
      <c r="CJ59" s="18"/>
      <c r="CK59" s="18"/>
      <c r="CL59" s="18"/>
      <c r="CM59" s="18"/>
      <c r="CN59" s="121"/>
      <c r="CQ59" s="174"/>
      <c r="CR59" s="17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row>
    <row r="60" spans="1:130" ht="12" customHeight="1" x14ac:dyDescent="0.25">
      <c r="A60" s="327"/>
      <c r="B60" s="327"/>
      <c r="C60" s="180" t="s">
        <v>157</v>
      </c>
      <c r="D60" s="197"/>
      <c r="E60" s="185">
        <f ca="1">E58/E59</f>
        <v>20</v>
      </c>
      <c r="F60" s="185">
        <f t="shared" ref="F60:I60" ca="1" si="16">F58/F59</f>
        <v>19.366432811746449</v>
      </c>
      <c r="G60" s="185">
        <f t="shared" ca="1" si="16"/>
        <v>17.03364468607522</v>
      </c>
      <c r="H60" s="185">
        <f t="shared" ca="1" si="16"/>
        <v>12.132386660465082</v>
      </c>
      <c r="I60" s="185">
        <f t="shared" ca="1" si="16"/>
        <v>8.8255694752622862</v>
      </c>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X60" s="18"/>
      <c r="BB60" s="4"/>
      <c r="BC60" s="18"/>
      <c r="BY60" s="18"/>
      <c r="CI60" s="18"/>
      <c r="CJ60" s="18"/>
      <c r="CK60" s="18"/>
      <c r="CL60" s="18"/>
      <c r="CM60" s="18"/>
      <c r="CN60" s="121"/>
      <c r="CQ60" s="174"/>
      <c r="CR60" s="17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row>
    <row r="61" spans="1:130" ht="12" customHeight="1" x14ac:dyDescent="0.25">
      <c r="A61" s="327"/>
      <c r="B61" s="327"/>
      <c r="C61" s="180" t="s">
        <v>58</v>
      </c>
      <c r="D61" s="197"/>
      <c r="E61" s="190">
        <v>500</v>
      </c>
      <c r="F61" s="190">
        <v>500</v>
      </c>
      <c r="G61" s="190">
        <v>500</v>
      </c>
      <c r="H61" s="190">
        <v>500</v>
      </c>
      <c r="I61" s="190">
        <v>500</v>
      </c>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X61" s="18"/>
      <c r="BB61" s="4"/>
      <c r="BC61" s="18"/>
      <c r="BY61" s="18"/>
      <c r="CI61" s="18"/>
      <c r="CJ61" s="18"/>
      <c r="CK61" s="18"/>
      <c r="CL61" s="18"/>
      <c r="CM61" s="18"/>
      <c r="CN61" s="121"/>
      <c r="CQ61" s="174"/>
      <c r="CR61" s="17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row>
    <row r="62" spans="1:130" ht="12" customHeight="1" x14ac:dyDescent="0.25">
      <c r="A62" s="327"/>
      <c r="B62" s="327"/>
      <c r="C62" s="180" t="s">
        <v>66</v>
      </c>
      <c r="D62" s="197"/>
      <c r="E62" s="185">
        <f>E$56*E58*1.2</f>
        <v>33.6</v>
      </c>
      <c r="F62" s="185">
        <f>F$56*F58*1.2</f>
        <v>31.68</v>
      </c>
      <c r="G62" s="185">
        <f>G$56*G58*1.2</f>
        <v>30.240000000000002</v>
      </c>
      <c r="H62" s="185">
        <f>H$56*H58*1.2</f>
        <v>24.48</v>
      </c>
      <c r="I62" s="185">
        <f>I$56*I58*1.2</f>
        <v>14.399999999999999</v>
      </c>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X62" s="18"/>
      <c r="BB62" s="4"/>
      <c r="BC62" s="18"/>
      <c r="BY62" s="18"/>
      <c r="CI62" s="18"/>
      <c r="CJ62" s="18"/>
      <c r="CK62" s="18"/>
      <c r="CL62" s="18"/>
      <c r="CM62" s="18"/>
      <c r="CN62" s="121"/>
      <c r="CQ62" s="174"/>
      <c r="CR62" s="17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row>
    <row r="63" spans="1:130" ht="12" customHeight="1" x14ac:dyDescent="0.25">
      <c r="A63" s="187"/>
      <c r="B63" s="187"/>
      <c r="C63" s="191"/>
      <c r="D63" s="197"/>
      <c r="E63" s="192"/>
      <c r="F63" s="182"/>
      <c r="G63" s="182"/>
      <c r="H63" s="182"/>
      <c r="I63" s="182"/>
      <c r="J63" s="131"/>
      <c r="K63" s="131"/>
      <c r="L63" s="131"/>
      <c r="M63" s="131"/>
      <c r="N63" s="131"/>
      <c r="O63" s="131"/>
      <c r="P63" s="131"/>
      <c r="Q63" s="131"/>
      <c r="R63" s="131"/>
      <c r="S63" s="131"/>
      <c r="T63" s="131"/>
      <c r="U63" s="131"/>
      <c r="V63" s="131"/>
      <c r="W63" s="131"/>
      <c r="X63" s="131"/>
      <c r="Y63" s="131"/>
      <c r="Z63" s="131"/>
      <c r="AA63" s="18"/>
      <c r="AB63" s="18"/>
      <c r="AC63" s="18"/>
      <c r="AD63" s="18"/>
      <c r="AE63" s="18"/>
      <c r="AF63" s="18"/>
      <c r="AG63" s="18"/>
      <c r="AH63" s="18"/>
      <c r="AI63" s="18"/>
      <c r="AJ63" s="18"/>
      <c r="AK63" s="18"/>
      <c r="AL63" s="18"/>
      <c r="AM63" s="18"/>
      <c r="AN63" s="18"/>
      <c r="AO63" s="18"/>
      <c r="AP63" s="18"/>
      <c r="AQ63" s="18"/>
      <c r="AR63" s="18"/>
      <c r="AS63" s="18"/>
      <c r="AT63" s="18"/>
      <c r="AX63" s="18"/>
      <c r="BB63" s="4"/>
      <c r="BC63" s="18"/>
      <c r="BY63" s="18"/>
      <c r="CI63" s="18"/>
      <c r="CJ63" s="18"/>
      <c r="CK63" s="18"/>
      <c r="CL63" s="18"/>
      <c r="CM63" s="18"/>
      <c r="CN63" s="121"/>
      <c r="CQ63" s="174"/>
      <c r="CR63" s="17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row>
    <row r="64" spans="1:130" ht="12" customHeight="1" x14ac:dyDescent="0.25">
      <c r="A64" s="327" t="s">
        <v>271</v>
      </c>
      <c r="B64" s="327"/>
      <c r="C64" s="180" t="s">
        <v>57</v>
      </c>
      <c r="D64" s="197"/>
      <c r="E64" s="183">
        <v>1800</v>
      </c>
      <c r="F64" s="184">
        <v>1800</v>
      </c>
      <c r="G64" s="184">
        <v>1800</v>
      </c>
      <c r="H64" s="184">
        <v>1800</v>
      </c>
      <c r="I64" s="184">
        <v>1800</v>
      </c>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X64" s="18"/>
      <c r="BB64" s="4"/>
      <c r="BC64" s="18"/>
      <c r="BY64" s="18"/>
      <c r="CI64" s="18"/>
      <c r="CJ64" s="18"/>
      <c r="CK64" s="18"/>
      <c r="CL64" s="18"/>
      <c r="CM64" s="18"/>
      <c r="CN64" s="121"/>
      <c r="CQ64" s="174"/>
      <c r="CR64" s="17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row>
    <row r="65" spans="1:124" ht="12" customHeight="1" x14ac:dyDescent="0.25">
      <c r="A65" s="327"/>
      <c r="B65" s="327"/>
      <c r="C65" s="180" t="s">
        <v>156</v>
      </c>
      <c r="D65" s="199">
        <v>11</v>
      </c>
      <c r="E65" s="189">
        <f>E54</f>
        <v>25</v>
      </c>
      <c r="F65" s="189">
        <f>F54</f>
        <v>30</v>
      </c>
      <c r="G65" s="189">
        <f ca="1">SUMPRODUCT(OFFSET(Sales!AR147,0,-MIN('Life&amp;Use'!$D65-1,'Life&amp;Use'!G$52-'Life&amp;Use'!$E$52),1,MIN('Life&amp;Use'!$D65,'Life&amp;Use'!G$52-'Life&amp;Use'!$E$52+1)),OFFSET('Life&amp;Use'!G54,0,-MIN('Life&amp;Use'!$D65-1,'Life&amp;Use'!G$52-'Life&amp;Use'!$E$52),1,MIN('Life&amp;Use'!$D65,'Life&amp;Use'!G$52-'Life&amp;Use'!$E$52+1)))/SUM(OFFSET(Sales!AR147,0,-MIN('Life&amp;Use'!$D65-1,'Life&amp;Use'!G$52-'Life&amp;Use'!$E$52),1,MIN('Life&amp;Use'!$D65,'Life&amp;Use'!G$52-'Life&amp;Use'!$E$52+1)))</f>
        <v>40</v>
      </c>
      <c r="H65" s="189">
        <f ca="1">SUMPRODUCT(OFFSET(Sales!AS147,0,-MIN('Life&amp;Use'!$D65-1,'Life&amp;Use'!H$52-'Life&amp;Use'!$E$52),1,MIN('Life&amp;Use'!$D65,'Life&amp;Use'!H$52-'Life&amp;Use'!$E$52+1)),OFFSET('Life&amp;Use'!H54,0,-MIN('Life&amp;Use'!$D65-1,'Life&amp;Use'!H$52-'Life&amp;Use'!$E$52),1,MIN('Life&amp;Use'!$D65,'Life&amp;Use'!H$52-'Life&amp;Use'!$E$52+1)))/SUM(OFFSET(Sales!AS147,0,-MIN('Life&amp;Use'!$D65-1,'Life&amp;Use'!H$52-'Life&amp;Use'!$E$52),1,MIN('Life&amp;Use'!$D65,'Life&amp;Use'!H$52-'Life&amp;Use'!$E$52+1)))</f>
        <v>49.483449637536197</v>
      </c>
      <c r="I65" s="189">
        <f ca="1">SUMPRODUCT(OFFSET(Sales!AT147,0,-MIN('Life&amp;Use'!$D65-1,'Life&amp;Use'!I$52-'Life&amp;Use'!$E$52),1,MIN('Life&amp;Use'!$D65,'Life&amp;Use'!I$52-'Life&amp;Use'!$E$52+1)),OFFSET('Life&amp;Use'!I54,0,-MIN('Life&amp;Use'!$D65-1,'Life&amp;Use'!I$52-'Life&amp;Use'!$E$52),1,MIN('Life&amp;Use'!$D65,'Life&amp;Use'!I$52-'Life&amp;Use'!$E$52+1)))/SUM(OFFSET(Sales!AT147,0,-MIN('Life&amp;Use'!$D65-1,'Life&amp;Use'!I$52-'Life&amp;Use'!$E$52),1,MIN('Life&amp;Use'!$D65,'Life&amp;Use'!I$52-'Life&amp;Use'!$E$52+1)))</f>
        <v>76.34638401955975</v>
      </c>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X65" s="18"/>
      <c r="BB65" s="4"/>
      <c r="BC65" s="18"/>
      <c r="BY65" s="18"/>
      <c r="CI65" s="18"/>
      <c r="CJ65" s="18"/>
      <c r="CK65" s="18"/>
      <c r="CL65" s="18"/>
      <c r="CM65" s="18"/>
      <c r="CN65" s="121"/>
      <c r="CQ65" s="174"/>
      <c r="CR65" s="17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row>
    <row r="66" spans="1:124" ht="12" customHeight="1" x14ac:dyDescent="0.25">
      <c r="A66" s="327"/>
      <c r="B66" s="327"/>
      <c r="C66" s="180" t="s">
        <v>157</v>
      </c>
      <c r="D66" s="197"/>
      <c r="E66" s="185">
        <f>E64/E65</f>
        <v>72</v>
      </c>
      <c r="F66" s="185">
        <f t="shared" ref="F66:I66" si="17">F64/F65</f>
        <v>60</v>
      </c>
      <c r="G66" s="185">
        <f t="shared" ca="1" si="17"/>
        <v>45</v>
      </c>
      <c r="H66" s="185">
        <f t="shared" ca="1" si="17"/>
        <v>36.375798639442287</v>
      </c>
      <c r="I66" s="185">
        <f t="shared" ca="1" si="17"/>
        <v>23.576755115721586</v>
      </c>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X66" s="18"/>
      <c r="BB66" s="4"/>
      <c r="BC66" s="18"/>
      <c r="BY66" s="18"/>
      <c r="CI66" s="18"/>
      <c r="CJ66" s="18"/>
      <c r="CK66" s="18"/>
      <c r="CL66" s="18"/>
      <c r="CM66" s="18"/>
      <c r="CN66" s="121"/>
      <c r="CQ66" s="174"/>
      <c r="CR66" s="17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row>
    <row r="67" spans="1:124" ht="12" customHeight="1" x14ac:dyDescent="0.25">
      <c r="A67" s="327"/>
      <c r="B67" s="327"/>
      <c r="C67" s="180" t="s">
        <v>58</v>
      </c>
      <c r="D67" s="197"/>
      <c r="E67" s="183">
        <v>1500</v>
      </c>
      <c r="F67" s="184">
        <v>1500</v>
      </c>
      <c r="G67" s="184">
        <v>1500</v>
      </c>
      <c r="H67" s="184">
        <v>1500</v>
      </c>
      <c r="I67" s="184">
        <v>1500</v>
      </c>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X67" s="18"/>
      <c r="BB67" s="4"/>
      <c r="BC67" s="18"/>
      <c r="BY67" s="18"/>
      <c r="CI67" s="18"/>
      <c r="CJ67" s="18"/>
      <c r="CK67" s="18"/>
      <c r="CL67" s="18"/>
      <c r="CM67" s="18"/>
      <c r="CN67" s="121"/>
      <c r="CQ67" s="174"/>
      <c r="CR67" s="17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row>
    <row r="68" spans="1:124" ht="12" customHeight="1" x14ac:dyDescent="0.25">
      <c r="A68" s="327"/>
      <c r="B68" s="327"/>
      <c r="C68" s="180" t="s">
        <v>66</v>
      </c>
      <c r="D68" s="197"/>
      <c r="E68" s="193">
        <f>E$56*E64</f>
        <v>100.8</v>
      </c>
      <c r="F68" s="185">
        <f>F$56*F64</f>
        <v>86.4</v>
      </c>
      <c r="G68" s="185">
        <f>G$56*G64</f>
        <v>75.600000000000009</v>
      </c>
      <c r="H68" s="185">
        <f>H$56*H64</f>
        <v>61.2</v>
      </c>
      <c r="I68" s="185">
        <f>I$56*I64</f>
        <v>36</v>
      </c>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X68" s="18"/>
      <c r="BB68" s="4"/>
      <c r="BC68" s="18"/>
      <c r="BY68" s="18"/>
      <c r="CI68" s="18"/>
      <c r="CJ68" s="18"/>
      <c r="CK68" s="18"/>
      <c r="CL68" s="18"/>
      <c r="CM68" s="18"/>
      <c r="CN68" s="121"/>
      <c r="CQ68" s="174"/>
      <c r="CR68" s="17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row>
    <row r="69" spans="1:124" ht="12" customHeight="1" x14ac:dyDescent="0.25">
      <c r="A69" s="187"/>
      <c r="B69" s="187"/>
      <c r="C69" s="191"/>
      <c r="D69" s="197"/>
      <c r="E69" s="192"/>
      <c r="F69" s="182"/>
      <c r="G69" s="182"/>
      <c r="H69" s="182"/>
      <c r="I69" s="182"/>
      <c r="J69" s="131"/>
      <c r="K69" s="131"/>
      <c r="L69" s="131"/>
      <c r="M69" s="131"/>
      <c r="N69" s="131"/>
      <c r="O69" s="131"/>
      <c r="P69" s="131"/>
      <c r="Q69" s="131"/>
      <c r="R69" s="131"/>
      <c r="S69" s="131"/>
      <c r="T69" s="131"/>
      <c r="U69" s="131"/>
      <c r="V69" s="131"/>
      <c r="W69" s="131"/>
      <c r="X69" s="131"/>
      <c r="Y69" s="131"/>
      <c r="Z69" s="131"/>
      <c r="AA69" s="18"/>
      <c r="AB69" s="18"/>
      <c r="AC69" s="18"/>
      <c r="AD69" s="18"/>
      <c r="AE69" s="18"/>
      <c r="AF69" s="18"/>
      <c r="AG69" s="18"/>
      <c r="AH69" s="18"/>
      <c r="AI69" s="18"/>
      <c r="AJ69" s="18"/>
      <c r="AK69" s="18"/>
      <c r="AL69" s="18"/>
      <c r="AM69" s="18"/>
      <c r="AN69" s="18"/>
      <c r="AO69" s="18"/>
      <c r="AP69" s="18"/>
      <c r="AQ69" s="18"/>
      <c r="AR69" s="18"/>
      <c r="AS69" s="18"/>
      <c r="AT69" s="18"/>
      <c r="AX69" s="18"/>
      <c r="BB69" s="4"/>
      <c r="BC69" s="18"/>
      <c r="BY69" s="18"/>
      <c r="CI69" s="18"/>
      <c r="CJ69" s="18"/>
      <c r="CK69" s="18"/>
      <c r="CL69" s="18"/>
      <c r="CM69" s="18"/>
      <c r="CN69" s="121"/>
      <c r="CQ69" s="174"/>
      <c r="CR69" s="17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row>
    <row r="70" spans="1:124" ht="12" customHeight="1" x14ac:dyDescent="0.25">
      <c r="A70" s="328" t="s">
        <v>272</v>
      </c>
      <c r="B70" s="328"/>
      <c r="C70" s="180" t="s">
        <v>60</v>
      </c>
      <c r="D70" s="200"/>
      <c r="E70" s="183">
        <v>600</v>
      </c>
      <c r="F70" s="184">
        <v>600</v>
      </c>
      <c r="G70" s="184">
        <v>600</v>
      </c>
      <c r="H70" s="184">
        <v>600</v>
      </c>
      <c r="I70" s="184">
        <v>600</v>
      </c>
      <c r="J70" s="63"/>
      <c r="K70" s="63"/>
      <c r="L70" s="63"/>
      <c r="M70" s="63"/>
      <c r="N70" s="63"/>
      <c r="O70" s="63"/>
      <c r="P70" s="63"/>
      <c r="Q70" s="63"/>
      <c r="R70" s="63"/>
      <c r="S70" s="63"/>
      <c r="T70" s="63"/>
      <c r="U70" s="63"/>
      <c r="V70" s="63"/>
      <c r="W70" s="63"/>
      <c r="X70" s="131"/>
      <c r="Y70" s="131"/>
      <c r="Z70" s="131"/>
      <c r="AA70" s="131"/>
      <c r="AB70" s="131"/>
      <c r="AC70" s="131"/>
      <c r="AD70" s="131"/>
      <c r="AE70" s="131"/>
      <c r="AF70" s="131"/>
      <c r="AG70" s="131"/>
      <c r="AH70" s="131"/>
      <c r="AI70" s="131"/>
      <c r="AJ70" s="131"/>
      <c r="AK70" s="131"/>
      <c r="AL70" s="131"/>
      <c r="AM70" s="131"/>
      <c r="AN70" s="131"/>
      <c r="AO70" s="131"/>
      <c r="AP70" s="131"/>
      <c r="AQ70" s="131"/>
      <c r="AR70" s="131"/>
      <c r="AS70" s="131"/>
      <c r="AT70" s="131"/>
      <c r="AX70" s="18"/>
      <c r="BB70" s="4"/>
      <c r="BC70" s="18"/>
      <c r="BY70" s="18"/>
      <c r="CI70" s="18"/>
      <c r="CJ70" s="18"/>
      <c r="CK70" s="18"/>
      <c r="CL70" s="18"/>
      <c r="CM70" s="18"/>
      <c r="CN70" s="121"/>
      <c r="CQ70" s="174"/>
      <c r="CR70" s="17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row>
    <row r="71" spans="1:124" ht="12" customHeight="1" x14ac:dyDescent="0.25">
      <c r="A71" s="328"/>
      <c r="B71" s="328"/>
      <c r="C71" s="180" t="s">
        <v>156</v>
      </c>
      <c r="D71" s="199">
        <v>40</v>
      </c>
      <c r="E71" s="189">
        <f ca="1">SUMPRODUCT(OFFSET(Sales!AP96,0,-MIN('Life&amp;Use'!$D71-1,'Life&amp;Use'!E$52-'Life&amp;Use'!$E$52),1,MIN('Life&amp;Use'!$D71,'Life&amp;Use'!E$52-'Life&amp;Use'!$E$52+1)),OFFSET('Life&amp;Use'!E54,0,-MIN('Life&amp;Use'!$D71-1,'Life&amp;Use'!E$52-'Life&amp;Use'!$E$52),1,MIN('Life&amp;Use'!$D71,'Life&amp;Use'!E$52-'Life&amp;Use'!$E$52+1)))/SUM(OFFSET(Sales!AP96,0,-MIN('Life&amp;Use'!$D71-1,'Life&amp;Use'!E$52-'Life&amp;Use'!$E$52),1,MIN('Life&amp;Use'!$D71,'Life&amp;Use'!E$52-'Life&amp;Use'!$E$52+1)))</f>
        <v>25</v>
      </c>
      <c r="F71" s="189">
        <f ca="1">SUMPRODUCT(OFFSET(Sales!AQ96,0,-MIN('Life&amp;Use'!$D71-1,'Life&amp;Use'!F$52-'Life&amp;Use'!$E$52),1,MIN('Life&amp;Use'!$D71,'Life&amp;Use'!F$52-'Life&amp;Use'!$E$52+1)),OFFSET('Life&amp;Use'!F54,0,-MIN('Life&amp;Use'!$D71-1,'Life&amp;Use'!F$52-'Life&amp;Use'!$E$52),1,MIN('Life&amp;Use'!$D71,'Life&amp;Use'!F$52-'Life&amp;Use'!$E$52+1)))/SUM(OFFSET(Sales!AQ96,0,-MIN('Life&amp;Use'!$D71-1,'Life&amp;Use'!F$52-'Life&amp;Use'!$E$52),1,MIN('Life&amp;Use'!$D71,'Life&amp;Use'!F$52-'Life&amp;Use'!$E$52+1)))</f>
        <v>28.37424825111313</v>
      </c>
      <c r="G71" s="189">
        <f ca="1">SUMPRODUCT(OFFSET(Sales!AR96,0,-MIN('Life&amp;Use'!$D71-1,'Life&amp;Use'!G$52-'Life&amp;Use'!$E$52),1,MIN('Life&amp;Use'!$D71,'Life&amp;Use'!G$52-'Life&amp;Use'!$E$52+1)),OFFSET('Life&amp;Use'!G54,0,-MIN('Life&amp;Use'!$D71-1,'Life&amp;Use'!G$52-'Life&amp;Use'!$E$52),1,MIN('Life&amp;Use'!$D71,'Life&amp;Use'!G$52-'Life&amp;Use'!$E$52+1)))/SUM(OFFSET(Sales!AR96,0,-MIN('Life&amp;Use'!$D71-1,'Life&amp;Use'!G$52-'Life&amp;Use'!$E$52),1,MIN('Life&amp;Use'!$D71,'Life&amp;Use'!G$52-'Life&amp;Use'!$E$52+1)))</f>
        <v>34.596185517691858</v>
      </c>
      <c r="H71" s="189">
        <f ca="1">SUMPRODUCT(OFFSET(Sales!AS96,0,-MIN('Life&amp;Use'!$D71-1,'Life&amp;Use'!H$52-'Life&amp;Use'!$E$52),1,MIN('Life&amp;Use'!$D71,'Life&amp;Use'!H$52-'Life&amp;Use'!$E$52+1)),OFFSET('Life&amp;Use'!H54,0,-MIN('Life&amp;Use'!$D71-1,'Life&amp;Use'!H$52-'Life&amp;Use'!$E$52),1,MIN('Life&amp;Use'!$D71,'Life&amp;Use'!H$52-'Life&amp;Use'!$E$52+1)))/SUM(OFFSET(Sales!AS96,0,-MIN('Life&amp;Use'!$D71-1,'Life&amp;Use'!H$52-'Life&amp;Use'!$E$52),1,MIN('Life&amp;Use'!$D71,'Life&amp;Use'!H$52-'Life&amp;Use'!$E$52+1)))</f>
        <v>46.748245582084607</v>
      </c>
      <c r="I71" s="189">
        <f ca="1">SUMPRODUCT(OFFSET(Sales!AT96,0,-MIN('Life&amp;Use'!$D71-1,'Life&amp;Use'!I$52-'Life&amp;Use'!$E$52),1,MIN('Life&amp;Use'!$D71,'Life&amp;Use'!I$52-'Life&amp;Use'!$E$52+1)),OFFSET('Life&amp;Use'!I54,0,-MIN('Life&amp;Use'!$D71-1,'Life&amp;Use'!I$52-'Life&amp;Use'!$E$52),1,MIN('Life&amp;Use'!$D71,'Life&amp;Use'!I$52-'Life&amp;Use'!$E$52+1)))/SUM(OFFSET(Sales!AT96,0,-MIN('Life&amp;Use'!$D71-1,'Life&amp;Use'!I$52-'Life&amp;Use'!$E$52),1,MIN('Life&amp;Use'!$D71,'Life&amp;Use'!I$52-'Life&amp;Use'!$E$52+1)))</f>
        <v>62.835071408140124</v>
      </c>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X71" s="18"/>
      <c r="BB71" s="4"/>
      <c r="BC71" s="18"/>
      <c r="BY71" s="18"/>
      <c r="CI71" s="18"/>
      <c r="CJ71" s="18"/>
      <c r="CK71" s="18"/>
      <c r="CL71" s="18"/>
      <c r="CM71" s="18"/>
      <c r="CN71" s="121"/>
      <c r="CQ71" s="174"/>
      <c r="CR71" s="17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row>
    <row r="72" spans="1:124" ht="12" customHeight="1" x14ac:dyDescent="0.25">
      <c r="A72" s="328"/>
      <c r="B72" s="328"/>
      <c r="C72" s="180" t="s">
        <v>159</v>
      </c>
      <c r="D72" s="201"/>
      <c r="E72" s="185">
        <f ca="1">E70/E71</f>
        <v>24</v>
      </c>
      <c r="F72" s="185">
        <f t="shared" ref="F72:I72" ca="1" si="18">F70/F71</f>
        <v>21.145934676047737</v>
      </c>
      <c r="G72" s="185">
        <f t="shared" ca="1" si="18"/>
        <v>17.34295243888003</v>
      </c>
      <c r="H72" s="185">
        <f t="shared" ca="1" si="18"/>
        <v>12.834706255370978</v>
      </c>
      <c r="I72" s="185">
        <f t="shared" ca="1" si="18"/>
        <v>9.5488074820946487</v>
      </c>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X72" s="18"/>
      <c r="BB72" s="4"/>
      <c r="BC72" s="18"/>
      <c r="BY72" s="18"/>
      <c r="CI72" s="18"/>
      <c r="CJ72" s="18"/>
      <c r="CK72" s="18"/>
      <c r="CL72" s="18"/>
      <c r="CM72" s="18"/>
      <c r="CN72" s="121"/>
      <c r="CQ72" s="174"/>
      <c r="CR72" s="17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row>
    <row r="73" spans="1:124" ht="12" customHeight="1" x14ac:dyDescent="0.25">
      <c r="A73" s="328"/>
      <c r="B73" s="328"/>
      <c r="C73" s="180" t="s">
        <v>61</v>
      </c>
      <c r="D73" s="201"/>
      <c r="E73" s="190">
        <v>500</v>
      </c>
      <c r="F73" s="190">
        <v>500</v>
      </c>
      <c r="G73" s="190">
        <v>500</v>
      </c>
      <c r="H73" s="190">
        <v>500</v>
      </c>
      <c r="I73" s="190">
        <v>500</v>
      </c>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X73" s="18"/>
      <c r="BB73" s="4"/>
      <c r="BC73" s="18"/>
      <c r="BY73" s="18"/>
      <c r="CI73" s="18"/>
      <c r="CJ73" s="18"/>
      <c r="CK73" s="18"/>
      <c r="CL73" s="18"/>
      <c r="CM73" s="18"/>
      <c r="CN73" s="121"/>
      <c r="CQ73" s="174"/>
      <c r="CR73" s="17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row>
    <row r="74" spans="1:124" ht="12" customHeight="1" x14ac:dyDescent="0.25">
      <c r="A74" s="328"/>
      <c r="B74" s="328"/>
      <c r="C74" s="180" t="s">
        <v>67</v>
      </c>
      <c r="D74" s="201"/>
      <c r="E74" s="185">
        <f>E$56*E70*1.2</f>
        <v>40.32</v>
      </c>
      <c r="F74" s="185">
        <f>F$56*F70*1.2</f>
        <v>34.56</v>
      </c>
      <c r="G74" s="185">
        <f>G$56*G70*1.2</f>
        <v>30.240000000000002</v>
      </c>
      <c r="H74" s="185">
        <f>H$56*H70*1.2</f>
        <v>24.48</v>
      </c>
      <c r="I74" s="185">
        <f>I$56*I70*1.2</f>
        <v>14.399999999999999</v>
      </c>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X74" s="18"/>
      <c r="BB74" s="4"/>
      <c r="BC74" s="18"/>
      <c r="BY74" s="18"/>
      <c r="CI74" s="18"/>
      <c r="CJ74" s="18"/>
      <c r="CK74" s="18"/>
      <c r="CL74" s="18"/>
      <c r="CM74" s="18"/>
      <c r="CN74" s="121"/>
      <c r="CQ74" s="174"/>
      <c r="CR74" s="17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row>
    <row r="75" spans="1:124" ht="12" customHeight="1" x14ac:dyDescent="0.25">
      <c r="A75" s="187"/>
      <c r="B75" s="187"/>
      <c r="C75" s="191"/>
      <c r="D75" s="197"/>
      <c r="E75" s="192"/>
      <c r="F75" s="182"/>
      <c r="G75" s="182"/>
      <c r="H75" s="182"/>
      <c r="I75" s="182"/>
      <c r="J75" s="131"/>
      <c r="K75" s="131"/>
      <c r="L75" s="131"/>
      <c r="M75" s="131"/>
      <c r="N75" s="131"/>
      <c r="O75" s="131"/>
      <c r="P75" s="131"/>
      <c r="Q75" s="131"/>
      <c r="R75" s="131"/>
      <c r="S75" s="131"/>
      <c r="T75" s="131"/>
      <c r="U75" s="131"/>
      <c r="V75" s="131"/>
      <c r="W75" s="131"/>
      <c r="X75" s="131"/>
      <c r="Y75" s="131"/>
      <c r="Z75" s="131"/>
      <c r="AA75" s="18"/>
      <c r="AB75" s="18"/>
      <c r="AC75" s="18"/>
      <c r="AD75" s="18"/>
      <c r="AE75" s="18"/>
      <c r="AF75" s="18"/>
      <c r="AG75" s="18"/>
      <c r="AH75" s="18"/>
      <c r="AI75" s="18"/>
      <c r="AJ75" s="18"/>
      <c r="AK75" s="18"/>
      <c r="AL75" s="18"/>
      <c r="AM75" s="18"/>
      <c r="AN75" s="18"/>
      <c r="AO75" s="18"/>
      <c r="AP75" s="18"/>
      <c r="AQ75" s="18"/>
      <c r="AR75" s="18"/>
      <c r="AS75" s="18"/>
      <c r="AT75" s="18"/>
      <c r="AX75" s="18"/>
      <c r="BB75" s="4"/>
      <c r="BC75" s="18"/>
      <c r="BY75" s="18"/>
      <c r="CI75" s="18"/>
      <c r="CJ75" s="18"/>
      <c r="CK75" s="18"/>
      <c r="CL75" s="18"/>
      <c r="CM75" s="18"/>
      <c r="CN75" s="121"/>
      <c r="CQ75" s="174"/>
      <c r="CR75" s="17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row>
    <row r="76" spans="1:124" ht="12" customHeight="1" x14ac:dyDescent="0.25">
      <c r="A76" s="328" t="s">
        <v>273</v>
      </c>
      <c r="B76" s="328"/>
      <c r="C76" s="194" t="s">
        <v>60</v>
      </c>
      <c r="D76" s="200"/>
      <c r="E76" s="183">
        <v>600</v>
      </c>
      <c r="F76" s="184">
        <v>600</v>
      </c>
      <c r="G76" s="184">
        <v>600</v>
      </c>
      <c r="H76" s="184">
        <v>600</v>
      </c>
      <c r="I76" s="184">
        <v>600</v>
      </c>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X76" s="18"/>
      <c r="BB76" s="4"/>
      <c r="BC76" s="18"/>
      <c r="BY76" s="18"/>
      <c r="CI76" s="18"/>
      <c r="CJ76" s="18"/>
      <c r="CK76" s="18"/>
      <c r="CL76" s="18"/>
      <c r="CM76" s="18"/>
      <c r="CN76" s="121"/>
      <c r="CQ76" s="174"/>
      <c r="CR76" s="17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row>
    <row r="77" spans="1:124" ht="12" customHeight="1" x14ac:dyDescent="0.25">
      <c r="A77" s="328"/>
      <c r="B77" s="328"/>
      <c r="C77" s="180" t="s">
        <v>156</v>
      </c>
      <c r="D77" s="199">
        <v>18</v>
      </c>
      <c r="E77" s="189">
        <f>E54</f>
        <v>25</v>
      </c>
      <c r="F77" s="189">
        <f>F54</f>
        <v>30</v>
      </c>
      <c r="G77" s="189">
        <f ca="1">SUMPRODUCT(OFFSET(Sales!AR146,0,-MIN('Life&amp;Use'!$D77-1,'Life&amp;Use'!G$52-'Life&amp;Use'!$E$52),1,MIN('Life&amp;Use'!$D77,'Life&amp;Use'!G$52-'Life&amp;Use'!$E$52+1)),OFFSET('Life&amp;Use'!G54,0,-MIN('Life&amp;Use'!$D77-1,'Life&amp;Use'!G$52-'Life&amp;Use'!$E$52),1,MIN('Life&amp;Use'!$D77,'Life&amp;Use'!G$52-'Life&amp;Use'!$E$52+1)))/SUM(OFFSET(Sales!AR146,0,-MIN('Life&amp;Use'!$D77-1,'Life&amp;Use'!G$52-'Life&amp;Use'!$E$52),1,MIN('Life&amp;Use'!$D77,'Life&amp;Use'!G$52-'Life&amp;Use'!$E$52+1)))</f>
        <v>40</v>
      </c>
      <c r="H77" s="189">
        <f ca="1">SUMPRODUCT(OFFSET(Sales!AS146,0,-MIN('Life&amp;Use'!$D77-1,'Life&amp;Use'!H$52-'Life&amp;Use'!$E$52),1,MIN('Life&amp;Use'!$D77,'Life&amp;Use'!H$52-'Life&amp;Use'!$E$52+1)),OFFSET('Life&amp;Use'!H54,0,-MIN('Life&amp;Use'!$D77-1,'Life&amp;Use'!H$52-'Life&amp;Use'!$E$52),1,MIN('Life&amp;Use'!$D77,'Life&amp;Use'!H$52-'Life&amp;Use'!$E$52+1)))/SUM(OFFSET(Sales!AS146,0,-MIN('Life&amp;Use'!$D77-1,'Life&amp;Use'!H$52-'Life&amp;Use'!$E$52),1,MIN('Life&amp;Use'!$D77,'Life&amp;Use'!H$52-'Life&amp;Use'!$E$52+1)))</f>
        <v>52.959819787897565</v>
      </c>
      <c r="I77" s="189">
        <f ca="1">SUMPRODUCT(OFFSET(Sales!AT146,0,-MIN('Life&amp;Use'!$D77-1,'Life&amp;Use'!I$52-'Life&amp;Use'!$E$52),1,MIN('Life&amp;Use'!$D77,'Life&amp;Use'!I$52-'Life&amp;Use'!$E$52+1)),OFFSET('Life&amp;Use'!I54,0,-MIN('Life&amp;Use'!$D77-1,'Life&amp;Use'!I$52-'Life&amp;Use'!$E$52),1,MIN('Life&amp;Use'!$D77,'Life&amp;Use'!I$52-'Life&amp;Use'!$E$52+1)))/SUM(OFFSET(Sales!AT146,0,-MIN('Life&amp;Use'!$D77-1,'Life&amp;Use'!I$52-'Life&amp;Use'!$E$52),1,MIN('Life&amp;Use'!$D77,'Life&amp;Use'!I$52-'Life&amp;Use'!$E$52+1)))</f>
        <v>74.251188208500835</v>
      </c>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X77" s="18"/>
      <c r="BB77" s="4"/>
      <c r="BC77" s="18"/>
      <c r="BY77" s="18"/>
      <c r="CI77" s="18"/>
      <c r="CJ77" s="18"/>
      <c r="CK77" s="18"/>
      <c r="CL77" s="18"/>
      <c r="CM77" s="18"/>
      <c r="CN77" s="121"/>
      <c r="CQ77" s="174"/>
      <c r="CR77" s="17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row>
    <row r="78" spans="1:124" ht="12" customHeight="1" x14ac:dyDescent="0.25">
      <c r="A78" s="328"/>
      <c r="B78" s="328"/>
      <c r="C78" s="194" t="s">
        <v>159</v>
      </c>
      <c r="D78" s="201"/>
      <c r="E78" s="185">
        <f>E76/E77</f>
        <v>24</v>
      </c>
      <c r="F78" s="185">
        <f t="shared" ref="F78:G78" si="19">F76/F77</f>
        <v>20</v>
      </c>
      <c r="G78" s="185">
        <f t="shared" ca="1" si="19"/>
        <v>15</v>
      </c>
      <c r="H78" s="185">
        <f ca="1">H76/H77</f>
        <v>11.329343687402664</v>
      </c>
      <c r="I78" s="185">
        <f t="shared" ref="I78" ca="1" si="20">I76/I77</f>
        <v>8.080678767256515</v>
      </c>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X78" s="18"/>
      <c r="BB78" s="4"/>
      <c r="BC78" s="18"/>
      <c r="BY78" s="18"/>
      <c r="CI78" s="18"/>
      <c r="CJ78" s="18"/>
      <c r="CK78" s="18"/>
      <c r="CL78" s="18"/>
      <c r="CM78" s="18"/>
      <c r="CN78" s="121"/>
      <c r="CQ78" s="174"/>
      <c r="CR78" s="17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row>
    <row r="79" spans="1:124" ht="12" customHeight="1" x14ac:dyDescent="0.25">
      <c r="A79" s="328"/>
      <c r="B79" s="328"/>
      <c r="C79" s="194" t="s">
        <v>61</v>
      </c>
      <c r="D79" s="201"/>
      <c r="E79" s="195">
        <v>600</v>
      </c>
      <c r="F79" s="195">
        <v>625.12409021461065</v>
      </c>
      <c r="G79" s="195">
        <v>646.35032957087594</v>
      </c>
      <c r="H79" s="195">
        <v>790.35415238585369</v>
      </c>
      <c r="I79" s="195">
        <v>983.69547128574891</v>
      </c>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X79" s="18"/>
      <c r="BB79" s="4"/>
      <c r="BC79" s="18"/>
      <c r="BY79" s="18"/>
      <c r="CI79" s="18"/>
      <c r="CJ79" s="18"/>
      <c r="CK79" s="18"/>
      <c r="CL79" s="18"/>
      <c r="CM79" s="18"/>
      <c r="CN79" s="121"/>
      <c r="CQ79" s="174"/>
      <c r="CR79" s="17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row>
    <row r="80" spans="1:124" ht="12" customHeight="1" x14ac:dyDescent="0.25">
      <c r="A80" s="328"/>
      <c r="B80" s="328"/>
      <c r="C80" s="180" t="s">
        <v>67</v>
      </c>
      <c r="D80" s="201"/>
      <c r="E80" s="77">
        <f>E$56*E76</f>
        <v>33.6</v>
      </c>
      <c r="F80" s="77">
        <f>F$56*F76</f>
        <v>28.8</v>
      </c>
      <c r="G80" s="77">
        <f>G$56*G76</f>
        <v>25.200000000000003</v>
      </c>
      <c r="H80" s="77">
        <f>H$56*H76</f>
        <v>20.400000000000002</v>
      </c>
      <c r="I80" s="77">
        <f>I$56*I76</f>
        <v>12</v>
      </c>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X80" s="18"/>
      <c r="BB80" s="4"/>
      <c r="BC80" s="18"/>
      <c r="BY80" s="18"/>
      <c r="CI80" s="18"/>
      <c r="CJ80" s="18"/>
      <c r="CK80" s="18"/>
      <c r="CL80" s="18"/>
      <c r="CM80" s="18"/>
      <c r="CN80" s="121"/>
      <c r="CQ80" s="174"/>
      <c r="CR80" s="17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row>
    <row r="81" spans="3:124" x14ac:dyDescent="0.25">
      <c r="E81" s="203"/>
      <c r="F81" s="70"/>
      <c r="G81" s="70"/>
      <c r="H81" s="70"/>
      <c r="I81" s="204"/>
      <c r="J81" s="18"/>
      <c r="K81" s="18"/>
      <c r="L81" s="121"/>
      <c r="M81" s="18"/>
      <c r="N81" s="18"/>
      <c r="O81" s="18"/>
      <c r="P81" s="18"/>
      <c r="Q81" s="18"/>
      <c r="R81" s="18"/>
      <c r="S81" s="121"/>
      <c r="T81" s="18"/>
      <c r="U81" s="18"/>
      <c r="V81" s="18"/>
      <c r="W81" s="18"/>
      <c r="X81" s="18"/>
      <c r="Y81" s="18"/>
      <c r="Z81" s="121"/>
      <c r="AA81" s="18"/>
      <c r="AB81" s="18"/>
      <c r="AC81" s="121"/>
      <c r="AD81" s="121"/>
      <c r="AE81" s="121"/>
      <c r="AF81" s="121"/>
      <c r="AG81" s="18"/>
      <c r="AH81" s="18"/>
      <c r="AI81" s="18"/>
      <c r="AJ81" s="18"/>
      <c r="AK81" s="120"/>
      <c r="AL81" s="18"/>
      <c r="AM81" s="18"/>
      <c r="AN81" s="18"/>
      <c r="AO81" s="18"/>
      <c r="AP81" s="18"/>
      <c r="AQ81" s="18"/>
      <c r="AR81" s="18"/>
      <c r="AS81" s="18"/>
      <c r="AT81" s="18"/>
      <c r="BY81" s="18"/>
      <c r="CI81" s="18"/>
      <c r="CJ81" s="18"/>
      <c r="CK81" s="18"/>
      <c r="CL81" s="18"/>
      <c r="CM81" s="18"/>
      <c r="CN81" s="18"/>
      <c r="CO81" s="121"/>
      <c r="CR81" s="174"/>
      <c r="CS81" s="17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row>
    <row r="82" spans="3:124" x14ac:dyDescent="0.25">
      <c r="C82" s="180" t="s">
        <v>55</v>
      </c>
      <c r="D82" s="197"/>
      <c r="E82" s="34">
        <v>2009</v>
      </c>
      <c r="F82" s="181">
        <v>2010</v>
      </c>
      <c r="G82" s="34">
        <v>2011</v>
      </c>
      <c r="H82" s="34">
        <v>2012</v>
      </c>
      <c r="I82" s="34">
        <v>2013</v>
      </c>
      <c r="J82" s="63"/>
      <c r="K82" s="63"/>
      <c r="L82" s="63"/>
      <c r="M82" s="63"/>
      <c r="N82" s="63"/>
      <c r="O82" s="63"/>
      <c r="P82" s="63"/>
      <c r="Q82" s="63"/>
      <c r="R82" s="63"/>
      <c r="S82" s="63"/>
      <c r="T82" s="63"/>
      <c r="U82" s="63"/>
      <c r="V82" s="63"/>
      <c r="W82" s="63"/>
      <c r="X82" s="131"/>
      <c r="Y82" s="131"/>
      <c r="Z82" s="131"/>
      <c r="AA82" s="63"/>
      <c r="AB82" s="63"/>
      <c r="AC82" s="63"/>
      <c r="AD82" s="63"/>
      <c r="AE82" s="63"/>
      <c r="AF82" s="63"/>
      <c r="AG82" s="63"/>
      <c r="AH82" s="63"/>
      <c r="AI82" s="63"/>
      <c r="AJ82" s="63"/>
      <c r="AK82" s="63"/>
      <c r="AL82" s="63"/>
      <c r="AM82" s="63"/>
      <c r="AN82" s="63"/>
      <c r="AO82" s="63"/>
      <c r="AP82" s="63"/>
      <c r="AQ82" s="63"/>
      <c r="AR82" s="63"/>
      <c r="AS82" s="63"/>
      <c r="AT82" s="63"/>
      <c r="AX82" s="18"/>
      <c r="BB82" s="4"/>
      <c r="BC82" s="18"/>
      <c r="BY82" s="18"/>
      <c r="CI82" s="18"/>
      <c r="CJ82" s="18"/>
      <c r="CK82" s="18"/>
      <c r="CL82" s="18"/>
      <c r="CM82" s="18"/>
      <c r="CN82" s="121"/>
      <c r="CQ82" s="174"/>
      <c r="CR82" s="17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row>
    <row r="83" spans="3:124" x14ac:dyDescent="0.25">
      <c r="J83" s="18"/>
      <c r="K83" s="18"/>
      <c r="L83" s="121"/>
      <c r="M83" s="18"/>
      <c r="N83" s="18"/>
      <c r="O83" s="18"/>
      <c r="P83" s="18"/>
      <c r="Q83" s="18"/>
      <c r="R83" s="18"/>
      <c r="S83" s="121"/>
      <c r="T83" s="18"/>
      <c r="U83" s="18"/>
      <c r="V83" s="18"/>
      <c r="W83" s="18"/>
      <c r="X83" s="18"/>
      <c r="Y83" s="18"/>
      <c r="Z83" s="121"/>
      <c r="AA83" s="18"/>
      <c r="AB83" s="18"/>
      <c r="AC83" s="121"/>
      <c r="AD83" s="121"/>
      <c r="AE83" s="121"/>
      <c r="AF83" s="121"/>
      <c r="AG83" s="18"/>
      <c r="AH83" s="18"/>
      <c r="AI83" s="18"/>
      <c r="AJ83" s="18"/>
      <c r="AK83" s="120"/>
      <c r="AL83" s="18"/>
      <c r="AM83" s="18"/>
      <c r="AN83" s="18"/>
      <c r="AO83" s="18"/>
      <c r="AP83" s="18"/>
      <c r="AQ83" s="18"/>
      <c r="AR83" s="18"/>
      <c r="AS83" s="18"/>
      <c r="AT83" s="18"/>
      <c r="BY83" s="18"/>
      <c r="CI83" s="18"/>
      <c r="CJ83" s="18"/>
      <c r="CK83" s="18"/>
      <c r="CL83" s="18"/>
      <c r="CM83" s="18"/>
      <c r="CN83" s="18"/>
      <c r="CO83" s="121"/>
      <c r="CR83" s="174"/>
      <c r="CS83" s="17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row>
    <row r="84" spans="3:124" x14ac:dyDescent="0.25">
      <c r="BY84" s="18"/>
      <c r="CI84" s="18"/>
      <c r="CJ84" s="18"/>
      <c r="CK84" s="18"/>
      <c r="CL84" s="18"/>
      <c r="CM84" s="18"/>
      <c r="CN84" s="18"/>
      <c r="CO84" s="121"/>
      <c r="CR84" s="174"/>
      <c r="CS84" s="17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row>
    <row r="85" spans="3:124" x14ac:dyDescent="0.25">
      <c r="BY85" s="18"/>
      <c r="CI85" s="18"/>
      <c r="CJ85" s="18"/>
      <c r="CK85" s="18"/>
      <c r="CL85" s="18"/>
      <c r="CM85" s="18"/>
      <c r="CN85" s="18"/>
      <c r="CO85" s="121"/>
      <c r="CR85" s="174"/>
      <c r="CS85" s="17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row>
    <row r="86" spans="3:124" x14ac:dyDescent="0.25">
      <c r="BY86" s="18"/>
      <c r="CI86" s="18"/>
      <c r="CJ86" s="18"/>
      <c r="CK86" s="18"/>
      <c r="CL86" s="18"/>
      <c r="CM86" s="18"/>
      <c r="CN86" s="18"/>
      <c r="CO86" s="121"/>
      <c r="CR86" s="174"/>
      <c r="CS86" s="17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row>
    <row r="87" spans="3:124" x14ac:dyDescent="0.25">
      <c r="BY87" s="18"/>
      <c r="CI87" s="18"/>
      <c r="CJ87" s="18"/>
      <c r="CK87" s="18"/>
      <c r="CL87" s="18"/>
      <c r="CM87" s="18"/>
      <c r="CN87" s="18"/>
      <c r="CO87" s="121"/>
      <c r="CR87" s="174"/>
      <c r="CS87" s="17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row>
    <row r="88" spans="3:124" x14ac:dyDescent="0.25">
      <c r="BY88" s="18"/>
      <c r="CI88" s="18"/>
      <c r="CJ88" s="18"/>
      <c r="CK88" s="18"/>
      <c r="CL88" s="18"/>
      <c r="CM88" s="18"/>
      <c r="CN88" s="18"/>
      <c r="CO88" s="121"/>
      <c r="CR88" s="174"/>
      <c r="CS88" s="17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row>
    <row r="89" spans="3:124" x14ac:dyDescent="0.25">
      <c r="BY89" s="18"/>
      <c r="CI89" s="18"/>
      <c r="CJ89" s="18"/>
      <c r="CK89" s="18"/>
      <c r="CL89" s="18"/>
      <c r="CM89" s="18"/>
      <c r="CN89" s="18"/>
      <c r="CO89" s="121"/>
      <c r="CR89" s="174"/>
      <c r="CS89" s="17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row>
    <row r="90" spans="3:124" x14ac:dyDescent="0.25">
      <c r="BY90" s="18"/>
      <c r="CI90" s="18"/>
      <c r="CJ90" s="18"/>
      <c r="CK90" s="18"/>
      <c r="CL90" s="18"/>
      <c r="CM90" s="18"/>
      <c r="CN90" s="18"/>
      <c r="CO90" s="121"/>
      <c r="CR90" s="174"/>
      <c r="CS90" s="17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row>
    <row r="91" spans="3:124" x14ac:dyDescent="0.25">
      <c r="BY91" s="18"/>
      <c r="CI91" s="18"/>
      <c r="CJ91" s="18"/>
      <c r="CK91" s="18"/>
      <c r="CL91" s="18"/>
      <c r="CM91" s="18"/>
      <c r="CN91" s="18"/>
      <c r="CO91" s="121"/>
      <c r="CR91" s="174"/>
      <c r="CS91" s="17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row>
    <row r="92" spans="3:124" x14ac:dyDescent="0.25">
      <c r="BY92" s="18"/>
      <c r="CI92" s="18"/>
      <c r="CJ92" s="18"/>
      <c r="CK92" s="18"/>
      <c r="CL92" s="18"/>
      <c r="CM92" s="18"/>
      <c r="CN92" s="18"/>
      <c r="CO92" s="121"/>
      <c r="CR92" s="174"/>
      <c r="CS92" s="17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row>
    <row r="93" spans="3:124" x14ac:dyDescent="0.25">
      <c r="BY93" s="18"/>
      <c r="CI93" s="18"/>
      <c r="CJ93" s="18"/>
      <c r="CK93" s="18"/>
      <c r="CL93" s="18"/>
      <c r="CM93" s="18"/>
      <c r="CN93" s="18"/>
      <c r="CO93" s="121"/>
      <c r="CR93" s="174"/>
      <c r="CS93" s="17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row>
    <row r="94" spans="3:124" x14ac:dyDescent="0.25">
      <c r="BY94" s="18"/>
      <c r="CI94" s="18"/>
      <c r="CJ94" s="18"/>
      <c r="CK94" s="18"/>
      <c r="CL94" s="18"/>
      <c r="CM94" s="18"/>
      <c r="CN94" s="18"/>
      <c r="CO94" s="121"/>
      <c r="CR94" s="174"/>
      <c r="CS94" s="17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row>
    <row r="95" spans="3:124" x14ac:dyDescent="0.25">
      <c r="BY95" s="18"/>
      <c r="CI95" s="18"/>
      <c r="CJ95" s="18"/>
      <c r="CK95" s="18"/>
      <c r="CL95" s="18"/>
      <c r="CM95" s="18"/>
      <c r="CN95" s="18"/>
      <c r="CO95" s="121"/>
      <c r="CR95" s="174"/>
      <c r="CS95" s="17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row>
    <row r="96" spans="3:124" x14ac:dyDescent="0.25">
      <c r="BY96" s="18"/>
      <c r="CI96" s="18"/>
      <c r="CJ96" s="18"/>
      <c r="CK96" s="18"/>
      <c r="CL96" s="18"/>
      <c r="CM96" s="18"/>
      <c r="CN96" s="18"/>
      <c r="CO96" s="121"/>
      <c r="CR96" s="174"/>
      <c r="CS96" s="17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row>
    <row r="97" spans="77:124" x14ac:dyDescent="0.25">
      <c r="BY97" s="18"/>
      <c r="CI97" s="18"/>
      <c r="CJ97" s="18"/>
      <c r="CK97" s="18"/>
      <c r="CL97" s="18"/>
      <c r="CM97" s="18"/>
      <c r="CN97" s="18"/>
      <c r="CO97" s="121"/>
      <c r="CR97" s="174"/>
      <c r="CS97" s="17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row>
    <row r="98" spans="77:124" x14ac:dyDescent="0.25">
      <c r="BY98" s="18"/>
      <c r="CI98" s="18"/>
      <c r="CJ98" s="18"/>
      <c r="CK98" s="18"/>
      <c r="CL98" s="18"/>
      <c r="CM98" s="18"/>
      <c r="CN98" s="18"/>
      <c r="CO98" s="121"/>
      <c r="CR98" s="174"/>
      <c r="CS98" s="17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row>
    <row r="99" spans="77:124" x14ac:dyDescent="0.25">
      <c r="BY99" s="18"/>
      <c r="CI99" s="18"/>
      <c r="CJ99" s="18"/>
      <c r="CK99" s="18"/>
      <c r="CL99" s="18"/>
      <c r="CM99" s="18"/>
      <c r="CN99" s="18"/>
      <c r="CO99" s="121"/>
      <c r="CR99" s="174"/>
      <c r="CS99" s="17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row>
    <row r="100" spans="77:124" x14ac:dyDescent="0.25">
      <c r="BY100" s="18"/>
      <c r="CI100" s="18"/>
      <c r="CJ100" s="18"/>
      <c r="CK100" s="18"/>
      <c r="CL100" s="18"/>
      <c r="CM100" s="18"/>
      <c r="CN100" s="18"/>
      <c r="CO100" s="121"/>
      <c r="CR100" s="174"/>
      <c r="CS100" s="17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row>
    <row r="101" spans="77:124" x14ac:dyDescent="0.25">
      <c r="BY101" s="18"/>
      <c r="CI101" s="18"/>
      <c r="CJ101" s="18"/>
      <c r="CK101" s="18"/>
      <c r="CL101" s="18"/>
      <c r="CM101" s="18"/>
      <c r="CN101" s="18"/>
      <c r="CO101" s="121"/>
      <c r="CR101" s="174"/>
      <c r="CS101" s="17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row>
  </sheetData>
  <mergeCells count="14">
    <mergeCell ref="A54:B56"/>
    <mergeCell ref="A58:B62"/>
    <mergeCell ref="A64:B68"/>
    <mergeCell ref="A70:B74"/>
    <mergeCell ref="A76:B80"/>
    <mergeCell ref="D30:AE30"/>
    <mergeCell ref="D31:AE31"/>
    <mergeCell ref="D32:AE32"/>
    <mergeCell ref="AA1:AC1"/>
    <mergeCell ref="D1:I1"/>
    <mergeCell ref="J1:L1"/>
    <mergeCell ref="M1:S1"/>
    <mergeCell ref="T1:V1"/>
    <mergeCell ref="W1:Z1"/>
  </mergeCells>
  <phoneticPr fontId="9" type="noConversion"/>
  <pageMargins left="0.7" right="0.7" top="0.75" bottom="0.75" header="0.3" footer="0.3"/>
  <pageSetup paperSize="9" scale="77" orientation="landscape" r:id="rId1"/>
  <headerFooter>
    <oddHeader>&amp;C&amp;8MELISA v0</oddHeader>
    <oddFooter>&amp;C&amp;8VHK for EC, Jan. 2015&amp;R&amp;8&amp;P</oddFooter>
  </headerFooter>
  <rowBreaks count="1" manualBreakCount="1">
    <brk id="46"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E165"/>
  <sheetViews>
    <sheetView view="pageLayout" topLeftCell="A136" zoomScaleNormal="100" workbookViewId="0">
      <selection activeCell="P5" sqref="P5"/>
    </sheetView>
  </sheetViews>
  <sheetFormatPr defaultRowHeight="12" x14ac:dyDescent="0.25"/>
  <cols>
    <col min="1" max="1" width="2.44140625" style="4" customWidth="1"/>
    <col min="2" max="2" width="3" style="50" customWidth="1"/>
    <col min="3" max="3" width="26.6640625" style="4" customWidth="1"/>
    <col min="4" max="4" width="1.77734375" style="4" customWidth="1"/>
    <col min="5" max="5" width="5.109375" style="4" customWidth="1"/>
    <col min="6" max="6" width="2.109375" style="4" customWidth="1"/>
    <col min="7" max="22" width="6.77734375" style="18" hidden="1" customWidth="1"/>
    <col min="23" max="46" width="5.21875" style="4" customWidth="1"/>
    <col min="47" max="83" width="6.77734375" style="4" hidden="1" customWidth="1"/>
    <col min="84" max="16384" width="8.88671875" style="4"/>
  </cols>
  <sheetData>
    <row r="2" spans="2:83" x14ac:dyDescent="0.25">
      <c r="B2" s="313" t="s">
        <v>172</v>
      </c>
      <c r="C2" s="314"/>
      <c r="E2" s="330" t="s">
        <v>87</v>
      </c>
      <c r="G2" s="205"/>
      <c r="H2" s="205"/>
      <c r="I2" s="205"/>
      <c r="J2" s="205"/>
      <c r="K2" s="205"/>
      <c r="L2" s="205"/>
      <c r="M2" s="205"/>
      <c r="N2" s="205"/>
      <c r="O2" s="205"/>
      <c r="P2" s="205"/>
      <c r="Q2" s="205"/>
      <c r="R2" s="205"/>
      <c r="S2" s="205"/>
      <c r="T2" s="205"/>
      <c r="U2" s="205"/>
      <c r="V2" s="205"/>
      <c r="W2" s="80">
        <v>1990</v>
      </c>
      <c r="X2" s="80">
        <v>1991</v>
      </c>
      <c r="Y2" s="80">
        <v>1992</v>
      </c>
      <c r="Z2" s="80">
        <v>1993</v>
      </c>
      <c r="AA2" s="80">
        <v>1994</v>
      </c>
      <c r="AB2" s="80">
        <v>1995</v>
      </c>
      <c r="AC2" s="80">
        <v>1996</v>
      </c>
      <c r="AD2" s="80">
        <v>1997</v>
      </c>
      <c r="AE2" s="80">
        <v>1998</v>
      </c>
      <c r="AF2" s="80">
        <v>1999</v>
      </c>
      <c r="AG2" s="80">
        <v>2000</v>
      </c>
      <c r="AH2" s="80">
        <v>2001</v>
      </c>
      <c r="AI2" s="80">
        <v>2002</v>
      </c>
      <c r="AJ2" s="80">
        <v>2003</v>
      </c>
      <c r="AK2" s="80">
        <v>2004</v>
      </c>
      <c r="AL2" s="80">
        <v>2005</v>
      </c>
      <c r="AM2" s="80">
        <v>2006</v>
      </c>
      <c r="AN2" s="80">
        <v>2007</v>
      </c>
      <c r="AO2" s="80">
        <v>2008</v>
      </c>
      <c r="AP2" s="80">
        <v>2009</v>
      </c>
      <c r="AQ2" s="80">
        <v>2010</v>
      </c>
      <c r="AR2" s="80">
        <v>2011</v>
      </c>
      <c r="AS2" s="80">
        <v>2012</v>
      </c>
      <c r="AT2" s="80">
        <v>2013</v>
      </c>
      <c r="AU2" s="80">
        <v>2014</v>
      </c>
      <c r="AV2" s="80">
        <v>2015</v>
      </c>
      <c r="AW2" s="80">
        <v>2016</v>
      </c>
      <c r="AX2" s="80">
        <v>2017</v>
      </c>
      <c r="AY2" s="80">
        <v>2018</v>
      </c>
      <c r="AZ2" s="80">
        <v>2019</v>
      </c>
      <c r="BA2" s="80">
        <v>2020</v>
      </c>
      <c r="BB2" s="80">
        <v>2021</v>
      </c>
      <c r="BC2" s="80">
        <v>2022</v>
      </c>
      <c r="BD2" s="80">
        <v>2023</v>
      </c>
      <c r="BE2" s="80">
        <v>2024</v>
      </c>
      <c r="BF2" s="80">
        <v>2025</v>
      </c>
      <c r="BG2" s="80">
        <f t="shared" ref="BG2:CE2" si="0">BF2+1</f>
        <v>2026</v>
      </c>
      <c r="BH2" s="80">
        <f t="shared" si="0"/>
        <v>2027</v>
      </c>
      <c r="BI2" s="80">
        <f t="shared" si="0"/>
        <v>2028</v>
      </c>
      <c r="BJ2" s="80">
        <f t="shared" si="0"/>
        <v>2029</v>
      </c>
      <c r="BK2" s="80">
        <f t="shared" si="0"/>
        <v>2030</v>
      </c>
      <c r="BL2" s="80">
        <f t="shared" si="0"/>
        <v>2031</v>
      </c>
      <c r="BM2" s="80">
        <f t="shared" si="0"/>
        <v>2032</v>
      </c>
      <c r="BN2" s="80">
        <f t="shared" si="0"/>
        <v>2033</v>
      </c>
      <c r="BO2" s="80">
        <f t="shared" si="0"/>
        <v>2034</v>
      </c>
      <c r="BP2" s="80">
        <f t="shared" si="0"/>
        <v>2035</v>
      </c>
      <c r="BQ2" s="80">
        <f t="shared" si="0"/>
        <v>2036</v>
      </c>
      <c r="BR2" s="80">
        <f t="shared" si="0"/>
        <v>2037</v>
      </c>
      <c r="BS2" s="80">
        <f t="shared" si="0"/>
        <v>2038</v>
      </c>
      <c r="BT2" s="80">
        <f t="shared" si="0"/>
        <v>2039</v>
      </c>
      <c r="BU2" s="80">
        <f t="shared" si="0"/>
        <v>2040</v>
      </c>
      <c r="BV2" s="80">
        <f t="shared" si="0"/>
        <v>2041</v>
      </c>
      <c r="BW2" s="80">
        <f t="shared" si="0"/>
        <v>2042</v>
      </c>
      <c r="BX2" s="80">
        <f t="shared" si="0"/>
        <v>2043</v>
      </c>
      <c r="BY2" s="80">
        <f t="shared" si="0"/>
        <v>2044</v>
      </c>
      <c r="BZ2" s="80">
        <f t="shared" si="0"/>
        <v>2045</v>
      </c>
      <c r="CA2" s="80">
        <f t="shared" si="0"/>
        <v>2046</v>
      </c>
      <c r="CB2" s="80">
        <f t="shared" si="0"/>
        <v>2047</v>
      </c>
      <c r="CC2" s="80">
        <f t="shared" si="0"/>
        <v>2048</v>
      </c>
      <c r="CD2" s="80">
        <f t="shared" si="0"/>
        <v>2049</v>
      </c>
      <c r="CE2" s="80">
        <f t="shared" si="0"/>
        <v>2050</v>
      </c>
    </row>
    <row r="3" spans="2:83" s="56" customFormat="1" ht="14.4" customHeight="1" x14ac:dyDescent="0.25">
      <c r="B3" s="308" t="s">
        <v>86</v>
      </c>
      <c r="C3" s="309"/>
      <c r="E3" s="330"/>
      <c r="G3" s="131"/>
      <c r="H3" s="131"/>
      <c r="I3" s="131"/>
      <c r="J3" s="131"/>
      <c r="K3" s="131"/>
      <c r="L3" s="131"/>
      <c r="M3" s="131"/>
      <c r="N3" s="131"/>
      <c r="O3" s="131"/>
      <c r="P3" s="131"/>
      <c r="Q3" s="131"/>
      <c r="R3" s="131"/>
      <c r="S3" s="131"/>
      <c r="T3" s="131"/>
      <c r="U3" s="131"/>
      <c r="V3" s="131"/>
    </row>
    <row r="4" spans="2:83" x14ac:dyDescent="0.25">
      <c r="B4" s="310" t="s">
        <v>81</v>
      </c>
      <c r="C4" s="311"/>
      <c r="E4" s="330"/>
    </row>
    <row r="5" spans="2:83" x14ac:dyDescent="0.25">
      <c r="C5" s="13" t="str">
        <f>C28</f>
        <v>LFL (total)</v>
      </c>
      <c r="E5" s="68">
        <f ca="1">(E23*SUM(W23:CE23)+E24*SUM(W24:CE24)+E25*SUM(W25:CE25)+E26*SUM(W26:CE26)+E27*SUM(W27:CE27))/(SUM(W23:CE23)+SUM(W24:CE24)+SUM(W25:CE25)+SUM(W26:CE26)+SUM(W27:CE27))</f>
        <v>6.702880126174807</v>
      </c>
      <c r="G5" s="16"/>
      <c r="H5" s="16"/>
      <c r="I5" s="16"/>
      <c r="J5" s="16"/>
      <c r="K5" s="16"/>
      <c r="L5" s="16"/>
      <c r="M5" s="16"/>
      <c r="N5" s="16"/>
      <c r="O5" s="16"/>
      <c r="P5" s="16"/>
      <c r="Q5" s="16"/>
      <c r="R5" s="16"/>
      <c r="S5" s="16"/>
      <c r="T5" s="16"/>
      <c r="U5" s="16"/>
      <c r="V5" s="16"/>
      <c r="W5" s="52">
        <f t="shared" ref="W5:BS5" ca="1" si="1">W28</f>
        <v>1241.391590212651</v>
      </c>
      <c r="X5" s="52">
        <f t="shared" ca="1" si="1"/>
        <v>1266.6509767423186</v>
      </c>
      <c r="Y5" s="52">
        <f t="shared" ca="1" si="1"/>
        <v>1285.9229339573662</v>
      </c>
      <c r="Z5" s="52">
        <f t="shared" ca="1" si="1"/>
        <v>1298.9474952800535</v>
      </c>
      <c r="AA5" s="52">
        <f t="shared" ca="1" si="1"/>
        <v>1310.7098031962882</v>
      </c>
      <c r="AB5" s="52">
        <f t="shared" ca="1" si="1"/>
        <v>1328.0380948937502</v>
      </c>
      <c r="AC5" s="52">
        <f t="shared" ca="1" si="1"/>
        <v>1351.4318808905714</v>
      </c>
      <c r="AD5" s="52">
        <f t="shared" ca="1" si="1"/>
        <v>1380.5500929628331</v>
      </c>
      <c r="AE5" s="52">
        <f t="shared" ca="1" si="1"/>
        <v>1412.88500936329</v>
      </c>
      <c r="AF5" s="52">
        <f t="shared" ca="1" si="1"/>
        <v>1452.5057617366449</v>
      </c>
      <c r="AG5" s="52">
        <f t="shared" ca="1" si="1"/>
        <v>1495.2229877574105</v>
      </c>
      <c r="AH5" s="52">
        <f t="shared" ca="1" si="1"/>
        <v>1538.7321615275844</v>
      </c>
      <c r="AI5" s="52">
        <f t="shared" ca="1" si="1"/>
        <v>1578.76715315928</v>
      </c>
      <c r="AJ5" s="52">
        <f t="shared" ca="1" si="1"/>
        <v>1626.0287141857625</v>
      </c>
      <c r="AK5" s="52">
        <f t="shared" ca="1" si="1"/>
        <v>1683.7606952174965</v>
      </c>
      <c r="AL5" s="52">
        <f t="shared" ca="1" si="1"/>
        <v>1748.3788951520869</v>
      </c>
      <c r="AM5" s="52">
        <f t="shared" ca="1" si="1"/>
        <v>1809.4147567495406</v>
      </c>
      <c r="AN5" s="52">
        <f t="shared" ca="1" si="1"/>
        <v>1863.9694917084983</v>
      </c>
      <c r="AO5" s="52">
        <f t="shared" ca="1" si="1"/>
        <v>1920.5556901440559</v>
      </c>
      <c r="AP5" s="52">
        <f t="shared" ca="1" si="1"/>
        <v>1978.8322889133044</v>
      </c>
      <c r="AQ5" s="52">
        <f t="shared" ca="1" si="1"/>
        <v>2046.9841399061163</v>
      </c>
      <c r="AR5" s="52">
        <f t="shared" ca="1" si="1"/>
        <v>2111.4505105324615</v>
      </c>
      <c r="AS5" s="52">
        <f t="shared" ca="1" si="1"/>
        <v>2164.9761988427836</v>
      </c>
      <c r="AT5" s="52">
        <f t="shared" ca="1" si="1"/>
        <v>2209.1560628532366</v>
      </c>
      <c r="AU5" s="52">
        <f t="shared" si="1"/>
        <v>0</v>
      </c>
      <c r="AV5" s="52">
        <f t="shared" si="1"/>
        <v>0</v>
      </c>
      <c r="AW5" s="52">
        <f t="shared" si="1"/>
        <v>0</v>
      </c>
      <c r="AX5" s="52">
        <f t="shared" si="1"/>
        <v>0</v>
      </c>
      <c r="AY5" s="52">
        <f t="shared" si="1"/>
        <v>0</v>
      </c>
      <c r="AZ5" s="52">
        <f t="shared" si="1"/>
        <v>0</v>
      </c>
      <c r="BA5" s="52">
        <f t="shared" si="1"/>
        <v>0</v>
      </c>
      <c r="BB5" s="52">
        <f t="shared" si="1"/>
        <v>0</v>
      </c>
      <c r="BC5" s="52">
        <f t="shared" si="1"/>
        <v>0</v>
      </c>
      <c r="BD5" s="52">
        <f t="shared" si="1"/>
        <v>0</v>
      </c>
      <c r="BE5" s="52">
        <f t="shared" si="1"/>
        <v>0</v>
      </c>
      <c r="BF5" s="52">
        <f t="shared" si="1"/>
        <v>0</v>
      </c>
      <c r="BG5" s="52">
        <f t="shared" si="1"/>
        <v>0</v>
      </c>
      <c r="BH5" s="52">
        <f t="shared" si="1"/>
        <v>0</v>
      </c>
      <c r="BI5" s="52">
        <f t="shared" si="1"/>
        <v>0</v>
      </c>
      <c r="BJ5" s="52">
        <f t="shared" si="1"/>
        <v>0</v>
      </c>
      <c r="BK5" s="52">
        <f t="shared" si="1"/>
        <v>0</v>
      </c>
      <c r="BL5" s="52">
        <f t="shared" si="1"/>
        <v>0</v>
      </c>
      <c r="BM5" s="52">
        <f t="shared" si="1"/>
        <v>0</v>
      </c>
      <c r="BN5" s="52">
        <f t="shared" si="1"/>
        <v>0</v>
      </c>
      <c r="BO5" s="52">
        <f t="shared" si="1"/>
        <v>0</v>
      </c>
      <c r="BP5" s="52">
        <f t="shared" si="1"/>
        <v>0</v>
      </c>
      <c r="BQ5" s="52">
        <f t="shared" si="1"/>
        <v>0</v>
      </c>
      <c r="BR5" s="52">
        <f t="shared" si="1"/>
        <v>0</v>
      </c>
      <c r="BS5" s="52">
        <f t="shared" si="1"/>
        <v>0</v>
      </c>
      <c r="BT5" s="52">
        <f t="shared" ref="BT5:CE5" si="2">BT28</f>
        <v>0</v>
      </c>
      <c r="BU5" s="52">
        <f t="shared" si="2"/>
        <v>0</v>
      </c>
      <c r="BV5" s="52">
        <f t="shared" si="2"/>
        <v>0</v>
      </c>
      <c r="BW5" s="52">
        <f t="shared" si="2"/>
        <v>0</v>
      </c>
      <c r="BX5" s="52">
        <f t="shared" si="2"/>
        <v>0</v>
      </c>
      <c r="BY5" s="52">
        <f t="shared" si="2"/>
        <v>0</v>
      </c>
      <c r="BZ5" s="52">
        <f t="shared" si="2"/>
        <v>0</v>
      </c>
      <c r="CA5" s="52">
        <f t="shared" si="2"/>
        <v>0</v>
      </c>
      <c r="CB5" s="52">
        <f t="shared" si="2"/>
        <v>0</v>
      </c>
      <c r="CC5" s="52">
        <f t="shared" si="2"/>
        <v>0</v>
      </c>
      <c r="CD5" s="52">
        <f t="shared" si="2"/>
        <v>0</v>
      </c>
      <c r="CE5" s="52">
        <f t="shared" si="2"/>
        <v>0</v>
      </c>
    </row>
    <row r="6" spans="2:83" x14ac:dyDescent="0.25">
      <c r="C6" s="13" t="str">
        <f>C31</f>
        <v>CFL (total)</v>
      </c>
      <c r="E6" s="68">
        <f ca="1">(E29*SUM(W29:CE29)+E30*SUM(W30:CE30))/(SUM(W29:CE29)+SUM(W30:CE30))</f>
        <v>11.535736160865994</v>
      </c>
      <c r="G6" s="16"/>
      <c r="H6" s="16"/>
      <c r="I6" s="16"/>
      <c r="J6" s="16"/>
      <c r="K6" s="16"/>
      <c r="L6" s="16"/>
      <c r="M6" s="16"/>
      <c r="N6" s="16"/>
      <c r="O6" s="16"/>
      <c r="P6" s="16"/>
      <c r="Q6" s="16"/>
      <c r="R6" s="16"/>
      <c r="S6" s="16"/>
      <c r="T6" s="16"/>
      <c r="U6" s="16"/>
      <c r="V6" s="16"/>
      <c r="W6" s="52">
        <f t="shared" ref="W6:BS6" ca="1" si="3">W31</f>
        <v>325.13961992905843</v>
      </c>
      <c r="X6" s="52">
        <f t="shared" ca="1" si="3"/>
        <v>361.1282205363334</v>
      </c>
      <c r="Y6" s="52">
        <f t="shared" ca="1" si="3"/>
        <v>401.74222121108346</v>
      </c>
      <c r="Z6" s="52">
        <f t="shared" ca="1" si="3"/>
        <v>449.53795326743921</v>
      </c>
      <c r="AA6" s="52">
        <f t="shared" ca="1" si="3"/>
        <v>506.59324437122882</v>
      </c>
      <c r="AB6" s="52">
        <f t="shared" ca="1" si="3"/>
        <v>575.73197522729129</v>
      </c>
      <c r="AC6" s="52">
        <f t="shared" ca="1" si="3"/>
        <v>654.85145395624954</v>
      </c>
      <c r="AD6" s="52">
        <f t="shared" ca="1" si="3"/>
        <v>745.50565254398089</v>
      </c>
      <c r="AE6" s="52">
        <f t="shared" ca="1" si="3"/>
        <v>844.31609541923808</v>
      </c>
      <c r="AF6" s="52">
        <f t="shared" ca="1" si="3"/>
        <v>949.26208750285707</v>
      </c>
      <c r="AG6" s="52">
        <f t="shared" ca="1" si="3"/>
        <v>1056.3907277809524</v>
      </c>
      <c r="AH6" s="52">
        <f t="shared" ca="1" si="3"/>
        <v>1165.2224762380952</v>
      </c>
      <c r="AI6" s="52">
        <f t="shared" ca="1" si="3"/>
        <v>1273.9744995238093</v>
      </c>
      <c r="AJ6" s="52">
        <f t="shared" ca="1" si="3"/>
        <v>1384.1005742857142</v>
      </c>
      <c r="AK6" s="52">
        <f t="shared" ca="1" si="3"/>
        <v>1512.7336687619045</v>
      </c>
      <c r="AL6" s="52">
        <f t="shared" ca="1" si="3"/>
        <v>1714.9764156666665</v>
      </c>
      <c r="AM6" s="52">
        <f t="shared" ca="1" si="3"/>
        <v>2002.3947978761903</v>
      </c>
      <c r="AN6" s="52">
        <f t="shared" ca="1" si="3"/>
        <v>2386.5901389523806</v>
      </c>
      <c r="AO6" s="52">
        <f t="shared" ca="1" si="3"/>
        <v>2810.4582975523813</v>
      </c>
      <c r="AP6" s="52">
        <f t="shared" ca="1" si="3"/>
        <v>3263.9269489428575</v>
      </c>
      <c r="AQ6" s="52">
        <f t="shared" ca="1" si="3"/>
        <v>3682.0991211454766</v>
      </c>
      <c r="AR6" s="52">
        <f t="shared" ca="1" si="3"/>
        <v>4037.1840207097621</v>
      </c>
      <c r="AS6" s="52">
        <f t="shared" ca="1" si="3"/>
        <v>4292.9116138423815</v>
      </c>
      <c r="AT6" s="52">
        <f t="shared" ca="1" si="3"/>
        <v>4460.3172445473811</v>
      </c>
      <c r="AU6" s="52">
        <f t="shared" si="3"/>
        <v>0</v>
      </c>
      <c r="AV6" s="52">
        <f t="shared" si="3"/>
        <v>0</v>
      </c>
      <c r="AW6" s="52">
        <f t="shared" si="3"/>
        <v>0</v>
      </c>
      <c r="AX6" s="52">
        <f t="shared" si="3"/>
        <v>0</v>
      </c>
      <c r="AY6" s="52">
        <f t="shared" si="3"/>
        <v>0</v>
      </c>
      <c r="AZ6" s="52">
        <f t="shared" si="3"/>
        <v>0</v>
      </c>
      <c r="BA6" s="52">
        <f t="shared" si="3"/>
        <v>0</v>
      </c>
      <c r="BB6" s="52">
        <f t="shared" si="3"/>
        <v>0</v>
      </c>
      <c r="BC6" s="52">
        <f t="shared" si="3"/>
        <v>0</v>
      </c>
      <c r="BD6" s="52">
        <f t="shared" si="3"/>
        <v>0</v>
      </c>
      <c r="BE6" s="52">
        <f t="shared" si="3"/>
        <v>0</v>
      </c>
      <c r="BF6" s="52">
        <f t="shared" si="3"/>
        <v>0</v>
      </c>
      <c r="BG6" s="52">
        <f t="shared" si="3"/>
        <v>0</v>
      </c>
      <c r="BH6" s="52">
        <f t="shared" si="3"/>
        <v>0</v>
      </c>
      <c r="BI6" s="52">
        <f t="shared" si="3"/>
        <v>0</v>
      </c>
      <c r="BJ6" s="52">
        <f t="shared" si="3"/>
        <v>0</v>
      </c>
      <c r="BK6" s="52">
        <f t="shared" si="3"/>
        <v>0</v>
      </c>
      <c r="BL6" s="52">
        <f t="shared" si="3"/>
        <v>0</v>
      </c>
      <c r="BM6" s="52">
        <f t="shared" si="3"/>
        <v>0</v>
      </c>
      <c r="BN6" s="52">
        <f t="shared" si="3"/>
        <v>0</v>
      </c>
      <c r="BO6" s="52">
        <f t="shared" si="3"/>
        <v>0</v>
      </c>
      <c r="BP6" s="52">
        <f t="shared" si="3"/>
        <v>0</v>
      </c>
      <c r="BQ6" s="52">
        <f t="shared" si="3"/>
        <v>0</v>
      </c>
      <c r="BR6" s="52">
        <f t="shared" si="3"/>
        <v>0</v>
      </c>
      <c r="BS6" s="52">
        <f t="shared" si="3"/>
        <v>0</v>
      </c>
      <c r="BT6" s="52">
        <f t="shared" ref="BT6:CE6" si="4">BT31</f>
        <v>0</v>
      </c>
      <c r="BU6" s="52">
        <f t="shared" si="4"/>
        <v>0</v>
      </c>
      <c r="BV6" s="52">
        <f t="shared" si="4"/>
        <v>0</v>
      </c>
      <c r="BW6" s="52">
        <f t="shared" si="4"/>
        <v>0</v>
      </c>
      <c r="BX6" s="52">
        <f t="shared" si="4"/>
        <v>0</v>
      </c>
      <c r="BY6" s="52">
        <f t="shared" si="4"/>
        <v>0</v>
      </c>
      <c r="BZ6" s="52">
        <f t="shared" si="4"/>
        <v>0</v>
      </c>
      <c r="CA6" s="52">
        <f t="shared" si="4"/>
        <v>0</v>
      </c>
      <c r="CB6" s="52">
        <f t="shared" si="4"/>
        <v>0</v>
      </c>
      <c r="CC6" s="52">
        <f t="shared" si="4"/>
        <v>0</v>
      </c>
      <c r="CD6" s="52">
        <f t="shared" si="4"/>
        <v>0</v>
      </c>
      <c r="CE6" s="52">
        <f t="shared" si="4"/>
        <v>0</v>
      </c>
    </row>
    <row r="7" spans="2:83" x14ac:dyDescent="0.25">
      <c r="C7" s="13" t="str">
        <f>C38</f>
        <v>Tungsten-HL (total)</v>
      </c>
      <c r="E7" s="68">
        <f ca="1">(E32*SUM(W32:CE32)+E33*SUM(W33:CE33)+E34*SUM(W34:CE34)+E35*SUM(W35:CE35)+E36*SUM(W36:CE36)+E37*SUM(W37:CE37))/(SUM(W32:CE32)+SUM(W33:CE33)+SUM(W34:CE34)+SUM(W35:CE35)+SUM(W36:CE36)+SUM(W37:CE37))</f>
        <v>3.7960193263063386</v>
      </c>
      <c r="G7" s="16"/>
      <c r="H7" s="16"/>
      <c r="I7" s="16"/>
      <c r="J7" s="16"/>
      <c r="K7" s="16"/>
      <c r="L7" s="16"/>
      <c r="M7" s="16"/>
      <c r="N7" s="16"/>
      <c r="O7" s="16"/>
      <c r="P7" s="16"/>
      <c r="Q7" s="16"/>
      <c r="R7" s="16"/>
      <c r="S7" s="16"/>
      <c r="T7" s="16"/>
      <c r="U7" s="16"/>
      <c r="V7" s="16"/>
      <c r="W7" s="52">
        <f t="shared" ref="W7:BS7" ca="1" si="5">W38</f>
        <v>296.83581378497001</v>
      </c>
      <c r="X7" s="52">
        <f t="shared" ca="1" si="5"/>
        <v>348.5744733824543</v>
      </c>
      <c r="Y7" s="52">
        <f t="shared" ca="1" si="5"/>
        <v>416.6267634985731</v>
      </c>
      <c r="Z7" s="52">
        <f t="shared" ca="1" si="5"/>
        <v>492.10600015413542</v>
      </c>
      <c r="AA7" s="52">
        <f t="shared" ca="1" si="5"/>
        <v>556.59134249635906</v>
      </c>
      <c r="AB7" s="52">
        <f t="shared" ca="1" si="5"/>
        <v>611.19065091482162</v>
      </c>
      <c r="AC7" s="52">
        <f t="shared" ca="1" si="5"/>
        <v>661.24580121892552</v>
      </c>
      <c r="AD7" s="52">
        <f t="shared" ca="1" si="5"/>
        <v>709.1300022895166</v>
      </c>
      <c r="AE7" s="52">
        <f t="shared" ca="1" si="5"/>
        <v>759.42092032973846</v>
      </c>
      <c r="AF7" s="52">
        <f t="shared" ca="1" si="5"/>
        <v>812.61293996237589</v>
      </c>
      <c r="AG7" s="52">
        <f t="shared" ca="1" si="5"/>
        <v>867.764782146784</v>
      </c>
      <c r="AH7" s="52">
        <f t="shared" ca="1" si="5"/>
        <v>924.12686250423712</v>
      </c>
      <c r="AI7" s="52">
        <f t="shared" ca="1" si="5"/>
        <v>981.10405477925292</v>
      </c>
      <c r="AJ7" s="52">
        <f t="shared" ca="1" si="5"/>
        <v>1038.2078946090619</v>
      </c>
      <c r="AK7" s="52">
        <f t="shared" ca="1" si="5"/>
        <v>1095.3453422651564</v>
      </c>
      <c r="AL7" s="52">
        <f t="shared" ca="1" si="5"/>
        <v>1163.7050009267869</v>
      </c>
      <c r="AM7" s="52">
        <f t="shared" ca="1" si="5"/>
        <v>1242.7573660524231</v>
      </c>
      <c r="AN7" s="52">
        <f t="shared" ca="1" si="5"/>
        <v>1363.1571407426663</v>
      </c>
      <c r="AO7" s="52">
        <f t="shared" ca="1" si="5"/>
        <v>1549.0608102434794</v>
      </c>
      <c r="AP7" s="52">
        <f t="shared" ca="1" si="5"/>
        <v>1803.651157883523</v>
      </c>
      <c r="AQ7" s="52">
        <f t="shared" ca="1" si="5"/>
        <v>2058.5583529688197</v>
      </c>
      <c r="AR7" s="52">
        <f t="shared" ca="1" si="5"/>
        <v>2263.8293887792652</v>
      </c>
      <c r="AS7" s="52">
        <f t="shared" ca="1" si="5"/>
        <v>2425.6364148788098</v>
      </c>
      <c r="AT7" s="52">
        <f t="shared" ca="1" si="5"/>
        <v>2569.3493595741043</v>
      </c>
      <c r="AU7" s="52">
        <f t="shared" si="5"/>
        <v>0</v>
      </c>
      <c r="AV7" s="52">
        <f t="shared" si="5"/>
        <v>0</v>
      </c>
      <c r="AW7" s="52">
        <f t="shared" si="5"/>
        <v>0</v>
      </c>
      <c r="AX7" s="52">
        <f t="shared" si="5"/>
        <v>0</v>
      </c>
      <c r="AY7" s="52">
        <f t="shared" si="5"/>
        <v>0</v>
      </c>
      <c r="AZ7" s="52">
        <f t="shared" si="5"/>
        <v>0</v>
      </c>
      <c r="BA7" s="52">
        <f t="shared" si="5"/>
        <v>0</v>
      </c>
      <c r="BB7" s="52">
        <f t="shared" si="5"/>
        <v>0</v>
      </c>
      <c r="BC7" s="52">
        <f t="shared" si="5"/>
        <v>0</v>
      </c>
      <c r="BD7" s="52">
        <f t="shared" si="5"/>
        <v>0</v>
      </c>
      <c r="BE7" s="52">
        <f t="shared" si="5"/>
        <v>0</v>
      </c>
      <c r="BF7" s="52">
        <f t="shared" si="5"/>
        <v>0</v>
      </c>
      <c r="BG7" s="52">
        <f t="shared" si="5"/>
        <v>0</v>
      </c>
      <c r="BH7" s="52">
        <f t="shared" si="5"/>
        <v>0</v>
      </c>
      <c r="BI7" s="52">
        <f t="shared" si="5"/>
        <v>0</v>
      </c>
      <c r="BJ7" s="52">
        <f t="shared" si="5"/>
        <v>0</v>
      </c>
      <c r="BK7" s="52">
        <f t="shared" si="5"/>
        <v>0</v>
      </c>
      <c r="BL7" s="52">
        <f t="shared" si="5"/>
        <v>0</v>
      </c>
      <c r="BM7" s="52">
        <f t="shared" si="5"/>
        <v>0</v>
      </c>
      <c r="BN7" s="52">
        <f t="shared" si="5"/>
        <v>0</v>
      </c>
      <c r="BO7" s="52">
        <f t="shared" si="5"/>
        <v>0</v>
      </c>
      <c r="BP7" s="52">
        <f t="shared" si="5"/>
        <v>0</v>
      </c>
      <c r="BQ7" s="52">
        <f t="shared" si="5"/>
        <v>0</v>
      </c>
      <c r="BR7" s="52">
        <f t="shared" si="5"/>
        <v>0</v>
      </c>
      <c r="BS7" s="52">
        <f t="shared" si="5"/>
        <v>0</v>
      </c>
      <c r="BT7" s="52">
        <f t="shared" ref="BT7:CE7" si="6">BT38</f>
        <v>0</v>
      </c>
      <c r="BU7" s="52">
        <f t="shared" si="6"/>
        <v>0</v>
      </c>
      <c r="BV7" s="52">
        <f t="shared" si="6"/>
        <v>0</v>
      </c>
      <c r="BW7" s="52">
        <f t="shared" si="6"/>
        <v>0</v>
      </c>
      <c r="BX7" s="52">
        <f t="shared" si="6"/>
        <v>0</v>
      </c>
      <c r="BY7" s="52">
        <f t="shared" si="6"/>
        <v>0</v>
      </c>
      <c r="BZ7" s="52">
        <f t="shared" si="6"/>
        <v>0</v>
      </c>
      <c r="CA7" s="52">
        <f t="shared" si="6"/>
        <v>0</v>
      </c>
      <c r="CB7" s="52">
        <f t="shared" si="6"/>
        <v>0</v>
      </c>
      <c r="CC7" s="52">
        <f t="shared" si="6"/>
        <v>0</v>
      </c>
      <c r="CD7" s="52">
        <f t="shared" si="6"/>
        <v>0</v>
      </c>
      <c r="CE7" s="52">
        <f t="shared" si="6"/>
        <v>0</v>
      </c>
    </row>
    <row r="8" spans="2:83" x14ac:dyDescent="0.25">
      <c r="C8" s="13" t="str">
        <f>C41</f>
        <v>GLS (total)</v>
      </c>
      <c r="E8" s="68">
        <f ca="1">(E39*SUM(W39:CE39)+E40*SUM(W40:CE40))/(SUM(W39:CE39)+SUM(W40:CE40))</f>
        <v>2.2222222222222228</v>
      </c>
      <c r="G8" s="16"/>
      <c r="H8" s="16"/>
      <c r="I8" s="16"/>
      <c r="J8" s="16"/>
      <c r="K8" s="16"/>
      <c r="L8" s="16"/>
      <c r="M8" s="16"/>
      <c r="N8" s="16"/>
      <c r="O8" s="16"/>
      <c r="P8" s="16"/>
      <c r="Q8" s="16"/>
      <c r="R8" s="16"/>
      <c r="S8" s="16"/>
      <c r="T8" s="16"/>
      <c r="U8" s="16"/>
      <c r="V8" s="16"/>
      <c r="W8" s="52">
        <f t="shared" ref="W8:BS8" ca="1" si="7">W41</f>
        <v>3730.6405841516371</v>
      </c>
      <c r="X8" s="52">
        <f t="shared" ca="1" si="7"/>
        <v>3737.0779097738114</v>
      </c>
      <c r="Y8" s="52">
        <f t="shared" ca="1" si="7"/>
        <v>3718.9318843593205</v>
      </c>
      <c r="Z8" s="52">
        <f t="shared" ca="1" si="7"/>
        <v>3693.8699086685901</v>
      </c>
      <c r="AA8" s="52">
        <f t="shared" ca="1" si="7"/>
        <v>3667.5843110723413</v>
      </c>
      <c r="AB8" s="52">
        <f t="shared" ca="1" si="7"/>
        <v>3641.1424198518662</v>
      </c>
      <c r="AC8" s="52">
        <f t="shared" ca="1" si="7"/>
        <v>3615.6677005166171</v>
      </c>
      <c r="AD8" s="52">
        <f t="shared" ca="1" si="7"/>
        <v>3591.2996605623798</v>
      </c>
      <c r="AE8" s="52">
        <f t="shared" ca="1" si="7"/>
        <v>3567.3691050958655</v>
      </c>
      <c r="AF8" s="52">
        <f t="shared" ca="1" si="7"/>
        <v>3543.3168390603719</v>
      </c>
      <c r="AG8" s="52">
        <f t="shared" ca="1" si="7"/>
        <v>3518.8677936985982</v>
      </c>
      <c r="AH8" s="52">
        <f t="shared" ca="1" si="7"/>
        <v>3493.9206240427961</v>
      </c>
      <c r="AI8" s="52">
        <f t="shared" ca="1" si="7"/>
        <v>3468.572163366066</v>
      </c>
      <c r="AJ8" s="52">
        <f t="shared" ca="1" si="7"/>
        <v>3443.0299920602715</v>
      </c>
      <c r="AK8" s="52">
        <f t="shared" ca="1" si="7"/>
        <v>3417.4177746197474</v>
      </c>
      <c r="AL8" s="52">
        <f t="shared" ca="1" si="7"/>
        <v>3391.6669576783861</v>
      </c>
      <c r="AM8" s="52">
        <f t="shared" ca="1" si="7"/>
        <v>3364.3100060760862</v>
      </c>
      <c r="AN8" s="52">
        <f t="shared" ca="1" si="7"/>
        <v>3332.5481564222277</v>
      </c>
      <c r="AO8" s="52">
        <f t="shared" ca="1" si="7"/>
        <v>3113.8814976411018</v>
      </c>
      <c r="AP8" s="52">
        <f t="shared" ca="1" si="7"/>
        <v>2589.0508889703124</v>
      </c>
      <c r="AQ8" s="52">
        <f t="shared" ca="1" si="7"/>
        <v>1951.7517483502525</v>
      </c>
      <c r="AR8" s="52">
        <f t="shared" ca="1" si="7"/>
        <v>1373.1293248375116</v>
      </c>
      <c r="AS8" s="52">
        <f t="shared" ca="1" si="7"/>
        <v>915.24140922288893</v>
      </c>
      <c r="AT8" s="52">
        <f t="shared" ca="1" si="7"/>
        <v>561.05553992666671</v>
      </c>
      <c r="AU8" s="52">
        <f t="shared" si="7"/>
        <v>0</v>
      </c>
      <c r="AV8" s="52">
        <f t="shared" si="7"/>
        <v>0</v>
      </c>
      <c r="AW8" s="52">
        <f t="shared" si="7"/>
        <v>0</v>
      </c>
      <c r="AX8" s="52">
        <f t="shared" si="7"/>
        <v>0</v>
      </c>
      <c r="AY8" s="52">
        <f t="shared" si="7"/>
        <v>0</v>
      </c>
      <c r="AZ8" s="52">
        <f t="shared" si="7"/>
        <v>0</v>
      </c>
      <c r="BA8" s="52">
        <f t="shared" si="7"/>
        <v>0</v>
      </c>
      <c r="BB8" s="52">
        <f t="shared" si="7"/>
        <v>0</v>
      </c>
      <c r="BC8" s="52">
        <f t="shared" si="7"/>
        <v>0</v>
      </c>
      <c r="BD8" s="52">
        <f t="shared" si="7"/>
        <v>0</v>
      </c>
      <c r="BE8" s="52">
        <f t="shared" si="7"/>
        <v>0</v>
      </c>
      <c r="BF8" s="52">
        <f t="shared" si="7"/>
        <v>0</v>
      </c>
      <c r="BG8" s="52">
        <f t="shared" si="7"/>
        <v>0</v>
      </c>
      <c r="BH8" s="52">
        <f t="shared" si="7"/>
        <v>0</v>
      </c>
      <c r="BI8" s="52">
        <f t="shared" si="7"/>
        <v>0</v>
      </c>
      <c r="BJ8" s="52">
        <f t="shared" si="7"/>
        <v>0</v>
      </c>
      <c r="BK8" s="52">
        <f t="shared" si="7"/>
        <v>0</v>
      </c>
      <c r="BL8" s="52">
        <f t="shared" si="7"/>
        <v>0</v>
      </c>
      <c r="BM8" s="52">
        <f t="shared" si="7"/>
        <v>0</v>
      </c>
      <c r="BN8" s="52">
        <f t="shared" si="7"/>
        <v>0</v>
      </c>
      <c r="BO8" s="52">
        <f t="shared" si="7"/>
        <v>0</v>
      </c>
      <c r="BP8" s="52">
        <f t="shared" si="7"/>
        <v>0</v>
      </c>
      <c r="BQ8" s="52">
        <f t="shared" si="7"/>
        <v>0</v>
      </c>
      <c r="BR8" s="52">
        <f t="shared" si="7"/>
        <v>0</v>
      </c>
      <c r="BS8" s="52">
        <f t="shared" si="7"/>
        <v>0</v>
      </c>
      <c r="BT8" s="52">
        <f t="shared" ref="BT8:CE8" si="8">BT41</f>
        <v>0</v>
      </c>
      <c r="BU8" s="52">
        <f t="shared" si="8"/>
        <v>0</v>
      </c>
      <c r="BV8" s="52">
        <f t="shared" si="8"/>
        <v>0</v>
      </c>
      <c r="BW8" s="52">
        <f t="shared" si="8"/>
        <v>0</v>
      </c>
      <c r="BX8" s="52">
        <f t="shared" si="8"/>
        <v>0</v>
      </c>
      <c r="BY8" s="52">
        <f t="shared" si="8"/>
        <v>0</v>
      </c>
      <c r="BZ8" s="52">
        <f t="shared" si="8"/>
        <v>0</v>
      </c>
      <c r="CA8" s="52">
        <f t="shared" si="8"/>
        <v>0</v>
      </c>
      <c r="CB8" s="52">
        <f t="shared" si="8"/>
        <v>0</v>
      </c>
      <c r="CC8" s="52">
        <f t="shared" si="8"/>
        <v>0</v>
      </c>
      <c r="CD8" s="52">
        <f t="shared" si="8"/>
        <v>0</v>
      </c>
      <c r="CE8" s="52">
        <f t="shared" si="8"/>
        <v>0</v>
      </c>
    </row>
    <row r="9" spans="2:83" x14ac:dyDescent="0.25">
      <c r="C9" s="13" t="str">
        <f>C45</f>
        <v>HID (total)</v>
      </c>
      <c r="E9" s="68">
        <f ca="1">(E42*SUM(W42:CE42)+E43*SUM(W43:CE43)+E44*SUM(W44:CE44))/(SUM(W42:CE42)+SUM(W43:CE43)+SUM(W44:CE44))</f>
        <v>2.4851857514575855</v>
      </c>
      <c r="G9" s="16"/>
      <c r="H9" s="16"/>
      <c r="I9" s="16"/>
      <c r="J9" s="16"/>
      <c r="K9" s="16"/>
      <c r="L9" s="16"/>
      <c r="M9" s="16"/>
      <c r="N9" s="16"/>
      <c r="O9" s="16"/>
      <c r="P9" s="16"/>
      <c r="Q9" s="16"/>
      <c r="R9" s="16"/>
      <c r="S9" s="16"/>
      <c r="T9" s="16"/>
      <c r="U9" s="16"/>
      <c r="V9" s="16"/>
      <c r="W9" s="52">
        <f t="shared" ref="W9:BS9" ca="1" si="9">W45</f>
        <v>40.300000000000004</v>
      </c>
      <c r="X9" s="52">
        <f t="shared" ca="1" si="9"/>
        <v>40.800000000000004</v>
      </c>
      <c r="Y9" s="52">
        <f t="shared" ca="1" si="9"/>
        <v>42.300000000000004</v>
      </c>
      <c r="Z9" s="52">
        <f t="shared" ca="1" si="9"/>
        <v>44.4</v>
      </c>
      <c r="AA9" s="52">
        <f t="shared" ca="1" si="9"/>
        <v>46.477400000000003</v>
      </c>
      <c r="AB9" s="52">
        <f t="shared" ca="1" si="9"/>
        <v>48.309600000000003</v>
      </c>
      <c r="AC9" s="52">
        <f t="shared" ca="1" si="9"/>
        <v>49.883333333333326</v>
      </c>
      <c r="AD9" s="52">
        <f t="shared" ca="1" si="9"/>
        <v>51.321199999999997</v>
      </c>
      <c r="AE9" s="52">
        <f t="shared" ca="1" si="9"/>
        <v>52.745800000000003</v>
      </c>
      <c r="AF9" s="52">
        <f t="shared" ca="1" si="9"/>
        <v>54.712333333333333</v>
      </c>
      <c r="AG9" s="52">
        <f t="shared" ca="1" si="9"/>
        <v>57.302733333333336</v>
      </c>
      <c r="AH9" s="52">
        <f t="shared" ca="1" si="9"/>
        <v>59.9816</v>
      </c>
      <c r="AI9" s="52">
        <f t="shared" ca="1" si="9"/>
        <v>62.437999999999995</v>
      </c>
      <c r="AJ9" s="52">
        <f t="shared" ca="1" si="9"/>
        <v>64.734333333333339</v>
      </c>
      <c r="AK9" s="52">
        <f t="shared" ca="1" si="9"/>
        <v>67.946639066666677</v>
      </c>
      <c r="AL9" s="52">
        <f t="shared" ca="1" si="9"/>
        <v>71.952222933333331</v>
      </c>
      <c r="AM9" s="52">
        <f t="shared" ca="1" si="9"/>
        <v>76.80831653333334</v>
      </c>
      <c r="AN9" s="52">
        <f t="shared" ca="1" si="9"/>
        <v>81.974280800000003</v>
      </c>
      <c r="AO9" s="52">
        <f t="shared" ca="1" si="9"/>
        <v>87.341809999999995</v>
      </c>
      <c r="AP9" s="52">
        <f t="shared" ca="1" si="9"/>
        <v>92.893688220000001</v>
      </c>
      <c r="AQ9" s="52">
        <f t="shared" ca="1" si="9"/>
        <v>97.633238973333334</v>
      </c>
      <c r="AR9" s="52">
        <f t="shared" ca="1" si="9"/>
        <v>98.801736993333321</v>
      </c>
      <c r="AS9" s="52">
        <f t="shared" ca="1" si="9"/>
        <v>94.166120839999991</v>
      </c>
      <c r="AT9" s="52">
        <f t="shared" ca="1" si="9"/>
        <v>84.262507086666659</v>
      </c>
      <c r="AU9" s="52">
        <f t="shared" si="9"/>
        <v>0</v>
      </c>
      <c r="AV9" s="52">
        <f t="shared" si="9"/>
        <v>0</v>
      </c>
      <c r="AW9" s="52">
        <f t="shared" si="9"/>
        <v>0</v>
      </c>
      <c r="AX9" s="52">
        <f t="shared" si="9"/>
        <v>0</v>
      </c>
      <c r="AY9" s="52">
        <f t="shared" si="9"/>
        <v>0</v>
      </c>
      <c r="AZ9" s="52">
        <f t="shared" si="9"/>
        <v>0</v>
      </c>
      <c r="BA9" s="52">
        <f t="shared" si="9"/>
        <v>0</v>
      </c>
      <c r="BB9" s="52">
        <f t="shared" si="9"/>
        <v>0</v>
      </c>
      <c r="BC9" s="52">
        <f t="shared" si="9"/>
        <v>0</v>
      </c>
      <c r="BD9" s="52">
        <f t="shared" si="9"/>
        <v>0</v>
      </c>
      <c r="BE9" s="52">
        <f t="shared" si="9"/>
        <v>0</v>
      </c>
      <c r="BF9" s="52">
        <f t="shared" si="9"/>
        <v>0</v>
      </c>
      <c r="BG9" s="52">
        <f t="shared" si="9"/>
        <v>0</v>
      </c>
      <c r="BH9" s="52">
        <f t="shared" si="9"/>
        <v>0</v>
      </c>
      <c r="BI9" s="52">
        <f t="shared" si="9"/>
        <v>0</v>
      </c>
      <c r="BJ9" s="52">
        <f t="shared" si="9"/>
        <v>0</v>
      </c>
      <c r="BK9" s="52">
        <f t="shared" si="9"/>
        <v>0</v>
      </c>
      <c r="BL9" s="52">
        <f t="shared" si="9"/>
        <v>0</v>
      </c>
      <c r="BM9" s="52">
        <f t="shared" si="9"/>
        <v>0</v>
      </c>
      <c r="BN9" s="52">
        <f t="shared" si="9"/>
        <v>0</v>
      </c>
      <c r="BO9" s="52">
        <f t="shared" si="9"/>
        <v>0</v>
      </c>
      <c r="BP9" s="52">
        <f t="shared" si="9"/>
        <v>0</v>
      </c>
      <c r="BQ9" s="52">
        <f t="shared" si="9"/>
        <v>0</v>
      </c>
      <c r="BR9" s="52">
        <f t="shared" si="9"/>
        <v>0</v>
      </c>
      <c r="BS9" s="52">
        <f t="shared" si="9"/>
        <v>0</v>
      </c>
      <c r="BT9" s="52">
        <f t="shared" ref="BT9:CE9" si="10">BT45</f>
        <v>0</v>
      </c>
      <c r="BU9" s="52">
        <f t="shared" si="10"/>
        <v>0</v>
      </c>
      <c r="BV9" s="52">
        <f t="shared" si="10"/>
        <v>0</v>
      </c>
      <c r="BW9" s="52">
        <f t="shared" si="10"/>
        <v>0</v>
      </c>
      <c r="BX9" s="52">
        <f t="shared" si="10"/>
        <v>0</v>
      </c>
      <c r="BY9" s="52">
        <f t="shared" si="10"/>
        <v>0</v>
      </c>
      <c r="BZ9" s="52">
        <f t="shared" si="10"/>
        <v>0</v>
      </c>
      <c r="CA9" s="52">
        <f t="shared" si="10"/>
        <v>0</v>
      </c>
      <c r="CB9" s="52">
        <f t="shared" si="10"/>
        <v>0</v>
      </c>
      <c r="CC9" s="52">
        <f t="shared" si="10"/>
        <v>0</v>
      </c>
      <c r="CD9" s="52">
        <f t="shared" si="10"/>
        <v>0</v>
      </c>
      <c r="CE9" s="52">
        <f t="shared" si="10"/>
        <v>0</v>
      </c>
    </row>
    <row r="10" spans="2:83" x14ac:dyDescent="0.25">
      <c r="C10" s="13" t="str">
        <f>C48</f>
        <v>LED (total)</v>
      </c>
      <c r="E10" s="68">
        <f ca="1">(E46*SUM(W46:CE46)+E47*SUM(W47:CE47))/(SUM(W46:CE46)+SUM(W47:CE47))</f>
        <v>38.494270981517801</v>
      </c>
      <c r="G10" s="16"/>
      <c r="H10" s="16"/>
      <c r="I10" s="16"/>
      <c r="J10" s="16"/>
      <c r="K10" s="16"/>
      <c r="L10" s="16"/>
      <c r="M10" s="16"/>
      <c r="N10" s="16"/>
      <c r="O10" s="16"/>
      <c r="P10" s="16"/>
      <c r="Q10" s="16"/>
      <c r="R10" s="16"/>
      <c r="S10" s="16"/>
      <c r="T10" s="16"/>
      <c r="U10" s="16"/>
      <c r="V10" s="16"/>
      <c r="W10" s="52">
        <f t="shared" ref="W10:BB10" ca="1" si="11">W48</f>
        <v>0</v>
      </c>
      <c r="X10" s="52">
        <f t="shared" ca="1" si="11"/>
        <v>0</v>
      </c>
      <c r="Y10" s="52">
        <f t="shared" ca="1" si="11"/>
        <v>0</v>
      </c>
      <c r="Z10" s="52">
        <f t="shared" ca="1" si="11"/>
        <v>0</v>
      </c>
      <c r="AA10" s="52">
        <f t="shared" ca="1" si="11"/>
        <v>0</v>
      </c>
      <c r="AB10" s="52">
        <f t="shared" ca="1" si="11"/>
        <v>0</v>
      </c>
      <c r="AC10" s="52">
        <f t="shared" ca="1" si="11"/>
        <v>0</v>
      </c>
      <c r="AD10" s="52">
        <f t="shared" ca="1" si="11"/>
        <v>0</v>
      </c>
      <c r="AE10" s="52">
        <f t="shared" ca="1" si="11"/>
        <v>0</v>
      </c>
      <c r="AF10" s="52">
        <f t="shared" ca="1" si="11"/>
        <v>0</v>
      </c>
      <c r="AG10" s="52">
        <f t="shared" ca="1" si="11"/>
        <v>0</v>
      </c>
      <c r="AH10" s="52">
        <f t="shared" ca="1" si="11"/>
        <v>0</v>
      </c>
      <c r="AI10" s="52">
        <f t="shared" ca="1" si="11"/>
        <v>0</v>
      </c>
      <c r="AJ10" s="52">
        <f t="shared" ca="1" si="11"/>
        <v>0</v>
      </c>
      <c r="AK10" s="52">
        <f t="shared" ca="1" si="11"/>
        <v>0</v>
      </c>
      <c r="AL10" s="52">
        <f t="shared" ca="1" si="11"/>
        <v>0</v>
      </c>
      <c r="AM10" s="52">
        <f t="shared" ca="1" si="11"/>
        <v>0</v>
      </c>
      <c r="AN10" s="52">
        <f t="shared" ca="1" si="11"/>
        <v>0</v>
      </c>
      <c r="AO10" s="52">
        <f t="shared" ca="1" si="11"/>
        <v>1.6864159060000001</v>
      </c>
      <c r="AP10" s="52">
        <f t="shared" ca="1" si="11"/>
        <v>5.7335259149999995</v>
      </c>
      <c r="AQ10" s="52">
        <f t="shared" ca="1" si="11"/>
        <v>14.194300421000001</v>
      </c>
      <c r="AR10" s="52">
        <f t="shared" ca="1" si="11"/>
        <v>30.86057924655556</v>
      </c>
      <c r="AS10" s="52">
        <f t="shared" ca="1" si="11"/>
        <v>62.360533212222222</v>
      </c>
      <c r="AT10" s="52">
        <f t="shared" ca="1" si="11"/>
        <v>144.02903104555554</v>
      </c>
      <c r="AU10" s="52">
        <f t="shared" si="11"/>
        <v>0</v>
      </c>
      <c r="AV10" s="52">
        <f t="shared" si="11"/>
        <v>0</v>
      </c>
      <c r="AW10" s="52">
        <f t="shared" si="11"/>
        <v>0</v>
      </c>
      <c r="AX10" s="52">
        <f t="shared" si="11"/>
        <v>0</v>
      </c>
      <c r="AY10" s="52">
        <f t="shared" si="11"/>
        <v>0</v>
      </c>
      <c r="AZ10" s="52">
        <f t="shared" si="11"/>
        <v>0</v>
      </c>
      <c r="BA10" s="52">
        <f t="shared" si="11"/>
        <v>0</v>
      </c>
      <c r="BB10" s="52">
        <f t="shared" si="11"/>
        <v>0</v>
      </c>
      <c r="BC10" s="52">
        <f t="shared" ref="BC10:BS10" si="12">BC48</f>
        <v>0</v>
      </c>
      <c r="BD10" s="52">
        <f t="shared" si="12"/>
        <v>0</v>
      </c>
      <c r="BE10" s="52">
        <f t="shared" si="12"/>
        <v>0</v>
      </c>
      <c r="BF10" s="52">
        <f t="shared" si="12"/>
        <v>0</v>
      </c>
      <c r="BG10" s="52">
        <f t="shared" si="12"/>
        <v>0</v>
      </c>
      <c r="BH10" s="52">
        <f t="shared" si="12"/>
        <v>0</v>
      </c>
      <c r="BI10" s="52">
        <f t="shared" si="12"/>
        <v>0</v>
      </c>
      <c r="BJ10" s="52">
        <f t="shared" si="12"/>
        <v>0</v>
      </c>
      <c r="BK10" s="52">
        <f t="shared" si="12"/>
        <v>0</v>
      </c>
      <c r="BL10" s="52">
        <f t="shared" si="12"/>
        <v>0</v>
      </c>
      <c r="BM10" s="52">
        <f t="shared" si="12"/>
        <v>0</v>
      </c>
      <c r="BN10" s="52">
        <f t="shared" si="12"/>
        <v>0</v>
      </c>
      <c r="BO10" s="52">
        <f t="shared" si="12"/>
        <v>0</v>
      </c>
      <c r="BP10" s="52">
        <f t="shared" si="12"/>
        <v>0</v>
      </c>
      <c r="BQ10" s="52">
        <f t="shared" si="12"/>
        <v>0</v>
      </c>
      <c r="BR10" s="52">
        <f t="shared" si="12"/>
        <v>0</v>
      </c>
      <c r="BS10" s="52">
        <f t="shared" si="12"/>
        <v>0</v>
      </c>
      <c r="BT10" s="52">
        <f t="shared" ref="BT10:CE12" si="13">BT48</f>
        <v>0</v>
      </c>
      <c r="BU10" s="52">
        <f t="shared" si="13"/>
        <v>0</v>
      </c>
      <c r="BV10" s="52">
        <f t="shared" si="13"/>
        <v>0</v>
      </c>
      <c r="BW10" s="52">
        <f t="shared" si="13"/>
        <v>0</v>
      </c>
      <c r="BX10" s="52">
        <f t="shared" si="13"/>
        <v>0</v>
      </c>
      <c r="BY10" s="52">
        <f t="shared" si="13"/>
        <v>0</v>
      </c>
      <c r="BZ10" s="52">
        <f t="shared" si="13"/>
        <v>0</v>
      </c>
      <c r="CA10" s="52">
        <f t="shared" si="13"/>
        <v>0</v>
      </c>
      <c r="CB10" s="52">
        <f t="shared" si="13"/>
        <v>0</v>
      </c>
      <c r="CC10" s="52">
        <f t="shared" si="13"/>
        <v>0</v>
      </c>
      <c r="CD10" s="52">
        <f t="shared" si="13"/>
        <v>0</v>
      </c>
      <c r="CE10" s="52">
        <f t="shared" si="13"/>
        <v>0</v>
      </c>
    </row>
    <row r="11" spans="2:83" s="207" customFormat="1" x14ac:dyDescent="0.25">
      <c r="B11" s="206"/>
      <c r="C11" s="27" t="str">
        <f>C49</f>
        <v>GLS stock</v>
      </c>
      <c r="E11" s="61">
        <f ca="1">E49</f>
        <v>2.2222222222222223</v>
      </c>
      <c r="G11" s="28"/>
      <c r="H11" s="28"/>
      <c r="I11" s="28"/>
      <c r="J11" s="28"/>
      <c r="K11" s="28"/>
      <c r="L11" s="28"/>
      <c r="M11" s="28"/>
      <c r="N11" s="28"/>
      <c r="O11" s="28"/>
      <c r="P11" s="28"/>
      <c r="Q11" s="28"/>
      <c r="R11" s="28"/>
      <c r="S11" s="28"/>
      <c r="T11" s="28"/>
      <c r="U11" s="28"/>
      <c r="V11" s="28"/>
      <c r="W11" s="29">
        <f t="shared" ref="W11:BB11" ca="1" si="14">W49</f>
        <v>0</v>
      </c>
      <c r="X11" s="29">
        <f t="shared" ca="1" si="14"/>
        <v>0</v>
      </c>
      <c r="Y11" s="29">
        <f t="shared" ca="1" si="14"/>
        <v>0</v>
      </c>
      <c r="Z11" s="29">
        <f t="shared" ca="1" si="14"/>
        <v>0</v>
      </c>
      <c r="AA11" s="29">
        <f t="shared" ca="1" si="14"/>
        <v>0</v>
      </c>
      <c r="AB11" s="29">
        <f t="shared" ca="1" si="14"/>
        <v>0</v>
      </c>
      <c r="AC11" s="29">
        <f t="shared" ca="1" si="14"/>
        <v>0</v>
      </c>
      <c r="AD11" s="29">
        <f t="shared" ca="1" si="14"/>
        <v>0</v>
      </c>
      <c r="AE11" s="29">
        <f t="shared" ca="1" si="14"/>
        <v>0</v>
      </c>
      <c r="AF11" s="29">
        <f t="shared" ca="1" si="14"/>
        <v>0</v>
      </c>
      <c r="AG11" s="29">
        <f t="shared" ca="1" si="14"/>
        <v>0</v>
      </c>
      <c r="AH11" s="29">
        <f t="shared" ca="1" si="14"/>
        <v>0</v>
      </c>
      <c r="AI11" s="29">
        <f t="shared" ca="1" si="14"/>
        <v>0</v>
      </c>
      <c r="AJ11" s="29">
        <f t="shared" ca="1" si="14"/>
        <v>0</v>
      </c>
      <c r="AK11" s="29">
        <f t="shared" ca="1" si="14"/>
        <v>0</v>
      </c>
      <c r="AL11" s="29">
        <f t="shared" ca="1" si="14"/>
        <v>0</v>
      </c>
      <c r="AM11" s="29">
        <f t="shared" ca="1" si="14"/>
        <v>0</v>
      </c>
      <c r="AN11" s="29">
        <f t="shared" ca="1" si="14"/>
        <v>0</v>
      </c>
      <c r="AO11" s="29">
        <f t="shared" ca="1" si="14"/>
        <v>0</v>
      </c>
      <c r="AP11" s="29">
        <f t="shared" ca="1" si="14"/>
        <v>75</v>
      </c>
      <c r="AQ11" s="29">
        <f t="shared" ca="1" si="14"/>
        <v>186.66666666666669</v>
      </c>
      <c r="AR11" s="29">
        <f t="shared" ca="1" si="14"/>
        <v>296.66666666666669</v>
      </c>
      <c r="AS11" s="29">
        <f t="shared" ca="1" si="14"/>
        <v>421.48148148148152</v>
      </c>
      <c r="AT11" s="29">
        <f t="shared" ca="1" si="14"/>
        <v>532.40740740740739</v>
      </c>
      <c r="AU11" s="29">
        <f t="shared" si="14"/>
        <v>0</v>
      </c>
      <c r="AV11" s="29">
        <f t="shared" si="14"/>
        <v>0</v>
      </c>
      <c r="AW11" s="29">
        <f t="shared" si="14"/>
        <v>0</v>
      </c>
      <c r="AX11" s="29">
        <f t="shared" si="14"/>
        <v>0</v>
      </c>
      <c r="AY11" s="29">
        <f t="shared" si="14"/>
        <v>0</v>
      </c>
      <c r="AZ11" s="29">
        <f t="shared" si="14"/>
        <v>0</v>
      </c>
      <c r="BA11" s="29">
        <f t="shared" si="14"/>
        <v>0</v>
      </c>
      <c r="BB11" s="29">
        <f t="shared" si="14"/>
        <v>0</v>
      </c>
      <c r="BC11" s="29">
        <f t="shared" ref="BC11:BS11" si="15">BC49</f>
        <v>0</v>
      </c>
      <c r="BD11" s="29">
        <f t="shared" si="15"/>
        <v>0</v>
      </c>
      <c r="BE11" s="29">
        <f t="shared" si="15"/>
        <v>0</v>
      </c>
      <c r="BF11" s="29">
        <f t="shared" si="15"/>
        <v>0</v>
      </c>
      <c r="BG11" s="29">
        <f t="shared" si="15"/>
        <v>0</v>
      </c>
      <c r="BH11" s="29">
        <f t="shared" si="15"/>
        <v>0</v>
      </c>
      <c r="BI11" s="29">
        <f t="shared" si="15"/>
        <v>0</v>
      </c>
      <c r="BJ11" s="29">
        <f t="shared" si="15"/>
        <v>0</v>
      </c>
      <c r="BK11" s="29">
        <f t="shared" si="15"/>
        <v>0</v>
      </c>
      <c r="BL11" s="29">
        <f t="shared" si="15"/>
        <v>0</v>
      </c>
      <c r="BM11" s="29">
        <f t="shared" si="15"/>
        <v>0</v>
      </c>
      <c r="BN11" s="29">
        <f t="shared" si="15"/>
        <v>0</v>
      </c>
      <c r="BO11" s="29">
        <f t="shared" si="15"/>
        <v>0</v>
      </c>
      <c r="BP11" s="29">
        <f t="shared" si="15"/>
        <v>0</v>
      </c>
      <c r="BQ11" s="29">
        <f t="shared" si="15"/>
        <v>0</v>
      </c>
      <c r="BR11" s="29">
        <f t="shared" si="15"/>
        <v>0</v>
      </c>
      <c r="BS11" s="29">
        <f t="shared" si="15"/>
        <v>0</v>
      </c>
      <c r="BT11" s="29">
        <f t="shared" si="13"/>
        <v>0</v>
      </c>
      <c r="BU11" s="29">
        <f t="shared" si="13"/>
        <v>0</v>
      </c>
      <c r="BV11" s="29">
        <f t="shared" si="13"/>
        <v>0</v>
      </c>
      <c r="BW11" s="29">
        <f t="shared" si="13"/>
        <v>0</v>
      </c>
      <c r="BX11" s="29">
        <f t="shared" si="13"/>
        <v>0</v>
      </c>
      <c r="BY11" s="29">
        <f t="shared" si="13"/>
        <v>0</v>
      </c>
      <c r="BZ11" s="29">
        <f t="shared" si="13"/>
        <v>0</v>
      </c>
      <c r="CA11" s="29">
        <f t="shared" si="13"/>
        <v>0</v>
      </c>
      <c r="CB11" s="29">
        <f t="shared" si="13"/>
        <v>0</v>
      </c>
      <c r="CC11" s="29">
        <f t="shared" si="13"/>
        <v>0</v>
      </c>
      <c r="CD11" s="29">
        <f t="shared" si="13"/>
        <v>0</v>
      </c>
      <c r="CE11" s="29">
        <f t="shared" si="13"/>
        <v>0</v>
      </c>
    </row>
    <row r="12" spans="2:83" s="207" customFormat="1" x14ac:dyDescent="0.25">
      <c r="B12" s="206"/>
      <c r="C12" s="27" t="str">
        <f>C50</f>
        <v>Tungsten stock</v>
      </c>
      <c r="E12" s="61">
        <f ca="1">E50</f>
        <v>3.3333333333333335</v>
      </c>
      <c r="G12" s="28"/>
      <c r="H12" s="28"/>
      <c r="I12" s="28"/>
      <c r="J12" s="28"/>
      <c r="K12" s="28"/>
      <c r="L12" s="28"/>
      <c r="M12" s="28"/>
      <c r="N12" s="28"/>
      <c r="O12" s="28"/>
      <c r="P12" s="28"/>
      <c r="Q12" s="28"/>
      <c r="R12" s="28"/>
      <c r="S12" s="28"/>
      <c r="T12" s="28"/>
      <c r="U12" s="28"/>
      <c r="V12" s="28"/>
      <c r="W12" s="29">
        <f t="shared" ref="W12:BB12" ca="1" si="16">W50</f>
        <v>0</v>
      </c>
      <c r="X12" s="29">
        <f t="shared" ca="1" si="16"/>
        <v>0</v>
      </c>
      <c r="Y12" s="29">
        <f t="shared" ca="1" si="16"/>
        <v>0</v>
      </c>
      <c r="Z12" s="29">
        <f t="shared" ca="1" si="16"/>
        <v>0</v>
      </c>
      <c r="AA12" s="29">
        <f t="shared" ca="1" si="16"/>
        <v>0</v>
      </c>
      <c r="AB12" s="29">
        <f t="shared" ca="1" si="16"/>
        <v>0</v>
      </c>
      <c r="AC12" s="29">
        <f t="shared" ca="1" si="16"/>
        <v>0</v>
      </c>
      <c r="AD12" s="29">
        <f t="shared" ca="1" si="16"/>
        <v>0</v>
      </c>
      <c r="AE12" s="29">
        <f t="shared" ca="1" si="16"/>
        <v>0</v>
      </c>
      <c r="AF12" s="29">
        <f t="shared" ca="1" si="16"/>
        <v>0</v>
      </c>
      <c r="AG12" s="29">
        <f t="shared" ca="1" si="16"/>
        <v>0</v>
      </c>
      <c r="AH12" s="29">
        <f t="shared" ca="1" si="16"/>
        <v>0</v>
      </c>
      <c r="AI12" s="29">
        <f t="shared" ca="1" si="16"/>
        <v>0</v>
      </c>
      <c r="AJ12" s="29">
        <f t="shared" ca="1" si="16"/>
        <v>0</v>
      </c>
      <c r="AK12" s="29">
        <f t="shared" ca="1" si="16"/>
        <v>0</v>
      </c>
      <c r="AL12" s="29">
        <f t="shared" ca="1" si="16"/>
        <v>0</v>
      </c>
      <c r="AM12" s="29">
        <f t="shared" ca="1" si="16"/>
        <v>0</v>
      </c>
      <c r="AN12" s="29">
        <f t="shared" ca="1" si="16"/>
        <v>0</v>
      </c>
      <c r="AO12" s="29">
        <f t="shared" ca="1" si="16"/>
        <v>0</v>
      </c>
      <c r="AP12" s="29">
        <f t="shared" ca="1" si="16"/>
        <v>0</v>
      </c>
      <c r="AQ12" s="29">
        <f t="shared" ca="1" si="16"/>
        <v>90</v>
      </c>
      <c r="AR12" s="29">
        <f t="shared" ca="1" si="16"/>
        <v>230</v>
      </c>
      <c r="AS12" s="29">
        <f t="shared" ca="1" si="16"/>
        <v>370</v>
      </c>
      <c r="AT12" s="29">
        <f t="shared" ca="1" si="16"/>
        <v>440</v>
      </c>
      <c r="AU12" s="29">
        <f t="shared" si="16"/>
        <v>0</v>
      </c>
      <c r="AV12" s="29">
        <f t="shared" si="16"/>
        <v>0</v>
      </c>
      <c r="AW12" s="29">
        <f t="shared" si="16"/>
        <v>0</v>
      </c>
      <c r="AX12" s="29">
        <f t="shared" si="16"/>
        <v>0</v>
      </c>
      <c r="AY12" s="29">
        <f t="shared" si="16"/>
        <v>0</v>
      </c>
      <c r="AZ12" s="29">
        <f t="shared" si="16"/>
        <v>0</v>
      </c>
      <c r="BA12" s="29">
        <f t="shared" si="16"/>
        <v>0</v>
      </c>
      <c r="BB12" s="29">
        <f t="shared" si="16"/>
        <v>0</v>
      </c>
      <c r="BC12" s="29">
        <f t="shared" ref="BC12:BS12" si="17">BC50</f>
        <v>0</v>
      </c>
      <c r="BD12" s="29">
        <f t="shared" si="17"/>
        <v>0</v>
      </c>
      <c r="BE12" s="29">
        <f t="shared" si="17"/>
        <v>0</v>
      </c>
      <c r="BF12" s="29">
        <f t="shared" si="17"/>
        <v>0</v>
      </c>
      <c r="BG12" s="29">
        <f t="shared" si="17"/>
        <v>0</v>
      </c>
      <c r="BH12" s="29">
        <f t="shared" si="17"/>
        <v>0</v>
      </c>
      <c r="BI12" s="29">
        <f t="shared" si="17"/>
        <v>0</v>
      </c>
      <c r="BJ12" s="29">
        <f t="shared" si="17"/>
        <v>0</v>
      </c>
      <c r="BK12" s="29">
        <f t="shared" si="17"/>
        <v>0</v>
      </c>
      <c r="BL12" s="29">
        <f t="shared" si="17"/>
        <v>0</v>
      </c>
      <c r="BM12" s="29">
        <f t="shared" si="17"/>
        <v>0</v>
      </c>
      <c r="BN12" s="29">
        <f t="shared" si="17"/>
        <v>0</v>
      </c>
      <c r="BO12" s="29">
        <f t="shared" si="17"/>
        <v>0</v>
      </c>
      <c r="BP12" s="29">
        <f t="shared" si="17"/>
        <v>0</v>
      </c>
      <c r="BQ12" s="29">
        <f t="shared" si="17"/>
        <v>0</v>
      </c>
      <c r="BR12" s="29">
        <f t="shared" si="17"/>
        <v>0</v>
      </c>
      <c r="BS12" s="29">
        <f t="shared" si="17"/>
        <v>0</v>
      </c>
      <c r="BT12" s="29">
        <f t="shared" si="13"/>
        <v>0</v>
      </c>
      <c r="BU12" s="29">
        <f t="shared" si="13"/>
        <v>0</v>
      </c>
      <c r="BV12" s="29">
        <f t="shared" si="13"/>
        <v>0</v>
      </c>
      <c r="BW12" s="29">
        <f t="shared" si="13"/>
        <v>0</v>
      </c>
      <c r="BX12" s="29">
        <f t="shared" si="13"/>
        <v>0</v>
      </c>
      <c r="BY12" s="29">
        <f t="shared" si="13"/>
        <v>0</v>
      </c>
      <c r="BZ12" s="29">
        <f t="shared" si="13"/>
        <v>0</v>
      </c>
      <c r="CA12" s="29">
        <f t="shared" si="13"/>
        <v>0</v>
      </c>
      <c r="CB12" s="29">
        <f t="shared" si="13"/>
        <v>0</v>
      </c>
      <c r="CC12" s="29">
        <f t="shared" si="13"/>
        <v>0</v>
      </c>
      <c r="CD12" s="29">
        <f t="shared" si="13"/>
        <v>0</v>
      </c>
      <c r="CE12" s="29">
        <f t="shared" si="13"/>
        <v>0</v>
      </c>
    </row>
    <row r="13" spans="2:83" s="83" customFormat="1" x14ac:dyDescent="0.25">
      <c r="B13" s="50"/>
      <c r="C13" s="82" t="str">
        <f>C51</f>
        <v>TOTAL</v>
      </c>
      <c r="E13" s="208">
        <f ca="1">(E5*SUM(W5:CE5)+E6*SUM(W6:CE6)+E7*SUM(W7:CE7)+E8*SUM(W8:CE8)+E9*SUM(W9:CE9)+E10*SUM(W10:CE10)+E11*SUM(W11:CE11)+E12*SUM(W12:CE12))/(SUM(W5:CE5)+SUM(W6:CE6)+SUM(W7:CE7)+SUM(W8:CE8)+SUM(W9:CE9)+SUM(W10:CE10)+SUM(W11:CE11)+SUM(W12:CE12))</f>
        <v>5.5000974678784837</v>
      </c>
      <c r="G13" s="17"/>
      <c r="H13" s="17"/>
      <c r="I13" s="17"/>
      <c r="J13" s="17"/>
      <c r="K13" s="17"/>
      <c r="L13" s="17"/>
      <c r="M13" s="17"/>
      <c r="N13" s="17"/>
      <c r="O13" s="17"/>
      <c r="P13" s="17"/>
      <c r="Q13" s="17"/>
      <c r="R13" s="17"/>
      <c r="S13" s="17"/>
      <c r="T13" s="17"/>
      <c r="U13" s="17"/>
      <c r="V13" s="17"/>
      <c r="W13" s="6">
        <f t="shared" ref="W13:BR13" ca="1" si="18">W51</f>
        <v>5634.3076080783167</v>
      </c>
      <c r="X13" s="6">
        <f t="shared" ca="1" si="18"/>
        <v>5754.2315804349173</v>
      </c>
      <c r="Y13" s="6">
        <f t="shared" ca="1" si="18"/>
        <v>5865.5238030263436</v>
      </c>
      <c r="Z13" s="6">
        <f t="shared" ca="1" si="18"/>
        <v>5978.8613573702178</v>
      </c>
      <c r="AA13" s="6">
        <f t="shared" ca="1" si="18"/>
        <v>6087.9561011362166</v>
      </c>
      <c r="AB13" s="6">
        <f t="shared" ca="1" si="18"/>
        <v>6204.4127408877293</v>
      </c>
      <c r="AC13" s="6">
        <f t="shared" ca="1" si="18"/>
        <v>6333.0801699156964</v>
      </c>
      <c r="AD13" s="6">
        <f t="shared" ca="1" si="18"/>
        <v>6477.8066083587109</v>
      </c>
      <c r="AE13" s="6">
        <f t="shared" ca="1" si="18"/>
        <v>6636.7369302081324</v>
      </c>
      <c r="AF13" s="6">
        <f t="shared" ca="1" si="18"/>
        <v>6812.4099615955829</v>
      </c>
      <c r="AG13" s="6">
        <f t="shared" ca="1" si="18"/>
        <v>6995.5490247170783</v>
      </c>
      <c r="AH13" s="6">
        <f t="shared" ca="1" si="18"/>
        <v>7181.9837243127131</v>
      </c>
      <c r="AI13" s="6">
        <f t="shared" ca="1" si="18"/>
        <v>7364.8558708284081</v>
      </c>
      <c r="AJ13" s="6">
        <f t="shared" ca="1" si="18"/>
        <v>7556.1015084741439</v>
      </c>
      <c r="AK13" s="6">
        <f t="shared" ca="1" si="18"/>
        <v>7777.2041199309715</v>
      </c>
      <c r="AL13" s="6">
        <f t="shared" ca="1" si="18"/>
        <v>8090.6794923572597</v>
      </c>
      <c r="AM13" s="6">
        <f t="shared" ca="1" si="18"/>
        <v>8495.6852432875748</v>
      </c>
      <c r="AN13" s="6">
        <f t="shared" ca="1" si="18"/>
        <v>9028.2392086257714</v>
      </c>
      <c r="AO13" s="6">
        <f t="shared" ca="1" si="18"/>
        <v>9482.9845214870184</v>
      </c>
      <c r="AP13" s="6">
        <f t="shared" ca="1" si="18"/>
        <v>9809.088498844998</v>
      </c>
      <c r="AQ13" s="6">
        <f t="shared" ca="1" si="18"/>
        <v>10127.887568431664</v>
      </c>
      <c r="AR13" s="6">
        <f t="shared" ca="1" si="18"/>
        <v>10441.922227765554</v>
      </c>
      <c r="AS13" s="6">
        <f t="shared" ca="1" si="18"/>
        <v>10746.773772320568</v>
      </c>
      <c r="AT13" s="6">
        <f t="shared" ca="1" si="18"/>
        <v>11000.577152441017</v>
      </c>
      <c r="AU13" s="6">
        <f t="shared" si="18"/>
        <v>0</v>
      </c>
      <c r="AV13" s="6">
        <f t="shared" si="18"/>
        <v>0</v>
      </c>
      <c r="AW13" s="6">
        <f t="shared" si="18"/>
        <v>0</v>
      </c>
      <c r="AX13" s="6">
        <f t="shared" si="18"/>
        <v>0</v>
      </c>
      <c r="AY13" s="6">
        <f t="shared" si="18"/>
        <v>0</v>
      </c>
      <c r="AZ13" s="6">
        <f t="shared" si="18"/>
        <v>0</v>
      </c>
      <c r="BA13" s="6">
        <f t="shared" si="18"/>
        <v>0</v>
      </c>
      <c r="BB13" s="6">
        <f t="shared" si="18"/>
        <v>0</v>
      </c>
      <c r="BC13" s="6">
        <f t="shared" si="18"/>
        <v>0</v>
      </c>
      <c r="BD13" s="6">
        <f t="shared" si="18"/>
        <v>0</v>
      </c>
      <c r="BE13" s="6">
        <f t="shared" si="18"/>
        <v>0</v>
      </c>
      <c r="BF13" s="6">
        <f t="shared" si="18"/>
        <v>0</v>
      </c>
      <c r="BG13" s="6">
        <f t="shared" si="18"/>
        <v>0</v>
      </c>
      <c r="BH13" s="6">
        <f t="shared" si="18"/>
        <v>0</v>
      </c>
      <c r="BI13" s="6">
        <f t="shared" si="18"/>
        <v>0</v>
      </c>
      <c r="BJ13" s="6">
        <f t="shared" si="18"/>
        <v>0</v>
      </c>
      <c r="BK13" s="6">
        <f t="shared" si="18"/>
        <v>0</v>
      </c>
      <c r="BL13" s="6">
        <f t="shared" si="18"/>
        <v>0</v>
      </c>
      <c r="BM13" s="6">
        <f t="shared" si="18"/>
        <v>0</v>
      </c>
      <c r="BN13" s="6">
        <f t="shared" si="18"/>
        <v>0</v>
      </c>
      <c r="BO13" s="6">
        <f t="shared" si="18"/>
        <v>0</v>
      </c>
      <c r="BP13" s="6">
        <f t="shared" si="18"/>
        <v>0</v>
      </c>
      <c r="BQ13" s="6">
        <f t="shared" si="18"/>
        <v>0</v>
      </c>
      <c r="BR13" s="6">
        <f t="shared" si="18"/>
        <v>0</v>
      </c>
      <c r="BS13" s="6">
        <f t="shared" ref="BS13:CE13" si="19">BS51</f>
        <v>0</v>
      </c>
      <c r="BT13" s="6">
        <f t="shared" si="19"/>
        <v>0</v>
      </c>
      <c r="BU13" s="6">
        <f t="shared" si="19"/>
        <v>0</v>
      </c>
      <c r="BV13" s="6">
        <f t="shared" si="19"/>
        <v>0</v>
      </c>
      <c r="BW13" s="6">
        <f t="shared" si="19"/>
        <v>0</v>
      </c>
      <c r="BX13" s="6">
        <f t="shared" si="19"/>
        <v>0</v>
      </c>
      <c r="BY13" s="6">
        <f t="shared" si="19"/>
        <v>0</v>
      </c>
      <c r="BZ13" s="6">
        <f t="shared" si="19"/>
        <v>0</v>
      </c>
      <c r="CA13" s="6">
        <f t="shared" si="19"/>
        <v>0</v>
      </c>
      <c r="CB13" s="6">
        <f t="shared" si="19"/>
        <v>0</v>
      </c>
      <c r="CC13" s="6">
        <f t="shared" si="19"/>
        <v>0</v>
      </c>
      <c r="CD13" s="6">
        <f t="shared" si="19"/>
        <v>0</v>
      </c>
      <c r="CE13" s="6">
        <f t="shared" si="19"/>
        <v>0</v>
      </c>
    </row>
    <row r="14" spans="2:83" hidden="1" x14ac:dyDescent="0.25"/>
    <row r="15" spans="2:83" hidden="1" x14ac:dyDescent="0.25"/>
    <row r="16" spans="2:83" hidden="1" x14ac:dyDescent="0.25">
      <c r="B16" s="121"/>
      <c r="C16" s="18"/>
      <c r="D16" s="18"/>
      <c r="E16" s="18"/>
      <c r="F16" s="18"/>
      <c r="W16" s="18"/>
      <c r="X16" s="18"/>
      <c r="Y16" s="18"/>
    </row>
    <row r="17" spans="2:83" hidden="1" x14ac:dyDescent="0.25">
      <c r="B17" s="121"/>
      <c r="C17" s="18"/>
      <c r="D17" s="18"/>
      <c r="E17" s="18"/>
      <c r="F17" s="18"/>
      <c r="W17" s="18"/>
      <c r="X17" s="18"/>
      <c r="Y17" s="18"/>
    </row>
    <row r="18" spans="2:83" hidden="1" x14ac:dyDescent="0.25">
      <c r="B18" s="121"/>
      <c r="C18" s="18"/>
      <c r="D18" s="18"/>
      <c r="E18" s="18"/>
      <c r="F18" s="18"/>
      <c r="W18" s="18"/>
      <c r="X18" s="18"/>
      <c r="Y18" s="18"/>
    </row>
    <row r="19" spans="2:83" ht="14.4" customHeight="1" x14ac:dyDescent="0.25"/>
    <row r="20" spans="2:83" x14ac:dyDescent="0.25">
      <c r="B20" s="313" t="s">
        <v>172</v>
      </c>
      <c r="C20" s="314"/>
      <c r="E20" s="330" t="s">
        <v>87</v>
      </c>
      <c r="G20" s="205"/>
      <c r="H20" s="205"/>
      <c r="I20" s="205"/>
      <c r="J20" s="205"/>
      <c r="K20" s="205"/>
      <c r="L20" s="205"/>
      <c r="M20" s="205"/>
      <c r="N20" s="205"/>
      <c r="O20" s="205"/>
      <c r="P20" s="205"/>
      <c r="Q20" s="205"/>
      <c r="R20" s="205"/>
      <c r="S20" s="205"/>
      <c r="T20" s="205"/>
      <c r="U20" s="205"/>
      <c r="V20" s="205"/>
      <c r="W20" s="80">
        <v>1990</v>
      </c>
      <c r="X20" s="80">
        <v>1991</v>
      </c>
      <c r="Y20" s="80">
        <v>1992</v>
      </c>
      <c r="Z20" s="80">
        <v>1993</v>
      </c>
      <c r="AA20" s="80">
        <v>1994</v>
      </c>
      <c r="AB20" s="80">
        <v>1995</v>
      </c>
      <c r="AC20" s="80">
        <v>1996</v>
      </c>
      <c r="AD20" s="80">
        <v>1997</v>
      </c>
      <c r="AE20" s="80">
        <v>1998</v>
      </c>
      <c r="AF20" s="80">
        <v>1999</v>
      </c>
      <c r="AG20" s="80">
        <v>2000</v>
      </c>
      <c r="AH20" s="80">
        <v>2001</v>
      </c>
      <c r="AI20" s="80">
        <v>2002</v>
      </c>
      <c r="AJ20" s="80">
        <v>2003</v>
      </c>
      <c r="AK20" s="80">
        <v>2004</v>
      </c>
      <c r="AL20" s="80">
        <v>2005</v>
      </c>
      <c r="AM20" s="80">
        <v>2006</v>
      </c>
      <c r="AN20" s="80">
        <v>2007</v>
      </c>
      <c r="AO20" s="80">
        <v>2008</v>
      </c>
      <c r="AP20" s="80">
        <v>2009</v>
      </c>
      <c r="AQ20" s="80">
        <v>2010</v>
      </c>
      <c r="AR20" s="80">
        <v>2011</v>
      </c>
      <c r="AS20" s="80">
        <v>2012</v>
      </c>
      <c r="AT20" s="80">
        <v>2013</v>
      </c>
      <c r="AU20" s="80">
        <v>2014</v>
      </c>
      <c r="AV20" s="80">
        <v>2015</v>
      </c>
      <c r="AW20" s="80">
        <v>2016</v>
      </c>
      <c r="AX20" s="80">
        <v>2017</v>
      </c>
      <c r="AY20" s="80">
        <v>2018</v>
      </c>
      <c r="AZ20" s="80">
        <v>2019</v>
      </c>
      <c r="BA20" s="80">
        <v>2020</v>
      </c>
      <c r="BB20" s="80">
        <v>2021</v>
      </c>
      <c r="BC20" s="80">
        <v>2022</v>
      </c>
      <c r="BD20" s="80">
        <v>2023</v>
      </c>
      <c r="BE20" s="80">
        <v>2024</v>
      </c>
      <c r="BF20" s="80">
        <v>2025</v>
      </c>
      <c r="BG20" s="80">
        <f t="shared" ref="BG20:CE20" si="20">BF20+1</f>
        <v>2026</v>
      </c>
      <c r="BH20" s="80">
        <f t="shared" si="20"/>
        <v>2027</v>
      </c>
      <c r="BI20" s="80">
        <f t="shared" si="20"/>
        <v>2028</v>
      </c>
      <c r="BJ20" s="80">
        <f t="shared" si="20"/>
        <v>2029</v>
      </c>
      <c r="BK20" s="80">
        <f t="shared" si="20"/>
        <v>2030</v>
      </c>
      <c r="BL20" s="80">
        <f t="shared" si="20"/>
        <v>2031</v>
      </c>
      <c r="BM20" s="80">
        <f t="shared" si="20"/>
        <v>2032</v>
      </c>
      <c r="BN20" s="80">
        <f t="shared" si="20"/>
        <v>2033</v>
      </c>
      <c r="BO20" s="80">
        <f t="shared" si="20"/>
        <v>2034</v>
      </c>
      <c r="BP20" s="80">
        <f t="shared" si="20"/>
        <v>2035</v>
      </c>
      <c r="BQ20" s="80">
        <f t="shared" si="20"/>
        <v>2036</v>
      </c>
      <c r="BR20" s="80">
        <f t="shared" si="20"/>
        <v>2037</v>
      </c>
      <c r="BS20" s="80">
        <f t="shared" si="20"/>
        <v>2038</v>
      </c>
      <c r="BT20" s="80">
        <f t="shared" si="20"/>
        <v>2039</v>
      </c>
      <c r="BU20" s="80">
        <f t="shared" si="20"/>
        <v>2040</v>
      </c>
      <c r="BV20" s="80">
        <f t="shared" si="20"/>
        <v>2041</v>
      </c>
      <c r="BW20" s="80">
        <f t="shared" si="20"/>
        <v>2042</v>
      </c>
      <c r="BX20" s="80">
        <f t="shared" si="20"/>
        <v>2043</v>
      </c>
      <c r="BY20" s="80">
        <f t="shared" si="20"/>
        <v>2044</v>
      </c>
      <c r="BZ20" s="80">
        <f t="shared" si="20"/>
        <v>2045</v>
      </c>
      <c r="CA20" s="80">
        <f t="shared" si="20"/>
        <v>2046</v>
      </c>
      <c r="CB20" s="80">
        <f t="shared" si="20"/>
        <v>2047</v>
      </c>
      <c r="CC20" s="80">
        <f t="shared" si="20"/>
        <v>2048</v>
      </c>
      <c r="CD20" s="80">
        <f t="shared" si="20"/>
        <v>2049</v>
      </c>
      <c r="CE20" s="80">
        <f t="shared" si="20"/>
        <v>2050</v>
      </c>
    </row>
    <row r="21" spans="2:83" s="56" customFormat="1" ht="14.4" customHeight="1" x14ac:dyDescent="0.25">
      <c r="B21" s="308" t="s">
        <v>82</v>
      </c>
      <c r="C21" s="309"/>
      <c r="E21" s="330"/>
      <c r="G21" s="131"/>
      <c r="H21" s="131"/>
      <c r="I21" s="131"/>
      <c r="J21" s="131"/>
      <c r="K21" s="131"/>
      <c r="L21" s="131"/>
      <c r="M21" s="131"/>
      <c r="N21" s="131"/>
      <c r="O21" s="131"/>
      <c r="P21" s="131"/>
      <c r="Q21" s="131"/>
      <c r="R21" s="131"/>
      <c r="S21" s="131"/>
      <c r="T21" s="131"/>
      <c r="U21" s="131"/>
      <c r="V21" s="131"/>
    </row>
    <row r="22" spans="2:83" x14ac:dyDescent="0.25">
      <c r="B22" s="310" t="s">
        <v>81</v>
      </c>
      <c r="C22" s="311"/>
      <c r="E22" s="330"/>
    </row>
    <row r="23" spans="2:83" x14ac:dyDescent="0.25">
      <c r="B23" s="306" t="s">
        <v>0</v>
      </c>
      <c r="C23" s="53" t="s">
        <v>6</v>
      </c>
      <c r="E23" s="68">
        <f ca="1">(E73*SUM(W73:CE73)+E123*SUM(W123:CE123))/(SUM(W73:CE73)+SUM(W123:CE123))</f>
        <v>5.3874686813541732</v>
      </c>
      <c r="G23" s="16"/>
      <c r="H23" s="16"/>
      <c r="I23" s="16"/>
      <c r="J23" s="16"/>
      <c r="K23" s="16"/>
      <c r="L23" s="16"/>
      <c r="M23" s="16"/>
      <c r="N23" s="16"/>
      <c r="O23" s="16"/>
      <c r="P23" s="16"/>
      <c r="Q23" s="16"/>
      <c r="R23" s="16"/>
      <c r="S23" s="16"/>
      <c r="T23" s="16"/>
      <c r="U23" s="16"/>
      <c r="V23" s="16"/>
      <c r="W23" s="52">
        <f t="shared" ref="W23:BB23" ca="1" si="21">W73+W123</f>
        <v>320.97208891659739</v>
      </c>
      <c r="X23" s="52">
        <f t="shared" ca="1" si="21"/>
        <v>319.51057178441562</v>
      </c>
      <c r="Y23" s="52">
        <f t="shared" ca="1" si="21"/>
        <v>308.65496649350649</v>
      </c>
      <c r="Z23" s="52">
        <f t="shared" ca="1" si="21"/>
        <v>288.33896103896103</v>
      </c>
      <c r="AA23" s="52">
        <f t="shared" ca="1" si="21"/>
        <v>262.82151406926403</v>
      </c>
      <c r="AB23" s="52">
        <f t="shared" ca="1" si="21"/>
        <v>238.86990043290041</v>
      </c>
      <c r="AC23" s="52">
        <f t="shared" ca="1" si="21"/>
        <v>217.49903679653679</v>
      </c>
      <c r="AD23" s="52">
        <f t="shared" ca="1" si="21"/>
        <v>198.36348243290041</v>
      </c>
      <c r="AE23" s="52">
        <f t="shared" ca="1" si="21"/>
        <v>180.51327534199135</v>
      </c>
      <c r="AF23" s="52">
        <f t="shared" ca="1" si="21"/>
        <v>165.0789535238095</v>
      </c>
      <c r="AG23" s="52">
        <f t="shared" ca="1" si="21"/>
        <v>150.27899570562766</v>
      </c>
      <c r="AH23" s="52">
        <f t="shared" ca="1" si="21"/>
        <v>136.62640188744587</v>
      </c>
      <c r="AI23" s="52">
        <f t="shared" ca="1" si="21"/>
        <v>122.24360504761901</v>
      </c>
      <c r="AJ23" s="52">
        <f t="shared" ca="1" si="21"/>
        <v>108.44126554112553</v>
      </c>
      <c r="AK23" s="52">
        <f t="shared" ca="1" si="21"/>
        <v>95.966273739177481</v>
      </c>
      <c r="AL23" s="52">
        <f t="shared" ca="1" si="21"/>
        <v>85.051747484848491</v>
      </c>
      <c r="AM23" s="52">
        <f t="shared" ca="1" si="21"/>
        <v>75.78338745238095</v>
      </c>
      <c r="AN23" s="52">
        <f t="shared" ca="1" si="21"/>
        <v>66.85947253510821</v>
      </c>
      <c r="AO23" s="52">
        <f t="shared" ca="1" si="21"/>
        <v>58.091079808744581</v>
      </c>
      <c r="AP23" s="52">
        <f t="shared" ca="1" si="21"/>
        <v>49.522578760259734</v>
      </c>
      <c r="AQ23" s="52">
        <f t="shared" ca="1" si="21"/>
        <v>41.614149557965362</v>
      </c>
      <c r="AR23" s="52">
        <f t="shared" ca="1" si="21"/>
        <v>34.386377463766237</v>
      </c>
      <c r="AS23" s="52">
        <f t="shared" ca="1" si="21"/>
        <v>27.224925922164495</v>
      </c>
      <c r="AT23" s="52">
        <f t="shared" ca="1" si="21"/>
        <v>20.100263594891771</v>
      </c>
      <c r="AU23" s="52">
        <f t="shared" si="21"/>
        <v>0</v>
      </c>
      <c r="AV23" s="52">
        <f t="shared" si="21"/>
        <v>0</v>
      </c>
      <c r="AW23" s="52">
        <f t="shared" si="21"/>
        <v>0</v>
      </c>
      <c r="AX23" s="52">
        <f t="shared" si="21"/>
        <v>0</v>
      </c>
      <c r="AY23" s="52">
        <f t="shared" si="21"/>
        <v>0</v>
      </c>
      <c r="AZ23" s="52">
        <f t="shared" si="21"/>
        <v>0</v>
      </c>
      <c r="BA23" s="52">
        <f t="shared" si="21"/>
        <v>0</v>
      </c>
      <c r="BB23" s="52">
        <f t="shared" si="21"/>
        <v>0</v>
      </c>
      <c r="BC23" s="52">
        <f t="shared" ref="BC23:CE23" si="22">BC73+BC123</f>
        <v>0</v>
      </c>
      <c r="BD23" s="52">
        <f t="shared" si="22"/>
        <v>0</v>
      </c>
      <c r="BE23" s="52">
        <f t="shared" si="22"/>
        <v>0</v>
      </c>
      <c r="BF23" s="52">
        <f t="shared" si="22"/>
        <v>0</v>
      </c>
      <c r="BG23" s="52">
        <f t="shared" si="22"/>
        <v>0</v>
      </c>
      <c r="BH23" s="52">
        <f t="shared" si="22"/>
        <v>0</v>
      </c>
      <c r="BI23" s="52">
        <f t="shared" si="22"/>
        <v>0</v>
      </c>
      <c r="BJ23" s="52">
        <f t="shared" si="22"/>
        <v>0</v>
      </c>
      <c r="BK23" s="52">
        <f t="shared" si="22"/>
        <v>0</v>
      </c>
      <c r="BL23" s="52">
        <f t="shared" si="22"/>
        <v>0</v>
      </c>
      <c r="BM23" s="52">
        <f t="shared" si="22"/>
        <v>0</v>
      </c>
      <c r="BN23" s="52">
        <f t="shared" si="22"/>
        <v>0</v>
      </c>
      <c r="BO23" s="52">
        <f t="shared" si="22"/>
        <v>0</v>
      </c>
      <c r="BP23" s="52">
        <f t="shared" si="22"/>
        <v>0</v>
      </c>
      <c r="BQ23" s="52">
        <f t="shared" si="22"/>
        <v>0</v>
      </c>
      <c r="BR23" s="52">
        <f t="shared" si="22"/>
        <v>0</v>
      </c>
      <c r="BS23" s="52">
        <f t="shared" si="22"/>
        <v>0</v>
      </c>
      <c r="BT23" s="52">
        <f t="shared" si="22"/>
        <v>0</v>
      </c>
      <c r="BU23" s="52">
        <f t="shared" si="22"/>
        <v>0</v>
      </c>
      <c r="BV23" s="52">
        <f t="shared" si="22"/>
        <v>0</v>
      </c>
      <c r="BW23" s="52">
        <f t="shared" si="22"/>
        <v>0</v>
      </c>
      <c r="BX23" s="52">
        <f t="shared" si="22"/>
        <v>0</v>
      </c>
      <c r="BY23" s="52">
        <f t="shared" si="22"/>
        <v>0</v>
      </c>
      <c r="BZ23" s="52">
        <f t="shared" si="22"/>
        <v>0</v>
      </c>
      <c r="CA23" s="52">
        <f t="shared" si="22"/>
        <v>0</v>
      </c>
      <c r="CB23" s="52">
        <f t="shared" si="22"/>
        <v>0</v>
      </c>
      <c r="CC23" s="52">
        <f t="shared" si="22"/>
        <v>0</v>
      </c>
      <c r="CD23" s="52">
        <f t="shared" si="22"/>
        <v>0</v>
      </c>
      <c r="CE23" s="52">
        <f t="shared" si="22"/>
        <v>0</v>
      </c>
    </row>
    <row r="24" spans="2:83" x14ac:dyDescent="0.25">
      <c r="B24" s="307"/>
      <c r="C24" s="54" t="s">
        <v>7</v>
      </c>
      <c r="E24" s="68">
        <f ca="1">(E74*SUM(W74:CE74)+E124*SUM(W124:CE124))/(SUM(W74:CE74)+SUM(W124:CE124))</f>
        <v>4.9951193149372743</v>
      </c>
      <c r="G24" s="16"/>
      <c r="H24" s="16"/>
      <c r="I24" s="16"/>
      <c r="J24" s="16"/>
      <c r="K24" s="16"/>
      <c r="L24" s="16"/>
      <c r="M24" s="16"/>
      <c r="N24" s="16"/>
      <c r="O24" s="16"/>
      <c r="P24" s="16"/>
      <c r="Q24" s="16"/>
      <c r="R24" s="16"/>
      <c r="S24" s="16"/>
      <c r="T24" s="16"/>
      <c r="U24" s="16"/>
      <c r="V24" s="16"/>
      <c r="W24" s="52">
        <f t="shared" ref="W24:BB24" ca="1" si="23">W74+W124</f>
        <v>370.0440312817974</v>
      </c>
      <c r="X24" s="52">
        <f t="shared" ca="1" si="23"/>
        <v>381.05054771319311</v>
      </c>
      <c r="Y24" s="52">
        <f t="shared" ca="1" si="23"/>
        <v>394.38200795174555</v>
      </c>
      <c r="Z24" s="52">
        <f t="shared" ca="1" si="23"/>
        <v>409.95567830076862</v>
      </c>
      <c r="AA24" s="52">
        <f t="shared" ca="1" si="23"/>
        <v>428.36806135349468</v>
      </c>
      <c r="AB24" s="52">
        <f t="shared" ca="1" si="23"/>
        <v>449.50488799329349</v>
      </c>
      <c r="AC24" s="52">
        <f t="shared" ca="1" si="23"/>
        <v>472.40509540077113</v>
      </c>
      <c r="AD24" s="52">
        <f t="shared" ca="1" si="23"/>
        <v>496.88260117417832</v>
      </c>
      <c r="AE24" s="52">
        <f t="shared" ca="1" si="23"/>
        <v>522.43389937731604</v>
      </c>
      <c r="AF24" s="52">
        <f t="shared" ca="1" si="23"/>
        <v>550.49308160173166</v>
      </c>
      <c r="AG24" s="52">
        <f t="shared" ca="1" si="23"/>
        <v>578.42163261471865</v>
      </c>
      <c r="AH24" s="52">
        <f t="shared" ca="1" si="23"/>
        <v>604.53523410389607</v>
      </c>
      <c r="AI24" s="52">
        <f t="shared" ca="1" si="23"/>
        <v>627.38938462337649</v>
      </c>
      <c r="AJ24" s="52">
        <f t="shared" ca="1" si="23"/>
        <v>652.76634341991337</v>
      </c>
      <c r="AK24" s="52">
        <f t="shared" ca="1" si="23"/>
        <v>678.29700693660163</v>
      </c>
      <c r="AL24" s="52">
        <f t="shared" ca="1" si="23"/>
        <v>698.15993139142847</v>
      </c>
      <c r="AM24" s="52">
        <f t="shared" ca="1" si="23"/>
        <v>700.82995495909086</v>
      </c>
      <c r="AN24" s="52">
        <f t="shared" ca="1" si="23"/>
        <v>684.00921757951119</v>
      </c>
      <c r="AO24" s="52">
        <f t="shared" ca="1" si="23"/>
        <v>652.6227340441859</v>
      </c>
      <c r="AP24" s="52">
        <f t="shared" ca="1" si="23"/>
        <v>595.8988518366898</v>
      </c>
      <c r="AQ24" s="52">
        <f t="shared" ca="1" si="23"/>
        <v>503.74297719450607</v>
      </c>
      <c r="AR24" s="52">
        <f t="shared" ca="1" si="23"/>
        <v>379.93381171025385</v>
      </c>
      <c r="AS24" s="52">
        <f t="shared" ca="1" si="23"/>
        <v>250.7342734354157</v>
      </c>
      <c r="AT24" s="52">
        <f t="shared" ca="1" si="23"/>
        <v>152.16649533646842</v>
      </c>
      <c r="AU24" s="52">
        <f t="shared" si="23"/>
        <v>0</v>
      </c>
      <c r="AV24" s="52">
        <f t="shared" si="23"/>
        <v>0</v>
      </c>
      <c r="AW24" s="52">
        <f t="shared" si="23"/>
        <v>0</v>
      </c>
      <c r="AX24" s="52">
        <f t="shared" si="23"/>
        <v>0</v>
      </c>
      <c r="AY24" s="52">
        <f t="shared" si="23"/>
        <v>0</v>
      </c>
      <c r="AZ24" s="52">
        <f t="shared" si="23"/>
        <v>0</v>
      </c>
      <c r="BA24" s="52">
        <f t="shared" si="23"/>
        <v>0</v>
      </c>
      <c r="BB24" s="52">
        <f t="shared" si="23"/>
        <v>0</v>
      </c>
      <c r="BC24" s="52">
        <f t="shared" ref="BC24:CE24" si="24">BC74+BC124</f>
        <v>0</v>
      </c>
      <c r="BD24" s="52">
        <f t="shared" si="24"/>
        <v>0</v>
      </c>
      <c r="BE24" s="52">
        <f t="shared" si="24"/>
        <v>0</v>
      </c>
      <c r="BF24" s="52">
        <f t="shared" si="24"/>
        <v>0</v>
      </c>
      <c r="BG24" s="52">
        <f t="shared" si="24"/>
        <v>0</v>
      </c>
      <c r="BH24" s="52">
        <f t="shared" si="24"/>
        <v>0</v>
      </c>
      <c r="BI24" s="52">
        <f t="shared" si="24"/>
        <v>0</v>
      </c>
      <c r="BJ24" s="52">
        <f t="shared" si="24"/>
        <v>0</v>
      </c>
      <c r="BK24" s="52">
        <f t="shared" si="24"/>
        <v>0</v>
      </c>
      <c r="BL24" s="52">
        <f t="shared" si="24"/>
        <v>0</v>
      </c>
      <c r="BM24" s="52">
        <f t="shared" si="24"/>
        <v>0</v>
      </c>
      <c r="BN24" s="52">
        <f t="shared" si="24"/>
        <v>0</v>
      </c>
      <c r="BO24" s="52">
        <f t="shared" si="24"/>
        <v>0</v>
      </c>
      <c r="BP24" s="52">
        <f t="shared" si="24"/>
        <v>0</v>
      </c>
      <c r="BQ24" s="52">
        <f t="shared" si="24"/>
        <v>0</v>
      </c>
      <c r="BR24" s="52">
        <f t="shared" si="24"/>
        <v>0</v>
      </c>
      <c r="BS24" s="52">
        <f t="shared" si="24"/>
        <v>0</v>
      </c>
      <c r="BT24" s="52">
        <f t="shared" si="24"/>
        <v>0</v>
      </c>
      <c r="BU24" s="52">
        <f t="shared" si="24"/>
        <v>0</v>
      </c>
      <c r="BV24" s="52">
        <f t="shared" si="24"/>
        <v>0</v>
      </c>
      <c r="BW24" s="52">
        <f t="shared" si="24"/>
        <v>0</v>
      </c>
      <c r="BX24" s="52">
        <f t="shared" si="24"/>
        <v>0</v>
      </c>
      <c r="BY24" s="52">
        <f t="shared" si="24"/>
        <v>0</v>
      </c>
      <c r="BZ24" s="52">
        <f t="shared" si="24"/>
        <v>0</v>
      </c>
      <c r="CA24" s="52">
        <f t="shared" si="24"/>
        <v>0</v>
      </c>
      <c r="CB24" s="52">
        <f t="shared" si="24"/>
        <v>0</v>
      </c>
      <c r="CC24" s="52">
        <f t="shared" si="24"/>
        <v>0</v>
      </c>
      <c r="CD24" s="52">
        <f t="shared" si="24"/>
        <v>0</v>
      </c>
      <c r="CE24" s="52">
        <f t="shared" si="24"/>
        <v>0</v>
      </c>
    </row>
    <row r="25" spans="2:83" x14ac:dyDescent="0.25">
      <c r="B25" s="307"/>
      <c r="C25" s="54" t="s">
        <v>8</v>
      </c>
      <c r="E25" s="68">
        <f ca="1">(E75*SUM(W75:CE75)+E125*SUM(W125:CE125))/(SUM(W75:CE75)+SUM(W125:CE125))</f>
        <v>7.7220142897786452</v>
      </c>
      <c r="G25" s="16"/>
      <c r="H25" s="16"/>
      <c r="I25" s="16"/>
      <c r="J25" s="16"/>
      <c r="K25" s="16"/>
      <c r="L25" s="16"/>
      <c r="M25" s="16"/>
      <c r="N25" s="16"/>
      <c r="O25" s="16"/>
      <c r="P25" s="16"/>
      <c r="Q25" s="16"/>
      <c r="R25" s="16"/>
      <c r="S25" s="16"/>
      <c r="T25" s="16"/>
      <c r="U25" s="16"/>
      <c r="V25" s="16"/>
      <c r="W25" s="52">
        <f t="shared" ref="W25:BB25" ca="1" si="25">W75+W125</f>
        <v>431.64675793218612</v>
      </c>
      <c r="X25" s="52">
        <f t="shared" ca="1" si="25"/>
        <v>443.89273138690561</v>
      </c>
      <c r="Y25" s="52">
        <f t="shared" ca="1" si="25"/>
        <v>456.83222151437781</v>
      </c>
      <c r="Z25" s="52">
        <f t="shared" ca="1" si="25"/>
        <v>470.37322913853382</v>
      </c>
      <c r="AA25" s="52">
        <f t="shared" ca="1" si="25"/>
        <v>484.52502574419293</v>
      </c>
      <c r="AB25" s="52">
        <f t="shared" ca="1" si="25"/>
        <v>499.34303633421951</v>
      </c>
      <c r="AC25" s="52">
        <f t="shared" ca="1" si="25"/>
        <v>514.96315577229757</v>
      </c>
      <c r="AD25" s="52">
        <f t="shared" ca="1" si="25"/>
        <v>532.04484397331521</v>
      </c>
      <c r="AE25" s="52">
        <f t="shared" ca="1" si="25"/>
        <v>549.53488321878785</v>
      </c>
      <c r="AF25" s="52">
        <f t="shared" ca="1" si="25"/>
        <v>568.77847236519847</v>
      </c>
      <c r="AG25" s="52">
        <f t="shared" ca="1" si="25"/>
        <v>589.71993209764287</v>
      </c>
      <c r="AH25" s="52">
        <f t="shared" ca="1" si="25"/>
        <v>612.13598539250904</v>
      </c>
      <c r="AI25" s="52">
        <f t="shared" ca="1" si="25"/>
        <v>631.31874116828476</v>
      </c>
      <c r="AJ25" s="52">
        <f t="shared" ca="1" si="25"/>
        <v>649.94098789139025</v>
      </c>
      <c r="AK25" s="52">
        <f t="shared" ca="1" si="25"/>
        <v>670.56850770838423</v>
      </c>
      <c r="AL25" s="52">
        <f t="shared" ca="1" si="25"/>
        <v>697.85829894247661</v>
      </c>
      <c r="AM25" s="52">
        <f t="shared" ca="1" si="25"/>
        <v>731.60909886187835</v>
      </c>
      <c r="AN25" s="52">
        <f t="shared" ca="1" si="25"/>
        <v>772.30332033197396</v>
      </c>
      <c r="AO25" s="52">
        <f t="shared" ca="1" si="25"/>
        <v>823.6279987435064</v>
      </c>
      <c r="AP25" s="52">
        <f t="shared" ca="1" si="25"/>
        <v>895.28514234587874</v>
      </c>
      <c r="AQ25" s="52">
        <f t="shared" ca="1" si="25"/>
        <v>1002.9941532598355</v>
      </c>
      <c r="AR25" s="52">
        <f t="shared" ca="1" si="25"/>
        <v>1138.1818863668832</v>
      </c>
      <c r="AS25" s="52">
        <f t="shared" ca="1" si="25"/>
        <v>1269.9483877831688</v>
      </c>
      <c r="AT25" s="52">
        <f t="shared" ca="1" si="25"/>
        <v>1376.2727242420258</v>
      </c>
      <c r="AU25" s="52">
        <f t="shared" si="25"/>
        <v>0</v>
      </c>
      <c r="AV25" s="52">
        <f t="shared" si="25"/>
        <v>0</v>
      </c>
      <c r="AW25" s="52">
        <f t="shared" si="25"/>
        <v>0</v>
      </c>
      <c r="AX25" s="52">
        <f t="shared" si="25"/>
        <v>0</v>
      </c>
      <c r="AY25" s="52">
        <f t="shared" si="25"/>
        <v>0</v>
      </c>
      <c r="AZ25" s="52">
        <f t="shared" si="25"/>
        <v>0</v>
      </c>
      <c r="BA25" s="52">
        <f t="shared" si="25"/>
        <v>0</v>
      </c>
      <c r="BB25" s="52">
        <f t="shared" si="25"/>
        <v>0</v>
      </c>
      <c r="BC25" s="52">
        <f t="shared" ref="BC25:CE25" si="26">BC75+BC125</f>
        <v>0</v>
      </c>
      <c r="BD25" s="52">
        <f t="shared" si="26"/>
        <v>0</v>
      </c>
      <c r="BE25" s="52">
        <f t="shared" si="26"/>
        <v>0</v>
      </c>
      <c r="BF25" s="52">
        <f t="shared" si="26"/>
        <v>0</v>
      </c>
      <c r="BG25" s="52">
        <f t="shared" si="26"/>
        <v>0</v>
      </c>
      <c r="BH25" s="52">
        <f t="shared" si="26"/>
        <v>0</v>
      </c>
      <c r="BI25" s="52">
        <f t="shared" si="26"/>
        <v>0</v>
      </c>
      <c r="BJ25" s="52">
        <f t="shared" si="26"/>
        <v>0</v>
      </c>
      <c r="BK25" s="52">
        <f t="shared" si="26"/>
        <v>0</v>
      </c>
      <c r="BL25" s="52">
        <f t="shared" si="26"/>
        <v>0</v>
      </c>
      <c r="BM25" s="52">
        <f t="shared" si="26"/>
        <v>0</v>
      </c>
      <c r="BN25" s="52">
        <f t="shared" si="26"/>
        <v>0</v>
      </c>
      <c r="BO25" s="52">
        <f t="shared" si="26"/>
        <v>0</v>
      </c>
      <c r="BP25" s="52">
        <f t="shared" si="26"/>
        <v>0</v>
      </c>
      <c r="BQ25" s="52">
        <f t="shared" si="26"/>
        <v>0</v>
      </c>
      <c r="BR25" s="52">
        <f t="shared" si="26"/>
        <v>0</v>
      </c>
      <c r="BS25" s="52">
        <f t="shared" si="26"/>
        <v>0</v>
      </c>
      <c r="BT25" s="52">
        <f t="shared" si="26"/>
        <v>0</v>
      </c>
      <c r="BU25" s="52">
        <f t="shared" si="26"/>
        <v>0</v>
      </c>
      <c r="BV25" s="52">
        <f t="shared" si="26"/>
        <v>0</v>
      </c>
      <c r="BW25" s="52">
        <f t="shared" si="26"/>
        <v>0</v>
      </c>
      <c r="BX25" s="52">
        <f t="shared" si="26"/>
        <v>0</v>
      </c>
      <c r="BY25" s="52">
        <f t="shared" si="26"/>
        <v>0</v>
      </c>
      <c r="BZ25" s="52">
        <f t="shared" si="26"/>
        <v>0</v>
      </c>
      <c r="CA25" s="52">
        <f t="shared" si="26"/>
        <v>0</v>
      </c>
      <c r="CB25" s="52">
        <f t="shared" si="26"/>
        <v>0</v>
      </c>
      <c r="CC25" s="52">
        <f t="shared" si="26"/>
        <v>0</v>
      </c>
      <c r="CD25" s="52">
        <f t="shared" si="26"/>
        <v>0</v>
      </c>
      <c r="CE25" s="52">
        <f t="shared" si="26"/>
        <v>0</v>
      </c>
    </row>
    <row r="26" spans="2:83" ht="10.8" customHeight="1" x14ac:dyDescent="0.25">
      <c r="B26" s="307"/>
      <c r="C26" s="54" t="s">
        <v>9</v>
      </c>
      <c r="E26" s="68">
        <f ca="1">(E76*SUM(W76:CE76)+E126*SUM(W126:CE126))/(SUM(W76:CE76)+SUM(W126:CE126))</f>
        <v>10.359997519553499</v>
      </c>
      <c r="G26" s="16"/>
      <c r="H26" s="16"/>
      <c r="I26" s="16"/>
      <c r="J26" s="16"/>
      <c r="K26" s="16"/>
      <c r="L26" s="16"/>
      <c r="M26" s="16"/>
      <c r="N26" s="16"/>
      <c r="O26" s="16"/>
      <c r="P26" s="16"/>
      <c r="Q26" s="16"/>
      <c r="R26" s="16"/>
      <c r="S26" s="16"/>
      <c r="T26" s="16"/>
      <c r="U26" s="16"/>
      <c r="V26" s="16"/>
      <c r="W26" s="52">
        <f t="shared" ref="W26:BB26" ca="1" si="27">W76+W126</f>
        <v>0</v>
      </c>
      <c r="X26" s="52">
        <f t="shared" ca="1" si="27"/>
        <v>0</v>
      </c>
      <c r="Y26" s="52">
        <f t="shared" ca="1" si="27"/>
        <v>0</v>
      </c>
      <c r="Z26" s="52">
        <f t="shared" ca="1" si="27"/>
        <v>0</v>
      </c>
      <c r="AA26" s="52">
        <f t="shared" ca="1" si="27"/>
        <v>0</v>
      </c>
      <c r="AB26" s="52">
        <f t="shared" ca="1" si="27"/>
        <v>0</v>
      </c>
      <c r="AC26" s="52">
        <f t="shared" ca="1" si="27"/>
        <v>0</v>
      </c>
      <c r="AD26" s="52">
        <f t="shared" ca="1" si="27"/>
        <v>0</v>
      </c>
      <c r="AE26" s="52">
        <f t="shared" ca="1" si="27"/>
        <v>0</v>
      </c>
      <c r="AF26" s="52">
        <f t="shared" ca="1" si="27"/>
        <v>0</v>
      </c>
      <c r="AG26" s="52">
        <f t="shared" ca="1" si="27"/>
        <v>0</v>
      </c>
      <c r="AH26" s="52">
        <f t="shared" ca="1" si="27"/>
        <v>0</v>
      </c>
      <c r="AI26" s="52">
        <f t="shared" ca="1" si="27"/>
        <v>3.9991666666666665</v>
      </c>
      <c r="AJ26" s="52">
        <f t="shared" ca="1" si="27"/>
        <v>13.053749999999999</v>
      </c>
      <c r="AK26" s="52">
        <f t="shared" ca="1" si="27"/>
        <v>29.815328916666662</v>
      </c>
      <c r="AL26" s="52">
        <f t="shared" ca="1" si="27"/>
        <v>52.936315666666658</v>
      </c>
      <c r="AM26" s="52">
        <f t="shared" ca="1" si="27"/>
        <v>84.012039166666654</v>
      </c>
      <c r="AN26" s="52">
        <f t="shared" ca="1" si="27"/>
        <v>123.04249941666663</v>
      </c>
      <c r="AO26" s="52">
        <f t="shared" ca="1" si="27"/>
        <v>170.02769641666663</v>
      </c>
      <c r="AP26" s="52">
        <f t="shared" ca="1" si="27"/>
        <v>226.96359124999995</v>
      </c>
      <c r="AQ26" s="52">
        <f t="shared" ca="1" si="27"/>
        <v>295.19898624999996</v>
      </c>
      <c r="AR26" s="52">
        <f t="shared" ca="1" si="27"/>
        <v>367.31024439393934</v>
      </c>
      <c r="AS26" s="52">
        <f t="shared" ca="1" si="27"/>
        <v>440.09115856060595</v>
      </c>
      <c r="AT26" s="52">
        <f t="shared" ca="1" si="27"/>
        <v>500.689011321279</v>
      </c>
      <c r="AU26" s="52">
        <f t="shared" si="27"/>
        <v>0</v>
      </c>
      <c r="AV26" s="52">
        <f t="shared" si="27"/>
        <v>0</v>
      </c>
      <c r="AW26" s="52">
        <f t="shared" si="27"/>
        <v>0</v>
      </c>
      <c r="AX26" s="52">
        <f t="shared" si="27"/>
        <v>0</v>
      </c>
      <c r="AY26" s="52">
        <f t="shared" si="27"/>
        <v>0</v>
      </c>
      <c r="AZ26" s="52">
        <f t="shared" si="27"/>
        <v>0</v>
      </c>
      <c r="BA26" s="52">
        <f t="shared" si="27"/>
        <v>0</v>
      </c>
      <c r="BB26" s="52">
        <f t="shared" si="27"/>
        <v>0</v>
      </c>
      <c r="BC26" s="52">
        <f t="shared" ref="BC26:CE26" si="28">BC76+BC126</f>
        <v>0</v>
      </c>
      <c r="BD26" s="52">
        <f t="shared" si="28"/>
        <v>0</v>
      </c>
      <c r="BE26" s="52">
        <f t="shared" si="28"/>
        <v>0</v>
      </c>
      <c r="BF26" s="52">
        <f t="shared" si="28"/>
        <v>0</v>
      </c>
      <c r="BG26" s="52">
        <f t="shared" si="28"/>
        <v>0</v>
      </c>
      <c r="BH26" s="52">
        <f t="shared" si="28"/>
        <v>0</v>
      </c>
      <c r="BI26" s="52">
        <f t="shared" si="28"/>
        <v>0</v>
      </c>
      <c r="BJ26" s="52">
        <f t="shared" si="28"/>
        <v>0</v>
      </c>
      <c r="BK26" s="52">
        <f t="shared" si="28"/>
        <v>0</v>
      </c>
      <c r="BL26" s="52">
        <f t="shared" si="28"/>
        <v>0</v>
      </c>
      <c r="BM26" s="52">
        <f t="shared" si="28"/>
        <v>0</v>
      </c>
      <c r="BN26" s="52">
        <f t="shared" si="28"/>
        <v>0</v>
      </c>
      <c r="BO26" s="52">
        <f t="shared" si="28"/>
        <v>0</v>
      </c>
      <c r="BP26" s="52">
        <f t="shared" si="28"/>
        <v>0</v>
      </c>
      <c r="BQ26" s="52">
        <f t="shared" si="28"/>
        <v>0</v>
      </c>
      <c r="BR26" s="52">
        <f t="shared" si="28"/>
        <v>0</v>
      </c>
      <c r="BS26" s="52">
        <f t="shared" si="28"/>
        <v>0</v>
      </c>
      <c r="BT26" s="52">
        <f t="shared" si="28"/>
        <v>0</v>
      </c>
      <c r="BU26" s="52">
        <f t="shared" si="28"/>
        <v>0</v>
      </c>
      <c r="BV26" s="52">
        <f t="shared" si="28"/>
        <v>0</v>
      </c>
      <c r="BW26" s="52">
        <f t="shared" si="28"/>
        <v>0</v>
      </c>
      <c r="BX26" s="52">
        <f t="shared" si="28"/>
        <v>0</v>
      </c>
      <c r="BY26" s="52">
        <f t="shared" si="28"/>
        <v>0</v>
      </c>
      <c r="BZ26" s="52">
        <f t="shared" si="28"/>
        <v>0</v>
      </c>
      <c r="CA26" s="52">
        <f t="shared" si="28"/>
        <v>0</v>
      </c>
      <c r="CB26" s="52">
        <f t="shared" si="28"/>
        <v>0</v>
      </c>
      <c r="CC26" s="52">
        <f t="shared" si="28"/>
        <v>0</v>
      </c>
      <c r="CD26" s="52">
        <f t="shared" si="28"/>
        <v>0</v>
      </c>
      <c r="CE26" s="52">
        <f t="shared" si="28"/>
        <v>0</v>
      </c>
    </row>
    <row r="27" spans="2:83" ht="24" x14ac:dyDescent="0.25">
      <c r="B27" s="307"/>
      <c r="C27" s="54" t="s">
        <v>10</v>
      </c>
      <c r="E27" s="68">
        <f ca="1">(E77*SUM(W77:CE77)+E127*SUM(W127:CE127))/(SUM(W77:CE77)+SUM(W127:CE127))</f>
        <v>6.7079856695396476</v>
      </c>
      <c r="G27" s="16"/>
      <c r="H27" s="16"/>
      <c r="I27" s="16"/>
      <c r="J27" s="16"/>
      <c r="K27" s="16"/>
      <c r="L27" s="16"/>
      <c r="M27" s="16"/>
      <c r="N27" s="16"/>
      <c r="O27" s="16"/>
      <c r="P27" s="16"/>
      <c r="Q27" s="16"/>
      <c r="R27" s="16"/>
      <c r="S27" s="16"/>
      <c r="T27" s="16"/>
      <c r="U27" s="16"/>
      <c r="V27" s="16"/>
      <c r="W27" s="52">
        <f t="shared" ref="W27:BB27" ca="1" si="29">W77+W127</f>
        <v>118.72871208207007</v>
      </c>
      <c r="X27" s="52">
        <f t="shared" ca="1" si="29"/>
        <v>122.19712585780421</v>
      </c>
      <c r="Y27" s="52">
        <f t="shared" ca="1" si="29"/>
        <v>126.05373799773629</v>
      </c>
      <c r="Z27" s="52">
        <f t="shared" ca="1" si="29"/>
        <v>130.27962680178999</v>
      </c>
      <c r="AA27" s="52">
        <f t="shared" ca="1" si="29"/>
        <v>134.99520202933675</v>
      </c>
      <c r="AB27" s="52">
        <f t="shared" ca="1" si="29"/>
        <v>140.32027013333686</v>
      </c>
      <c r="AC27" s="52">
        <f t="shared" ca="1" si="29"/>
        <v>146.56459292096585</v>
      </c>
      <c r="AD27" s="52">
        <f t="shared" ca="1" si="29"/>
        <v>153.25916538243899</v>
      </c>
      <c r="AE27" s="52">
        <f t="shared" ca="1" si="29"/>
        <v>160.40295142519483</v>
      </c>
      <c r="AF27" s="52">
        <f t="shared" ca="1" si="29"/>
        <v>168.15525424590533</v>
      </c>
      <c r="AG27" s="52">
        <f t="shared" ca="1" si="29"/>
        <v>176.80242733942131</v>
      </c>
      <c r="AH27" s="52">
        <f t="shared" ca="1" si="29"/>
        <v>185.43454014373336</v>
      </c>
      <c r="AI27" s="52">
        <f t="shared" ca="1" si="29"/>
        <v>193.81625565333331</v>
      </c>
      <c r="AJ27" s="52">
        <f t="shared" ca="1" si="29"/>
        <v>201.82636733333334</v>
      </c>
      <c r="AK27" s="52">
        <f t="shared" ca="1" si="29"/>
        <v>209.11357791666669</v>
      </c>
      <c r="AL27" s="52">
        <f t="shared" ca="1" si="29"/>
        <v>214.3726016666667</v>
      </c>
      <c r="AM27" s="52">
        <f t="shared" ca="1" si="29"/>
        <v>217.18027630952383</v>
      </c>
      <c r="AN27" s="52">
        <f t="shared" ca="1" si="29"/>
        <v>217.75498184523812</v>
      </c>
      <c r="AO27" s="52">
        <f t="shared" ca="1" si="29"/>
        <v>216.18618113095241</v>
      </c>
      <c r="AP27" s="52">
        <f t="shared" ca="1" si="29"/>
        <v>211.16212472047619</v>
      </c>
      <c r="AQ27" s="52">
        <f t="shared" ca="1" si="29"/>
        <v>203.43387364380948</v>
      </c>
      <c r="AR27" s="52">
        <f t="shared" ca="1" si="29"/>
        <v>191.63819059761903</v>
      </c>
      <c r="AS27" s="52">
        <f t="shared" ca="1" si="29"/>
        <v>176.97745314142855</v>
      </c>
      <c r="AT27" s="52">
        <f t="shared" ca="1" si="29"/>
        <v>159.92756835857142</v>
      </c>
      <c r="AU27" s="52">
        <f t="shared" si="29"/>
        <v>0</v>
      </c>
      <c r="AV27" s="52">
        <f t="shared" si="29"/>
        <v>0</v>
      </c>
      <c r="AW27" s="52">
        <f t="shared" si="29"/>
        <v>0</v>
      </c>
      <c r="AX27" s="52">
        <f t="shared" si="29"/>
        <v>0</v>
      </c>
      <c r="AY27" s="52">
        <f t="shared" si="29"/>
        <v>0</v>
      </c>
      <c r="AZ27" s="52">
        <f t="shared" si="29"/>
        <v>0</v>
      </c>
      <c r="BA27" s="52">
        <f t="shared" si="29"/>
        <v>0</v>
      </c>
      <c r="BB27" s="52">
        <f t="shared" si="29"/>
        <v>0</v>
      </c>
      <c r="BC27" s="52">
        <f t="shared" ref="BC27:CE27" si="30">BC77+BC127</f>
        <v>0</v>
      </c>
      <c r="BD27" s="52">
        <f t="shared" si="30"/>
        <v>0</v>
      </c>
      <c r="BE27" s="52">
        <f t="shared" si="30"/>
        <v>0</v>
      </c>
      <c r="BF27" s="52">
        <f t="shared" si="30"/>
        <v>0</v>
      </c>
      <c r="BG27" s="52">
        <f t="shared" si="30"/>
        <v>0</v>
      </c>
      <c r="BH27" s="52">
        <f t="shared" si="30"/>
        <v>0</v>
      </c>
      <c r="BI27" s="52">
        <f t="shared" si="30"/>
        <v>0</v>
      </c>
      <c r="BJ27" s="52">
        <f t="shared" si="30"/>
        <v>0</v>
      </c>
      <c r="BK27" s="52">
        <f t="shared" si="30"/>
        <v>0</v>
      </c>
      <c r="BL27" s="52">
        <f t="shared" si="30"/>
        <v>0</v>
      </c>
      <c r="BM27" s="52">
        <f t="shared" si="30"/>
        <v>0</v>
      </c>
      <c r="BN27" s="52">
        <f t="shared" si="30"/>
        <v>0</v>
      </c>
      <c r="BO27" s="52">
        <f t="shared" si="30"/>
        <v>0</v>
      </c>
      <c r="BP27" s="52">
        <f t="shared" si="30"/>
        <v>0</v>
      </c>
      <c r="BQ27" s="52">
        <f t="shared" si="30"/>
        <v>0</v>
      </c>
      <c r="BR27" s="52">
        <f t="shared" si="30"/>
        <v>0</v>
      </c>
      <c r="BS27" s="52">
        <f t="shared" si="30"/>
        <v>0</v>
      </c>
      <c r="BT27" s="52">
        <f t="shared" si="30"/>
        <v>0</v>
      </c>
      <c r="BU27" s="52">
        <f t="shared" si="30"/>
        <v>0</v>
      </c>
      <c r="BV27" s="52">
        <f t="shared" si="30"/>
        <v>0</v>
      </c>
      <c r="BW27" s="52">
        <f t="shared" si="30"/>
        <v>0</v>
      </c>
      <c r="BX27" s="52">
        <f t="shared" si="30"/>
        <v>0</v>
      </c>
      <c r="BY27" s="52">
        <f t="shared" si="30"/>
        <v>0</v>
      </c>
      <c r="BZ27" s="52">
        <f t="shared" si="30"/>
        <v>0</v>
      </c>
      <c r="CA27" s="52">
        <f t="shared" si="30"/>
        <v>0</v>
      </c>
      <c r="CB27" s="52">
        <f t="shared" si="30"/>
        <v>0</v>
      </c>
      <c r="CC27" s="52">
        <f t="shared" si="30"/>
        <v>0</v>
      </c>
      <c r="CD27" s="52">
        <f t="shared" si="30"/>
        <v>0</v>
      </c>
      <c r="CE27" s="52">
        <f t="shared" si="30"/>
        <v>0</v>
      </c>
    </row>
    <row r="28" spans="2:83" x14ac:dyDescent="0.25">
      <c r="B28" s="307"/>
      <c r="C28" s="3" t="s">
        <v>75</v>
      </c>
      <c r="E28" s="68"/>
      <c r="G28" s="17"/>
      <c r="H28" s="17"/>
      <c r="I28" s="17"/>
      <c r="J28" s="17"/>
      <c r="K28" s="17"/>
      <c r="L28" s="17"/>
      <c r="M28" s="17"/>
      <c r="N28" s="17"/>
      <c r="O28" s="17"/>
      <c r="P28" s="17"/>
      <c r="Q28" s="17"/>
      <c r="R28" s="17"/>
      <c r="S28" s="17"/>
      <c r="T28" s="17"/>
      <c r="U28" s="17"/>
      <c r="V28" s="17"/>
      <c r="W28" s="6">
        <f t="shared" ref="W28:BR28" ca="1" si="31">SUM(W23:W27)</f>
        <v>1241.391590212651</v>
      </c>
      <c r="X28" s="6">
        <f t="shared" ca="1" si="31"/>
        <v>1266.6509767423186</v>
      </c>
      <c r="Y28" s="6">
        <f t="shared" ca="1" si="31"/>
        <v>1285.9229339573662</v>
      </c>
      <c r="Z28" s="6">
        <f t="shared" ca="1" si="31"/>
        <v>1298.9474952800535</v>
      </c>
      <c r="AA28" s="6">
        <f t="shared" ca="1" si="31"/>
        <v>1310.7098031962882</v>
      </c>
      <c r="AB28" s="6">
        <f t="shared" ca="1" si="31"/>
        <v>1328.0380948937502</v>
      </c>
      <c r="AC28" s="6">
        <f t="shared" ca="1" si="31"/>
        <v>1351.4318808905714</v>
      </c>
      <c r="AD28" s="6">
        <f t="shared" ca="1" si="31"/>
        <v>1380.5500929628331</v>
      </c>
      <c r="AE28" s="6">
        <f t="shared" ca="1" si="31"/>
        <v>1412.88500936329</v>
      </c>
      <c r="AF28" s="6">
        <f t="shared" ca="1" si="31"/>
        <v>1452.5057617366449</v>
      </c>
      <c r="AG28" s="6">
        <f t="shared" ca="1" si="31"/>
        <v>1495.2229877574105</v>
      </c>
      <c r="AH28" s="6">
        <f t="shared" ca="1" si="31"/>
        <v>1538.7321615275844</v>
      </c>
      <c r="AI28" s="6">
        <f t="shared" ca="1" si="31"/>
        <v>1578.76715315928</v>
      </c>
      <c r="AJ28" s="6">
        <f t="shared" ca="1" si="31"/>
        <v>1626.0287141857625</v>
      </c>
      <c r="AK28" s="6">
        <f t="shared" ca="1" si="31"/>
        <v>1683.7606952174965</v>
      </c>
      <c r="AL28" s="6">
        <f t="shared" ca="1" si="31"/>
        <v>1748.3788951520869</v>
      </c>
      <c r="AM28" s="6">
        <f t="shared" ca="1" si="31"/>
        <v>1809.4147567495406</v>
      </c>
      <c r="AN28" s="6">
        <f t="shared" ca="1" si="31"/>
        <v>1863.9694917084983</v>
      </c>
      <c r="AO28" s="6">
        <f t="shared" ca="1" si="31"/>
        <v>1920.5556901440559</v>
      </c>
      <c r="AP28" s="6">
        <f t="shared" ca="1" si="31"/>
        <v>1978.8322889133044</v>
      </c>
      <c r="AQ28" s="6">
        <f t="shared" ca="1" si="31"/>
        <v>2046.9841399061163</v>
      </c>
      <c r="AR28" s="6">
        <f t="shared" ca="1" si="31"/>
        <v>2111.4505105324615</v>
      </c>
      <c r="AS28" s="6">
        <f t="shared" ca="1" si="31"/>
        <v>2164.9761988427836</v>
      </c>
      <c r="AT28" s="6">
        <f t="shared" ca="1" si="31"/>
        <v>2209.1560628532366</v>
      </c>
      <c r="AU28" s="6">
        <f t="shared" si="31"/>
        <v>0</v>
      </c>
      <c r="AV28" s="6">
        <f t="shared" si="31"/>
        <v>0</v>
      </c>
      <c r="AW28" s="6">
        <f t="shared" si="31"/>
        <v>0</v>
      </c>
      <c r="AX28" s="6">
        <f t="shared" si="31"/>
        <v>0</v>
      </c>
      <c r="AY28" s="6">
        <f t="shared" si="31"/>
        <v>0</v>
      </c>
      <c r="AZ28" s="6">
        <f t="shared" si="31"/>
        <v>0</v>
      </c>
      <c r="BA28" s="6">
        <f t="shared" si="31"/>
        <v>0</v>
      </c>
      <c r="BB28" s="6">
        <f t="shared" si="31"/>
        <v>0</v>
      </c>
      <c r="BC28" s="6">
        <f t="shared" si="31"/>
        <v>0</v>
      </c>
      <c r="BD28" s="6">
        <f t="shared" si="31"/>
        <v>0</v>
      </c>
      <c r="BE28" s="6">
        <f t="shared" si="31"/>
        <v>0</v>
      </c>
      <c r="BF28" s="6">
        <f t="shared" si="31"/>
        <v>0</v>
      </c>
      <c r="BG28" s="6">
        <f t="shared" si="31"/>
        <v>0</v>
      </c>
      <c r="BH28" s="6">
        <f t="shared" si="31"/>
        <v>0</v>
      </c>
      <c r="BI28" s="6">
        <f t="shared" si="31"/>
        <v>0</v>
      </c>
      <c r="BJ28" s="6">
        <f t="shared" si="31"/>
        <v>0</v>
      </c>
      <c r="BK28" s="6">
        <f t="shared" si="31"/>
        <v>0</v>
      </c>
      <c r="BL28" s="6">
        <f t="shared" si="31"/>
        <v>0</v>
      </c>
      <c r="BM28" s="6">
        <f t="shared" si="31"/>
        <v>0</v>
      </c>
      <c r="BN28" s="6">
        <f t="shared" si="31"/>
        <v>0</v>
      </c>
      <c r="BO28" s="6">
        <f t="shared" si="31"/>
        <v>0</v>
      </c>
      <c r="BP28" s="6">
        <f t="shared" si="31"/>
        <v>0</v>
      </c>
      <c r="BQ28" s="6">
        <f t="shared" si="31"/>
        <v>0</v>
      </c>
      <c r="BR28" s="6">
        <f t="shared" si="31"/>
        <v>0</v>
      </c>
      <c r="BS28" s="6">
        <f t="shared" ref="BS28:CE28" si="32">SUM(BS23:BS27)</f>
        <v>0</v>
      </c>
      <c r="BT28" s="6">
        <f t="shared" si="32"/>
        <v>0</v>
      </c>
      <c r="BU28" s="6">
        <f t="shared" si="32"/>
        <v>0</v>
      </c>
      <c r="BV28" s="6">
        <f t="shared" si="32"/>
        <v>0</v>
      </c>
      <c r="BW28" s="6">
        <f t="shared" si="32"/>
        <v>0</v>
      </c>
      <c r="BX28" s="6">
        <f t="shared" si="32"/>
        <v>0</v>
      </c>
      <c r="BY28" s="6">
        <f t="shared" si="32"/>
        <v>0</v>
      </c>
      <c r="BZ28" s="6">
        <f t="shared" si="32"/>
        <v>0</v>
      </c>
      <c r="CA28" s="6">
        <f t="shared" si="32"/>
        <v>0</v>
      </c>
      <c r="CB28" s="6">
        <f t="shared" si="32"/>
        <v>0</v>
      </c>
      <c r="CC28" s="6">
        <f t="shared" si="32"/>
        <v>0</v>
      </c>
      <c r="CD28" s="6">
        <f t="shared" si="32"/>
        <v>0</v>
      </c>
      <c r="CE28" s="6">
        <f t="shared" si="32"/>
        <v>0</v>
      </c>
    </row>
    <row r="29" spans="2:83" x14ac:dyDescent="0.25">
      <c r="B29" s="307" t="s">
        <v>1</v>
      </c>
      <c r="C29" s="54" t="s">
        <v>11</v>
      </c>
      <c r="E29" s="68">
        <f ca="1">(E79*SUM(W79:CE79)+E129*SUM(W129:CE129))/(SUM(W79:CE79)+SUM(W129:CE129))</f>
        <v>11.999999999999998</v>
      </c>
      <c r="G29" s="16"/>
      <c r="H29" s="16"/>
      <c r="I29" s="16"/>
      <c r="J29" s="16"/>
      <c r="K29" s="16"/>
      <c r="L29" s="16"/>
      <c r="M29" s="16"/>
      <c r="N29" s="16"/>
      <c r="O29" s="16"/>
      <c r="P29" s="16"/>
      <c r="Q29" s="16"/>
      <c r="R29" s="16"/>
      <c r="S29" s="16"/>
      <c r="T29" s="16"/>
      <c r="U29" s="16"/>
      <c r="V29" s="16"/>
      <c r="W29" s="52">
        <f t="shared" ref="W29:BB29" ca="1" si="33">W79+W129</f>
        <v>197.33187746772501</v>
      </c>
      <c r="X29" s="52">
        <f t="shared" ca="1" si="33"/>
        <v>218.70208607525001</v>
      </c>
      <c r="Y29" s="52">
        <f t="shared" ca="1" si="33"/>
        <v>244.1134289725</v>
      </c>
      <c r="Z29" s="52">
        <f t="shared" ca="1" si="33"/>
        <v>277.79269885833332</v>
      </c>
      <c r="AA29" s="52">
        <f t="shared" ca="1" si="33"/>
        <v>320.95485058333338</v>
      </c>
      <c r="AB29" s="52">
        <f t="shared" ca="1" si="33"/>
        <v>375.80168583333335</v>
      </c>
      <c r="AC29" s="52">
        <f t="shared" ca="1" si="33"/>
        <v>440.18705833333331</v>
      </c>
      <c r="AD29" s="52">
        <f t="shared" ca="1" si="33"/>
        <v>514.94858333333332</v>
      </c>
      <c r="AE29" s="52">
        <f t="shared" ca="1" si="33"/>
        <v>596.90583333333336</v>
      </c>
      <c r="AF29" s="52">
        <f t="shared" ca="1" si="33"/>
        <v>683.19166666666661</v>
      </c>
      <c r="AG29" s="52">
        <f t="shared" ca="1" si="33"/>
        <v>770.25</v>
      </c>
      <c r="AH29" s="52">
        <f t="shared" ca="1" si="33"/>
        <v>858.16666666666663</v>
      </c>
      <c r="AI29" s="52">
        <f t="shared" ca="1" si="33"/>
        <v>946.33333333333326</v>
      </c>
      <c r="AJ29" s="52">
        <f t="shared" ca="1" si="33"/>
        <v>1035.2040849999998</v>
      </c>
      <c r="AK29" s="52">
        <f t="shared" ca="1" si="33"/>
        <v>1140.5017528666665</v>
      </c>
      <c r="AL29" s="52">
        <f t="shared" ca="1" si="33"/>
        <v>1316.5132127999998</v>
      </c>
      <c r="AM29" s="52">
        <f t="shared" ca="1" si="33"/>
        <v>1574.6539210666665</v>
      </c>
      <c r="AN29" s="52">
        <f t="shared" ca="1" si="33"/>
        <v>1926.3677131333332</v>
      </c>
      <c r="AO29" s="52">
        <f t="shared" ca="1" si="33"/>
        <v>2314.0343798000004</v>
      </c>
      <c r="AP29" s="52">
        <f t="shared" ca="1" si="33"/>
        <v>2728.961767466667</v>
      </c>
      <c r="AQ29" s="52">
        <f t="shared" ca="1" si="33"/>
        <v>3108.9674741333338</v>
      </c>
      <c r="AR29" s="52">
        <f t="shared" ca="1" si="33"/>
        <v>3433.6283708000001</v>
      </c>
      <c r="AS29" s="52">
        <f t="shared" ca="1" si="33"/>
        <v>3669.0285464666667</v>
      </c>
      <c r="AT29" s="52">
        <f t="shared" ca="1" si="33"/>
        <v>3827.0170698000002</v>
      </c>
      <c r="AU29" s="52">
        <f t="shared" si="33"/>
        <v>0</v>
      </c>
      <c r="AV29" s="52">
        <f t="shared" si="33"/>
        <v>0</v>
      </c>
      <c r="AW29" s="52">
        <f t="shared" si="33"/>
        <v>0</v>
      </c>
      <c r="AX29" s="52">
        <f t="shared" si="33"/>
        <v>0</v>
      </c>
      <c r="AY29" s="52">
        <f t="shared" si="33"/>
        <v>0</v>
      </c>
      <c r="AZ29" s="52">
        <f t="shared" si="33"/>
        <v>0</v>
      </c>
      <c r="BA29" s="52">
        <f t="shared" si="33"/>
        <v>0</v>
      </c>
      <c r="BB29" s="52">
        <f t="shared" si="33"/>
        <v>0</v>
      </c>
      <c r="BC29" s="52">
        <f t="shared" ref="BC29:CE29" si="34">BC79+BC129</f>
        <v>0</v>
      </c>
      <c r="BD29" s="52">
        <f t="shared" si="34"/>
        <v>0</v>
      </c>
      <c r="BE29" s="52">
        <f t="shared" si="34"/>
        <v>0</v>
      </c>
      <c r="BF29" s="52">
        <f t="shared" si="34"/>
        <v>0</v>
      </c>
      <c r="BG29" s="52">
        <f t="shared" si="34"/>
        <v>0</v>
      </c>
      <c r="BH29" s="52">
        <f t="shared" si="34"/>
        <v>0</v>
      </c>
      <c r="BI29" s="52">
        <f t="shared" si="34"/>
        <v>0</v>
      </c>
      <c r="BJ29" s="52">
        <f t="shared" si="34"/>
        <v>0</v>
      </c>
      <c r="BK29" s="52">
        <f t="shared" si="34"/>
        <v>0</v>
      </c>
      <c r="BL29" s="52">
        <f t="shared" si="34"/>
        <v>0</v>
      </c>
      <c r="BM29" s="52">
        <f t="shared" si="34"/>
        <v>0</v>
      </c>
      <c r="BN29" s="52">
        <f t="shared" si="34"/>
        <v>0</v>
      </c>
      <c r="BO29" s="52">
        <f t="shared" si="34"/>
        <v>0</v>
      </c>
      <c r="BP29" s="52">
        <f t="shared" si="34"/>
        <v>0</v>
      </c>
      <c r="BQ29" s="52">
        <f t="shared" si="34"/>
        <v>0</v>
      </c>
      <c r="BR29" s="52">
        <f t="shared" si="34"/>
        <v>0</v>
      </c>
      <c r="BS29" s="52">
        <f t="shared" si="34"/>
        <v>0</v>
      </c>
      <c r="BT29" s="52">
        <f t="shared" si="34"/>
        <v>0</v>
      </c>
      <c r="BU29" s="52">
        <f t="shared" si="34"/>
        <v>0</v>
      </c>
      <c r="BV29" s="52">
        <f t="shared" si="34"/>
        <v>0</v>
      </c>
      <c r="BW29" s="52">
        <f t="shared" si="34"/>
        <v>0</v>
      </c>
      <c r="BX29" s="52">
        <f t="shared" si="34"/>
        <v>0</v>
      </c>
      <c r="BY29" s="52">
        <f t="shared" si="34"/>
        <v>0</v>
      </c>
      <c r="BZ29" s="52">
        <f t="shared" si="34"/>
        <v>0</v>
      </c>
      <c r="CA29" s="52">
        <f t="shared" si="34"/>
        <v>0</v>
      </c>
      <c r="CB29" s="52">
        <f t="shared" si="34"/>
        <v>0</v>
      </c>
      <c r="CC29" s="52">
        <f t="shared" si="34"/>
        <v>0</v>
      </c>
      <c r="CD29" s="52">
        <f t="shared" si="34"/>
        <v>0</v>
      </c>
      <c r="CE29" s="52">
        <f t="shared" si="34"/>
        <v>0</v>
      </c>
    </row>
    <row r="30" spans="2:83" x14ac:dyDescent="0.25">
      <c r="B30" s="307"/>
      <c r="C30" s="54" t="s">
        <v>12</v>
      </c>
      <c r="E30" s="68">
        <f ca="1">(E80*SUM(W80:CE80)+E130*SUM(W130:CE130))/(SUM(W80:CE80)+SUM(W130:CE130))</f>
        <v>9.7249297170283491</v>
      </c>
      <c r="G30" s="16"/>
      <c r="H30" s="16"/>
      <c r="I30" s="16"/>
      <c r="J30" s="16"/>
      <c r="K30" s="16"/>
      <c r="L30" s="16"/>
      <c r="M30" s="16"/>
      <c r="N30" s="16"/>
      <c r="O30" s="16"/>
      <c r="P30" s="16"/>
      <c r="Q30" s="16"/>
      <c r="R30" s="16"/>
      <c r="S30" s="16"/>
      <c r="T30" s="16"/>
      <c r="U30" s="16"/>
      <c r="V30" s="16"/>
      <c r="W30" s="52">
        <f t="shared" ref="W30:BB30" ca="1" si="35">W80+W130</f>
        <v>127.80774246133343</v>
      </c>
      <c r="X30" s="52">
        <f t="shared" ca="1" si="35"/>
        <v>142.42613446108342</v>
      </c>
      <c r="Y30" s="52">
        <f t="shared" ca="1" si="35"/>
        <v>157.62879223858343</v>
      </c>
      <c r="Z30" s="52">
        <f t="shared" ca="1" si="35"/>
        <v>171.74525440910591</v>
      </c>
      <c r="AA30" s="52">
        <f t="shared" ca="1" si="35"/>
        <v>185.63839378789544</v>
      </c>
      <c r="AB30" s="52">
        <f t="shared" ca="1" si="35"/>
        <v>199.93028939395793</v>
      </c>
      <c r="AC30" s="52">
        <f t="shared" ca="1" si="35"/>
        <v>214.66439562291617</v>
      </c>
      <c r="AD30" s="52">
        <f t="shared" ca="1" si="35"/>
        <v>230.5570692106476</v>
      </c>
      <c r="AE30" s="52">
        <f t="shared" ca="1" si="35"/>
        <v>247.41026208590472</v>
      </c>
      <c r="AF30" s="52">
        <f t="shared" ca="1" si="35"/>
        <v>266.07042083619046</v>
      </c>
      <c r="AG30" s="52">
        <f t="shared" ca="1" si="35"/>
        <v>286.14072778095237</v>
      </c>
      <c r="AH30" s="52">
        <f t="shared" ca="1" si="35"/>
        <v>307.05580957142854</v>
      </c>
      <c r="AI30" s="52">
        <f t="shared" ca="1" si="35"/>
        <v>327.64116619047616</v>
      </c>
      <c r="AJ30" s="52">
        <f t="shared" ca="1" si="35"/>
        <v>348.89648928571432</v>
      </c>
      <c r="AK30" s="52">
        <f t="shared" ca="1" si="35"/>
        <v>372.2319158952381</v>
      </c>
      <c r="AL30" s="52">
        <f t="shared" ca="1" si="35"/>
        <v>398.46320286666662</v>
      </c>
      <c r="AM30" s="52">
        <f t="shared" ca="1" si="35"/>
        <v>427.7408768095238</v>
      </c>
      <c r="AN30" s="52">
        <f t="shared" ca="1" si="35"/>
        <v>460.2224258190476</v>
      </c>
      <c r="AO30" s="52">
        <f t="shared" ca="1" si="35"/>
        <v>496.42391775238093</v>
      </c>
      <c r="AP30" s="52">
        <f t="shared" ca="1" si="35"/>
        <v>534.96518147619054</v>
      </c>
      <c r="AQ30" s="52">
        <f t="shared" ca="1" si="35"/>
        <v>573.13164701214282</v>
      </c>
      <c r="AR30" s="52">
        <f t="shared" ca="1" si="35"/>
        <v>603.55564990976188</v>
      </c>
      <c r="AS30" s="52">
        <f t="shared" ca="1" si="35"/>
        <v>623.88306737571429</v>
      </c>
      <c r="AT30" s="52">
        <f t="shared" ca="1" si="35"/>
        <v>633.30017474738099</v>
      </c>
      <c r="AU30" s="52">
        <f t="shared" si="35"/>
        <v>0</v>
      </c>
      <c r="AV30" s="52">
        <f t="shared" si="35"/>
        <v>0</v>
      </c>
      <c r="AW30" s="52">
        <f t="shared" si="35"/>
        <v>0</v>
      </c>
      <c r="AX30" s="52">
        <f t="shared" si="35"/>
        <v>0</v>
      </c>
      <c r="AY30" s="52">
        <f t="shared" si="35"/>
        <v>0</v>
      </c>
      <c r="AZ30" s="52">
        <f t="shared" si="35"/>
        <v>0</v>
      </c>
      <c r="BA30" s="52">
        <f t="shared" si="35"/>
        <v>0</v>
      </c>
      <c r="BB30" s="52">
        <f t="shared" si="35"/>
        <v>0</v>
      </c>
      <c r="BC30" s="52">
        <f t="shared" ref="BC30:CE30" si="36">BC80+BC130</f>
        <v>0</v>
      </c>
      <c r="BD30" s="52">
        <f t="shared" si="36"/>
        <v>0</v>
      </c>
      <c r="BE30" s="52">
        <f t="shared" si="36"/>
        <v>0</v>
      </c>
      <c r="BF30" s="52">
        <f t="shared" si="36"/>
        <v>0</v>
      </c>
      <c r="BG30" s="52">
        <f t="shared" si="36"/>
        <v>0</v>
      </c>
      <c r="BH30" s="52">
        <f t="shared" si="36"/>
        <v>0</v>
      </c>
      <c r="BI30" s="52">
        <f t="shared" si="36"/>
        <v>0</v>
      </c>
      <c r="BJ30" s="52">
        <f t="shared" si="36"/>
        <v>0</v>
      </c>
      <c r="BK30" s="52">
        <f t="shared" si="36"/>
        <v>0</v>
      </c>
      <c r="BL30" s="52">
        <f t="shared" si="36"/>
        <v>0</v>
      </c>
      <c r="BM30" s="52">
        <f t="shared" si="36"/>
        <v>0</v>
      </c>
      <c r="BN30" s="52">
        <f t="shared" si="36"/>
        <v>0</v>
      </c>
      <c r="BO30" s="52">
        <f t="shared" si="36"/>
        <v>0</v>
      </c>
      <c r="BP30" s="52">
        <f t="shared" si="36"/>
        <v>0</v>
      </c>
      <c r="BQ30" s="52">
        <f t="shared" si="36"/>
        <v>0</v>
      </c>
      <c r="BR30" s="52">
        <f t="shared" si="36"/>
        <v>0</v>
      </c>
      <c r="BS30" s="52">
        <f t="shared" si="36"/>
        <v>0</v>
      </c>
      <c r="BT30" s="52">
        <f t="shared" si="36"/>
        <v>0</v>
      </c>
      <c r="BU30" s="52">
        <f t="shared" si="36"/>
        <v>0</v>
      </c>
      <c r="BV30" s="52">
        <f t="shared" si="36"/>
        <v>0</v>
      </c>
      <c r="BW30" s="52">
        <f t="shared" si="36"/>
        <v>0</v>
      </c>
      <c r="BX30" s="52">
        <f t="shared" si="36"/>
        <v>0</v>
      </c>
      <c r="BY30" s="52">
        <f t="shared" si="36"/>
        <v>0</v>
      </c>
      <c r="BZ30" s="52">
        <f t="shared" si="36"/>
        <v>0</v>
      </c>
      <c r="CA30" s="52">
        <f t="shared" si="36"/>
        <v>0</v>
      </c>
      <c r="CB30" s="52">
        <f t="shared" si="36"/>
        <v>0</v>
      </c>
      <c r="CC30" s="52">
        <f t="shared" si="36"/>
        <v>0</v>
      </c>
      <c r="CD30" s="52">
        <f t="shared" si="36"/>
        <v>0</v>
      </c>
      <c r="CE30" s="52">
        <f t="shared" si="36"/>
        <v>0</v>
      </c>
    </row>
    <row r="31" spans="2:83" x14ac:dyDescent="0.25">
      <c r="B31" s="307"/>
      <c r="C31" s="3" t="s">
        <v>76</v>
      </c>
      <c r="E31" s="68"/>
      <c r="G31" s="17"/>
      <c r="H31" s="17"/>
      <c r="I31" s="17"/>
      <c r="J31" s="17"/>
      <c r="K31" s="17"/>
      <c r="L31" s="17"/>
      <c r="M31" s="17"/>
      <c r="N31" s="17"/>
      <c r="O31" s="17"/>
      <c r="P31" s="17"/>
      <c r="Q31" s="17"/>
      <c r="R31" s="17"/>
      <c r="S31" s="17"/>
      <c r="T31" s="17"/>
      <c r="U31" s="17"/>
      <c r="V31" s="17"/>
      <c r="W31" s="6">
        <f t="shared" ref="W31:BR31" ca="1" si="37">W29+W30</f>
        <v>325.13961992905843</v>
      </c>
      <c r="X31" s="6">
        <f t="shared" ca="1" si="37"/>
        <v>361.1282205363334</v>
      </c>
      <c r="Y31" s="6">
        <f t="shared" ca="1" si="37"/>
        <v>401.74222121108346</v>
      </c>
      <c r="Z31" s="6">
        <f t="shared" ca="1" si="37"/>
        <v>449.53795326743921</v>
      </c>
      <c r="AA31" s="6">
        <f t="shared" ca="1" si="37"/>
        <v>506.59324437122882</v>
      </c>
      <c r="AB31" s="6">
        <f t="shared" ca="1" si="37"/>
        <v>575.73197522729129</v>
      </c>
      <c r="AC31" s="6">
        <f t="shared" ca="1" si="37"/>
        <v>654.85145395624954</v>
      </c>
      <c r="AD31" s="6">
        <f t="shared" ca="1" si="37"/>
        <v>745.50565254398089</v>
      </c>
      <c r="AE31" s="6">
        <f t="shared" ca="1" si="37"/>
        <v>844.31609541923808</v>
      </c>
      <c r="AF31" s="6">
        <f t="shared" ca="1" si="37"/>
        <v>949.26208750285707</v>
      </c>
      <c r="AG31" s="6">
        <f t="shared" ca="1" si="37"/>
        <v>1056.3907277809524</v>
      </c>
      <c r="AH31" s="6">
        <f t="shared" ca="1" si="37"/>
        <v>1165.2224762380952</v>
      </c>
      <c r="AI31" s="6">
        <f t="shared" ca="1" si="37"/>
        <v>1273.9744995238093</v>
      </c>
      <c r="AJ31" s="6">
        <f t="shared" ca="1" si="37"/>
        <v>1384.1005742857142</v>
      </c>
      <c r="AK31" s="6">
        <f t="shared" ca="1" si="37"/>
        <v>1512.7336687619045</v>
      </c>
      <c r="AL31" s="6">
        <f t="shared" ca="1" si="37"/>
        <v>1714.9764156666665</v>
      </c>
      <c r="AM31" s="6">
        <f t="shared" ca="1" si="37"/>
        <v>2002.3947978761903</v>
      </c>
      <c r="AN31" s="6">
        <f t="shared" ca="1" si="37"/>
        <v>2386.5901389523806</v>
      </c>
      <c r="AO31" s="6">
        <f t="shared" ca="1" si="37"/>
        <v>2810.4582975523813</v>
      </c>
      <c r="AP31" s="6">
        <f t="shared" ca="1" si="37"/>
        <v>3263.9269489428575</v>
      </c>
      <c r="AQ31" s="6">
        <f t="shared" ca="1" si="37"/>
        <v>3682.0991211454766</v>
      </c>
      <c r="AR31" s="6">
        <f t="shared" ca="1" si="37"/>
        <v>4037.1840207097621</v>
      </c>
      <c r="AS31" s="6">
        <f t="shared" ca="1" si="37"/>
        <v>4292.9116138423815</v>
      </c>
      <c r="AT31" s="6">
        <f t="shared" ca="1" si="37"/>
        <v>4460.3172445473811</v>
      </c>
      <c r="AU31" s="6">
        <f t="shared" si="37"/>
        <v>0</v>
      </c>
      <c r="AV31" s="6">
        <f t="shared" si="37"/>
        <v>0</v>
      </c>
      <c r="AW31" s="6">
        <f t="shared" si="37"/>
        <v>0</v>
      </c>
      <c r="AX31" s="6">
        <f t="shared" si="37"/>
        <v>0</v>
      </c>
      <c r="AY31" s="6">
        <f t="shared" si="37"/>
        <v>0</v>
      </c>
      <c r="AZ31" s="6">
        <f t="shared" si="37"/>
        <v>0</v>
      </c>
      <c r="BA31" s="6">
        <f t="shared" si="37"/>
        <v>0</v>
      </c>
      <c r="BB31" s="6">
        <f t="shared" si="37"/>
        <v>0</v>
      </c>
      <c r="BC31" s="6">
        <f t="shared" si="37"/>
        <v>0</v>
      </c>
      <c r="BD31" s="6">
        <f t="shared" si="37"/>
        <v>0</v>
      </c>
      <c r="BE31" s="6">
        <f t="shared" si="37"/>
        <v>0</v>
      </c>
      <c r="BF31" s="6">
        <f t="shared" si="37"/>
        <v>0</v>
      </c>
      <c r="BG31" s="6">
        <f t="shared" si="37"/>
        <v>0</v>
      </c>
      <c r="BH31" s="6">
        <f t="shared" si="37"/>
        <v>0</v>
      </c>
      <c r="BI31" s="6">
        <f t="shared" si="37"/>
        <v>0</v>
      </c>
      <c r="BJ31" s="6">
        <f t="shared" si="37"/>
        <v>0</v>
      </c>
      <c r="BK31" s="6">
        <f t="shared" si="37"/>
        <v>0</v>
      </c>
      <c r="BL31" s="6">
        <f t="shared" si="37"/>
        <v>0</v>
      </c>
      <c r="BM31" s="6">
        <f t="shared" si="37"/>
        <v>0</v>
      </c>
      <c r="BN31" s="6">
        <f t="shared" si="37"/>
        <v>0</v>
      </c>
      <c r="BO31" s="6">
        <f t="shared" si="37"/>
        <v>0</v>
      </c>
      <c r="BP31" s="6">
        <f t="shared" si="37"/>
        <v>0</v>
      </c>
      <c r="BQ31" s="6">
        <f t="shared" si="37"/>
        <v>0</v>
      </c>
      <c r="BR31" s="6">
        <f t="shared" si="37"/>
        <v>0</v>
      </c>
      <c r="BS31" s="6">
        <f t="shared" ref="BS31:CE31" si="38">BS29+BS30</f>
        <v>0</v>
      </c>
      <c r="BT31" s="6">
        <f t="shared" si="38"/>
        <v>0</v>
      </c>
      <c r="BU31" s="6">
        <f t="shared" si="38"/>
        <v>0</v>
      </c>
      <c r="BV31" s="6">
        <f t="shared" si="38"/>
        <v>0</v>
      </c>
      <c r="BW31" s="6">
        <f t="shared" si="38"/>
        <v>0</v>
      </c>
      <c r="BX31" s="6">
        <f t="shared" si="38"/>
        <v>0</v>
      </c>
      <c r="BY31" s="6">
        <f t="shared" si="38"/>
        <v>0</v>
      </c>
      <c r="BZ31" s="6">
        <f t="shared" si="38"/>
        <v>0</v>
      </c>
      <c r="CA31" s="6">
        <f t="shared" si="38"/>
        <v>0</v>
      </c>
      <c r="CB31" s="6">
        <f t="shared" si="38"/>
        <v>0</v>
      </c>
      <c r="CC31" s="6">
        <f t="shared" si="38"/>
        <v>0</v>
      </c>
      <c r="CD31" s="6">
        <f t="shared" si="38"/>
        <v>0</v>
      </c>
      <c r="CE31" s="6">
        <f t="shared" si="38"/>
        <v>0</v>
      </c>
    </row>
    <row r="32" spans="2:83" ht="24" x14ac:dyDescent="0.25">
      <c r="B32" s="307" t="s">
        <v>73</v>
      </c>
      <c r="C32" s="54" t="s">
        <v>13</v>
      </c>
      <c r="E32" s="68">
        <f t="shared" ref="E32:E37" ca="1" si="39">(E82*SUM(W82:CE82)+E132*SUM(W132:CE132))/(SUM(W82:CE82)+SUM(W132:CE132))</f>
        <v>4.4444444444444446</v>
      </c>
      <c r="G32" s="16"/>
      <c r="H32" s="16"/>
      <c r="I32" s="16"/>
      <c r="J32" s="16"/>
      <c r="K32" s="16"/>
      <c r="L32" s="16"/>
      <c r="M32" s="16"/>
      <c r="N32" s="16"/>
      <c r="O32" s="16"/>
      <c r="P32" s="16"/>
      <c r="Q32" s="16"/>
      <c r="R32" s="16"/>
      <c r="S32" s="16"/>
      <c r="T32" s="16"/>
      <c r="U32" s="16"/>
      <c r="V32" s="16"/>
      <c r="W32" s="52">
        <f t="shared" ref="W32:BB32" ca="1" si="40">W82+W132</f>
        <v>63.682139151907819</v>
      </c>
      <c r="X32" s="52">
        <f t="shared" ca="1" si="40"/>
        <v>78.148339303743171</v>
      </c>
      <c r="Y32" s="52">
        <f t="shared" ca="1" si="40"/>
        <v>97.536684251139718</v>
      </c>
      <c r="Z32" s="52">
        <f t="shared" ca="1" si="40"/>
        <v>121.3819986136436</v>
      </c>
      <c r="AA32" s="52">
        <f t="shared" ca="1" si="40"/>
        <v>149.05696528833988</v>
      </c>
      <c r="AB32" s="52">
        <f t="shared" ca="1" si="40"/>
        <v>180.5479765805689</v>
      </c>
      <c r="AC32" s="52">
        <f t="shared" ca="1" si="40"/>
        <v>214.109867920315</v>
      </c>
      <c r="AD32" s="52">
        <f t="shared" ca="1" si="40"/>
        <v>248.11565577463068</v>
      </c>
      <c r="AE32" s="52">
        <f t="shared" ca="1" si="40"/>
        <v>282.4939459249091</v>
      </c>
      <c r="AF32" s="52">
        <f t="shared" ca="1" si="40"/>
        <v>317.15618861203541</v>
      </c>
      <c r="AG32" s="52">
        <f t="shared" ca="1" si="40"/>
        <v>352.00841332026437</v>
      </c>
      <c r="AH32" s="52">
        <f t="shared" ca="1" si="40"/>
        <v>386.98590802478674</v>
      </c>
      <c r="AI32" s="52">
        <f t="shared" ca="1" si="40"/>
        <v>421.98405726668807</v>
      </c>
      <c r="AJ32" s="52">
        <f t="shared" ca="1" si="40"/>
        <v>456.73474801815695</v>
      </c>
      <c r="AK32" s="52">
        <f t="shared" ca="1" si="40"/>
        <v>490.793266931902</v>
      </c>
      <c r="AL32" s="52">
        <f t="shared" ca="1" si="40"/>
        <v>523.41683053583586</v>
      </c>
      <c r="AM32" s="52">
        <f t="shared" ca="1" si="40"/>
        <v>553.72188037208923</v>
      </c>
      <c r="AN32" s="52">
        <f t="shared" ca="1" si="40"/>
        <v>581.00800165066721</v>
      </c>
      <c r="AO32" s="52">
        <f t="shared" ca="1" si="40"/>
        <v>604.80937269972833</v>
      </c>
      <c r="AP32" s="52">
        <f t="shared" ca="1" si="40"/>
        <v>625.2173044713129</v>
      </c>
      <c r="AQ32" s="52">
        <f t="shared" ca="1" si="40"/>
        <v>641.69526869311176</v>
      </c>
      <c r="AR32" s="52">
        <f t="shared" ca="1" si="40"/>
        <v>654.07421511690745</v>
      </c>
      <c r="AS32" s="52">
        <f t="shared" ca="1" si="40"/>
        <v>665.18468069513062</v>
      </c>
      <c r="AT32" s="52">
        <f t="shared" ca="1" si="40"/>
        <v>682.99603392017355</v>
      </c>
      <c r="AU32" s="52">
        <f t="shared" si="40"/>
        <v>0</v>
      </c>
      <c r="AV32" s="52">
        <f t="shared" si="40"/>
        <v>0</v>
      </c>
      <c r="AW32" s="52">
        <f t="shared" si="40"/>
        <v>0</v>
      </c>
      <c r="AX32" s="52">
        <f t="shared" si="40"/>
        <v>0</v>
      </c>
      <c r="AY32" s="52">
        <f t="shared" si="40"/>
        <v>0</v>
      </c>
      <c r="AZ32" s="52">
        <f t="shared" si="40"/>
        <v>0</v>
      </c>
      <c r="BA32" s="52">
        <f t="shared" si="40"/>
        <v>0</v>
      </c>
      <c r="BB32" s="52">
        <f t="shared" si="40"/>
        <v>0</v>
      </c>
      <c r="BC32" s="52">
        <f t="shared" ref="BC32:CE32" si="41">BC82+BC132</f>
        <v>0</v>
      </c>
      <c r="BD32" s="52">
        <f t="shared" si="41"/>
        <v>0</v>
      </c>
      <c r="BE32" s="52">
        <f t="shared" si="41"/>
        <v>0</v>
      </c>
      <c r="BF32" s="52">
        <f t="shared" si="41"/>
        <v>0</v>
      </c>
      <c r="BG32" s="52">
        <f t="shared" si="41"/>
        <v>0</v>
      </c>
      <c r="BH32" s="52">
        <f t="shared" si="41"/>
        <v>0</v>
      </c>
      <c r="BI32" s="52">
        <f t="shared" si="41"/>
        <v>0</v>
      </c>
      <c r="BJ32" s="52">
        <f t="shared" si="41"/>
        <v>0</v>
      </c>
      <c r="BK32" s="52">
        <f t="shared" si="41"/>
        <v>0</v>
      </c>
      <c r="BL32" s="52">
        <f t="shared" si="41"/>
        <v>0</v>
      </c>
      <c r="BM32" s="52">
        <f t="shared" si="41"/>
        <v>0</v>
      </c>
      <c r="BN32" s="52">
        <f t="shared" si="41"/>
        <v>0</v>
      </c>
      <c r="BO32" s="52">
        <f t="shared" si="41"/>
        <v>0</v>
      </c>
      <c r="BP32" s="52">
        <f t="shared" si="41"/>
        <v>0</v>
      </c>
      <c r="BQ32" s="52">
        <f t="shared" si="41"/>
        <v>0</v>
      </c>
      <c r="BR32" s="52">
        <f t="shared" si="41"/>
        <v>0</v>
      </c>
      <c r="BS32" s="52">
        <f t="shared" si="41"/>
        <v>0</v>
      </c>
      <c r="BT32" s="52">
        <f t="shared" si="41"/>
        <v>0</v>
      </c>
      <c r="BU32" s="52">
        <f t="shared" si="41"/>
        <v>0</v>
      </c>
      <c r="BV32" s="52">
        <f t="shared" si="41"/>
        <v>0</v>
      </c>
      <c r="BW32" s="52">
        <f t="shared" si="41"/>
        <v>0</v>
      </c>
      <c r="BX32" s="52">
        <f t="shared" si="41"/>
        <v>0</v>
      </c>
      <c r="BY32" s="52">
        <f t="shared" si="41"/>
        <v>0</v>
      </c>
      <c r="BZ32" s="52">
        <f t="shared" si="41"/>
        <v>0</v>
      </c>
      <c r="CA32" s="52">
        <f t="shared" si="41"/>
        <v>0</v>
      </c>
      <c r="CB32" s="52">
        <f t="shared" si="41"/>
        <v>0</v>
      </c>
      <c r="CC32" s="52">
        <f t="shared" si="41"/>
        <v>0</v>
      </c>
      <c r="CD32" s="52">
        <f t="shared" si="41"/>
        <v>0</v>
      </c>
      <c r="CE32" s="52">
        <f t="shared" si="41"/>
        <v>0</v>
      </c>
    </row>
    <row r="33" spans="2:83" x14ac:dyDescent="0.25">
      <c r="B33" s="307"/>
      <c r="C33" s="54" t="s">
        <v>14</v>
      </c>
      <c r="E33" s="68">
        <f t="shared" ca="1" si="39"/>
        <v>2.2222222222222223</v>
      </c>
      <c r="G33" s="16"/>
      <c r="H33" s="16"/>
      <c r="I33" s="16"/>
      <c r="J33" s="16"/>
      <c r="K33" s="16"/>
      <c r="L33" s="16"/>
      <c r="M33" s="16"/>
      <c r="N33" s="16"/>
      <c r="O33" s="16"/>
      <c r="P33" s="16"/>
      <c r="Q33" s="16"/>
      <c r="R33" s="16"/>
      <c r="S33" s="16"/>
      <c r="T33" s="16"/>
      <c r="U33" s="16"/>
      <c r="V33" s="16"/>
      <c r="W33" s="52">
        <f t="shared" ref="W33:BB33" ca="1" si="42">W83+W133</f>
        <v>29.133333333333333</v>
      </c>
      <c r="X33" s="52">
        <f t="shared" ca="1" si="42"/>
        <v>51</v>
      </c>
      <c r="Y33" s="52">
        <f t="shared" ca="1" si="42"/>
        <v>90.000000000000014</v>
      </c>
      <c r="Z33" s="52">
        <f t="shared" ca="1" si="42"/>
        <v>137.40740740740742</v>
      </c>
      <c r="AA33" s="52">
        <f t="shared" ca="1" si="42"/>
        <v>171.85185185185185</v>
      </c>
      <c r="AB33" s="52">
        <f t="shared" ca="1" si="42"/>
        <v>190.37037037037038</v>
      </c>
      <c r="AC33" s="52">
        <f t="shared" ca="1" si="42"/>
        <v>198.5185185185185</v>
      </c>
      <c r="AD33" s="52">
        <f t="shared" ca="1" si="42"/>
        <v>200</v>
      </c>
      <c r="AE33" s="52">
        <f t="shared" ca="1" si="42"/>
        <v>200</v>
      </c>
      <c r="AF33" s="52">
        <f t="shared" ca="1" si="42"/>
        <v>200</v>
      </c>
      <c r="AG33" s="52">
        <f t="shared" ca="1" si="42"/>
        <v>200</v>
      </c>
      <c r="AH33" s="52">
        <f t="shared" ca="1" si="42"/>
        <v>200</v>
      </c>
      <c r="AI33" s="52">
        <f t="shared" ca="1" si="42"/>
        <v>200</v>
      </c>
      <c r="AJ33" s="52">
        <f t="shared" ca="1" si="42"/>
        <v>200</v>
      </c>
      <c r="AK33" s="52">
        <f t="shared" ca="1" si="42"/>
        <v>200</v>
      </c>
      <c r="AL33" s="52">
        <f t="shared" ca="1" si="42"/>
        <v>200</v>
      </c>
      <c r="AM33" s="52">
        <f t="shared" ca="1" si="42"/>
        <v>190</v>
      </c>
      <c r="AN33" s="52">
        <f t="shared" ca="1" si="42"/>
        <v>166.66666666666669</v>
      </c>
      <c r="AO33" s="52">
        <f t="shared" ca="1" si="42"/>
        <v>138.44444444444446</v>
      </c>
      <c r="AP33" s="52">
        <f t="shared" ca="1" si="42"/>
        <v>116.14814814814815</v>
      </c>
      <c r="AQ33" s="52">
        <f t="shared" ca="1" si="42"/>
        <v>104</v>
      </c>
      <c r="AR33" s="52">
        <f t="shared" ca="1" si="42"/>
        <v>95.851851851851848</v>
      </c>
      <c r="AS33" s="52">
        <f t="shared" ca="1" si="42"/>
        <v>90.592592592592595</v>
      </c>
      <c r="AT33" s="52">
        <f t="shared" ca="1" si="42"/>
        <v>87.037037037037038</v>
      </c>
      <c r="AU33" s="52">
        <f t="shared" si="42"/>
        <v>0</v>
      </c>
      <c r="AV33" s="52">
        <f t="shared" si="42"/>
        <v>0</v>
      </c>
      <c r="AW33" s="52">
        <f t="shared" si="42"/>
        <v>0</v>
      </c>
      <c r="AX33" s="52">
        <f t="shared" si="42"/>
        <v>0</v>
      </c>
      <c r="AY33" s="52">
        <f t="shared" si="42"/>
        <v>0</v>
      </c>
      <c r="AZ33" s="52">
        <f t="shared" si="42"/>
        <v>0</v>
      </c>
      <c r="BA33" s="52">
        <f t="shared" si="42"/>
        <v>0</v>
      </c>
      <c r="BB33" s="52">
        <f t="shared" si="42"/>
        <v>0</v>
      </c>
      <c r="BC33" s="52">
        <f t="shared" ref="BC33:CE33" si="43">BC83+BC133</f>
        <v>0</v>
      </c>
      <c r="BD33" s="52">
        <f t="shared" si="43"/>
        <v>0</v>
      </c>
      <c r="BE33" s="52">
        <f t="shared" si="43"/>
        <v>0</v>
      </c>
      <c r="BF33" s="52">
        <f t="shared" si="43"/>
        <v>0</v>
      </c>
      <c r="BG33" s="52">
        <f t="shared" si="43"/>
        <v>0</v>
      </c>
      <c r="BH33" s="52">
        <f t="shared" si="43"/>
        <v>0</v>
      </c>
      <c r="BI33" s="52">
        <f t="shared" si="43"/>
        <v>0</v>
      </c>
      <c r="BJ33" s="52">
        <f t="shared" si="43"/>
        <v>0</v>
      </c>
      <c r="BK33" s="52">
        <f t="shared" si="43"/>
        <v>0</v>
      </c>
      <c r="BL33" s="52">
        <f t="shared" si="43"/>
        <v>0</v>
      </c>
      <c r="BM33" s="52">
        <f t="shared" si="43"/>
        <v>0</v>
      </c>
      <c r="BN33" s="52">
        <f t="shared" si="43"/>
        <v>0</v>
      </c>
      <c r="BO33" s="52">
        <f t="shared" si="43"/>
        <v>0</v>
      </c>
      <c r="BP33" s="52">
        <f t="shared" si="43"/>
        <v>0</v>
      </c>
      <c r="BQ33" s="52">
        <f t="shared" si="43"/>
        <v>0</v>
      </c>
      <c r="BR33" s="52">
        <f t="shared" si="43"/>
        <v>0</v>
      </c>
      <c r="BS33" s="52">
        <f t="shared" si="43"/>
        <v>0</v>
      </c>
      <c r="BT33" s="52">
        <f t="shared" si="43"/>
        <v>0</v>
      </c>
      <c r="BU33" s="52">
        <f t="shared" si="43"/>
        <v>0</v>
      </c>
      <c r="BV33" s="52">
        <f t="shared" si="43"/>
        <v>0</v>
      </c>
      <c r="BW33" s="52">
        <f t="shared" si="43"/>
        <v>0</v>
      </c>
      <c r="BX33" s="52">
        <f t="shared" si="43"/>
        <v>0</v>
      </c>
      <c r="BY33" s="52">
        <f t="shared" si="43"/>
        <v>0</v>
      </c>
      <c r="BZ33" s="52">
        <f t="shared" si="43"/>
        <v>0</v>
      </c>
      <c r="CA33" s="52">
        <f t="shared" si="43"/>
        <v>0</v>
      </c>
      <c r="CB33" s="52">
        <f t="shared" si="43"/>
        <v>0</v>
      </c>
      <c r="CC33" s="52">
        <f t="shared" si="43"/>
        <v>0</v>
      </c>
      <c r="CD33" s="52">
        <f t="shared" si="43"/>
        <v>0</v>
      </c>
      <c r="CE33" s="52">
        <f t="shared" si="43"/>
        <v>0</v>
      </c>
    </row>
    <row r="34" spans="2:83" x14ac:dyDescent="0.25">
      <c r="B34" s="307"/>
      <c r="C34" s="54" t="s">
        <v>15</v>
      </c>
      <c r="E34" s="68">
        <f t="shared" ca="1" si="39"/>
        <v>4.4444444444444438</v>
      </c>
      <c r="G34" s="16"/>
      <c r="H34" s="16"/>
      <c r="I34" s="16"/>
      <c r="J34" s="16"/>
      <c r="K34" s="16"/>
      <c r="L34" s="16"/>
      <c r="M34" s="16"/>
      <c r="N34" s="16"/>
      <c r="O34" s="16"/>
      <c r="P34" s="16"/>
      <c r="Q34" s="16"/>
      <c r="R34" s="16"/>
      <c r="S34" s="16"/>
      <c r="T34" s="16"/>
      <c r="U34" s="16"/>
      <c r="V34" s="16"/>
      <c r="W34" s="52">
        <f t="shared" ref="W34:BB34" ca="1" si="44">W84+W134</f>
        <v>204.0203412997289</v>
      </c>
      <c r="X34" s="52">
        <f t="shared" ca="1" si="44"/>
        <v>219.42613407871113</v>
      </c>
      <c r="Y34" s="52">
        <f t="shared" ca="1" si="44"/>
        <v>229.01977009733338</v>
      </c>
      <c r="Z34" s="52">
        <f t="shared" ca="1" si="44"/>
        <v>232.71100971555558</v>
      </c>
      <c r="AA34" s="52">
        <f t="shared" ca="1" si="44"/>
        <v>233.17736444444449</v>
      </c>
      <c r="AB34" s="52">
        <f t="shared" ca="1" si="44"/>
        <v>233.17736444444449</v>
      </c>
      <c r="AC34" s="52">
        <f t="shared" ca="1" si="44"/>
        <v>233.17736444444449</v>
      </c>
      <c r="AD34" s="52">
        <f t="shared" ca="1" si="44"/>
        <v>233.17736444444449</v>
      </c>
      <c r="AE34" s="52">
        <f t="shared" ca="1" si="44"/>
        <v>233.17736444444449</v>
      </c>
      <c r="AF34" s="52">
        <f t="shared" ca="1" si="44"/>
        <v>233.17736444444449</v>
      </c>
      <c r="AG34" s="52">
        <f t="shared" ca="1" si="44"/>
        <v>233.17736444444449</v>
      </c>
      <c r="AH34" s="52">
        <f t="shared" ca="1" si="44"/>
        <v>233.17736444444449</v>
      </c>
      <c r="AI34" s="52">
        <f t="shared" ca="1" si="44"/>
        <v>233.17736444444449</v>
      </c>
      <c r="AJ34" s="52">
        <f t="shared" ca="1" si="44"/>
        <v>233.17736444444449</v>
      </c>
      <c r="AK34" s="52">
        <f t="shared" ca="1" si="44"/>
        <v>233.17736444444449</v>
      </c>
      <c r="AL34" s="52">
        <f t="shared" ca="1" si="44"/>
        <v>233.17736444444449</v>
      </c>
      <c r="AM34" s="52">
        <f t="shared" ca="1" si="44"/>
        <v>233.17736444444449</v>
      </c>
      <c r="AN34" s="52">
        <f t="shared" ca="1" si="44"/>
        <v>233.17736444444449</v>
      </c>
      <c r="AO34" s="52">
        <f t="shared" ca="1" si="44"/>
        <v>233.17736444444449</v>
      </c>
      <c r="AP34" s="52">
        <f t="shared" ca="1" si="44"/>
        <v>233.56409045909393</v>
      </c>
      <c r="AQ34" s="52">
        <f t="shared" ca="1" si="44"/>
        <v>232.68445106786277</v>
      </c>
      <c r="AR34" s="52">
        <f t="shared" ca="1" si="44"/>
        <v>229.42283782290394</v>
      </c>
      <c r="AS34" s="52">
        <f t="shared" ca="1" si="44"/>
        <v>221.95286289662897</v>
      </c>
      <c r="AT34" s="52">
        <f t="shared" ca="1" si="44"/>
        <v>211.37943659031828</v>
      </c>
      <c r="AU34" s="52">
        <f t="shared" si="44"/>
        <v>0</v>
      </c>
      <c r="AV34" s="52">
        <f t="shared" si="44"/>
        <v>0</v>
      </c>
      <c r="AW34" s="52">
        <f t="shared" si="44"/>
        <v>0</v>
      </c>
      <c r="AX34" s="52">
        <f t="shared" si="44"/>
        <v>0</v>
      </c>
      <c r="AY34" s="52">
        <f t="shared" si="44"/>
        <v>0</v>
      </c>
      <c r="AZ34" s="52">
        <f t="shared" si="44"/>
        <v>0</v>
      </c>
      <c r="BA34" s="52">
        <f t="shared" si="44"/>
        <v>0</v>
      </c>
      <c r="BB34" s="52">
        <f t="shared" si="44"/>
        <v>0</v>
      </c>
      <c r="BC34" s="52">
        <f t="shared" ref="BC34:CE34" si="45">BC84+BC134</f>
        <v>0</v>
      </c>
      <c r="BD34" s="52">
        <f t="shared" si="45"/>
        <v>0</v>
      </c>
      <c r="BE34" s="52">
        <f t="shared" si="45"/>
        <v>0</v>
      </c>
      <c r="BF34" s="52">
        <f t="shared" si="45"/>
        <v>0</v>
      </c>
      <c r="BG34" s="52">
        <f t="shared" si="45"/>
        <v>0</v>
      </c>
      <c r="BH34" s="52">
        <f t="shared" si="45"/>
        <v>0</v>
      </c>
      <c r="BI34" s="52">
        <f t="shared" si="45"/>
        <v>0</v>
      </c>
      <c r="BJ34" s="52">
        <f t="shared" si="45"/>
        <v>0</v>
      </c>
      <c r="BK34" s="52">
        <f t="shared" si="45"/>
        <v>0</v>
      </c>
      <c r="BL34" s="52">
        <f t="shared" si="45"/>
        <v>0</v>
      </c>
      <c r="BM34" s="52">
        <f t="shared" si="45"/>
        <v>0</v>
      </c>
      <c r="BN34" s="52">
        <f t="shared" si="45"/>
        <v>0</v>
      </c>
      <c r="BO34" s="52">
        <f t="shared" si="45"/>
        <v>0</v>
      </c>
      <c r="BP34" s="52">
        <f t="shared" si="45"/>
        <v>0</v>
      </c>
      <c r="BQ34" s="52">
        <f t="shared" si="45"/>
        <v>0</v>
      </c>
      <c r="BR34" s="52">
        <f t="shared" si="45"/>
        <v>0</v>
      </c>
      <c r="BS34" s="52">
        <f t="shared" si="45"/>
        <v>0</v>
      </c>
      <c r="BT34" s="52">
        <f t="shared" si="45"/>
        <v>0</v>
      </c>
      <c r="BU34" s="52">
        <f t="shared" si="45"/>
        <v>0</v>
      </c>
      <c r="BV34" s="52">
        <f t="shared" si="45"/>
        <v>0</v>
      </c>
      <c r="BW34" s="52">
        <f t="shared" si="45"/>
        <v>0</v>
      </c>
      <c r="BX34" s="52">
        <f t="shared" si="45"/>
        <v>0</v>
      </c>
      <c r="BY34" s="52">
        <f t="shared" si="45"/>
        <v>0</v>
      </c>
      <c r="BZ34" s="52">
        <f t="shared" si="45"/>
        <v>0</v>
      </c>
      <c r="CA34" s="52">
        <f t="shared" si="45"/>
        <v>0</v>
      </c>
      <c r="CB34" s="52">
        <f t="shared" si="45"/>
        <v>0</v>
      </c>
      <c r="CC34" s="52">
        <f t="shared" si="45"/>
        <v>0</v>
      </c>
      <c r="CD34" s="52">
        <f t="shared" si="45"/>
        <v>0</v>
      </c>
      <c r="CE34" s="52">
        <f t="shared" si="45"/>
        <v>0</v>
      </c>
    </row>
    <row r="35" spans="2:83" x14ac:dyDescent="0.25">
      <c r="B35" s="307"/>
      <c r="C35" s="54" t="s">
        <v>16</v>
      </c>
      <c r="E35" s="68">
        <f t="shared" ca="1" si="39"/>
        <v>3.3333333333333335</v>
      </c>
      <c r="G35" s="16"/>
      <c r="H35" s="16"/>
      <c r="I35" s="16"/>
      <c r="J35" s="16"/>
      <c r="K35" s="16"/>
      <c r="L35" s="16"/>
      <c r="M35" s="16"/>
      <c r="N35" s="16"/>
      <c r="O35" s="16"/>
      <c r="P35" s="16"/>
      <c r="Q35" s="16"/>
      <c r="R35" s="16"/>
      <c r="S35" s="16"/>
      <c r="T35" s="16"/>
      <c r="U35" s="16"/>
      <c r="V35" s="16"/>
      <c r="W35" s="52">
        <f t="shared" ref="W35:BB35" ca="1" si="46">W85+W135</f>
        <v>0</v>
      </c>
      <c r="X35" s="52">
        <f t="shared" ca="1" si="46"/>
        <v>0</v>
      </c>
      <c r="Y35" s="52">
        <f t="shared" ca="1" si="46"/>
        <v>0</v>
      </c>
      <c r="Z35" s="52">
        <f t="shared" ca="1" si="46"/>
        <v>0</v>
      </c>
      <c r="AA35" s="52">
        <f t="shared" ca="1" si="46"/>
        <v>0</v>
      </c>
      <c r="AB35" s="52">
        <f t="shared" ca="1" si="46"/>
        <v>0</v>
      </c>
      <c r="AC35" s="52">
        <f t="shared" ca="1" si="46"/>
        <v>0</v>
      </c>
      <c r="AD35" s="52">
        <f t="shared" ca="1" si="46"/>
        <v>0</v>
      </c>
      <c r="AE35" s="52">
        <f t="shared" ca="1" si="46"/>
        <v>0</v>
      </c>
      <c r="AF35" s="52">
        <f t="shared" ca="1" si="46"/>
        <v>0</v>
      </c>
      <c r="AG35" s="52">
        <f t="shared" ca="1" si="46"/>
        <v>0</v>
      </c>
      <c r="AH35" s="52">
        <f t="shared" ca="1" si="46"/>
        <v>0</v>
      </c>
      <c r="AI35" s="52">
        <f t="shared" ca="1" si="46"/>
        <v>0</v>
      </c>
      <c r="AJ35" s="52">
        <f t="shared" ca="1" si="46"/>
        <v>0</v>
      </c>
      <c r="AK35" s="52">
        <f t="shared" ca="1" si="46"/>
        <v>0</v>
      </c>
      <c r="AL35" s="52">
        <f t="shared" ca="1" si="46"/>
        <v>10</v>
      </c>
      <c r="AM35" s="52">
        <f t="shared" ca="1" si="46"/>
        <v>33.333333333333329</v>
      </c>
      <c r="AN35" s="52">
        <f t="shared" ca="1" si="46"/>
        <v>80</v>
      </c>
      <c r="AO35" s="52">
        <f t="shared" ca="1" si="46"/>
        <v>133.33333333333334</v>
      </c>
      <c r="AP35" s="52">
        <f t="shared" ca="1" si="46"/>
        <v>184.44444444444446</v>
      </c>
      <c r="AQ35" s="52">
        <f t="shared" ca="1" si="46"/>
        <v>215.55555555555554</v>
      </c>
      <c r="AR35" s="52">
        <f t="shared" ca="1" si="46"/>
        <v>230</v>
      </c>
      <c r="AS35" s="52">
        <f t="shared" ca="1" si="46"/>
        <v>233.33333333333334</v>
      </c>
      <c r="AT35" s="52">
        <f t="shared" ca="1" si="46"/>
        <v>230.00000000000003</v>
      </c>
      <c r="AU35" s="52">
        <f t="shared" si="46"/>
        <v>0</v>
      </c>
      <c r="AV35" s="52">
        <f t="shared" si="46"/>
        <v>0</v>
      </c>
      <c r="AW35" s="52">
        <f t="shared" si="46"/>
        <v>0</v>
      </c>
      <c r="AX35" s="52">
        <f t="shared" si="46"/>
        <v>0</v>
      </c>
      <c r="AY35" s="52">
        <f t="shared" si="46"/>
        <v>0</v>
      </c>
      <c r="AZ35" s="52">
        <f t="shared" si="46"/>
        <v>0</v>
      </c>
      <c r="BA35" s="52">
        <f t="shared" si="46"/>
        <v>0</v>
      </c>
      <c r="BB35" s="52">
        <f t="shared" si="46"/>
        <v>0</v>
      </c>
      <c r="BC35" s="52">
        <f t="shared" ref="BC35:CE35" si="47">BC85+BC135</f>
        <v>0</v>
      </c>
      <c r="BD35" s="52">
        <f t="shared" si="47"/>
        <v>0</v>
      </c>
      <c r="BE35" s="52">
        <f t="shared" si="47"/>
        <v>0</v>
      </c>
      <c r="BF35" s="52">
        <f t="shared" si="47"/>
        <v>0</v>
      </c>
      <c r="BG35" s="52">
        <f t="shared" si="47"/>
        <v>0</v>
      </c>
      <c r="BH35" s="52">
        <f t="shared" si="47"/>
        <v>0</v>
      </c>
      <c r="BI35" s="52">
        <f t="shared" si="47"/>
        <v>0</v>
      </c>
      <c r="BJ35" s="52">
        <f t="shared" si="47"/>
        <v>0</v>
      </c>
      <c r="BK35" s="52">
        <f t="shared" si="47"/>
        <v>0</v>
      </c>
      <c r="BL35" s="52">
        <f t="shared" si="47"/>
        <v>0</v>
      </c>
      <c r="BM35" s="52">
        <f t="shared" si="47"/>
        <v>0</v>
      </c>
      <c r="BN35" s="52">
        <f t="shared" si="47"/>
        <v>0</v>
      </c>
      <c r="BO35" s="52">
        <f t="shared" si="47"/>
        <v>0</v>
      </c>
      <c r="BP35" s="52">
        <f t="shared" si="47"/>
        <v>0</v>
      </c>
      <c r="BQ35" s="52">
        <f t="shared" si="47"/>
        <v>0</v>
      </c>
      <c r="BR35" s="52">
        <f t="shared" si="47"/>
        <v>0</v>
      </c>
      <c r="BS35" s="52">
        <f t="shared" si="47"/>
        <v>0</v>
      </c>
      <c r="BT35" s="52">
        <f t="shared" si="47"/>
        <v>0</v>
      </c>
      <c r="BU35" s="52">
        <f t="shared" si="47"/>
        <v>0</v>
      </c>
      <c r="BV35" s="52">
        <f t="shared" si="47"/>
        <v>0</v>
      </c>
      <c r="BW35" s="52">
        <f t="shared" si="47"/>
        <v>0</v>
      </c>
      <c r="BX35" s="52">
        <f t="shared" si="47"/>
        <v>0</v>
      </c>
      <c r="BY35" s="52">
        <f t="shared" si="47"/>
        <v>0</v>
      </c>
      <c r="BZ35" s="52">
        <f t="shared" si="47"/>
        <v>0</v>
      </c>
      <c r="CA35" s="52">
        <f t="shared" si="47"/>
        <v>0</v>
      </c>
      <c r="CB35" s="52">
        <f t="shared" si="47"/>
        <v>0</v>
      </c>
      <c r="CC35" s="52">
        <f t="shared" si="47"/>
        <v>0</v>
      </c>
      <c r="CD35" s="52">
        <f t="shared" si="47"/>
        <v>0</v>
      </c>
      <c r="CE35" s="52">
        <f t="shared" si="47"/>
        <v>0</v>
      </c>
    </row>
    <row r="36" spans="2:83" ht="24" x14ac:dyDescent="0.25">
      <c r="B36" s="307"/>
      <c r="C36" s="54" t="s">
        <v>17</v>
      </c>
      <c r="E36" s="68">
        <f t="shared" ca="1" si="39"/>
        <v>3.3333333333333339</v>
      </c>
      <c r="G36" s="16"/>
      <c r="H36" s="16"/>
      <c r="I36" s="16"/>
      <c r="J36" s="16"/>
      <c r="K36" s="16"/>
      <c r="L36" s="16"/>
      <c r="M36" s="16"/>
      <c r="N36" s="16"/>
      <c r="O36" s="16"/>
      <c r="P36" s="16"/>
      <c r="Q36" s="16"/>
      <c r="R36" s="16"/>
      <c r="S36" s="16"/>
      <c r="T36" s="16"/>
      <c r="U36" s="16"/>
      <c r="V36" s="16"/>
      <c r="W36" s="52">
        <f t="shared" ref="W36:BB36" ca="1" si="48">W86+W136</f>
        <v>0</v>
      </c>
      <c r="X36" s="52">
        <f t="shared" ca="1" si="48"/>
        <v>0</v>
      </c>
      <c r="Y36" s="52">
        <f t="shared" ca="1" si="48"/>
        <v>0</v>
      </c>
      <c r="Z36" s="52">
        <f t="shared" ca="1" si="48"/>
        <v>0</v>
      </c>
      <c r="AA36" s="52">
        <f t="shared" ca="1" si="48"/>
        <v>0</v>
      </c>
      <c r="AB36" s="52">
        <f t="shared" ca="1" si="48"/>
        <v>0</v>
      </c>
      <c r="AC36" s="52">
        <f t="shared" ca="1" si="48"/>
        <v>0</v>
      </c>
      <c r="AD36" s="52">
        <f t="shared" ca="1" si="48"/>
        <v>0</v>
      </c>
      <c r="AE36" s="52">
        <f t="shared" ca="1" si="48"/>
        <v>0</v>
      </c>
      <c r="AF36" s="52">
        <f t="shared" ca="1" si="48"/>
        <v>0</v>
      </c>
      <c r="AG36" s="52">
        <f t="shared" ca="1" si="48"/>
        <v>0</v>
      </c>
      <c r="AH36" s="52">
        <f t="shared" ca="1" si="48"/>
        <v>0</v>
      </c>
      <c r="AI36" s="52">
        <f t="shared" ca="1" si="48"/>
        <v>0</v>
      </c>
      <c r="AJ36" s="52">
        <f t="shared" ca="1" si="48"/>
        <v>0</v>
      </c>
      <c r="AK36" s="52">
        <f t="shared" ca="1" si="48"/>
        <v>0</v>
      </c>
      <c r="AL36" s="52">
        <f t="shared" ca="1" si="48"/>
        <v>0</v>
      </c>
      <c r="AM36" s="52">
        <f t="shared" ca="1" si="48"/>
        <v>3.3333333333333335</v>
      </c>
      <c r="AN36" s="52">
        <f t="shared" ca="1" si="48"/>
        <v>30</v>
      </c>
      <c r="AO36" s="52">
        <f t="shared" ca="1" si="48"/>
        <v>111</v>
      </c>
      <c r="AP36" s="52">
        <f t="shared" ca="1" si="48"/>
        <v>250.11111111111109</v>
      </c>
      <c r="AQ36" s="52">
        <f t="shared" ca="1" si="48"/>
        <v>403.22222222222229</v>
      </c>
      <c r="AR36" s="52">
        <f t="shared" ca="1" si="48"/>
        <v>536</v>
      </c>
      <c r="AS36" s="52">
        <f t="shared" ca="1" si="48"/>
        <v>659.11111111111109</v>
      </c>
      <c r="AT36" s="52">
        <f t="shared" ca="1" si="48"/>
        <v>800</v>
      </c>
      <c r="AU36" s="52">
        <f t="shared" si="48"/>
        <v>0</v>
      </c>
      <c r="AV36" s="52">
        <f t="shared" si="48"/>
        <v>0</v>
      </c>
      <c r="AW36" s="52">
        <f t="shared" si="48"/>
        <v>0</v>
      </c>
      <c r="AX36" s="52">
        <f t="shared" si="48"/>
        <v>0</v>
      </c>
      <c r="AY36" s="52">
        <f t="shared" si="48"/>
        <v>0</v>
      </c>
      <c r="AZ36" s="52">
        <f t="shared" si="48"/>
        <v>0</v>
      </c>
      <c r="BA36" s="52">
        <f t="shared" si="48"/>
        <v>0</v>
      </c>
      <c r="BB36" s="52">
        <f t="shared" si="48"/>
        <v>0</v>
      </c>
      <c r="BC36" s="52">
        <f t="shared" ref="BC36:CE36" si="49">BC86+BC136</f>
        <v>0</v>
      </c>
      <c r="BD36" s="52">
        <f t="shared" si="49"/>
        <v>0</v>
      </c>
      <c r="BE36" s="52">
        <f t="shared" si="49"/>
        <v>0</v>
      </c>
      <c r="BF36" s="52">
        <f t="shared" si="49"/>
        <v>0</v>
      </c>
      <c r="BG36" s="52">
        <f t="shared" si="49"/>
        <v>0</v>
      </c>
      <c r="BH36" s="52">
        <f t="shared" si="49"/>
        <v>0</v>
      </c>
      <c r="BI36" s="52">
        <f t="shared" si="49"/>
        <v>0</v>
      </c>
      <c r="BJ36" s="52">
        <f t="shared" si="49"/>
        <v>0</v>
      </c>
      <c r="BK36" s="52">
        <f t="shared" si="49"/>
        <v>0</v>
      </c>
      <c r="BL36" s="52">
        <f t="shared" si="49"/>
        <v>0</v>
      </c>
      <c r="BM36" s="52">
        <f t="shared" si="49"/>
        <v>0</v>
      </c>
      <c r="BN36" s="52">
        <f t="shared" si="49"/>
        <v>0</v>
      </c>
      <c r="BO36" s="52">
        <f t="shared" si="49"/>
        <v>0</v>
      </c>
      <c r="BP36" s="52">
        <f t="shared" si="49"/>
        <v>0</v>
      </c>
      <c r="BQ36" s="52">
        <f t="shared" si="49"/>
        <v>0</v>
      </c>
      <c r="BR36" s="52">
        <f t="shared" si="49"/>
        <v>0</v>
      </c>
      <c r="BS36" s="52">
        <f t="shared" si="49"/>
        <v>0</v>
      </c>
      <c r="BT36" s="52">
        <f t="shared" si="49"/>
        <v>0</v>
      </c>
      <c r="BU36" s="52">
        <f t="shared" si="49"/>
        <v>0</v>
      </c>
      <c r="BV36" s="52">
        <f t="shared" si="49"/>
        <v>0</v>
      </c>
      <c r="BW36" s="52">
        <f t="shared" si="49"/>
        <v>0</v>
      </c>
      <c r="BX36" s="52">
        <f t="shared" si="49"/>
        <v>0</v>
      </c>
      <c r="BY36" s="52">
        <f t="shared" si="49"/>
        <v>0</v>
      </c>
      <c r="BZ36" s="52">
        <f t="shared" si="49"/>
        <v>0</v>
      </c>
      <c r="CA36" s="52">
        <f t="shared" si="49"/>
        <v>0</v>
      </c>
      <c r="CB36" s="52">
        <f t="shared" si="49"/>
        <v>0</v>
      </c>
      <c r="CC36" s="52">
        <f t="shared" si="49"/>
        <v>0</v>
      </c>
      <c r="CD36" s="52">
        <f t="shared" si="49"/>
        <v>0</v>
      </c>
      <c r="CE36" s="52">
        <f t="shared" si="49"/>
        <v>0</v>
      </c>
    </row>
    <row r="37" spans="2:83" ht="22.8" customHeight="1" x14ac:dyDescent="0.25">
      <c r="B37" s="307"/>
      <c r="C37" s="54" t="s">
        <v>298</v>
      </c>
      <c r="E37" s="68">
        <f t="shared" ca="1" si="39"/>
        <v>3.3333333333333335</v>
      </c>
      <c r="G37" s="16"/>
      <c r="H37" s="16"/>
      <c r="I37" s="16"/>
      <c r="J37" s="16"/>
      <c r="K37" s="16"/>
      <c r="L37" s="16"/>
      <c r="M37" s="16"/>
      <c r="N37" s="16"/>
      <c r="O37" s="16"/>
      <c r="P37" s="16"/>
      <c r="Q37" s="16"/>
      <c r="R37" s="16"/>
      <c r="S37" s="16"/>
      <c r="T37" s="16"/>
      <c r="U37" s="16"/>
      <c r="V37" s="16"/>
      <c r="W37" s="52">
        <f t="shared" ref="W37:BB37" ca="1" si="50">W87+W137</f>
        <v>0</v>
      </c>
      <c r="X37" s="52">
        <f t="shared" ca="1" si="50"/>
        <v>0</v>
      </c>
      <c r="Y37" s="52">
        <f t="shared" ca="1" si="50"/>
        <v>7.0309150100000009E-2</v>
      </c>
      <c r="Z37" s="52">
        <f t="shared" ca="1" si="50"/>
        <v>0.605584417528788</v>
      </c>
      <c r="AA37" s="52">
        <f t="shared" ca="1" si="50"/>
        <v>2.5051609117227276</v>
      </c>
      <c r="AB37" s="52">
        <f t="shared" ca="1" si="50"/>
        <v>7.0949395194378777</v>
      </c>
      <c r="AC37" s="52">
        <f t="shared" ca="1" si="50"/>
        <v>15.440050335647472</v>
      </c>
      <c r="AD37" s="52">
        <f t="shared" ca="1" si="50"/>
        <v>27.836982070441408</v>
      </c>
      <c r="AE37" s="52">
        <f t="shared" ca="1" si="50"/>
        <v>43.749609960384845</v>
      </c>
      <c r="AF37" s="52">
        <f t="shared" ca="1" si="50"/>
        <v>62.279386905895947</v>
      </c>
      <c r="AG37" s="52">
        <f t="shared" ca="1" si="50"/>
        <v>82.579004382075084</v>
      </c>
      <c r="AH37" s="52">
        <f t="shared" ca="1" si="50"/>
        <v>103.96359003500588</v>
      </c>
      <c r="AI37" s="52">
        <f t="shared" ca="1" si="50"/>
        <v>125.9426330681204</v>
      </c>
      <c r="AJ37" s="52">
        <f t="shared" ca="1" si="50"/>
        <v>148.29578214646048</v>
      </c>
      <c r="AK37" s="52">
        <f t="shared" ca="1" si="50"/>
        <v>171.37471088880977</v>
      </c>
      <c r="AL37" s="52">
        <f t="shared" ca="1" si="50"/>
        <v>197.11080594650656</v>
      </c>
      <c r="AM37" s="52">
        <f t="shared" ca="1" si="50"/>
        <v>229.19145456922271</v>
      </c>
      <c r="AN37" s="52">
        <f t="shared" ca="1" si="50"/>
        <v>272.3051079808879</v>
      </c>
      <c r="AO37" s="52">
        <f t="shared" ca="1" si="50"/>
        <v>328.29629532152865</v>
      </c>
      <c r="AP37" s="52">
        <f t="shared" ca="1" si="50"/>
        <v>394.16605924941234</v>
      </c>
      <c r="AQ37" s="52">
        <f t="shared" ca="1" si="50"/>
        <v>461.40085543006745</v>
      </c>
      <c r="AR37" s="52">
        <f t="shared" ca="1" si="50"/>
        <v>518.48048398760216</v>
      </c>
      <c r="AS37" s="52">
        <f t="shared" ca="1" si="50"/>
        <v>555.46183425001345</v>
      </c>
      <c r="AT37" s="52">
        <f t="shared" ca="1" si="50"/>
        <v>557.93685202657525</v>
      </c>
      <c r="AU37" s="52">
        <f t="shared" si="50"/>
        <v>0</v>
      </c>
      <c r="AV37" s="52">
        <f t="shared" si="50"/>
        <v>0</v>
      </c>
      <c r="AW37" s="52">
        <f t="shared" si="50"/>
        <v>0</v>
      </c>
      <c r="AX37" s="52">
        <f t="shared" si="50"/>
        <v>0</v>
      </c>
      <c r="AY37" s="52">
        <f t="shared" si="50"/>
        <v>0</v>
      </c>
      <c r="AZ37" s="52">
        <f t="shared" si="50"/>
        <v>0</v>
      </c>
      <c r="BA37" s="52">
        <f t="shared" si="50"/>
        <v>0</v>
      </c>
      <c r="BB37" s="52">
        <f t="shared" si="50"/>
        <v>0</v>
      </c>
      <c r="BC37" s="52">
        <f t="shared" ref="BC37:CE37" si="51">BC87+BC137</f>
        <v>0</v>
      </c>
      <c r="BD37" s="52">
        <f t="shared" si="51"/>
        <v>0</v>
      </c>
      <c r="BE37" s="52">
        <f t="shared" si="51"/>
        <v>0</v>
      </c>
      <c r="BF37" s="52">
        <f t="shared" si="51"/>
        <v>0</v>
      </c>
      <c r="BG37" s="52">
        <f t="shared" si="51"/>
        <v>0</v>
      </c>
      <c r="BH37" s="52">
        <f t="shared" si="51"/>
        <v>0</v>
      </c>
      <c r="BI37" s="52">
        <f t="shared" si="51"/>
        <v>0</v>
      </c>
      <c r="BJ37" s="52">
        <f t="shared" si="51"/>
        <v>0</v>
      </c>
      <c r="BK37" s="52">
        <f t="shared" si="51"/>
        <v>0</v>
      </c>
      <c r="BL37" s="52">
        <f t="shared" si="51"/>
        <v>0</v>
      </c>
      <c r="BM37" s="52">
        <f t="shared" si="51"/>
        <v>0</v>
      </c>
      <c r="BN37" s="52">
        <f t="shared" si="51"/>
        <v>0</v>
      </c>
      <c r="BO37" s="52">
        <f t="shared" si="51"/>
        <v>0</v>
      </c>
      <c r="BP37" s="52">
        <f t="shared" si="51"/>
        <v>0</v>
      </c>
      <c r="BQ37" s="52">
        <f t="shared" si="51"/>
        <v>0</v>
      </c>
      <c r="BR37" s="52">
        <f t="shared" si="51"/>
        <v>0</v>
      </c>
      <c r="BS37" s="52">
        <f t="shared" si="51"/>
        <v>0</v>
      </c>
      <c r="BT37" s="52">
        <f t="shared" si="51"/>
        <v>0</v>
      </c>
      <c r="BU37" s="52">
        <f t="shared" si="51"/>
        <v>0</v>
      </c>
      <c r="BV37" s="52">
        <f t="shared" si="51"/>
        <v>0</v>
      </c>
      <c r="BW37" s="52">
        <f t="shared" si="51"/>
        <v>0</v>
      </c>
      <c r="BX37" s="52">
        <f t="shared" si="51"/>
        <v>0</v>
      </c>
      <c r="BY37" s="52">
        <f t="shared" si="51"/>
        <v>0</v>
      </c>
      <c r="BZ37" s="52">
        <f t="shared" si="51"/>
        <v>0</v>
      </c>
      <c r="CA37" s="52">
        <f t="shared" si="51"/>
        <v>0</v>
      </c>
      <c r="CB37" s="52">
        <f t="shared" si="51"/>
        <v>0</v>
      </c>
      <c r="CC37" s="52">
        <f t="shared" si="51"/>
        <v>0</v>
      </c>
      <c r="CD37" s="52">
        <f t="shared" si="51"/>
        <v>0</v>
      </c>
      <c r="CE37" s="52">
        <f t="shared" si="51"/>
        <v>0</v>
      </c>
    </row>
    <row r="38" spans="2:83" x14ac:dyDescent="0.25">
      <c r="B38" s="307"/>
      <c r="C38" s="3" t="s">
        <v>77</v>
      </c>
      <c r="E38" s="68"/>
      <c r="G38" s="17"/>
      <c r="H38" s="17"/>
      <c r="I38" s="17"/>
      <c r="J38" s="17"/>
      <c r="K38" s="17"/>
      <c r="L38" s="17"/>
      <c r="M38" s="17"/>
      <c r="N38" s="17"/>
      <c r="O38" s="17"/>
      <c r="P38" s="17"/>
      <c r="Q38" s="17"/>
      <c r="R38" s="17"/>
      <c r="S38" s="17"/>
      <c r="T38" s="17"/>
      <c r="U38" s="17"/>
      <c r="V38" s="17"/>
      <c r="W38" s="6">
        <f t="shared" ref="W38:BR38" ca="1" si="52">SUM(W32:W37)</f>
        <v>296.83581378497001</v>
      </c>
      <c r="X38" s="6">
        <f t="shared" ca="1" si="52"/>
        <v>348.5744733824543</v>
      </c>
      <c r="Y38" s="6">
        <f t="shared" ca="1" si="52"/>
        <v>416.6267634985731</v>
      </c>
      <c r="Z38" s="6">
        <f t="shared" ca="1" si="52"/>
        <v>492.10600015413542</v>
      </c>
      <c r="AA38" s="6">
        <f t="shared" ca="1" si="52"/>
        <v>556.59134249635906</v>
      </c>
      <c r="AB38" s="6">
        <f t="shared" ca="1" si="52"/>
        <v>611.19065091482162</v>
      </c>
      <c r="AC38" s="6">
        <f t="shared" ca="1" si="52"/>
        <v>661.24580121892552</v>
      </c>
      <c r="AD38" s="6">
        <f t="shared" ca="1" si="52"/>
        <v>709.1300022895166</v>
      </c>
      <c r="AE38" s="6">
        <f t="shared" ca="1" si="52"/>
        <v>759.42092032973846</v>
      </c>
      <c r="AF38" s="6">
        <f t="shared" ca="1" si="52"/>
        <v>812.61293996237589</v>
      </c>
      <c r="AG38" s="6">
        <f t="shared" ca="1" si="52"/>
        <v>867.764782146784</v>
      </c>
      <c r="AH38" s="6">
        <f t="shared" ca="1" si="52"/>
        <v>924.12686250423712</v>
      </c>
      <c r="AI38" s="6">
        <f t="shared" ca="1" si="52"/>
        <v>981.10405477925292</v>
      </c>
      <c r="AJ38" s="6">
        <f t="shared" ca="1" si="52"/>
        <v>1038.2078946090619</v>
      </c>
      <c r="AK38" s="6">
        <f t="shared" ca="1" si="52"/>
        <v>1095.3453422651564</v>
      </c>
      <c r="AL38" s="6">
        <f t="shared" ca="1" si="52"/>
        <v>1163.7050009267869</v>
      </c>
      <c r="AM38" s="6">
        <f t="shared" ca="1" si="52"/>
        <v>1242.7573660524231</v>
      </c>
      <c r="AN38" s="6">
        <f t="shared" ca="1" si="52"/>
        <v>1363.1571407426663</v>
      </c>
      <c r="AO38" s="6">
        <f t="shared" ca="1" si="52"/>
        <v>1549.0608102434794</v>
      </c>
      <c r="AP38" s="6">
        <f t="shared" ca="1" si="52"/>
        <v>1803.651157883523</v>
      </c>
      <c r="AQ38" s="6">
        <f t="shared" ca="1" si="52"/>
        <v>2058.5583529688197</v>
      </c>
      <c r="AR38" s="6">
        <f t="shared" ca="1" si="52"/>
        <v>2263.8293887792652</v>
      </c>
      <c r="AS38" s="6">
        <f t="shared" ca="1" si="52"/>
        <v>2425.6364148788098</v>
      </c>
      <c r="AT38" s="6">
        <f t="shared" ca="1" si="52"/>
        <v>2569.3493595741043</v>
      </c>
      <c r="AU38" s="6">
        <f t="shared" si="52"/>
        <v>0</v>
      </c>
      <c r="AV38" s="6">
        <f t="shared" si="52"/>
        <v>0</v>
      </c>
      <c r="AW38" s="6">
        <f t="shared" si="52"/>
        <v>0</v>
      </c>
      <c r="AX38" s="6">
        <f t="shared" si="52"/>
        <v>0</v>
      </c>
      <c r="AY38" s="6">
        <f t="shared" si="52"/>
        <v>0</v>
      </c>
      <c r="AZ38" s="6">
        <f t="shared" si="52"/>
        <v>0</v>
      </c>
      <c r="BA38" s="6">
        <f t="shared" si="52"/>
        <v>0</v>
      </c>
      <c r="BB38" s="6">
        <f t="shared" si="52"/>
        <v>0</v>
      </c>
      <c r="BC38" s="6">
        <f t="shared" si="52"/>
        <v>0</v>
      </c>
      <c r="BD38" s="6">
        <f t="shared" si="52"/>
        <v>0</v>
      </c>
      <c r="BE38" s="6">
        <f t="shared" si="52"/>
        <v>0</v>
      </c>
      <c r="BF38" s="6">
        <f t="shared" si="52"/>
        <v>0</v>
      </c>
      <c r="BG38" s="6">
        <f t="shared" si="52"/>
        <v>0</v>
      </c>
      <c r="BH38" s="6">
        <f t="shared" si="52"/>
        <v>0</v>
      </c>
      <c r="BI38" s="6">
        <f t="shared" si="52"/>
        <v>0</v>
      </c>
      <c r="BJ38" s="6">
        <f t="shared" si="52"/>
        <v>0</v>
      </c>
      <c r="BK38" s="6">
        <f t="shared" si="52"/>
        <v>0</v>
      </c>
      <c r="BL38" s="6">
        <f t="shared" si="52"/>
        <v>0</v>
      </c>
      <c r="BM38" s="6">
        <f t="shared" si="52"/>
        <v>0</v>
      </c>
      <c r="BN38" s="6">
        <f t="shared" si="52"/>
        <v>0</v>
      </c>
      <c r="BO38" s="6">
        <f t="shared" si="52"/>
        <v>0</v>
      </c>
      <c r="BP38" s="6">
        <f t="shared" si="52"/>
        <v>0</v>
      </c>
      <c r="BQ38" s="6">
        <f t="shared" si="52"/>
        <v>0</v>
      </c>
      <c r="BR38" s="6">
        <f t="shared" si="52"/>
        <v>0</v>
      </c>
      <c r="BS38" s="6">
        <f t="shared" ref="BS38:CE38" si="53">SUM(BS32:BS37)</f>
        <v>0</v>
      </c>
      <c r="BT38" s="6">
        <f t="shared" si="53"/>
        <v>0</v>
      </c>
      <c r="BU38" s="6">
        <f t="shared" si="53"/>
        <v>0</v>
      </c>
      <c r="BV38" s="6">
        <f t="shared" si="53"/>
        <v>0</v>
      </c>
      <c r="BW38" s="6">
        <f t="shared" si="53"/>
        <v>0</v>
      </c>
      <c r="BX38" s="6">
        <f t="shared" si="53"/>
        <v>0</v>
      </c>
      <c r="BY38" s="6">
        <f t="shared" si="53"/>
        <v>0</v>
      </c>
      <c r="BZ38" s="6">
        <f t="shared" si="53"/>
        <v>0</v>
      </c>
      <c r="CA38" s="6">
        <f t="shared" si="53"/>
        <v>0</v>
      </c>
      <c r="CB38" s="6">
        <f t="shared" si="53"/>
        <v>0</v>
      </c>
      <c r="CC38" s="6">
        <f t="shared" si="53"/>
        <v>0</v>
      </c>
      <c r="CD38" s="6">
        <f t="shared" si="53"/>
        <v>0</v>
      </c>
      <c r="CE38" s="6">
        <f t="shared" si="53"/>
        <v>0</v>
      </c>
    </row>
    <row r="39" spans="2:83" x14ac:dyDescent="0.25">
      <c r="B39" s="307" t="s">
        <v>3</v>
      </c>
      <c r="C39" s="54" t="s">
        <v>19</v>
      </c>
      <c r="E39" s="68">
        <f ca="1">(E89*SUM(W89:CE89)+E139*SUM(W139:CE139))/(SUM(W89:CE89)+SUM(W139:CE139))</f>
        <v>2.2222222222222228</v>
      </c>
      <c r="G39" s="16"/>
      <c r="H39" s="16"/>
      <c r="I39" s="16"/>
      <c r="J39" s="16"/>
      <c r="K39" s="16"/>
      <c r="L39" s="16"/>
      <c r="M39" s="16"/>
      <c r="N39" s="16"/>
      <c r="O39" s="16"/>
      <c r="P39" s="16"/>
      <c r="Q39" s="16"/>
      <c r="R39" s="16"/>
      <c r="S39" s="16"/>
      <c r="T39" s="16"/>
      <c r="U39" s="16"/>
      <c r="V39" s="16"/>
      <c r="W39" s="52">
        <f t="shared" ref="W39:BB39" ca="1" si="54">W89+W139</f>
        <v>382.68180884299483</v>
      </c>
      <c r="X39" s="52">
        <f t="shared" ca="1" si="54"/>
        <v>383.66344689000357</v>
      </c>
      <c r="Y39" s="52">
        <f t="shared" ca="1" si="54"/>
        <v>381.47565620172799</v>
      </c>
      <c r="Z39" s="52">
        <f t="shared" ca="1" si="54"/>
        <v>377.13654762791822</v>
      </c>
      <c r="AA39" s="52">
        <f t="shared" ca="1" si="54"/>
        <v>371.57381714859031</v>
      </c>
      <c r="AB39" s="52">
        <f t="shared" ca="1" si="54"/>
        <v>365.85479304503667</v>
      </c>
      <c r="AC39" s="52">
        <f t="shared" ca="1" si="54"/>
        <v>361.10294082670902</v>
      </c>
      <c r="AD39" s="52">
        <f t="shared" ca="1" si="54"/>
        <v>357.45776798939181</v>
      </c>
      <c r="AE39" s="52">
        <f t="shared" ca="1" si="54"/>
        <v>354.25007963979931</v>
      </c>
      <c r="AF39" s="52">
        <f t="shared" ca="1" si="54"/>
        <v>350.92068072122629</v>
      </c>
      <c r="AG39" s="52">
        <f t="shared" ca="1" si="54"/>
        <v>347.19450247637417</v>
      </c>
      <c r="AH39" s="52">
        <f t="shared" ca="1" si="54"/>
        <v>342.97019993749336</v>
      </c>
      <c r="AI39" s="52">
        <f t="shared" ca="1" si="54"/>
        <v>338.34460637768382</v>
      </c>
      <c r="AJ39" s="52">
        <f t="shared" ca="1" si="54"/>
        <v>333.52530218881111</v>
      </c>
      <c r="AK39" s="52">
        <f t="shared" ca="1" si="54"/>
        <v>328.6359518652082</v>
      </c>
      <c r="AL39" s="52">
        <f t="shared" ca="1" si="54"/>
        <v>323.6080020407673</v>
      </c>
      <c r="AM39" s="52">
        <f t="shared" ca="1" si="54"/>
        <v>316.97391755538888</v>
      </c>
      <c r="AN39" s="52">
        <f t="shared" ca="1" si="54"/>
        <v>305.93493501845086</v>
      </c>
      <c r="AO39" s="52">
        <f t="shared" ca="1" si="54"/>
        <v>280.17016448496207</v>
      </c>
      <c r="AP39" s="52">
        <f t="shared" ca="1" si="54"/>
        <v>238.91615385919809</v>
      </c>
      <c r="AQ39" s="52">
        <f t="shared" ca="1" si="54"/>
        <v>191.95130464654758</v>
      </c>
      <c r="AR39" s="52">
        <f t="shared" ca="1" si="54"/>
        <v>154.40574746714105</v>
      </c>
      <c r="AS39" s="52">
        <f t="shared" ca="1" si="54"/>
        <v>131.48358707474074</v>
      </c>
      <c r="AT39" s="52">
        <f t="shared" ca="1" si="54"/>
        <v>103.83331770444444</v>
      </c>
      <c r="AU39" s="52">
        <f t="shared" si="54"/>
        <v>0</v>
      </c>
      <c r="AV39" s="52">
        <f t="shared" si="54"/>
        <v>0</v>
      </c>
      <c r="AW39" s="52">
        <f t="shared" si="54"/>
        <v>0</v>
      </c>
      <c r="AX39" s="52">
        <f t="shared" si="54"/>
        <v>0</v>
      </c>
      <c r="AY39" s="52">
        <f t="shared" si="54"/>
        <v>0</v>
      </c>
      <c r="AZ39" s="52">
        <f t="shared" si="54"/>
        <v>0</v>
      </c>
      <c r="BA39" s="52">
        <f t="shared" si="54"/>
        <v>0</v>
      </c>
      <c r="BB39" s="52">
        <f t="shared" si="54"/>
        <v>0</v>
      </c>
      <c r="BC39" s="52">
        <f t="shared" ref="BC39:CE39" si="55">BC89+BC139</f>
        <v>0</v>
      </c>
      <c r="BD39" s="52">
        <f t="shared" si="55"/>
        <v>0</v>
      </c>
      <c r="BE39" s="52">
        <f t="shared" si="55"/>
        <v>0</v>
      </c>
      <c r="BF39" s="52">
        <f t="shared" si="55"/>
        <v>0</v>
      </c>
      <c r="BG39" s="52">
        <f t="shared" si="55"/>
        <v>0</v>
      </c>
      <c r="BH39" s="52">
        <f t="shared" si="55"/>
        <v>0</v>
      </c>
      <c r="BI39" s="52">
        <f t="shared" si="55"/>
        <v>0</v>
      </c>
      <c r="BJ39" s="52">
        <f t="shared" si="55"/>
        <v>0</v>
      </c>
      <c r="BK39" s="52">
        <f t="shared" si="55"/>
        <v>0</v>
      </c>
      <c r="BL39" s="52">
        <f t="shared" si="55"/>
        <v>0</v>
      </c>
      <c r="BM39" s="52">
        <f t="shared" si="55"/>
        <v>0</v>
      </c>
      <c r="BN39" s="52">
        <f t="shared" si="55"/>
        <v>0</v>
      </c>
      <c r="BO39" s="52">
        <f t="shared" si="55"/>
        <v>0</v>
      </c>
      <c r="BP39" s="52">
        <f t="shared" si="55"/>
        <v>0</v>
      </c>
      <c r="BQ39" s="52">
        <f t="shared" si="55"/>
        <v>0</v>
      </c>
      <c r="BR39" s="52">
        <f t="shared" si="55"/>
        <v>0</v>
      </c>
      <c r="BS39" s="52">
        <f t="shared" si="55"/>
        <v>0</v>
      </c>
      <c r="BT39" s="52">
        <f t="shared" si="55"/>
        <v>0</v>
      </c>
      <c r="BU39" s="52">
        <f t="shared" si="55"/>
        <v>0</v>
      </c>
      <c r="BV39" s="52">
        <f t="shared" si="55"/>
        <v>0</v>
      </c>
      <c r="BW39" s="52">
        <f t="shared" si="55"/>
        <v>0</v>
      </c>
      <c r="BX39" s="52">
        <f t="shared" si="55"/>
        <v>0</v>
      </c>
      <c r="BY39" s="52">
        <f t="shared" si="55"/>
        <v>0</v>
      </c>
      <c r="BZ39" s="52">
        <f t="shared" si="55"/>
        <v>0</v>
      </c>
      <c r="CA39" s="52">
        <f t="shared" si="55"/>
        <v>0</v>
      </c>
      <c r="CB39" s="52">
        <f t="shared" si="55"/>
        <v>0</v>
      </c>
      <c r="CC39" s="52">
        <f t="shared" si="55"/>
        <v>0</v>
      </c>
      <c r="CD39" s="52">
        <f t="shared" si="55"/>
        <v>0</v>
      </c>
      <c r="CE39" s="52">
        <f t="shared" si="55"/>
        <v>0</v>
      </c>
    </row>
    <row r="40" spans="2:83" ht="24" x14ac:dyDescent="0.25">
      <c r="B40" s="307"/>
      <c r="C40" s="54" t="s">
        <v>20</v>
      </c>
      <c r="E40" s="68">
        <f ca="1">(E90*SUM(W90:CE90)+E140*SUM(W140:CE140))/(SUM(W90:CE90)+SUM(W140:CE140))</f>
        <v>2.2222222222222228</v>
      </c>
      <c r="G40" s="16"/>
      <c r="H40" s="16"/>
      <c r="I40" s="16"/>
      <c r="J40" s="16"/>
      <c r="K40" s="16"/>
      <c r="L40" s="16"/>
      <c r="M40" s="16"/>
      <c r="N40" s="16"/>
      <c r="O40" s="16"/>
      <c r="P40" s="16"/>
      <c r="Q40" s="16"/>
      <c r="R40" s="16"/>
      <c r="S40" s="16"/>
      <c r="T40" s="16"/>
      <c r="U40" s="16"/>
      <c r="V40" s="16"/>
      <c r="W40" s="52">
        <f t="shared" ref="W40:BB40" ca="1" si="56">W90+W140</f>
        <v>3347.9587753086421</v>
      </c>
      <c r="X40" s="52">
        <f t="shared" ca="1" si="56"/>
        <v>3353.4144628838076</v>
      </c>
      <c r="Y40" s="52">
        <f t="shared" ca="1" si="56"/>
        <v>3337.4562281575927</v>
      </c>
      <c r="Z40" s="52">
        <f t="shared" ca="1" si="56"/>
        <v>3316.7333610406718</v>
      </c>
      <c r="AA40" s="52">
        <f t="shared" ca="1" si="56"/>
        <v>3296.0104939237508</v>
      </c>
      <c r="AB40" s="52">
        <f t="shared" ca="1" si="56"/>
        <v>3275.2876268068294</v>
      </c>
      <c r="AC40" s="52">
        <f t="shared" ca="1" si="56"/>
        <v>3254.564759689908</v>
      </c>
      <c r="AD40" s="52">
        <f t="shared" ca="1" si="56"/>
        <v>3233.8418925729879</v>
      </c>
      <c r="AE40" s="52">
        <f t="shared" ca="1" si="56"/>
        <v>3213.1190254560661</v>
      </c>
      <c r="AF40" s="52">
        <f t="shared" ca="1" si="56"/>
        <v>3192.3961583391456</v>
      </c>
      <c r="AG40" s="52">
        <f t="shared" ca="1" si="56"/>
        <v>3171.6732912222242</v>
      </c>
      <c r="AH40" s="52">
        <f t="shared" ca="1" si="56"/>
        <v>3150.9504241053028</v>
      </c>
      <c r="AI40" s="52">
        <f t="shared" ca="1" si="56"/>
        <v>3130.2275569883823</v>
      </c>
      <c r="AJ40" s="52">
        <f t="shared" ca="1" si="56"/>
        <v>3109.5046898714604</v>
      </c>
      <c r="AK40" s="52">
        <f t="shared" ca="1" si="56"/>
        <v>3088.7818227545395</v>
      </c>
      <c r="AL40" s="52">
        <f t="shared" ca="1" si="56"/>
        <v>3068.058955637619</v>
      </c>
      <c r="AM40" s="52">
        <f t="shared" ca="1" si="56"/>
        <v>3047.3360885206976</v>
      </c>
      <c r="AN40" s="52">
        <f t="shared" ca="1" si="56"/>
        <v>3026.6132214037771</v>
      </c>
      <c r="AO40" s="52">
        <f t="shared" ca="1" si="56"/>
        <v>2833.7113331561395</v>
      </c>
      <c r="AP40" s="52">
        <f t="shared" ca="1" si="56"/>
        <v>2350.1347351111144</v>
      </c>
      <c r="AQ40" s="52">
        <f t="shared" ca="1" si="56"/>
        <v>1759.8004437037048</v>
      </c>
      <c r="AR40" s="52">
        <f t="shared" ca="1" si="56"/>
        <v>1218.7235773703705</v>
      </c>
      <c r="AS40" s="52">
        <f t="shared" ca="1" si="56"/>
        <v>783.75782214814819</v>
      </c>
      <c r="AT40" s="52">
        <f t="shared" ca="1" si="56"/>
        <v>457.22222222222229</v>
      </c>
      <c r="AU40" s="52">
        <f t="shared" si="56"/>
        <v>0</v>
      </c>
      <c r="AV40" s="52">
        <f t="shared" si="56"/>
        <v>0</v>
      </c>
      <c r="AW40" s="52">
        <f t="shared" si="56"/>
        <v>0</v>
      </c>
      <c r="AX40" s="52">
        <f t="shared" si="56"/>
        <v>0</v>
      </c>
      <c r="AY40" s="52">
        <f t="shared" si="56"/>
        <v>0</v>
      </c>
      <c r="AZ40" s="52">
        <f t="shared" si="56"/>
        <v>0</v>
      </c>
      <c r="BA40" s="52">
        <f t="shared" si="56"/>
        <v>0</v>
      </c>
      <c r="BB40" s="52">
        <f t="shared" si="56"/>
        <v>0</v>
      </c>
      <c r="BC40" s="52">
        <f t="shared" ref="BC40:CE40" si="57">BC90+BC140</f>
        <v>0</v>
      </c>
      <c r="BD40" s="52">
        <f t="shared" si="57"/>
        <v>0</v>
      </c>
      <c r="BE40" s="52">
        <f t="shared" si="57"/>
        <v>0</v>
      </c>
      <c r="BF40" s="52">
        <f t="shared" si="57"/>
        <v>0</v>
      </c>
      <c r="BG40" s="52">
        <f t="shared" si="57"/>
        <v>0</v>
      </c>
      <c r="BH40" s="52">
        <f t="shared" si="57"/>
        <v>0</v>
      </c>
      <c r="BI40" s="52">
        <f t="shared" si="57"/>
        <v>0</v>
      </c>
      <c r="BJ40" s="52">
        <f t="shared" si="57"/>
        <v>0</v>
      </c>
      <c r="BK40" s="52">
        <f t="shared" si="57"/>
        <v>0</v>
      </c>
      <c r="BL40" s="52">
        <f t="shared" si="57"/>
        <v>0</v>
      </c>
      <c r="BM40" s="52">
        <f t="shared" si="57"/>
        <v>0</v>
      </c>
      <c r="BN40" s="52">
        <f t="shared" si="57"/>
        <v>0</v>
      </c>
      <c r="BO40" s="52">
        <f t="shared" si="57"/>
        <v>0</v>
      </c>
      <c r="BP40" s="52">
        <f t="shared" si="57"/>
        <v>0</v>
      </c>
      <c r="BQ40" s="52">
        <f t="shared" si="57"/>
        <v>0</v>
      </c>
      <c r="BR40" s="52">
        <f t="shared" si="57"/>
        <v>0</v>
      </c>
      <c r="BS40" s="52">
        <f t="shared" si="57"/>
        <v>0</v>
      </c>
      <c r="BT40" s="52">
        <f t="shared" si="57"/>
        <v>0</v>
      </c>
      <c r="BU40" s="52">
        <f t="shared" si="57"/>
        <v>0</v>
      </c>
      <c r="BV40" s="52">
        <f t="shared" si="57"/>
        <v>0</v>
      </c>
      <c r="BW40" s="52">
        <f t="shared" si="57"/>
        <v>0</v>
      </c>
      <c r="BX40" s="52">
        <f t="shared" si="57"/>
        <v>0</v>
      </c>
      <c r="BY40" s="52">
        <f t="shared" si="57"/>
        <v>0</v>
      </c>
      <c r="BZ40" s="52">
        <f t="shared" si="57"/>
        <v>0</v>
      </c>
      <c r="CA40" s="52">
        <f t="shared" si="57"/>
        <v>0</v>
      </c>
      <c r="CB40" s="52">
        <f t="shared" si="57"/>
        <v>0</v>
      </c>
      <c r="CC40" s="52">
        <f t="shared" si="57"/>
        <v>0</v>
      </c>
      <c r="CD40" s="52">
        <f t="shared" si="57"/>
        <v>0</v>
      </c>
      <c r="CE40" s="52">
        <f t="shared" si="57"/>
        <v>0</v>
      </c>
    </row>
    <row r="41" spans="2:83" x14ac:dyDescent="0.25">
      <c r="B41" s="307"/>
      <c r="C41" s="3" t="s">
        <v>78</v>
      </c>
      <c r="E41" s="68"/>
      <c r="G41" s="17"/>
      <c r="H41" s="17"/>
      <c r="I41" s="17"/>
      <c r="J41" s="17"/>
      <c r="K41" s="17"/>
      <c r="L41" s="17"/>
      <c r="M41" s="17"/>
      <c r="N41" s="17"/>
      <c r="O41" s="17"/>
      <c r="P41" s="17"/>
      <c r="Q41" s="17"/>
      <c r="R41" s="17"/>
      <c r="S41" s="17"/>
      <c r="T41" s="17"/>
      <c r="U41" s="17"/>
      <c r="V41" s="17"/>
      <c r="W41" s="6">
        <f t="shared" ref="W41:BR41" ca="1" si="58">W39+W40</f>
        <v>3730.6405841516371</v>
      </c>
      <c r="X41" s="6">
        <f t="shared" ca="1" si="58"/>
        <v>3737.0779097738114</v>
      </c>
      <c r="Y41" s="6">
        <f t="shared" ca="1" si="58"/>
        <v>3718.9318843593205</v>
      </c>
      <c r="Z41" s="6">
        <f t="shared" ca="1" si="58"/>
        <v>3693.8699086685901</v>
      </c>
      <c r="AA41" s="6">
        <f t="shared" ca="1" si="58"/>
        <v>3667.5843110723413</v>
      </c>
      <c r="AB41" s="6">
        <f t="shared" ca="1" si="58"/>
        <v>3641.1424198518662</v>
      </c>
      <c r="AC41" s="6">
        <f t="shared" ca="1" si="58"/>
        <v>3615.6677005166171</v>
      </c>
      <c r="AD41" s="6">
        <f t="shared" ca="1" si="58"/>
        <v>3591.2996605623798</v>
      </c>
      <c r="AE41" s="6">
        <f t="shared" ca="1" si="58"/>
        <v>3567.3691050958655</v>
      </c>
      <c r="AF41" s="6">
        <f t="shared" ca="1" si="58"/>
        <v>3543.3168390603719</v>
      </c>
      <c r="AG41" s="6">
        <f t="shared" ca="1" si="58"/>
        <v>3518.8677936985982</v>
      </c>
      <c r="AH41" s="6">
        <f t="shared" ca="1" si="58"/>
        <v>3493.9206240427961</v>
      </c>
      <c r="AI41" s="6">
        <f t="shared" ca="1" si="58"/>
        <v>3468.572163366066</v>
      </c>
      <c r="AJ41" s="6">
        <f t="shared" ca="1" si="58"/>
        <v>3443.0299920602715</v>
      </c>
      <c r="AK41" s="6">
        <f t="shared" ca="1" si="58"/>
        <v>3417.4177746197474</v>
      </c>
      <c r="AL41" s="6">
        <f t="shared" ca="1" si="58"/>
        <v>3391.6669576783861</v>
      </c>
      <c r="AM41" s="6">
        <f t="shared" ca="1" si="58"/>
        <v>3364.3100060760862</v>
      </c>
      <c r="AN41" s="6">
        <f t="shared" ca="1" si="58"/>
        <v>3332.5481564222277</v>
      </c>
      <c r="AO41" s="6">
        <f t="shared" ca="1" si="58"/>
        <v>3113.8814976411018</v>
      </c>
      <c r="AP41" s="6">
        <f t="shared" ca="1" si="58"/>
        <v>2589.0508889703124</v>
      </c>
      <c r="AQ41" s="6">
        <f t="shared" ca="1" si="58"/>
        <v>1951.7517483502525</v>
      </c>
      <c r="AR41" s="6">
        <f t="shared" ca="1" si="58"/>
        <v>1373.1293248375116</v>
      </c>
      <c r="AS41" s="6">
        <f t="shared" ca="1" si="58"/>
        <v>915.24140922288893</v>
      </c>
      <c r="AT41" s="6">
        <f t="shared" ca="1" si="58"/>
        <v>561.05553992666671</v>
      </c>
      <c r="AU41" s="6">
        <f t="shared" si="58"/>
        <v>0</v>
      </c>
      <c r="AV41" s="6">
        <f t="shared" si="58"/>
        <v>0</v>
      </c>
      <c r="AW41" s="6">
        <f t="shared" si="58"/>
        <v>0</v>
      </c>
      <c r="AX41" s="6">
        <f t="shared" si="58"/>
        <v>0</v>
      </c>
      <c r="AY41" s="6">
        <f t="shared" si="58"/>
        <v>0</v>
      </c>
      <c r="AZ41" s="6">
        <f t="shared" si="58"/>
        <v>0</v>
      </c>
      <c r="BA41" s="6">
        <f t="shared" si="58"/>
        <v>0</v>
      </c>
      <c r="BB41" s="6">
        <f t="shared" si="58"/>
        <v>0</v>
      </c>
      <c r="BC41" s="6">
        <f t="shared" si="58"/>
        <v>0</v>
      </c>
      <c r="BD41" s="6">
        <f t="shared" si="58"/>
        <v>0</v>
      </c>
      <c r="BE41" s="6">
        <f t="shared" si="58"/>
        <v>0</v>
      </c>
      <c r="BF41" s="6">
        <f t="shared" si="58"/>
        <v>0</v>
      </c>
      <c r="BG41" s="6">
        <f t="shared" si="58"/>
        <v>0</v>
      </c>
      <c r="BH41" s="6">
        <f t="shared" si="58"/>
        <v>0</v>
      </c>
      <c r="BI41" s="6">
        <f t="shared" si="58"/>
        <v>0</v>
      </c>
      <c r="BJ41" s="6">
        <f t="shared" si="58"/>
        <v>0</v>
      </c>
      <c r="BK41" s="6">
        <f t="shared" si="58"/>
        <v>0</v>
      </c>
      <c r="BL41" s="6">
        <f t="shared" si="58"/>
        <v>0</v>
      </c>
      <c r="BM41" s="6">
        <f t="shared" si="58"/>
        <v>0</v>
      </c>
      <c r="BN41" s="6">
        <f t="shared" si="58"/>
        <v>0</v>
      </c>
      <c r="BO41" s="6">
        <f t="shared" si="58"/>
        <v>0</v>
      </c>
      <c r="BP41" s="6">
        <f t="shared" si="58"/>
        <v>0</v>
      </c>
      <c r="BQ41" s="6">
        <f t="shared" si="58"/>
        <v>0</v>
      </c>
      <c r="BR41" s="6">
        <f t="shared" si="58"/>
        <v>0</v>
      </c>
      <c r="BS41" s="6">
        <f t="shared" ref="BS41:CE41" si="59">BS39+BS40</f>
        <v>0</v>
      </c>
      <c r="BT41" s="6">
        <f t="shared" si="59"/>
        <v>0</v>
      </c>
      <c r="BU41" s="6">
        <f t="shared" si="59"/>
        <v>0</v>
      </c>
      <c r="BV41" s="6">
        <f t="shared" si="59"/>
        <v>0</v>
      </c>
      <c r="BW41" s="6">
        <f t="shared" si="59"/>
        <v>0</v>
      </c>
      <c r="BX41" s="6">
        <f t="shared" si="59"/>
        <v>0</v>
      </c>
      <c r="BY41" s="6">
        <f t="shared" si="59"/>
        <v>0</v>
      </c>
      <c r="BZ41" s="6">
        <f t="shared" si="59"/>
        <v>0</v>
      </c>
      <c r="CA41" s="6">
        <f t="shared" si="59"/>
        <v>0</v>
      </c>
      <c r="CB41" s="6">
        <f t="shared" si="59"/>
        <v>0</v>
      </c>
      <c r="CC41" s="6">
        <f t="shared" si="59"/>
        <v>0</v>
      </c>
      <c r="CD41" s="6">
        <f t="shared" si="59"/>
        <v>0</v>
      </c>
      <c r="CE41" s="6">
        <f t="shared" si="59"/>
        <v>0</v>
      </c>
    </row>
    <row r="42" spans="2:83" x14ac:dyDescent="0.25">
      <c r="B42" s="307" t="s">
        <v>4</v>
      </c>
      <c r="C42" s="54" t="s">
        <v>299</v>
      </c>
      <c r="E42" s="68">
        <f ca="1">(E92*SUM(W92:CE92)+E142*SUM(W142:CE142))/(SUM(W92:CE92)+SUM(W142:CE142))</f>
        <v>2</v>
      </c>
      <c r="G42" s="16"/>
      <c r="H42" s="16"/>
      <c r="I42" s="16"/>
      <c r="J42" s="16"/>
      <c r="K42" s="16"/>
      <c r="L42" s="16"/>
      <c r="M42" s="16"/>
      <c r="N42" s="16"/>
      <c r="O42" s="16"/>
      <c r="P42" s="16"/>
      <c r="Q42" s="16"/>
      <c r="R42" s="16"/>
      <c r="S42" s="16"/>
      <c r="T42" s="16"/>
      <c r="U42" s="16"/>
      <c r="V42" s="16"/>
      <c r="W42" s="52">
        <f t="shared" ref="W42:BB42" ca="1" si="60">W92+W142</f>
        <v>15.2</v>
      </c>
      <c r="X42" s="52">
        <f t="shared" ca="1" si="60"/>
        <v>15.399999999999999</v>
      </c>
      <c r="Y42" s="52">
        <f t="shared" ca="1" si="60"/>
        <v>16</v>
      </c>
      <c r="Z42" s="52">
        <f t="shared" ca="1" si="60"/>
        <v>16.8</v>
      </c>
      <c r="AA42" s="52">
        <f t="shared" ca="1" si="60"/>
        <v>17.447400000000002</v>
      </c>
      <c r="AB42" s="52">
        <f t="shared" ca="1" si="60"/>
        <v>17.7896</v>
      </c>
      <c r="AC42" s="52">
        <f t="shared" ca="1" si="60"/>
        <v>17.826599999999999</v>
      </c>
      <c r="AD42" s="52">
        <f t="shared" ca="1" si="60"/>
        <v>17.710999999999999</v>
      </c>
      <c r="AE42" s="52">
        <f t="shared" ca="1" si="60"/>
        <v>17.595399999999998</v>
      </c>
      <c r="AF42" s="52">
        <f t="shared" ca="1" si="60"/>
        <v>17.706400000000002</v>
      </c>
      <c r="AG42" s="52">
        <f t="shared" ca="1" si="60"/>
        <v>17.785933333333336</v>
      </c>
      <c r="AH42" s="52">
        <f t="shared" ca="1" si="60"/>
        <v>17.640333333333334</v>
      </c>
      <c r="AI42" s="52">
        <f t="shared" ca="1" si="60"/>
        <v>17.189999999999998</v>
      </c>
      <c r="AJ42" s="52">
        <f t="shared" ca="1" si="60"/>
        <v>16.608333333333334</v>
      </c>
      <c r="AK42" s="52">
        <f t="shared" ca="1" si="60"/>
        <v>16.038508466666666</v>
      </c>
      <c r="AL42" s="52">
        <f t="shared" ca="1" si="60"/>
        <v>15.223700533333332</v>
      </c>
      <c r="AM42" s="52">
        <f t="shared" ca="1" si="60"/>
        <v>14.248576199999999</v>
      </c>
      <c r="AN42" s="52">
        <f t="shared" ca="1" si="60"/>
        <v>13.163626999999998</v>
      </c>
      <c r="AO42" s="52">
        <f t="shared" ca="1" si="60"/>
        <v>12.078677800000001</v>
      </c>
      <c r="AP42" s="52">
        <f t="shared" ca="1" si="60"/>
        <v>11.052594800000001</v>
      </c>
      <c r="AQ42" s="52">
        <f t="shared" ca="1" si="60"/>
        <v>10.071531866666668</v>
      </c>
      <c r="AR42" s="52">
        <f t="shared" ca="1" si="60"/>
        <v>9.0308419999999998</v>
      </c>
      <c r="AS42" s="52">
        <f t="shared" ca="1" si="60"/>
        <v>7.5676896666666664</v>
      </c>
      <c r="AT42" s="52">
        <f t="shared" ca="1" si="60"/>
        <v>5.5558599999999991</v>
      </c>
      <c r="AU42" s="52">
        <f t="shared" si="60"/>
        <v>0</v>
      </c>
      <c r="AV42" s="52">
        <f t="shared" si="60"/>
        <v>0</v>
      </c>
      <c r="AW42" s="52">
        <f t="shared" si="60"/>
        <v>0</v>
      </c>
      <c r="AX42" s="52">
        <f t="shared" si="60"/>
        <v>0</v>
      </c>
      <c r="AY42" s="52">
        <f t="shared" si="60"/>
        <v>0</v>
      </c>
      <c r="AZ42" s="52">
        <f t="shared" si="60"/>
        <v>0</v>
      </c>
      <c r="BA42" s="52">
        <f t="shared" si="60"/>
        <v>0</v>
      </c>
      <c r="BB42" s="52">
        <f t="shared" si="60"/>
        <v>0</v>
      </c>
      <c r="BC42" s="52">
        <f t="shared" ref="BC42:CE42" si="61">BC92+BC142</f>
        <v>0</v>
      </c>
      <c r="BD42" s="52">
        <f t="shared" si="61"/>
        <v>0</v>
      </c>
      <c r="BE42" s="52">
        <f t="shared" si="61"/>
        <v>0</v>
      </c>
      <c r="BF42" s="52">
        <f t="shared" si="61"/>
        <v>0</v>
      </c>
      <c r="BG42" s="52">
        <f t="shared" si="61"/>
        <v>0</v>
      </c>
      <c r="BH42" s="52">
        <f t="shared" si="61"/>
        <v>0</v>
      </c>
      <c r="BI42" s="52">
        <f t="shared" si="61"/>
        <v>0</v>
      </c>
      <c r="BJ42" s="52">
        <f t="shared" si="61"/>
        <v>0</v>
      </c>
      <c r="BK42" s="52">
        <f t="shared" si="61"/>
        <v>0</v>
      </c>
      <c r="BL42" s="52">
        <f t="shared" si="61"/>
        <v>0</v>
      </c>
      <c r="BM42" s="52">
        <f t="shared" si="61"/>
        <v>0</v>
      </c>
      <c r="BN42" s="52">
        <f t="shared" si="61"/>
        <v>0</v>
      </c>
      <c r="BO42" s="52">
        <f t="shared" si="61"/>
        <v>0</v>
      </c>
      <c r="BP42" s="52">
        <f t="shared" si="61"/>
        <v>0</v>
      </c>
      <c r="BQ42" s="52">
        <f t="shared" si="61"/>
        <v>0</v>
      </c>
      <c r="BR42" s="52">
        <f t="shared" si="61"/>
        <v>0</v>
      </c>
      <c r="BS42" s="52">
        <f t="shared" si="61"/>
        <v>0</v>
      </c>
      <c r="BT42" s="52">
        <f t="shared" si="61"/>
        <v>0</v>
      </c>
      <c r="BU42" s="52">
        <f t="shared" si="61"/>
        <v>0</v>
      </c>
      <c r="BV42" s="52">
        <f t="shared" si="61"/>
        <v>0</v>
      </c>
      <c r="BW42" s="52">
        <f t="shared" si="61"/>
        <v>0</v>
      </c>
      <c r="BX42" s="52">
        <f t="shared" si="61"/>
        <v>0</v>
      </c>
      <c r="BY42" s="52">
        <f t="shared" si="61"/>
        <v>0</v>
      </c>
      <c r="BZ42" s="52">
        <f t="shared" si="61"/>
        <v>0</v>
      </c>
      <c r="CA42" s="52">
        <f t="shared" si="61"/>
        <v>0</v>
      </c>
      <c r="CB42" s="52">
        <f t="shared" si="61"/>
        <v>0</v>
      </c>
      <c r="CC42" s="52">
        <f t="shared" si="61"/>
        <v>0</v>
      </c>
      <c r="CD42" s="52">
        <f t="shared" si="61"/>
        <v>0</v>
      </c>
      <c r="CE42" s="52">
        <f t="shared" si="61"/>
        <v>0</v>
      </c>
    </row>
    <row r="43" spans="2:83" x14ac:dyDescent="0.25">
      <c r="B43" s="307"/>
      <c r="C43" s="54" t="s">
        <v>22</v>
      </c>
      <c r="E43" s="68">
        <f ca="1">(E93*SUM(W93:CE93)+E143*SUM(W143:CE143))/(SUM(W93:CE93)+SUM(W143:CE143))</f>
        <v>2.9999999999999996</v>
      </c>
      <c r="G43" s="16"/>
      <c r="H43" s="16"/>
      <c r="I43" s="16"/>
      <c r="J43" s="16"/>
      <c r="K43" s="16"/>
      <c r="L43" s="16"/>
      <c r="M43" s="16"/>
      <c r="N43" s="16"/>
      <c r="O43" s="16"/>
      <c r="P43" s="16"/>
      <c r="Q43" s="16"/>
      <c r="R43" s="16"/>
      <c r="S43" s="16"/>
      <c r="T43" s="16"/>
      <c r="U43" s="16"/>
      <c r="V43" s="16"/>
      <c r="W43" s="52">
        <f t="shared" ref="W43:BB43" ca="1" si="62">W93+W143</f>
        <v>21.900000000000002</v>
      </c>
      <c r="X43" s="52">
        <f t="shared" ca="1" si="62"/>
        <v>22.000000000000004</v>
      </c>
      <c r="Y43" s="52">
        <f t="shared" ca="1" si="62"/>
        <v>22.300000000000004</v>
      </c>
      <c r="Z43" s="52">
        <f t="shared" ca="1" si="62"/>
        <v>22.8</v>
      </c>
      <c r="AA43" s="52">
        <f t="shared" ca="1" si="62"/>
        <v>23.386733333333332</v>
      </c>
      <c r="AB43" s="52">
        <f t="shared" ca="1" si="62"/>
        <v>23.946933333333334</v>
      </c>
      <c r="AC43" s="52">
        <f t="shared" ca="1" si="62"/>
        <v>24.467333333333332</v>
      </c>
      <c r="AD43" s="52">
        <f t="shared" ca="1" si="62"/>
        <v>24.961199999999998</v>
      </c>
      <c r="AE43" s="52">
        <f t="shared" ca="1" si="62"/>
        <v>25.441800000000001</v>
      </c>
      <c r="AF43" s="52">
        <f t="shared" ca="1" si="62"/>
        <v>25.985666666666667</v>
      </c>
      <c r="AG43" s="52">
        <f t="shared" ca="1" si="62"/>
        <v>26.910733333333333</v>
      </c>
      <c r="AH43" s="52">
        <f t="shared" ca="1" si="62"/>
        <v>28.143933333333337</v>
      </c>
      <c r="AI43" s="52">
        <f t="shared" ca="1" si="62"/>
        <v>29.588999999999999</v>
      </c>
      <c r="AJ43" s="52">
        <f t="shared" ca="1" si="62"/>
        <v>30.731666666666669</v>
      </c>
      <c r="AK43" s="52">
        <f t="shared" ca="1" si="62"/>
        <v>32.041231600000003</v>
      </c>
      <c r="AL43" s="52">
        <f t="shared" ca="1" si="62"/>
        <v>33.843593066666671</v>
      </c>
      <c r="AM43" s="52">
        <f t="shared" ca="1" si="62"/>
        <v>36.536649333333337</v>
      </c>
      <c r="AN43" s="52">
        <f t="shared" ca="1" si="62"/>
        <v>39.724168800000001</v>
      </c>
      <c r="AO43" s="52">
        <f t="shared" ca="1" si="62"/>
        <v>43.113253199999996</v>
      </c>
      <c r="AP43" s="52">
        <f t="shared" ca="1" si="62"/>
        <v>45.637264420000001</v>
      </c>
      <c r="AQ43" s="52">
        <f t="shared" ca="1" si="62"/>
        <v>46.66552810666667</v>
      </c>
      <c r="AR43" s="52">
        <f t="shared" ca="1" si="62"/>
        <v>45.47047932666667</v>
      </c>
      <c r="AS43" s="52">
        <f t="shared" ca="1" si="62"/>
        <v>43.68915917333333</v>
      </c>
      <c r="AT43" s="52">
        <f t="shared" ca="1" si="62"/>
        <v>42.206351419999997</v>
      </c>
      <c r="AU43" s="52">
        <f t="shared" si="62"/>
        <v>0</v>
      </c>
      <c r="AV43" s="52">
        <f t="shared" si="62"/>
        <v>0</v>
      </c>
      <c r="AW43" s="52">
        <f t="shared" si="62"/>
        <v>0</v>
      </c>
      <c r="AX43" s="52">
        <f t="shared" si="62"/>
        <v>0</v>
      </c>
      <c r="AY43" s="52">
        <f t="shared" si="62"/>
        <v>0</v>
      </c>
      <c r="AZ43" s="52">
        <f t="shared" si="62"/>
        <v>0</v>
      </c>
      <c r="BA43" s="52">
        <f t="shared" si="62"/>
        <v>0</v>
      </c>
      <c r="BB43" s="52">
        <f t="shared" si="62"/>
        <v>0</v>
      </c>
      <c r="BC43" s="52">
        <f t="shared" ref="BC43:CE43" si="63">BC93+BC143</f>
        <v>0</v>
      </c>
      <c r="BD43" s="52">
        <f t="shared" si="63"/>
        <v>0</v>
      </c>
      <c r="BE43" s="52">
        <f t="shared" si="63"/>
        <v>0</v>
      </c>
      <c r="BF43" s="52">
        <f t="shared" si="63"/>
        <v>0</v>
      </c>
      <c r="BG43" s="52">
        <f t="shared" si="63"/>
        <v>0</v>
      </c>
      <c r="BH43" s="52">
        <f t="shared" si="63"/>
        <v>0</v>
      </c>
      <c r="BI43" s="52">
        <f t="shared" si="63"/>
        <v>0</v>
      </c>
      <c r="BJ43" s="52">
        <f t="shared" si="63"/>
        <v>0</v>
      </c>
      <c r="BK43" s="52">
        <f t="shared" si="63"/>
        <v>0</v>
      </c>
      <c r="BL43" s="52">
        <f t="shared" si="63"/>
        <v>0</v>
      </c>
      <c r="BM43" s="52">
        <f t="shared" si="63"/>
        <v>0</v>
      </c>
      <c r="BN43" s="52">
        <f t="shared" si="63"/>
        <v>0</v>
      </c>
      <c r="BO43" s="52">
        <f t="shared" si="63"/>
        <v>0</v>
      </c>
      <c r="BP43" s="52">
        <f t="shared" si="63"/>
        <v>0</v>
      </c>
      <c r="BQ43" s="52">
        <f t="shared" si="63"/>
        <v>0</v>
      </c>
      <c r="BR43" s="52">
        <f t="shared" si="63"/>
        <v>0</v>
      </c>
      <c r="BS43" s="52">
        <f t="shared" si="63"/>
        <v>0</v>
      </c>
      <c r="BT43" s="52">
        <f t="shared" si="63"/>
        <v>0</v>
      </c>
      <c r="BU43" s="52">
        <f t="shared" si="63"/>
        <v>0</v>
      </c>
      <c r="BV43" s="52">
        <f t="shared" si="63"/>
        <v>0</v>
      </c>
      <c r="BW43" s="52">
        <f t="shared" si="63"/>
        <v>0</v>
      </c>
      <c r="BX43" s="52">
        <f t="shared" si="63"/>
        <v>0</v>
      </c>
      <c r="BY43" s="52">
        <f t="shared" si="63"/>
        <v>0</v>
      </c>
      <c r="BZ43" s="52">
        <f t="shared" si="63"/>
        <v>0</v>
      </c>
      <c r="CA43" s="52">
        <f t="shared" si="63"/>
        <v>0</v>
      </c>
      <c r="CB43" s="52">
        <f t="shared" si="63"/>
        <v>0</v>
      </c>
      <c r="CC43" s="52">
        <f t="shared" si="63"/>
        <v>0</v>
      </c>
      <c r="CD43" s="52">
        <f t="shared" si="63"/>
        <v>0</v>
      </c>
      <c r="CE43" s="52">
        <f t="shared" si="63"/>
        <v>0</v>
      </c>
    </row>
    <row r="44" spans="2:83" x14ac:dyDescent="0.25">
      <c r="B44" s="307"/>
      <c r="C44" s="54" t="s">
        <v>23</v>
      </c>
      <c r="E44" s="68">
        <f ca="1">(E94*SUM(W94:CE94)+E144*SUM(W144:CE144))/(SUM(W94:CE94)+SUM(W144:CE144))</f>
        <v>2</v>
      </c>
      <c r="G44" s="16"/>
      <c r="H44" s="16"/>
      <c r="I44" s="16"/>
      <c r="J44" s="16"/>
      <c r="K44" s="16"/>
      <c r="L44" s="16"/>
      <c r="M44" s="16"/>
      <c r="N44" s="16"/>
      <c r="O44" s="16"/>
      <c r="P44" s="16"/>
      <c r="Q44" s="16"/>
      <c r="R44" s="16"/>
      <c r="S44" s="16"/>
      <c r="T44" s="16"/>
      <c r="U44" s="16"/>
      <c r="V44" s="16"/>
      <c r="W44" s="52">
        <f t="shared" ref="W44:BB44" ca="1" si="64">W94+W144</f>
        <v>3.2</v>
      </c>
      <c r="X44" s="52">
        <f t="shared" ca="1" si="64"/>
        <v>3.4000000000000004</v>
      </c>
      <c r="Y44" s="52">
        <f t="shared" ca="1" si="64"/>
        <v>4</v>
      </c>
      <c r="Z44" s="52">
        <f t="shared" ca="1" si="64"/>
        <v>4.8</v>
      </c>
      <c r="AA44" s="52">
        <f t="shared" ca="1" si="64"/>
        <v>5.6432666666666664</v>
      </c>
      <c r="AB44" s="52">
        <f t="shared" ca="1" si="64"/>
        <v>6.5730666666666657</v>
      </c>
      <c r="AC44" s="52">
        <f t="shared" ca="1" si="64"/>
        <v>7.5893999999999995</v>
      </c>
      <c r="AD44" s="52">
        <f t="shared" ca="1" si="64"/>
        <v>8.6490000000000009</v>
      </c>
      <c r="AE44" s="52">
        <f t="shared" ca="1" si="64"/>
        <v>9.7086000000000006</v>
      </c>
      <c r="AF44" s="52">
        <f t="shared" ca="1" si="64"/>
        <v>11.020266666666666</v>
      </c>
      <c r="AG44" s="52">
        <f t="shared" ca="1" si="64"/>
        <v>12.606066666666665</v>
      </c>
      <c r="AH44" s="52">
        <f t="shared" ca="1" si="64"/>
        <v>14.197333333333331</v>
      </c>
      <c r="AI44" s="52">
        <f t="shared" ca="1" si="64"/>
        <v>15.658999999999999</v>
      </c>
      <c r="AJ44" s="52">
        <f t="shared" ca="1" si="64"/>
        <v>17.394333333333332</v>
      </c>
      <c r="AK44" s="52">
        <f t="shared" ca="1" si="64"/>
        <v>19.866899</v>
      </c>
      <c r="AL44" s="52">
        <f t="shared" ca="1" si="64"/>
        <v>22.884929333333332</v>
      </c>
      <c r="AM44" s="52">
        <f t="shared" ca="1" si="64"/>
        <v>26.023091000000001</v>
      </c>
      <c r="AN44" s="52">
        <f t="shared" ca="1" si="64"/>
        <v>29.086484999999996</v>
      </c>
      <c r="AO44" s="52">
        <f t="shared" ca="1" si="64"/>
        <v>32.149878999999999</v>
      </c>
      <c r="AP44" s="52">
        <f t="shared" ca="1" si="64"/>
        <v>36.203828999999999</v>
      </c>
      <c r="AQ44" s="52">
        <f t="shared" ca="1" si="64"/>
        <v>40.896178999999997</v>
      </c>
      <c r="AR44" s="52">
        <f t="shared" ca="1" si="64"/>
        <v>44.300415666666659</v>
      </c>
      <c r="AS44" s="52">
        <f t="shared" ca="1" si="64"/>
        <v>42.909271999999994</v>
      </c>
      <c r="AT44" s="52">
        <f t="shared" ca="1" si="64"/>
        <v>36.500295666666666</v>
      </c>
      <c r="AU44" s="52">
        <f t="shared" si="64"/>
        <v>0</v>
      </c>
      <c r="AV44" s="52">
        <f t="shared" si="64"/>
        <v>0</v>
      </c>
      <c r="AW44" s="52">
        <f t="shared" si="64"/>
        <v>0</v>
      </c>
      <c r="AX44" s="52">
        <f t="shared" si="64"/>
        <v>0</v>
      </c>
      <c r="AY44" s="52">
        <f t="shared" si="64"/>
        <v>0</v>
      </c>
      <c r="AZ44" s="52">
        <f t="shared" si="64"/>
        <v>0</v>
      </c>
      <c r="BA44" s="52">
        <f t="shared" si="64"/>
        <v>0</v>
      </c>
      <c r="BB44" s="52">
        <f t="shared" si="64"/>
        <v>0</v>
      </c>
      <c r="BC44" s="52">
        <f t="shared" ref="BC44:CE44" si="65">BC94+BC144</f>
        <v>0</v>
      </c>
      <c r="BD44" s="52">
        <f t="shared" si="65"/>
        <v>0</v>
      </c>
      <c r="BE44" s="52">
        <f t="shared" si="65"/>
        <v>0</v>
      </c>
      <c r="BF44" s="52">
        <f t="shared" si="65"/>
        <v>0</v>
      </c>
      <c r="BG44" s="52">
        <f t="shared" si="65"/>
        <v>0</v>
      </c>
      <c r="BH44" s="52">
        <f t="shared" si="65"/>
        <v>0</v>
      </c>
      <c r="BI44" s="52">
        <f t="shared" si="65"/>
        <v>0</v>
      </c>
      <c r="BJ44" s="52">
        <f t="shared" si="65"/>
        <v>0</v>
      </c>
      <c r="BK44" s="52">
        <f t="shared" si="65"/>
        <v>0</v>
      </c>
      <c r="BL44" s="52">
        <f t="shared" si="65"/>
        <v>0</v>
      </c>
      <c r="BM44" s="52">
        <f t="shared" si="65"/>
        <v>0</v>
      </c>
      <c r="BN44" s="52">
        <f t="shared" si="65"/>
        <v>0</v>
      </c>
      <c r="BO44" s="52">
        <f t="shared" si="65"/>
        <v>0</v>
      </c>
      <c r="BP44" s="52">
        <f t="shared" si="65"/>
        <v>0</v>
      </c>
      <c r="BQ44" s="52">
        <f t="shared" si="65"/>
        <v>0</v>
      </c>
      <c r="BR44" s="52">
        <f t="shared" si="65"/>
        <v>0</v>
      </c>
      <c r="BS44" s="52">
        <f t="shared" si="65"/>
        <v>0</v>
      </c>
      <c r="BT44" s="52">
        <f t="shared" si="65"/>
        <v>0</v>
      </c>
      <c r="BU44" s="52">
        <f t="shared" si="65"/>
        <v>0</v>
      </c>
      <c r="BV44" s="52">
        <f t="shared" si="65"/>
        <v>0</v>
      </c>
      <c r="BW44" s="52">
        <f t="shared" si="65"/>
        <v>0</v>
      </c>
      <c r="BX44" s="52">
        <f t="shared" si="65"/>
        <v>0</v>
      </c>
      <c r="BY44" s="52">
        <f t="shared" si="65"/>
        <v>0</v>
      </c>
      <c r="BZ44" s="52">
        <f t="shared" si="65"/>
        <v>0</v>
      </c>
      <c r="CA44" s="52">
        <f t="shared" si="65"/>
        <v>0</v>
      </c>
      <c r="CB44" s="52">
        <f t="shared" si="65"/>
        <v>0</v>
      </c>
      <c r="CC44" s="52">
        <f t="shared" si="65"/>
        <v>0</v>
      </c>
      <c r="CD44" s="52">
        <f t="shared" si="65"/>
        <v>0</v>
      </c>
      <c r="CE44" s="52">
        <f t="shared" si="65"/>
        <v>0</v>
      </c>
    </row>
    <row r="45" spans="2:83" x14ac:dyDescent="0.25">
      <c r="B45" s="307"/>
      <c r="C45" s="3" t="s">
        <v>79</v>
      </c>
      <c r="E45" s="68"/>
      <c r="G45" s="16"/>
      <c r="H45" s="16"/>
      <c r="I45" s="16"/>
      <c r="J45" s="16"/>
      <c r="K45" s="16"/>
      <c r="L45" s="16"/>
      <c r="M45" s="16"/>
      <c r="N45" s="16"/>
      <c r="O45" s="16"/>
      <c r="P45" s="16"/>
      <c r="Q45" s="16"/>
      <c r="R45" s="16"/>
      <c r="S45" s="16"/>
      <c r="T45" s="16"/>
      <c r="U45" s="16"/>
      <c r="V45" s="16"/>
      <c r="W45" s="6">
        <f t="shared" ref="W45:CE45" ca="1" si="66">SUM(W42:W44)</f>
        <v>40.300000000000004</v>
      </c>
      <c r="X45" s="6">
        <f t="shared" ca="1" si="66"/>
        <v>40.800000000000004</v>
      </c>
      <c r="Y45" s="6">
        <f t="shared" ca="1" si="66"/>
        <v>42.300000000000004</v>
      </c>
      <c r="Z45" s="6">
        <f t="shared" ca="1" si="66"/>
        <v>44.4</v>
      </c>
      <c r="AA45" s="6">
        <f t="shared" ca="1" si="66"/>
        <v>46.477400000000003</v>
      </c>
      <c r="AB45" s="6">
        <f t="shared" ca="1" si="66"/>
        <v>48.309600000000003</v>
      </c>
      <c r="AC45" s="6">
        <f t="shared" ca="1" si="66"/>
        <v>49.883333333333326</v>
      </c>
      <c r="AD45" s="6">
        <f t="shared" ca="1" si="66"/>
        <v>51.321199999999997</v>
      </c>
      <c r="AE45" s="6">
        <f t="shared" ca="1" si="66"/>
        <v>52.745800000000003</v>
      </c>
      <c r="AF45" s="6">
        <f t="shared" ca="1" si="66"/>
        <v>54.712333333333333</v>
      </c>
      <c r="AG45" s="6">
        <f t="shared" ca="1" si="66"/>
        <v>57.302733333333336</v>
      </c>
      <c r="AH45" s="6">
        <f t="shared" ca="1" si="66"/>
        <v>59.9816</v>
      </c>
      <c r="AI45" s="6">
        <f t="shared" ca="1" si="66"/>
        <v>62.437999999999995</v>
      </c>
      <c r="AJ45" s="6">
        <f t="shared" ca="1" si="66"/>
        <v>64.734333333333339</v>
      </c>
      <c r="AK45" s="6">
        <f t="shared" ca="1" si="66"/>
        <v>67.946639066666677</v>
      </c>
      <c r="AL45" s="6">
        <f t="shared" ca="1" si="66"/>
        <v>71.952222933333331</v>
      </c>
      <c r="AM45" s="6">
        <f t="shared" ca="1" si="66"/>
        <v>76.80831653333334</v>
      </c>
      <c r="AN45" s="6">
        <f t="shared" ca="1" si="66"/>
        <v>81.974280800000003</v>
      </c>
      <c r="AO45" s="6">
        <f t="shared" ca="1" si="66"/>
        <v>87.341809999999995</v>
      </c>
      <c r="AP45" s="6">
        <f t="shared" ca="1" si="66"/>
        <v>92.893688220000001</v>
      </c>
      <c r="AQ45" s="6">
        <f t="shared" ca="1" si="66"/>
        <v>97.633238973333334</v>
      </c>
      <c r="AR45" s="6">
        <f t="shared" ca="1" si="66"/>
        <v>98.801736993333321</v>
      </c>
      <c r="AS45" s="6">
        <f t="shared" ca="1" si="66"/>
        <v>94.166120839999991</v>
      </c>
      <c r="AT45" s="6">
        <f t="shared" ca="1" si="66"/>
        <v>84.262507086666659</v>
      </c>
      <c r="AU45" s="6">
        <f t="shared" si="66"/>
        <v>0</v>
      </c>
      <c r="AV45" s="6">
        <f t="shared" si="66"/>
        <v>0</v>
      </c>
      <c r="AW45" s="6">
        <f t="shared" si="66"/>
        <v>0</v>
      </c>
      <c r="AX45" s="6">
        <f t="shared" si="66"/>
        <v>0</v>
      </c>
      <c r="AY45" s="6">
        <f t="shared" si="66"/>
        <v>0</v>
      </c>
      <c r="AZ45" s="6">
        <f t="shared" si="66"/>
        <v>0</v>
      </c>
      <c r="BA45" s="6">
        <f t="shared" si="66"/>
        <v>0</v>
      </c>
      <c r="BB45" s="6">
        <f t="shared" si="66"/>
        <v>0</v>
      </c>
      <c r="BC45" s="6">
        <f t="shared" si="66"/>
        <v>0</v>
      </c>
      <c r="BD45" s="6">
        <f t="shared" si="66"/>
        <v>0</v>
      </c>
      <c r="BE45" s="6">
        <f t="shared" si="66"/>
        <v>0</v>
      </c>
      <c r="BF45" s="6">
        <f t="shared" si="66"/>
        <v>0</v>
      </c>
      <c r="BG45" s="6">
        <f t="shared" si="66"/>
        <v>0</v>
      </c>
      <c r="BH45" s="6">
        <f t="shared" si="66"/>
        <v>0</v>
      </c>
      <c r="BI45" s="6">
        <f t="shared" si="66"/>
        <v>0</v>
      </c>
      <c r="BJ45" s="6">
        <f t="shared" si="66"/>
        <v>0</v>
      </c>
      <c r="BK45" s="6">
        <f t="shared" si="66"/>
        <v>0</v>
      </c>
      <c r="BL45" s="6">
        <f t="shared" si="66"/>
        <v>0</v>
      </c>
      <c r="BM45" s="6">
        <f t="shared" si="66"/>
        <v>0</v>
      </c>
      <c r="BN45" s="6">
        <f t="shared" si="66"/>
        <v>0</v>
      </c>
      <c r="BO45" s="6">
        <f t="shared" si="66"/>
        <v>0</v>
      </c>
      <c r="BP45" s="6">
        <f t="shared" si="66"/>
        <v>0</v>
      </c>
      <c r="BQ45" s="6">
        <f t="shared" si="66"/>
        <v>0</v>
      </c>
      <c r="BR45" s="6">
        <f t="shared" si="66"/>
        <v>0</v>
      </c>
      <c r="BS45" s="6">
        <f t="shared" si="66"/>
        <v>0</v>
      </c>
      <c r="BT45" s="6">
        <f t="shared" si="66"/>
        <v>0</v>
      </c>
      <c r="BU45" s="6">
        <f t="shared" si="66"/>
        <v>0</v>
      </c>
      <c r="BV45" s="6">
        <f t="shared" si="66"/>
        <v>0</v>
      </c>
      <c r="BW45" s="6">
        <f t="shared" si="66"/>
        <v>0</v>
      </c>
      <c r="BX45" s="6">
        <f t="shared" si="66"/>
        <v>0</v>
      </c>
      <c r="BY45" s="6">
        <f t="shared" si="66"/>
        <v>0</v>
      </c>
      <c r="BZ45" s="6">
        <f t="shared" si="66"/>
        <v>0</v>
      </c>
      <c r="CA45" s="6">
        <f t="shared" si="66"/>
        <v>0</v>
      </c>
      <c r="CB45" s="6">
        <f t="shared" si="66"/>
        <v>0</v>
      </c>
      <c r="CC45" s="6">
        <f t="shared" si="66"/>
        <v>0</v>
      </c>
      <c r="CD45" s="6">
        <f t="shared" si="66"/>
        <v>0</v>
      </c>
      <c r="CE45" s="6">
        <f t="shared" si="66"/>
        <v>0</v>
      </c>
    </row>
    <row r="46" spans="2:83" x14ac:dyDescent="0.25">
      <c r="B46" s="307" t="s">
        <v>5</v>
      </c>
      <c r="C46" s="54" t="s">
        <v>24</v>
      </c>
      <c r="E46" s="68">
        <f ca="1">(E96*SUM(W96:CE96)+E146*SUM(W146:CE146))/(SUM(W96:CE96)+SUM(W146:CE146))</f>
        <v>39.000825452321884</v>
      </c>
      <c r="W46" s="52">
        <f t="shared" ref="W46:BB46" ca="1" si="67">W96+W146</f>
        <v>0</v>
      </c>
      <c r="X46" s="52">
        <f t="shared" ca="1" si="67"/>
        <v>0</v>
      </c>
      <c r="Y46" s="52">
        <f t="shared" ca="1" si="67"/>
        <v>0</v>
      </c>
      <c r="Z46" s="52">
        <f t="shared" ca="1" si="67"/>
        <v>0</v>
      </c>
      <c r="AA46" s="52">
        <f t="shared" ca="1" si="67"/>
        <v>0</v>
      </c>
      <c r="AB46" s="52">
        <f t="shared" ca="1" si="67"/>
        <v>0</v>
      </c>
      <c r="AC46" s="52">
        <f t="shared" ca="1" si="67"/>
        <v>0</v>
      </c>
      <c r="AD46" s="52">
        <f t="shared" ca="1" si="67"/>
        <v>0</v>
      </c>
      <c r="AE46" s="52">
        <f t="shared" ca="1" si="67"/>
        <v>0</v>
      </c>
      <c r="AF46" s="52">
        <f t="shared" ca="1" si="67"/>
        <v>0</v>
      </c>
      <c r="AG46" s="52">
        <f t="shared" ca="1" si="67"/>
        <v>0</v>
      </c>
      <c r="AH46" s="52">
        <f t="shared" ca="1" si="67"/>
        <v>0</v>
      </c>
      <c r="AI46" s="52">
        <f t="shared" ca="1" si="67"/>
        <v>0</v>
      </c>
      <c r="AJ46" s="52">
        <f t="shared" ca="1" si="67"/>
        <v>0</v>
      </c>
      <c r="AK46" s="52">
        <f t="shared" ca="1" si="67"/>
        <v>0</v>
      </c>
      <c r="AL46" s="52">
        <f t="shared" ca="1" si="67"/>
        <v>0</v>
      </c>
      <c r="AM46" s="52">
        <f t="shared" ca="1" si="67"/>
        <v>0</v>
      </c>
      <c r="AN46" s="52">
        <f t="shared" ca="1" si="67"/>
        <v>0</v>
      </c>
      <c r="AO46" s="52">
        <f t="shared" ca="1" si="67"/>
        <v>1.1697718000000001</v>
      </c>
      <c r="AP46" s="52">
        <f t="shared" ca="1" si="67"/>
        <v>3.9675935999999998</v>
      </c>
      <c r="AQ46" s="52">
        <f t="shared" ca="1" si="67"/>
        <v>9.7744736000000003</v>
      </c>
      <c r="AR46" s="52">
        <f t="shared" ca="1" si="67"/>
        <v>20.39057288888889</v>
      </c>
      <c r="AS46" s="52">
        <f t="shared" ca="1" si="67"/>
        <v>38.671022922222221</v>
      </c>
      <c r="AT46" s="52">
        <f t="shared" ca="1" si="67"/>
        <v>79.386271588888889</v>
      </c>
      <c r="AU46" s="52">
        <f t="shared" si="67"/>
        <v>0</v>
      </c>
      <c r="AV46" s="52">
        <f t="shared" si="67"/>
        <v>0</v>
      </c>
      <c r="AW46" s="52">
        <f t="shared" si="67"/>
        <v>0</v>
      </c>
      <c r="AX46" s="52">
        <f t="shared" si="67"/>
        <v>0</v>
      </c>
      <c r="AY46" s="52">
        <f t="shared" si="67"/>
        <v>0</v>
      </c>
      <c r="AZ46" s="52">
        <f t="shared" si="67"/>
        <v>0</v>
      </c>
      <c r="BA46" s="52">
        <f t="shared" si="67"/>
        <v>0</v>
      </c>
      <c r="BB46" s="52">
        <f t="shared" si="67"/>
        <v>0</v>
      </c>
      <c r="BC46" s="52">
        <f t="shared" ref="BC46:CE46" si="68">BC96+BC146</f>
        <v>0</v>
      </c>
      <c r="BD46" s="52">
        <f t="shared" si="68"/>
        <v>0</v>
      </c>
      <c r="BE46" s="52">
        <f t="shared" si="68"/>
        <v>0</v>
      </c>
      <c r="BF46" s="52">
        <f t="shared" si="68"/>
        <v>0</v>
      </c>
      <c r="BG46" s="52">
        <f t="shared" si="68"/>
        <v>0</v>
      </c>
      <c r="BH46" s="52">
        <f t="shared" si="68"/>
        <v>0</v>
      </c>
      <c r="BI46" s="52">
        <f t="shared" si="68"/>
        <v>0</v>
      </c>
      <c r="BJ46" s="52">
        <f t="shared" si="68"/>
        <v>0</v>
      </c>
      <c r="BK46" s="52">
        <f t="shared" si="68"/>
        <v>0</v>
      </c>
      <c r="BL46" s="52">
        <f t="shared" si="68"/>
        <v>0</v>
      </c>
      <c r="BM46" s="52">
        <f t="shared" si="68"/>
        <v>0</v>
      </c>
      <c r="BN46" s="52">
        <f t="shared" si="68"/>
        <v>0</v>
      </c>
      <c r="BO46" s="52">
        <f t="shared" si="68"/>
        <v>0</v>
      </c>
      <c r="BP46" s="52">
        <f t="shared" si="68"/>
        <v>0</v>
      </c>
      <c r="BQ46" s="52">
        <f t="shared" si="68"/>
        <v>0</v>
      </c>
      <c r="BR46" s="52">
        <f t="shared" si="68"/>
        <v>0</v>
      </c>
      <c r="BS46" s="52">
        <f t="shared" si="68"/>
        <v>0</v>
      </c>
      <c r="BT46" s="52">
        <f t="shared" si="68"/>
        <v>0</v>
      </c>
      <c r="BU46" s="52">
        <f t="shared" si="68"/>
        <v>0</v>
      </c>
      <c r="BV46" s="52">
        <f t="shared" si="68"/>
        <v>0</v>
      </c>
      <c r="BW46" s="52">
        <f t="shared" si="68"/>
        <v>0</v>
      </c>
      <c r="BX46" s="52">
        <f t="shared" si="68"/>
        <v>0</v>
      </c>
      <c r="BY46" s="52">
        <f t="shared" si="68"/>
        <v>0</v>
      </c>
      <c r="BZ46" s="52">
        <f t="shared" si="68"/>
        <v>0</v>
      </c>
      <c r="CA46" s="52">
        <f t="shared" si="68"/>
        <v>0</v>
      </c>
      <c r="CB46" s="52">
        <f t="shared" si="68"/>
        <v>0</v>
      </c>
      <c r="CC46" s="52">
        <f t="shared" si="68"/>
        <v>0</v>
      </c>
      <c r="CD46" s="52">
        <f t="shared" si="68"/>
        <v>0</v>
      </c>
      <c r="CE46" s="52">
        <f t="shared" si="68"/>
        <v>0</v>
      </c>
    </row>
    <row r="47" spans="2:83" x14ac:dyDescent="0.25">
      <c r="B47" s="307"/>
      <c r="C47" s="54" t="s">
        <v>25</v>
      </c>
      <c r="E47" s="68">
        <f ca="1">(E97*SUM(W97:CE97)+E147*SUM(W147:CE147))/(SUM(W97:CE97)+SUM(W147:CE147))</f>
        <v>37.757952503518261</v>
      </c>
      <c r="W47" s="52">
        <f t="shared" ref="W47:BB47" ca="1" si="69">W97+W147</f>
        <v>0</v>
      </c>
      <c r="X47" s="52">
        <f t="shared" ca="1" si="69"/>
        <v>0</v>
      </c>
      <c r="Y47" s="52">
        <f t="shared" ca="1" si="69"/>
        <v>0</v>
      </c>
      <c r="Z47" s="52">
        <f t="shared" ca="1" si="69"/>
        <v>0</v>
      </c>
      <c r="AA47" s="52">
        <f t="shared" ca="1" si="69"/>
        <v>0</v>
      </c>
      <c r="AB47" s="52">
        <f t="shared" ca="1" si="69"/>
        <v>0</v>
      </c>
      <c r="AC47" s="52">
        <f t="shared" ca="1" si="69"/>
        <v>0</v>
      </c>
      <c r="AD47" s="52">
        <f t="shared" ca="1" si="69"/>
        <v>0</v>
      </c>
      <c r="AE47" s="52">
        <f t="shared" ca="1" si="69"/>
        <v>0</v>
      </c>
      <c r="AF47" s="52">
        <f t="shared" ca="1" si="69"/>
        <v>0</v>
      </c>
      <c r="AG47" s="52">
        <f t="shared" ca="1" si="69"/>
        <v>0</v>
      </c>
      <c r="AH47" s="52">
        <f t="shared" ca="1" si="69"/>
        <v>0</v>
      </c>
      <c r="AI47" s="52">
        <f t="shared" ca="1" si="69"/>
        <v>0</v>
      </c>
      <c r="AJ47" s="52">
        <f t="shared" ca="1" si="69"/>
        <v>0</v>
      </c>
      <c r="AK47" s="52">
        <f t="shared" ca="1" si="69"/>
        <v>0</v>
      </c>
      <c r="AL47" s="52">
        <f t="shared" ca="1" si="69"/>
        <v>0</v>
      </c>
      <c r="AM47" s="52">
        <f t="shared" ca="1" si="69"/>
        <v>0</v>
      </c>
      <c r="AN47" s="52">
        <f t="shared" ca="1" si="69"/>
        <v>0</v>
      </c>
      <c r="AO47" s="52">
        <f t="shared" ca="1" si="69"/>
        <v>0.51664410599999988</v>
      </c>
      <c r="AP47" s="52">
        <f t="shared" ca="1" si="69"/>
        <v>1.7659323149999997</v>
      </c>
      <c r="AQ47" s="52">
        <f t="shared" ca="1" si="69"/>
        <v>4.419826821</v>
      </c>
      <c r="AR47" s="52">
        <f t="shared" ca="1" si="69"/>
        <v>10.470006357666668</v>
      </c>
      <c r="AS47" s="52">
        <f t="shared" ca="1" si="69"/>
        <v>23.689510290000001</v>
      </c>
      <c r="AT47" s="52">
        <f t="shared" ca="1" si="69"/>
        <v>64.642759456666667</v>
      </c>
      <c r="AU47" s="52">
        <f t="shared" si="69"/>
        <v>0</v>
      </c>
      <c r="AV47" s="52">
        <f t="shared" si="69"/>
        <v>0</v>
      </c>
      <c r="AW47" s="52">
        <f t="shared" si="69"/>
        <v>0</v>
      </c>
      <c r="AX47" s="52">
        <f t="shared" si="69"/>
        <v>0</v>
      </c>
      <c r="AY47" s="52">
        <f t="shared" si="69"/>
        <v>0</v>
      </c>
      <c r="AZ47" s="52">
        <f t="shared" si="69"/>
        <v>0</v>
      </c>
      <c r="BA47" s="52">
        <f t="shared" si="69"/>
        <v>0</v>
      </c>
      <c r="BB47" s="52">
        <f t="shared" si="69"/>
        <v>0</v>
      </c>
      <c r="BC47" s="52">
        <f t="shared" ref="BC47:CE47" si="70">BC97+BC147</f>
        <v>0</v>
      </c>
      <c r="BD47" s="52">
        <f t="shared" si="70"/>
        <v>0</v>
      </c>
      <c r="BE47" s="52">
        <f t="shared" si="70"/>
        <v>0</v>
      </c>
      <c r="BF47" s="52">
        <f t="shared" si="70"/>
        <v>0</v>
      </c>
      <c r="BG47" s="52">
        <f t="shared" si="70"/>
        <v>0</v>
      </c>
      <c r="BH47" s="52">
        <f t="shared" si="70"/>
        <v>0</v>
      </c>
      <c r="BI47" s="52">
        <f t="shared" si="70"/>
        <v>0</v>
      </c>
      <c r="BJ47" s="52">
        <f t="shared" si="70"/>
        <v>0</v>
      </c>
      <c r="BK47" s="52">
        <f t="shared" si="70"/>
        <v>0</v>
      </c>
      <c r="BL47" s="52">
        <f t="shared" si="70"/>
        <v>0</v>
      </c>
      <c r="BM47" s="52">
        <f t="shared" si="70"/>
        <v>0</v>
      </c>
      <c r="BN47" s="52">
        <f t="shared" si="70"/>
        <v>0</v>
      </c>
      <c r="BO47" s="52">
        <f t="shared" si="70"/>
        <v>0</v>
      </c>
      <c r="BP47" s="52">
        <f t="shared" si="70"/>
        <v>0</v>
      </c>
      <c r="BQ47" s="52">
        <f t="shared" si="70"/>
        <v>0</v>
      </c>
      <c r="BR47" s="52">
        <f t="shared" si="70"/>
        <v>0</v>
      </c>
      <c r="BS47" s="52">
        <f t="shared" si="70"/>
        <v>0</v>
      </c>
      <c r="BT47" s="52">
        <f t="shared" si="70"/>
        <v>0</v>
      </c>
      <c r="BU47" s="52">
        <f t="shared" si="70"/>
        <v>0</v>
      </c>
      <c r="BV47" s="52">
        <f t="shared" si="70"/>
        <v>0</v>
      </c>
      <c r="BW47" s="52">
        <f t="shared" si="70"/>
        <v>0</v>
      </c>
      <c r="BX47" s="52">
        <f t="shared" si="70"/>
        <v>0</v>
      </c>
      <c r="BY47" s="52">
        <f t="shared" si="70"/>
        <v>0</v>
      </c>
      <c r="BZ47" s="52">
        <f t="shared" si="70"/>
        <v>0</v>
      </c>
      <c r="CA47" s="52">
        <f t="shared" si="70"/>
        <v>0</v>
      </c>
      <c r="CB47" s="52">
        <f t="shared" si="70"/>
        <v>0</v>
      </c>
      <c r="CC47" s="52">
        <f t="shared" si="70"/>
        <v>0</v>
      </c>
      <c r="CD47" s="52">
        <f t="shared" si="70"/>
        <v>0</v>
      </c>
      <c r="CE47" s="52">
        <f t="shared" si="70"/>
        <v>0</v>
      </c>
    </row>
    <row r="48" spans="2:83" x14ac:dyDescent="0.25">
      <c r="B48" s="307"/>
      <c r="C48" s="3" t="s">
        <v>80</v>
      </c>
      <c r="E48" s="68"/>
      <c r="W48" s="6">
        <f ca="1">SUM(W46:W47)</f>
        <v>0</v>
      </c>
      <c r="X48" s="6">
        <f t="shared" ref="X48:CE48" ca="1" si="71">SUM(X46:X47)</f>
        <v>0</v>
      </c>
      <c r="Y48" s="6">
        <f t="shared" ca="1" si="71"/>
        <v>0</v>
      </c>
      <c r="Z48" s="6">
        <f t="shared" ca="1" si="71"/>
        <v>0</v>
      </c>
      <c r="AA48" s="6">
        <f t="shared" ca="1" si="71"/>
        <v>0</v>
      </c>
      <c r="AB48" s="6">
        <f t="shared" ca="1" si="71"/>
        <v>0</v>
      </c>
      <c r="AC48" s="6">
        <f t="shared" ca="1" si="71"/>
        <v>0</v>
      </c>
      <c r="AD48" s="6">
        <f t="shared" ca="1" si="71"/>
        <v>0</v>
      </c>
      <c r="AE48" s="6">
        <f t="shared" ca="1" si="71"/>
        <v>0</v>
      </c>
      <c r="AF48" s="6">
        <f t="shared" ca="1" si="71"/>
        <v>0</v>
      </c>
      <c r="AG48" s="6">
        <f t="shared" ca="1" si="71"/>
        <v>0</v>
      </c>
      <c r="AH48" s="6">
        <f t="shared" ca="1" si="71"/>
        <v>0</v>
      </c>
      <c r="AI48" s="6">
        <f t="shared" ca="1" si="71"/>
        <v>0</v>
      </c>
      <c r="AJ48" s="6">
        <f t="shared" ca="1" si="71"/>
        <v>0</v>
      </c>
      <c r="AK48" s="6">
        <f t="shared" ca="1" si="71"/>
        <v>0</v>
      </c>
      <c r="AL48" s="6">
        <f t="shared" ca="1" si="71"/>
        <v>0</v>
      </c>
      <c r="AM48" s="6">
        <f t="shared" ca="1" si="71"/>
        <v>0</v>
      </c>
      <c r="AN48" s="6">
        <f t="shared" ca="1" si="71"/>
        <v>0</v>
      </c>
      <c r="AO48" s="6">
        <f t="shared" ca="1" si="71"/>
        <v>1.6864159060000001</v>
      </c>
      <c r="AP48" s="6">
        <f t="shared" ca="1" si="71"/>
        <v>5.7335259149999995</v>
      </c>
      <c r="AQ48" s="6">
        <f t="shared" ca="1" si="71"/>
        <v>14.194300421000001</v>
      </c>
      <c r="AR48" s="6">
        <f t="shared" ca="1" si="71"/>
        <v>30.86057924655556</v>
      </c>
      <c r="AS48" s="6">
        <f t="shared" ca="1" si="71"/>
        <v>62.360533212222222</v>
      </c>
      <c r="AT48" s="6">
        <f t="shared" ca="1" si="71"/>
        <v>144.02903104555554</v>
      </c>
      <c r="AU48" s="6">
        <f t="shared" si="71"/>
        <v>0</v>
      </c>
      <c r="AV48" s="6">
        <f t="shared" si="71"/>
        <v>0</v>
      </c>
      <c r="AW48" s="6">
        <f t="shared" si="71"/>
        <v>0</v>
      </c>
      <c r="AX48" s="6">
        <f t="shared" si="71"/>
        <v>0</v>
      </c>
      <c r="AY48" s="6">
        <f t="shared" si="71"/>
        <v>0</v>
      </c>
      <c r="AZ48" s="6">
        <f t="shared" si="71"/>
        <v>0</v>
      </c>
      <c r="BA48" s="6">
        <f t="shared" si="71"/>
        <v>0</v>
      </c>
      <c r="BB48" s="6">
        <f t="shared" si="71"/>
        <v>0</v>
      </c>
      <c r="BC48" s="6">
        <f t="shared" si="71"/>
        <v>0</v>
      </c>
      <c r="BD48" s="6">
        <f t="shared" si="71"/>
        <v>0</v>
      </c>
      <c r="BE48" s="6">
        <f t="shared" si="71"/>
        <v>0</v>
      </c>
      <c r="BF48" s="6">
        <f t="shared" si="71"/>
        <v>0</v>
      </c>
      <c r="BG48" s="6">
        <f t="shared" si="71"/>
        <v>0</v>
      </c>
      <c r="BH48" s="6">
        <f t="shared" si="71"/>
        <v>0</v>
      </c>
      <c r="BI48" s="6">
        <f t="shared" si="71"/>
        <v>0</v>
      </c>
      <c r="BJ48" s="6">
        <f t="shared" si="71"/>
        <v>0</v>
      </c>
      <c r="BK48" s="6">
        <f t="shared" si="71"/>
        <v>0</v>
      </c>
      <c r="BL48" s="6">
        <f t="shared" si="71"/>
        <v>0</v>
      </c>
      <c r="BM48" s="6">
        <f t="shared" si="71"/>
        <v>0</v>
      </c>
      <c r="BN48" s="6">
        <f t="shared" si="71"/>
        <v>0</v>
      </c>
      <c r="BO48" s="6">
        <f t="shared" si="71"/>
        <v>0</v>
      </c>
      <c r="BP48" s="6">
        <f t="shared" si="71"/>
        <v>0</v>
      </c>
      <c r="BQ48" s="6">
        <f t="shared" si="71"/>
        <v>0</v>
      </c>
      <c r="BR48" s="6">
        <f t="shared" si="71"/>
        <v>0</v>
      </c>
      <c r="BS48" s="6">
        <f t="shared" si="71"/>
        <v>0</v>
      </c>
      <c r="BT48" s="6">
        <f t="shared" si="71"/>
        <v>0</v>
      </c>
      <c r="BU48" s="6">
        <f t="shared" si="71"/>
        <v>0</v>
      </c>
      <c r="BV48" s="6">
        <f t="shared" si="71"/>
        <v>0</v>
      </c>
      <c r="BW48" s="6">
        <f t="shared" si="71"/>
        <v>0</v>
      </c>
      <c r="BX48" s="6">
        <f t="shared" si="71"/>
        <v>0</v>
      </c>
      <c r="BY48" s="6">
        <f t="shared" si="71"/>
        <v>0</v>
      </c>
      <c r="BZ48" s="6">
        <f t="shared" si="71"/>
        <v>0</v>
      </c>
      <c r="CA48" s="6">
        <f t="shared" si="71"/>
        <v>0</v>
      </c>
      <c r="CB48" s="6">
        <f t="shared" si="71"/>
        <v>0</v>
      </c>
      <c r="CC48" s="6">
        <f t="shared" si="71"/>
        <v>0</v>
      </c>
      <c r="CD48" s="6">
        <f t="shared" si="71"/>
        <v>0</v>
      </c>
      <c r="CE48" s="6">
        <f t="shared" si="71"/>
        <v>0</v>
      </c>
    </row>
    <row r="49" spans="2:83" s="207" customFormat="1" x14ac:dyDescent="0.25">
      <c r="B49" s="329"/>
      <c r="C49" s="209" t="s">
        <v>36</v>
      </c>
      <c r="E49" s="61">
        <f ca="1">(E99*SUM(W99:CE99)+E149*SUM(W149:CE149))/(SUM(W99:CE99)+SUM(W149:CE149))</f>
        <v>2.2222222222222223</v>
      </c>
      <c r="G49" s="210"/>
      <c r="H49" s="210"/>
      <c r="I49" s="210"/>
      <c r="J49" s="210"/>
      <c r="K49" s="210"/>
      <c r="L49" s="210"/>
      <c r="M49" s="210"/>
      <c r="N49" s="210"/>
      <c r="O49" s="210"/>
      <c r="P49" s="210"/>
      <c r="Q49" s="210"/>
      <c r="R49" s="210"/>
      <c r="S49" s="210"/>
      <c r="T49" s="210"/>
      <c r="U49" s="210"/>
      <c r="V49" s="210"/>
      <c r="W49" s="29">
        <f t="shared" ref="W49:BB49" ca="1" si="72">W99+W149</f>
        <v>0</v>
      </c>
      <c r="X49" s="29">
        <f t="shared" ca="1" si="72"/>
        <v>0</v>
      </c>
      <c r="Y49" s="29">
        <f t="shared" ca="1" si="72"/>
        <v>0</v>
      </c>
      <c r="Z49" s="29">
        <f t="shared" ca="1" si="72"/>
        <v>0</v>
      </c>
      <c r="AA49" s="29">
        <f t="shared" ca="1" si="72"/>
        <v>0</v>
      </c>
      <c r="AB49" s="29">
        <f t="shared" ca="1" si="72"/>
        <v>0</v>
      </c>
      <c r="AC49" s="29">
        <f t="shared" ca="1" si="72"/>
        <v>0</v>
      </c>
      <c r="AD49" s="29">
        <f t="shared" ca="1" si="72"/>
        <v>0</v>
      </c>
      <c r="AE49" s="29">
        <f t="shared" ca="1" si="72"/>
        <v>0</v>
      </c>
      <c r="AF49" s="29">
        <f t="shared" ca="1" si="72"/>
        <v>0</v>
      </c>
      <c r="AG49" s="29">
        <f t="shared" ca="1" si="72"/>
        <v>0</v>
      </c>
      <c r="AH49" s="29">
        <f t="shared" ca="1" si="72"/>
        <v>0</v>
      </c>
      <c r="AI49" s="29">
        <f t="shared" ca="1" si="72"/>
        <v>0</v>
      </c>
      <c r="AJ49" s="29">
        <f t="shared" ca="1" si="72"/>
        <v>0</v>
      </c>
      <c r="AK49" s="29">
        <f t="shared" ca="1" si="72"/>
        <v>0</v>
      </c>
      <c r="AL49" s="29">
        <f t="shared" ca="1" si="72"/>
        <v>0</v>
      </c>
      <c r="AM49" s="29">
        <f t="shared" ca="1" si="72"/>
        <v>0</v>
      </c>
      <c r="AN49" s="29">
        <f t="shared" ca="1" si="72"/>
        <v>0</v>
      </c>
      <c r="AO49" s="29">
        <f t="shared" ca="1" si="72"/>
        <v>0</v>
      </c>
      <c r="AP49" s="29">
        <f t="shared" ca="1" si="72"/>
        <v>75</v>
      </c>
      <c r="AQ49" s="29">
        <f t="shared" ca="1" si="72"/>
        <v>186.66666666666669</v>
      </c>
      <c r="AR49" s="29">
        <f t="shared" ca="1" si="72"/>
        <v>296.66666666666669</v>
      </c>
      <c r="AS49" s="29">
        <f t="shared" ca="1" si="72"/>
        <v>421.48148148148152</v>
      </c>
      <c r="AT49" s="29">
        <f t="shared" ca="1" si="72"/>
        <v>532.40740740740739</v>
      </c>
      <c r="AU49" s="29">
        <f t="shared" si="72"/>
        <v>0</v>
      </c>
      <c r="AV49" s="29">
        <f t="shared" si="72"/>
        <v>0</v>
      </c>
      <c r="AW49" s="29">
        <f t="shared" si="72"/>
        <v>0</v>
      </c>
      <c r="AX49" s="29">
        <f t="shared" si="72"/>
        <v>0</v>
      </c>
      <c r="AY49" s="29">
        <f t="shared" si="72"/>
        <v>0</v>
      </c>
      <c r="AZ49" s="29">
        <f t="shared" si="72"/>
        <v>0</v>
      </c>
      <c r="BA49" s="29">
        <f t="shared" si="72"/>
        <v>0</v>
      </c>
      <c r="BB49" s="29">
        <f t="shared" si="72"/>
        <v>0</v>
      </c>
      <c r="BC49" s="29">
        <f t="shared" ref="BC49:CE49" si="73">BC99+BC149</f>
        <v>0</v>
      </c>
      <c r="BD49" s="29">
        <f t="shared" si="73"/>
        <v>0</v>
      </c>
      <c r="BE49" s="29">
        <f t="shared" si="73"/>
        <v>0</v>
      </c>
      <c r="BF49" s="29">
        <f t="shared" si="73"/>
        <v>0</v>
      </c>
      <c r="BG49" s="29">
        <f t="shared" si="73"/>
        <v>0</v>
      </c>
      <c r="BH49" s="29">
        <f t="shared" si="73"/>
        <v>0</v>
      </c>
      <c r="BI49" s="29">
        <f t="shared" si="73"/>
        <v>0</v>
      </c>
      <c r="BJ49" s="29">
        <f t="shared" si="73"/>
        <v>0</v>
      </c>
      <c r="BK49" s="29">
        <f t="shared" si="73"/>
        <v>0</v>
      </c>
      <c r="BL49" s="29">
        <f t="shared" si="73"/>
        <v>0</v>
      </c>
      <c r="BM49" s="29">
        <f t="shared" si="73"/>
        <v>0</v>
      </c>
      <c r="BN49" s="29">
        <f t="shared" si="73"/>
        <v>0</v>
      </c>
      <c r="BO49" s="29">
        <f t="shared" si="73"/>
        <v>0</v>
      </c>
      <c r="BP49" s="29">
        <f t="shared" si="73"/>
        <v>0</v>
      </c>
      <c r="BQ49" s="29">
        <f t="shared" si="73"/>
        <v>0</v>
      </c>
      <c r="BR49" s="29">
        <f t="shared" si="73"/>
        <v>0</v>
      </c>
      <c r="BS49" s="29">
        <f t="shared" si="73"/>
        <v>0</v>
      </c>
      <c r="BT49" s="29">
        <f t="shared" si="73"/>
        <v>0</v>
      </c>
      <c r="BU49" s="29">
        <f t="shared" si="73"/>
        <v>0</v>
      </c>
      <c r="BV49" s="29">
        <f t="shared" si="73"/>
        <v>0</v>
      </c>
      <c r="BW49" s="29">
        <f t="shared" si="73"/>
        <v>0</v>
      </c>
      <c r="BX49" s="29">
        <f t="shared" si="73"/>
        <v>0</v>
      </c>
      <c r="BY49" s="29">
        <f t="shared" si="73"/>
        <v>0</v>
      </c>
      <c r="BZ49" s="29">
        <f t="shared" si="73"/>
        <v>0</v>
      </c>
      <c r="CA49" s="29">
        <f t="shared" si="73"/>
        <v>0</v>
      </c>
      <c r="CB49" s="29">
        <f t="shared" si="73"/>
        <v>0</v>
      </c>
      <c r="CC49" s="29">
        <f t="shared" si="73"/>
        <v>0</v>
      </c>
      <c r="CD49" s="29">
        <f t="shared" si="73"/>
        <v>0</v>
      </c>
      <c r="CE49" s="29">
        <f t="shared" si="73"/>
        <v>0</v>
      </c>
    </row>
    <row r="50" spans="2:83" s="207" customFormat="1" x14ac:dyDescent="0.25">
      <c r="B50" s="329"/>
      <c r="C50" s="209" t="s">
        <v>37</v>
      </c>
      <c r="E50" s="61">
        <f ca="1">(E100*SUM(W100:CE100)+E150*SUM(W150:CE150))/(SUM(W100:CE100)+SUM(W150:CE150))</f>
        <v>3.3333333333333335</v>
      </c>
      <c r="G50" s="210"/>
      <c r="H50" s="210"/>
      <c r="I50" s="210"/>
      <c r="J50" s="210"/>
      <c r="K50" s="210"/>
      <c r="L50" s="210"/>
      <c r="M50" s="210"/>
      <c r="N50" s="210"/>
      <c r="O50" s="210"/>
      <c r="P50" s="210"/>
      <c r="Q50" s="210"/>
      <c r="R50" s="210"/>
      <c r="S50" s="210"/>
      <c r="T50" s="210"/>
      <c r="U50" s="210"/>
      <c r="V50" s="210"/>
      <c r="W50" s="29">
        <f t="shared" ref="W50:BB50" ca="1" si="74">W100+W150</f>
        <v>0</v>
      </c>
      <c r="X50" s="29">
        <f t="shared" ca="1" si="74"/>
        <v>0</v>
      </c>
      <c r="Y50" s="29">
        <f t="shared" ca="1" si="74"/>
        <v>0</v>
      </c>
      <c r="Z50" s="29">
        <f t="shared" ca="1" si="74"/>
        <v>0</v>
      </c>
      <c r="AA50" s="29">
        <f t="shared" ca="1" si="74"/>
        <v>0</v>
      </c>
      <c r="AB50" s="29">
        <f t="shared" ca="1" si="74"/>
        <v>0</v>
      </c>
      <c r="AC50" s="29">
        <f t="shared" ca="1" si="74"/>
        <v>0</v>
      </c>
      <c r="AD50" s="29">
        <f t="shared" ca="1" si="74"/>
        <v>0</v>
      </c>
      <c r="AE50" s="29">
        <f t="shared" ca="1" si="74"/>
        <v>0</v>
      </c>
      <c r="AF50" s="29">
        <f t="shared" ca="1" si="74"/>
        <v>0</v>
      </c>
      <c r="AG50" s="29">
        <f t="shared" ca="1" si="74"/>
        <v>0</v>
      </c>
      <c r="AH50" s="29">
        <f t="shared" ca="1" si="74"/>
        <v>0</v>
      </c>
      <c r="AI50" s="29">
        <f t="shared" ca="1" si="74"/>
        <v>0</v>
      </c>
      <c r="AJ50" s="29">
        <f t="shared" ca="1" si="74"/>
        <v>0</v>
      </c>
      <c r="AK50" s="29">
        <f t="shared" ca="1" si="74"/>
        <v>0</v>
      </c>
      <c r="AL50" s="29">
        <f t="shared" ca="1" si="74"/>
        <v>0</v>
      </c>
      <c r="AM50" s="29">
        <f t="shared" ca="1" si="74"/>
        <v>0</v>
      </c>
      <c r="AN50" s="29">
        <f t="shared" ca="1" si="74"/>
        <v>0</v>
      </c>
      <c r="AO50" s="29">
        <f t="shared" ca="1" si="74"/>
        <v>0</v>
      </c>
      <c r="AP50" s="29">
        <f t="shared" ca="1" si="74"/>
        <v>0</v>
      </c>
      <c r="AQ50" s="29">
        <f t="shared" ca="1" si="74"/>
        <v>90</v>
      </c>
      <c r="AR50" s="29">
        <f t="shared" ca="1" si="74"/>
        <v>230</v>
      </c>
      <c r="AS50" s="29">
        <f t="shared" ca="1" si="74"/>
        <v>370</v>
      </c>
      <c r="AT50" s="29">
        <f t="shared" ca="1" si="74"/>
        <v>440</v>
      </c>
      <c r="AU50" s="29">
        <f t="shared" si="74"/>
        <v>0</v>
      </c>
      <c r="AV50" s="29">
        <f t="shared" si="74"/>
        <v>0</v>
      </c>
      <c r="AW50" s="29">
        <f t="shared" si="74"/>
        <v>0</v>
      </c>
      <c r="AX50" s="29">
        <f t="shared" si="74"/>
        <v>0</v>
      </c>
      <c r="AY50" s="29">
        <f t="shared" si="74"/>
        <v>0</v>
      </c>
      <c r="AZ50" s="29">
        <f t="shared" si="74"/>
        <v>0</v>
      </c>
      <c r="BA50" s="29">
        <f t="shared" si="74"/>
        <v>0</v>
      </c>
      <c r="BB50" s="29">
        <f t="shared" si="74"/>
        <v>0</v>
      </c>
      <c r="BC50" s="29">
        <f t="shared" ref="BC50:CE50" si="75">BC100+BC150</f>
        <v>0</v>
      </c>
      <c r="BD50" s="29">
        <f t="shared" si="75"/>
        <v>0</v>
      </c>
      <c r="BE50" s="29">
        <f t="shared" si="75"/>
        <v>0</v>
      </c>
      <c r="BF50" s="29">
        <f t="shared" si="75"/>
        <v>0</v>
      </c>
      <c r="BG50" s="29">
        <f t="shared" si="75"/>
        <v>0</v>
      </c>
      <c r="BH50" s="29">
        <f t="shared" si="75"/>
        <v>0</v>
      </c>
      <c r="BI50" s="29">
        <f t="shared" si="75"/>
        <v>0</v>
      </c>
      <c r="BJ50" s="29">
        <f t="shared" si="75"/>
        <v>0</v>
      </c>
      <c r="BK50" s="29">
        <f t="shared" si="75"/>
        <v>0</v>
      </c>
      <c r="BL50" s="29">
        <f t="shared" si="75"/>
        <v>0</v>
      </c>
      <c r="BM50" s="29">
        <f t="shared" si="75"/>
        <v>0</v>
      </c>
      <c r="BN50" s="29">
        <f t="shared" si="75"/>
        <v>0</v>
      </c>
      <c r="BO50" s="29">
        <f t="shared" si="75"/>
        <v>0</v>
      </c>
      <c r="BP50" s="29">
        <f t="shared" si="75"/>
        <v>0</v>
      </c>
      <c r="BQ50" s="29">
        <f t="shared" si="75"/>
        <v>0</v>
      </c>
      <c r="BR50" s="29">
        <f t="shared" si="75"/>
        <v>0</v>
      </c>
      <c r="BS50" s="29">
        <f t="shared" si="75"/>
        <v>0</v>
      </c>
      <c r="BT50" s="29">
        <f t="shared" si="75"/>
        <v>0</v>
      </c>
      <c r="BU50" s="29">
        <f t="shared" si="75"/>
        <v>0</v>
      </c>
      <c r="BV50" s="29">
        <f t="shared" si="75"/>
        <v>0</v>
      </c>
      <c r="BW50" s="29">
        <f t="shared" si="75"/>
        <v>0</v>
      </c>
      <c r="BX50" s="29">
        <f t="shared" si="75"/>
        <v>0</v>
      </c>
      <c r="BY50" s="29">
        <f t="shared" si="75"/>
        <v>0</v>
      </c>
      <c r="BZ50" s="29">
        <f t="shared" si="75"/>
        <v>0</v>
      </c>
      <c r="CA50" s="29">
        <f t="shared" si="75"/>
        <v>0</v>
      </c>
      <c r="CB50" s="29">
        <f t="shared" si="75"/>
        <v>0</v>
      </c>
      <c r="CC50" s="29">
        <f t="shared" si="75"/>
        <v>0</v>
      </c>
      <c r="CD50" s="29">
        <f t="shared" si="75"/>
        <v>0</v>
      </c>
      <c r="CE50" s="29">
        <f t="shared" si="75"/>
        <v>0</v>
      </c>
    </row>
    <row r="51" spans="2:83" x14ac:dyDescent="0.25">
      <c r="B51" s="5"/>
      <c r="C51" s="3" t="s">
        <v>27</v>
      </c>
      <c r="E51" s="68"/>
      <c r="G51" s="19"/>
      <c r="H51" s="19"/>
      <c r="I51" s="19"/>
      <c r="J51" s="19"/>
      <c r="K51" s="19"/>
      <c r="L51" s="19"/>
      <c r="M51" s="19"/>
      <c r="N51" s="19"/>
      <c r="O51" s="19"/>
      <c r="P51" s="19"/>
      <c r="Q51" s="19"/>
      <c r="R51" s="19"/>
      <c r="S51" s="19"/>
      <c r="T51" s="19"/>
      <c r="U51" s="19"/>
      <c r="V51" s="19"/>
      <c r="W51" s="7">
        <f ca="1">W28+W31+W38+W41+W45+W48+W49+W50</f>
        <v>5634.3076080783167</v>
      </c>
      <c r="X51" s="7">
        <f t="shared" ref="X51:CE51" ca="1" si="76">X28+X31+X38+X41+X45+X48+X49+X50</f>
        <v>5754.2315804349173</v>
      </c>
      <c r="Y51" s="7">
        <f t="shared" ca="1" si="76"/>
        <v>5865.5238030263436</v>
      </c>
      <c r="Z51" s="7">
        <f t="shared" ca="1" si="76"/>
        <v>5978.8613573702178</v>
      </c>
      <c r="AA51" s="7">
        <f t="shared" ca="1" si="76"/>
        <v>6087.9561011362166</v>
      </c>
      <c r="AB51" s="7">
        <f t="shared" ca="1" si="76"/>
        <v>6204.4127408877293</v>
      </c>
      <c r="AC51" s="7">
        <f t="shared" ca="1" si="76"/>
        <v>6333.0801699156964</v>
      </c>
      <c r="AD51" s="7">
        <f t="shared" ca="1" si="76"/>
        <v>6477.8066083587109</v>
      </c>
      <c r="AE51" s="7">
        <f t="shared" ca="1" si="76"/>
        <v>6636.7369302081324</v>
      </c>
      <c r="AF51" s="7">
        <f t="shared" ca="1" si="76"/>
        <v>6812.4099615955829</v>
      </c>
      <c r="AG51" s="7">
        <f t="shared" ca="1" si="76"/>
        <v>6995.5490247170783</v>
      </c>
      <c r="AH51" s="7">
        <f t="shared" ca="1" si="76"/>
        <v>7181.9837243127131</v>
      </c>
      <c r="AI51" s="7">
        <f t="shared" ca="1" si="76"/>
        <v>7364.8558708284081</v>
      </c>
      <c r="AJ51" s="7">
        <f t="shared" ca="1" si="76"/>
        <v>7556.1015084741439</v>
      </c>
      <c r="AK51" s="7">
        <f t="shared" ca="1" si="76"/>
        <v>7777.2041199309715</v>
      </c>
      <c r="AL51" s="7">
        <f t="shared" ca="1" si="76"/>
        <v>8090.6794923572597</v>
      </c>
      <c r="AM51" s="7">
        <f t="shared" ca="1" si="76"/>
        <v>8495.6852432875748</v>
      </c>
      <c r="AN51" s="7">
        <f t="shared" ca="1" si="76"/>
        <v>9028.2392086257714</v>
      </c>
      <c r="AO51" s="7">
        <f t="shared" ca="1" si="76"/>
        <v>9482.9845214870184</v>
      </c>
      <c r="AP51" s="7">
        <f ca="1">AP28+AP31+AP38+AP41+AP45+AP48+AP49+AP50</f>
        <v>9809.088498844998</v>
      </c>
      <c r="AQ51" s="7">
        <f t="shared" ca="1" si="76"/>
        <v>10127.887568431664</v>
      </c>
      <c r="AR51" s="7">
        <f t="shared" ca="1" si="76"/>
        <v>10441.922227765554</v>
      </c>
      <c r="AS51" s="7">
        <f t="shared" ca="1" si="76"/>
        <v>10746.773772320568</v>
      </c>
      <c r="AT51" s="7">
        <f t="shared" ca="1" si="76"/>
        <v>11000.577152441017</v>
      </c>
      <c r="AU51" s="7">
        <f t="shared" si="76"/>
        <v>0</v>
      </c>
      <c r="AV51" s="7">
        <f t="shared" si="76"/>
        <v>0</v>
      </c>
      <c r="AW51" s="7">
        <f t="shared" si="76"/>
        <v>0</v>
      </c>
      <c r="AX51" s="7">
        <f t="shared" si="76"/>
        <v>0</v>
      </c>
      <c r="AY51" s="7">
        <f t="shared" si="76"/>
        <v>0</v>
      </c>
      <c r="AZ51" s="7">
        <f t="shared" si="76"/>
        <v>0</v>
      </c>
      <c r="BA51" s="7">
        <f t="shared" si="76"/>
        <v>0</v>
      </c>
      <c r="BB51" s="7">
        <f t="shared" si="76"/>
        <v>0</v>
      </c>
      <c r="BC51" s="7">
        <f t="shared" si="76"/>
        <v>0</v>
      </c>
      <c r="BD51" s="7">
        <f t="shared" si="76"/>
        <v>0</v>
      </c>
      <c r="BE51" s="7">
        <f t="shared" si="76"/>
        <v>0</v>
      </c>
      <c r="BF51" s="7">
        <f t="shared" si="76"/>
        <v>0</v>
      </c>
      <c r="BG51" s="7">
        <f t="shared" si="76"/>
        <v>0</v>
      </c>
      <c r="BH51" s="7">
        <f t="shared" si="76"/>
        <v>0</v>
      </c>
      <c r="BI51" s="7">
        <f t="shared" si="76"/>
        <v>0</v>
      </c>
      <c r="BJ51" s="7">
        <f t="shared" si="76"/>
        <v>0</v>
      </c>
      <c r="BK51" s="7">
        <f t="shared" si="76"/>
        <v>0</v>
      </c>
      <c r="BL51" s="7">
        <f t="shared" si="76"/>
        <v>0</v>
      </c>
      <c r="BM51" s="7">
        <f t="shared" si="76"/>
        <v>0</v>
      </c>
      <c r="BN51" s="7">
        <f t="shared" si="76"/>
        <v>0</v>
      </c>
      <c r="BO51" s="7">
        <f t="shared" si="76"/>
        <v>0</v>
      </c>
      <c r="BP51" s="7">
        <f t="shared" si="76"/>
        <v>0</v>
      </c>
      <c r="BQ51" s="7">
        <f t="shared" si="76"/>
        <v>0</v>
      </c>
      <c r="BR51" s="7">
        <f t="shared" si="76"/>
        <v>0</v>
      </c>
      <c r="BS51" s="7">
        <f t="shared" si="76"/>
        <v>0</v>
      </c>
      <c r="BT51" s="7">
        <f t="shared" si="76"/>
        <v>0</v>
      </c>
      <c r="BU51" s="7">
        <f t="shared" si="76"/>
        <v>0</v>
      </c>
      <c r="BV51" s="7">
        <f t="shared" si="76"/>
        <v>0</v>
      </c>
      <c r="BW51" s="7">
        <f t="shared" si="76"/>
        <v>0</v>
      </c>
      <c r="BX51" s="7">
        <f t="shared" si="76"/>
        <v>0</v>
      </c>
      <c r="BY51" s="7">
        <f t="shared" si="76"/>
        <v>0</v>
      </c>
      <c r="BZ51" s="7">
        <f t="shared" si="76"/>
        <v>0</v>
      </c>
      <c r="CA51" s="7">
        <f t="shared" si="76"/>
        <v>0</v>
      </c>
      <c r="CB51" s="7">
        <f t="shared" si="76"/>
        <v>0</v>
      </c>
      <c r="CC51" s="7">
        <f t="shared" si="76"/>
        <v>0</v>
      </c>
      <c r="CD51" s="7">
        <f t="shared" si="76"/>
        <v>0</v>
      </c>
      <c r="CE51" s="7">
        <f t="shared" si="76"/>
        <v>0</v>
      </c>
    </row>
    <row r="53" spans="2:83" hidden="1" x14ac:dyDescent="0.25"/>
    <row r="54" spans="2:83" hidden="1" x14ac:dyDescent="0.25"/>
    <row r="55" spans="2:83" hidden="1" x14ac:dyDescent="0.25"/>
    <row r="56" spans="2:83" hidden="1" x14ac:dyDescent="0.25"/>
    <row r="57" spans="2:83" hidden="1" x14ac:dyDescent="0.25"/>
    <row r="58" spans="2:83" hidden="1" x14ac:dyDescent="0.25"/>
    <row r="59" spans="2:83" hidden="1" x14ac:dyDescent="0.25"/>
    <row r="60" spans="2:83" hidden="1" x14ac:dyDescent="0.25"/>
    <row r="61" spans="2:83" hidden="1" x14ac:dyDescent="0.25"/>
    <row r="62" spans="2:83" hidden="1" x14ac:dyDescent="0.25"/>
    <row r="63" spans="2:83" hidden="1" x14ac:dyDescent="0.25"/>
    <row r="64" spans="2:83" hidden="1" x14ac:dyDescent="0.25"/>
    <row r="65" spans="2:83" hidden="1" x14ac:dyDescent="0.25"/>
    <row r="66" spans="2:83" hidden="1" x14ac:dyDescent="0.25"/>
    <row r="67" spans="2:83" hidden="1" x14ac:dyDescent="0.25"/>
    <row r="68" spans="2:83" hidden="1" x14ac:dyDescent="0.25"/>
    <row r="70" spans="2:83" ht="14.4" customHeight="1" x14ac:dyDescent="0.25">
      <c r="B70" s="313" t="s">
        <v>172</v>
      </c>
      <c r="C70" s="314"/>
      <c r="E70" s="330" t="s">
        <v>87</v>
      </c>
      <c r="G70" s="205"/>
      <c r="H70" s="205"/>
      <c r="I70" s="205"/>
      <c r="J70" s="205"/>
      <c r="K70" s="205"/>
      <c r="L70" s="205"/>
      <c r="M70" s="205"/>
      <c r="N70" s="205"/>
      <c r="O70" s="205"/>
      <c r="P70" s="205"/>
      <c r="Q70" s="205"/>
      <c r="R70" s="205"/>
      <c r="S70" s="205"/>
      <c r="T70" s="205"/>
      <c r="U70" s="205"/>
      <c r="V70" s="205"/>
      <c r="W70" s="80">
        <v>1990</v>
      </c>
      <c r="X70" s="80">
        <v>1991</v>
      </c>
      <c r="Y70" s="80">
        <v>1992</v>
      </c>
      <c r="Z70" s="80">
        <v>1993</v>
      </c>
      <c r="AA70" s="80">
        <v>1994</v>
      </c>
      <c r="AB70" s="80">
        <v>1995</v>
      </c>
      <c r="AC70" s="80">
        <v>1996</v>
      </c>
      <c r="AD70" s="80">
        <v>1997</v>
      </c>
      <c r="AE70" s="80">
        <v>1998</v>
      </c>
      <c r="AF70" s="80">
        <v>1999</v>
      </c>
      <c r="AG70" s="80">
        <v>2000</v>
      </c>
      <c r="AH70" s="80">
        <v>2001</v>
      </c>
      <c r="AI70" s="80">
        <v>2002</v>
      </c>
      <c r="AJ70" s="80">
        <v>2003</v>
      </c>
      <c r="AK70" s="80">
        <v>2004</v>
      </c>
      <c r="AL70" s="80">
        <v>2005</v>
      </c>
      <c r="AM70" s="80">
        <v>2006</v>
      </c>
      <c r="AN70" s="80">
        <v>2007</v>
      </c>
      <c r="AO70" s="80">
        <v>2008</v>
      </c>
      <c r="AP70" s="80">
        <v>2009</v>
      </c>
      <c r="AQ70" s="80">
        <v>2010</v>
      </c>
      <c r="AR70" s="80">
        <v>2011</v>
      </c>
      <c r="AS70" s="80">
        <v>2012</v>
      </c>
      <c r="AT70" s="80">
        <v>2013</v>
      </c>
      <c r="AU70" s="80">
        <v>2014</v>
      </c>
      <c r="AV70" s="80">
        <v>2015</v>
      </c>
      <c r="AW70" s="80">
        <v>2016</v>
      </c>
      <c r="AX70" s="80">
        <v>2017</v>
      </c>
      <c r="AY70" s="80">
        <v>2018</v>
      </c>
      <c r="AZ70" s="80">
        <v>2019</v>
      </c>
      <c r="BA70" s="80">
        <v>2020</v>
      </c>
      <c r="BB70" s="80">
        <v>2021</v>
      </c>
      <c r="BC70" s="80">
        <v>2022</v>
      </c>
      <c r="BD70" s="80">
        <v>2023</v>
      </c>
      <c r="BE70" s="80">
        <v>2024</v>
      </c>
      <c r="BF70" s="80">
        <v>2025</v>
      </c>
      <c r="BG70" s="80">
        <f t="shared" ref="BG70:CE70" si="77">BF70+1</f>
        <v>2026</v>
      </c>
      <c r="BH70" s="80">
        <f t="shared" si="77"/>
        <v>2027</v>
      </c>
      <c r="BI70" s="80">
        <f t="shared" si="77"/>
        <v>2028</v>
      </c>
      <c r="BJ70" s="80">
        <f t="shared" si="77"/>
        <v>2029</v>
      </c>
      <c r="BK70" s="80">
        <f t="shared" si="77"/>
        <v>2030</v>
      </c>
      <c r="BL70" s="80">
        <f t="shared" si="77"/>
        <v>2031</v>
      </c>
      <c r="BM70" s="80">
        <f t="shared" si="77"/>
        <v>2032</v>
      </c>
      <c r="BN70" s="80">
        <f t="shared" si="77"/>
        <v>2033</v>
      </c>
      <c r="BO70" s="80">
        <f t="shared" si="77"/>
        <v>2034</v>
      </c>
      <c r="BP70" s="80">
        <f t="shared" si="77"/>
        <v>2035</v>
      </c>
      <c r="BQ70" s="80">
        <f t="shared" si="77"/>
        <v>2036</v>
      </c>
      <c r="BR70" s="80">
        <f t="shared" si="77"/>
        <v>2037</v>
      </c>
      <c r="BS70" s="80">
        <f t="shared" si="77"/>
        <v>2038</v>
      </c>
      <c r="BT70" s="80">
        <f t="shared" si="77"/>
        <v>2039</v>
      </c>
      <c r="BU70" s="80">
        <f t="shared" si="77"/>
        <v>2040</v>
      </c>
      <c r="BV70" s="80">
        <f t="shared" si="77"/>
        <v>2041</v>
      </c>
      <c r="BW70" s="80">
        <f t="shared" si="77"/>
        <v>2042</v>
      </c>
      <c r="BX70" s="80">
        <f t="shared" si="77"/>
        <v>2043</v>
      </c>
      <c r="BY70" s="80">
        <f t="shared" si="77"/>
        <v>2044</v>
      </c>
      <c r="BZ70" s="80">
        <f t="shared" si="77"/>
        <v>2045</v>
      </c>
      <c r="CA70" s="80">
        <f t="shared" si="77"/>
        <v>2046</v>
      </c>
      <c r="CB70" s="80">
        <f t="shared" si="77"/>
        <v>2047</v>
      </c>
      <c r="CC70" s="80">
        <f t="shared" si="77"/>
        <v>2048</v>
      </c>
      <c r="CD70" s="80">
        <f t="shared" si="77"/>
        <v>2049</v>
      </c>
      <c r="CE70" s="80">
        <f t="shared" si="77"/>
        <v>2050</v>
      </c>
    </row>
    <row r="71" spans="2:83" s="56" customFormat="1" ht="14.4" customHeight="1" x14ac:dyDescent="0.25">
      <c r="B71" s="308" t="s">
        <v>83</v>
      </c>
      <c r="C71" s="309"/>
      <c r="E71" s="330"/>
      <c r="G71" s="131"/>
      <c r="H71" s="131"/>
      <c r="I71" s="131"/>
      <c r="J71" s="131"/>
      <c r="K71" s="131"/>
      <c r="L71" s="131"/>
      <c r="M71" s="131"/>
      <c r="N71" s="131"/>
      <c r="O71" s="131"/>
      <c r="P71" s="131"/>
      <c r="Q71" s="131"/>
      <c r="R71" s="131"/>
      <c r="S71" s="131"/>
      <c r="T71" s="131"/>
      <c r="U71" s="131"/>
      <c r="V71" s="131"/>
    </row>
    <row r="72" spans="2:83" ht="13.8" customHeight="1" x14ac:dyDescent="0.25">
      <c r="B72" s="310" t="s">
        <v>81</v>
      </c>
      <c r="C72" s="311"/>
      <c r="E72" s="330"/>
    </row>
    <row r="73" spans="2:83" x14ac:dyDescent="0.25">
      <c r="B73" s="306" t="s">
        <v>0</v>
      </c>
      <c r="C73" s="53" t="s">
        <v>6</v>
      </c>
      <c r="E73" s="61">
        <f>'Life&amp;Use'!D10</f>
        <v>11.428571428571429</v>
      </c>
      <c r="G73" s="211"/>
      <c r="H73" s="211"/>
      <c r="I73" s="211"/>
      <c r="J73" s="211"/>
      <c r="K73" s="211"/>
      <c r="L73" s="211"/>
      <c r="M73" s="211"/>
      <c r="N73" s="211"/>
      <c r="O73" s="211"/>
      <c r="P73" s="211"/>
      <c r="Q73" s="211"/>
      <c r="R73" s="211"/>
      <c r="S73" s="211"/>
      <c r="T73" s="211"/>
      <c r="U73" s="211"/>
      <c r="V73" s="211"/>
      <c r="W73" s="52">
        <f ca="1">SUM(OFFSET(Sales!W73,0,MAX(-INT(Stock!$E73)+1,COLUMN(Sales!$G$2)-COLUMN(Sales!W$2)),1,MIN(INT(Stock!$E73),COLUMN(Sales!W$2)-COLUMN(Sales!$G$2)+1)))+OFFSET(Sales!W73,0,MAX(-INT(Stock!$E73),COLUMN(Sales!$G$2)-COLUMN(Sales!W$2)),1,1)*(MOD(Stock!$E73,1)+MAX(INT(Stock!$E73)-(COLUMN(Sales!W$2)-COLUMN(Sales!$G$2))-1,0))</f>
        <v>58.697142857142865</v>
      </c>
      <c r="X73" s="52">
        <f ca="1">SUM(OFFSET(Sales!X73,0,MAX(-INT(Stock!$E73)+1,COLUMN(Sales!$G$2)-COLUMN(Sales!X$2)),1,MIN(INT(Stock!$E73),COLUMN(Sales!X$2)-COLUMN(Sales!$G$2)+1)))+OFFSET(Sales!X73,0,MAX(-INT(Stock!$E73),COLUMN(Sales!$G$2)-COLUMN(Sales!X$2)),1,1)*(MOD(Stock!$E73,1)+MAX(INT(Stock!$E73)-(COLUMN(Sales!X$2)-COLUMN(Sales!$G$2))-1,0))</f>
        <v>58.233142857142859</v>
      </c>
      <c r="Y73" s="52">
        <f ca="1">SUM(OFFSET(Sales!Y73,0,MAX(-INT(Stock!$E73)+1,COLUMN(Sales!$G$2)-COLUMN(Sales!Y$2)),1,MIN(INT(Stock!$E73),COLUMN(Sales!Y$2)-COLUMN(Sales!$G$2)+1)))+OFFSET(Sales!Y73,0,MAX(-INT(Stock!$E73),COLUMN(Sales!$G$2)-COLUMN(Sales!Y$2)),1,1)*(MOD(Stock!$E73,1)+MAX(INT(Stock!$E73)-(COLUMN(Sales!Y$2)-COLUMN(Sales!$G$2))-1,0))</f>
        <v>57.305142857142854</v>
      </c>
      <c r="Z73" s="52">
        <f ca="1">SUM(OFFSET(Sales!Z73,0,MAX(-INT(Stock!$E73)+1,COLUMN(Sales!$G$2)-COLUMN(Sales!Z$2)),1,MIN(INT(Stock!$E73),COLUMN(Sales!Z$2)-COLUMN(Sales!$G$2)+1)))+OFFSET(Sales!Z73,0,MAX(-INT(Stock!$E73),COLUMN(Sales!$G$2)-COLUMN(Sales!Z$2)),1,1)*(MOD(Stock!$E73,1)+MAX(INT(Stock!$E73)-(COLUMN(Sales!Z$2)-COLUMN(Sales!$G$2))-1,0))</f>
        <v>55.913142857142851</v>
      </c>
      <c r="AA73" s="52">
        <f ca="1">SUM(OFFSET(Sales!AA73,0,MAX(-INT(Stock!$E73)+1,COLUMN(Sales!$G$2)-COLUMN(Sales!AA$2)),1,MIN(INT(Stock!$E73),COLUMN(Sales!AA$2)-COLUMN(Sales!$G$2)+1)))+OFFSET(Sales!AA73,0,MAX(-INT(Stock!$E73),COLUMN(Sales!$G$2)-COLUMN(Sales!AA$2)),1,1)*(MOD(Stock!$E73,1)+MAX(INT(Stock!$E73)-(COLUMN(Sales!AA$2)-COLUMN(Sales!$G$2))-1,0))</f>
        <v>54.122097523809515</v>
      </c>
      <c r="AB73" s="52">
        <f ca="1">SUM(OFFSET(Sales!AB73,0,MAX(-INT(Stock!$E73)+1,COLUMN(Sales!$G$2)-COLUMN(Sales!AB$2)),1,MIN(INT(Stock!$E73),COLUMN(Sales!AB$2)-COLUMN(Sales!$G$2)+1)))+OFFSET(Sales!AB73,0,MAX(-INT(Stock!$E73),COLUMN(Sales!$G$2)-COLUMN(Sales!AB$2)),1,1)*(MOD(Stock!$E73,1)+MAX(INT(Stock!$E73)-(COLUMN(Sales!AB$2)-COLUMN(Sales!$G$2))-1,0))</f>
        <v>51.996961523809517</v>
      </c>
      <c r="AC73" s="52">
        <f ca="1">SUM(OFFSET(Sales!AC73,0,MAX(-INT(Stock!$E73)+1,COLUMN(Sales!$G$2)-COLUMN(Sales!AC$2)),1,MIN(INT(Stock!$E73),COLUMN(Sales!AC$2)-COLUMN(Sales!$G$2)+1)))+OFFSET(Sales!AC73,0,MAX(-INT(Stock!$E73),COLUMN(Sales!$G$2)-COLUMN(Sales!AC$2)),1,1)*(MOD(Stock!$E73,1)+MAX(INT(Stock!$E73)-(COLUMN(Sales!AC$2)-COLUMN(Sales!$G$2))-1,0))</f>
        <v>49.602689523809524</v>
      </c>
      <c r="AD73" s="52">
        <f ca="1">SUM(OFFSET(Sales!AD73,0,MAX(-INT(Stock!$E73)+1,COLUMN(Sales!$G$2)-COLUMN(Sales!AD$2)),1,MIN(INT(Stock!$E73),COLUMN(Sales!AD$2)-COLUMN(Sales!$G$2)+1)))+OFFSET(Sales!AD73,0,MAX(-INT(Stock!$E73),COLUMN(Sales!$G$2)-COLUMN(Sales!AD$2)),1,1)*(MOD(Stock!$E73,1)+MAX(INT(Stock!$E73)-(COLUMN(Sales!AD$2)-COLUMN(Sales!$G$2))-1,0))</f>
        <v>46.93928152380952</v>
      </c>
      <c r="AE73" s="52">
        <f ca="1">SUM(OFFSET(Sales!AE73,0,MAX(-INT(Stock!$E73)+1,COLUMN(Sales!$G$2)-COLUMN(Sales!AE$2)),1,MIN(INT(Stock!$E73),COLUMN(Sales!AE$2)-COLUMN(Sales!$G$2)+1)))+OFFSET(Sales!AE73,0,MAX(-INT(Stock!$E73),COLUMN(Sales!$G$2)-COLUMN(Sales!AE$2)),1,1)*(MOD(Stock!$E73,1)+MAX(INT(Stock!$E73)-(COLUMN(Sales!AE$2)-COLUMN(Sales!$G$2))-1,0))</f>
        <v>44.006737523809527</v>
      </c>
      <c r="AF73" s="52">
        <f ca="1">SUM(OFFSET(Sales!AF73,0,MAX(-INT(Stock!$E73)+1,COLUMN(Sales!$G$2)-COLUMN(Sales!AF$2)),1,MIN(INT(Stock!$E73),COLUMN(Sales!AF$2)-COLUMN(Sales!$G$2)+1)))+OFFSET(Sales!AF73,0,MAX(-INT(Stock!$E73),COLUMN(Sales!$G$2)-COLUMN(Sales!AF$2)),1,1)*(MOD(Stock!$E73,1)+MAX(INT(Stock!$E73)-(COLUMN(Sales!AF$2)-COLUMN(Sales!$G$2))-1,0))</f>
        <v>40.938209523809533</v>
      </c>
      <c r="AG73" s="52">
        <f ca="1">SUM(OFFSET(Sales!AG73,0,MAX(-INT(Stock!$E73)+1,COLUMN(Sales!$G$2)-COLUMN(Sales!AG$2)),1,MIN(INT(Stock!$E73),COLUMN(Sales!AG$2)-COLUMN(Sales!$G$2)+1)))+OFFSET(Sales!AG73,0,MAX(-INT(Stock!$E73),COLUMN(Sales!$G$2)-COLUMN(Sales!AG$2)),1,1)*(MOD(Stock!$E73,1)+MAX(INT(Stock!$E73)-(COLUMN(Sales!AG$2)-COLUMN(Sales!$G$2))-1,0))</f>
        <v>37.658369523809526</v>
      </c>
      <c r="AH73" s="52">
        <f ca="1">SUM(OFFSET(Sales!AH73,0,MAX(-INT(Stock!$E73)+1,COLUMN(Sales!$G$2)-COLUMN(Sales!AH$2)),1,MIN(INT(Stock!$E73),COLUMN(Sales!AH$2)-COLUMN(Sales!$G$2)+1)))+OFFSET(Sales!AH73,0,MAX(-INT(Stock!$E73),COLUMN(Sales!$G$2)-COLUMN(Sales!AH$2)),1,1)*(MOD(Stock!$E73,1)+MAX(INT(Stock!$E73)-(COLUMN(Sales!AH$2)-COLUMN(Sales!$G$2))-1,0))</f>
        <v>34.200049523809518</v>
      </c>
      <c r="AI73" s="52">
        <f ca="1">SUM(OFFSET(Sales!AI73,0,MAX(-INT(Stock!$E73)+1,COLUMN(Sales!$G$2)-COLUMN(Sales!AI$2)),1,MIN(INT(Stock!$E73),COLUMN(Sales!AI$2)-COLUMN(Sales!$G$2)+1)))+OFFSET(Sales!AI73,0,MAX(-INT(Stock!$E73),COLUMN(Sales!$G$2)-COLUMN(Sales!AI$2)),1,1)*(MOD(Stock!$E73,1)+MAX(INT(Stock!$E73)-(COLUMN(Sales!AI$2)-COLUMN(Sales!$G$2))-1,0))</f>
        <v>30.736579047619045</v>
      </c>
      <c r="AJ73" s="52">
        <f ca="1">SUM(OFFSET(Sales!AJ73,0,MAX(-INT(Stock!$E73)+1,COLUMN(Sales!$G$2)-COLUMN(Sales!AJ$2)),1,MIN(INT(Stock!$E73),COLUMN(Sales!AJ$2)-COLUMN(Sales!$G$2)+1)))+OFFSET(Sales!AJ73,0,MAX(-INT(Stock!$E73),COLUMN(Sales!$G$2)-COLUMN(Sales!AJ$2)),1,1)*(MOD(Stock!$E73,1)+MAX(INT(Stock!$E73)-(COLUMN(Sales!AJ$2)-COLUMN(Sales!$G$2))-1,0))</f>
        <v>27.591641904761904</v>
      </c>
      <c r="AK73" s="52">
        <f ca="1">SUM(OFFSET(Sales!AK73,0,MAX(-INT(Stock!$E73)+1,COLUMN(Sales!$G$2)-COLUMN(Sales!AK$2)),1,MIN(INT(Stock!$E73),COLUMN(Sales!AK$2)-COLUMN(Sales!$G$2)+1)))+OFFSET(Sales!AK73,0,MAX(-INT(Stock!$E73),COLUMN(Sales!$G$2)-COLUMN(Sales!AK$2)),1,1)*(MOD(Stock!$E73,1)+MAX(INT(Stock!$E73)-(COLUMN(Sales!AK$2)-COLUMN(Sales!$G$2))-1,0))</f>
        <v>24.779345801904764</v>
      </c>
      <c r="AL73" s="52">
        <f ca="1">SUM(OFFSET(Sales!AL73,0,MAX(-INT(Stock!$E73)+1,COLUMN(Sales!$G$2)-COLUMN(Sales!AL$2)),1,MIN(INT(Stock!$E73),COLUMN(Sales!AL$2)-COLUMN(Sales!$G$2)+1)))+OFFSET(Sales!AL73,0,MAX(-INT(Stock!$E73),COLUMN(Sales!$G$2)-COLUMN(Sales!AL$2)),1,1)*(MOD(Stock!$E73,1)+MAX(INT(Stock!$E73)-(COLUMN(Sales!AL$2)-COLUMN(Sales!$G$2))-1,0))</f>
        <v>22.268174826666669</v>
      </c>
      <c r="AM73" s="52">
        <f ca="1">SUM(OFFSET(Sales!AM73,0,MAX(-INT(Stock!$E73)+1,COLUMN(Sales!$G$2)-COLUMN(Sales!AM$2)),1,MIN(INT(Stock!$E73),COLUMN(Sales!AM$2)-COLUMN(Sales!$G$2)+1)))+OFFSET(Sales!AM73,0,MAX(-INT(Stock!$E73),COLUMN(Sales!$G$2)-COLUMN(Sales!AM$2)),1,1)*(MOD(Stock!$E73,1)+MAX(INT(Stock!$E73)-(COLUMN(Sales!AM$2)-COLUMN(Sales!$G$2))-1,0))</f>
        <v>19.990615352380953</v>
      </c>
      <c r="AN73" s="52">
        <f ca="1">SUM(OFFSET(Sales!AN73,0,MAX(-INT(Stock!$E73)+1,COLUMN(Sales!$G$2)-COLUMN(Sales!AN$2)),1,MIN(INT(Stock!$E73),COLUMN(Sales!AN$2)-COLUMN(Sales!$G$2)+1)))+OFFSET(Sales!AN73,0,MAX(-INT(Stock!$E73),COLUMN(Sales!$G$2)-COLUMN(Sales!AN$2)),1,1)*(MOD(Stock!$E73,1)+MAX(INT(Stock!$E73)-(COLUMN(Sales!AN$2)-COLUMN(Sales!$G$2))-1,0))</f>
        <v>17.881712712380949</v>
      </c>
      <c r="AO73" s="52">
        <f ca="1">SUM(OFFSET(Sales!AO73,0,MAX(-INT(Stock!$E73)+1,COLUMN(Sales!$G$2)-COLUMN(Sales!AO$2)),1,MIN(INT(Stock!$E73),COLUMN(Sales!AO$2)-COLUMN(Sales!$G$2)+1)))+OFFSET(Sales!AO73,0,MAX(-INT(Stock!$E73),COLUMN(Sales!$G$2)-COLUMN(Sales!AO$2)),1,1)*(MOD(Stock!$E73,1)+MAX(INT(Stock!$E73)-(COLUMN(Sales!AO$2)-COLUMN(Sales!$G$2))-1,0))</f>
        <v>15.913629192380954</v>
      </c>
      <c r="AP73" s="52">
        <f ca="1">SUM(OFFSET(Sales!AP73,0,MAX(-INT(Stock!$E73)+1,COLUMN(Sales!$G$2)-COLUMN(Sales!AP$2)),1,MIN(INT(Stock!$E73),COLUMN(Sales!AP$2)-COLUMN(Sales!$G$2)+1)))+OFFSET(Sales!AP73,0,MAX(-INT(Stock!$E73),COLUMN(Sales!$G$2)-COLUMN(Sales!AP$2)),1,1)*(MOD(Stock!$E73,1)+MAX(INT(Stock!$E73)-(COLUMN(Sales!AP$2)-COLUMN(Sales!$G$2))-1,0))</f>
        <v>14.091669645714289</v>
      </c>
      <c r="AQ73" s="52">
        <f ca="1">SUM(OFFSET(Sales!AQ73,0,MAX(-INT(Stock!$E73)+1,COLUMN(Sales!$G$2)-COLUMN(Sales!AQ$2)),1,MIN(INT(Stock!$E73),COLUMN(Sales!AQ$2)-COLUMN(Sales!$G$2)+1)))+OFFSET(Sales!AQ73,0,MAX(-INT(Stock!$E73),COLUMN(Sales!$G$2)-COLUMN(Sales!AQ$2)),1,1)*(MOD(Stock!$E73,1)+MAX(INT(Stock!$E73)-(COLUMN(Sales!AQ$2)-COLUMN(Sales!$G$2))-1,0))</f>
        <v>12.372544095238096</v>
      </c>
      <c r="AR73" s="52">
        <f ca="1">SUM(OFFSET(Sales!AR73,0,MAX(-INT(Stock!$E73)+1,COLUMN(Sales!$G$2)-COLUMN(Sales!AR$2)),1,MIN(INT(Stock!$E73),COLUMN(Sales!AR$2)-COLUMN(Sales!$G$2)+1)))+OFFSET(Sales!AR73,0,MAX(-INT(Stock!$E73),COLUMN(Sales!$G$2)-COLUMN(Sales!AR$2)),1,1)*(MOD(Stock!$E73,1)+MAX(INT(Stock!$E73)-(COLUMN(Sales!AR$2)-COLUMN(Sales!$G$2))-1,0))</f>
        <v>10.744446742857146</v>
      </c>
      <c r="AS73" s="52">
        <f ca="1">SUM(OFFSET(Sales!AS73,0,MAX(-INT(Stock!$E73)+1,COLUMN(Sales!$G$2)-COLUMN(Sales!AS$2)),1,MIN(INT(Stock!$E73),COLUMN(Sales!AS$2)-COLUMN(Sales!$G$2)+1)))+OFFSET(Sales!AS73,0,MAX(-INT(Stock!$E73),COLUMN(Sales!$G$2)-COLUMN(Sales!AS$2)),1,1)*(MOD(Stock!$E73,1)+MAX(INT(Stock!$E73)-(COLUMN(Sales!AS$2)-COLUMN(Sales!$G$2))-1,0))</f>
        <v>9.1825224876190461</v>
      </c>
      <c r="AT73" s="52">
        <f ca="1">SUM(OFFSET(Sales!AT73,0,MAX(-INT(Stock!$E73)+1,COLUMN(Sales!$G$2)-COLUMN(Sales!AT$2)),1,MIN(INT(Stock!$E73),COLUMN(Sales!AT$2)-COLUMN(Sales!$G$2)+1)))+OFFSET(Sales!AT73,0,MAX(-INT(Stock!$E73),COLUMN(Sales!$G$2)-COLUMN(Sales!AT$2)),1,1)*(MOD(Stock!$E73,1)+MAX(INT(Stock!$E73)-(COLUMN(Sales!AT$2)-COLUMN(Sales!$G$2))-1,0))</f>
        <v>7.7351406476190476</v>
      </c>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c r="CC73" s="52"/>
      <c r="CD73" s="52"/>
      <c r="CE73" s="52"/>
    </row>
    <row r="74" spans="2:83" x14ac:dyDescent="0.25">
      <c r="B74" s="307"/>
      <c r="C74" s="54" t="s">
        <v>7</v>
      </c>
      <c r="E74" s="61">
        <f>'Life&amp;Use'!E10</f>
        <v>11.428571428571429</v>
      </c>
      <c r="G74" s="211"/>
      <c r="H74" s="211"/>
      <c r="I74" s="211"/>
      <c r="J74" s="211"/>
      <c r="K74" s="211"/>
      <c r="L74" s="211"/>
      <c r="M74" s="211"/>
      <c r="N74" s="211"/>
      <c r="O74" s="211"/>
      <c r="P74" s="211"/>
      <c r="Q74" s="211"/>
      <c r="R74" s="211"/>
      <c r="S74" s="211"/>
      <c r="T74" s="211"/>
      <c r="U74" s="211"/>
      <c r="V74" s="211"/>
      <c r="W74" s="52">
        <f ca="1">SUM(OFFSET(Sales!W74,0,MAX(-INT(Stock!$E74)+1,COLUMN(Sales!$G$2)-COLUMN(Sales!W$2)),1,MIN(INT(Stock!$E74),COLUMN(Sales!W$2)-COLUMN(Sales!$G$2)+1)))+OFFSET(Sales!W74,0,MAX(-INT(Stock!$E74),COLUMN(Sales!$G$2)-COLUMN(Sales!W$2)),1,1)*(MOD(Stock!$E74,1)+MAX(INT(Stock!$E74)-(COLUMN(Sales!W$2)-COLUMN(Sales!$G$2))-1,0))</f>
        <v>59.562786725433767</v>
      </c>
      <c r="X74" s="52">
        <f ca="1">SUM(OFFSET(Sales!X74,0,MAX(-INT(Stock!$E74)+1,COLUMN(Sales!$G$2)-COLUMN(Sales!X$2)),1,MIN(INT(Stock!$E74),COLUMN(Sales!X$2)-COLUMN(Sales!$G$2)+1)))+OFFSET(Sales!X74,0,MAX(-INT(Stock!$E74),COLUMN(Sales!$G$2)-COLUMN(Sales!X$2)),1,1)*(MOD(Stock!$E74,1)+MAX(INT(Stock!$E74)-(COLUMN(Sales!X$2)-COLUMN(Sales!$G$2))-1,0))</f>
        <v>61.376893531375025</v>
      </c>
      <c r="Y74" s="52">
        <f ca="1">SUM(OFFSET(Sales!Y74,0,MAX(-INT(Stock!$E74)+1,COLUMN(Sales!$G$2)-COLUMN(Sales!Y$2)),1,MIN(INT(Stock!$E74),COLUMN(Sales!Y$2)-COLUMN(Sales!$G$2)+1)))+OFFSET(Sales!Y74,0,MAX(-INT(Stock!$E74),COLUMN(Sales!$G$2)-COLUMN(Sales!Y$2)),1,1)*(MOD(Stock!$E74,1)+MAX(INT(Stock!$E74)-(COLUMN(Sales!Y$2)-COLUMN(Sales!$G$2))-1,0))</f>
        <v>63.374117042654674</v>
      </c>
      <c r="Z74" s="52">
        <f ca="1">SUM(OFFSET(Sales!Z74,0,MAX(-INT(Stock!$E74)+1,COLUMN(Sales!$G$2)-COLUMN(Sales!Z$2)),1,MIN(INT(Stock!$E74),COLUMN(Sales!Z$2)-COLUMN(Sales!$G$2)+1)))+OFFSET(Sales!Z74,0,MAX(-INT(Stock!$E74),COLUMN(Sales!$G$2)-COLUMN(Sales!Z$2)),1,1)*(MOD(Stock!$E74,1)+MAX(INT(Stock!$E74)-(COLUMN(Sales!Z$2)-COLUMN(Sales!$G$2))-1,0))</f>
        <v>65.550223755314107</v>
      </c>
      <c r="AA74" s="52">
        <f ca="1">SUM(OFFSET(Sales!AA74,0,MAX(-INT(Stock!$E74)+1,COLUMN(Sales!$G$2)-COLUMN(Sales!AA$2)),1,MIN(INT(Stock!$E74),COLUMN(Sales!AA$2)-COLUMN(Sales!$G$2)+1)))+OFFSET(Sales!AA74,0,MAX(-INT(Stock!$E74),COLUMN(Sales!$G$2)-COLUMN(Sales!AA$2)),1,1)*(MOD(Stock!$E74,1)+MAX(INT(Stock!$E74)-(COLUMN(Sales!AA$2)-COLUMN(Sales!$G$2))-1,0))</f>
        <v>67.934939898949239</v>
      </c>
      <c r="AB74" s="52">
        <f ca="1">SUM(OFFSET(Sales!AB74,0,MAX(-INT(Stock!$E74)+1,COLUMN(Sales!$G$2)-COLUMN(Sales!AB$2)),1,MIN(INT(Stock!$E74),COLUMN(Sales!AB$2)-COLUMN(Sales!$G$2)+1)))+OFFSET(Sales!AB74,0,MAX(-INT(Stock!$E74),COLUMN(Sales!$G$2)-COLUMN(Sales!AB$2)),1,1)*(MOD(Stock!$E74,1)+MAX(INT(Stock!$E74)-(COLUMN(Sales!AB$2)-COLUMN(Sales!$G$2))-1,0))</f>
        <v>70.557856720566235</v>
      </c>
      <c r="AC74" s="52">
        <f ca="1">SUM(OFFSET(Sales!AC74,0,MAX(-INT(Stock!$E74)+1,COLUMN(Sales!$G$2)-COLUMN(Sales!AC$2)),1,MIN(INT(Stock!$E74),COLUMN(Sales!AC$2)-COLUMN(Sales!$G$2)+1)))+OFFSET(Sales!AC74,0,MAX(-INT(Stock!$E74),COLUMN(Sales!$G$2)-COLUMN(Sales!AC$2)),1,1)*(MOD(Stock!$E74,1)+MAX(INT(Stock!$E74)-(COLUMN(Sales!AC$2)-COLUMN(Sales!$G$2))-1,0))</f>
        <v>73.4484263098621</v>
      </c>
      <c r="AD74" s="52">
        <f ca="1">SUM(OFFSET(Sales!AD74,0,MAX(-INT(Stock!$E74)+1,COLUMN(Sales!$G$2)-COLUMN(Sales!AD$2)),1,MIN(INT(Stock!$E74),COLUMN(Sales!AD$2)-COLUMN(Sales!$G$2)+1)))+OFFSET(Sales!AD74,0,MAX(-INT(Stock!$E74),COLUMN(Sales!$G$2)-COLUMN(Sales!AD$2)),1,1)*(MOD(Stock!$E74,1)+MAX(INT(Stock!$E74)-(COLUMN(Sales!AD$2)-COLUMN(Sales!$G$2))-1,0))</f>
        <v>76.601866628723812</v>
      </c>
      <c r="AE74" s="52">
        <f ca="1">SUM(OFFSET(Sales!AE74,0,MAX(-INT(Stock!$E74)+1,COLUMN(Sales!$G$2)-COLUMN(Sales!AE$2)),1,MIN(INT(Stock!$E74),COLUMN(Sales!AE$2)-COLUMN(Sales!$G$2)+1)))+OFFSET(Sales!AE74,0,MAX(-INT(Stock!$E74),COLUMN(Sales!$G$2)-COLUMN(Sales!AE$2)),1,1)*(MOD(Stock!$E74,1)+MAX(INT(Stock!$E74)-(COLUMN(Sales!AE$2)-COLUMN(Sales!$G$2))-1,0))</f>
        <v>80.013247740952394</v>
      </c>
      <c r="AF74" s="52">
        <f ca="1">SUM(OFFSET(Sales!AF74,0,MAX(-INT(Stock!$E74)+1,COLUMN(Sales!$G$2)-COLUMN(Sales!AF$2)),1,MIN(INT(Stock!$E74),COLUMN(Sales!AF$2)-COLUMN(Sales!$G$2)+1)))+OFFSET(Sales!AF74,0,MAX(-INT(Stock!$E74),COLUMN(Sales!$G$2)-COLUMN(Sales!AF$2)),1,1)*(MOD(Stock!$E74,1)+MAX(INT(Stock!$E74)-(COLUMN(Sales!AF$2)-COLUMN(Sales!$G$2))-1,0))</f>
        <v>83.80150323809525</v>
      </c>
      <c r="AG74" s="52">
        <f ca="1">SUM(OFFSET(Sales!AG74,0,MAX(-INT(Stock!$E74)+1,COLUMN(Sales!$G$2)-COLUMN(Sales!AG$2)),1,MIN(INT(Stock!$E74),COLUMN(Sales!AG$2)-COLUMN(Sales!$G$2)+1)))+OFFSET(Sales!AG74,0,MAX(-INT(Stock!$E74),COLUMN(Sales!$G$2)-COLUMN(Sales!AG$2)),1,1)*(MOD(Stock!$E74,1)+MAX(INT(Stock!$E74)-(COLUMN(Sales!AG$2)-COLUMN(Sales!$G$2))-1,0))</f>
        <v>87.813169523809535</v>
      </c>
      <c r="AH74" s="52">
        <f ca="1">SUM(OFFSET(Sales!AH74,0,MAX(-INT(Stock!$E74)+1,COLUMN(Sales!$G$2)-COLUMN(Sales!AH$2)),1,MIN(INT(Stock!$E74),COLUMN(Sales!AH$2)-COLUMN(Sales!$G$2)+1)))+OFFSET(Sales!AH74,0,MAX(-INT(Stock!$E74),COLUMN(Sales!$G$2)-COLUMN(Sales!AH$2)),1,1)*(MOD(Stock!$E74,1)+MAX(INT(Stock!$E74)-(COLUMN(Sales!AH$2)-COLUMN(Sales!$G$2))-1,0))</f>
        <v>91.935394285714295</v>
      </c>
      <c r="AI74" s="52">
        <f ca="1">SUM(OFFSET(Sales!AI74,0,MAX(-INT(Stock!$E74)+1,COLUMN(Sales!$G$2)-COLUMN(Sales!AI$2)),1,MIN(INT(Stock!$E74),COLUMN(Sales!AI$2)-COLUMN(Sales!$G$2)+1)))+OFFSET(Sales!AI74,0,MAX(-INT(Stock!$E74),COLUMN(Sales!$G$2)-COLUMN(Sales!AI$2)),1,1)*(MOD(Stock!$E74,1)+MAX(INT(Stock!$E74)-(COLUMN(Sales!AI$2)-COLUMN(Sales!$G$2))-1,0))</f>
        <v>96.127725714285717</v>
      </c>
      <c r="AJ74" s="52">
        <f ca="1">SUM(OFFSET(Sales!AJ74,0,MAX(-INT(Stock!$E74)+1,COLUMN(Sales!$G$2)-COLUMN(Sales!AJ$2)),1,MIN(INT(Stock!$E74),COLUMN(Sales!AJ$2)-COLUMN(Sales!$G$2)+1)))+OFFSET(Sales!AJ74,0,MAX(-INT(Stock!$E74),COLUMN(Sales!$G$2)-COLUMN(Sales!AJ$2)),1,1)*(MOD(Stock!$E74,1)+MAX(INT(Stock!$E74)-(COLUMN(Sales!AJ$2)-COLUMN(Sales!$G$2))-1,0))</f>
        <v>100.70705523809524</v>
      </c>
      <c r="AK74" s="52">
        <f ca="1">SUM(OFFSET(Sales!AK74,0,MAX(-INT(Stock!$E74)+1,COLUMN(Sales!$G$2)-COLUMN(Sales!AK$2)),1,MIN(INT(Stock!$E74),COLUMN(Sales!AK$2)-COLUMN(Sales!$G$2)+1)))+OFFSET(Sales!AK74,0,MAX(-INT(Stock!$E74),COLUMN(Sales!$G$2)-COLUMN(Sales!AK$2)),1,1)*(MOD(Stock!$E74,1)+MAX(INT(Stock!$E74)-(COLUMN(Sales!AK$2)-COLUMN(Sales!$G$2))-1,0))</f>
        <v>105.33271746835808</v>
      </c>
      <c r="AL74" s="52">
        <f ca="1">SUM(OFFSET(Sales!AL74,0,MAX(-INT(Stock!$E74)+1,COLUMN(Sales!$G$2)-COLUMN(Sales!AL$2)),1,MIN(INT(Stock!$E74),COLUMN(Sales!AL$2)-COLUMN(Sales!$G$2)+1)))+OFFSET(Sales!AL74,0,MAX(-INT(Stock!$E74),COLUMN(Sales!$G$2)-COLUMN(Sales!AL$2)),1,1)*(MOD(Stock!$E74,1)+MAX(INT(Stock!$E74)-(COLUMN(Sales!AL$2)-COLUMN(Sales!$G$2))-1,0))</f>
        <v>109.53257806390859</v>
      </c>
      <c r="AM74" s="52">
        <f ca="1">SUM(OFFSET(Sales!AM74,0,MAX(-INT(Stock!$E74)+1,COLUMN(Sales!$G$2)-COLUMN(Sales!AM$2)),1,MIN(INT(Stock!$E74),COLUMN(Sales!AM$2)-COLUMN(Sales!$G$2)+1)))+OFFSET(Sales!AM74,0,MAX(-INT(Stock!$E74),COLUMN(Sales!$G$2)-COLUMN(Sales!AM$2)),1,1)*(MOD(Stock!$E74,1)+MAX(INT(Stock!$E74)-(COLUMN(Sales!AM$2)-COLUMN(Sales!$G$2))-1,0))</f>
        <v>112.6425057312</v>
      </c>
      <c r="AN74" s="52">
        <f ca="1">SUM(OFFSET(Sales!AN74,0,MAX(-INT(Stock!$E74)+1,COLUMN(Sales!$G$2)-COLUMN(Sales!AN$2)),1,MIN(INT(Stock!$E74),COLUMN(Sales!AN$2)-COLUMN(Sales!$G$2)+1)))+OFFSET(Sales!AN74,0,MAX(-INT(Stock!$E74),COLUMN(Sales!$G$2)-COLUMN(Sales!AN$2)),1,1)*(MOD(Stock!$E74,1)+MAX(INT(Stock!$E74)-(COLUMN(Sales!AN$2)-COLUMN(Sales!$G$2))-1,0))</f>
        <v>114.62840980356572</v>
      </c>
      <c r="AO74" s="52">
        <f ca="1">SUM(OFFSET(Sales!AO74,0,MAX(-INT(Stock!$E74)+1,COLUMN(Sales!$G$2)-COLUMN(Sales!AO$2)),1,MIN(INT(Stock!$E74),COLUMN(Sales!AO$2)-COLUMN(Sales!$G$2)+1)))+OFFSET(Sales!AO74,0,MAX(-INT(Stock!$E74),COLUMN(Sales!$G$2)-COLUMN(Sales!AO$2)),1,1)*(MOD(Stock!$E74,1)+MAX(INT(Stock!$E74)-(COLUMN(Sales!AO$2)-COLUMN(Sales!$G$2))-1,0))</f>
        <v>115.47567999529143</v>
      </c>
      <c r="AP74" s="52">
        <f ca="1">SUM(OFFSET(Sales!AP74,0,MAX(-INT(Stock!$E74)+1,COLUMN(Sales!$G$2)-COLUMN(Sales!AP$2)),1,MIN(INT(Stock!$E74),COLUMN(Sales!AP$2)-COLUMN(Sales!$G$2)+1)))+OFFSET(Sales!AP74,0,MAX(-INT(Stock!$E74),COLUMN(Sales!$G$2)-COLUMN(Sales!AP$2)),1,1)*(MOD(Stock!$E74,1)+MAX(INT(Stock!$E74)-(COLUMN(Sales!AP$2)-COLUMN(Sales!$G$2))-1,0))</f>
        <v>114.01087046765714</v>
      </c>
      <c r="AQ74" s="52">
        <f ca="1">SUM(OFFSET(Sales!AQ74,0,MAX(-INT(Stock!$E74)+1,COLUMN(Sales!$G$2)-COLUMN(Sales!AQ$2)),1,MIN(INT(Stock!$E74),COLUMN(Sales!AQ$2)-COLUMN(Sales!$G$2)+1)))+OFFSET(Sales!AQ74,0,MAX(-INT(Stock!$E74),COLUMN(Sales!$G$2)-COLUMN(Sales!AQ$2)),1,1)*(MOD(Stock!$E74,1)+MAX(INT(Stock!$E74)-(COLUMN(Sales!AQ$2)-COLUMN(Sales!$G$2))-1,0))</f>
        <v>109.14632126849524</v>
      </c>
      <c r="AR74" s="52">
        <f ca="1">SUM(OFFSET(Sales!AR74,0,MAX(-INT(Stock!$E74)+1,COLUMN(Sales!$G$2)-COLUMN(Sales!AR$2)),1,MIN(INT(Stock!$E74),COLUMN(Sales!AR$2)-COLUMN(Sales!$G$2)+1)))+OFFSET(Sales!AR74,0,MAX(-INT(Stock!$E74),COLUMN(Sales!$G$2)-COLUMN(Sales!AR$2)),1,1)*(MOD(Stock!$E74,1)+MAX(INT(Stock!$E74)-(COLUMN(Sales!AR$2)-COLUMN(Sales!$G$2))-1,0))</f>
        <v>101.15339983230476</v>
      </c>
      <c r="AS74" s="52">
        <f ca="1">SUM(OFFSET(Sales!AS74,0,MAX(-INT(Stock!$E74)+1,COLUMN(Sales!$G$2)-COLUMN(Sales!AS$2)),1,MIN(INT(Stock!$E74),COLUMN(Sales!AS$2)-COLUMN(Sales!$G$2)+1)))+OFFSET(Sales!AS74,0,MAX(-INT(Stock!$E74),COLUMN(Sales!$G$2)-COLUMN(Sales!AS$2)),1,1)*(MOD(Stock!$E74,1)+MAX(INT(Stock!$E74)-(COLUMN(Sales!AS$2)-COLUMN(Sales!$G$2))-1,0))</f>
        <v>91.43046437706667</v>
      </c>
      <c r="AT74" s="52">
        <f ca="1">SUM(OFFSET(Sales!AT74,0,MAX(-INT(Stock!$E74)+1,COLUMN(Sales!$G$2)-COLUMN(Sales!AT$2)),1,MIN(INT(Stock!$E74),COLUMN(Sales!AT$2)-COLUMN(Sales!$G$2)+1)))+OFFSET(Sales!AT74,0,MAX(-INT(Stock!$E74),COLUMN(Sales!$G$2)-COLUMN(Sales!AT$2)),1,1)*(MOD(Stock!$E74,1)+MAX(INT(Stock!$E74)-(COLUMN(Sales!AT$2)-COLUMN(Sales!$G$2))-1,0))</f>
        <v>81.308235672304789</v>
      </c>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c r="CD74" s="52"/>
      <c r="CE74" s="52"/>
    </row>
    <row r="75" spans="2:83" x14ac:dyDescent="0.25">
      <c r="B75" s="307"/>
      <c r="C75" s="54" t="s">
        <v>8</v>
      </c>
      <c r="E75" s="61">
        <f>'Life&amp;Use'!F10</f>
        <v>18.571428571428573</v>
      </c>
      <c r="G75" s="211"/>
      <c r="H75" s="211"/>
      <c r="I75" s="211"/>
      <c r="J75" s="211"/>
      <c r="K75" s="211"/>
      <c r="L75" s="211"/>
      <c r="M75" s="211"/>
      <c r="N75" s="211"/>
      <c r="O75" s="211"/>
      <c r="P75" s="211"/>
      <c r="Q75" s="211"/>
      <c r="R75" s="211"/>
      <c r="S75" s="211"/>
      <c r="T75" s="211"/>
      <c r="U75" s="211"/>
      <c r="V75" s="211"/>
      <c r="W75" s="52">
        <f ca="1">SUM(OFFSET(Sales!W75,0,MAX(-INT(Stock!$E75)+1,COLUMN(Sales!$G$2)-COLUMN(Sales!W$2)),1,MIN(INT(Stock!$E75),COLUMN(Sales!W$2)-COLUMN(Sales!$G$2)+1)))+OFFSET(Sales!W75,0,MAX(-INT(Stock!$E75),COLUMN(Sales!$G$2)-COLUMN(Sales!W$2)),1,1)*(MOD(Stock!$E75,1)+MAX(INT(Stock!$E75)-(COLUMN(Sales!W$2)-COLUMN(Sales!$G$2))-1,0))</f>
        <v>65.792382495521352</v>
      </c>
      <c r="X75" s="52">
        <f ca="1">SUM(OFFSET(Sales!X75,0,MAX(-INT(Stock!$E75)+1,COLUMN(Sales!$G$2)-COLUMN(Sales!X$2)),1,MIN(INT(Stock!$E75),COLUMN(Sales!X$2)-COLUMN(Sales!$G$2)+1)))+OFFSET(Sales!X75,0,MAX(-INT(Stock!$E75),COLUMN(Sales!$G$2)-COLUMN(Sales!X$2)),1,1)*(MOD(Stock!$E75,1)+MAX(INT(Stock!$E75)-(COLUMN(Sales!X$2)-COLUMN(Sales!$G$2))-1,0))</f>
        <v>67.629213064570806</v>
      </c>
      <c r="Y75" s="52">
        <f ca="1">SUM(OFFSET(Sales!Y75,0,MAX(-INT(Stock!$E75)+1,COLUMN(Sales!$G$2)-COLUMN(Sales!Y$2)),1,MIN(INT(Stock!$E75),COLUMN(Sales!Y$2)-COLUMN(Sales!$G$2)+1)))+OFFSET(Sales!Y75,0,MAX(-INT(Stock!$E75),COLUMN(Sales!$G$2)-COLUMN(Sales!Y$2)),1,1)*(MOD(Stock!$E75,1)+MAX(INT(Stock!$E75)-(COLUMN(Sales!Y$2)-COLUMN(Sales!$G$2))-1,0))</f>
        <v>69.624029233620263</v>
      </c>
      <c r="Z75" s="52">
        <f ca="1">SUM(OFFSET(Sales!Z75,0,MAX(-INT(Stock!$E75)+1,COLUMN(Sales!$G$2)-COLUMN(Sales!Z$2)),1,MIN(INT(Stock!$E75),COLUMN(Sales!Z$2)-COLUMN(Sales!$G$2)+1)))+OFFSET(Sales!Z75,0,MAX(-INT(Stock!$E75),COLUMN(Sales!$G$2)-COLUMN(Sales!Z$2)),1,1)*(MOD(Stock!$E75,1)+MAX(INT(Stock!$E75)-(COLUMN(Sales!Z$2)-COLUMN(Sales!$G$2))-1,0))</f>
        <v>71.739728991361105</v>
      </c>
      <c r="AA75" s="52">
        <f ca="1">SUM(OFFSET(Sales!AA75,0,MAX(-INT(Stock!$E75)+1,COLUMN(Sales!$G$2)-COLUMN(Sales!AA$2)),1,MIN(INT(Stock!$E75),COLUMN(Sales!AA$2)-COLUMN(Sales!$G$2)+1)))+OFFSET(Sales!AA75,0,MAX(-INT(Stock!$E75),COLUMN(Sales!$G$2)-COLUMN(Sales!AA$2)),1,1)*(MOD(Stock!$E75,1)+MAX(INT(Stock!$E75)-(COLUMN(Sales!AA$2)-COLUMN(Sales!$G$2))-1,0))</f>
        <v>73.933150437829298</v>
      </c>
      <c r="AB75" s="52">
        <f ca="1">SUM(OFFSET(Sales!AB75,0,MAX(-INT(Stock!$E75)+1,COLUMN(Sales!$G$2)-COLUMN(Sales!AB$2)),1,MIN(INT(Stock!$E75),COLUMN(Sales!AB$2)-COLUMN(Sales!$G$2)+1)))+OFFSET(Sales!AB75,0,MAX(-INT(Stock!$E75),COLUMN(Sales!$G$2)-COLUMN(Sales!AB$2)),1,1)*(MOD(Stock!$E75,1)+MAX(INT(Stock!$E75)-(COLUMN(Sales!AB$2)-COLUMN(Sales!$G$2))-1,0))</f>
        <v>76.20903555240136</v>
      </c>
      <c r="AC75" s="52">
        <f ca="1">SUM(OFFSET(Sales!AC75,0,MAX(-INT(Stock!$E75)+1,COLUMN(Sales!$G$2)-COLUMN(Sales!AC$2)),1,MIN(INT(Stock!$E75),COLUMN(Sales!AC$2)-COLUMN(Sales!$G$2)+1)))+OFFSET(Sales!AC75,0,MAX(-INT(Stock!$E75),COLUMN(Sales!$G$2)-COLUMN(Sales!AC$2)),1,1)*(MOD(Stock!$E75,1)+MAX(INT(Stock!$E75)-(COLUMN(Sales!AC$2)-COLUMN(Sales!$G$2))-1,0))</f>
        <v>78.572042408661204</v>
      </c>
      <c r="AD75" s="52">
        <f ca="1">SUM(OFFSET(Sales!AD75,0,MAX(-INT(Stock!$E75)+1,COLUMN(Sales!$G$2)-COLUMN(Sales!AD$2)),1,MIN(INT(Stock!$E75),COLUMN(Sales!AD$2)-COLUMN(Sales!$G$2)+1)))+OFFSET(Sales!AD75,0,MAX(-INT(Stock!$E75),COLUMN(Sales!$G$2)-COLUMN(Sales!AD$2)),1,1)*(MOD(Stock!$E75,1)+MAX(INT(Stock!$E75)-(COLUMN(Sales!AD$2)-COLUMN(Sales!$G$2))-1,0))</f>
        <v>81.019287646042471</v>
      </c>
      <c r="AE75" s="52">
        <f ca="1">SUM(OFFSET(Sales!AE75,0,MAX(-INT(Stock!$E75)+1,COLUMN(Sales!$G$2)-COLUMN(Sales!AE$2)),1,MIN(INT(Stock!$E75),COLUMN(Sales!AE$2)-COLUMN(Sales!$G$2)+1)))+OFFSET(Sales!AE75,0,MAX(-INT(Stock!$E75),COLUMN(Sales!$G$2)-COLUMN(Sales!AE$2)),1,1)*(MOD(Stock!$E75,1)+MAX(INT(Stock!$E75)-(COLUMN(Sales!AE$2)-COLUMN(Sales!$G$2))-1,0))</f>
        <v>83.547798727878842</v>
      </c>
      <c r="AF75" s="52">
        <f ca="1">SUM(OFFSET(Sales!AF75,0,MAX(-INT(Stock!$E75)+1,COLUMN(Sales!$G$2)-COLUMN(Sales!AF$2)),1,MIN(INT(Stock!$E75),COLUMN(Sales!AF$2)-COLUMN(Sales!$G$2)+1)))+OFFSET(Sales!AF75,0,MAX(-INT(Stock!$E75),COLUMN(Sales!$G$2)-COLUMN(Sales!AF$2)),1,1)*(MOD(Stock!$E75,1)+MAX(INT(Stock!$E75)-(COLUMN(Sales!AF$2)-COLUMN(Sales!$G$2))-1,0))</f>
        <v>86.241434383380238</v>
      </c>
      <c r="AG75" s="52">
        <f ca="1">SUM(OFFSET(Sales!AG75,0,MAX(-INT(Stock!$E75)+1,COLUMN(Sales!$G$2)-COLUMN(Sales!AG$2)),1,MIN(INT(Stock!$E75),COLUMN(Sales!AG$2)-COLUMN(Sales!$G$2)+1)))+OFFSET(Sales!AG75,0,MAX(-INT(Stock!$E75),COLUMN(Sales!$G$2)-COLUMN(Sales!AG$2)),1,1)*(MOD(Stock!$E75,1)+MAX(INT(Stock!$E75)-(COLUMN(Sales!AG$2)-COLUMN(Sales!$G$2))-1,0))</f>
        <v>89.100651897642862</v>
      </c>
      <c r="AH75" s="52">
        <f ca="1">SUM(OFFSET(Sales!AH75,0,MAX(-INT(Stock!$E75)+1,COLUMN(Sales!$G$2)-COLUMN(Sales!AH$2)),1,MIN(INT(Stock!$E75),COLUMN(Sales!AH$2)-COLUMN(Sales!$G$2)+1)))+OFFSET(Sales!AH75,0,MAX(-INT(Stock!$E75),COLUMN(Sales!$G$2)-COLUMN(Sales!AH$2)),1,1)*(MOD(Stock!$E75,1)+MAX(INT(Stock!$E75)-(COLUMN(Sales!AH$2)-COLUMN(Sales!$G$2))-1,0))</f>
        <v>92.115090847054503</v>
      </c>
      <c r="AI75" s="52">
        <f ca="1">SUM(OFFSET(Sales!AI75,0,MAX(-INT(Stock!$E75)+1,COLUMN(Sales!$G$2)-COLUMN(Sales!AI$2)),1,MIN(INT(Stock!$E75),COLUMN(Sales!AI$2)-COLUMN(Sales!$G$2)+1)))+OFFSET(Sales!AI75,0,MAX(-INT(Stock!$E75),COLUMN(Sales!$G$2)-COLUMN(Sales!AI$2)),1,1)*(MOD(Stock!$E75,1)+MAX(INT(Stock!$E75)-(COLUMN(Sales!AI$2)-COLUMN(Sales!$G$2))-1,0))</f>
        <v>94.98664687737579</v>
      </c>
      <c r="AJ75" s="52">
        <f ca="1">SUM(OFFSET(Sales!AJ75,0,MAX(-INT(Stock!$E75)+1,COLUMN(Sales!$G$2)-COLUMN(Sales!AJ$2)),1,MIN(INT(Stock!$E75),COLUMN(Sales!AJ$2)-COLUMN(Sales!$G$2)+1)))+OFFSET(Sales!AJ75,0,MAX(-INT(Stock!$E75),COLUMN(Sales!$G$2)-COLUMN(Sales!AJ$2)),1,1)*(MOD(Stock!$E75,1)+MAX(INT(Stock!$E75)-(COLUMN(Sales!AJ$2)-COLUMN(Sales!$G$2))-1,0))</f>
        <v>97.883138455026582</v>
      </c>
      <c r="AK75" s="52">
        <f ca="1">SUM(OFFSET(Sales!AK75,0,MAX(-INT(Stock!$E75)+1,COLUMN(Sales!$G$2)-COLUMN(Sales!AK$2)),1,MIN(INT(Stock!$E75),COLUMN(Sales!AK$2)-COLUMN(Sales!$G$2)+1)))+OFFSET(Sales!AK75,0,MAX(-INT(Stock!$E75),COLUMN(Sales!$G$2)-COLUMN(Sales!AK$2)),1,1)*(MOD(Stock!$E75,1)+MAX(INT(Stock!$E75)-(COLUMN(Sales!AK$2)-COLUMN(Sales!$G$2))-1,0))</f>
        <v>100.97283181002052</v>
      </c>
      <c r="AL75" s="52">
        <f ca="1">SUM(OFFSET(Sales!AL75,0,MAX(-INT(Stock!$E75)+1,COLUMN(Sales!$G$2)-COLUMN(Sales!AL$2)),1,MIN(INT(Stock!$E75),COLUMN(Sales!AL$2)-COLUMN(Sales!$G$2)+1)))+OFFSET(Sales!AL75,0,MAX(-INT(Stock!$E75),COLUMN(Sales!$G$2)-COLUMN(Sales!AL$2)),1,1)*(MOD(Stock!$E75,1)+MAX(INT(Stock!$E75)-(COLUMN(Sales!AL$2)-COLUMN(Sales!$G$2))-1,0))</f>
        <v>104.62460280356756</v>
      </c>
      <c r="AM75" s="52">
        <f ca="1">SUM(OFFSET(Sales!AM75,0,MAX(-INT(Stock!$E75)+1,COLUMN(Sales!$G$2)-COLUMN(Sales!AM$2)),1,MIN(INT(Stock!$E75),COLUMN(Sales!AM$2)-COLUMN(Sales!$G$2)+1)))+OFFSET(Sales!AM75,0,MAX(-INT(Stock!$E75),COLUMN(Sales!$G$2)-COLUMN(Sales!AM$2)),1,1)*(MOD(Stock!$E75,1)+MAX(INT(Stock!$E75)-(COLUMN(Sales!AM$2)-COLUMN(Sales!$G$2))-1,0))</f>
        <v>108.82449351460573</v>
      </c>
      <c r="AN75" s="52">
        <f ca="1">SUM(OFFSET(Sales!AN75,0,MAX(-INT(Stock!$E75)+1,COLUMN(Sales!$G$2)-COLUMN(Sales!AN$2)),1,MIN(INT(Stock!$E75),COLUMN(Sales!AN$2)-COLUMN(Sales!$G$2)+1)))+OFFSET(Sales!AN75,0,MAX(-INT(Stock!$E75),COLUMN(Sales!$G$2)-COLUMN(Sales!AN$2)),1,1)*(MOD(Stock!$E75,1)+MAX(INT(Stock!$E75)-(COLUMN(Sales!AN$2)-COLUMN(Sales!$G$2))-1,0))</f>
        <v>113.56859389942858</v>
      </c>
      <c r="AO75" s="52">
        <f ca="1">SUM(OFFSET(Sales!AO75,0,MAX(-INT(Stock!$E75)+1,COLUMN(Sales!$G$2)-COLUMN(Sales!AO$2)),1,MIN(INT(Stock!$E75),COLUMN(Sales!AO$2)-COLUMN(Sales!$G$2)+1)))+OFFSET(Sales!AO75,0,MAX(-INT(Stock!$E75),COLUMN(Sales!$G$2)-COLUMN(Sales!AO$2)),1,1)*(MOD(Stock!$E75,1)+MAX(INT(Stock!$E75)-(COLUMN(Sales!AO$2)-COLUMN(Sales!$G$2))-1,0))</f>
        <v>118.85287298514285</v>
      </c>
      <c r="AP75" s="52">
        <f ca="1">SUM(OFFSET(Sales!AP75,0,MAX(-INT(Stock!$E75)+1,COLUMN(Sales!$G$2)-COLUMN(Sales!AP$2)),1,MIN(INT(Stock!$E75),COLUMN(Sales!AP$2)-COLUMN(Sales!$G$2)+1)))+OFFSET(Sales!AP75,0,MAX(-INT(Stock!$E75),COLUMN(Sales!$G$2)-COLUMN(Sales!AP$2)),1,1)*(MOD(Stock!$E75,1)+MAX(INT(Stock!$E75)-(COLUMN(Sales!AP$2)-COLUMN(Sales!$G$2))-1,0))</f>
        <v>125.47958357333331</v>
      </c>
      <c r="AQ75" s="52">
        <f ca="1">SUM(OFFSET(Sales!AQ75,0,MAX(-INT(Stock!$E75)+1,COLUMN(Sales!$G$2)-COLUMN(Sales!AQ$2)),1,MIN(INT(Stock!$E75),COLUMN(Sales!AQ$2)-COLUMN(Sales!$G$2)+1)))+OFFSET(Sales!AQ75,0,MAX(-INT(Stock!$E75),COLUMN(Sales!$G$2)-COLUMN(Sales!AQ$2)),1,1)*(MOD(Stock!$E75,1)+MAX(INT(Stock!$E75)-(COLUMN(Sales!AQ$2)-COLUMN(Sales!$G$2))-1,0))</f>
        <v>134.63186695238096</v>
      </c>
      <c r="AR75" s="52">
        <f ca="1">SUM(OFFSET(Sales!AR75,0,MAX(-INT(Stock!$E75)+1,COLUMN(Sales!$G$2)-COLUMN(Sales!AR$2)),1,MIN(INT(Stock!$E75),COLUMN(Sales!AR$2)-COLUMN(Sales!$G$2)+1)))+OFFSET(Sales!AR75,0,MAX(-INT(Stock!$E75),COLUMN(Sales!$G$2)-COLUMN(Sales!AR$2)),1,1)*(MOD(Stock!$E75,1)+MAX(INT(Stock!$E75)-(COLUMN(Sales!AR$2)-COLUMN(Sales!$G$2))-1,0))</f>
        <v>146.03493729142861</v>
      </c>
      <c r="AS75" s="52">
        <f ca="1">SUM(OFFSET(Sales!AS75,0,MAX(-INT(Stock!$E75)+1,COLUMN(Sales!$G$2)-COLUMN(Sales!AS$2)),1,MIN(INT(Stock!$E75),COLUMN(Sales!AS$2)-COLUMN(Sales!$G$2)+1)))+OFFSET(Sales!AS75,0,MAX(-INT(Stock!$E75),COLUMN(Sales!$G$2)-COLUMN(Sales!AS$2)),1,1)*(MOD(Stock!$E75,1)+MAX(INT(Stock!$E75)-(COLUMN(Sales!AS$2)-COLUMN(Sales!$G$2))-1,0))</f>
        <v>157.6995574057143</v>
      </c>
      <c r="AT75" s="52">
        <f ca="1">SUM(OFFSET(Sales!AT75,0,MAX(-INT(Stock!$E75)+1,COLUMN(Sales!$G$2)-COLUMN(Sales!AT$2)),1,MIN(INT(Stock!$E75),COLUMN(Sales!AT$2)-COLUMN(Sales!$G$2)+1)))+OFFSET(Sales!AT75,0,MAX(-INT(Stock!$E75),COLUMN(Sales!$G$2)-COLUMN(Sales!AT$2)),1,1)*(MOD(Stock!$E75,1)+MAX(INT(Stock!$E75)-(COLUMN(Sales!AT$2)-COLUMN(Sales!$G$2))-1,0))</f>
        <v>168.20940974857143</v>
      </c>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c r="CC75" s="52"/>
      <c r="CD75" s="52"/>
      <c r="CE75" s="52"/>
    </row>
    <row r="76" spans="2:83" ht="13.8" customHeight="1" x14ac:dyDescent="0.25">
      <c r="B76" s="307"/>
      <c r="C76" s="54" t="s">
        <v>9</v>
      </c>
      <c r="E76" s="61">
        <f>'Life&amp;Use'!G10</f>
        <v>28.571428571428573</v>
      </c>
      <c r="G76" s="211"/>
      <c r="H76" s="211"/>
      <c r="I76" s="211"/>
      <c r="J76" s="211"/>
      <c r="K76" s="211"/>
      <c r="L76" s="211"/>
      <c r="M76" s="211"/>
      <c r="N76" s="211"/>
      <c r="O76" s="211"/>
      <c r="P76" s="211"/>
      <c r="Q76" s="211"/>
      <c r="R76" s="211"/>
      <c r="S76" s="211"/>
      <c r="T76" s="211"/>
      <c r="U76" s="211"/>
      <c r="V76" s="211"/>
      <c r="W76" s="52">
        <f ca="1">SUM(OFFSET(Sales!W76,0,MAX(-INT(Stock!$E76)+1,COLUMN(Sales!$G$2)-COLUMN(Sales!W$2)),1,MIN(INT(Stock!$E76),COLUMN(Sales!W$2)-COLUMN(Sales!$G$2)+1)))+OFFSET(Sales!W76,0,MAX(-INT(Stock!$E76),COLUMN(Sales!$G$2)-COLUMN(Sales!W$2)),1,1)*(MOD(Stock!$E76,1)+MAX(INT(Stock!$E76)-(COLUMN(Sales!W$2)-COLUMN(Sales!$G$2))-1,0))</f>
        <v>0</v>
      </c>
      <c r="X76" s="52">
        <f ca="1">SUM(OFFSET(Sales!X76,0,MAX(-INT(Stock!$E76)+1,COLUMN(Sales!$G$2)-COLUMN(Sales!X$2)),1,MIN(INT(Stock!$E76),COLUMN(Sales!X$2)-COLUMN(Sales!$G$2)+1)))+OFFSET(Sales!X76,0,MAX(-INT(Stock!$E76),COLUMN(Sales!$G$2)-COLUMN(Sales!X$2)),1,1)*(MOD(Stock!$E76,1)+MAX(INT(Stock!$E76)-(COLUMN(Sales!X$2)-COLUMN(Sales!$G$2))-1,0))</f>
        <v>0</v>
      </c>
      <c r="Y76" s="52">
        <f ca="1">SUM(OFFSET(Sales!Y76,0,MAX(-INT(Stock!$E76)+1,COLUMN(Sales!$G$2)-COLUMN(Sales!Y$2)),1,MIN(INT(Stock!$E76),COLUMN(Sales!Y$2)-COLUMN(Sales!$G$2)+1)))+OFFSET(Sales!Y76,0,MAX(-INT(Stock!$E76),COLUMN(Sales!$G$2)-COLUMN(Sales!Y$2)),1,1)*(MOD(Stock!$E76,1)+MAX(INT(Stock!$E76)-(COLUMN(Sales!Y$2)-COLUMN(Sales!$G$2))-1,0))</f>
        <v>0</v>
      </c>
      <c r="Z76" s="52">
        <f ca="1">SUM(OFFSET(Sales!Z76,0,MAX(-INT(Stock!$E76)+1,COLUMN(Sales!$G$2)-COLUMN(Sales!Z$2)),1,MIN(INT(Stock!$E76),COLUMN(Sales!Z$2)-COLUMN(Sales!$G$2)+1)))+OFFSET(Sales!Z76,0,MAX(-INT(Stock!$E76),COLUMN(Sales!$G$2)-COLUMN(Sales!Z$2)),1,1)*(MOD(Stock!$E76,1)+MAX(INT(Stock!$E76)-(COLUMN(Sales!Z$2)-COLUMN(Sales!$G$2))-1,0))</f>
        <v>0</v>
      </c>
      <c r="AA76" s="52">
        <f ca="1">SUM(OFFSET(Sales!AA76,0,MAX(-INT(Stock!$E76)+1,COLUMN(Sales!$G$2)-COLUMN(Sales!AA$2)),1,MIN(INT(Stock!$E76),COLUMN(Sales!AA$2)-COLUMN(Sales!$G$2)+1)))+OFFSET(Sales!AA76,0,MAX(-INT(Stock!$E76),COLUMN(Sales!$G$2)-COLUMN(Sales!AA$2)),1,1)*(MOD(Stock!$E76,1)+MAX(INT(Stock!$E76)-(COLUMN(Sales!AA$2)-COLUMN(Sales!$G$2))-1,0))</f>
        <v>0</v>
      </c>
      <c r="AB76" s="52">
        <f ca="1">SUM(OFFSET(Sales!AB76,0,MAX(-INT(Stock!$E76)+1,COLUMN(Sales!$G$2)-COLUMN(Sales!AB$2)),1,MIN(INT(Stock!$E76),COLUMN(Sales!AB$2)-COLUMN(Sales!$G$2)+1)))+OFFSET(Sales!AB76,0,MAX(-INT(Stock!$E76),COLUMN(Sales!$G$2)-COLUMN(Sales!AB$2)),1,1)*(MOD(Stock!$E76,1)+MAX(INT(Stock!$E76)-(COLUMN(Sales!AB$2)-COLUMN(Sales!$G$2))-1,0))</f>
        <v>0</v>
      </c>
      <c r="AC76" s="52">
        <f ca="1">SUM(OFFSET(Sales!AC76,0,MAX(-INT(Stock!$E76)+1,COLUMN(Sales!$G$2)-COLUMN(Sales!AC$2)),1,MIN(INT(Stock!$E76),COLUMN(Sales!AC$2)-COLUMN(Sales!$G$2)+1)))+OFFSET(Sales!AC76,0,MAX(-INT(Stock!$E76),COLUMN(Sales!$G$2)-COLUMN(Sales!AC$2)),1,1)*(MOD(Stock!$E76,1)+MAX(INT(Stock!$E76)-(COLUMN(Sales!AC$2)-COLUMN(Sales!$G$2))-1,0))</f>
        <v>0</v>
      </c>
      <c r="AD76" s="52">
        <f ca="1">SUM(OFFSET(Sales!AD76,0,MAX(-INT(Stock!$E76)+1,COLUMN(Sales!$G$2)-COLUMN(Sales!AD$2)),1,MIN(INT(Stock!$E76),COLUMN(Sales!AD$2)-COLUMN(Sales!$G$2)+1)))+OFFSET(Sales!AD76,0,MAX(-INT(Stock!$E76),COLUMN(Sales!$G$2)-COLUMN(Sales!AD$2)),1,1)*(MOD(Stock!$E76,1)+MAX(INT(Stock!$E76)-(COLUMN(Sales!AD$2)-COLUMN(Sales!$G$2))-1,0))</f>
        <v>0</v>
      </c>
      <c r="AE76" s="52">
        <f ca="1">SUM(OFFSET(Sales!AE76,0,MAX(-INT(Stock!$E76)+1,COLUMN(Sales!$G$2)-COLUMN(Sales!AE$2)),1,MIN(INT(Stock!$E76),COLUMN(Sales!AE$2)-COLUMN(Sales!$G$2)+1)))+OFFSET(Sales!AE76,0,MAX(-INT(Stock!$E76),COLUMN(Sales!$G$2)-COLUMN(Sales!AE$2)),1,1)*(MOD(Stock!$E76,1)+MAX(INT(Stock!$E76)-(COLUMN(Sales!AE$2)-COLUMN(Sales!$G$2))-1,0))</f>
        <v>0</v>
      </c>
      <c r="AF76" s="52">
        <f ca="1">SUM(OFFSET(Sales!AF76,0,MAX(-INT(Stock!$E76)+1,COLUMN(Sales!$G$2)-COLUMN(Sales!AF$2)),1,MIN(INT(Stock!$E76),COLUMN(Sales!AF$2)-COLUMN(Sales!$G$2)+1)))+OFFSET(Sales!AF76,0,MAX(-INT(Stock!$E76),COLUMN(Sales!$G$2)-COLUMN(Sales!AF$2)),1,1)*(MOD(Stock!$E76,1)+MAX(INT(Stock!$E76)-(COLUMN(Sales!AF$2)-COLUMN(Sales!$G$2))-1,0))</f>
        <v>0</v>
      </c>
      <c r="AG76" s="52">
        <f ca="1">SUM(OFFSET(Sales!AG76,0,MAX(-INT(Stock!$E76)+1,COLUMN(Sales!$G$2)-COLUMN(Sales!AG$2)),1,MIN(INT(Stock!$E76),COLUMN(Sales!AG$2)-COLUMN(Sales!$G$2)+1)))+OFFSET(Sales!AG76,0,MAX(-INT(Stock!$E76),COLUMN(Sales!$G$2)-COLUMN(Sales!AG$2)),1,1)*(MOD(Stock!$E76,1)+MAX(INT(Stock!$E76)-(COLUMN(Sales!AG$2)-COLUMN(Sales!$G$2))-1,0))</f>
        <v>0</v>
      </c>
      <c r="AH76" s="52">
        <f ca="1">SUM(OFFSET(Sales!AH76,0,MAX(-INT(Stock!$E76)+1,COLUMN(Sales!$G$2)-COLUMN(Sales!AH$2)),1,MIN(INT(Stock!$E76),COLUMN(Sales!AH$2)-COLUMN(Sales!$G$2)+1)))+OFFSET(Sales!AH76,0,MAX(-INT(Stock!$E76),COLUMN(Sales!$G$2)-COLUMN(Sales!AH$2)),1,1)*(MOD(Stock!$E76,1)+MAX(INT(Stock!$E76)-(COLUMN(Sales!AH$2)-COLUMN(Sales!$G$2))-1,0))</f>
        <v>0</v>
      </c>
      <c r="AI76" s="52">
        <f ca="1">SUM(OFFSET(Sales!AI76,0,MAX(-INT(Stock!$E76)+1,COLUMN(Sales!$G$2)-COLUMN(Sales!AI$2)),1,MIN(INT(Stock!$E76),COLUMN(Sales!AI$2)-COLUMN(Sales!$G$2)+1)))+OFFSET(Sales!AI76,0,MAX(-INT(Stock!$E76),COLUMN(Sales!$G$2)-COLUMN(Sales!AI$2)),1,1)*(MOD(Stock!$E76,1)+MAX(INT(Stock!$E76)-(COLUMN(Sales!AI$2)-COLUMN(Sales!$G$2))-1,0))</f>
        <v>0.25594666666666671</v>
      </c>
      <c r="AJ76" s="52">
        <f ca="1">SUM(OFFSET(Sales!AJ76,0,MAX(-INT(Stock!$E76)+1,COLUMN(Sales!$G$2)-COLUMN(Sales!AJ$2)),1,MIN(INT(Stock!$E76),COLUMN(Sales!AJ$2)-COLUMN(Sales!$G$2)+1)))+OFFSET(Sales!AJ76,0,MAX(-INT(Stock!$E76),COLUMN(Sales!$G$2)-COLUMN(Sales!AJ$2)),1,1)*(MOD(Stock!$E76,1)+MAX(INT(Stock!$E76)-(COLUMN(Sales!AJ$2)-COLUMN(Sales!$G$2))-1,0))</f>
        <v>0.83543999999999996</v>
      </c>
      <c r="AK76" s="52">
        <f ca="1">SUM(OFFSET(Sales!AK76,0,MAX(-INT(Stock!$E76)+1,COLUMN(Sales!$G$2)-COLUMN(Sales!AK$2)),1,MIN(INT(Stock!$E76),COLUMN(Sales!AK$2)-COLUMN(Sales!$G$2)+1)))+OFFSET(Sales!AK76,0,MAX(-INT(Stock!$E76),COLUMN(Sales!$G$2)-COLUMN(Sales!AK$2)),1,1)*(MOD(Stock!$E76,1)+MAX(INT(Stock!$E76)-(COLUMN(Sales!AK$2)-COLUMN(Sales!$G$2))-1,0))</f>
        <v>1.9081810506666665</v>
      </c>
      <c r="AL76" s="52">
        <f ca="1">SUM(OFFSET(Sales!AL76,0,MAX(-INT(Stock!$E76)+1,COLUMN(Sales!$G$2)-COLUMN(Sales!AL$2)),1,MIN(INT(Stock!$E76),COLUMN(Sales!AL$2)-COLUMN(Sales!$G$2)+1)))+OFFSET(Sales!AL76,0,MAX(-INT(Stock!$E76),COLUMN(Sales!$G$2)-COLUMN(Sales!AL$2)),1,1)*(MOD(Stock!$E76,1)+MAX(INT(Stock!$E76)-(COLUMN(Sales!AL$2)-COLUMN(Sales!$G$2))-1,0))</f>
        <v>3.3879242026666665</v>
      </c>
      <c r="AM76" s="52">
        <f ca="1">SUM(OFFSET(Sales!AM76,0,MAX(-INT(Stock!$E76)+1,COLUMN(Sales!$G$2)-COLUMN(Sales!AM$2)),1,MIN(INT(Stock!$E76),COLUMN(Sales!AM$2)-COLUMN(Sales!$G$2)+1)))+OFFSET(Sales!AM76,0,MAX(-INT(Stock!$E76),COLUMN(Sales!$G$2)-COLUMN(Sales!AM$2)),1,1)*(MOD(Stock!$E76,1)+MAX(INT(Stock!$E76)-(COLUMN(Sales!AM$2)-COLUMN(Sales!$G$2))-1,0))</f>
        <v>5.3767705066666664</v>
      </c>
      <c r="AN76" s="52">
        <f ca="1">SUM(OFFSET(Sales!AN76,0,MAX(-INT(Stock!$E76)+1,COLUMN(Sales!$G$2)-COLUMN(Sales!AN$2)),1,MIN(INT(Stock!$E76),COLUMN(Sales!AN$2)-COLUMN(Sales!$G$2)+1)))+OFFSET(Sales!AN76,0,MAX(-INT(Stock!$E76),COLUMN(Sales!$G$2)-COLUMN(Sales!AN$2)),1,1)*(MOD(Stock!$E76,1)+MAX(INT(Stock!$E76)-(COLUMN(Sales!AN$2)-COLUMN(Sales!$G$2))-1,0))</f>
        <v>7.8747199626666662</v>
      </c>
      <c r="AO76" s="52">
        <f ca="1">SUM(OFFSET(Sales!AO76,0,MAX(-INT(Stock!$E76)+1,COLUMN(Sales!$G$2)-COLUMN(Sales!AO$2)),1,MIN(INT(Stock!$E76),COLUMN(Sales!AO$2)-COLUMN(Sales!$G$2)+1)))+OFFSET(Sales!AO76,0,MAX(-INT(Stock!$E76),COLUMN(Sales!$G$2)-COLUMN(Sales!AO$2)),1,1)*(MOD(Stock!$E76,1)+MAX(INT(Stock!$E76)-(COLUMN(Sales!AO$2)-COLUMN(Sales!$G$2))-1,0))</f>
        <v>10.881772570666666</v>
      </c>
      <c r="AP76" s="52">
        <f ca="1">SUM(OFFSET(Sales!AP76,0,MAX(-INT(Stock!$E76)+1,COLUMN(Sales!$G$2)-COLUMN(Sales!AP$2)),1,MIN(INT(Stock!$E76),COLUMN(Sales!AP$2)-COLUMN(Sales!$G$2)+1)))+OFFSET(Sales!AP76,0,MAX(-INT(Stock!$E76),COLUMN(Sales!$G$2)-COLUMN(Sales!AP$2)),1,1)*(MOD(Stock!$E76,1)+MAX(INT(Stock!$E76)-(COLUMN(Sales!AP$2)-COLUMN(Sales!$G$2))-1,0))</f>
        <v>14.525669839999999</v>
      </c>
      <c r="AQ76" s="52">
        <f ca="1">SUM(OFFSET(Sales!AQ76,0,MAX(-INT(Stock!$E76)+1,COLUMN(Sales!$G$2)-COLUMN(Sales!AQ$2)),1,MIN(INT(Stock!$E76),COLUMN(Sales!AQ$2)-COLUMN(Sales!$G$2)+1)))+OFFSET(Sales!AQ76,0,MAX(-INT(Stock!$E76),COLUMN(Sales!$G$2)-COLUMN(Sales!AQ$2)),1,1)*(MOD(Stock!$E76,1)+MAX(INT(Stock!$E76)-(COLUMN(Sales!AQ$2)-COLUMN(Sales!$G$2))-1,0))</f>
        <v>18.892735119999998</v>
      </c>
      <c r="AR76" s="52">
        <f ca="1">SUM(OFFSET(Sales!AR76,0,MAX(-INT(Stock!$E76)+1,COLUMN(Sales!$G$2)-COLUMN(Sales!AR$2)),1,MIN(INT(Stock!$E76),COLUMN(Sales!AR$2)-COLUMN(Sales!$G$2)+1)))+OFFSET(Sales!AR76,0,MAX(-INT(Stock!$E76),COLUMN(Sales!$G$2)-COLUMN(Sales!AR$2)),1,1)*(MOD(Stock!$E76,1)+MAX(INT(Stock!$E76)-(COLUMN(Sales!AR$2)-COLUMN(Sales!$G$2))-1,0))</f>
        <v>23.725642986666664</v>
      </c>
      <c r="AS76" s="52">
        <f ca="1">SUM(OFFSET(Sales!AS76,0,MAX(-INT(Stock!$E76)+1,COLUMN(Sales!$G$2)-COLUMN(Sales!AS$2)),1,MIN(INT(Stock!$E76),COLUMN(Sales!AS$2)-COLUMN(Sales!$G$2)+1)))+OFFSET(Sales!AS76,0,MAX(-INT(Stock!$E76),COLUMN(Sales!$G$2)-COLUMN(Sales!AS$2)),1,1)*(MOD(Stock!$E76,1)+MAX(INT(Stock!$E76)-(COLUMN(Sales!AS$2)-COLUMN(Sales!$G$2))-1,0))</f>
        <v>28.89849637333333</v>
      </c>
      <c r="AT76" s="52">
        <f ca="1">SUM(OFFSET(Sales!AT76,0,MAX(-INT(Stock!$E76)+1,COLUMN(Sales!$G$2)-COLUMN(Sales!AT$2)),1,MIN(INT(Stock!$E76),COLUMN(Sales!AT$2)-COLUMN(Sales!$G$2)+1)))+OFFSET(Sales!AT76,0,MAX(-INT(Stock!$E76),COLUMN(Sales!$G$2)-COLUMN(Sales!AT$2)),1,1)*(MOD(Stock!$E76,1)+MAX(INT(Stock!$E76)-(COLUMN(Sales!AT$2)-COLUMN(Sales!$G$2))-1,0))</f>
        <v>33.738873676765493</v>
      </c>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52"/>
      <c r="CD76" s="52"/>
      <c r="CE76" s="52"/>
    </row>
    <row r="77" spans="2:83" ht="24" x14ac:dyDescent="0.25">
      <c r="B77" s="307"/>
      <c r="C77" s="54" t="s">
        <v>10</v>
      </c>
      <c r="E77" s="61">
        <f>'Life&amp;Use'!H10</f>
        <v>15.714285714285714</v>
      </c>
      <c r="G77" s="211"/>
      <c r="H77" s="211"/>
      <c r="I77" s="211"/>
      <c r="J77" s="211"/>
      <c r="K77" s="211"/>
      <c r="L77" s="211"/>
      <c r="M77" s="211"/>
      <c r="N77" s="211"/>
      <c r="O77" s="211"/>
      <c r="P77" s="211"/>
      <c r="Q77" s="211"/>
      <c r="R77" s="211"/>
      <c r="S77" s="211"/>
      <c r="T77" s="211"/>
      <c r="U77" s="211"/>
      <c r="V77" s="211"/>
      <c r="W77" s="52">
        <f ca="1">SUM(OFFSET(Sales!W77,0,MAX(-INT(Stock!$E77)+1,COLUMN(Sales!$G$2)-COLUMN(Sales!W$2)),1,MIN(INT(Stock!$E77),COLUMN(Sales!W$2)-COLUMN(Sales!$G$2)+1)))+OFFSET(Sales!W77,0,MAX(-INT(Stock!$E77),COLUMN(Sales!$G$2)-COLUMN(Sales!W$2)),1,1)*(MOD(Stock!$E77,1)+MAX(INT(Stock!$E77)-(COLUMN(Sales!W$2)-COLUMN(Sales!$G$2))-1,0))</f>
        <v>18.45812352393008</v>
      </c>
      <c r="X77" s="52">
        <f ca="1">SUM(OFFSET(Sales!X77,0,MAX(-INT(Stock!$E77)+1,COLUMN(Sales!$G$2)-COLUMN(Sales!X$2)),1,MIN(INT(Stock!$E77),COLUMN(Sales!X$2)-COLUMN(Sales!$G$2)+1)))+OFFSET(Sales!X77,0,MAX(-INT(Stock!$E77),COLUMN(Sales!$G$2)-COLUMN(Sales!X$2)),1,1)*(MOD(Stock!$E77,1)+MAX(INT(Stock!$E77)-(COLUMN(Sales!X$2)-COLUMN(Sales!$G$2))-1,0))</f>
        <v>19.015962395804205</v>
      </c>
      <c r="Y77" s="52">
        <f ca="1">SUM(OFFSET(Sales!Y77,0,MAX(-INT(Stock!$E77)+1,COLUMN(Sales!$G$2)-COLUMN(Sales!Y$2)),1,MIN(INT(Stock!$E77),COLUMN(Sales!Y$2)-COLUMN(Sales!$G$2)+1)))+OFFSET(Sales!Y77,0,MAX(-INT(Stock!$E77),COLUMN(Sales!$G$2)-COLUMN(Sales!Y$2)),1,1)*(MOD(Stock!$E77,1)+MAX(INT(Stock!$E77)-(COLUMN(Sales!Y$2)-COLUMN(Sales!$G$2))-1,0))</f>
        <v>19.609033397736294</v>
      </c>
      <c r="Z77" s="52">
        <f ca="1">SUM(OFFSET(Sales!Z77,0,MAX(-INT(Stock!$E77)+1,COLUMN(Sales!$G$2)-COLUMN(Sales!Z$2)),1,MIN(INT(Stock!$E77),COLUMN(Sales!Z$2)-COLUMN(Sales!$G$2)+1)))+OFFSET(Sales!Z77,0,MAX(-INT(Stock!$E77),COLUMN(Sales!$G$2)-COLUMN(Sales!Z$2)),1,1)*(MOD(Stock!$E77,1)+MAX(INT(Stock!$E77)-(COLUMN(Sales!Z$2)-COLUMN(Sales!$G$2))-1,0))</f>
        <v>20.236446801789995</v>
      </c>
      <c r="AA77" s="52">
        <f ca="1">SUM(OFFSET(Sales!AA77,0,MAX(-INT(Stock!$E77)+1,COLUMN(Sales!$G$2)-COLUMN(Sales!AA$2)),1,MIN(INT(Stock!$E77),COLUMN(Sales!AA$2)-COLUMN(Sales!$G$2)+1)))+OFFSET(Sales!AA77,0,MAX(-INT(Stock!$E77),COLUMN(Sales!$G$2)-COLUMN(Sales!AA$2)),1,1)*(MOD(Stock!$E77,1)+MAX(INT(Stock!$E77)-(COLUMN(Sales!AA$2)-COLUMN(Sales!$G$2))-1,0))</f>
        <v>20.906240029336765</v>
      </c>
      <c r="AB77" s="52">
        <f ca="1">SUM(OFFSET(Sales!AB77,0,MAX(-INT(Stock!$E77)+1,COLUMN(Sales!$G$2)-COLUMN(Sales!AB$2)),1,MIN(INT(Stock!$E77),COLUMN(Sales!AB$2)-COLUMN(Sales!$G$2)+1)))+OFFSET(Sales!AB77,0,MAX(-INT(Stock!$E77),COLUMN(Sales!$G$2)-COLUMN(Sales!AB$2)),1,1)*(MOD(Stock!$E77,1)+MAX(INT(Stock!$E77)-(COLUMN(Sales!AB$2)-COLUMN(Sales!$G$2))-1,0))</f>
        <v>21.62642213333687</v>
      </c>
      <c r="AC77" s="52">
        <f ca="1">SUM(OFFSET(Sales!AC77,0,MAX(-INT(Stock!$E77)+1,COLUMN(Sales!$G$2)-COLUMN(Sales!AC$2)),1,MIN(INT(Stock!$E77),COLUMN(Sales!AC$2)-COLUMN(Sales!$G$2)+1)))+OFFSET(Sales!AC77,0,MAX(-INT(Stock!$E77),COLUMN(Sales!$G$2)-COLUMN(Sales!AC$2)),1,1)*(MOD(Stock!$E77,1)+MAX(INT(Stock!$E77)-(COLUMN(Sales!AC$2)-COLUMN(Sales!$G$2))-1,0))</f>
        <v>22.404972920965843</v>
      </c>
      <c r="AD77" s="52">
        <f ca="1">SUM(OFFSET(Sales!AD77,0,MAX(-INT(Stock!$E77)+1,COLUMN(Sales!$G$2)-COLUMN(Sales!AD$2)),1,MIN(INT(Stock!$E77),COLUMN(Sales!AD$2)-COLUMN(Sales!$G$2)+1)))+OFFSET(Sales!AD77,0,MAX(-INT(Stock!$E77),COLUMN(Sales!$G$2)-COLUMN(Sales!AD$2)),1,1)*(MOD(Stock!$E77,1)+MAX(INT(Stock!$E77)-(COLUMN(Sales!AD$2)-COLUMN(Sales!$G$2))-1,0))</f>
        <v>23.240887382439013</v>
      </c>
      <c r="AE77" s="52">
        <f ca="1">SUM(OFFSET(Sales!AE77,0,MAX(-INT(Stock!$E77)+1,COLUMN(Sales!$G$2)-COLUMN(Sales!AE$2)),1,MIN(INT(Stock!$E77),COLUMN(Sales!AE$2)-COLUMN(Sales!$G$2)+1)))+OFFSET(Sales!AE77,0,MAX(-INT(Stock!$E77),COLUMN(Sales!$G$2)-COLUMN(Sales!AE$2)),1,1)*(MOD(Stock!$E77,1)+MAX(INT(Stock!$E77)-(COLUMN(Sales!AE$2)-COLUMN(Sales!$G$2))-1,0))</f>
        <v>24.133129425194863</v>
      </c>
      <c r="AF77" s="52">
        <f ca="1">SUM(OFFSET(Sales!AF77,0,MAX(-INT(Stock!$E77)+1,COLUMN(Sales!$G$2)-COLUMN(Sales!AF$2)),1,MIN(INT(Stock!$E77),COLUMN(Sales!AF$2)-COLUMN(Sales!$G$2)+1)))+OFFSET(Sales!AF77,0,MAX(-INT(Stock!$E77),COLUMN(Sales!$G$2)-COLUMN(Sales!AF$2)),1,1)*(MOD(Stock!$E77,1)+MAX(INT(Stock!$E77)-(COLUMN(Sales!AF$2)-COLUMN(Sales!$G$2))-1,0))</f>
        <v>25.099276245905354</v>
      </c>
      <c r="AG77" s="52">
        <f ca="1">SUM(OFFSET(Sales!AG77,0,MAX(-INT(Stock!$E77)+1,COLUMN(Sales!$G$2)-COLUMN(Sales!AG$2)),1,MIN(INT(Stock!$E77),COLUMN(Sales!AG$2)-COLUMN(Sales!$G$2)+1)))+OFFSET(Sales!AG77,0,MAX(-INT(Stock!$E77),COLUMN(Sales!$G$2)-COLUMN(Sales!AG$2)),1,1)*(MOD(Stock!$E77,1)+MAX(INT(Stock!$E77)-(COLUMN(Sales!AG$2)-COLUMN(Sales!$G$2))-1,0))</f>
        <v>26.165005339421331</v>
      </c>
      <c r="AH77" s="52">
        <f ca="1">SUM(OFFSET(Sales!AH77,0,MAX(-INT(Stock!$E77)+1,COLUMN(Sales!$G$2)-COLUMN(Sales!AH$2)),1,MIN(INT(Stock!$E77),COLUMN(Sales!AH$2)-COLUMN(Sales!$G$2)+1)))+OFFSET(Sales!AH77,0,MAX(-INT(Stock!$E77),COLUMN(Sales!$G$2)-COLUMN(Sales!AH$2)),1,1)*(MOD(Stock!$E77,1)+MAX(INT(Stock!$E77)-(COLUMN(Sales!AH$2)-COLUMN(Sales!$G$2))-1,0))</f>
        <v>27.27940014373333</v>
      </c>
      <c r="AI77" s="52">
        <f ca="1">SUM(OFFSET(Sales!AI77,0,MAX(-INT(Stock!$E77)+1,COLUMN(Sales!$G$2)-COLUMN(Sales!AI$2)),1,MIN(INT(Stock!$E77),COLUMN(Sales!AI$2)-COLUMN(Sales!$G$2)+1)))+OFFSET(Sales!AI77,0,MAX(-INT(Stock!$E77),COLUMN(Sales!$G$2)-COLUMN(Sales!AI$2)),1,1)*(MOD(Stock!$E77,1)+MAX(INT(Stock!$E77)-(COLUMN(Sales!AI$2)-COLUMN(Sales!$G$2))-1,0))</f>
        <v>28.426303653333328</v>
      </c>
      <c r="AJ77" s="52">
        <f ca="1">SUM(OFFSET(Sales!AJ77,0,MAX(-INT(Stock!$E77)+1,COLUMN(Sales!$G$2)-COLUMN(Sales!AJ$2)),1,MIN(INT(Stock!$E77),COLUMN(Sales!AJ$2)-COLUMN(Sales!$G$2)+1)))+OFFSET(Sales!AJ77,0,MAX(-INT(Stock!$E77),COLUMN(Sales!$G$2)-COLUMN(Sales!AJ$2)),1,1)*(MOD(Stock!$E77,1)+MAX(INT(Stock!$E77)-(COLUMN(Sales!AJ$2)-COLUMN(Sales!$G$2))-1,0))</f>
        <v>29.596829333333332</v>
      </c>
      <c r="AK77" s="52">
        <f ca="1">SUM(OFFSET(Sales!AK77,0,MAX(-INT(Stock!$E77)+1,COLUMN(Sales!$G$2)-COLUMN(Sales!AK$2)),1,MIN(INT(Stock!$E77),COLUMN(Sales!AK$2)-COLUMN(Sales!$G$2)+1)))+OFFSET(Sales!AK77,0,MAX(-INT(Stock!$E77),COLUMN(Sales!$G$2)-COLUMN(Sales!AK$2)),1,1)*(MOD(Stock!$E77,1)+MAX(INT(Stock!$E77)-(COLUMN(Sales!AK$2)-COLUMN(Sales!$G$2))-1,0))</f>
        <v>30.784781946666669</v>
      </c>
      <c r="AL77" s="52">
        <f ca="1">SUM(OFFSET(Sales!AL77,0,MAX(-INT(Stock!$E77)+1,COLUMN(Sales!$G$2)-COLUMN(Sales!AL$2)),1,MIN(INT(Stock!$E77),COLUMN(Sales!AL$2)-COLUMN(Sales!$G$2)+1)))+OFFSET(Sales!AL77,0,MAX(-INT(Stock!$E77),COLUMN(Sales!$G$2)-COLUMN(Sales!AL$2)),1,1)*(MOD(Stock!$E77,1)+MAX(INT(Stock!$E77)-(COLUMN(Sales!AL$2)-COLUMN(Sales!$G$2))-1,0))</f>
        <v>31.930487786666667</v>
      </c>
      <c r="AM77" s="52">
        <f ca="1">SUM(OFFSET(Sales!AM77,0,MAX(-INT(Stock!$E77)+1,COLUMN(Sales!$G$2)-COLUMN(Sales!AM$2)),1,MIN(INT(Stock!$E77),COLUMN(Sales!AM$2)-COLUMN(Sales!$G$2)+1)))+OFFSET(Sales!AM77,0,MAX(-INT(Stock!$E77),COLUMN(Sales!$G$2)-COLUMN(Sales!AM$2)),1,1)*(MOD(Stock!$E77,1)+MAX(INT(Stock!$E77)-(COLUMN(Sales!AM$2)-COLUMN(Sales!$G$2))-1,0))</f>
        <v>32.96251660952381</v>
      </c>
      <c r="AN77" s="52">
        <f ca="1">SUM(OFFSET(Sales!AN77,0,MAX(-INT(Stock!$E77)+1,COLUMN(Sales!$G$2)-COLUMN(Sales!AN$2)),1,MIN(INT(Stock!$E77),COLUMN(Sales!AN$2)-COLUMN(Sales!$G$2)+1)))+OFFSET(Sales!AN77,0,MAX(-INT(Stock!$E77),COLUMN(Sales!$G$2)-COLUMN(Sales!AN$2)),1,1)*(MOD(Stock!$E77,1)+MAX(INT(Stock!$E77)-(COLUMN(Sales!AN$2)-COLUMN(Sales!$G$2))-1,0))</f>
        <v>33.8800684152381</v>
      </c>
      <c r="AO77" s="52">
        <f ca="1">SUM(OFFSET(Sales!AO77,0,MAX(-INT(Stock!$E77)+1,COLUMN(Sales!$G$2)-COLUMN(Sales!AO$2)),1,MIN(INT(Stock!$E77),COLUMN(Sales!AO$2)-COLUMN(Sales!$G$2)+1)))+OFFSET(Sales!AO77,0,MAX(-INT(Stock!$E77),COLUMN(Sales!$G$2)-COLUMN(Sales!AO$2)),1,1)*(MOD(Stock!$E77,1)+MAX(INT(Stock!$E77)-(COLUMN(Sales!AO$2)-COLUMN(Sales!$G$2))-1,0))</f>
        <v>34.66028606095238</v>
      </c>
      <c r="AP77" s="52">
        <f ca="1">SUM(OFFSET(Sales!AP77,0,MAX(-INT(Stock!$E77)+1,COLUMN(Sales!$G$2)-COLUMN(Sales!AP$2)),1,MIN(INT(Stock!$E77),COLUMN(Sales!AP$2)-COLUMN(Sales!$G$2)+1)))+OFFSET(Sales!AP77,0,MAX(-INT(Stock!$E77),COLUMN(Sales!$G$2)-COLUMN(Sales!AP$2)),1,1)*(MOD(Stock!$E77,1)+MAX(INT(Stock!$E77)-(COLUMN(Sales!AP$2)-COLUMN(Sales!$G$2))-1,0))</f>
        <v>35.21218835047619</v>
      </c>
      <c r="AQ77" s="52">
        <f ca="1">SUM(OFFSET(Sales!AQ77,0,MAX(-INT(Stock!$E77)+1,COLUMN(Sales!$G$2)-COLUMN(Sales!AQ$2)),1,MIN(INT(Stock!$E77),COLUMN(Sales!AQ$2)-COLUMN(Sales!$G$2)+1)))+OFFSET(Sales!AQ77,0,MAX(-INT(Stock!$E77),COLUMN(Sales!$G$2)-COLUMN(Sales!AQ$2)),1,1)*(MOD(Stock!$E77,1)+MAX(INT(Stock!$E77)-(COLUMN(Sales!AQ$2)-COLUMN(Sales!$G$2))-1,0))</f>
        <v>35.520807283809525</v>
      </c>
      <c r="AR77" s="52">
        <f ca="1">SUM(OFFSET(Sales!AR77,0,MAX(-INT(Stock!$E77)+1,COLUMN(Sales!$G$2)-COLUMN(Sales!AR$2)),1,MIN(INT(Stock!$E77),COLUMN(Sales!AR$2)-COLUMN(Sales!$G$2)+1)))+OFFSET(Sales!AR77,0,MAX(-INT(Stock!$E77),COLUMN(Sales!$G$2)-COLUMN(Sales!AR$2)),1,1)*(MOD(Stock!$E77,1)+MAX(INT(Stock!$E77)-(COLUMN(Sales!AR$2)-COLUMN(Sales!$G$2))-1,0))</f>
        <v>35.421407927619043</v>
      </c>
      <c r="AS77" s="52">
        <f ca="1">SUM(OFFSET(Sales!AS77,0,MAX(-INT(Stock!$E77)+1,COLUMN(Sales!$G$2)-COLUMN(Sales!AS$2)),1,MIN(INT(Stock!$E77),COLUMN(Sales!AS$2)-COLUMN(Sales!$G$2)+1)))+OFFSET(Sales!AS77,0,MAX(-INT(Stock!$E77),COLUMN(Sales!$G$2)-COLUMN(Sales!AS$2)),1,1)*(MOD(Stock!$E77,1)+MAX(INT(Stock!$E77)-(COLUMN(Sales!AS$2)-COLUMN(Sales!$G$2))-1,0))</f>
        <v>34.98495561142856</v>
      </c>
      <c r="AT77" s="52">
        <f ca="1">SUM(OFFSET(Sales!AT77,0,MAX(-INT(Stock!$E77)+1,COLUMN(Sales!$G$2)-COLUMN(Sales!AT$2)),1,MIN(INT(Stock!$E77),COLUMN(Sales!AT$2)-COLUMN(Sales!$G$2)+1)))+OFFSET(Sales!AT77,0,MAX(-INT(Stock!$E77),COLUMN(Sales!$G$2)-COLUMN(Sales!AT$2)),1,1)*(MOD(Stock!$E77,1)+MAX(INT(Stock!$E77)-(COLUMN(Sales!AT$2)-COLUMN(Sales!$G$2))-1,0))</f>
        <v>34.241908388571424</v>
      </c>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c r="CC77" s="52"/>
      <c r="CD77" s="52"/>
      <c r="CE77" s="52"/>
    </row>
    <row r="78" spans="2:83" x14ac:dyDescent="0.25">
      <c r="B78" s="307"/>
      <c r="C78" s="3" t="s">
        <v>75</v>
      </c>
      <c r="E78" s="61"/>
      <c r="G78" s="20"/>
      <c r="H78" s="20"/>
      <c r="I78" s="20"/>
      <c r="J78" s="20"/>
      <c r="K78" s="20"/>
      <c r="L78" s="20"/>
      <c r="M78" s="20"/>
      <c r="N78" s="20"/>
      <c r="O78" s="20"/>
      <c r="P78" s="20"/>
      <c r="Q78" s="20"/>
      <c r="R78" s="20"/>
      <c r="S78" s="20"/>
      <c r="T78" s="20"/>
      <c r="U78" s="20"/>
      <c r="V78" s="20"/>
      <c r="W78" s="6">
        <f t="shared" ref="W78:CE78" ca="1" si="78">SUM(W73:W77)</f>
        <v>202.51043560202808</v>
      </c>
      <c r="X78" s="6">
        <f t="shared" ca="1" si="78"/>
        <v>206.25521184889288</v>
      </c>
      <c r="Y78" s="6">
        <f t="shared" ca="1" si="78"/>
        <v>209.91232253115408</v>
      </c>
      <c r="Z78" s="6">
        <f t="shared" ca="1" si="78"/>
        <v>213.43954240560805</v>
      </c>
      <c r="AA78" s="6">
        <f t="shared" ca="1" si="78"/>
        <v>216.89642788992481</v>
      </c>
      <c r="AB78" s="6">
        <f t="shared" ca="1" si="78"/>
        <v>220.39027593011397</v>
      </c>
      <c r="AC78" s="6">
        <f t="shared" ca="1" si="78"/>
        <v>224.02813116329864</v>
      </c>
      <c r="AD78" s="6">
        <f t="shared" ca="1" si="78"/>
        <v>227.80132318101482</v>
      </c>
      <c r="AE78" s="6">
        <f t="shared" ca="1" si="78"/>
        <v>231.70091341783561</v>
      </c>
      <c r="AF78" s="6">
        <f t="shared" ca="1" si="78"/>
        <v>236.08042339119038</v>
      </c>
      <c r="AG78" s="6">
        <f t="shared" ca="1" si="78"/>
        <v>240.73719628468325</v>
      </c>
      <c r="AH78" s="6">
        <f t="shared" ca="1" si="78"/>
        <v>245.52993480031168</v>
      </c>
      <c r="AI78" s="6">
        <f t="shared" ca="1" si="78"/>
        <v>250.53320195928052</v>
      </c>
      <c r="AJ78" s="6">
        <f t="shared" ca="1" si="78"/>
        <v>256.61410493121707</v>
      </c>
      <c r="AK78" s="6">
        <f t="shared" ca="1" si="78"/>
        <v>263.77785807761666</v>
      </c>
      <c r="AL78" s="6">
        <f t="shared" ca="1" si="78"/>
        <v>271.74376768347611</v>
      </c>
      <c r="AM78" s="6">
        <f t="shared" ca="1" si="78"/>
        <v>279.79690171437716</v>
      </c>
      <c r="AN78" s="6">
        <f t="shared" ca="1" si="78"/>
        <v>287.83350479327999</v>
      </c>
      <c r="AO78" s="6">
        <f t="shared" ca="1" si="78"/>
        <v>295.78424080443426</v>
      </c>
      <c r="AP78" s="6">
        <f t="shared" ca="1" si="78"/>
        <v>303.31998187718091</v>
      </c>
      <c r="AQ78" s="6">
        <f t="shared" ca="1" si="78"/>
        <v>310.56427471992379</v>
      </c>
      <c r="AR78" s="6">
        <f t="shared" ca="1" si="78"/>
        <v>317.07983478087624</v>
      </c>
      <c r="AS78" s="6">
        <f t="shared" ca="1" si="78"/>
        <v>322.19599625516196</v>
      </c>
      <c r="AT78" s="6">
        <f t="shared" ca="1" si="78"/>
        <v>325.23356813383214</v>
      </c>
      <c r="AU78" s="6">
        <f t="shared" si="78"/>
        <v>0</v>
      </c>
      <c r="AV78" s="6">
        <f t="shared" si="78"/>
        <v>0</v>
      </c>
      <c r="AW78" s="6">
        <f t="shared" si="78"/>
        <v>0</v>
      </c>
      <c r="AX78" s="6">
        <f t="shared" si="78"/>
        <v>0</v>
      </c>
      <c r="AY78" s="6">
        <f t="shared" si="78"/>
        <v>0</v>
      </c>
      <c r="AZ78" s="6">
        <f t="shared" si="78"/>
        <v>0</v>
      </c>
      <c r="BA78" s="6">
        <f t="shared" si="78"/>
        <v>0</v>
      </c>
      <c r="BB78" s="6">
        <f t="shared" si="78"/>
        <v>0</v>
      </c>
      <c r="BC78" s="6">
        <f t="shared" si="78"/>
        <v>0</v>
      </c>
      <c r="BD78" s="6">
        <f t="shared" si="78"/>
        <v>0</v>
      </c>
      <c r="BE78" s="6">
        <f t="shared" si="78"/>
        <v>0</v>
      </c>
      <c r="BF78" s="6">
        <f t="shared" si="78"/>
        <v>0</v>
      </c>
      <c r="BG78" s="6">
        <f t="shared" si="78"/>
        <v>0</v>
      </c>
      <c r="BH78" s="6">
        <f t="shared" si="78"/>
        <v>0</v>
      </c>
      <c r="BI78" s="6">
        <f t="shared" si="78"/>
        <v>0</v>
      </c>
      <c r="BJ78" s="6">
        <f t="shared" si="78"/>
        <v>0</v>
      </c>
      <c r="BK78" s="6">
        <f t="shared" si="78"/>
        <v>0</v>
      </c>
      <c r="BL78" s="6">
        <f t="shared" si="78"/>
        <v>0</v>
      </c>
      <c r="BM78" s="6">
        <f t="shared" si="78"/>
        <v>0</v>
      </c>
      <c r="BN78" s="6">
        <f t="shared" si="78"/>
        <v>0</v>
      </c>
      <c r="BO78" s="6">
        <f t="shared" si="78"/>
        <v>0</v>
      </c>
      <c r="BP78" s="6">
        <f t="shared" si="78"/>
        <v>0</v>
      </c>
      <c r="BQ78" s="6">
        <f t="shared" si="78"/>
        <v>0</v>
      </c>
      <c r="BR78" s="6">
        <f t="shared" si="78"/>
        <v>0</v>
      </c>
      <c r="BS78" s="6">
        <f t="shared" si="78"/>
        <v>0</v>
      </c>
      <c r="BT78" s="6">
        <f t="shared" si="78"/>
        <v>0</v>
      </c>
      <c r="BU78" s="6">
        <f t="shared" si="78"/>
        <v>0</v>
      </c>
      <c r="BV78" s="6">
        <f t="shared" si="78"/>
        <v>0</v>
      </c>
      <c r="BW78" s="6">
        <f t="shared" si="78"/>
        <v>0</v>
      </c>
      <c r="BX78" s="6">
        <f t="shared" si="78"/>
        <v>0</v>
      </c>
      <c r="BY78" s="6">
        <f t="shared" si="78"/>
        <v>0</v>
      </c>
      <c r="BZ78" s="6">
        <f t="shared" si="78"/>
        <v>0</v>
      </c>
      <c r="CA78" s="6">
        <f t="shared" si="78"/>
        <v>0</v>
      </c>
      <c r="CB78" s="6">
        <f t="shared" si="78"/>
        <v>0</v>
      </c>
      <c r="CC78" s="6">
        <f t="shared" si="78"/>
        <v>0</v>
      </c>
      <c r="CD78" s="6">
        <f t="shared" si="78"/>
        <v>0</v>
      </c>
      <c r="CE78" s="6">
        <f t="shared" si="78"/>
        <v>0</v>
      </c>
    </row>
    <row r="79" spans="2:83" x14ac:dyDescent="0.25">
      <c r="B79" s="307" t="s">
        <v>1</v>
      </c>
      <c r="C79" s="54" t="s">
        <v>11</v>
      </c>
      <c r="E79" s="61">
        <f>'Life&amp;Use'!J10</f>
        <v>12</v>
      </c>
      <c r="G79" s="211"/>
      <c r="H79" s="211"/>
      <c r="I79" s="211"/>
      <c r="J79" s="211"/>
      <c r="K79" s="211"/>
      <c r="L79" s="211"/>
      <c r="M79" s="211"/>
      <c r="N79" s="211"/>
      <c r="O79" s="211"/>
      <c r="P79" s="211"/>
      <c r="Q79" s="211"/>
      <c r="R79" s="211"/>
      <c r="S79" s="211"/>
      <c r="T79" s="211"/>
      <c r="U79" s="211"/>
      <c r="V79" s="211"/>
      <c r="W79" s="52">
        <f ca="1">SUM(OFFSET(Sales!W79,0,MAX(-INT(Stock!$E79)+1,COLUMN(Sales!$G$2)-COLUMN(Sales!W$2)),1,MIN(INT(Stock!$E79),COLUMN(Sales!W$2)-COLUMN(Sales!$G$2)+1)))+OFFSET(Sales!W79,0,MAX(-INT(Stock!$E79),COLUMN(Sales!$G$2)-COLUMN(Sales!W$2)),1,1)*(MOD(Stock!$E79,1)+MAX(INT(Stock!$E79)-(COLUMN(Sales!W$2)-COLUMN(Sales!$G$2))-1,0))</f>
        <v>118.399126480635</v>
      </c>
      <c r="X79" s="52">
        <f ca="1">SUM(OFFSET(Sales!X79,0,MAX(-INT(Stock!$E79)+1,COLUMN(Sales!$G$2)-COLUMN(Sales!X$2)),1,MIN(INT(Stock!$E79),COLUMN(Sales!X$2)-COLUMN(Sales!$G$2)+1)))+OFFSET(Sales!X79,0,MAX(-INT(Stock!$E79),COLUMN(Sales!$G$2)-COLUMN(Sales!X$2)),1,1)*(MOD(Stock!$E79,1)+MAX(INT(Stock!$E79)-(COLUMN(Sales!X$2)-COLUMN(Sales!$G$2))-1,0))</f>
        <v>131.22125164515001</v>
      </c>
      <c r="Y79" s="52">
        <f ca="1">SUM(OFFSET(Sales!Y79,0,MAX(-INT(Stock!$E79)+1,COLUMN(Sales!$G$2)-COLUMN(Sales!Y$2)),1,MIN(INT(Stock!$E79),COLUMN(Sales!Y$2)-COLUMN(Sales!$G$2)+1)))+OFFSET(Sales!Y79,0,MAX(-INT(Stock!$E79),COLUMN(Sales!$G$2)-COLUMN(Sales!Y$2)),1,1)*(MOD(Stock!$E79,1)+MAX(INT(Stock!$E79)-(COLUMN(Sales!Y$2)-COLUMN(Sales!$G$2))-1,0))</f>
        <v>146.4680573835</v>
      </c>
      <c r="Z79" s="52">
        <f ca="1">SUM(OFFSET(Sales!Z79,0,MAX(-INT(Stock!$E79)+1,COLUMN(Sales!$G$2)-COLUMN(Sales!Z$2)),1,MIN(INT(Stock!$E79),COLUMN(Sales!Z$2)-COLUMN(Sales!$G$2)+1)))+OFFSET(Sales!Z79,0,MAX(-INT(Stock!$E79),COLUMN(Sales!$G$2)-COLUMN(Sales!Z$2)),1,1)*(MOD(Stock!$E79,1)+MAX(INT(Stock!$E79)-(COLUMN(Sales!Z$2)-COLUMN(Sales!$G$2))-1,0))</f>
        <v>166.67561931499998</v>
      </c>
      <c r="AA79" s="52">
        <f ca="1">SUM(OFFSET(Sales!AA79,0,MAX(-INT(Stock!$E79)+1,COLUMN(Sales!$G$2)-COLUMN(Sales!AA$2)),1,MIN(INT(Stock!$E79),COLUMN(Sales!AA$2)-COLUMN(Sales!$G$2)+1)))+OFFSET(Sales!AA79,0,MAX(-INT(Stock!$E79),COLUMN(Sales!$G$2)-COLUMN(Sales!AA$2)),1,1)*(MOD(Stock!$E79,1)+MAX(INT(Stock!$E79)-(COLUMN(Sales!AA$2)-COLUMN(Sales!$G$2))-1,0))</f>
        <v>192.57291035</v>
      </c>
      <c r="AB79" s="52">
        <f ca="1">SUM(OFFSET(Sales!AB79,0,MAX(-INT(Stock!$E79)+1,COLUMN(Sales!$G$2)-COLUMN(Sales!AB$2)),1,MIN(INT(Stock!$E79),COLUMN(Sales!AB$2)-COLUMN(Sales!$G$2)+1)))+OFFSET(Sales!AB79,0,MAX(-INT(Stock!$E79),COLUMN(Sales!$G$2)-COLUMN(Sales!AB$2)),1,1)*(MOD(Stock!$E79,1)+MAX(INT(Stock!$E79)-(COLUMN(Sales!AB$2)-COLUMN(Sales!$G$2))-1,0))</f>
        <v>225.48101150000002</v>
      </c>
      <c r="AC79" s="52">
        <f ca="1">SUM(OFFSET(Sales!AC79,0,MAX(-INT(Stock!$E79)+1,COLUMN(Sales!$G$2)-COLUMN(Sales!AC$2)),1,MIN(INT(Stock!$E79),COLUMN(Sales!AC$2)-COLUMN(Sales!$G$2)+1)))+OFFSET(Sales!AC79,0,MAX(-INT(Stock!$E79),COLUMN(Sales!$G$2)-COLUMN(Sales!AC$2)),1,1)*(MOD(Stock!$E79,1)+MAX(INT(Stock!$E79)-(COLUMN(Sales!AC$2)-COLUMN(Sales!$G$2))-1,0))</f>
        <v>264.112235</v>
      </c>
      <c r="AD79" s="52">
        <f ca="1">SUM(OFFSET(Sales!AD79,0,MAX(-INT(Stock!$E79)+1,COLUMN(Sales!$G$2)-COLUMN(Sales!AD$2)),1,MIN(INT(Stock!$E79),COLUMN(Sales!AD$2)-COLUMN(Sales!$G$2)+1)))+OFFSET(Sales!AD79,0,MAX(-INT(Stock!$E79),COLUMN(Sales!$G$2)-COLUMN(Sales!AD$2)),1,1)*(MOD(Stock!$E79,1)+MAX(INT(Stock!$E79)-(COLUMN(Sales!AD$2)-COLUMN(Sales!$G$2))-1,0))</f>
        <v>308.96915000000001</v>
      </c>
      <c r="AE79" s="52">
        <f ca="1">SUM(OFFSET(Sales!AE79,0,MAX(-INT(Stock!$E79)+1,COLUMN(Sales!$G$2)-COLUMN(Sales!AE$2)),1,MIN(INT(Stock!$E79),COLUMN(Sales!AE$2)-COLUMN(Sales!$G$2)+1)))+OFFSET(Sales!AE79,0,MAX(-INT(Stock!$E79),COLUMN(Sales!$G$2)-COLUMN(Sales!AE$2)),1,1)*(MOD(Stock!$E79,1)+MAX(INT(Stock!$E79)-(COLUMN(Sales!AE$2)-COLUMN(Sales!$G$2))-1,0))</f>
        <v>358.14350000000002</v>
      </c>
      <c r="AF79" s="52">
        <f ca="1">SUM(OFFSET(Sales!AF79,0,MAX(-INT(Stock!$E79)+1,COLUMN(Sales!$G$2)-COLUMN(Sales!AF$2)),1,MIN(INT(Stock!$E79),COLUMN(Sales!AF$2)-COLUMN(Sales!$G$2)+1)))+OFFSET(Sales!AF79,0,MAX(-INT(Stock!$E79),COLUMN(Sales!$G$2)-COLUMN(Sales!AF$2)),1,1)*(MOD(Stock!$E79,1)+MAX(INT(Stock!$E79)-(COLUMN(Sales!AF$2)-COLUMN(Sales!$G$2))-1,0))</f>
        <v>409.91500000000002</v>
      </c>
      <c r="AG79" s="52">
        <f ca="1">SUM(OFFSET(Sales!AG79,0,MAX(-INT(Stock!$E79)+1,COLUMN(Sales!$G$2)-COLUMN(Sales!AG$2)),1,MIN(INT(Stock!$E79),COLUMN(Sales!AG$2)-COLUMN(Sales!$G$2)+1)))+OFFSET(Sales!AG79,0,MAX(-INT(Stock!$E79),COLUMN(Sales!$G$2)-COLUMN(Sales!AG$2)),1,1)*(MOD(Stock!$E79,1)+MAX(INT(Stock!$E79)-(COLUMN(Sales!AG$2)-COLUMN(Sales!$G$2))-1,0))</f>
        <v>462.15</v>
      </c>
      <c r="AH79" s="52">
        <f ca="1">SUM(OFFSET(Sales!AH79,0,MAX(-INT(Stock!$E79)+1,COLUMN(Sales!$G$2)-COLUMN(Sales!AH$2)),1,MIN(INT(Stock!$E79),COLUMN(Sales!AH$2)-COLUMN(Sales!$G$2)+1)))+OFFSET(Sales!AH79,0,MAX(-INT(Stock!$E79),COLUMN(Sales!$G$2)-COLUMN(Sales!AH$2)),1,1)*(MOD(Stock!$E79,1)+MAX(INT(Stock!$E79)-(COLUMN(Sales!AH$2)-COLUMN(Sales!$G$2))-1,0))</f>
        <v>514.9</v>
      </c>
      <c r="AI79" s="52">
        <f ca="1">SUM(OFFSET(Sales!AI79,0,MAX(-INT(Stock!$E79)+1,COLUMN(Sales!$G$2)-COLUMN(Sales!AI$2)),1,MIN(INT(Stock!$E79),COLUMN(Sales!AI$2)-COLUMN(Sales!$G$2)+1)))+OFFSET(Sales!AI79,0,MAX(-INT(Stock!$E79),COLUMN(Sales!$G$2)-COLUMN(Sales!AI$2)),1,1)*(MOD(Stock!$E79,1)+MAX(INT(Stock!$E79)-(COLUMN(Sales!AI$2)-COLUMN(Sales!$G$2))-1,0))</f>
        <v>567.79999999999995</v>
      </c>
      <c r="AJ79" s="52">
        <f ca="1">SUM(OFFSET(Sales!AJ79,0,MAX(-INT(Stock!$E79)+1,COLUMN(Sales!$G$2)-COLUMN(Sales!AJ$2)),1,MIN(INT(Stock!$E79),COLUMN(Sales!AJ$2)-COLUMN(Sales!$G$2)+1)))+OFFSET(Sales!AJ79,0,MAX(-INT(Stock!$E79),COLUMN(Sales!$G$2)-COLUMN(Sales!AJ$2)),1,1)*(MOD(Stock!$E79,1)+MAX(INT(Stock!$E79)-(COLUMN(Sales!AJ$2)-COLUMN(Sales!$G$2))-1,0))</f>
        <v>621.12245099999996</v>
      </c>
      <c r="AK79" s="52">
        <f ca="1">SUM(OFFSET(Sales!AK79,0,MAX(-INT(Stock!$E79)+1,COLUMN(Sales!$G$2)-COLUMN(Sales!AK$2)),1,MIN(INT(Stock!$E79),COLUMN(Sales!AK$2)-COLUMN(Sales!$G$2)+1)))+OFFSET(Sales!AK79,0,MAX(-INT(Stock!$E79),COLUMN(Sales!$G$2)-COLUMN(Sales!AK$2)),1,1)*(MOD(Stock!$E79,1)+MAX(INT(Stock!$E79)-(COLUMN(Sales!AK$2)-COLUMN(Sales!$G$2))-1,0))</f>
        <v>684.30105171999992</v>
      </c>
      <c r="AL79" s="52">
        <f ca="1">SUM(OFFSET(Sales!AL79,0,MAX(-INT(Stock!$E79)+1,COLUMN(Sales!$G$2)-COLUMN(Sales!AL$2)),1,MIN(INT(Stock!$E79),COLUMN(Sales!AL$2)-COLUMN(Sales!$G$2)+1)))+OFFSET(Sales!AL79,0,MAX(-INT(Stock!$E79),COLUMN(Sales!$G$2)-COLUMN(Sales!AL$2)),1,1)*(MOD(Stock!$E79,1)+MAX(INT(Stock!$E79)-(COLUMN(Sales!AL$2)-COLUMN(Sales!$G$2))-1,0))</f>
        <v>789.90792767999983</v>
      </c>
      <c r="AM79" s="52">
        <f ca="1">SUM(OFFSET(Sales!AM79,0,MAX(-INT(Stock!$E79)+1,COLUMN(Sales!$G$2)-COLUMN(Sales!AM$2)),1,MIN(INT(Stock!$E79),COLUMN(Sales!AM$2)-COLUMN(Sales!$G$2)+1)))+OFFSET(Sales!AM79,0,MAX(-INT(Stock!$E79),COLUMN(Sales!$G$2)-COLUMN(Sales!AM$2)),1,1)*(MOD(Stock!$E79,1)+MAX(INT(Stock!$E79)-(COLUMN(Sales!AM$2)-COLUMN(Sales!$G$2))-1,0))</f>
        <v>944.79235263999976</v>
      </c>
      <c r="AN79" s="52">
        <f ca="1">SUM(OFFSET(Sales!AN79,0,MAX(-INT(Stock!$E79)+1,COLUMN(Sales!$G$2)-COLUMN(Sales!AN$2)),1,MIN(INT(Stock!$E79),COLUMN(Sales!AN$2)-COLUMN(Sales!$G$2)+1)))+OFFSET(Sales!AN79,0,MAX(-INT(Stock!$E79),COLUMN(Sales!$G$2)-COLUMN(Sales!AN$2)),1,1)*(MOD(Stock!$E79,1)+MAX(INT(Stock!$E79)-(COLUMN(Sales!AN$2)-COLUMN(Sales!$G$2))-1,0))</f>
        <v>1155.8206278799998</v>
      </c>
      <c r="AO79" s="52">
        <f ca="1">SUM(OFFSET(Sales!AO79,0,MAX(-INT(Stock!$E79)+1,COLUMN(Sales!$G$2)-COLUMN(Sales!AO$2)),1,MIN(INT(Stock!$E79),COLUMN(Sales!AO$2)-COLUMN(Sales!$G$2)+1)))+OFFSET(Sales!AO79,0,MAX(-INT(Stock!$E79),COLUMN(Sales!$G$2)-COLUMN(Sales!AO$2)),1,1)*(MOD(Stock!$E79,1)+MAX(INT(Stock!$E79)-(COLUMN(Sales!AO$2)-COLUMN(Sales!$G$2))-1,0))</f>
        <v>1388.42062788</v>
      </c>
      <c r="AP79" s="52">
        <f ca="1">SUM(OFFSET(Sales!AP79,0,MAX(-INT(Stock!$E79)+1,COLUMN(Sales!$G$2)-COLUMN(Sales!AP$2)),1,MIN(INT(Stock!$E79),COLUMN(Sales!AP$2)-COLUMN(Sales!$G$2)+1)))+OFFSET(Sales!AP79,0,MAX(-INT(Stock!$E79),COLUMN(Sales!$G$2)-COLUMN(Sales!AP$2)),1,1)*(MOD(Stock!$E79,1)+MAX(INT(Stock!$E79)-(COLUMN(Sales!AP$2)-COLUMN(Sales!$G$2))-1,0))</f>
        <v>1637.3770604800002</v>
      </c>
      <c r="AQ79" s="52">
        <f ca="1">SUM(OFFSET(Sales!AQ79,0,MAX(-INT(Stock!$E79)+1,COLUMN(Sales!$G$2)-COLUMN(Sales!AQ$2)),1,MIN(INT(Stock!$E79),COLUMN(Sales!AQ$2)-COLUMN(Sales!$G$2)+1)))+OFFSET(Sales!AQ79,0,MAX(-INT(Stock!$E79),COLUMN(Sales!$G$2)-COLUMN(Sales!AQ$2)),1,1)*(MOD(Stock!$E79,1)+MAX(INT(Stock!$E79)-(COLUMN(Sales!AQ$2)-COLUMN(Sales!$G$2))-1,0))</f>
        <v>1865.3804844800002</v>
      </c>
      <c r="AR79" s="52">
        <f ca="1">SUM(OFFSET(Sales!AR79,0,MAX(-INT(Stock!$E79)+1,COLUMN(Sales!$G$2)-COLUMN(Sales!AR$2)),1,MIN(INT(Stock!$E79),COLUMN(Sales!AR$2)-COLUMN(Sales!$G$2)+1)))+OFFSET(Sales!AR79,0,MAX(-INT(Stock!$E79),COLUMN(Sales!$G$2)-COLUMN(Sales!AR$2)),1,1)*(MOD(Stock!$E79,1)+MAX(INT(Stock!$E79)-(COLUMN(Sales!AR$2)-COLUMN(Sales!$G$2))-1,0))</f>
        <v>2060.1770224800002</v>
      </c>
      <c r="AS79" s="52">
        <f ca="1">SUM(OFFSET(Sales!AS79,0,MAX(-INT(Stock!$E79)+1,COLUMN(Sales!$G$2)-COLUMN(Sales!AS$2)),1,MIN(INT(Stock!$E79),COLUMN(Sales!AS$2)-COLUMN(Sales!$G$2)+1)))+OFFSET(Sales!AS79,0,MAX(-INT(Stock!$E79),COLUMN(Sales!$G$2)-COLUMN(Sales!AS$2)),1,1)*(MOD(Stock!$E79,1)+MAX(INT(Stock!$E79)-(COLUMN(Sales!AS$2)-COLUMN(Sales!$G$2))-1,0))</f>
        <v>2201.41712788</v>
      </c>
      <c r="AT79" s="52">
        <f ca="1">SUM(OFFSET(Sales!AT79,0,MAX(-INT(Stock!$E79)+1,COLUMN(Sales!$G$2)-COLUMN(Sales!AT$2)),1,MIN(INT(Stock!$E79),COLUMN(Sales!AT$2)-COLUMN(Sales!$G$2)+1)))+OFFSET(Sales!AT79,0,MAX(-INT(Stock!$E79),COLUMN(Sales!$G$2)-COLUMN(Sales!AT$2)),1,1)*(MOD(Stock!$E79,1)+MAX(INT(Stock!$E79)-(COLUMN(Sales!AT$2)-COLUMN(Sales!$G$2))-1,0))</f>
        <v>2296.21024188</v>
      </c>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c r="CC79" s="52"/>
      <c r="CD79" s="52"/>
      <c r="CE79" s="52"/>
    </row>
    <row r="80" spans="2:83" x14ac:dyDescent="0.25">
      <c r="B80" s="307"/>
      <c r="C80" s="54" t="s">
        <v>12</v>
      </c>
      <c r="E80" s="61">
        <f>'Life&amp;Use'!K10</f>
        <v>14.285714285714286</v>
      </c>
      <c r="G80" s="211"/>
      <c r="H80" s="211"/>
      <c r="I80" s="211"/>
      <c r="J80" s="211"/>
      <c r="K80" s="211"/>
      <c r="L80" s="211"/>
      <c r="M80" s="211"/>
      <c r="N80" s="211"/>
      <c r="O80" s="211"/>
      <c r="P80" s="211"/>
      <c r="Q80" s="211"/>
      <c r="R80" s="211"/>
      <c r="S80" s="211"/>
      <c r="T80" s="211"/>
      <c r="U80" s="211"/>
      <c r="V80" s="211"/>
      <c r="W80" s="52">
        <f ca="1">SUM(OFFSET(Sales!W80,0,MAX(-INT(Stock!$E80)+1,COLUMN(Sales!$G$2)-COLUMN(Sales!W$2)),1,MIN(INT(Stock!$E80),COLUMN(Sales!W$2)-COLUMN(Sales!$G$2)+1)))+OFFSET(Sales!W80,0,MAX(-INT(Stock!$E80),COLUMN(Sales!$G$2)-COLUMN(Sales!W$2)),1,1)*(MOD(Stock!$E80,1)+MAX(INT(Stock!$E80)-(COLUMN(Sales!W$2)-COLUMN(Sales!$G$2))-1,0))</f>
        <v>49.79221446358342</v>
      </c>
      <c r="X80" s="52">
        <f ca="1">SUM(OFFSET(Sales!X80,0,MAX(-INT(Stock!$E80)+1,COLUMN(Sales!$G$2)-COLUMN(Sales!X$2)),1,MIN(INT(Stock!$E80),COLUMN(Sales!X$2)-COLUMN(Sales!$G$2)+1)))+OFFSET(Sales!X80,0,MAX(-INT(Stock!$E80),COLUMN(Sales!$G$2)-COLUMN(Sales!X$2)),1,1)*(MOD(Stock!$E80,1)+MAX(INT(Stock!$E80)-(COLUMN(Sales!X$2)-COLUMN(Sales!$G$2))-1,0))</f>
        <v>56.974214463583422</v>
      </c>
      <c r="Y80" s="52">
        <f ca="1">SUM(OFFSET(Sales!Y80,0,MAX(-INT(Stock!$E80)+1,COLUMN(Sales!$G$2)-COLUMN(Sales!Y$2)),1,MIN(INT(Stock!$E80),COLUMN(Sales!Y$2)-COLUMN(Sales!$G$2)+1)))+OFFSET(Sales!Y80,0,MAX(-INT(Stock!$E80),COLUMN(Sales!$G$2)-COLUMN(Sales!Y$2)),1,1)*(MOD(Stock!$E80,1)+MAX(INT(Stock!$E80)-(COLUMN(Sales!Y$2)-COLUMN(Sales!$G$2))-1,0))</f>
        <v>64.642214463583429</v>
      </c>
      <c r="Z80" s="52">
        <f ca="1">SUM(OFFSET(Sales!Z80,0,MAX(-INT(Stock!$E80)+1,COLUMN(Sales!$G$2)-COLUMN(Sales!Z$2)),1,MIN(INT(Stock!$E80),COLUMN(Sales!Z$2)-COLUMN(Sales!$G$2)+1)))+OFFSET(Sales!Z80,0,MAX(-INT(Stock!$E80),COLUMN(Sales!$G$2)-COLUMN(Sales!Z$2)),1,1)*(MOD(Stock!$E80,1)+MAX(INT(Stock!$E80)-(COLUMN(Sales!Z$2)-COLUMN(Sales!$G$2))-1,0))</f>
        <v>71.240834659105914</v>
      </c>
      <c r="AA80" s="52">
        <f ca="1">SUM(OFFSET(Sales!AA80,0,MAX(-INT(Stock!$E80)+1,COLUMN(Sales!$G$2)-COLUMN(Sales!AA$2)),1,MIN(INT(Stock!$E80),COLUMN(Sales!AA$2)-COLUMN(Sales!$G$2)+1)))+OFFSET(Sales!AA80,0,MAX(-INT(Stock!$E80),COLUMN(Sales!$G$2)-COLUMN(Sales!AA$2)),1,1)*(MOD(Stock!$E80,1)+MAX(INT(Stock!$E80)-(COLUMN(Sales!AA$2)-COLUMN(Sales!$G$2))-1,0))</f>
        <v>77.599582954562123</v>
      </c>
      <c r="AB80" s="52">
        <f ca="1">SUM(OFFSET(Sales!AB80,0,MAX(-INT(Stock!$E80)+1,COLUMN(Sales!$G$2)-COLUMN(Sales!AB$2)),1,MIN(INT(Stock!$E80),COLUMN(Sales!AB$2)-COLUMN(Sales!$G$2)+1)))+OFFSET(Sales!AB80,0,MAX(-INT(Stock!$E80),COLUMN(Sales!$G$2)-COLUMN(Sales!AB$2)),1,1)*(MOD(Stock!$E80,1)+MAX(INT(Stock!$E80)-(COLUMN(Sales!AB$2)-COLUMN(Sales!$G$2))-1,0))</f>
        <v>84.321381060624589</v>
      </c>
      <c r="AC80" s="52">
        <f ca="1">SUM(OFFSET(Sales!AC80,0,MAX(-INT(Stock!$E80)+1,COLUMN(Sales!$G$2)-COLUMN(Sales!AC$2)),1,MIN(INT(Stock!$E80),COLUMN(Sales!AC$2)-COLUMN(Sales!$G$2)+1)))+OFFSET(Sales!AC80,0,MAX(-INT(Stock!$E80),COLUMN(Sales!$G$2)-COLUMN(Sales!AC$2)),1,1)*(MOD(Stock!$E80,1)+MAX(INT(Stock!$E80)-(COLUMN(Sales!AC$2)-COLUMN(Sales!$G$2))-1,0))</f>
        <v>91.446312289582877</v>
      </c>
      <c r="AD80" s="52">
        <f ca="1">SUM(OFFSET(Sales!AD80,0,MAX(-INT(Stock!$E80)+1,COLUMN(Sales!$G$2)-COLUMN(Sales!AD$2)),1,MIN(INT(Stock!$E80),COLUMN(Sales!AD$2)-COLUMN(Sales!$G$2)+1)))+OFFSET(Sales!AD80,0,MAX(-INT(Stock!$E80),COLUMN(Sales!$G$2)-COLUMN(Sales!AD$2)),1,1)*(MOD(Stock!$E80,1)+MAX(INT(Stock!$E80)-(COLUMN(Sales!AD$2)-COLUMN(Sales!$G$2))-1,0))</f>
        <v>98.942135877314286</v>
      </c>
      <c r="AE80" s="52">
        <f ca="1">SUM(OFFSET(Sales!AE80,0,MAX(-INT(Stock!$E80)+1,COLUMN(Sales!$G$2)-COLUMN(Sales!AE$2)),1,MIN(INT(Stock!$E80),COLUMN(Sales!AE$2)-COLUMN(Sales!$G$2)+1)))+OFFSET(Sales!AE80,0,MAX(-INT(Stock!$E80),COLUMN(Sales!$G$2)-COLUMN(Sales!AE$2)),1,1)*(MOD(Stock!$E80,1)+MAX(INT(Stock!$E80)-(COLUMN(Sales!AE$2)-COLUMN(Sales!$G$2))-1,0))</f>
        <v>106.77302875257142</v>
      </c>
      <c r="AF80" s="52">
        <f ca="1">SUM(OFFSET(Sales!AF80,0,MAX(-INT(Stock!$E80)+1,COLUMN(Sales!$G$2)-COLUMN(Sales!AF$2)),1,MIN(INT(Stock!$E80),COLUMN(Sales!AF$2)-COLUMN(Sales!$G$2)+1)))+OFFSET(Sales!AF80,0,MAX(-INT(Stock!$E80),COLUMN(Sales!$G$2)-COLUMN(Sales!AF$2)),1,1)*(MOD(Stock!$E80,1)+MAX(INT(Stock!$E80)-(COLUMN(Sales!AF$2)-COLUMN(Sales!$G$2))-1,0))</f>
        <v>115.20758750285714</v>
      </c>
      <c r="AG80" s="52">
        <f ca="1">SUM(OFFSET(Sales!AG80,0,MAX(-INT(Stock!$E80)+1,COLUMN(Sales!$G$2)-COLUMN(Sales!AG$2)),1,MIN(INT(Stock!$E80),COLUMN(Sales!AG$2)-COLUMN(Sales!$G$2)+1)))+OFFSET(Sales!AG80,0,MAX(-INT(Stock!$E80),COLUMN(Sales!$G$2)-COLUMN(Sales!AG$2)),1,1)*(MOD(Stock!$E80,1)+MAX(INT(Stock!$E80)-(COLUMN(Sales!AG$2)-COLUMN(Sales!$G$2))-1,0))</f>
        <v>124.13208611428573</v>
      </c>
      <c r="AH80" s="52">
        <f ca="1">SUM(OFFSET(Sales!AH80,0,MAX(-INT(Stock!$E80)+1,COLUMN(Sales!$G$2)-COLUMN(Sales!AH$2)),1,MIN(INT(Stock!$E80),COLUMN(Sales!AH$2)-COLUMN(Sales!$G$2)+1)))+OFFSET(Sales!AH80,0,MAX(-INT(Stock!$E80),COLUMN(Sales!$G$2)-COLUMN(Sales!AH$2)),1,1)*(MOD(Stock!$E80,1)+MAX(INT(Stock!$E80)-(COLUMN(Sales!AH$2)-COLUMN(Sales!$G$2))-1,0))</f>
        <v>133.39088457142856</v>
      </c>
      <c r="AI80" s="52">
        <f ca="1">SUM(OFFSET(Sales!AI80,0,MAX(-INT(Stock!$E80)+1,COLUMN(Sales!$G$2)-COLUMN(Sales!AI$2)),1,MIN(INT(Stock!$E80),COLUMN(Sales!AI$2)-COLUMN(Sales!$G$2)+1)))+OFFSET(Sales!AI80,0,MAX(-INT(Stock!$E80),COLUMN(Sales!$G$2)-COLUMN(Sales!AI$2)),1,1)*(MOD(Stock!$E80,1)+MAX(INT(Stock!$E80)-(COLUMN(Sales!AI$2)-COLUMN(Sales!$G$2))-1,0))</f>
        <v>142.64178285714286</v>
      </c>
      <c r="AJ80" s="52">
        <f ca="1">SUM(OFFSET(Sales!AJ80,0,MAX(-INT(Stock!$E80)+1,COLUMN(Sales!$G$2)-COLUMN(Sales!AJ$2)),1,MIN(INT(Stock!$E80),COLUMN(Sales!AJ$2)-COLUMN(Sales!$G$2)+1)))+OFFSET(Sales!AJ80,0,MAX(-INT(Stock!$E80),COLUMN(Sales!$G$2)-COLUMN(Sales!AJ$2)),1,1)*(MOD(Stock!$E80,1)+MAX(INT(Stock!$E80)-(COLUMN(Sales!AJ$2)-COLUMN(Sales!$G$2))-1,0))</f>
        <v>152.15431428571429</v>
      </c>
      <c r="AK80" s="52">
        <f ca="1">SUM(OFFSET(Sales!AK80,0,MAX(-INT(Stock!$E80)+1,COLUMN(Sales!$G$2)-COLUMN(Sales!AK$2)),1,MIN(INT(Stock!$E80),COLUMN(Sales!AK$2)-COLUMN(Sales!$G$2)+1)))+OFFSET(Sales!AK80,0,MAX(-INT(Stock!$E80),COLUMN(Sales!$G$2)-COLUMN(Sales!AK$2)),1,1)*(MOD(Stock!$E80,1)+MAX(INT(Stock!$E80)-(COLUMN(Sales!AK$2)-COLUMN(Sales!$G$2))-1,0))</f>
        <v>162.30433476857144</v>
      </c>
      <c r="AL80" s="52">
        <f ca="1">SUM(OFFSET(Sales!AL80,0,MAX(-INT(Stock!$E80)+1,COLUMN(Sales!$G$2)-COLUMN(Sales!AL$2)),1,MIN(INT(Stock!$E80),COLUMN(Sales!AL$2)-COLUMN(Sales!$G$2)+1)))+OFFSET(Sales!AL80,0,MAX(-INT(Stock!$E80),COLUMN(Sales!$G$2)-COLUMN(Sales!AL$2)),1,1)*(MOD(Stock!$E80,1)+MAX(INT(Stock!$E80)-(COLUMN(Sales!AL$2)-COLUMN(Sales!$G$2))-1,0))</f>
        <v>173.71005335999996</v>
      </c>
      <c r="AM80" s="52">
        <f ca="1">SUM(OFFSET(Sales!AM80,0,MAX(-INT(Stock!$E80)+1,COLUMN(Sales!$G$2)-COLUMN(Sales!AM$2)),1,MIN(INT(Stock!$E80),COLUMN(Sales!AM$2)-COLUMN(Sales!$G$2)+1)))+OFFSET(Sales!AM80,0,MAX(-INT(Stock!$E80),COLUMN(Sales!$G$2)-COLUMN(Sales!AM$2)),1,1)*(MOD(Stock!$E80,1)+MAX(INT(Stock!$E80)-(COLUMN(Sales!AM$2)-COLUMN(Sales!$G$2))-1,0))</f>
        <v>186.4027905428571</v>
      </c>
      <c r="AN80" s="52">
        <f ca="1">SUM(OFFSET(Sales!AN80,0,MAX(-INT(Stock!$E80)+1,COLUMN(Sales!$G$2)-COLUMN(Sales!AN$2)),1,MIN(INT(Stock!$E80),COLUMN(Sales!AN$2)-COLUMN(Sales!$G$2)+1)))+OFFSET(Sales!AN80,0,MAX(-INT(Stock!$E80),COLUMN(Sales!$G$2)-COLUMN(Sales!AN$2)),1,1)*(MOD(Stock!$E80,1)+MAX(INT(Stock!$E80)-(COLUMN(Sales!AN$2)-COLUMN(Sales!$G$2))-1,0))</f>
        <v>200.31311774571429</v>
      </c>
      <c r="AO80" s="52">
        <f ca="1">SUM(OFFSET(Sales!AO80,0,MAX(-INT(Stock!$E80)+1,COLUMN(Sales!$G$2)-COLUMN(Sales!AO$2)),1,MIN(INT(Stock!$E80),COLUMN(Sales!AO$2)-COLUMN(Sales!$G$2)+1)))+OFFSET(Sales!AO80,0,MAX(-INT(Stock!$E80),COLUMN(Sales!$G$2)-COLUMN(Sales!AO$2)),1,1)*(MOD(Stock!$E80,1)+MAX(INT(Stock!$E80)-(COLUMN(Sales!AO$2)-COLUMN(Sales!$G$2))-1,0))</f>
        <v>215.39167782571428</v>
      </c>
      <c r="AP80" s="52">
        <f ca="1">SUM(OFFSET(Sales!AP80,0,MAX(-INT(Stock!$E80)+1,COLUMN(Sales!$G$2)-COLUMN(Sales!AP$2)),1,MIN(INT(Stock!$E80),COLUMN(Sales!AP$2)-COLUMN(Sales!$G$2)+1)))+OFFSET(Sales!AP80,0,MAX(-INT(Stock!$E80),COLUMN(Sales!$G$2)-COLUMN(Sales!AP$2)),1,1)*(MOD(Stock!$E80,1)+MAX(INT(Stock!$E80)-(COLUMN(Sales!AP$2)-COLUMN(Sales!$G$2))-1,0))</f>
        <v>231.29907444285715</v>
      </c>
      <c r="AQ80" s="52">
        <f ca="1">SUM(OFFSET(Sales!AQ80,0,MAX(-INT(Stock!$E80)+1,COLUMN(Sales!$G$2)-COLUMN(Sales!AQ$2)),1,MIN(INT(Stock!$E80),COLUMN(Sales!AQ$2)-COLUMN(Sales!$G$2)+1)))+OFFSET(Sales!AQ80,0,MAX(-INT(Stock!$E80),COLUMN(Sales!$G$2)-COLUMN(Sales!AQ$2)),1,1)*(MOD(Stock!$E80,1)+MAX(INT(Stock!$E80)-(COLUMN(Sales!AQ$2)-COLUMN(Sales!$G$2))-1,0))</f>
        <v>247.46306485714285</v>
      </c>
      <c r="AR80" s="52">
        <f ca="1">SUM(OFFSET(Sales!AR80,0,MAX(-INT(Stock!$E80)+1,COLUMN(Sales!$G$2)-COLUMN(Sales!AR$2)),1,MIN(INT(Stock!$E80),COLUMN(Sales!AR$2)-COLUMN(Sales!$G$2)+1)))+OFFSET(Sales!AR80,0,MAX(-INT(Stock!$E80),COLUMN(Sales!$G$2)-COLUMN(Sales!AR$2)),1,1)*(MOD(Stock!$E80,1)+MAX(INT(Stock!$E80)-(COLUMN(Sales!AR$2)-COLUMN(Sales!$G$2))-1,0))</f>
        <v>261.90298157142854</v>
      </c>
      <c r="AS80" s="52">
        <f ca="1">SUM(OFFSET(Sales!AS80,0,MAX(-INT(Stock!$E80)+1,COLUMN(Sales!$G$2)-COLUMN(Sales!AS$2)),1,MIN(INT(Stock!$E80),COLUMN(Sales!AS$2)-COLUMN(Sales!$G$2)+1)))+OFFSET(Sales!AS80,0,MAX(-INT(Stock!$E80),COLUMN(Sales!$G$2)-COLUMN(Sales!AS$2)),1,1)*(MOD(Stock!$E80,1)+MAX(INT(Stock!$E80)-(COLUMN(Sales!AS$2)-COLUMN(Sales!$G$2))-1,0))</f>
        <v>274.0078145857143</v>
      </c>
      <c r="AT80" s="52">
        <f ca="1">SUM(OFFSET(Sales!AT80,0,MAX(-INT(Stock!$E80)+1,COLUMN(Sales!$G$2)-COLUMN(Sales!AT$2)),1,MIN(INT(Stock!$E80),COLUMN(Sales!AT$2)-COLUMN(Sales!$G$2)+1)))+OFFSET(Sales!AT80,0,MAX(-INT(Stock!$E80),COLUMN(Sales!$G$2)-COLUMN(Sales!AT$2)),1,1)*(MOD(Stock!$E80,1)+MAX(INT(Stock!$E80)-(COLUMN(Sales!AT$2)-COLUMN(Sales!$G$2))-1,0))</f>
        <v>283.39255758571431</v>
      </c>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52"/>
      <c r="CD80" s="52"/>
      <c r="CE80" s="52"/>
    </row>
    <row r="81" spans="2:83" x14ac:dyDescent="0.25">
      <c r="B81" s="307"/>
      <c r="C81" s="3" t="s">
        <v>76</v>
      </c>
      <c r="E81" s="61"/>
      <c r="G81" s="20"/>
      <c r="H81" s="20"/>
      <c r="I81" s="20"/>
      <c r="J81" s="20"/>
      <c r="K81" s="20"/>
      <c r="L81" s="20"/>
      <c r="M81" s="20"/>
      <c r="N81" s="20"/>
      <c r="O81" s="20"/>
      <c r="P81" s="20"/>
      <c r="Q81" s="20"/>
      <c r="R81" s="20"/>
      <c r="S81" s="20"/>
      <c r="T81" s="20"/>
      <c r="U81" s="20"/>
      <c r="V81" s="20"/>
      <c r="W81" s="6">
        <f t="shared" ref="W81:CE81" ca="1" si="79">SUM(W79:W80)</f>
        <v>168.19134094421844</v>
      </c>
      <c r="X81" s="6">
        <f t="shared" ca="1" si="79"/>
        <v>188.19546610873343</v>
      </c>
      <c r="Y81" s="6">
        <f t="shared" ca="1" si="79"/>
        <v>211.11027184708342</v>
      </c>
      <c r="Z81" s="6">
        <f t="shared" ca="1" si="79"/>
        <v>237.91645397410588</v>
      </c>
      <c r="AA81" s="6">
        <f t="shared" ca="1" si="79"/>
        <v>270.17249330456212</v>
      </c>
      <c r="AB81" s="6">
        <f t="shared" ca="1" si="79"/>
        <v>309.80239256062464</v>
      </c>
      <c r="AC81" s="6">
        <f t="shared" ca="1" si="79"/>
        <v>355.55854728958286</v>
      </c>
      <c r="AD81" s="6">
        <f t="shared" ca="1" si="79"/>
        <v>407.9112858773143</v>
      </c>
      <c r="AE81" s="6">
        <f t="shared" ca="1" si="79"/>
        <v>464.91652875257142</v>
      </c>
      <c r="AF81" s="6">
        <f t="shared" ca="1" si="79"/>
        <v>525.12258750285719</v>
      </c>
      <c r="AG81" s="6">
        <f t="shared" ca="1" si="79"/>
        <v>586.28208611428568</v>
      </c>
      <c r="AH81" s="6">
        <f t="shared" ca="1" si="79"/>
        <v>648.29088457142848</v>
      </c>
      <c r="AI81" s="6">
        <f t="shared" ca="1" si="79"/>
        <v>710.44178285714281</v>
      </c>
      <c r="AJ81" s="6">
        <f t="shared" ca="1" si="79"/>
        <v>773.27676528571419</v>
      </c>
      <c r="AK81" s="6">
        <f t="shared" ca="1" si="79"/>
        <v>846.60538648857141</v>
      </c>
      <c r="AL81" s="6">
        <f t="shared" ca="1" si="79"/>
        <v>963.61798103999979</v>
      </c>
      <c r="AM81" s="6">
        <f t="shared" ca="1" si="79"/>
        <v>1131.1951431828568</v>
      </c>
      <c r="AN81" s="6">
        <f t="shared" ca="1" si="79"/>
        <v>1356.1337456257143</v>
      </c>
      <c r="AO81" s="6">
        <f t="shared" ca="1" si="79"/>
        <v>1603.8123057057142</v>
      </c>
      <c r="AP81" s="6">
        <f t="shared" ca="1" si="79"/>
        <v>1868.6761349228573</v>
      </c>
      <c r="AQ81" s="6">
        <f t="shared" ca="1" si="79"/>
        <v>2112.843549337143</v>
      </c>
      <c r="AR81" s="6">
        <f t="shared" ca="1" si="79"/>
        <v>2322.0800040514287</v>
      </c>
      <c r="AS81" s="6">
        <f t="shared" ca="1" si="79"/>
        <v>2475.4249424657141</v>
      </c>
      <c r="AT81" s="6">
        <f t="shared" ca="1" si="79"/>
        <v>2579.6027994657143</v>
      </c>
      <c r="AU81" s="6">
        <f t="shared" si="79"/>
        <v>0</v>
      </c>
      <c r="AV81" s="6">
        <f t="shared" si="79"/>
        <v>0</v>
      </c>
      <c r="AW81" s="6">
        <f t="shared" si="79"/>
        <v>0</v>
      </c>
      <c r="AX81" s="6">
        <f t="shared" si="79"/>
        <v>0</v>
      </c>
      <c r="AY81" s="6">
        <f t="shared" si="79"/>
        <v>0</v>
      </c>
      <c r="AZ81" s="6">
        <f t="shared" si="79"/>
        <v>0</v>
      </c>
      <c r="BA81" s="6">
        <f t="shared" si="79"/>
        <v>0</v>
      </c>
      <c r="BB81" s="6">
        <f t="shared" si="79"/>
        <v>0</v>
      </c>
      <c r="BC81" s="6">
        <f t="shared" si="79"/>
        <v>0</v>
      </c>
      <c r="BD81" s="6">
        <f t="shared" si="79"/>
        <v>0</v>
      </c>
      <c r="BE81" s="6">
        <f t="shared" si="79"/>
        <v>0</v>
      </c>
      <c r="BF81" s="6">
        <f t="shared" si="79"/>
        <v>0</v>
      </c>
      <c r="BG81" s="6">
        <f t="shared" si="79"/>
        <v>0</v>
      </c>
      <c r="BH81" s="6">
        <f t="shared" si="79"/>
        <v>0</v>
      </c>
      <c r="BI81" s="6">
        <f t="shared" si="79"/>
        <v>0</v>
      </c>
      <c r="BJ81" s="6">
        <f t="shared" si="79"/>
        <v>0</v>
      </c>
      <c r="BK81" s="6">
        <f t="shared" si="79"/>
        <v>0</v>
      </c>
      <c r="BL81" s="6">
        <f t="shared" si="79"/>
        <v>0</v>
      </c>
      <c r="BM81" s="6">
        <f t="shared" si="79"/>
        <v>0</v>
      </c>
      <c r="BN81" s="6">
        <f t="shared" si="79"/>
        <v>0</v>
      </c>
      <c r="BO81" s="6">
        <f t="shared" si="79"/>
        <v>0</v>
      </c>
      <c r="BP81" s="6">
        <f t="shared" si="79"/>
        <v>0</v>
      </c>
      <c r="BQ81" s="6">
        <f t="shared" si="79"/>
        <v>0</v>
      </c>
      <c r="BR81" s="6">
        <f t="shared" si="79"/>
        <v>0</v>
      </c>
      <c r="BS81" s="6">
        <f t="shared" si="79"/>
        <v>0</v>
      </c>
      <c r="BT81" s="6">
        <f t="shared" si="79"/>
        <v>0</v>
      </c>
      <c r="BU81" s="6">
        <f t="shared" si="79"/>
        <v>0</v>
      </c>
      <c r="BV81" s="6">
        <f t="shared" si="79"/>
        <v>0</v>
      </c>
      <c r="BW81" s="6">
        <f t="shared" si="79"/>
        <v>0</v>
      </c>
      <c r="BX81" s="6">
        <f t="shared" si="79"/>
        <v>0</v>
      </c>
      <c r="BY81" s="6">
        <f t="shared" si="79"/>
        <v>0</v>
      </c>
      <c r="BZ81" s="6">
        <f t="shared" si="79"/>
        <v>0</v>
      </c>
      <c r="CA81" s="6">
        <f t="shared" si="79"/>
        <v>0</v>
      </c>
      <c r="CB81" s="6">
        <f t="shared" si="79"/>
        <v>0</v>
      </c>
      <c r="CC81" s="6">
        <f t="shared" si="79"/>
        <v>0</v>
      </c>
      <c r="CD81" s="6">
        <f t="shared" si="79"/>
        <v>0</v>
      </c>
      <c r="CE81" s="6">
        <f t="shared" si="79"/>
        <v>0</v>
      </c>
    </row>
    <row r="82" spans="2:83" ht="24" x14ac:dyDescent="0.25">
      <c r="B82" s="307" t="s">
        <v>73</v>
      </c>
      <c r="C82" s="54" t="s">
        <v>13</v>
      </c>
      <c r="E82" s="61">
        <f>'Life&amp;Use'!M10</f>
        <v>4.4444444444444446</v>
      </c>
      <c r="G82" s="211"/>
      <c r="H82" s="211"/>
      <c r="I82" s="211"/>
      <c r="J82" s="211"/>
      <c r="K82" s="211"/>
      <c r="L82" s="211"/>
      <c r="M82" s="211"/>
      <c r="N82" s="211"/>
      <c r="O82" s="211"/>
      <c r="P82" s="211"/>
      <c r="Q82" s="211"/>
      <c r="R82" s="211"/>
      <c r="S82" s="211"/>
      <c r="T82" s="211"/>
      <c r="U82" s="211"/>
      <c r="V82" s="211"/>
      <c r="W82" s="52">
        <f ca="1">SUM(OFFSET(Sales!W82,0,MAX(-INT(Stock!$E82)+1,COLUMN(Sales!$G$2)-COLUMN(Sales!W$2)),1,MIN(INT(Stock!$E82),COLUMN(Sales!W$2)-COLUMN(Sales!$G$2)+1)))+OFFSET(Sales!W82,0,MAX(-INT(Stock!$E82),COLUMN(Sales!$G$2)-COLUMN(Sales!W$2)),1,1)*(MOD(Stock!$E82,1)+MAX(INT(Stock!$E82)-(COLUMN(Sales!W$2)-COLUMN(Sales!$G$2))-1,0))</f>
        <v>50.945711321526254</v>
      </c>
      <c r="X82" s="52">
        <f ca="1">SUM(OFFSET(Sales!X82,0,MAX(-INT(Stock!$E82)+1,COLUMN(Sales!$G$2)-COLUMN(Sales!X$2)),1,MIN(INT(Stock!$E82),COLUMN(Sales!X$2)-COLUMN(Sales!$G$2)+1)))+OFFSET(Sales!X82,0,MAX(-INT(Stock!$E82),COLUMN(Sales!$G$2)-COLUMN(Sales!X$2)),1,1)*(MOD(Stock!$E82,1)+MAX(INT(Stock!$E82)-(COLUMN(Sales!X$2)-COLUMN(Sales!$G$2))-1,0))</f>
        <v>62.518671442994538</v>
      </c>
      <c r="Y82" s="52">
        <f ca="1">SUM(OFFSET(Sales!Y82,0,MAX(-INT(Stock!$E82)+1,COLUMN(Sales!$G$2)-COLUMN(Sales!Y$2)),1,MIN(INT(Stock!$E82),COLUMN(Sales!Y$2)-COLUMN(Sales!$G$2)+1)))+OFFSET(Sales!Y82,0,MAX(-INT(Stock!$E82),COLUMN(Sales!$G$2)-COLUMN(Sales!Y$2)),1,1)*(MOD(Stock!$E82,1)+MAX(INT(Stock!$E82)-(COLUMN(Sales!Y$2)-COLUMN(Sales!$G$2))-1,0))</f>
        <v>78.029347400911774</v>
      </c>
      <c r="Z82" s="52">
        <f ca="1">SUM(OFFSET(Sales!Z82,0,MAX(-INT(Stock!$E82)+1,COLUMN(Sales!$G$2)-COLUMN(Sales!Z$2)),1,MIN(INT(Stock!$E82),COLUMN(Sales!Z$2)-COLUMN(Sales!$G$2)+1)))+OFFSET(Sales!Z82,0,MAX(-INT(Stock!$E82),COLUMN(Sales!$G$2)-COLUMN(Sales!Z$2)),1,1)*(MOD(Stock!$E82,1)+MAX(INT(Stock!$E82)-(COLUMN(Sales!Z$2)-COLUMN(Sales!$G$2))-1,0))</f>
        <v>97.105598890914891</v>
      </c>
      <c r="AA82" s="52">
        <f ca="1">SUM(OFFSET(Sales!AA82,0,MAX(-INT(Stock!$E82)+1,COLUMN(Sales!$G$2)-COLUMN(Sales!AA$2)),1,MIN(INT(Stock!$E82),COLUMN(Sales!AA$2)-COLUMN(Sales!$G$2)+1)))+OFFSET(Sales!AA82,0,MAX(-INT(Stock!$E82),COLUMN(Sales!$G$2)-COLUMN(Sales!AA$2)),1,1)*(MOD(Stock!$E82,1)+MAX(INT(Stock!$E82)-(COLUMN(Sales!AA$2)-COLUMN(Sales!$G$2))-1,0))</f>
        <v>119.24557223067191</v>
      </c>
      <c r="AB82" s="52">
        <f ca="1">SUM(OFFSET(Sales!AB82,0,MAX(-INT(Stock!$E82)+1,COLUMN(Sales!$G$2)-COLUMN(Sales!AB$2)),1,MIN(INT(Stock!$E82),COLUMN(Sales!AB$2)-COLUMN(Sales!$G$2)+1)))+OFFSET(Sales!AB82,0,MAX(-INT(Stock!$E82),COLUMN(Sales!$G$2)-COLUMN(Sales!AB$2)),1,1)*(MOD(Stock!$E82,1)+MAX(INT(Stock!$E82)-(COLUMN(Sales!AB$2)-COLUMN(Sales!$G$2))-1,0))</f>
        <v>144.43838126445513</v>
      </c>
      <c r="AC82" s="52">
        <f ca="1">SUM(OFFSET(Sales!AC82,0,MAX(-INT(Stock!$E82)+1,COLUMN(Sales!$G$2)-COLUMN(Sales!AC$2)),1,MIN(INT(Stock!$E82),COLUMN(Sales!AC$2)-COLUMN(Sales!$G$2)+1)))+OFFSET(Sales!AC82,0,MAX(-INT(Stock!$E82),COLUMN(Sales!$G$2)-COLUMN(Sales!AC$2)),1,1)*(MOD(Stock!$E82,1)+MAX(INT(Stock!$E82)-(COLUMN(Sales!AC$2)-COLUMN(Sales!$G$2))-1,0))</f>
        <v>171.28789433625201</v>
      </c>
      <c r="AD82" s="52">
        <f ca="1">SUM(OFFSET(Sales!AD82,0,MAX(-INT(Stock!$E82)+1,COLUMN(Sales!$G$2)-COLUMN(Sales!AD$2)),1,MIN(INT(Stock!$E82),COLUMN(Sales!AD$2)-COLUMN(Sales!$G$2)+1)))+OFFSET(Sales!AD82,0,MAX(-INT(Stock!$E82),COLUMN(Sales!$G$2)-COLUMN(Sales!AD$2)),1,1)*(MOD(Stock!$E82,1)+MAX(INT(Stock!$E82)-(COLUMN(Sales!AD$2)-COLUMN(Sales!$G$2))-1,0))</f>
        <v>198.49252461970457</v>
      </c>
      <c r="AE82" s="52">
        <f ca="1">SUM(OFFSET(Sales!AE82,0,MAX(-INT(Stock!$E82)+1,COLUMN(Sales!$G$2)-COLUMN(Sales!AE$2)),1,MIN(INT(Stock!$E82),COLUMN(Sales!AE$2)-COLUMN(Sales!$G$2)+1)))+OFFSET(Sales!AE82,0,MAX(-INT(Stock!$E82),COLUMN(Sales!$G$2)-COLUMN(Sales!AE$2)),1,1)*(MOD(Stock!$E82,1)+MAX(INT(Stock!$E82)-(COLUMN(Sales!AE$2)-COLUMN(Sales!$G$2))-1,0))</f>
        <v>225.99515673992727</v>
      </c>
      <c r="AF82" s="52">
        <f ca="1">SUM(OFFSET(Sales!AF82,0,MAX(-INT(Stock!$E82)+1,COLUMN(Sales!$G$2)-COLUMN(Sales!AF$2)),1,MIN(INT(Stock!$E82),COLUMN(Sales!AF$2)-COLUMN(Sales!$G$2)+1)))+OFFSET(Sales!AF82,0,MAX(-INT(Stock!$E82),COLUMN(Sales!$G$2)-COLUMN(Sales!AF$2)),1,1)*(MOD(Stock!$E82,1)+MAX(INT(Stock!$E82)-(COLUMN(Sales!AF$2)-COLUMN(Sales!$G$2))-1,0))</f>
        <v>253.72495088962833</v>
      </c>
      <c r="AG82" s="52">
        <f ca="1">SUM(OFFSET(Sales!AG82,0,MAX(-INT(Stock!$E82)+1,COLUMN(Sales!$G$2)-COLUMN(Sales!AG$2)),1,MIN(INT(Stock!$E82),COLUMN(Sales!AG$2)-COLUMN(Sales!$G$2)+1)))+OFFSET(Sales!AG82,0,MAX(-INT(Stock!$E82),COLUMN(Sales!$G$2)-COLUMN(Sales!AG$2)),1,1)*(MOD(Stock!$E82,1)+MAX(INT(Stock!$E82)-(COLUMN(Sales!AG$2)-COLUMN(Sales!$G$2))-1,0))</f>
        <v>281.60673065621154</v>
      </c>
      <c r="AH82" s="52">
        <f ca="1">SUM(OFFSET(Sales!AH82,0,MAX(-INT(Stock!$E82)+1,COLUMN(Sales!$G$2)-COLUMN(Sales!AH$2)),1,MIN(INT(Stock!$E82),COLUMN(Sales!AH$2)-COLUMN(Sales!$G$2)+1)))+OFFSET(Sales!AH82,0,MAX(-INT(Stock!$E82),COLUMN(Sales!$G$2)-COLUMN(Sales!AH$2)),1,1)*(MOD(Stock!$E82,1)+MAX(INT(Stock!$E82)-(COLUMN(Sales!AH$2)-COLUMN(Sales!$G$2))-1,0))</f>
        <v>309.58872641982941</v>
      </c>
      <c r="AI82" s="52">
        <f ca="1">SUM(OFFSET(Sales!AI82,0,MAX(-INT(Stock!$E82)+1,COLUMN(Sales!$G$2)-COLUMN(Sales!AI$2)),1,MIN(INT(Stock!$E82),COLUMN(Sales!AI$2)-COLUMN(Sales!$G$2)+1)))+OFFSET(Sales!AI82,0,MAX(-INT(Stock!$E82),COLUMN(Sales!$G$2)-COLUMN(Sales!AI$2)),1,1)*(MOD(Stock!$E82,1)+MAX(INT(Stock!$E82)-(COLUMN(Sales!AI$2)-COLUMN(Sales!$G$2))-1,0))</f>
        <v>337.58724581335048</v>
      </c>
      <c r="AJ82" s="52">
        <f ca="1">SUM(OFFSET(Sales!AJ82,0,MAX(-INT(Stock!$E82)+1,COLUMN(Sales!$G$2)-COLUMN(Sales!AJ$2)),1,MIN(INT(Stock!$E82),COLUMN(Sales!AJ$2)-COLUMN(Sales!$G$2)+1)))+OFFSET(Sales!AJ82,0,MAX(-INT(Stock!$E82),COLUMN(Sales!$G$2)-COLUMN(Sales!AJ$2)),1,1)*(MOD(Stock!$E82,1)+MAX(INT(Stock!$E82)-(COLUMN(Sales!AJ$2)-COLUMN(Sales!$G$2))-1,0))</f>
        <v>365.38779841452561</v>
      </c>
      <c r="AK82" s="52">
        <f ca="1">SUM(OFFSET(Sales!AK82,0,MAX(-INT(Stock!$E82)+1,COLUMN(Sales!$G$2)-COLUMN(Sales!AK$2)),1,MIN(INT(Stock!$E82),COLUMN(Sales!AK$2)-COLUMN(Sales!$G$2)+1)))+OFFSET(Sales!AK82,0,MAX(-INT(Stock!$E82),COLUMN(Sales!$G$2)-COLUMN(Sales!AK$2)),1,1)*(MOD(Stock!$E82,1)+MAX(INT(Stock!$E82)-(COLUMN(Sales!AK$2)-COLUMN(Sales!$G$2))-1,0))</f>
        <v>392.63461354552163</v>
      </c>
      <c r="AL82" s="52">
        <f ca="1">SUM(OFFSET(Sales!AL82,0,MAX(-INT(Stock!$E82)+1,COLUMN(Sales!$G$2)-COLUMN(Sales!AL$2)),1,MIN(INT(Stock!$E82),COLUMN(Sales!AL$2)-COLUMN(Sales!$G$2)+1)))+OFFSET(Sales!AL82,0,MAX(-INT(Stock!$E82),COLUMN(Sales!$G$2)-COLUMN(Sales!AL$2)),1,1)*(MOD(Stock!$E82,1)+MAX(INT(Stock!$E82)-(COLUMN(Sales!AL$2)-COLUMN(Sales!$G$2))-1,0))</f>
        <v>418.7334644286687</v>
      </c>
      <c r="AM82" s="52">
        <f ca="1">SUM(OFFSET(Sales!AM82,0,MAX(-INT(Stock!$E82)+1,COLUMN(Sales!$G$2)-COLUMN(Sales!AM$2)),1,MIN(INT(Stock!$E82),COLUMN(Sales!AM$2)-COLUMN(Sales!$G$2)+1)))+OFFSET(Sales!AM82,0,MAX(-INT(Stock!$E82),COLUMN(Sales!$G$2)-COLUMN(Sales!AM$2)),1,1)*(MOD(Stock!$E82,1)+MAX(INT(Stock!$E82)-(COLUMN(Sales!AM$2)-COLUMN(Sales!$G$2))-1,0))</f>
        <v>442.97750429767143</v>
      </c>
      <c r="AN82" s="52">
        <f ca="1">SUM(OFFSET(Sales!AN82,0,MAX(-INT(Stock!$E82)+1,COLUMN(Sales!$G$2)-COLUMN(Sales!AN$2)),1,MIN(INT(Stock!$E82),COLUMN(Sales!AN$2)-COLUMN(Sales!$G$2)+1)))+OFFSET(Sales!AN82,0,MAX(-INT(Stock!$E82),COLUMN(Sales!$G$2)-COLUMN(Sales!AN$2)),1,1)*(MOD(Stock!$E82,1)+MAX(INT(Stock!$E82)-(COLUMN(Sales!AN$2)-COLUMN(Sales!$G$2))-1,0))</f>
        <v>464.80640132053384</v>
      </c>
      <c r="AO82" s="52">
        <f ca="1">SUM(OFFSET(Sales!AO82,0,MAX(-INT(Stock!$E82)+1,COLUMN(Sales!$G$2)-COLUMN(Sales!AO$2)),1,MIN(INT(Stock!$E82),COLUMN(Sales!AO$2)-COLUMN(Sales!$G$2)+1)))+OFFSET(Sales!AO82,0,MAX(-INT(Stock!$E82),COLUMN(Sales!$G$2)-COLUMN(Sales!AO$2)),1,1)*(MOD(Stock!$E82,1)+MAX(INT(Stock!$E82)-(COLUMN(Sales!AO$2)-COLUMN(Sales!$G$2))-1,0))</f>
        <v>483.84749815978267</v>
      </c>
      <c r="AP82" s="52">
        <f ca="1">SUM(OFFSET(Sales!AP82,0,MAX(-INT(Stock!$E82)+1,COLUMN(Sales!$G$2)-COLUMN(Sales!AP$2)),1,MIN(INT(Stock!$E82),COLUMN(Sales!AP$2)-COLUMN(Sales!$G$2)+1)))+OFFSET(Sales!AP82,0,MAX(-INT(Stock!$E82),COLUMN(Sales!$G$2)-COLUMN(Sales!AP$2)),1,1)*(MOD(Stock!$E82,1)+MAX(INT(Stock!$E82)-(COLUMN(Sales!AP$2)-COLUMN(Sales!$G$2))-1,0))</f>
        <v>500.17384357705032</v>
      </c>
      <c r="AQ82" s="52">
        <f ca="1">SUM(OFFSET(Sales!AQ82,0,MAX(-INT(Stock!$E82)+1,COLUMN(Sales!$G$2)-COLUMN(Sales!AQ$2)),1,MIN(INT(Stock!$E82),COLUMN(Sales!AQ$2)-COLUMN(Sales!$G$2)+1)))+OFFSET(Sales!AQ82,0,MAX(-INT(Stock!$E82),COLUMN(Sales!$G$2)-COLUMN(Sales!AQ$2)),1,1)*(MOD(Stock!$E82,1)+MAX(INT(Stock!$E82)-(COLUMN(Sales!AQ$2)-COLUMN(Sales!$G$2))-1,0))</f>
        <v>513.35621495448947</v>
      </c>
      <c r="AR82" s="52">
        <f ca="1">SUM(OFFSET(Sales!AR82,0,MAX(-INT(Stock!$E82)+1,COLUMN(Sales!$G$2)-COLUMN(Sales!AR$2)),1,MIN(INT(Stock!$E82),COLUMN(Sales!AR$2)-COLUMN(Sales!$G$2)+1)))+OFFSET(Sales!AR82,0,MAX(-INT(Stock!$E82),COLUMN(Sales!$G$2)-COLUMN(Sales!AR$2)),1,1)*(MOD(Stock!$E82,1)+MAX(INT(Stock!$E82)-(COLUMN(Sales!AR$2)-COLUMN(Sales!$G$2))-1,0))</f>
        <v>523.25937209352605</v>
      </c>
      <c r="AS82" s="52">
        <f ca="1">SUM(OFFSET(Sales!AS82,0,MAX(-INT(Stock!$E82)+1,COLUMN(Sales!$G$2)-COLUMN(Sales!AS$2)),1,MIN(INT(Stock!$E82),COLUMN(Sales!AS$2)-COLUMN(Sales!$G$2)+1)))+OFFSET(Sales!AS82,0,MAX(-INT(Stock!$E82),COLUMN(Sales!$G$2)-COLUMN(Sales!AS$2)),1,1)*(MOD(Stock!$E82,1)+MAX(INT(Stock!$E82)-(COLUMN(Sales!AS$2)-COLUMN(Sales!$G$2))-1,0))</f>
        <v>532.1477445561045</v>
      </c>
      <c r="AT82" s="52">
        <f ca="1">SUM(OFFSET(Sales!AT82,0,MAX(-INT(Stock!$E82)+1,COLUMN(Sales!$G$2)-COLUMN(Sales!AT$2)),1,MIN(INT(Stock!$E82),COLUMN(Sales!AT$2)-COLUMN(Sales!$G$2)+1)))+OFFSET(Sales!AT82,0,MAX(-INT(Stock!$E82),COLUMN(Sales!$G$2)-COLUMN(Sales!AT$2)),1,1)*(MOD(Stock!$E82,1)+MAX(INT(Stock!$E82)-(COLUMN(Sales!AT$2)-COLUMN(Sales!$G$2))-1,0))</f>
        <v>546.39682713613888</v>
      </c>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c r="CC82" s="52"/>
      <c r="CD82" s="52"/>
      <c r="CE82" s="52"/>
    </row>
    <row r="83" spans="2:83" x14ac:dyDescent="0.25">
      <c r="B83" s="307"/>
      <c r="C83" s="54" t="s">
        <v>14</v>
      </c>
      <c r="E83" s="61">
        <f>'Life&amp;Use'!N10</f>
        <v>2.2222222222222223</v>
      </c>
      <c r="G83" s="211"/>
      <c r="H83" s="211"/>
      <c r="I83" s="211"/>
      <c r="J83" s="211"/>
      <c r="K83" s="211"/>
      <c r="L83" s="211"/>
      <c r="M83" s="211"/>
      <c r="N83" s="211"/>
      <c r="O83" s="211"/>
      <c r="P83" s="211"/>
      <c r="Q83" s="211"/>
      <c r="R83" s="211"/>
      <c r="S83" s="211"/>
      <c r="T83" s="211"/>
      <c r="U83" s="211"/>
      <c r="V83" s="211"/>
      <c r="W83" s="52">
        <f ca="1">SUM(OFFSET(Sales!W83,0,MAX(-INT(Stock!$E83)+1,COLUMN(Sales!$G$2)-COLUMN(Sales!W$2)),1,MIN(INT(Stock!$E83),COLUMN(Sales!W$2)-COLUMN(Sales!$G$2)+1)))+OFFSET(Sales!W83,0,MAX(-INT(Stock!$E83),COLUMN(Sales!$G$2)-COLUMN(Sales!W$2)),1,1)*(MOD(Stock!$E83,1)+MAX(INT(Stock!$E83)-(COLUMN(Sales!W$2)-COLUMN(Sales!$G$2))-1,0))</f>
        <v>23.306666666666668</v>
      </c>
      <c r="X83" s="52">
        <f ca="1">SUM(OFFSET(Sales!X83,0,MAX(-INT(Stock!$E83)+1,COLUMN(Sales!$G$2)-COLUMN(Sales!X$2)),1,MIN(INT(Stock!$E83),COLUMN(Sales!X$2)-COLUMN(Sales!$G$2)+1)))+OFFSET(Sales!X83,0,MAX(-INT(Stock!$E83),COLUMN(Sales!$G$2)-COLUMN(Sales!X$2)),1,1)*(MOD(Stock!$E83,1)+MAX(INT(Stock!$E83)-(COLUMN(Sales!X$2)-COLUMN(Sales!$G$2))-1,0))</f>
        <v>40.800000000000004</v>
      </c>
      <c r="Y83" s="52">
        <f ca="1">SUM(OFFSET(Sales!Y83,0,MAX(-INT(Stock!$E83)+1,COLUMN(Sales!$G$2)-COLUMN(Sales!Y$2)),1,MIN(INT(Stock!$E83),COLUMN(Sales!Y$2)-COLUMN(Sales!$G$2)+1)))+OFFSET(Sales!Y83,0,MAX(-INT(Stock!$E83),COLUMN(Sales!$G$2)-COLUMN(Sales!Y$2)),1,1)*(MOD(Stock!$E83,1)+MAX(INT(Stock!$E83)-(COLUMN(Sales!Y$2)-COLUMN(Sales!$G$2))-1,0))</f>
        <v>72.000000000000014</v>
      </c>
      <c r="Z83" s="52">
        <f ca="1">SUM(OFFSET(Sales!Z83,0,MAX(-INT(Stock!$E83)+1,COLUMN(Sales!$G$2)-COLUMN(Sales!Z$2)),1,MIN(INT(Stock!$E83),COLUMN(Sales!Z$2)-COLUMN(Sales!$G$2)+1)))+OFFSET(Sales!Z83,0,MAX(-INT(Stock!$E83),COLUMN(Sales!$G$2)-COLUMN(Sales!Z$2)),1,1)*(MOD(Stock!$E83,1)+MAX(INT(Stock!$E83)-(COLUMN(Sales!Z$2)-COLUMN(Sales!$G$2))-1,0))</f>
        <v>109.92592592592594</v>
      </c>
      <c r="AA83" s="52">
        <f ca="1">SUM(OFFSET(Sales!AA83,0,MAX(-INT(Stock!$E83)+1,COLUMN(Sales!$G$2)-COLUMN(Sales!AA$2)),1,MIN(INT(Stock!$E83),COLUMN(Sales!AA$2)-COLUMN(Sales!$G$2)+1)))+OFFSET(Sales!AA83,0,MAX(-INT(Stock!$E83),COLUMN(Sales!$G$2)-COLUMN(Sales!AA$2)),1,1)*(MOD(Stock!$E83,1)+MAX(INT(Stock!$E83)-(COLUMN(Sales!AA$2)-COLUMN(Sales!$G$2))-1,0))</f>
        <v>137.4814814814815</v>
      </c>
      <c r="AB83" s="52">
        <f ca="1">SUM(OFFSET(Sales!AB83,0,MAX(-INT(Stock!$E83)+1,COLUMN(Sales!$G$2)-COLUMN(Sales!AB$2)),1,MIN(INT(Stock!$E83),COLUMN(Sales!AB$2)-COLUMN(Sales!$G$2)+1)))+OFFSET(Sales!AB83,0,MAX(-INT(Stock!$E83),COLUMN(Sales!$G$2)-COLUMN(Sales!AB$2)),1,1)*(MOD(Stock!$E83,1)+MAX(INT(Stock!$E83)-(COLUMN(Sales!AB$2)-COLUMN(Sales!$G$2))-1,0))</f>
        <v>152.29629629629633</v>
      </c>
      <c r="AC83" s="52">
        <f ca="1">SUM(OFFSET(Sales!AC83,0,MAX(-INT(Stock!$E83)+1,COLUMN(Sales!$G$2)-COLUMN(Sales!AC$2)),1,MIN(INT(Stock!$E83),COLUMN(Sales!AC$2)-COLUMN(Sales!$G$2)+1)))+OFFSET(Sales!AC83,0,MAX(-INT(Stock!$E83),COLUMN(Sales!$G$2)-COLUMN(Sales!AC$2)),1,1)*(MOD(Stock!$E83,1)+MAX(INT(Stock!$E83)-(COLUMN(Sales!AC$2)-COLUMN(Sales!$G$2))-1,0))</f>
        <v>158.81481481481481</v>
      </c>
      <c r="AD83" s="52">
        <f ca="1">SUM(OFFSET(Sales!AD83,0,MAX(-INT(Stock!$E83)+1,COLUMN(Sales!$G$2)-COLUMN(Sales!AD$2)),1,MIN(INT(Stock!$E83),COLUMN(Sales!AD$2)-COLUMN(Sales!$G$2)+1)))+OFFSET(Sales!AD83,0,MAX(-INT(Stock!$E83),COLUMN(Sales!$G$2)-COLUMN(Sales!AD$2)),1,1)*(MOD(Stock!$E83,1)+MAX(INT(Stock!$E83)-(COLUMN(Sales!AD$2)-COLUMN(Sales!$G$2))-1,0))</f>
        <v>160</v>
      </c>
      <c r="AE83" s="52">
        <f ca="1">SUM(OFFSET(Sales!AE83,0,MAX(-INT(Stock!$E83)+1,COLUMN(Sales!$G$2)-COLUMN(Sales!AE$2)),1,MIN(INT(Stock!$E83),COLUMN(Sales!AE$2)-COLUMN(Sales!$G$2)+1)))+OFFSET(Sales!AE83,0,MAX(-INT(Stock!$E83),COLUMN(Sales!$G$2)-COLUMN(Sales!AE$2)),1,1)*(MOD(Stock!$E83,1)+MAX(INT(Stock!$E83)-(COLUMN(Sales!AE$2)-COLUMN(Sales!$G$2))-1,0))</f>
        <v>160</v>
      </c>
      <c r="AF83" s="52">
        <f ca="1">SUM(OFFSET(Sales!AF83,0,MAX(-INT(Stock!$E83)+1,COLUMN(Sales!$G$2)-COLUMN(Sales!AF$2)),1,MIN(INT(Stock!$E83),COLUMN(Sales!AF$2)-COLUMN(Sales!$G$2)+1)))+OFFSET(Sales!AF83,0,MAX(-INT(Stock!$E83),COLUMN(Sales!$G$2)-COLUMN(Sales!AF$2)),1,1)*(MOD(Stock!$E83,1)+MAX(INT(Stock!$E83)-(COLUMN(Sales!AF$2)-COLUMN(Sales!$G$2))-1,0))</f>
        <v>160</v>
      </c>
      <c r="AG83" s="52">
        <f ca="1">SUM(OFFSET(Sales!AG83,0,MAX(-INT(Stock!$E83)+1,COLUMN(Sales!$G$2)-COLUMN(Sales!AG$2)),1,MIN(INT(Stock!$E83),COLUMN(Sales!AG$2)-COLUMN(Sales!$G$2)+1)))+OFFSET(Sales!AG83,0,MAX(-INT(Stock!$E83),COLUMN(Sales!$G$2)-COLUMN(Sales!AG$2)),1,1)*(MOD(Stock!$E83,1)+MAX(INT(Stock!$E83)-(COLUMN(Sales!AG$2)-COLUMN(Sales!$G$2))-1,0))</f>
        <v>160</v>
      </c>
      <c r="AH83" s="52">
        <f ca="1">SUM(OFFSET(Sales!AH83,0,MAX(-INT(Stock!$E83)+1,COLUMN(Sales!$G$2)-COLUMN(Sales!AH$2)),1,MIN(INT(Stock!$E83),COLUMN(Sales!AH$2)-COLUMN(Sales!$G$2)+1)))+OFFSET(Sales!AH83,0,MAX(-INT(Stock!$E83),COLUMN(Sales!$G$2)-COLUMN(Sales!AH$2)),1,1)*(MOD(Stock!$E83,1)+MAX(INT(Stock!$E83)-(COLUMN(Sales!AH$2)-COLUMN(Sales!$G$2))-1,0))</f>
        <v>160</v>
      </c>
      <c r="AI83" s="52">
        <f ca="1">SUM(OFFSET(Sales!AI83,0,MAX(-INT(Stock!$E83)+1,COLUMN(Sales!$G$2)-COLUMN(Sales!AI$2)),1,MIN(INT(Stock!$E83),COLUMN(Sales!AI$2)-COLUMN(Sales!$G$2)+1)))+OFFSET(Sales!AI83,0,MAX(-INT(Stock!$E83),COLUMN(Sales!$G$2)-COLUMN(Sales!AI$2)),1,1)*(MOD(Stock!$E83,1)+MAX(INT(Stock!$E83)-(COLUMN(Sales!AI$2)-COLUMN(Sales!$G$2))-1,0))</f>
        <v>160</v>
      </c>
      <c r="AJ83" s="52">
        <f ca="1">SUM(OFFSET(Sales!AJ83,0,MAX(-INT(Stock!$E83)+1,COLUMN(Sales!$G$2)-COLUMN(Sales!AJ$2)),1,MIN(INT(Stock!$E83),COLUMN(Sales!AJ$2)-COLUMN(Sales!$G$2)+1)))+OFFSET(Sales!AJ83,0,MAX(-INT(Stock!$E83),COLUMN(Sales!$G$2)-COLUMN(Sales!AJ$2)),1,1)*(MOD(Stock!$E83,1)+MAX(INT(Stock!$E83)-(COLUMN(Sales!AJ$2)-COLUMN(Sales!$G$2))-1,0))</f>
        <v>160</v>
      </c>
      <c r="AK83" s="52">
        <f ca="1">SUM(OFFSET(Sales!AK83,0,MAX(-INT(Stock!$E83)+1,COLUMN(Sales!$G$2)-COLUMN(Sales!AK$2)),1,MIN(INT(Stock!$E83),COLUMN(Sales!AK$2)-COLUMN(Sales!$G$2)+1)))+OFFSET(Sales!AK83,0,MAX(-INT(Stock!$E83),COLUMN(Sales!$G$2)-COLUMN(Sales!AK$2)),1,1)*(MOD(Stock!$E83,1)+MAX(INT(Stock!$E83)-(COLUMN(Sales!AK$2)-COLUMN(Sales!$G$2))-1,0))</f>
        <v>160</v>
      </c>
      <c r="AL83" s="52">
        <f ca="1">SUM(OFFSET(Sales!AL83,0,MAX(-INT(Stock!$E83)+1,COLUMN(Sales!$G$2)-COLUMN(Sales!AL$2)),1,MIN(INT(Stock!$E83),COLUMN(Sales!AL$2)-COLUMN(Sales!$G$2)+1)))+OFFSET(Sales!AL83,0,MAX(-INT(Stock!$E83),COLUMN(Sales!$G$2)-COLUMN(Sales!AL$2)),1,1)*(MOD(Stock!$E83,1)+MAX(INT(Stock!$E83)-(COLUMN(Sales!AL$2)-COLUMN(Sales!$G$2))-1,0))</f>
        <v>160</v>
      </c>
      <c r="AM83" s="52">
        <f ca="1">SUM(OFFSET(Sales!AM83,0,MAX(-INT(Stock!$E83)+1,COLUMN(Sales!$G$2)-COLUMN(Sales!AM$2)),1,MIN(INT(Stock!$E83),COLUMN(Sales!AM$2)-COLUMN(Sales!$G$2)+1)))+OFFSET(Sales!AM83,0,MAX(-INT(Stock!$E83),COLUMN(Sales!$G$2)-COLUMN(Sales!AM$2)),1,1)*(MOD(Stock!$E83,1)+MAX(INT(Stock!$E83)-(COLUMN(Sales!AM$2)-COLUMN(Sales!$G$2))-1,0))</f>
        <v>152</v>
      </c>
      <c r="AN83" s="52">
        <f ca="1">SUM(OFFSET(Sales!AN83,0,MAX(-INT(Stock!$E83)+1,COLUMN(Sales!$G$2)-COLUMN(Sales!AN$2)),1,MIN(INT(Stock!$E83),COLUMN(Sales!AN$2)-COLUMN(Sales!$G$2)+1)))+OFFSET(Sales!AN83,0,MAX(-INT(Stock!$E83),COLUMN(Sales!$G$2)-COLUMN(Sales!AN$2)),1,1)*(MOD(Stock!$E83,1)+MAX(INT(Stock!$E83)-(COLUMN(Sales!AN$2)-COLUMN(Sales!$G$2))-1,0))</f>
        <v>133.33333333333334</v>
      </c>
      <c r="AO83" s="52">
        <f ca="1">SUM(OFFSET(Sales!AO83,0,MAX(-INT(Stock!$E83)+1,COLUMN(Sales!$G$2)-COLUMN(Sales!AO$2)),1,MIN(INT(Stock!$E83),COLUMN(Sales!AO$2)-COLUMN(Sales!$G$2)+1)))+OFFSET(Sales!AO83,0,MAX(-INT(Stock!$E83),COLUMN(Sales!$G$2)-COLUMN(Sales!AO$2)),1,1)*(MOD(Stock!$E83,1)+MAX(INT(Stock!$E83)-(COLUMN(Sales!AO$2)-COLUMN(Sales!$G$2))-1,0))</f>
        <v>110.75555555555557</v>
      </c>
      <c r="AP83" s="52">
        <f ca="1">SUM(OFFSET(Sales!AP83,0,MAX(-INT(Stock!$E83)+1,COLUMN(Sales!$G$2)-COLUMN(Sales!AP$2)),1,MIN(INT(Stock!$E83),COLUMN(Sales!AP$2)-COLUMN(Sales!$G$2)+1)))+OFFSET(Sales!AP83,0,MAX(-INT(Stock!$E83),COLUMN(Sales!$G$2)-COLUMN(Sales!AP$2)),1,1)*(MOD(Stock!$E83,1)+MAX(INT(Stock!$E83)-(COLUMN(Sales!AP$2)-COLUMN(Sales!$G$2))-1,0))</f>
        <v>92.918518518518525</v>
      </c>
      <c r="AQ83" s="52">
        <f ca="1">SUM(OFFSET(Sales!AQ83,0,MAX(-INT(Stock!$E83)+1,COLUMN(Sales!$G$2)-COLUMN(Sales!AQ$2)),1,MIN(INT(Stock!$E83),COLUMN(Sales!AQ$2)-COLUMN(Sales!$G$2)+1)))+OFFSET(Sales!AQ83,0,MAX(-INT(Stock!$E83),COLUMN(Sales!$G$2)-COLUMN(Sales!AQ$2)),1,1)*(MOD(Stock!$E83,1)+MAX(INT(Stock!$E83)-(COLUMN(Sales!AQ$2)-COLUMN(Sales!$G$2))-1,0))</f>
        <v>83.2</v>
      </c>
      <c r="AR83" s="52">
        <f ca="1">SUM(OFFSET(Sales!AR83,0,MAX(-INT(Stock!$E83)+1,COLUMN(Sales!$G$2)-COLUMN(Sales!AR$2)),1,MIN(INT(Stock!$E83),COLUMN(Sales!AR$2)-COLUMN(Sales!$G$2)+1)))+OFFSET(Sales!AR83,0,MAX(-INT(Stock!$E83),COLUMN(Sales!$G$2)-COLUMN(Sales!AR$2)),1,1)*(MOD(Stock!$E83,1)+MAX(INT(Stock!$E83)-(COLUMN(Sales!AR$2)-COLUMN(Sales!$G$2))-1,0))</f>
        <v>76.681481481481484</v>
      </c>
      <c r="AS83" s="52">
        <f ca="1">SUM(OFFSET(Sales!AS83,0,MAX(-INT(Stock!$E83)+1,COLUMN(Sales!$G$2)-COLUMN(Sales!AS$2)),1,MIN(INT(Stock!$E83),COLUMN(Sales!AS$2)-COLUMN(Sales!$G$2)+1)))+OFFSET(Sales!AS83,0,MAX(-INT(Stock!$E83),COLUMN(Sales!$G$2)-COLUMN(Sales!AS$2)),1,1)*(MOD(Stock!$E83,1)+MAX(INT(Stock!$E83)-(COLUMN(Sales!AS$2)-COLUMN(Sales!$G$2))-1,0))</f>
        <v>72.474074074074082</v>
      </c>
      <c r="AT83" s="52">
        <f ca="1">SUM(OFFSET(Sales!AT83,0,MAX(-INT(Stock!$E83)+1,COLUMN(Sales!$G$2)-COLUMN(Sales!AT$2)),1,MIN(INT(Stock!$E83),COLUMN(Sales!AT$2)-COLUMN(Sales!$G$2)+1)))+OFFSET(Sales!AT83,0,MAX(-INT(Stock!$E83),COLUMN(Sales!$G$2)-COLUMN(Sales!AT$2)),1,1)*(MOD(Stock!$E83,1)+MAX(INT(Stock!$E83)-(COLUMN(Sales!AT$2)-COLUMN(Sales!$G$2))-1,0))</f>
        <v>69.629629629629633</v>
      </c>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c r="CC83" s="52"/>
      <c r="CD83" s="52"/>
      <c r="CE83" s="52"/>
    </row>
    <row r="84" spans="2:83" x14ac:dyDescent="0.25">
      <c r="B84" s="307"/>
      <c r="C84" s="54" t="s">
        <v>15</v>
      </c>
      <c r="E84" s="61">
        <f>'Life&amp;Use'!O10</f>
        <v>4.4444444444444446</v>
      </c>
      <c r="G84" s="211"/>
      <c r="H84" s="211"/>
      <c r="I84" s="211"/>
      <c r="J84" s="211"/>
      <c r="K84" s="211"/>
      <c r="L84" s="211"/>
      <c r="M84" s="211"/>
      <c r="N84" s="211"/>
      <c r="O84" s="211"/>
      <c r="P84" s="211"/>
      <c r="Q84" s="211"/>
      <c r="R84" s="211"/>
      <c r="S84" s="211"/>
      <c r="T84" s="211"/>
      <c r="U84" s="211"/>
      <c r="V84" s="211"/>
      <c r="W84" s="52">
        <f ca="1">SUM(OFFSET(Sales!W84,0,MAX(-INT(Stock!$E84)+1,COLUMN(Sales!$G$2)-COLUMN(Sales!W$2)),1,MIN(INT(Stock!$E84),COLUMN(Sales!W$2)-COLUMN(Sales!$G$2)+1)))+OFFSET(Sales!W84,0,MAX(-INT(Stock!$E84),COLUMN(Sales!$G$2)-COLUMN(Sales!W$2)),1,1)*(MOD(Stock!$E84,1)+MAX(INT(Stock!$E84)-(COLUMN(Sales!W$2)-COLUMN(Sales!$G$2))-1,0))</f>
        <v>164.87522488888891</v>
      </c>
      <c r="X84" s="52">
        <f ca="1">SUM(OFFSET(Sales!X84,0,MAX(-INT(Stock!$E84)+1,COLUMN(Sales!$G$2)-COLUMN(Sales!X$2)),1,MIN(INT(Stock!$E84),COLUMN(Sales!X$2)-COLUMN(Sales!$G$2)+1)))+OFFSET(Sales!X84,0,MAX(-INT(Stock!$E84),COLUMN(Sales!$G$2)-COLUMN(Sales!X$2)),1,1)*(MOD(Stock!$E84,1)+MAX(INT(Stock!$E84)-(COLUMN(Sales!X$2)-COLUMN(Sales!$G$2))-1,0))</f>
        <v>177.09744711111114</v>
      </c>
      <c r="Y84" s="52">
        <f ca="1">SUM(OFFSET(Sales!Y84,0,MAX(-INT(Stock!$E84)+1,COLUMN(Sales!$G$2)-COLUMN(Sales!Y$2)),1,MIN(INT(Stock!$E84),COLUMN(Sales!Y$2)-COLUMN(Sales!$G$2)+1)))+OFFSET(Sales!Y84,0,MAX(-INT(Stock!$E84),COLUMN(Sales!$G$2)-COLUMN(Sales!Y$2)),1,1)*(MOD(Stock!$E84,1)+MAX(INT(Stock!$E84)-(COLUMN(Sales!Y$2)-COLUMN(Sales!$G$2))-1,0))</f>
        <v>184.31966933333337</v>
      </c>
      <c r="Z84" s="52">
        <f ca="1">SUM(OFFSET(Sales!Z84,0,MAX(-INT(Stock!$E84)+1,COLUMN(Sales!$G$2)-COLUMN(Sales!Z$2)),1,MIN(INT(Stock!$E84),COLUMN(Sales!Z$2)-COLUMN(Sales!$G$2)+1)))+OFFSET(Sales!Z84,0,MAX(-INT(Stock!$E84),COLUMN(Sales!$G$2)-COLUMN(Sales!Z$2)),1,1)*(MOD(Stock!$E84,1)+MAX(INT(Stock!$E84)-(COLUMN(Sales!Z$2)-COLUMN(Sales!$G$2))-1,0))</f>
        <v>186.54189155555559</v>
      </c>
      <c r="AA84" s="52">
        <f ca="1">SUM(OFFSET(Sales!AA84,0,MAX(-INT(Stock!$E84)+1,COLUMN(Sales!$G$2)-COLUMN(Sales!AA$2)),1,MIN(INT(Stock!$E84),COLUMN(Sales!AA$2)-COLUMN(Sales!$G$2)+1)))+OFFSET(Sales!AA84,0,MAX(-INT(Stock!$E84),COLUMN(Sales!$G$2)-COLUMN(Sales!AA$2)),1,1)*(MOD(Stock!$E84,1)+MAX(INT(Stock!$E84)-(COLUMN(Sales!AA$2)-COLUMN(Sales!$G$2))-1,0))</f>
        <v>186.54189155555559</v>
      </c>
      <c r="AB84" s="52">
        <f ca="1">SUM(OFFSET(Sales!AB84,0,MAX(-INT(Stock!$E84)+1,COLUMN(Sales!$G$2)-COLUMN(Sales!AB$2)),1,MIN(INT(Stock!$E84),COLUMN(Sales!AB$2)-COLUMN(Sales!$G$2)+1)))+OFFSET(Sales!AB84,0,MAX(-INT(Stock!$E84),COLUMN(Sales!$G$2)-COLUMN(Sales!AB$2)),1,1)*(MOD(Stock!$E84,1)+MAX(INT(Stock!$E84)-(COLUMN(Sales!AB$2)-COLUMN(Sales!$G$2))-1,0))</f>
        <v>186.54189155555559</v>
      </c>
      <c r="AC84" s="52">
        <f ca="1">SUM(OFFSET(Sales!AC84,0,MAX(-INT(Stock!$E84)+1,COLUMN(Sales!$G$2)-COLUMN(Sales!AC$2)),1,MIN(INT(Stock!$E84),COLUMN(Sales!AC$2)-COLUMN(Sales!$G$2)+1)))+OFFSET(Sales!AC84,0,MAX(-INT(Stock!$E84),COLUMN(Sales!$G$2)-COLUMN(Sales!AC$2)),1,1)*(MOD(Stock!$E84,1)+MAX(INT(Stock!$E84)-(COLUMN(Sales!AC$2)-COLUMN(Sales!$G$2))-1,0))</f>
        <v>186.54189155555559</v>
      </c>
      <c r="AD84" s="52">
        <f ca="1">SUM(OFFSET(Sales!AD84,0,MAX(-INT(Stock!$E84)+1,COLUMN(Sales!$G$2)-COLUMN(Sales!AD$2)),1,MIN(INT(Stock!$E84),COLUMN(Sales!AD$2)-COLUMN(Sales!$G$2)+1)))+OFFSET(Sales!AD84,0,MAX(-INT(Stock!$E84),COLUMN(Sales!$G$2)-COLUMN(Sales!AD$2)),1,1)*(MOD(Stock!$E84,1)+MAX(INT(Stock!$E84)-(COLUMN(Sales!AD$2)-COLUMN(Sales!$G$2))-1,0))</f>
        <v>186.54189155555559</v>
      </c>
      <c r="AE84" s="52">
        <f ca="1">SUM(OFFSET(Sales!AE84,0,MAX(-INT(Stock!$E84)+1,COLUMN(Sales!$G$2)-COLUMN(Sales!AE$2)),1,MIN(INT(Stock!$E84),COLUMN(Sales!AE$2)-COLUMN(Sales!$G$2)+1)))+OFFSET(Sales!AE84,0,MAX(-INT(Stock!$E84),COLUMN(Sales!$G$2)-COLUMN(Sales!AE$2)),1,1)*(MOD(Stock!$E84,1)+MAX(INT(Stock!$E84)-(COLUMN(Sales!AE$2)-COLUMN(Sales!$G$2))-1,0))</f>
        <v>186.54189155555559</v>
      </c>
      <c r="AF84" s="52">
        <f ca="1">SUM(OFFSET(Sales!AF84,0,MAX(-INT(Stock!$E84)+1,COLUMN(Sales!$G$2)-COLUMN(Sales!AF$2)),1,MIN(INT(Stock!$E84),COLUMN(Sales!AF$2)-COLUMN(Sales!$G$2)+1)))+OFFSET(Sales!AF84,0,MAX(-INT(Stock!$E84),COLUMN(Sales!$G$2)-COLUMN(Sales!AF$2)),1,1)*(MOD(Stock!$E84,1)+MAX(INT(Stock!$E84)-(COLUMN(Sales!AF$2)-COLUMN(Sales!$G$2))-1,0))</f>
        <v>186.54189155555559</v>
      </c>
      <c r="AG84" s="52">
        <f ca="1">SUM(OFFSET(Sales!AG84,0,MAX(-INT(Stock!$E84)+1,COLUMN(Sales!$G$2)-COLUMN(Sales!AG$2)),1,MIN(INT(Stock!$E84),COLUMN(Sales!AG$2)-COLUMN(Sales!$G$2)+1)))+OFFSET(Sales!AG84,0,MAX(-INT(Stock!$E84),COLUMN(Sales!$G$2)-COLUMN(Sales!AG$2)),1,1)*(MOD(Stock!$E84,1)+MAX(INT(Stock!$E84)-(COLUMN(Sales!AG$2)-COLUMN(Sales!$G$2))-1,0))</f>
        <v>186.54189155555559</v>
      </c>
      <c r="AH84" s="52">
        <f ca="1">SUM(OFFSET(Sales!AH84,0,MAX(-INT(Stock!$E84)+1,COLUMN(Sales!$G$2)-COLUMN(Sales!AH$2)),1,MIN(INT(Stock!$E84),COLUMN(Sales!AH$2)-COLUMN(Sales!$G$2)+1)))+OFFSET(Sales!AH84,0,MAX(-INT(Stock!$E84),COLUMN(Sales!$G$2)-COLUMN(Sales!AH$2)),1,1)*(MOD(Stock!$E84,1)+MAX(INT(Stock!$E84)-(COLUMN(Sales!AH$2)-COLUMN(Sales!$G$2))-1,0))</f>
        <v>186.54189155555559</v>
      </c>
      <c r="AI84" s="52">
        <f ca="1">SUM(OFFSET(Sales!AI84,0,MAX(-INT(Stock!$E84)+1,COLUMN(Sales!$G$2)-COLUMN(Sales!AI$2)),1,MIN(INT(Stock!$E84),COLUMN(Sales!AI$2)-COLUMN(Sales!$G$2)+1)))+OFFSET(Sales!AI84,0,MAX(-INT(Stock!$E84),COLUMN(Sales!$G$2)-COLUMN(Sales!AI$2)),1,1)*(MOD(Stock!$E84,1)+MAX(INT(Stock!$E84)-(COLUMN(Sales!AI$2)-COLUMN(Sales!$G$2))-1,0))</f>
        <v>186.54189155555559</v>
      </c>
      <c r="AJ84" s="52">
        <f ca="1">SUM(OFFSET(Sales!AJ84,0,MAX(-INT(Stock!$E84)+1,COLUMN(Sales!$G$2)-COLUMN(Sales!AJ$2)),1,MIN(INT(Stock!$E84),COLUMN(Sales!AJ$2)-COLUMN(Sales!$G$2)+1)))+OFFSET(Sales!AJ84,0,MAX(-INT(Stock!$E84),COLUMN(Sales!$G$2)-COLUMN(Sales!AJ$2)),1,1)*(MOD(Stock!$E84,1)+MAX(INT(Stock!$E84)-(COLUMN(Sales!AJ$2)-COLUMN(Sales!$G$2))-1,0))</f>
        <v>186.54189155555559</v>
      </c>
      <c r="AK84" s="52">
        <f ca="1">SUM(OFFSET(Sales!AK84,0,MAX(-INT(Stock!$E84)+1,COLUMN(Sales!$G$2)-COLUMN(Sales!AK$2)),1,MIN(INT(Stock!$E84),COLUMN(Sales!AK$2)-COLUMN(Sales!$G$2)+1)))+OFFSET(Sales!AK84,0,MAX(-INT(Stock!$E84),COLUMN(Sales!$G$2)-COLUMN(Sales!AK$2)),1,1)*(MOD(Stock!$E84,1)+MAX(INT(Stock!$E84)-(COLUMN(Sales!AK$2)-COLUMN(Sales!$G$2))-1,0))</f>
        <v>186.54189155555559</v>
      </c>
      <c r="AL84" s="52">
        <f ca="1">SUM(OFFSET(Sales!AL84,0,MAX(-INT(Stock!$E84)+1,COLUMN(Sales!$G$2)-COLUMN(Sales!AL$2)),1,MIN(INT(Stock!$E84),COLUMN(Sales!AL$2)-COLUMN(Sales!$G$2)+1)))+OFFSET(Sales!AL84,0,MAX(-INT(Stock!$E84),COLUMN(Sales!$G$2)-COLUMN(Sales!AL$2)),1,1)*(MOD(Stock!$E84,1)+MAX(INT(Stock!$E84)-(COLUMN(Sales!AL$2)-COLUMN(Sales!$G$2))-1,0))</f>
        <v>186.54189155555559</v>
      </c>
      <c r="AM84" s="52">
        <f ca="1">SUM(OFFSET(Sales!AM84,0,MAX(-INT(Stock!$E84)+1,COLUMN(Sales!$G$2)-COLUMN(Sales!AM$2)),1,MIN(INT(Stock!$E84),COLUMN(Sales!AM$2)-COLUMN(Sales!$G$2)+1)))+OFFSET(Sales!AM84,0,MAX(-INT(Stock!$E84),COLUMN(Sales!$G$2)-COLUMN(Sales!AM$2)),1,1)*(MOD(Stock!$E84,1)+MAX(INT(Stock!$E84)-(COLUMN(Sales!AM$2)-COLUMN(Sales!$G$2))-1,0))</f>
        <v>186.54189155555559</v>
      </c>
      <c r="AN84" s="52">
        <f ca="1">SUM(OFFSET(Sales!AN84,0,MAX(-INT(Stock!$E84)+1,COLUMN(Sales!$G$2)-COLUMN(Sales!AN$2)),1,MIN(INT(Stock!$E84),COLUMN(Sales!AN$2)-COLUMN(Sales!$G$2)+1)))+OFFSET(Sales!AN84,0,MAX(-INT(Stock!$E84),COLUMN(Sales!$G$2)-COLUMN(Sales!AN$2)),1,1)*(MOD(Stock!$E84,1)+MAX(INT(Stock!$E84)-(COLUMN(Sales!AN$2)-COLUMN(Sales!$G$2))-1,0))</f>
        <v>186.54189155555559</v>
      </c>
      <c r="AO84" s="52">
        <f ca="1">SUM(OFFSET(Sales!AO84,0,MAX(-INT(Stock!$E84)+1,COLUMN(Sales!$G$2)-COLUMN(Sales!AO$2)),1,MIN(INT(Stock!$E84),COLUMN(Sales!AO$2)-COLUMN(Sales!$G$2)+1)))+OFFSET(Sales!AO84,0,MAX(-INT(Stock!$E84),COLUMN(Sales!$G$2)-COLUMN(Sales!AO$2)),1,1)*(MOD(Stock!$E84,1)+MAX(INT(Stock!$E84)-(COLUMN(Sales!AO$2)-COLUMN(Sales!$G$2))-1,0))</f>
        <v>186.54189155555559</v>
      </c>
      <c r="AP84" s="52">
        <f ca="1">SUM(OFFSET(Sales!AP84,0,MAX(-INT(Stock!$E84)+1,COLUMN(Sales!$G$2)-COLUMN(Sales!AP$2)),1,MIN(INT(Stock!$E84),COLUMN(Sales!AP$2)-COLUMN(Sales!$G$2)+1)))+OFFSET(Sales!AP84,0,MAX(-INT(Stock!$E84),COLUMN(Sales!$G$2)-COLUMN(Sales!AP$2)),1,1)*(MOD(Stock!$E84,1)+MAX(INT(Stock!$E84)-(COLUMN(Sales!AP$2)-COLUMN(Sales!$G$2))-1,0))</f>
        <v>186.85127236727516</v>
      </c>
      <c r="AQ84" s="52">
        <f ca="1">SUM(OFFSET(Sales!AQ84,0,MAX(-INT(Stock!$E84)+1,COLUMN(Sales!$G$2)-COLUMN(Sales!AQ$2)),1,MIN(INT(Stock!$E84),COLUMN(Sales!AQ$2)-COLUMN(Sales!$G$2)+1)))+OFFSET(Sales!AQ84,0,MAX(-INT(Stock!$E84),COLUMN(Sales!$G$2)-COLUMN(Sales!AQ$2)),1,1)*(MOD(Stock!$E84,1)+MAX(INT(Stock!$E84)-(COLUMN(Sales!AQ$2)-COLUMN(Sales!$G$2))-1,0))</f>
        <v>186.14756085429022</v>
      </c>
      <c r="AR84" s="52">
        <f ca="1">SUM(OFFSET(Sales!AR84,0,MAX(-INT(Stock!$E84)+1,COLUMN(Sales!$G$2)-COLUMN(Sales!AR$2)),1,MIN(INT(Stock!$E84),COLUMN(Sales!AR$2)-COLUMN(Sales!$G$2)+1)))+OFFSET(Sales!AR84,0,MAX(-INT(Stock!$E84),COLUMN(Sales!$G$2)-COLUMN(Sales!AR$2)),1,1)*(MOD(Stock!$E84,1)+MAX(INT(Stock!$E84)-(COLUMN(Sales!AR$2)-COLUMN(Sales!$G$2))-1,0))</f>
        <v>183.53827025832317</v>
      </c>
      <c r="AS84" s="52">
        <f ca="1">SUM(OFFSET(Sales!AS84,0,MAX(-INT(Stock!$E84)+1,COLUMN(Sales!$G$2)-COLUMN(Sales!AS$2)),1,MIN(INT(Stock!$E84),COLUMN(Sales!AS$2)-COLUMN(Sales!$G$2)+1)))+OFFSET(Sales!AS84,0,MAX(-INT(Stock!$E84),COLUMN(Sales!$G$2)-COLUMN(Sales!AS$2)),1,1)*(MOD(Stock!$E84,1)+MAX(INT(Stock!$E84)-(COLUMN(Sales!AS$2)-COLUMN(Sales!$G$2))-1,0))</f>
        <v>177.56229031730319</v>
      </c>
      <c r="AT84" s="52">
        <f ca="1">SUM(OFFSET(Sales!AT84,0,MAX(-INT(Stock!$E84)+1,COLUMN(Sales!$G$2)-COLUMN(Sales!AT$2)),1,MIN(INT(Stock!$E84),COLUMN(Sales!AT$2)-COLUMN(Sales!$G$2)+1)))+OFFSET(Sales!AT84,0,MAX(-INT(Stock!$E84),COLUMN(Sales!$G$2)-COLUMN(Sales!AT$2)),1,1)*(MOD(Stock!$E84,1)+MAX(INT(Stock!$E84)-(COLUMN(Sales!AT$2)-COLUMN(Sales!$G$2))-1,0))</f>
        <v>169.10354927225464</v>
      </c>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row>
    <row r="85" spans="2:83" x14ac:dyDescent="0.25">
      <c r="B85" s="307"/>
      <c r="C85" s="54" t="s">
        <v>16</v>
      </c>
      <c r="E85" s="61">
        <f>'Life&amp;Use'!P10</f>
        <v>3.3333333333333335</v>
      </c>
      <c r="G85" s="211"/>
      <c r="H85" s="211"/>
      <c r="I85" s="211"/>
      <c r="J85" s="211"/>
      <c r="K85" s="211"/>
      <c r="L85" s="211"/>
      <c r="M85" s="211"/>
      <c r="N85" s="211"/>
      <c r="O85" s="211"/>
      <c r="P85" s="211"/>
      <c r="Q85" s="211"/>
      <c r="R85" s="211"/>
      <c r="S85" s="211"/>
      <c r="T85" s="211"/>
      <c r="U85" s="211"/>
      <c r="V85" s="211"/>
      <c r="W85" s="52">
        <f ca="1">SUM(OFFSET(Sales!W85,0,MAX(-INT(Stock!$E85)+1,COLUMN(Sales!$G$2)-COLUMN(Sales!W$2)),1,MIN(INT(Stock!$E85),COLUMN(Sales!W$2)-COLUMN(Sales!$G$2)+1)))+OFFSET(Sales!W85,0,MAX(-INT(Stock!$E85),COLUMN(Sales!$G$2)-COLUMN(Sales!W$2)),1,1)*(MOD(Stock!$E85,1)+MAX(INT(Stock!$E85)-(COLUMN(Sales!W$2)-COLUMN(Sales!$G$2))-1,0))</f>
        <v>0</v>
      </c>
      <c r="X85" s="52">
        <f ca="1">SUM(OFFSET(Sales!X85,0,MAX(-INT(Stock!$E85)+1,COLUMN(Sales!$G$2)-COLUMN(Sales!X$2)),1,MIN(INT(Stock!$E85),COLUMN(Sales!X$2)-COLUMN(Sales!$G$2)+1)))+OFFSET(Sales!X85,0,MAX(-INT(Stock!$E85),COLUMN(Sales!$G$2)-COLUMN(Sales!X$2)),1,1)*(MOD(Stock!$E85,1)+MAX(INT(Stock!$E85)-(COLUMN(Sales!X$2)-COLUMN(Sales!$G$2))-1,0))</f>
        <v>0</v>
      </c>
      <c r="Y85" s="52">
        <f ca="1">SUM(OFFSET(Sales!Y85,0,MAX(-INT(Stock!$E85)+1,COLUMN(Sales!$G$2)-COLUMN(Sales!Y$2)),1,MIN(INT(Stock!$E85),COLUMN(Sales!Y$2)-COLUMN(Sales!$G$2)+1)))+OFFSET(Sales!Y85,0,MAX(-INT(Stock!$E85),COLUMN(Sales!$G$2)-COLUMN(Sales!Y$2)),1,1)*(MOD(Stock!$E85,1)+MAX(INT(Stock!$E85)-(COLUMN(Sales!Y$2)-COLUMN(Sales!$G$2))-1,0))</f>
        <v>0</v>
      </c>
      <c r="Z85" s="52">
        <f ca="1">SUM(OFFSET(Sales!Z85,0,MAX(-INT(Stock!$E85)+1,COLUMN(Sales!$G$2)-COLUMN(Sales!Z$2)),1,MIN(INT(Stock!$E85),COLUMN(Sales!Z$2)-COLUMN(Sales!$G$2)+1)))+OFFSET(Sales!Z85,0,MAX(-INT(Stock!$E85),COLUMN(Sales!$G$2)-COLUMN(Sales!Z$2)),1,1)*(MOD(Stock!$E85,1)+MAX(INT(Stock!$E85)-(COLUMN(Sales!Z$2)-COLUMN(Sales!$G$2))-1,0))</f>
        <v>0</v>
      </c>
      <c r="AA85" s="52">
        <f ca="1">SUM(OFFSET(Sales!AA85,0,MAX(-INT(Stock!$E85)+1,COLUMN(Sales!$G$2)-COLUMN(Sales!AA$2)),1,MIN(INT(Stock!$E85),COLUMN(Sales!AA$2)-COLUMN(Sales!$G$2)+1)))+OFFSET(Sales!AA85,0,MAX(-INT(Stock!$E85),COLUMN(Sales!$G$2)-COLUMN(Sales!AA$2)),1,1)*(MOD(Stock!$E85,1)+MAX(INT(Stock!$E85)-(COLUMN(Sales!AA$2)-COLUMN(Sales!$G$2))-1,0))</f>
        <v>0</v>
      </c>
      <c r="AB85" s="52">
        <f ca="1">SUM(OFFSET(Sales!AB85,0,MAX(-INT(Stock!$E85)+1,COLUMN(Sales!$G$2)-COLUMN(Sales!AB$2)),1,MIN(INT(Stock!$E85),COLUMN(Sales!AB$2)-COLUMN(Sales!$G$2)+1)))+OFFSET(Sales!AB85,0,MAX(-INT(Stock!$E85),COLUMN(Sales!$G$2)-COLUMN(Sales!AB$2)),1,1)*(MOD(Stock!$E85,1)+MAX(INT(Stock!$E85)-(COLUMN(Sales!AB$2)-COLUMN(Sales!$G$2))-1,0))</f>
        <v>0</v>
      </c>
      <c r="AC85" s="52">
        <f ca="1">SUM(OFFSET(Sales!AC85,0,MAX(-INT(Stock!$E85)+1,COLUMN(Sales!$G$2)-COLUMN(Sales!AC$2)),1,MIN(INT(Stock!$E85),COLUMN(Sales!AC$2)-COLUMN(Sales!$G$2)+1)))+OFFSET(Sales!AC85,0,MAX(-INT(Stock!$E85),COLUMN(Sales!$G$2)-COLUMN(Sales!AC$2)),1,1)*(MOD(Stock!$E85,1)+MAX(INT(Stock!$E85)-(COLUMN(Sales!AC$2)-COLUMN(Sales!$G$2))-1,0))</f>
        <v>0</v>
      </c>
      <c r="AD85" s="52">
        <f ca="1">SUM(OFFSET(Sales!AD85,0,MAX(-INT(Stock!$E85)+1,COLUMN(Sales!$G$2)-COLUMN(Sales!AD$2)),1,MIN(INT(Stock!$E85),COLUMN(Sales!AD$2)-COLUMN(Sales!$G$2)+1)))+OFFSET(Sales!AD85,0,MAX(-INT(Stock!$E85),COLUMN(Sales!$G$2)-COLUMN(Sales!AD$2)),1,1)*(MOD(Stock!$E85,1)+MAX(INT(Stock!$E85)-(COLUMN(Sales!AD$2)-COLUMN(Sales!$G$2))-1,0))</f>
        <v>0</v>
      </c>
      <c r="AE85" s="52">
        <f ca="1">SUM(OFFSET(Sales!AE85,0,MAX(-INT(Stock!$E85)+1,COLUMN(Sales!$G$2)-COLUMN(Sales!AE$2)),1,MIN(INT(Stock!$E85),COLUMN(Sales!AE$2)-COLUMN(Sales!$G$2)+1)))+OFFSET(Sales!AE85,0,MAX(-INT(Stock!$E85),COLUMN(Sales!$G$2)-COLUMN(Sales!AE$2)),1,1)*(MOD(Stock!$E85,1)+MAX(INT(Stock!$E85)-(COLUMN(Sales!AE$2)-COLUMN(Sales!$G$2))-1,0))</f>
        <v>0</v>
      </c>
      <c r="AF85" s="52">
        <f ca="1">SUM(OFFSET(Sales!AF85,0,MAX(-INT(Stock!$E85)+1,COLUMN(Sales!$G$2)-COLUMN(Sales!AF$2)),1,MIN(INT(Stock!$E85),COLUMN(Sales!AF$2)-COLUMN(Sales!$G$2)+1)))+OFFSET(Sales!AF85,0,MAX(-INT(Stock!$E85),COLUMN(Sales!$G$2)-COLUMN(Sales!AF$2)),1,1)*(MOD(Stock!$E85,1)+MAX(INT(Stock!$E85)-(COLUMN(Sales!AF$2)-COLUMN(Sales!$G$2))-1,0))</f>
        <v>0</v>
      </c>
      <c r="AG85" s="52">
        <f ca="1">SUM(OFFSET(Sales!AG85,0,MAX(-INT(Stock!$E85)+1,COLUMN(Sales!$G$2)-COLUMN(Sales!AG$2)),1,MIN(INT(Stock!$E85),COLUMN(Sales!AG$2)-COLUMN(Sales!$G$2)+1)))+OFFSET(Sales!AG85,0,MAX(-INT(Stock!$E85),COLUMN(Sales!$G$2)-COLUMN(Sales!AG$2)),1,1)*(MOD(Stock!$E85,1)+MAX(INT(Stock!$E85)-(COLUMN(Sales!AG$2)-COLUMN(Sales!$G$2))-1,0))</f>
        <v>0</v>
      </c>
      <c r="AH85" s="52">
        <f ca="1">SUM(OFFSET(Sales!AH85,0,MAX(-INT(Stock!$E85)+1,COLUMN(Sales!$G$2)-COLUMN(Sales!AH$2)),1,MIN(INT(Stock!$E85),COLUMN(Sales!AH$2)-COLUMN(Sales!$G$2)+1)))+OFFSET(Sales!AH85,0,MAX(-INT(Stock!$E85),COLUMN(Sales!$G$2)-COLUMN(Sales!AH$2)),1,1)*(MOD(Stock!$E85,1)+MAX(INT(Stock!$E85)-(COLUMN(Sales!AH$2)-COLUMN(Sales!$G$2))-1,0))</f>
        <v>0</v>
      </c>
      <c r="AI85" s="52">
        <f ca="1">SUM(OFFSET(Sales!AI85,0,MAX(-INT(Stock!$E85)+1,COLUMN(Sales!$G$2)-COLUMN(Sales!AI$2)),1,MIN(INT(Stock!$E85),COLUMN(Sales!AI$2)-COLUMN(Sales!$G$2)+1)))+OFFSET(Sales!AI85,0,MAX(-INT(Stock!$E85),COLUMN(Sales!$G$2)-COLUMN(Sales!AI$2)),1,1)*(MOD(Stock!$E85,1)+MAX(INT(Stock!$E85)-(COLUMN(Sales!AI$2)-COLUMN(Sales!$G$2))-1,0))</f>
        <v>0</v>
      </c>
      <c r="AJ85" s="52">
        <f ca="1">SUM(OFFSET(Sales!AJ85,0,MAX(-INT(Stock!$E85)+1,COLUMN(Sales!$G$2)-COLUMN(Sales!AJ$2)),1,MIN(INT(Stock!$E85),COLUMN(Sales!AJ$2)-COLUMN(Sales!$G$2)+1)))+OFFSET(Sales!AJ85,0,MAX(-INT(Stock!$E85),COLUMN(Sales!$G$2)-COLUMN(Sales!AJ$2)),1,1)*(MOD(Stock!$E85,1)+MAX(INT(Stock!$E85)-(COLUMN(Sales!AJ$2)-COLUMN(Sales!$G$2))-1,0))</f>
        <v>0</v>
      </c>
      <c r="AK85" s="52">
        <f ca="1">SUM(OFFSET(Sales!AK85,0,MAX(-INT(Stock!$E85)+1,COLUMN(Sales!$G$2)-COLUMN(Sales!AK$2)),1,MIN(INT(Stock!$E85),COLUMN(Sales!AK$2)-COLUMN(Sales!$G$2)+1)))+OFFSET(Sales!AK85,0,MAX(-INT(Stock!$E85),COLUMN(Sales!$G$2)-COLUMN(Sales!AK$2)),1,1)*(MOD(Stock!$E85,1)+MAX(INT(Stock!$E85)-(COLUMN(Sales!AK$2)-COLUMN(Sales!$G$2))-1,0))</f>
        <v>0</v>
      </c>
      <c r="AL85" s="52">
        <f ca="1">SUM(OFFSET(Sales!AL85,0,MAX(-INT(Stock!$E85)+1,COLUMN(Sales!$G$2)-COLUMN(Sales!AL$2)),1,MIN(INT(Stock!$E85),COLUMN(Sales!AL$2)-COLUMN(Sales!$G$2)+1)))+OFFSET(Sales!AL85,0,MAX(-INT(Stock!$E85),COLUMN(Sales!$G$2)-COLUMN(Sales!AL$2)),1,1)*(MOD(Stock!$E85,1)+MAX(INT(Stock!$E85)-(COLUMN(Sales!AL$2)-COLUMN(Sales!$G$2))-1,0))</f>
        <v>8</v>
      </c>
      <c r="AM85" s="52">
        <f ca="1">SUM(OFFSET(Sales!AM85,0,MAX(-INT(Stock!$E85)+1,COLUMN(Sales!$G$2)-COLUMN(Sales!AM$2)),1,MIN(INT(Stock!$E85),COLUMN(Sales!AM$2)-COLUMN(Sales!$G$2)+1)))+OFFSET(Sales!AM85,0,MAX(-INT(Stock!$E85),COLUMN(Sales!$G$2)-COLUMN(Sales!AM$2)),1,1)*(MOD(Stock!$E85,1)+MAX(INT(Stock!$E85)-(COLUMN(Sales!AM$2)-COLUMN(Sales!$G$2))-1,0))</f>
        <v>26.666666666666668</v>
      </c>
      <c r="AN85" s="52">
        <f ca="1">SUM(OFFSET(Sales!AN85,0,MAX(-INT(Stock!$E85)+1,COLUMN(Sales!$G$2)-COLUMN(Sales!AN$2)),1,MIN(INT(Stock!$E85),COLUMN(Sales!AN$2)-COLUMN(Sales!$G$2)+1)))+OFFSET(Sales!AN85,0,MAX(-INT(Stock!$E85),COLUMN(Sales!$G$2)-COLUMN(Sales!AN$2)),1,1)*(MOD(Stock!$E85,1)+MAX(INT(Stock!$E85)-(COLUMN(Sales!AN$2)-COLUMN(Sales!$G$2))-1,0))</f>
        <v>64</v>
      </c>
      <c r="AO85" s="52">
        <f ca="1">SUM(OFFSET(Sales!AO85,0,MAX(-INT(Stock!$E85)+1,COLUMN(Sales!$G$2)-COLUMN(Sales!AO$2)),1,MIN(INT(Stock!$E85),COLUMN(Sales!AO$2)-COLUMN(Sales!$G$2)+1)))+OFFSET(Sales!AO85,0,MAX(-INT(Stock!$E85),COLUMN(Sales!$G$2)-COLUMN(Sales!AO$2)),1,1)*(MOD(Stock!$E85,1)+MAX(INT(Stock!$E85)-(COLUMN(Sales!AO$2)-COLUMN(Sales!$G$2))-1,0))</f>
        <v>106.66666666666667</v>
      </c>
      <c r="AP85" s="52">
        <f ca="1">SUM(OFFSET(Sales!AP85,0,MAX(-INT(Stock!$E85)+1,COLUMN(Sales!$G$2)-COLUMN(Sales!AP$2)),1,MIN(INT(Stock!$E85),COLUMN(Sales!AP$2)-COLUMN(Sales!$G$2)+1)))+OFFSET(Sales!AP85,0,MAX(-INT(Stock!$E85),COLUMN(Sales!$G$2)-COLUMN(Sales!AP$2)),1,1)*(MOD(Stock!$E85,1)+MAX(INT(Stock!$E85)-(COLUMN(Sales!AP$2)-COLUMN(Sales!$G$2))-1,0))</f>
        <v>147.55555555555557</v>
      </c>
      <c r="AQ85" s="52">
        <f ca="1">SUM(OFFSET(Sales!AQ85,0,MAX(-INT(Stock!$E85)+1,COLUMN(Sales!$G$2)-COLUMN(Sales!AQ$2)),1,MIN(INT(Stock!$E85),COLUMN(Sales!AQ$2)-COLUMN(Sales!$G$2)+1)))+OFFSET(Sales!AQ85,0,MAX(-INT(Stock!$E85),COLUMN(Sales!$G$2)-COLUMN(Sales!AQ$2)),1,1)*(MOD(Stock!$E85,1)+MAX(INT(Stock!$E85)-(COLUMN(Sales!AQ$2)-COLUMN(Sales!$G$2))-1,0))</f>
        <v>172.44444444444446</v>
      </c>
      <c r="AR85" s="52">
        <f ca="1">SUM(OFFSET(Sales!AR85,0,MAX(-INT(Stock!$E85)+1,COLUMN(Sales!$G$2)-COLUMN(Sales!AR$2)),1,MIN(INT(Stock!$E85),COLUMN(Sales!AR$2)-COLUMN(Sales!$G$2)+1)))+OFFSET(Sales!AR85,0,MAX(-INT(Stock!$E85),COLUMN(Sales!$G$2)-COLUMN(Sales!AR$2)),1,1)*(MOD(Stock!$E85,1)+MAX(INT(Stock!$E85)-(COLUMN(Sales!AR$2)-COLUMN(Sales!$G$2))-1,0))</f>
        <v>184</v>
      </c>
      <c r="AS85" s="52">
        <f ca="1">SUM(OFFSET(Sales!AS85,0,MAX(-INT(Stock!$E85)+1,COLUMN(Sales!$G$2)-COLUMN(Sales!AS$2)),1,MIN(INT(Stock!$E85),COLUMN(Sales!AS$2)-COLUMN(Sales!$G$2)+1)))+OFFSET(Sales!AS85,0,MAX(-INT(Stock!$E85),COLUMN(Sales!$G$2)-COLUMN(Sales!AS$2)),1,1)*(MOD(Stock!$E85,1)+MAX(INT(Stock!$E85)-(COLUMN(Sales!AS$2)-COLUMN(Sales!$G$2))-1,0))</f>
        <v>186.66666666666669</v>
      </c>
      <c r="AT85" s="52">
        <f ca="1">SUM(OFFSET(Sales!AT85,0,MAX(-INT(Stock!$E85)+1,COLUMN(Sales!$G$2)-COLUMN(Sales!AT$2)),1,MIN(INT(Stock!$E85),COLUMN(Sales!AT$2)-COLUMN(Sales!$G$2)+1)))+OFFSET(Sales!AT85,0,MAX(-INT(Stock!$E85),COLUMN(Sales!$G$2)-COLUMN(Sales!AT$2)),1,1)*(MOD(Stock!$E85,1)+MAX(INT(Stock!$E85)-(COLUMN(Sales!AT$2)-COLUMN(Sales!$G$2))-1,0))</f>
        <v>184.00000000000003</v>
      </c>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c r="CC85" s="52"/>
      <c r="CD85" s="52"/>
      <c r="CE85" s="52"/>
    </row>
    <row r="86" spans="2:83" ht="24" x14ac:dyDescent="0.25">
      <c r="B86" s="307"/>
      <c r="C86" s="54" t="s">
        <v>17</v>
      </c>
      <c r="E86" s="61">
        <f>'Life&amp;Use'!Q10</f>
        <v>3.3333333333333335</v>
      </c>
      <c r="G86" s="211"/>
      <c r="H86" s="211"/>
      <c r="I86" s="211"/>
      <c r="J86" s="211"/>
      <c r="K86" s="211"/>
      <c r="L86" s="211"/>
      <c r="M86" s="211"/>
      <c r="N86" s="211"/>
      <c r="O86" s="211"/>
      <c r="P86" s="211"/>
      <c r="Q86" s="211"/>
      <c r="R86" s="211"/>
      <c r="S86" s="211"/>
      <c r="T86" s="211"/>
      <c r="U86" s="211"/>
      <c r="V86" s="211"/>
      <c r="W86" s="52">
        <f ca="1">SUM(OFFSET(Sales!W86,0,MAX(-INT(Stock!$E86)+1,COLUMN(Sales!$G$2)-COLUMN(Sales!W$2)),1,MIN(INT(Stock!$E86),COLUMN(Sales!W$2)-COLUMN(Sales!$G$2)+1)))+OFFSET(Sales!W86,0,MAX(-INT(Stock!$E86),COLUMN(Sales!$G$2)-COLUMN(Sales!W$2)),1,1)*(MOD(Stock!$E86,1)+MAX(INT(Stock!$E86)-(COLUMN(Sales!W$2)-COLUMN(Sales!$G$2))-1,0))</f>
        <v>0</v>
      </c>
      <c r="X86" s="52">
        <f ca="1">SUM(OFFSET(Sales!X86,0,MAX(-INT(Stock!$E86)+1,COLUMN(Sales!$G$2)-COLUMN(Sales!X$2)),1,MIN(INT(Stock!$E86),COLUMN(Sales!X$2)-COLUMN(Sales!$G$2)+1)))+OFFSET(Sales!X86,0,MAX(-INT(Stock!$E86),COLUMN(Sales!$G$2)-COLUMN(Sales!X$2)),1,1)*(MOD(Stock!$E86,1)+MAX(INT(Stock!$E86)-(COLUMN(Sales!X$2)-COLUMN(Sales!$G$2))-1,0))</f>
        <v>0</v>
      </c>
      <c r="Y86" s="52">
        <f ca="1">SUM(OFFSET(Sales!Y86,0,MAX(-INT(Stock!$E86)+1,COLUMN(Sales!$G$2)-COLUMN(Sales!Y$2)),1,MIN(INT(Stock!$E86),COLUMN(Sales!Y$2)-COLUMN(Sales!$G$2)+1)))+OFFSET(Sales!Y86,0,MAX(-INT(Stock!$E86),COLUMN(Sales!$G$2)-COLUMN(Sales!Y$2)),1,1)*(MOD(Stock!$E86,1)+MAX(INT(Stock!$E86)-(COLUMN(Sales!Y$2)-COLUMN(Sales!$G$2))-1,0))</f>
        <v>0</v>
      </c>
      <c r="Z86" s="52">
        <f ca="1">SUM(OFFSET(Sales!Z86,0,MAX(-INT(Stock!$E86)+1,COLUMN(Sales!$G$2)-COLUMN(Sales!Z$2)),1,MIN(INT(Stock!$E86),COLUMN(Sales!Z$2)-COLUMN(Sales!$G$2)+1)))+OFFSET(Sales!Z86,0,MAX(-INT(Stock!$E86),COLUMN(Sales!$G$2)-COLUMN(Sales!Z$2)),1,1)*(MOD(Stock!$E86,1)+MAX(INT(Stock!$E86)-(COLUMN(Sales!Z$2)-COLUMN(Sales!$G$2))-1,0))</f>
        <v>0</v>
      </c>
      <c r="AA86" s="52">
        <f ca="1">SUM(OFFSET(Sales!AA86,0,MAX(-INT(Stock!$E86)+1,COLUMN(Sales!$G$2)-COLUMN(Sales!AA$2)),1,MIN(INT(Stock!$E86),COLUMN(Sales!AA$2)-COLUMN(Sales!$G$2)+1)))+OFFSET(Sales!AA86,0,MAX(-INT(Stock!$E86),COLUMN(Sales!$G$2)-COLUMN(Sales!AA$2)),1,1)*(MOD(Stock!$E86,1)+MAX(INT(Stock!$E86)-(COLUMN(Sales!AA$2)-COLUMN(Sales!$G$2))-1,0))</f>
        <v>0</v>
      </c>
      <c r="AB86" s="52">
        <f ca="1">SUM(OFFSET(Sales!AB86,0,MAX(-INT(Stock!$E86)+1,COLUMN(Sales!$G$2)-COLUMN(Sales!AB$2)),1,MIN(INT(Stock!$E86),COLUMN(Sales!AB$2)-COLUMN(Sales!$G$2)+1)))+OFFSET(Sales!AB86,0,MAX(-INT(Stock!$E86),COLUMN(Sales!$G$2)-COLUMN(Sales!AB$2)),1,1)*(MOD(Stock!$E86,1)+MAX(INT(Stock!$E86)-(COLUMN(Sales!AB$2)-COLUMN(Sales!$G$2))-1,0))</f>
        <v>0</v>
      </c>
      <c r="AC86" s="52">
        <f ca="1">SUM(OFFSET(Sales!AC86,0,MAX(-INT(Stock!$E86)+1,COLUMN(Sales!$G$2)-COLUMN(Sales!AC$2)),1,MIN(INT(Stock!$E86),COLUMN(Sales!AC$2)-COLUMN(Sales!$G$2)+1)))+OFFSET(Sales!AC86,0,MAX(-INT(Stock!$E86),COLUMN(Sales!$G$2)-COLUMN(Sales!AC$2)),1,1)*(MOD(Stock!$E86,1)+MAX(INT(Stock!$E86)-(COLUMN(Sales!AC$2)-COLUMN(Sales!$G$2))-1,0))</f>
        <v>0</v>
      </c>
      <c r="AD86" s="52">
        <f ca="1">SUM(OFFSET(Sales!AD86,0,MAX(-INT(Stock!$E86)+1,COLUMN(Sales!$G$2)-COLUMN(Sales!AD$2)),1,MIN(INT(Stock!$E86),COLUMN(Sales!AD$2)-COLUMN(Sales!$G$2)+1)))+OFFSET(Sales!AD86,0,MAX(-INT(Stock!$E86),COLUMN(Sales!$G$2)-COLUMN(Sales!AD$2)),1,1)*(MOD(Stock!$E86,1)+MAX(INT(Stock!$E86)-(COLUMN(Sales!AD$2)-COLUMN(Sales!$G$2))-1,0))</f>
        <v>0</v>
      </c>
      <c r="AE86" s="52">
        <f ca="1">SUM(OFFSET(Sales!AE86,0,MAX(-INT(Stock!$E86)+1,COLUMN(Sales!$G$2)-COLUMN(Sales!AE$2)),1,MIN(INT(Stock!$E86),COLUMN(Sales!AE$2)-COLUMN(Sales!$G$2)+1)))+OFFSET(Sales!AE86,0,MAX(-INT(Stock!$E86),COLUMN(Sales!$G$2)-COLUMN(Sales!AE$2)),1,1)*(MOD(Stock!$E86,1)+MAX(INT(Stock!$E86)-(COLUMN(Sales!AE$2)-COLUMN(Sales!$G$2))-1,0))</f>
        <v>0</v>
      </c>
      <c r="AF86" s="52">
        <f ca="1">SUM(OFFSET(Sales!AF86,0,MAX(-INT(Stock!$E86)+1,COLUMN(Sales!$G$2)-COLUMN(Sales!AF$2)),1,MIN(INT(Stock!$E86),COLUMN(Sales!AF$2)-COLUMN(Sales!$G$2)+1)))+OFFSET(Sales!AF86,0,MAX(-INT(Stock!$E86),COLUMN(Sales!$G$2)-COLUMN(Sales!AF$2)),1,1)*(MOD(Stock!$E86,1)+MAX(INT(Stock!$E86)-(COLUMN(Sales!AF$2)-COLUMN(Sales!$G$2))-1,0))</f>
        <v>0</v>
      </c>
      <c r="AG86" s="52">
        <f ca="1">SUM(OFFSET(Sales!AG86,0,MAX(-INT(Stock!$E86)+1,COLUMN(Sales!$G$2)-COLUMN(Sales!AG$2)),1,MIN(INT(Stock!$E86),COLUMN(Sales!AG$2)-COLUMN(Sales!$G$2)+1)))+OFFSET(Sales!AG86,0,MAX(-INT(Stock!$E86),COLUMN(Sales!$G$2)-COLUMN(Sales!AG$2)),1,1)*(MOD(Stock!$E86,1)+MAX(INT(Stock!$E86)-(COLUMN(Sales!AG$2)-COLUMN(Sales!$G$2))-1,0))</f>
        <v>0</v>
      </c>
      <c r="AH86" s="52">
        <f ca="1">SUM(OFFSET(Sales!AH86,0,MAX(-INT(Stock!$E86)+1,COLUMN(Sales!$G$2)-COLUMN(Sales!AH$2)),1,MIN(INT(Stock!$E86),COLUMN(Sales!AH$2)-COLUMN(Sales!$G$2)+1)))+OFFSET(Sales!AH86,0,MAX(-INT(Stock!$E86),COLUMN(Sales!$G$2)-COLUMN(Sales!AH$2)),1,1)*(MOD(Stock!$E86,1)+MAX(INT(Stock!$E86)-(COLUMN(Sales!AH$2)-COLUMN(Sales!$G$2))-1,0))</f>
        <v>0</v>
      </c>
      <c r="AI86" s="52">
        <f ca="1">SUM(OFFSET(Sales!AI86,0,MAX(-INT(Stock!$E86)+1,COLUMN(Sales!$G$2)-COLUMN(Sales!AI$2)),1,MIN(INT(Stock!$E86),COLUMN(Sales!AI$2)-COLUMN(Sales!$G$2)+1)))+OFFSET(Sales!AI86,0,MAX(-INT(Stock!$E86),COLUMN(Sales!$G$2)-COLUMN(Sales!AI$2)),1,1)*(MOD(Stock!$E86,1)+MAX(INT(Stock!$E86)-(COLUMN(Sales!AI$2)-COLUMN(Sales!$G$2))-1,0))</f>
        <v>0</v>
      </c>
      <c r="AJ86" s="52">
        <f ca="1">SUM(OFFSET(Sales!AJ86,0,MAX(-INT(Stock!$E86)+1,COLUMN(Sales!$G$2)-COLUMN(Sales!AJ$2)),1,MIN(INT(Stock!$E86),COLUMN(Sales!AJ$2)-COLUMN(Sales!$G$2)+1)))+OFFSET(Sales!AJ86,0,MAX(-INT(Stock!$E86),COLUMN(Sales!$G$2)-COLUMN(Sales!AJ$2)),1,1)*(MOD(Stock!$E86,1)+MAX(INT(Stock!$E86)-(COLUMN(Sales!AJ$2)-COLUMN(Sales!$G$2))-1,0))</f>
        <v>0</v>
      </c>
      <c r="AK86" s="52">
        <f ca="1">SUM(OFFSET(Sales!AK86,0,MAX(-INT(Stock!$E86)+1,COLUMN(Sales!$G$2)-COLUMN(Sales!AK$2)),1,MIN(INT(Stock!$E86),COLUMN(Sales!AK$2)-COLUMN(Sales!$G$2)+1)))+OFFSET(Sales!AK86,0,MAX(-INT(Stock!$E86),COLUMN(Sales!$G$2)-COLUMN(Sales!AK$2)),1,1)*(MOD(Stock!$E86,1)+MAX(INT(Stock!$E86)-(COLUMN(Sales!AK$2)-COLUMN(Sales!$G$2))-1,0))</f>
        <v>0</v>
      </c>
      <c r="AL86" s="52">
        <f ca="1">SUM(OFFSET(Sales!AL86,0,MAX(-INT(Stock!$E86)+1,COLUMN(Sales!$G$2)-COLUMN(Sales!AL$2)),1,MIN(INT(Stock!$E86),COLUMN(Sales!AL$2)-COLUMN(Sales!$G$2)+1)))+OFFSET(Sales!AL86,0,MAX(-INT(Stock!$E86),COLUMN(Sales!$G$2)-COLUMN(Sales!AL$2)),1,1)*(MOD(Stock!$E86,1)+MAX(INT(Stock!$E86)-(COLUMN(Sales!AL$2)-COLUMN(Sales!$G$2))-1,0))</f>
        <v>0</v>
      </c>
      <c r="AM86" s="52">
        <f ca="1">SUM(OFFSET(Sales!AM86,0,MAX(-INT(Stock!$E86)+1,COLUMN(Sales!$G$2)-COLUMN(Sales!AM$2)),1,MIN(INT(Stock!$E86),COLUMN(Sales!AM$2)-COLUMN(Sales!$G$2)+1)))+OFFSET(Sales!AM86,0,MAX(-INT(Stock!$E86),COLUMN(Sales!$G$2)-COLUMN(Sales!AM$2)),1,1)*(MOD(Stock!$E86,1)+MAX(INT(Stock!$E86)-(COLUMN(Sales!AM$2)-COLUMN(Sales!$G$2))-1,0))</f>
        <v>2.666666666666667</v>
      </c>
      <c r="AN86" s="52">
        <f ca="1">SUM(OFFSET(Sales!AN86,0,MAX(-INT(Stock!$E86)+1,COLUMN(Sales!$G$2)-COLUMN(Sales!AN$2)),1,MIN(INT(Stock!$E86),COLUMN(Sales!AN$2)-COLUMN(Sales!$G$2)+1)))+OFFSET(Sales!AN86,0,MAX(-INT(Stock!$E86),COLUMN(Sales!$G$2)-COLUMN(Sales!AN$2)),1,1)*(MOD(Stock!$E86,1)+MAX(INT(Stock!$E86)-(COLUMN(Sales!AN$2)-COLUMN(Sales!$G$2))-1,0))</f>
        <v>24.000000000000004</v>
      </c>
      <c r="AO86" s="52">
        <f ca="1">SUM(OFFSET(Sales!AO86,0,MAX(-INT(Stock!$E86)+1,COLUMN(Sales!$G$2)-COLUMN(Sales!AO$2)),1,MIN(INT(Stock!$E86),COLUMN(Sales!AO$2)-COLUMN(Sales!$G$2)+1)))+OFFSET(Sales!AO86,0,MAX(-INT(Stock!$E86),COLUMN(Sales!$G$2)-COLUMN(Sales!AO$2)),1,1)*(MOD(Stock!$E86,1)+MAX(INT(Stock!$E86)-(COLUMN(Sales!AO$2)-COLUMN(Sales!$G$2))-1,0))</f>
        <v>88.8</v>
      </c>
      <c r="AP86" s="52">
        <f ca="1">SUM(OFFSET(Sales!AP86,0,MAX(-INT(Stock!$E86)+1,COLUMN(Sales!$G$2)-COLUMN(Sales!AP$2)),1,MIN(INT(Stock!$E86),COLUMN(Sales!AP$2)-COLUMN(Sales!$G$2)+1)))+OFFSET(Sales!AP86,0,MAX(-INT(Stock!$E86),COLUMN(Sales!$G$2)-COLUMN(Sales!AP$2)),1,1)*(MOD(Stock!$E86,1)+MAX(INT(Stock!$E86)-(COLUMN(Sales!AP$2)-COLUMN(Sales!$G$2))-1,0))</f>
        <v>200.08888888888887</v>
      </c>
      <c r="AQ86" s="52">
        <f ca="1">SUM(OFFSET(Sales!AQ86,0,MAX(-INT(Stock!$E86)+1,COLUMN(Sales!$G$2)-COLUMN(Sales!AQ$2)),1,MIN(INT(Stock!$E86),COLUMN(Sales!AQ$2)-COLUMN(Sales!$G$2)+1)))+OFFSET(Sales!AQ86,0,MAX(-INT(Stock!$E86),COLUMN(Sales!$G$2)-COLUMN(Sales!AQ$2)),1,1)*(MOD(Stock!$E86,1)+MAX(INT(Stock!$E86)-(COLUMN(Sales!AQ$2)-COLUMN(Sales!$G$2))-1,0))</f>
        <v>322.57777777777784</v>
      </c>
      <c r="AR86" s="52">
        <f ca="1">SUM(OFFSET(Sales!AR86,0,MAX(-INT(Stock!$E86)+1,COLUMN(Sales!$G$2)-COLUMN(Sales!AR$2)),1,MIN(INT(Stock!$E86),COLUMN(Sales!AR$2)-COLUMN(Sales!$G$2)+1)))+OFFSET(Sales!AR86,0,MAX(-INT(Stock!$E86),COLUMN(Sales!$G$2)-COLUMN(Sales!AR$2)),1,1)*(MOD(Stock!$E86,1)+MAX(INT(Stock!$E86)-(COLUMN(Sales!AR$2)-COLUMN(Sales!$G$2))-1,0))</f>
        <v>428.80000000000007</v>
      </c>
      <c r="AS86" s="52">
        <f ca="1">SUM(OFFSET(Sales!AS86,0,MAX(-INT(Stock!$E86)+1,COLUMN(Sales!$G$2)-COLUMN(Sales!AS$2)),1,MIN(INT(Stock!$E86),COLUMN(Sales!AS$2)-COLUMN(Sales!$G$2)+1)))+OFFSET(Sales!AS86,0,MAX(-INT(Stock!$E86),COLUMN(Sales!$G$2)-COLUMN(Sales!AS$2)),1,1)*(MOD(Stock!$E86,1)+MAX(INT(Stock!$E86)-(COLUMN(Sales!AS$2)-COLUMN(Sales!$G$2))-1,0))</f>
        <v>527.28888888888889</v>
      </c>
      <c r="AT86" s="52">
        <f ca="1">SUM(OFFSET(Sales!AT86,0,MAX(-INT(Stock!$E86)+1,COLUMN(Sales!$G$2)-COLUMN(Sales!AT$2)),1,MIN(INT(Stock!$E86),COLUMN(Sales!AT$2)-COLUMN(Sales!$G$2)+1)))+OFFSET(Sales!AT86,0,MAX(-INT(Stock!$E86),COLUMN(Sales!$G$2)-COLUMN(Sales!AT$2)),1,1)*(MOD(Stock!$E86,1)+MAX(INT(Stock!$E86)-(COLUMN(Sales!AT$2)-COLUMN(Sales!$G$2))-1,0))</f>
        <v>640</v>
      </c>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52"/>
      <c r="CD86" s="52"/>
      <c r="CE86" s="52"/>
    </row>
    <row r="87" spans="2:83" ht="22.2" customHeight="1" x14ac:dyDescent="0.25">
      <c r="B87" s="307"/>
      <c r="C87" s="54" t="s">
        <v>74</v>
      </c>
      <c r="E87" s="61">
        <f>'Life&amp;Use'!R10</f>
        <v>3.3333333333333335</v>
      </c>
      <c r="G87" s="211"/>
      <c r="H87" s="211"/>
      <c r="I87" s="211"/>
      <c r="J87" s="211"/>
      <c r="K87" s="211"/>
      <c r="L87" s="211"/>
      <c r="M87" s="211"/>
      <c r="N87" s="211"/>
      <c r="O87" s="211"/>
      <c r="P87" s="211"/>
      <c r="Q87" s="211"/>
      <c r="R87" s="211"/>
      <c r="S87" s="211"/>
      <c r="T87" s="211"/>
      <c r="U87" s="211"/>
      <c r="V87" s="211"/>
      <c r="W87" s="52">
        <f ca="1">SUM(OFFSET(Sales!W87,0,MAX(-INT(Stock!$E87)+1,COLUMN(Sales!$G$2)-COLUMN(Sales!W$2)),1,MIN(INT(Stock!$E87),COLUMN(Sales!W$2)-COLUMN(Sales!$G$2)+1)))+OFFSET(Sales!W87,0,MAX(-INT(Stock!$E87),COLUMN(Sales!$G$2)-COLUMN(Sales!W$2)),1,1)*(MOD(Stock!$E87,1)+MAX(INT(Stock!$E87)-(COLUMN(Sales!W$2)-COLUMN(Sales!$G$2))-1,0))</f>
        <v>0</v>
      </c>
      <c r="X87" s="52">
        <f ca="1">SUM(OFFSET(Sales!X87,0,MAX(-INT(Stock!$E87)+1,COLUMN(Sales!$G$2)-COLUMN(Sales!X$2)),1,MIN(INT(Stock!$E87),COLUMN(Sales!X$2)-COLUMN(Sales!$G$2)+1)))+OFFSET(Sales!X87,0,MAX(-INT(Stock!$E87),COLUMN(Sales!$G$2)-COLUMN(Sales!X$2)),1,1)*(MOD(Stock!$E87,1)+MAX(INT(Stock!$E87)-(COLUMN(Sales!X$2)-COLUMN(Sales!$G$2))-1,0))</f>
        <v>0</v>
      </c>
      <c r="Y87" s="52">
        <f ca="1">SUM(OFFSET(Sales!Y87,0,MAX(-INT(Stock!$E87)+1,COLUMN(Sales!$G$2)-COLUMN(Sales!Y$2)),1,MIN(INT(Stock!$E87),COLUMN(Sales!Y$2)-COLUMN(Sales!$G$2)+1)))+OFFSET(Sales!Y87,0,MAX(-INT(Stock!$E87),COLUMN(Sales!$G$2)-COLUMN(Sales!Y$2)),1,1)*(MOD(Stock!$E87,1)+MAX(INT(Stock!$E87)-(COLUMN(Sales!Y$2)-COLUMN(Sales!$G$2))-1,0))</f>
        <v>5.624732008000001E-2</v>
      </c>
      <c r="Z87" s="52">
        <f ca="1">SUM(OFFSET(Sales!Z87,0,MAX(-INT(Stock!$E87)+1,COLUMN(Sales!$G$2)-COLUMN(Sales!Z$2)),1,MIN(INT(Stock!$E87),COLUMN(Sales!Z$2)-COLUMN(Sales!$G$2)+1)))+OFFSET(Sales!Z87,0,MAX(-INT(Stock!$E87),COLUMN(Sales!$G$2)-COLUMN(Sales!Z$2)),1,1)*(MOD(Stock!$E87,1)+MAX(INT(Stock!$E87)-(COLUMN(Sales!Z$2)-COLUMN(Sales!$G$2))-1,0))</f>
        <v>0.48446753402303044</v>
      </c>
      <c r="AA87" s="52">
        <f ca="1">SUM(OFFSET(Sales!AA87,0,MAX(-INT(Stock!$E87)+1,COLUMN(Sales!$G$2)-COLUMN(Sales!AA$2)),1,MIN(INT(Stock!$E87),COLUMN(Sales!AA$2)-COLUMN(Sales!$G$2)+1)))+OFFSET(Sales!AA87,0,MAX(-INT(Stock!$E87),COLUMN(Sales!$G$2)-COLUMN(Sales!AA$2)),1,1)*(MOD(Stock!$E87,1)+MAX(INT(Stock!$E87)-(COLUMN(Sales!AA$2)-COLUMN(Sales!$G$2))-1,0))</f>
        <v>2.0041287293781824</v>
      </c>
      <c r="AB87" s="52">
        <f ca="1">SUM(OFFSET(Sales!AB87,0,MAX(-INT(Stock!$E87)+1,COLUMN(Sales!$G$2)-COLUMN(Sales!AB$2)),1,MIN(INT(Stock!$E87),COLUMN(Sales!AB$2)-COLUMN(Sales!$G$2)+1)))+OFFSET(Sales!AB87,0,MAX(-INT(Stock!$E87),COLUMN(Sales!$G$2)-COLUMN(Sales!AB$2)),1,1)*(MOD(Stock!$E87,1)+MAX(INT(Stock!$E87)-(COLUMN(Sales!AB$2)-COLUMN(Sales!$G$2))-1,0))</f>
        <v>5.6759516155503027</v>
      </c>
      <c r="AC87" s="52">
        <f ca="1">SUM(OFFSET(Sales!AC87,0,MAX(-INT(Stock!$E87)+1,COLUMN(Sales!$G$2)-COLUMN(Sales!AC$2)),1,MIN(INT(Stock!$E87),COLUMN(Sales!AC$2)-COLUMN(Sales!$G$2)+1)))+OFFSET(Sales!AC87,0,MAX(-INT(Stock!$E87),COLUMN(Sales!$G$2)-COLUMN(Sales!AC$2)),1,1)*(MOD(Stock!$E87,1)+MAX(INT(Stock!$E87)-(COLUMN(Sales!AC$2)-COLUMN(Sales!$G$2))-1,0))</f>
        <v>12.352040268517978</v>
      </c>
      <c r="AD87" s="52">
        <f ca="1">SUM(OFFSET(Sales!AD87,0,MAX(-INT(Stock!$E87)+1,COLUMN(Sales!$G$2)-COLUMN(Sales!AD$2)),1,MIN(INT(Stock!$E87),COLUMN(Sales!AD$2)-COLUMN(Sales!$G$2)+1)))+OFFSET(Sales!AD87,0,MAX(-INT(Stock!$E87),COLUMN(Sales!$G$2)-COLUMN(Sales!AD$2)),1,1)*(MOD(Stock!$E87,1)+MAX(INT(Stock!$E87)-(COLUMN(Sales!AD$2)-COLUMN(Sales!$G$2))-1,0))</f>
        <v>22.269585656353129</v>
      </c>
      <c r="AE87" s="52">
        <f ca="1">SUM(OFFSET(Sales!AE87,0,MAX(-INT(Stock!$E87)+1,COLUMN(Sales!$G$2)-COLUMN(Sales!AE$2)),1,MIN(INT(Stock!$E87),COLUMN(Sales!AE$2)-COLUMN(Sales!$G$2)+1)))+OFFSET(Sales!AE87,0,MAX(-INT(Stock!$E87),COLUMN(Sales!$G$2)-COLUMN(Sales!AE$2)),1,1)*(MOD(Stock!$E87,1)+MAX(INT(Stock!$E87)-(COLUMN(Sales!AE$2)-COLUMN(Sales!$G$2))-1,0))</f>
        <v>34.999687968307875</v>
      </c>
      <c r="AF87" s="52">
        <f ca="1">SUM(OFFSET(Sales!AF87,0,MAX(-INT(Stock!$E87)+1,COLUMN(Sales!$G$2)-COLUMN(Sales!AF$2)),1,MIN(INT(Stock!$E87),COLUMN(Sales!AF$2)-COLUMN(Sales!$G$2)+1)))+OFFSET(Sales!AF87,0,MAX(-INT(Stock!$E87),COLUMN(Sales!$G$2)-COLUMN(Sales!AF$2)),1,1)*(MOD(Stock!$E87,1)+MAX(INT(Stock!$E87)-(COLUMN(Sales!AF$2)-COLUMN(Sales!$G$2))-1,0))</f>
        <v>49.823509524716762</v>
      </c>
      <c r="AG87" s="52">
        <f ca="1">SUM(OFFSET(Sales!AG87,0,MAX(-INT(Stock!$E87)+1,COLUMN(Sales!$G$2)-COLUMN(Sales!AG$2)),1,MIN(INT(Stock!$E87),COLUMN(Sales!AG$2)-COLUMN(Sales!$G$2)+1)))+OFFSET(Sales!AG87,0,MAX(-INT(Stock!$E87),COLUMN(Sales!$G$2)-COLUMN(Sales!AG$2)),1,1)*(MOD(Stock!$E87,1)+MAX(INT(Stock!$E87)-(COLUMN(Sales!AG$2)-COLUMN(Sales!$G$2))-1,0))</f>
        <v>66.06320350566007</v>
      </c>
      <c r="AH87" s="52">
        <f ca="1">SUM(OFFSET(Sales!AH87,0,MAX(-INT(Stock!$E87)+1,COLUMN(Sales!$G$2)-COLUMN(Sales!AH$2)),1,MIN(INT(Stock!$E87),COLUMN(Sales!AH$2)-COLUMN(Sales!$G$2)+1)))+OFFSET(Sales!AH87,0,MAX(-INT(Stock!$E87),COLUMN(Sales!$G$2)-COLUMN(Sales!AH$2)),1,1)*(MOD(Stock!$E87,1)+MAX(INT(Stock!$E87)-(COLUMN(Sales!AH$2)-COLUMN(Sales!$G$2))-1,0))</f>
        <v>83.170872028004709</v>
      </c>
      <c r="AI87" s="52">
        <f ca="1">SUM(OFFSET(Sales!AI87,0,MAX(-INT(Stock!$E87)+1,COLUMN(Sales!$G$2)-COLUMN(Sales!AI$2)),1,MIN(INT(Stock!$E87),COLUMN(Sales!AI$2)-COLUMN(Sales!$G$2)+1)))+OFFSET(Sales!AI87,0,MAX(-INT(Stock!$E87),COLUMN(Sales!$G$2)-COLUMN(Sales!AI$2)),1,1)*(MOD(Stock!$E87,1)+MAX(INT(Stock!$E87)-(COLUMN(Sales!AI$2)-COLUMN(Sales!$G$2))-1,0))</f>
        <v>100.75410645449632</v>
      </c>
      <c r="AJ87" s="52">
        <f ca="1">SUM(OFFSET(Sales!AJ87,0,MAX(-INT(Stock!$E87)+1,COLUMN(Sales!$G$2)-COLUMN(Sales!AJ$2)),1,MIN(INT(Stock!$E87),COLUMN(Sales!AJ$2)-COLUMN(Sales!$G$2)+1)))+OFFSET(Sales!AJ87,0,MAX(-INT(Stock!$E87),COLUMN(Sales!$G$2)-COLUMN(Sales!AJ$2)),1,1)*(MOD(Stock!$E87,1)+MAX(INT(Stock!$E87)-(COLUMN(Sales!AJ$2)-COLUMN(Sales!$G$2))-1,0))</f>
        <v>118.63662571716839</v>
      </c>
      <c r="AK87" s="52">
        <f ca="1">SUM(OFFSET(Sales!AK87,0,MAX(-INT(Stock!$E87)+1,COLUMN(Sales!$G$2)-COLUMN(Sales!AK$2)),1,MIN(INT(Stock!$E87),COLUMN(Sales!AK$2)-COLUMN(Sales!$G$2)+1)))+OFFSET(Sales!AK87,0,MAX(-INT(Stock!$E87),COLUMN(Sales!$G$2)-COLUMN(Sales!AK$2)),1,1)*(MOD(Stock!$E87,1)+MAX(INT(Stock!$E87)-(COLUMN(Sales!AK$2)-COLUMN(Sales!$G$2))-1,0))</f>
        <v>137.09976871104783</v>
      </c>
      <c r="AL87" s="52">
        <f ca="1">SUM(OFFSET(Sales!AL87,0,MAX(-INT(Stock!$E87)+1,COLUMN(Sales!$G$2)-COLUMN(Sales!AL$2)),1,MIN(INT(Stock!$E87),COLUMN(Sales!AL$2)-COLUMN(Sales!$G$2)+1)))+OFFSET(Sales!AL87,0,MAX(-INT(Stock!$E87),COLUMN(Sales!$G$2)-COLUMN(Sales!AL$2)),1,1)*(MOD(Stock!$E87,1)+MAX(INT(Stock!$E87)-(COLUMN(Sales!AL$2)-COLUMN(Sales!$G$2))-1,0))</f>
        <v>157.68864475720525</v>
      </c>
      <c r="AM87" s="52">
        <f ca="1">SUM(OFFSET(Sales!AM87,0,MAX(-INT(Stock!$E87)+1,COLUMN(Sales!$G$2)-COLUMN(Sales!AM$2)),1,MIN(INT(Stock!$E87),COLUMN(Sales!AM$2)-COLUMN(Sales!$G$2)+1)))+OFFSET(Sales!AM87,0,MAX(-INT(Stock!$E87),COLUMN(Sales!$G$2)-COLUMN(Sales!AM$2)),1,1)*(MOD(Stock!$E87,1)+MAX(INT(Stock!$E87)-(COLUMN(Sales!AM$2)-COLUMN(Sales!$G$2))-1,0))</f>
        <v>183.35316365537818</v>
      </c>
      <c r="AN87" s="52">
        <f ca="1">SUM(OFFSET(Sales!AN87,0,MAX(-INT(Stock!$E87)+1,COLUMN(Sales!$G$2)-COLUMN(Sales!AN$2)),1,MIN(INT(Stock!$E87),COLUMN(Sales!AN$2)-COLUMN(Sales!$G$2)+1)))+OFFSET(Sales!AN87,0,MAX(-INT(Stock!$E87),COLUMN(Sales!$G$2)-COLUMN(Sales!AN$2)),1,1)*(MOD(Stock!$E87,1)+MAX(INT(Stock!$E87)-(COLUMN(Sales!AN$2)-COLUMN(Sales!$G$2))-1,0))</f>
        <v>217.84408638471032</v>
      </c>
      <c r="AO87" s="52">
        <f ca="1">SUM(OFFSET(Sales!AO87,0,MAX(-INT(Stock!$E87)+1,COLUMN(Sales!$G$2)-COLUMN(Sales!AO$2)),1,MIN(INT(Stock!$E87),COLUMN(Sales!AO$2)-COLUMN(Sales!$G$2)+1)))+OFFSET(Sales!AO87,0,MAX(-INT(Stock!$E87),COLUMN(Sales!$G$2)-COLUMN(Sales!AO$2)),1,1)*(MOD(Stock!$E87,1)+MAX(INT(Stock!$E87)-(COLUMN(Sales!AO$2)-COLUMN(Sales!$G$2))-1,0))</f>
        <v>262.63703625722292</v>
      </c>
      <c r="AP87" s="52">
        <f ca="1">SUM(OFFSET(Sales!AP87,0,MAX(-INT(Stock!$E87)+1,COLUMN(Sales!$G$2)-COLUMN(Sales!AP$2)),1,MIN(INT(Stock!$E87),COLUMN(Sales!AP$2)-COLUMN(Sales!$G$2)+1)))+OFFSET(Sales!AP87,0,MAX(-INT(Stock!$E87),COLUMN(Sales!$G$2)-COLUMN(Sales!AP$2)),1,1)*(MOD(Stock!$E87,1)+MAX(INT(Stock!$E87)-(COLUMN(Sales!AP$2)-COLUMN(Sales!$G$2))-1,0))</f>
        <v>315.3328473995299</v>
      </c>
      <c r="AQ87" s="52">
        <f ca="1">SUM(OFFSET(Sales!AQ87,0,MAX(-INT(Stock!$E87)+1,COLUMN(Sales!$G$2)-COLUMN(Sales!AQ$2)),1,MIN(INT(Stock!$E87),COLUMN(Sales!AQ$2)-COLUMN(Sales!$G$2)+1)))+OFFSET(Sales!AQ87,0,MAX(-INT(Stock!$E87),COLUMN(Sales!$G$2)-COLUMN(Sales!AQ$2)),1,1)*(MOD(Stock!$E87,1)+MAX(INT(Stock!$E87)-(COLUMN(Sales!AQ$2)-COLUMN(Sales!$G$2))-1,0))</f>
        <v>369.12068434405398</v>
      </c>
      <c r="AR87" s="52">
        <f ca="1">SUM(OFFSET(Sales!AR87,0,MAX(-INT(Stock!$E87)+1,COLUMN(Sales!$G$2)-COLUMN(Sales!AR$2)),1,MIN(INT(Stock!$E87),COLUMN(Sales!AR$2)-COLUMN(Sales!$G$2)+1)))+OFFSET(Sales!AR87,0,MAX(-INT(Stock!$E87),COLUMN(Sales!$G$2)-COLUMN(Sales!AR$2)),1,1)*(MOD(Stock!$E87,1)+MAX(INT(Stock!$E87)-(COLUMN(Sales!AR$2)-COLUMN(Sales!$G$2))-1,0))</f>
        <v>414.78438719008176</v>
      </c>
      <c r="AS87" s="52">
        <f ca="1">SUM(OFFSET(Sales!AS87,0,MAX(-INT(Stock!$E87)+1,COLUMN(Sales!$G$2)-COLUMN(Sales!AS$2)),1,MIN(INT(Stock!$E87),COLUMN(Sales!AS$2)-COLUMN(Sales!$G$2)+1)))+OFFSET(Sales!AS87,0,MAX(-INT(Stock!$E87),COLUMN(Sales!$G$2)-COLUMN(Sales!AS$2)),1,1)*(MOD(Stock!$E87,1)+MAX(INT(Stock!$E87)-(COLUMN(Sales!AS$2)-COLUMN(Sales!$G$2))-1,0))</f>
        <v>444.36946740001076</v>
      </c>
      <c r="AT87" s="52">
        <f ca="1">SUM(OFFSET(Sales!AT87,0,MAX(-INT(Stock!$E87)+1,COLUMN(Sales!$G$2)-COLUMN(Sales!AT$2)),1,MIN(INT(Stock!$E87),COLUMN(Sales!AT$2)-COLUMN(Sales!$G$2)+1)))+OFFSET(Sales!AT87,0,MAX(-INT(Stock!$E87),COLUMN(Sales!$G$2)-COLUMN(Sales!AT$2)),1,1)*(MOD(Stock!$E87,1)+MAX(INT(Stock!$E87)-(COLUMN(Sales!AT$2)-COLUMN(Sales!$G$2))-1,0))</f>
        <v>446.34948162126022</v>
      </c>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c r="CC87" s="52"/>
      <c r="CD87" s="52"/>
      <c r="CE87" s="52"/>
    </row>
    <row r="88" spans="2:83" x14ac:dyDescent="0.25">
      <c r="B88" s="307"/>
      <c r="C88" s="3" t="s">
        <v>77</v>
      </c>
      <c r="E88" s="61"/>
      <c r="G88" s="20"/>
      <c r="H88" s="20"/>
      <c r="I88" s="20"/>
      <c r="J88" s="20"/>
      <c r="K88" s="20"/>
      <c r="L88" s="20"/>
      <c r="M88" s="20"/>
      <c r="N88" s="20"/>
      <c r="O88" s="20"/>
      <c r="P88" s="20"/>
      <c r="Q88" s="20"/>
      <c r="R88" s="20"/>
      <c r="S88" s="20"/>
      <c r="T88" s="20"/>
      <c r="U88" s="20"/>
      <c r="V88" s="20"/>
      <c r="W88" s="6">
        <f t="shared" ref="W88:CE88" ca="1" si="80">SUM(W82:W87)</f>
        <v>239.12760287708181</v>
      </c>
      <c r="X88" s="6">
        <f t="shared" ca="1" si="80"/>
        <v>280.41611855410565</v>
      </c>
      <c r="Y88" s="6">
        <f t="shared" ca="1" si="80"/>
        <v>334.40526405432513</v>
      </c>
      <c r="Z88" s="6">
        <f t="shared" ca="1" si="80"/>
        <v>394.05788390641948</v>
      </c>
      <c r="AA88" s="6">
        <f t="shared" ca="1" si="80"/>
        <v>445.27307399708718</v>
      </c>
      <c r="AB88" s="6">
        <f t="shared" ca="1" si="80"/>
        <v>488.95252073185736</v>
      </c>
      <c r="AC88" s="6">
        <f t="shared" ca="1" si="80"/>
        <v>528.99664097514039</v>
      </c>
      <c r="AD88" s="6">
        <f t="shared" ca="1" si="80"/>
        <v>567.30400183161328</v>
      </c>
      <c r="AE88" s="6">
        <f t="shared" ca="1" si="80"/>
        <v>607.53673626379077</v>
      </c>
      <c r="AF88" s="6">
        <f t="shared" ca="1" si="80"/>
        <v>650.09035196990067</v>
      </c>
      <c r="AG88" s="6">
        <f t="shared" ca="1" si="80"/>
        <v>694.21182571742725</v>
      </c>
      <c r="AH88" s="6">
        <f t="shared" ca="1" si="80"/>
        <v>739.30149000338974</v>
      </c>
      <c r="AI88" s="6">
        <f t="shared" ca="1" si="80"/>
        <v>784.88324382340238</v>
      </c>
      <c r="AJ88" s="6">
        <f t="shared" ca="1" si="80"/>
        <v>830.56631568724958</v>
      </c>
      <c r="AK88" s="6">
        <f t="shared" ca="1" si="80"/>
        <v>876.27627381212505</v>
      </c>
      <c r="AL88" s="6">
        <f t="shared" ca="1" si="80"/>
        <v>930.96400074142946</v>
      </c>
      <c r="AM88" s="6">
        <f t="shared" ca="1" si="80"/>
        <v>994.20589284193852</v>
      </c>
      <c r="AN88" s="6">
        <f t="shared" ca="1" si="80"/>
        <v>1090.5257125941332</v>
      </c>
      <c r="AO88" s="6">
        <f t="shared" ca="1" si="80"/>
        <v>1239.2486481947833</v>
      </c>
      <c r="AP88" s="6">
        <f t="shared" ca="1" si="80"/>
        <v>1442.9209263068183</v>
      </c>
      <c r="AQ88" s="6">
        <f t="shared" ca="1" si="80"/>
        <v>1646.8466823750559</v>
      </c>
      <c r="AR88" s="6">
        <f t="shared" ca="1" si="80"/>
        <v>1811.0635110234125</v>
      </c>
      <c r="AS88" s="6">
        <f t="shared" ca="1" si="80"/>
        <v>1940.509131903048</v>
      </c>
      <c r="AT88" s="6">
        <f t="shared" ca="1" si="80"/>
        <v>2055.4794876592832</v>
      </c>
      <c r="AU88" s="6">
        <f t="shared" si="80"/>
        <v>0</v>
      </c>
      <c r="AV88" s="6">
        <f t="shared" si="80"/>
        <v>0</v>
      </c>
      <c r="AW88" s="6">
        <f t="shared" si="80"/>
        <v>0</v>
      </c>
      <c r="AX88" s="6">
        <f t="shared" si="80"/>
        <v>0</v>
      </c>
      <c r="AY88" s="6">
        <f t="shared" si="80"/>
        <v>0</v>
      </c>
      <c r="AZ88" s="6">
        <f t="shared" si="80"/>
        <v>0</v>
      </c>
      <c r="BA88" s="6">
        <f t="shared" si="80"/>
        <v>0</v>
      </c>
      <c r="BB88" s="6">
        <f t="shared" si="80"/>
        <v>0</v>
      </c>
      <c r="BC88" s="6">
        <f t="shared" si="80"/>
        <v>0</v>
      </c>
      <c r="BD88" s="6">
        <f t="shared" si="80"/>
        <v>0</v>
      </c>
      <c r="BE88" s="6">
        <f t="shared" si="80"/>
        <v>0</v>
      </c>
      <c r="BF88" s="6">
        <f t="shared" si="80"/>
        <v>0</v>
      </c>
      <c r="BG88" s="6">
        <f t="shared" si="80"/>
        <v>0</v>
      </c>
      <c r="BH88" s="6">
        <f t="shared" si="80"/>
        <v>0</v>
      </c>
      <c r="BI88" s="6">
        <f t="shared" si="80"/>
        <v>0</v>
      </c>
      <c r="BJ88" s="6">
        <f t="shared" si="80"/>
        <v>0</v>
      </c>
      <c r="BK88" s="6">
        <f t="shared" si="80"/>
        <v>0</v>
      </c>
      <c r="BL88" s="6">
        <f t="shared" si="80"/>
        <v>0</v>
      </c>
      <c r="BM88" s="6">
        <f t="shared" si="80"/>
        <v>0</v>
      </c>
      <c r="BN88" s="6">
        <f t="shared" si="80"/>
        <v>0</v>
      </c>
      <c r="BO88" s="6">
        <f t="shared" si="80"/>
        <v>0</v>
      </c>
      <c r="BP88" s="6">
        <f t="shared" si="80"/>
        <v>0</v>
      </c>
      <c r="BQ88" s="6">
        <f t="shared" si="80"/>
        <v>0</v>
      </c>
      <c r="BR88" s="6">
        <f t="shared" si="80"/>
        <v>0</v>
      </c>
      <c r="BS88" s="6">
        <f t="shared" si="80"/>
        <v>0</v>
      </c>
      <c r="BT88" s="6">
        <f t="shared" si="80"/>
        <v>0</v>
      </c>
      <c r="BU88" s="6">
        <f t="shared" si="80"/>
        <v>0</v>
      </c>
      <c r="BV88" s="6">
        <f t="shared" si="80"/>
        <v>0</v>
      </c>
      <c r="BW88" s="6">
        <f t="shared" si="80"/>
        <v>0</v>
      </c>
      <c r="BX88" s="6">
        <f t="shared" si="80"/>
        <v>0</v>
      </c>
      <c r="BY88" s="6">
        <f t="shared" si="80"/>
        <v>0</v>
      </c>
      <c r="BZ88" s="6">
        <f t="shared" si="80"/>
        <v>0</v>
      </c>
      <c r="CA88" s="6">
        <f t="shared" si="80"/>
        <v>0</v>
      </c>
      <c r="CB88" s="6">
        <f t="shared" si="80"/>
        <v>0</v>
      </c>
      <c r="CC88" s="6">
        <f t="shared" si="80"/>
        <v>0</v>
      </c>
      <c r="CD88" s="6">
        <f t="shared" si="80"/>
        <v>0</v>
      </c>
      <c r="CE88" s="6">
        <f t="shared" si="80"/>
        <v>0</v>
      </c>
    </row>
    <row r="89" spans="2:83" x14ac:dyDescent="0.25">
      <c r="B89" s="307" t="s">
        <v>3</v>
      </c>
      <c r="C89" s="54" t="s">
        <v>19</v>
      </c>
      <c r="E89" s="61">
        <f>'Life&amp;Use'!T10</f>
        <v>2.2222222222222223</v>
      </c>
      <c r="G89" s="211"/>
      <c r="H89" s="211"/>
      <c r="I89" s="211"/>
      <c r="J89" s="211"/>
      <c r="K89" s="211"/>
      <c r="L89" s="211"/>
      <c r="M89" s="211"/>
      <c r="N89" s="211"/>
      <c r="O89" s="211"/>
      <c r="P89" s="211"/>
      <c r="Q89" s="211"/>
      <c r="R89" s="211"/>
      <c r="S89" s="211"/>
      <c r="T89" s="211"/>
      <c r="U89" s="211"/>
      <c r="V89" s="211"/>
      <c r="W89" s="52">
        <f ca="1">SUM(OFFSET(Sales!W89,0,MAX(-INT(Stock!$E89)+1,COLUMN(Sales!$G$2)-COLUMN(Sales!W$2)),1,MIN(INT(Stock!$E89),COLUMN(Sales!W$2)-COLUMN(Sales!$G$2)+1)))+OFFSET(Sales!W89,0,MAX(-INT(Stock!$E89),COLUMN(Sales!$G$2)-COLUMN(Sales!W$2)),1,1)*(MOD(Stock!$E89,1)+MAX(INT(Stock!$E89)-(COLUMN(Sales!W$2)-COLUMN(Sales!$G$2))-1,0))</f>
        <v>305.74599633585882</v>
      </c>
      <c r="X89" s="52">
        <f ca="1">SUM(OFFSET(Sales!X89,0,MAX(-INT(Stock!$E89)+1,COLUMN(Sales!$G$2)-COLUMN(Sales!X$2)),1,MIN(INT(Stock!$E89),COLUMN(Sales!X$2)-COLUMN(Sales!$G$2)+1)))+OFFSET(Sales!X89,0,MAX(-INT(Stock!$E89),COLUMN(Sales!$G$2)-COLUMN(Sales!X$2)),1,1)*(MOD(Stock!$E89,1)+MAX(INT(Stock!$E89)-(COLUMN(Sales!X$2)-COLUMN(Sales!$G$2))-1,0))</f>
        <v>306.86920886199715</v>
      </c>
      <c r="Y89" s="52">
        <f ca="1">SUM(OFFSET(Sales!Y89,0,MAX(-INT(Stock!$E89)+1,COLUMN(Sales!$G$2)-COLUMN(Sales!Y$2)),1,MIN(INT(Stock!$E89),COLUMN(Sales!Y$2)-COLUMN(Sales!$G$2)+1)))+OFFSET(Sales!Y89,0,MAX(-INT(Stock!$E89),COLUMN(Sales!$G$2)-COLUMN(Sales!Y$2)),1,1)*(MOD(Stock!$E89,1)+MAX(INT(Stock!$E89)-(COLUMN(Sales!Y$2)-COLUMN(Sales!$G$2))-1,0))</f>
        <v>305.18052496138239</v>
      </c>
      <c r="Z89" s="52">
        <f ca="1">SUM(OFFSET(Sales!Z89,0,MAX(-INT(Stock!$E89)+1,COLUMN(Sales!$G$2)-COLUMN(Sales!Z$2)),1,MIN(INT(Stock!$E89),COLUMN(Sales!Z$2)-COLUMN(Sales!$G$2)+1)))+OFFSET(Sales!Z89,0,MAX(-INT(Stock!$E89),COLUMN(Sales!$G$2)-COLUMN(Sales!Z$2)),1,1)*(MOD(Stock!$E89,1)+MAX(INT(Stock!$E89)-(COLUMN(Sales!Z$2)-COLUMN(Sales!$G$2))-1,0))</f>
        <v>301.70923810233461</v>
      </c>
      <c r="AA89" s="52">
        <f ca="1">SUM(OFFSET(Sales!AA89,0,MAX(-INT(Stock!$E89)+1,COLUMN(Sales!$G$2)-COLUMN(Sales!AA$2)),1,MIN(INT(Stock!$E89),COLUMN(Sales!AA$2)-COLUMN(Sales!$G$2)+1)))+OFFSET(Sales!AA89,0,MAX(-INT(Stock!$E89),COLUMN(Sales!$G$2)-COLUMN(Sales!AA$2)),1,1)*(MOD(Stock!$E89,1)+MAX(INT(Stock!$E89)-(COLUMN(Sales!AA$2)-COLUMN(Sales!$G$2))-1,0))</f>
        <v>297.25905371887228</v>
      </c>
      <c r="AB89" s="52">
        <f ca="1">SUM(OFFSET(Sales!AB89,0,MAX(-INT(Stock!$E89)+1,COLUMN(Sales!$G$2)-COLUMN(Sales!AB$2)),1,MIN(INT(Stock!$E89),COLUMN(Sales!AB$2)-COLUMN(Sales!$G$2)+1)))+OFFSET(Sales!AB89,0,MAX(-INT(Stock!$E89),COLUMN(Sales!$G$2)-COLUMN(Sales!AB$2)),1,1)*(MOD(Stock!$E89,1)+MAX(INT(Stock!$E89)-(COLUMN(Sales!AB$2)-COLUMN(Sales!$G$2))-1,0))</f>
        <v>292.68383443602937</v>
      </c>
      <c r="AC89" s="52">
        <f ca="1">SUM(OFFSET(Sales!AC89,0,MAX(-INT(Stock!$E89)+1,COLUMN(Sales!$G$2)-COLUMN(Sales!AC$2)),1,MIN(INT(Stock!$E89),COLUMN(Sales!AC$2)-COLUMN(Sales!$G$2)+1)))+OFFSET(Sales!AC89,0,MAX(-INT(Stock!$E89),COLUMN(Sales!$G$2)-COLUMN(Sales!AC$2)),1,1)*(MOD(Stock!$E89,1)+MAX(INT(Stock!$E89)-(COLUMN(Sales!AC$2)-COLUMN(Sales!$G$2))-1,0))</f>
        <v>288.88235266136724</v>
      </c>
      <c r="AD89" s="52">
        <f ca="1">SUM(OFFSET(Sales!AD89,0,MAX(-INT(Stock!$E89)+1,COLUMN(Sales!$G$2)-COLUMN(Sales!AD$2)),1,MIN(INT(Stock!$E89),COLUMN(Sales!AD$2)-COLUMN(Sales!$G$2)+1)))+OFFSET(Sales!AD89,0,MAX(-INT(Stock!$E89),COLUMN(Sales!$G$2)-COLUMN(Sales!AD$2)),1,1)*(MOD(Stock!$E89,1)+MAX(INT(Stock!$E89)-(COLUMN(Sales!AD$2)-COLUMN(Sales!$G$2))-1,0))</f>
        <v>285.96621439151346</v>
      </c>
      <c r="AE89" s="52">
        <f ca="1">SUM(OFFSET(Sales!AE89,0,MAX(-INT(Stock!$E89)+1,COLUMN(Sales!$G$2)-COLUMN(Sales!AE$2)),1,MIN(INT(Stock!$E89),COLUMN(Sales!AE$2)-COLUMN(Sales!$G$2)+1)))+OFFSET(Sales!AE89,0,MAX(-INT(Stock!$E89),COLUMN(Sales!$G$2)-COLUMN(Sales!AE$2)),1,1)*(MOD(Stock!$E89,1)+MAX(INT(Stock!$E89)-(COLUMN(Sales!AE$2)-COLUMN(Sales!$G$2))-1,0))</f>
        <v>283.40006371183944</v>
      </c>
      <c r="AF89" s="52">
        <f ca="1">SUM(OFFSET(Sales!AF89,0,MAX(-INT(Stock!$E89)+1,COLUMN(Sales!$G$2)-COLUMN(Sales!AF$2)),1,MIN(INT(Stock!$E89),COLUMN(Sales!AF$2)-COLUMN(Sales!$G$2)+1)))+OFFSET(Sales!AF89,0,MAX(-INT(Stock!$E89),COLUMN(Sales!$G$2)-COLUMN(Sales!AF$2)),1,1)*(MOD(Stock!$E89,1)+MAX(INT(Stock!$E89)-(COLUMN(Sales!AF$2)-COLUMN(Sales!$G$2))-1,0))</f>
        <v>280.73654457698103</v>
      </c>
      <c r="AG89" s="52">
        <f ca="1">SUM(OFFSET(Sales!AG89,0,MAX(-INT(Stock!$E89)+1,COLUMN(Sales!$G$2)-COLUMN(Sales!AG$2)),1,MIN(INT(Stock!$E89),COLUMN(Sales!AG$2)-COLUMN(Sales!$G$2)+1)))+OFFSET(Sales!AG89,0,MAX(-INT(Stock!$E89),COLUMN(Sales!$G$2)-COLUMN(Sales!AG$2)),1,1)*(MOD(Stock!$E89,1)+MAX(INT(Stock!$E89)-(COLUMN(Sales!AG$2)-COLUMN(Sales!$G$2))-1,0))</f>
        <v>277.75560198109935</v>
      </c>
      <c r="AH89" s="52">
        <f ca="1">SUM(OFFSET(Sales!AH89,0,MAX(-INT(Stock!$E89)+1,COLUMN(Sales!$G$2)-COLUMN(Sales!AH$2)),1,MIN(INT(Stock!$E89),COLUMN(Sales!AH$2)-COLUMN(Sales!$G$2)+1)))+OFFSET(Sales!AH89,0,MAX(-INT(Stock!$E89),COLUMN(Sales!$G$2)-COLUMN(Sales!AH$2)),1,1)*(MOD(Stock!$E89,1)+MAX(INT(Stock!$E89)-(COLUMN(Sales!AH$2)-COLUMN(Sales!$G$2))-1,0))</f>
        <v>274.3761599499947</v>
      </c>
      <c r="AI89" s="52">
        <f ca="1">SUM(OFFSET(Sales!AI89,0,MAX(-INT(Stock!$E89)+1,COLUMN(Sales!$G$2)-COLUMN(Sales!AI$2)),1,MIN(INT(Stock!$E89),COLUMN(Sales!AI$2)-COLUMN(Sales!$G$2)+1)))+OFFSET(Sales!AI89,0,MAX(-INT(Stock!$E89),COLUMN(Sales!$G$2)-COLUMN(Sales!AI$2)),1,1)*(MOD(Stock!$E89,1)+MAX(INT(Stock!$E89)-(COLUMN(Sales!AI$2)-COLUMN(Sales!$G$2))-1,0))</f>
        <v>270.6756851021471</v>
      </c>
      <c r="AJ89" s="52">
        <f ca="1">SUM(OFFSET(Sales!AJ89,0,MAX(-INT(Stock!$E89)+1,COLUMN(Sales!$G$2)-COLUMN(Sales!AJ$2)),1,MIN(INT(Stock!$E89),COLUMN(Sales!AJ$2)-COLUMN(Sales!$G$2)+1)))+OFFSET(Sales!AJ89,0,MAX(-INT(Stock!$E89),COLUMN(Sales!$G$2)-COLUMN(Sales!AJ$2)),1,1)*(MOD(Stock!$E89,1)+MAX(INT(Stock!$E89)-(COLUMN(Sales!AJ$2)-COLUMN(Sales!$G$2))-1,0))</f>
        <v>266.82024175104891</v>
      </c>
      <c r="AK89" s="52">
        <f ca="1">SUM(OFFSET(Sales!AK89,0,MAX(-INT(Stock!$E89)+1,COLUMN(Sales!$G$2)-COLUMN(Sales!AK$2)),1,MIN(INT(Stock!$E89),COLUMN(Sales!AK$2)-COLUMN(Sales!$G$2)+1)))+OFFSET(Sales!AK89,0,MAX(-INT(Stock!$E89),COLUMN(Sales!$G$2)-COLUMN(Sales!AK$2)),1,1)*(MOD(Stock!$E89,1)+MAX(INT(Stock!$E89)-(COLUMN(Sales!AK$2)-COLUMN(Sales!$G$2))-1,0))</f>
        <v>262.90876149216655</v>
      </c>
      <c r="AL89" s="52">
        <f ca="1">SUM(OFFSET(Sales!AL89,0,MAX(-INT(Stock!$E89)+1,COLUMN(Sales!$G$2)-COLUMN(Sales!AL$2)),1,MIN(INT(Stock!$E89),COLUMN(Sales!AL$2)-COLUMN(Sales!$G$2)+1)))+OFFSET(Sales!AL89,0,MAX(-INT(Stock!$E89),COLUMN(Sales!$G$2)-COLUMN(Sales!AL$2)),1,1)*(MOD(Stock!$E89,1)+MAX(INT(Stock!$E89)-(COLUMN(Sales!AL$2)-COLUMN(Sales!$G$2))-1,0))</f>
        <v>258.88640163261385</v>
      </c>
      <c r="AM89" s="52">
        <f ca="1">SUM(OFFSET(Sales!AM89,0,MAX(-INT(Stock!$E89)+1,COLUMN(Sales!$G$2)-COLUMN(Sales!AM$2)),1,MIN(INT(Stock!$E89),COLUMN(Sales!AM$2)-COLUMN(Sales!$G$2)+1)))+OFFSET(Sales!AM89,0,MAX(-INT(Stock!$E89),COLUMN(Sales!$G$2)-COLUMN(Sales!AM$2)),1,1)*(MOD(Stock!$E89,1)+MAX(INT(Stock!$E89)-(COLUMN(Sales!AM$2)-COLUMN(Sales!$G$2))-1,0))</f>
        <v>253.57913404431113</v>
      </c>
      <c r="AN89" s="52">
        <f ca="1">SUM(OFFSET(Sales!AN89,0,MAX(-INT(Stock!$E89)+1,COLUMN(Sales!$G$2)-COLUMN(Sales!AN$2)),1,MIN(INT(Stock!$E89),COLUMN(Sales!AN$2)-COLUMN(Sales!$G$2)+1)))+OFFSET(Sales!AN89,0,MAX(-INT(Stock!$E89),COLUMN(Sales!$G$2)-COLUMN(Sales!AN$2)),1,1)*(MOD(Stock!$E89,1)+MAX(INT(Stock!$E89)-(COLUMN(Sales!AN$2)-COLUMN(Sales!$G$2))-1,0))</f>
        <v>244.74794801476071</v>
      </c>
      <c r="AO89" s="52">
        <f ca="1">SUM(OFFSET(Sales!AO89,0,MAX(-INT(Stock!$E89)+1,COLUMN(Sales!$G$2)-COLUMN(Sales!AO$2)),1,MIN(INT(Stock!$E89),COLUMN(Sales!AO$2)-COLUMN(Sales!$G$2)+1)))+OFFSET(Sales!AO89,0,MAX(-INT(Stock!$E89),COLUMN(Sales!$G$2)-COLUMN(Sales!AO$2)),1,1)*(MOD(Stock!$E89,1)+MAX(INT(Stock!$E89)-(COLUMN(Sales!AO$2)-COLUMN(Sales!$G$2))-1,0))</f>
        <v>224.13613158796969</v>
      </c>
      <c r="AP89" s="52">
        <f ca="1">SUM(OFFSET(Sales!AP89,0,MAX(-INT(Stock!$E89)+1,COLUMN(Sales!$G$2)-COLUMN(Sales!AP$2)),1,MIN(INT(Stock!$E89),COLUMN(Sales!AP$2)-COLUMN(Sales!$G$2)+1)))+OFFSET(Sales!AP89,0,MAX(-INT(Stock!$E89),COLUMN(Sales!$G$2)-COLUMN(Sales!AP$2)),1,1)*(MOD(Stock!$E89,1)+MAX(INT(Stock!$E89)-(COLUMN(Sales!AP$2)-COLUMN(Sales!$G$2))-1,0))</f>
        <v>191.13292308735848</v>
      </c>
      <c r="AQ89" s="52">
        <f ca="1">SUM(OFFSET(Sales!AQ89,0,MAX(-INT(Stock!$E89)+1,COLUMN(Sales!$G$2)-COLUMN(Sales!AQ$2)),1,MIN(INT(Stock!$E89),COLUMN(Sales!AQ$2)-COLUMN(Sales!$G$2)+1)))+OFFSET(Sales!AQ89,0,MAX(-INT(Stock!$E89),COLUMN(Sales!$G$2)-COLUMN(Sales!AQ$2)),1,1)*(MOD(Stock!$E89,1)+MAX(INT(Stock!$E89)-(COLUMN(Sales!AQ$2)-COLUMN(Sales!$G$2))-1,0))</f>
        <v>153.56104371723808</v>
      </c>
      <c r="AR89" s="52">
        <f ca="1">SUM(OFFSET(Sales!AR89,0,MAX(-INT(Stock!$E89)+1,COLUMN(Sales!$G$2)-COLUMN(Sales!AR$2)),1,MIN(INT(Stock!$E89),COLUMN(Sales!AR$2)-COLUMN(Sales!$G$2)+1)))+OFFSET(Sales!AR89,0,MAX(-INT(Stock!$E89),COLUMN(Sales!$G$2)-COLUMN(Sales!AR$2)),1,1)*(MOD(Stock!$E89,1)+MAX(INT(Stock!$E89)-(COLUMN(Sales!AR$2)-COLUMN(Sales!$G$2))-1,0))</f>
        <v>123.52459797371284</v>
      </c>
      <c r="AS89" s="52">
        <f ca="1">SUM(OFFSET(Sales!AS89,0,MAX(-INT(Stock!$E89)+1,COLUMN(Sales!$G$2)-COLUMN(Sales!AS$2)),1,MIN(INT(Stock!$E89),COLUMN(Sales!AS$2)-COLUMN(Sales!$G$2)+1)))+OFFSET(Sales!AS89,0,MAX(-INT(Stock!$E89),COLUMN(Sales!$G$2)-COLUMN(Sales!AS$2)),1,1)*(MOD(Stock!$E89,1)+MAX(INT(Stock!$E89)-(COLUMN(Sales!AS$2)-COLUMN(Sales!$G$2))-1,0))</f>
        <v>105.18686965979259</v>
      </c>
      <c r="AT89" s="52">
        <f ca="1">SUM(OFFSET(Sales!AT89,0,MAX(-INT(Stock!$E89)+1,COLUMN(Sales!$G$2)-COLUMN(Sales!AT$2)),1,MIN(INT(Stock!$E89),COLUMN(Sales!AT$2)-COLUMN(Sales!$G$2)+1)))+OFFSET(Sales!AT89,0,MAX(-INT(Stock!$E89),COLUMN(Sales!$G$2)-COLUMN(Sales!AT$2)),1,1)*(MOD(Stock!$E89,1)+MAX(INT(Stock!$E89)-(COLUMN(Sales!AT$2)-COLUMN(Sales!$G$2))-1,0))</f>
        <v>83.066654163555555</v>
      </c>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c r="BZ89" s="52"/>
      <c r="CA89" s="52"/>
      <c r="CB89" s="52"/>
      <c r="CC89" s="52"/>
      <c r="CD89" s="52"/>
      <c r="CE89" s="52"/>
    </row>
    <row r="90" spans="2:83" ht="24" x14ac:dyDescent="0.25">
      <c r="B90" s="307"/>
      <c r="C90" s="54" t="s">
        <v>20</v>
      </c>
      <c r="E90" s="61">
        <f>'Life&amp;Use'!U10</f>
        <v>2.2222222222222223</v>
      </c>
      <c r="G90" s="211"/>
      <c r="H90" s="211"/>
      <c r="I90" s="211"/>
      <c r="J90" s="211"/>
      <c r="K90" s="211"/>
      <c r="L90" s="211"/>
      <c r="M90" s="211"/>
      <c r="N90" s="211"/>
      <c r="O90" s="211"/>
      <c r="P90" s="211"/>
      <c r="Q90" s="211"/>
      <c r="R90" s="211"/>
      <c r="S90" s="211"/>
      <c r="T90" s="211"/>
      <c r="U90" s="211"/>
      <c r="V90" s="211"/>
      <c r="W90" s="52">
        <f ca="1">SUM(OFFSET(Sales!W90,0,MAX(-INT(Stock!$E90)+1,COLUMN(Sales!$G$2)-COLUMN(Sales!W$2)),1,MIN(INT(Stock!$E90),COLUMN(Sales!W$2)-COLUMN(Sales!$G$2)+1)))+OFFSET(Sales!W90,0,MAX(-INT(Stock!$E90),COLUMN(Sales!$G$2)-COLUMN(Sales!W$2)),1,1)*(MOD(Stock!$E90,1)+MAX(INT(Stock!$E90)-(COLUMN(Sales!W$2)-COLUMN(Sales!$G$2))-1,0))</f>
        <v>2674.8723555555557</v>
      </c>
      <c r="X90" s="52">
        <f ca="1">SUM(OFFSET(Sales!X90,0,MAX(-INT(Stock!$E90)+1,COLUMN(Sales!$G$2)-COLUMN(Sales!X$2)),1,MIN(INT(Stock!$E90),COLUMN(Sales!X$2)-COLUMN(Sales!$G$2)+1)))+OFFSET(Sales!X90,0,MAX(-INT(Stock!$E90),COLUMN(Sales!$G$2)-COLUMN(Sales!X$2)),1,1)*(MOD(Stock!$E90,1)+MAX(INT(Stock!$E90)-(COLUMN(Sales!X$2)-COLUMN(Sales!$G$2))-1,0))</f>
        <v>2682.1931011712436</v>
      </c>
      <c r="Y90" s="52">
        <f ca="1">SUM(OFFSET(Sales!Y90,0,MAX(-INT(Stock!$E90)+1,COLUMN(Sales!$G$2)-COLUMN(Sales!Y$2)),1,MIN(INT(Stock!$E90),COLUMN(Sales!Y$2)-COLUMN(Sales!$G$2)+1)))+OFFSET(Sales!Y90,0,MAX(-INT(Stock!$E90),COLUMN(Sales!$G$2)-COLUMN(Sales!Y$2)),1,1)*(MOD(Stock!$E90,1)+MAX(INT(Stock!$E90)-(COLUMN(Sales!Y$2)-COLUMN(Sales!$G$2))-1,0))</f>
        <v>2669.9649825260744</v>
      </c>
      <c r="Z90" s="52">
        <f ca="1">SUM(OFFSET(Sales!Z90,0,MAX(-INT(Stock!$E90)+1,COLUMN(Sales!$G$2)-COLUMN(Sales!Z$2)),1,MIN(INT(Stock!$E90),COLUMN(Sales!Z$2)-COLUMN(Sales!$G$2)+1)))+OFFSET(Sales!Z90,0,MAX(-INT(Stock!$E90),COLUMN(Sales!$G$2)-COLUMN(Sales!Z$2)),1,1)*(MOD(Stock!$E90,1)+MAX(INT(Stock!$E90)-(COLUMN(Sales!Z$2)-COLUMN(Sales!$G$2))-1,0))</f>
        <v>2653.3866888325374</v>
      </c>
      <c r="AA90" s="52">
        <f ca="1">SUM(OFFSET(Sales!AA90,0,MAX(-INT(Stock!$E90)+1,COLUMN(Sales!$G$2)-COLUMN(Sales!AA$2)),1,MIN(INT(Stock!$E90),COLUMN(Sales!AA$2)-COLUMN(Sales!$G$2)+1)))+OFFSET(Sales!AA90,0,MAX(-INT(Stock!$E90),COLUMN(Sales!$G$2)-COLUMN(Sales!AA$2)),1,1)*(MOD(Stock!$E90,1)+MAX(INT(Stock!$E90)-(COLUMN(Sales!AA$2)-COLUMN(Sales!$G$2))-1,0))</f>
        <v>2636.8083951390008</v>
      </c>
      <c r="AB90" s="52">
        <f ca="1">SUM(OFFSET(Sales!AB90,0,MAX(-INT(Stock!$E90)+1,COLUMN(Sales!$G$2)-COLUMN(Sales!AB$2)),1,MIN(INT(Stock!$E90),COLUMN(Sales!AB$2)-COLUMN(Sales!$G$2)+1)))+OFFSET(Sales!AB90,0,MAX(-INT(Stock!$E90),COLUMN(Sales!$G$2)-COLUMN(Sales!AB$2)),1,1)*(MOD(Stock!$E90,1)+MAX(INT(Stock!$E90)-(COLUMN(Sales!AB$2)-COLUMN(Sales!$G$2))-1,0))</f>
        <v>2620.2301014454638</v>
      </c>
      <c r="AC90" s="52">
        <f ca="1">SUM(OFFSET(Sales!AC90,0,MAX(-INT(Stock!$E90)+1,COLUMN(Sales!$G$2)-COLUMN(Sales!AC$2)),1,MIN(INT(Stock!$E90),COLUMN(Sales!AC$2)-COLUMN(Sales!$G$2)+1)))+OFFSET(Sales!AC90,0,MAX(-INT(Stock!$E90),COLUMN(Sales!$G$2)-COLUMN(Sales!AC$2)),1,1)*(MOD(Stock!$E90,1)+MAX(INT(Stock!$E90)-(COLUMN(Sales!AC$2)-COLUMN(Sales!$G$2))-1,0))</f>
        <v>2603.6518077519268</v>
      </c>
      <c r="AD90" s="52">
        <f ca="1">SUM(OFFSET(Sales!AD90,0,MAX(-INT(Stock!$E90)+1,COLUMN(Sales!$G$2)-COLUMN(Sales!AD$2)),1,MIN(INT(Stock!$E90),COLUMN(Sales!AD$2)-COLUMN(Sales!$G$2)+1)))+OFFSET(Sales!AD90,0,MAX(-INT(Stock!$E90),COLUMN(Sales!$G$2)-COLUMN(Sales!AD$2)),1,1)*(MOD(Stock!$E90,1)+MAX(INT(Stock!$E90)-(COLUMN(Sales!AD$2)-COLUMN(Sales!$G$2))-1,0))</f>
        <v>2587.0735140583906</v>
      </c>
      <c r="AE90" s="52">
        <f ca="1">SUM(OFFSET(Sales!AE90,0,MAX(-INT(Stock!$E90)+1,COLUMN(Sales!$G$2)-COLUMN(Sales!AE$2)),1,MIN(INT(Stock!$E90),COLUMN(Sales!AE$2)-COLUMN(Sales!$G$2)+1)))+OFFSET(Sales!AE90,0,MAX(-INT(Stock!$E90),COLUMN(Sales!$G$2)-COLUMN(Sales!AE$2)),1,1)*(MOD(Stock!$E90,1)+MAX(INT(Stock!$E90)-(COLUMN(Sales!AE$2)-COLUMN(Sales!$G$2))-1,0))</f>
        <v>2570.4952203648531</v>
      </c>
      <c r="AF90" s="52">
        <f ca="1">SUM(OFFSET(Sales!AF90,0,MAX(-INT(Stock!$E90)+1,COLUMN(Sales!$G$2)-COLUMN(Sales!AF$2)),1,MIN(INT(Stock!$E90),COLUMN(Sales!AF$2)-COLUMN(Sales!$G$2)+1)))+OFFSET(Sales!AF90,0,MAX(-INT(Stock!$E90),COLUMN(Sales!$G$2)-COLUMN(Sales!AF$2)),1,1)*(MOD(Stock!$E90,1)+MAX(INT(Stock!$E90)-(COLUMN(Sales!AF$2)-COLUMN(Sales!$G$2))-1,0))</f>
        <v>2553.9169266713166</v>
      </c>
      <c r="AG90" s="52">
        <f ca="1">SUM(OFFSET(Sales!AG90,0,MAX(-INT(Stock!$E90)+1,COLUMN(Sales!$G$2)-COLUMN(Sales!AG$2)),1,MIN(INT(Stock!$E90),COLUMN(Sales!AG$2)-COLUMN(Sales!$G$2)+1)))+OFFSET(Sales!AG90,0,MAX(-INT(Stock!$E90),COLUMN(Sales!$G$2)-COLUMN(Sales!AG$2)),1,1)*(MOD(Stock!$E90,1)+MAX(INT(Stock!$E90)-(COLUMN(Sales!AG$2)-COLUMN(Sales!$G$2))-1,0))</f>
        <v>2537.3386329777795</v>
      </c>
      <c r="AH90" s="52">
        <f ca="1">SUM(OFFSET(Sales!AH90,0,MAX(-INT(Stock!$E90)+1,COLUMN(Sales!$G$2)-COLUMN(Sales!AH$2)),1,MIN(INT(Stock!$E90),COLUMN(Sales!AH$2)-COLUMN(Sales!$G$2)+1)))+OFFSET(Sales!AH90,0,MAX(-INT(Stock!$E90),COLUMN(Sales!$G$2)-COLUMN(Sales!AH$2)),1,1)*(MOD(Stock!$E90,1)+MAX(INT(Stock!$E90)-(COLUMN(Sales!AH$2)-COLUMN(Sales!$G$2))-1,0))</f>
        <v>2520.7603392842425</v>
      </c>
      <c r="AI90" s="52">
        <f ca="1">SUM(OFFSET(Sales!AI90,0,MAX(-INT(Stock!$E90)+1,COLUMN(Sales!$G$2)-COLUMN(Sales!AI$2)),1,MIN(INT(Stock!$E90),COLUMN(Sales!AI$2)-COLUMN(Sales!$G$2)+1)))+OFFSET(Sales!AI90,0,MAX(-INT(Stock!$E90),COLUMN(Sales!$G$2)-COLUMN(Sales!AI$2)),1,1)*(MOD(Stock!$E90,1)+MAX(INT(Stock!$E90)-(COLUMN(Sales!AI$2)-COLUMN(Sales!$G$2))-1,0))</f>
        <v>2504.1820455907059</v>
      </c>
      <c r="AJ90" s="52">
        <f ca="1">SUM(OFFSET(Sales!AJ90,0,MAX(-INT(Stock!$E90)+1,COLUMN(Sales!$G$2)-COLUMN(Sales!AJ$2)),1,MIN(INT(Stock!$E90),COLUMN(Sales!AJ$2)-COLUMN(Sales!$G$2)+1)))+OFFSET(Sales!AJ90,0,MAX(-INT(Stock!$E90),COLUMN(Sales!$G$2)-COLUMN(Sales!AJ$2)),1,1)*(MOD(Stock!$E90,1)+MAX(INT(Stock!$E90)-(COLUMN(Sales!AJ$2)-COLUMN(Sales!$G$2))-1,0))</f>
        <v>2487.6037518971684</v>
      </c>
      <c r="AK90" s="52">
        <f ca="1">SUM(OFFSET(Sales!AK90,0,MAX(-INT(Stock!$E90)+1,COLUMN(Sales!$G$2)-COLUMN(Sales!AK$2)),1,MIN(INT(Stock!$E90),COLUMN(Sales!AK$2)-COLUMN(Sales!$G$2)+1)))+OFFSET(Sales!AK90,0,MAX(-INT(Stock!$E90),COLUMN(Sales!$G$2)-COLUMN(Sales!AK$2)),1,1)*(MOD(Stock!$E90,1)+MAX(INT(Stock!$E90)-(COLUMN(Sales!AK$2)-COLUMN(Sales!$G$2))-1,0))</f>
        <v>2471.0254582036318</v>
      </c>
      <c r="AL90" s="52">
        <f ca="1">SUM(OFFSET(Sales!AL90,0,MAX(-INT(Stock!$E90)+1,COLUMN(Sales!$G$2)-COLUMN(Sales!AL$2)),1,MIN(INT(Stock!$E90),COLUMN(Sales!AL$2)-COLUMN(Sales!$G$2)+1)))+OFFSET(Sales!AL90,0,MAX(-INT(Stock!$E90),COLUMN(Sales!$G$2)-COLUMN(Sales!AL$2)),1,1)*(MOD(Stock!$E90,1)+MAX(INT(Stock!$E90)-(COLUMN(Sales!AL$2)-COLUMN(Sales!$G$2))-1,0))</f>
        <v>2454.4471645100953</v>
      </c>
      <c r="AM90" s="52">
        <f ca="1">SUM(OFFSET(Sales!AM90,0,MAX(-INT(Stock!$E90)+1,COLUMN(Sales!$G$2)-COLUMN(Sales!AM$2)),1,MIN(INT(Stock!$E90),COLUMN(Sales!AM$2)-COLUMN(Sales!$G$2)+1)))+OFFSET(Sales!AM90,0,MAX(-INT(Stock!$E90),COLUMN(Sales!$G$2)-COLUMN(Sales!AM$2)),1,1)*(MOD(Stock!$E90,1)+MAX(INT(Stock!$E90)-(COLUMN(Sales!AM$2)-COLUMN(Sales!$G$2))-1,0))</f>
        <v>2437.8688708165582</v>
      </c>
      <c r="AN90" s="52">
        <f ca="1">SUM(OFFSET(Sales!AN90,0,MAX(-INT(Stock!$E90)+1,COLUMN(Sales!$G$2)-COLUMN(Sales!AN$2)),1,MIN(INT(Stock!$E90),COLUMN(Sales!AN$2)-COLUMN(Sales!$G$2)+1)))+OFFSET(Sales!AN90,0,MAX(-INT(Stock!$E90),COLUMN(Sales!$G$2)-COLUMN(Sales!AN$2)),1,1)*(MOD(Stock!$E90,1)+MAX(INT(Stock!$E90)-(COLUMN(Sales!AN$2)-COLUMN(Sales!$G$2))-1,0))</f>
        <v>2421.2905771230216</v>
      </c>
      <c r="AO90" s="52">
        <f ca="1">SUM(OFFSET(Sales!AO90,0,MAX(-INT(Stock!$E90)+1,COLUMN(Sales!$G$2)-COLUMN(Sales!AO$2)),1,MIN(INT(Stock!$E90),COLUMN(Sales!AO$2)-COLUMN(Sales!$G$2)+1)))+OFFSET(Sales!AO90,0,MAX(-INT(Stock!$E90),COLUMN(Sales!$G$2)-COLUMN(Sales!AO$2)),1,1)*(MOD(Stock!$E90,1)+MAX(INT(Stock!$E90)-(COLUMN(Sales!AO$2)-COLUMN(Sales!$G$2))-1,0))</f>
        <v>2266.9690665249118</v>
      </c>
      <c r="AP90" s="52">
        <f ca="1">SUM(OFFSET(Sales!AP90,0,MAX(-INT(Stock!$E90)+1,COLUMN(Sales!$G$2)-COLUMN(Sales!AP$2)),1,MIN(INT(Stock!$E90),COLUMN(Sales!AP$2)-COLUMN(Sales!$G$2)+1)))+OFFSET(Sales!AP90,0,MAX(-INT(Stock!$E90),COLUMN(Sales!$G$2)-COLUMN(Sales!AP$2)),1,1)*(MOD(Stock!$E90,1)+MAX(INT(Stock!$E90)-(COLUMN(Sales!AP$2)-COLUMN(Sales!$G$2))-1,0))</f>
        <v>1880.1077880888915</v>
      </c>
      <c r="AQ90" s="52">
        <f ca="1">SUM(OFFSET(Sales!AQ90,0,MAX(-INT(Stock!$E90)+1,COLUMN(Sales!$G$2)-COLUMN(Sales!AQ$2)),1,MIN(INT(Stock!$E90),COLUMN(Sales!AQ$2)-COLUMN(Sales!$G$2)+1)))+OFFSET(Sales!AQ90,0,MAX(-INT(Stock!$E90),COLUMN(Sales!$G$2)-COLUMN(Sales!AQ$2)),1,1)*(MOD(Stock!$E90,1)+MAX(INT(Stock!$E90)-(COLUMN(Sales!AQ$2)-COLUMN(Sales!$G$2))-1,0))</f>
        <v>1407.8403549629638</v>
      </c>
      <c r="AR90" s="52">
        <f ca="1">SUM(OFFSET(Sales!AR90,0,MAX(-INT(Stock!$E90)+1,COLUMN(Sales!$G$2)-COLUMN(Sales!AR$2)),1,MIN(INT(Stock!$E90),COLUMN(Sales!AR$2)-COLUMN(Sales!$G$2)+1)))+OFFSET(Sales!AR90,0,MAX(-INT(Stock!$E90),COLUMN(Sales!$G$2)-COLUMN(Sales!AR$2)),1,1)*(MOD(Stock!$E90,1)+MAX(INT(Stock!$E90)-(COLUMN(Sales!AR$2)-COLUMN(Sales!$G$2))-1,0))</f>
        <v>974.97886189629639</v>
      </c>
      <c r="AS90" s="52">
        <f ca="1">SUM(OFFSET(Sales!AS90,0,MAX(-INT(Stock!$E90)+1,COLUMN(Sales!$G$2)-COLUMN(Sales!AS$2)),1,MIN(INT(Stock!$E90),COLUMN(Sales!AS$2)-COLUMN(Sales!$G$2)+1)))+OFFSET(Sales!AS90,0,MAX(-INT(Stock!$E90),COLUMN(Sales!$G$2)-COLUMN(Sales!AS$2)),1,1)*(MOD(Stock!$E90,1)+MAX(INT(Stock!$E90)-(COLUMN(Sales!AS$2)-COLUMN(Sales!$G$2))-1,0))</f>
        <v>627.00625771851855</v>
      </c>
      <c r="AT90" s="52">
        <f ca="1">SUM(OFFSET(Sales!AT90,0,MAX(-INT(Stock!$E90)+1,COLUMN(Sales!$G$2)-COLUMN(Sales!AT$2)),1,MIN(INT(Stock!$E90),COLUMN(Sales!AT$2)-COLUMN(Sales!$G$2)+1)))+OFFSET(Sales!AT90,0,MAX(-INT(Stock!$E90),COLUMN(Sales!$G$2)-COLUMN(Sales!AT$2)),1,1)*(MOD(Stock!$E90,1)+MAX(INT(Stock!$E90)-(COLUMN(Sales!AT$2)-COLUMN(Sales!$G$2))-1,0))</f>
        <v>365.77777777777783</v>
      </c>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c r="CC90" s="52"/>
      <c r="CD90" s="52"/>
      <c r="CE90" s="52"/>
    </row>
    <row r="91" spans="2:83" x14ac:dyDescent="0.25">
      <c r="B91" s="307"/>
      <c r="C91" s="3" t="s">
        <v>78</v>
      </c>
      <c r="E91" s="212"/>
      <c r="G91" s="20"/>
      <c r="H91" s="20"/>
      <c r="I91" s="20"/>
      <c r="J91" s="20"/>
      <c r="K91" s="20"/>
      <c r="L91" s="20"/>
      <c r="M91" s="20"/>
      <c r="N91" s="20"/>
      <c r="O91" s="20"/>
      <c r="P91" s="20"/>
      <c r="Q91" s="20"/>
      <c r="R91" s="20"/>
      <c r="S91" s="20"/>
      <c r="T91" s="20"/>
      <c r="U91" s="20"/>
      <c r="V91" s="20"/>
      <c r="W91" s="6">
        <f t="shared" ref="W91:BR91" ca="1" si="81">W89+W90</f>
        <v>2980.6183518914145</v>
      </c>
      <c r="X91" s="6">
        <f t="shared" ca="1" si="81"/>
        <v>2989.0623100332409</v>
      </c>
      <c r="Y91" s="6">
        <f t="shared" ca="1" si="81"/>
        <v>2975.1455074874566</v>
      </c>
      <c r="Z91" s="6">
        <f t="shared" ca="1" si="81"/>
        <v>2955.0959269348718</v>
      </c>
      <c r="AA91" s="6">
        <f t="shared" ca="1" si="81"/>
        <v>2934.0674488578729</v>
      </c>
      <c r="AB91" s="6">
        <f t="shared" ca="1" si="81"/>
        <v>2912.9139358814932</v>
      </c>
      <c r="AC91" s="6">
        <f t="shared" ca="1" si="81"/>
        <v>2892.5341604132941</v>
      </c>
      <c r="AD91" s="6">
        <f t="shared" ca="1" si="81"/>
        <v>2873.039728449904</v>
      </c>
      <c r="AE91" s="6">
        <f t="shared" ca="1" si="81"/>
        <v>2853.8952840766924</v>
      </c>
      <c r="AF91" s="6">
        <f t="shared" ca="1" si="81"/>
        <v>2834.6534712482976</v>
      </c>
      <c r="AG91" s="6">
        <f t="shared" ca="1" si="81"/>
        <v>2815.094234958879</v>
      </c>
      <c r="AH91" s="6">
        <f t="shared" ca="1" si="81"/>
        <v>2795.1364992342374</v>
      </c>
      <c r="AI91" s="6">
        <f t="shared" ca="1" si="81"/>
        <v>2774.8577306928528</v>
      </c>
      <c r="AJ91" s="6">
        <f t="shared" ca="1" si="81"/>
        <v>2754.4239936482172</v>
      </c>
      <c r="AK91" s="6">
        <f t="shared" ca="1" si="81"/>
        <v>2733.9342196957982</v>
      </c>
      <c r="AL91" s="6">
        <f t="shared" ca="1" si="81"/>
        <v>2713.3335661427091</v>
      </c>
      <c r="AM91" s="6">
        <f t="shared" ca="1" si="81"/>
        <v>2691.4480048608693</v>
      </c>
      <c r="AN91" s="6">
        <f t="shared" ca="1" si="81"/>
        <v>2666.0385251377825</v>
      </c>
      <c r="AO91" s="6">
        <f t="shared" ca="1" si="81"/>
        <v>2491.1051981128817</v>
      </c>
      <c r="AP91" s="6">
        <f t="shared" ca="1" si="81"/>
        <v>2071.24071117625</v>
      </c>
      <c r="AQ91" s="6">
        <f t="shared" ca="1" si="81"/>
        <v>1561.401398680202</v>
      </c>
      <c r="AR91" s="6">
        <f t="shared" ca="1" si="81"/>
        <v>1098.5034598700092</v>
      </c>
      <c r="AS91" s="6">
        <f t="shared" ca="1" si="81"/>
        <v>732.19312737831115</v>
      </c>
      <c r="AT91" s="6">
        <f t="shared" ca="1" si="81"/>
        <v>448.84443194133337</v>
      </c>
      <c r="AU91" s="6">
        <f t="shared" si="81"/>
        <v>0</v>
      </c>
      <c r="AV91" s="6">
        <f t="shared" si="81"/>
        <v>0</v>
      </c>
      <c r="AW91" s="6">
        <f t="shared" si="81"/>
        <v>0</v>
      </c>
      <c r="AX91" s="6">
        <f t="shared" si="81"/>
        <v>0</v>
      </c>
      <c r="AY91" s="6">
        <f t="shared" si="81"/>
        <v>0</v>
      </c>
      <c r="AZ91" s="6">
        <f t="shared" si="81"/>
        <v>0</v>
      </c>
      <c r="BA91" s="6">
        <f t="shared" si="81"/>
        <v>0</v>
      </c>
      <c r="BB91" s="6">
        <f t="shared" si="81"/>
        <v>0</v>
      </c>
      <c r="BC91" s="6">
        <f t="shared" si="81"/>
        <v>0</v>
      </c>
      <c r="BD91" s="6">
        <f t="shared" si="81"/>
        <v>0</v>
      </c>
      <c r="BE91" s="6">
        <f t="shared" si="81"/>
        <v>0</v>
      </c>
      <c r="BF91" s="6">
        <f t="shared" si="81"/>
        <v>0</v>
      </c>
      <c r="BG91" s="6">
        <f t="shared" si="81"/>
        <v>0</v>
      </c>
      <c r="BH91" s="6">
        <f t="shared" si="81"/>
        <v>0</v>
      </c>
      <c r="BI91" s="6">
        <f t="shared" si="81"/>
        <v>0</v>
      </c>
      <c r="BJ91" s="6">
        <f t="shared" si="81"/>
        <v>0</v>
      </c>
      <c r="BK91" s="6">
        <f t="shared" si="81"/>
        <v>0</v>
      </c>
      <c r="BL91" s="6">
        <f t="shared" si="81"/>
        <v>0</v>
      </c>
      <c r="BM91" s="6">
        <f t="shared" si="81"/>
        <v>0</v>
      </c>
      <c r="BN91" s="6">
        <f t="shared" si="81"/>
        <v>0</v>
      </c>
      <c r="BO91" s="6">
        <f t="shared" si="81"/>
        <v>0</v>
      </c>
      <c r="BP91" s="6">
        <f t="shared" si="81"/>
        <v>0</v>
      </c>
      <c r="BQ91" s="6">
        <f t="shared" si="81"/>
        <v>0</v>
      </c>
      <c r="BR91" s="6">
        <f t="shared" si="81"/>
        <v>0</v>
      </c>
      <c r="BS91" s="6">
        <f t="shared" ref="BS91:CE91" si="82">BS89+BS90</f>
        <v>0</v>
      </c>
      <c r="BT91" s="6">
        <f t="shared" si="82"/>
        <v>0</v>
      </c>
      <c r="BU91" s="6">
        <f t="shared" si="82"/>
        <v>0</v>
      </c>
      <c r="BV91" s="6">
        <f t="shared" si="82"/>
        <v>0</v>
      </c>
      <c r="BW91" s="6">
        <f t="shared" si="82"/>
        <v>0</v>
      </c>
      <c r="BX91" s="6">
        <f t="shared" si="82"/>
        <v>0</v>
      </c>
      <c r="BY91" s="6">
        <f t="shared" si="82"/>
        <v>0</v>
      </c>
      <c r="BZ91" s="6">
        <f t="shared" si="82"/>
        <v>0</v>
      </c>
      <c r="CA91" s="6">
        <f t="shared" si="82"/>
        <v>0</v>
      </c>
      <c r="CB91" s="6">
        <f t="shared" si="82"/>
        <v>0</v>
      </c>
      <c r="CC91" s="6">
        <f t="shared" si="82"/>
        <v>0</v>
      </c>
      <c r="CD91" s="6">
        <f t="shared" si="82"/>
        <v>0</v>
      </c>
      <c r="CE91" s="6">
        <f t="shared" si="82"/>
        <v>0</v>
      </c>
    </row>
    <row r="92" spans="2:83" ht="11.4" customHeight="1" x14ac:dyDescent="0.25">
      <c r="B92" s="307" t="s">
        <v>4</v>
      </c>
      <c r="C92" s="54" t="s">
        <v>21</v>
      </c>
      <c r="E92" s="61">
        <f>'Life&amp;Use'!W10</f>
        <v>11.428571428571429</v>
      </c>
      <c r="G92" s="213"/>
      <c r="H92" s="213"/>
      <c r="I92" s="213"/>
      <c r="J92" s="213"/>
      <c r="K92" s="213"/>
      <c r="L92" s="213"/>
      <c r="M92" s="213"/>
      <c r="N92" s="213"/>
      <c r="O92" s="213"/>
      <c r="P92" s="213"/>
      <c r="Q92" s="213"/>
      <c r="R92" s="213"/>
      <c r="S92" s="213"/>
      <c r="T92" s="213"/>
      <c r="U92" s="213"/>
      <c r="V92" s="213"/>
      <c r="W92" s="52">
        <f ca="1">SUM(OFFSET(Sales!W92,0,MAX(-INT(Stock!$E92)+1,COLUMN(Sales!$G$2)-COLUMN(Sales!W$2)),1,MIN(INT(Stock!$E92),COLUMN(Sales!W$2)-COLUMN(Sales!$G$2)+1)))+OFFSET(Sales!W92,0,MAX(-INT(Stock!$E92),COLUMN(Sales!$G$2)-COLUMN(Sales!W$2)),1,1)*(MOD(Stock!$E92,1)+MAX(INT(Stock!$E92)-(COLUMN(Sales!W$2)-COLUMN(Sales!$G$2))-1,0))</f>
        <v>0</v>
      </c>
      <c r="X92" s="52">
        <f ca="1">SUM(OFFSET(Sales!X92,0,MAX(-INT(Stock!$E92)+1,COLUMN(Sales!$G$2)-COLUMN(Sales!X$2)),1,MIN(INT(Stock!$E92),COLUMN(Sales!X$2)-COLUMN(Sales!$G$2)+1)))+OFFSET(Sales!X92,0,MAX(-INT(Stock!$E92),COLUMN(Sales!$G$2)-COLUMN(Sales!X$2)),1,1)*(MOD(Stock!$E92,1)+MAX(INT(Stock!$E92)-(COLUMN(Sales!X$2)-COLUMN(Sales!$G$2))-1,0))</f>
        <v>0</v>
      </c>
      <c r="Y92" s="52">
        <f ca="1">SUM(OFFSET(Sales!Y92,0,MAX(-INT(Stock!$E92)+1,COLUMN(Sales!$G$2)-COLUMN(Sales!Y$2)),1,MIN(INT(Stock!$E92),COLUMN(Sales!Y$2)-COLUMN(Sales!$G$2)+1)))+OFFSET(Sales!Y92,0,MAX(-INT(Stock!$E92),COLUMN(Sales!$G$2)-COLUMN(Sales!Y$2)),1,1)*(MOD(Stock!$E92,1)+MAX(INT(Stock!$E92)-(COLUMN(Sales!Y$2)-COLUMN(Sales!$G$2))-1,0))</f>
        <v>0</v>
      </c>
      <c r="Z92" s="52">
        <f ca="1">SUM(OFFSET(Sales!Z92,0,MAX(-INT(Stock!$E92)+1,COLUMN(Sales!$G$2)-COLUMN(Sales!Z$2)),1,MIN(INT(Stock!$E92),COLUMN(Sales!Z$2)-COLUMN(Sales!$G$2)+1)))+OFFSET(Sales!Z92,0,MAX(-INT(Stock!$E92),COLUMN(Sales!$G$2)-COLUMN(Sales!Z$2)),1,1)*(MOD(Stock!$E92,1)+MAX(INT(Stock!$E92)-(COLUMN(Sales!Z$2)-COLUMN(Sales!$G$2))-1,0))</f>
        <v>0</v>
      </c>
      <c r="AA92" s="52">
        <f ca="1">SUM(OFFSET(Sales!AA92,0,MAX(-INT(Stock!$E92)+1,COLUMN(Sales!$G$2)-COLUMN(Sales!AA$2)),1,MIN(INT(Stock!$E92),COLUMN(Sales!AA$2)-COLUMN(Sales!$G$2)+1)))+OFFSET(Sales!AA92,0,MAX(-INT(Stock!$E92),COLUMN(Sales!$G$2)-COLUMN(Sales!AA$2)),1,1)*(MOD(Stock!$E92,1)+MAX(INT(Stock!$E92)-(COLUMN(Sales!AA$2)-COLUMN(Sales!$G$2))-1,0))</f>
        <v>0</v>
      </c>
      <c r="AB92" s="52">
        <f ca="1">SUM(OFFSET(Sales!AB92,0,MAX(-INT(Stock!$E92)+1,COLUMN(Sales!$G$2)-COLUMN(Sales!AB$2)),1,MIN(INT(Stock!$E92),COLUMN(Sales!AB$2)-COLUMN(Sales!$G$2)+1)))+OFFSET(Sales!AB92,0,MAX(-INT(Stock!$E92),COLUMN(Sales!$G$2)-COLUMN(Sales!AB$2)),1,1)*(MOD(Stock!$E92,1)+MAX(INT(Stock!$E92)-(COLUMN(Sales!AB$2)-COLUMN(Sales!$G$2))-1,0))</f>
        <v>0</v>
      </c>
      <c r="AC92" s="52">
        <f ca="1">SUM(OFFSET(Sales!AC92,0,MAX(-INT(Stock!$E92)+1,COLUMN(Sales!$G$2)-COLUMN(Sales!AC$2)),1,MIN(INT(Stock!$E92),COLUMN(Sales!AC$2)-COLUMN(Sales!$G$2)+1)))+OFFSET(Sales!AC92,0,MAX(-INT(Stock!$E92),COLUMN(Sales!$G$2)-COLUMN(Sales!AC$2)),1,1)*(MOD(Stock!$E92,1)+MAX(INT(Stock!$E92)-(COLUMN(Sales!AC$2)-COLUMN(Sales!$G$2))-1,0))</f>
        <v>0</v>
      </c>
      <c r="AD92" s="52">
        <f ca="1">SUM(OFFSET(Sales!AD92,0,MAX(-INT(Stock!$E92)+1,COLUMN(Sales!$G$2)-COLUMN(Sales!AD$2)),1,MIN(INT(Stock!$E92),COLUMN(Sales!AD$2)-COLUMN(Sales!$G$2)+1)))+OFFSET(Sales!AD92,0,MAX(-INT(Stock!$E92),COLUMN(Sales!$G$2)-COLUMN(Sales!AD$2)),1,1)*(MOD(Stock!$E92,1)+MAX(INT(Stock!$E92)-(COLUMN(Sales!AD$2)-COLUMN(Sales!$G$2))-1,0))</f>
        <v>0</v>
      </c>
      <c r="AE92" s="52">
        <f ca="1">SUM(OFFSET(Sales!AE92,0,MAX(-INT(Stock!$E92)+1,COLUMN(Sales!$G$2)-COLUMN(Sales!AE$2)),1,MIN(INT(Stock!$E92),COLUMN(Sales!AE$2)-COLUMN(Sales!$G$2)+1)))+OFFSET(Sales!AE92,0,MAX(-INT(Stock!$E92),COLUMN(Sales!$G$2)-COLUMN(Sales!AE$2)),1,1)*(MOD(Stock!$E92,1)+MAX(INT(Stock!$E92)-(COLUMN(Sales!AE$2)-COLUMN(Sales!$G$2))-1,0))</f>
        <v>0</v>
      </c>
      <c r="AF92" s="52">
        <f ca="1">SUM(OFFSET(Sales!AF92,0,MAX(-INT(Stock!$E92)+1,COLUMN(Sales!$G$2)-COLUMN(Sales!AF$2)),1,MIN(INT(Stock!$E92),COLUMN(Sales!AF$2)-COLUMN(Sales!$G$2)+1)))+OFFSET(Sales!AF92,0,MAX(-INT(Stock!$E92),COLUMN(Sales!$G$2)-COLUMN(Sales!AF$2)),1,1)*(MOD(Stock!$E92,1)+MAX(INT(Stock!$E92)-(COLUMN(Sales!AF$2)-COLUMN(Sales!$G$2))-1,0))</f>
        <v>0</v>
      </c>
      <c r="AG92" s="52">
        <f ca="1">SUM(OFFSET(Sales!AG92,0,MAX(-INT(Stock!$E92)+1,COLUMN(Sales!$G$2)-COLUMN(Sales!AG$2)),1,MIN(INT(Stock!$E92),COLUMN(Sales!AG$2)-COLUMN(Sales!$G$2)+1)))+OFFSET(Sales!AG92,0,MAX(-INT(Stock!$E92),COLUMN(Sales!$G$2)-COLUMN(Sales!AG$2)),1,1)*(MOD(Stock!$E92,1)+MAX(INT(Stock!$E92)-(COLUMN(Sales!AG$2)-COLUMN(Sales!$G$2))-1,0))</f>
        <v>0</v>
      </c>
      <c r="AH92" s="52">
        <f ca="1">SUM(OFFSET(Sales!AH92,0,MAX(-INT(Stock!$E92)+1,COLUMN(Sales!$G$2)-COLUMN(Sales!AH$2)),1,MIN(INT(Stock!$E92),COLUMN(Sales!AH$2)-COLUMN(Sales!$G$2)+1)))+OFFSET(Sales!AH92,0,MAX(-INT(Stock!$E92),COLUMN(Sales!$G$2)-COLUMN(Sales!AH$2)),1,1)*(MOD(Stock!$E92,1)+MAX(INT(Stock!$E92)-(COLUMN(Sales!AH$2)-COLUMN(Sales!$G$2))-1,0))</f>
        <v>0</v>
      </c>
      <c r="AI92" s="52">
        <f ca="1">SUM(OFFSET(Sales!AI92,0,MAX(-INT(Stock!$E92)+1,COLUMN(Sales!$G$2)-COLUMN(Sales!AI$2)),1,MIN(INT(Stock!$E92),COLUMN(Sales!AI$2)-COLUMN(Sales!$G$2)+1)))+OFFSET(Sales!AI92,0,MAX(-INT(Stock!$E92),COLUMN(Sales!$G$2)-COLUMN(Sales!AI$2)),1,1)*(MOD(Stock!$E92,1)+MAX(INT(Stock!$E92)-(COLUMN(Sales!AI$2)-COLUMN(Sales!$G$2))-1,0))</f>
        <v>0</v>
      </c>
      <c r="AJ92" s="52">
        <f ca="1">SUM(OFFSET(Sales!AJ92,0,MAX(-INT(Stock!$E92)+1,COLUMN(Sales!$G$2)-COLUMN(Sales!AJ$2)),1,MIN(INT(Stock!$E92),COLUMN(Sales!AJ$2)-COLUMN(Sales!$G$2)+1)))+OFFSET(Sales!AJ92,0,MAX(-INT(Stock!$E92),COLUMN(Sales!$G$2)-COLUMN(Sales!AJ$2)),1,1)*(MOD(Stock!$E92,1)+MAX(INT(Stock!$E92)-(COLUMN(Sales!AJ$2)-COLUMN(Sales!$G$2))-1,0))</f>
        <v>0</v>
      </c>
      <c r="AK92" s="52">
        <f ca="1">SUM(OFFSET(Sales!AK92,0,MAX(-INT(Stock!$E92)+1,COLUMN(Sales!$G$2)-COLUMN(Sales!AK$2)),1,MIN(INT(Stock!$E92),COLUMN(Sales!AK$2)-COLUMN(Sales!$G$2)+1)))+OFFSET(Sales!AK92,0,MAX(-INT(Stock!$E92),COLUMN(Sales!$G$2)-COLUMN(Sales!AK$2)),1,1)*(MOD(Stock!$E92,1)+MAX(INT(Stock!$E92)-(COLUMN(Sales!AK$2)-COLUMN(Sales!$G$2))-1,0))</f>
        <v>0</v>
      </c>
      <c r="AL92" s="52">
        <f ca="1">SUM(OFFSET(Sales!AL92,0,MAX(-INT(Stock!$E92)+1,COLUMN(Sales!$G$2)-COLUMN(Sales!AL$2)),1,MIN(INT(Stock!$E92),COLUMN(Sales!AL$2)-COLUMN(Sales!$G$2)+1)))+OFFSET(Sales!AL92,0,MAX(-INT(Stock!$E92),COLUMN(Sales!$G$2)-COLUMN(Sales!AL$2)),1,1)*(MOD(Stock!$E92,1)+MAX(INT(Stock!$E92)-(COLUMN(Sales!AL$2)-COLUMN(Sales!$G$2))-1,0))</f>
        <v>0</v>
      </c>
      <c r="AM92" s="52">
        <f ca="1">SUM(OFFSET(Sales!AM92,0,MAX(-INT(Stock!$E92)+1,COLUMN(Sales!$G$2)-COLUMN(Sales!AM$2)),1,MIN(INT(Stock!$E92),COLUMN(Sales!AM$2)-COLUMN(Sales!$G$2)+1)))+OFFSET(Sales!AM92,0,MAX(-INT(Stock!$E92),COLUMN(Sales!$G$2)-COLUMN(Sales!AM$2)),1,1)*(MOD(Stock!$E92,1)+MAX(INT(Stock!$E92)-(COLUMN(Sales!AM$2)-COLUMN(Sales!$G$2))-1,0))</f>
        <v>0</v>
      </c>
      <c r="AN92" s="52">
        <f ca="1">SUM(OFFSET(Sales!AN92,0,MAX(-INT(Stock!$E92)+1,COLUMN(Sales!$G$2)-COLUMN(Sales!AN$2)),1,MIN(INT(Stock!$E92),COLUMN(Sales!AN$2)-COLUMN(Sales!$G$2)+1)))+OFFSET(Sales!AN92,0,MAX(-INT(Stock!$E92),COLUMN(Sales!$G$2)-COLUMN(Sales!AN$2)),1,1)*(MOD(Stock!$E92,1)+MAX(INT(Stock!$E92)-(COLUMN(Sales!AN$2)-COLUMN(Sales!$G$2))-1,0))</f>
        <v>0</v>
      </c>
      <c r="AO92" s="52">
        <f ca="1">SUM(OFFSET(Sales!AO92,0,MAX(-INT(Stock!$E92)+1,COLUMN(Sales!$G$2)-COLUMN(Sales!AO$2)),1,MIN(INT(Stock!$E92),COLUMN(Sales!AO$2)-COLUMN(Sales!$G$2)+1)))+OFFSET(Sales!AO92,0,MAX(-INT(Stock!$E92),COLUMN(Sales!$G$2)-COLUMN(Sales!AO$2)),1,1)*(MOD(Stock!$E92,1)+MAX(INT(Stock!$E92)-(COLUMN(Sales!AO$2)-COLUMN(Sales!$G$2))-1,0))</f>
        <v>0</v>
      </c>
      <c r="AP92" s="52">
        <f ca="1">SUM(OFFSET(Sales!AP92,0,MAX(-INT(Stock!$E92)+1,COLUMN(Sales!$G$2)-COLUMN(Sales!AP$2)),1,MIN(INT(Stock!$E92),COLUMN(Sales!AP$2)-COLUMN(Sales!$G$2)+1)))+OFFSET(Sales!AP92,0,MAX(-INT(Stock!$E92),COLUMN(Sales!$G$2)-COLUMN(Sales!AP$2)),1,1)*(MOD(Stock!$E92,1)+MAX(INT(Stock!$E92)-(COLUMN(Sales!AP$2)-COLUMN(Sales!$G$2))-1,0))</f>
        <v>0</v>
      </c>
      <c r="AQ92" s="52">
        <f ca="1">SUM(OFFSET(Sales!AQ92,0,MAX(-INT(Stock!$E92)+1,COLUMN(Sales!$G$2)-COLUMN(Sales!AQ$2)),1,MIN(INT(Stock!$E92),COLUMN(Sales!AQ$2)-COLUMN(Sales!$G$2)+1)))+OFFSET(Sales!AQ92,0,MAX(-INT(Stock!$E92),COLUMN(Sales!$G$2)-COLUMN(Sales!AQ$2)),1,1)*(MOD(Stock!$E92,1)+MAX(INT(Stock!$E92)-(COLUMN(Sales!AQ$2)-COLUMN(Sales!$G$2))-1,0))</f>
        <v>0</v>
      </c>
      <c r="AR92" s="52">
        <f ca="1">SUM(OFFSET(Sales!AR92,0,MAX(-INT(Stock!$E92)+1,COLUMN(Sales!$G$2)-COLUMN(Sales!AR$2)),1,MIN(INT(Stock!$E92),COLUMN(Sales!AR$2)-COLUMN(Sales!$G$2)+1)))+OFFSET(Sales!AR92,0,MAX(-INT(Stock!$E92),COLUMN(Sales!$G$2)-COLUMN(Sales!AR$2)),1,1)*(MOD(Stock!$E92,1)+MAX(INT(Stock!$E92)-(COLUMN(Sales!AR$2)-COLUMN(Sales!$G$2))-1,0))</f>
        <v>0</v>
      </c>
      <c r="AS92" s="52">
        <f ca="1">SUM(OFFSET(Sales!AS92,0,MAX(-INT(Stock!$E92)+1,COLUMN(Sales!$G$2)-COLUMN(Sales!AS$2)),1,MIN(INT(Stock!$E92),COLUMN(Sales!AS$2)-COLUMN(Sales!$G$2)+1)))+OFFSET(Sales!AS92,0,MAX(-INT(Stock!$E92),COLUMN(Sales!$G$2)-COLUMN(Sales!AS$2)),1,1)*(MOD(Stock!$E92,1)+MAX(INT(Stock!$E92)-(COLUMN(Sales!AS$2)-COLUMN(Sales!$G$2))-1,0))</f>
        <v>0</v>
      </c>
      <c r="AT92" s="52">
        <f ca="1">SUM(OFFSET(Sales!AT92,0,MAX(-INT(Stock!$E92)+1,COLUMN(Sales!$G$2)-COLUMN(Sales!AT$2)),1,MIN(INT(Stock!$E92),COLUMN(Sales!AT$2)-COLUMN(Sales!$G$2)+1)))+OFFSET(Sales!AT92,0,MAX(-INT(Stock!$E92),COLUMN(Sales!$G$2)-COLUMN(Sales!AT$2)),1,1)*(MOD(Stock!$E92,1)+MAX(INT(Stock!$E92)-(COLUMN(Sales!AT$2)-COLUMN(Sales!$G$2))-1,0))</f>
        <v>0</v>
      </c>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c r="CC92" s="52"/>
      <c r="CD92" s="52"/>
      <c r="CE92" s="52"/>
    </row>
    <row r="93" spans="2:83" x14ac:dyDescent="0.25">
      <c r="B93" s="307"/>
      <c r="C93" s="54" t="s">
        <v>22</v>
      </c>
      <c r="E93" s="61">
        <f>'Life&amp;Use'!X10</f>
        <v>17.142857142857142</v>
      </c>
      <c r="G93" s="213"/>
      <c r="H93" s="213"/>
      <c r="I93" s="213"/>
      <c r="J93" s="213"/>
      <c r="K93" s="213"/>
      <c r="L93" s="213"/>
      <c r="M93" s="213"/>
      <c r="N93" s="213"/>
      <c r="O93" s="213"/>
      <c r="P93" s="213"/>
      <c r="Q93" s="213"/>
      <c r="R93" s="213"/>
      <c r="S93" s="213"/>
      <c r="T93" s="213"/>
      <c r="U93" s="213"/>
      <c r="V93" s="213"/>
      <c r="W93" s="52">
        <f ca="1">SUM(OFFSET(Sales!W93,0,MAX(-INT(Stock!$E93)+1,COLUMN(Sales!$G$2)-COLUMN(Sales!W$2)),1,MIN(INT(Stock!$E93),COLUMN(Sales!W$2)-COLUMN(Sales!$G$2)+1)))+OFFSET(Sales!W93,0,MAX(-INT(Stock!$E93),COLUMN(Sales!$G$2)-COLUMN(Sales!W$2)),1,1)*(MOD(Stock!$E93,1)+MAX(INT(Stock!$E93)-(COLUMN(Sales!W$2)-COLUMN(Sales!$G$2))-1,0))</f>
        <v>0</v>
      </c>
      <c r="X93" s="52">
        <f ca="1">SUM(OFFSET(Sales!X93,0,MAX(-INT(Stock!$E93)+1,COLUMN(Sales!$G$2)-COLUMN(Sales!X$2)),1,MIN(INT(Stock!$E93),COLUMN(Sales!X$2)-COLUMN(Sales!$G$2)+1)))+OFFSET(Sales!X93,0,MAX(-INT(Stock!$E93),COLUMN(Sales!$G$2)-COLUMN(Sales!X$2)),1,1)*(MOD(Stock!$E93,1)+MAX(INT(Stock!$E93)-(COLUMN(Sales!X$2)-COLUMN(Sales!$G$2))-1,0))</f>
        <v>0</v>
      </c>
      <c r="Y93" s="52">
        <f ca="1">SUM(OFFSET(Sales!Y93,0,MAX(-INT(Stock!$E93)+1,COLUMN(Sales!$G$2)-COLUMN(Sales!Y$2)),1,MIN(INT(Stock!$E93),COLUMN(Sales!Y$2)-COLUMN(Sales!$G$2)+1)))+OFFSET(Sales!Y93,0,MAX(-INT(Stock!$E93),COLUMN(Sales!$G$2)-COLUMN(Sales!Y$2)),1,1)*(MOD(Stock!$E93,1)+MAX(INT(Stock!$E93)-(COLUMN(Sales!Y$2)-COLUMN(Sales!$G$2))-1,0))</f>
        <v>0</v>
      </c>
      <c r="Z93" s="52">
        <f ca="1">SUM(OFFSET(Sales!Z93,0,MAX(-INT(Stock!$E93)+1,COLUMN(Sales!$G$2)-COLUMN(Sales!Z$2)),1,MIN(INT(Stock!$E93),COLUMN(Sales!Z$2)-COLUMN(Sales!$G$2)+1)))+OFFSET(Sales!Z93,0,MAX(-INT(Stock!$E93),COLUMN(Sales!$G$2)-COLUMN(Sales!Z$2)),1,1)*(MOD(Stock!$E93,1)+MAX(INT(Stock!$E93)-(COLUMN(Sales!Z$2)-COLUMN(Sales!$G$2))-1,0))</f>
        <v>0</v>
      </c>
      <c r="AA93" s="52">
        <f ca="1">SUM(OFFSET(Sales!AA93,0,MAX(-INT(Stock!$E93)+1,COLUMN(Sales!$G$2)-COLUMN(Sales!AA$2)),1,MIN(INT(Stock!$E93),COLUMN(Sales!AA$2)-COLUMN(Sales!$G$2)+1)))+OFFSET(Sales!AA93,0,MAX(-INT(Stock!$E93),COLUMN(Sales!$G$2)-COLUMN(Sales!AA$2)),1,1)*(MOD(Stock!$E93,1)+MAX(INT(Stock!$E93)-(COLUMN(Sales!AA$2)-COLUMN(Sales!$G$2))-1,0))</f>
        <v>0</v>
      </c>
      <c r="AB93" s="52">
        <f ca="1">SUM(OFFSET(Sales!AB93,0,MAX(-INT(Stock!$E93)+1,COLUMN(Sales!$G$2)-COLUMN(Sales!AB$2)),1,MIN(INT(Stock!$E93),COLUMN(Sales!AB$2)-COLUMN(Sales!$G$2)+1)))+OFFSET(Sales!AB93,0,MAX(-INT(Stock!$E93),COLUMN(Sales!$G$2)-COLUMN(Sales!AB$2)),1,1)*(MOD(Stock!$E93,1)+MAX(INT(Stock!$E93)-(COLUMN(Sales!AB$2)-COLUMN(Sales!$G$2))-1,0))</f>
        <v>0</v>
      </c>
      <c r="AC93" s="52">
        <f ca="1">SUM(OFFSET(Sales!AC93,0,MAX(-INT(Stock!$E93)+1,COLUMN(Sales!$G$2)-COLUMN(Sales!AC$2)),1,MIN(INT(Stock!$E93),COLUMN(Sales!AC$2)-COLUMN(Sales!$G$2)+1)))+OFFSET(Sales!AC93,0,MAX(-INT(Stock!$E93),COLUMN(Sales!$G$2)-COLUMN(Sales!AC$2)),1,1)*(MOD(Stock!$E93,1)+MAX(INT(Stock!$E93)-(COLUMN(Sales!AC$2)-COLUMN(Sales!$G$2))-1,0))</f>
        <v>0</v>
      </c>
      <c r="AD93" s="52">
        <f ca="1">SUM(OFFSET(Sales!AD93,0,MAX(-INT(Stock!$E93)+1,COLUMN(Sales!$G$2)-COLUMN(Sales!AD$2)),1,MIN(INT(Stock!$E93),COLUMN(Sales!AD$2)-COLUMN(Sales!$G$2)+1)))+OFFSET(Sales!AD93,0,MAX(-INT(Stock!$E93),COLUMN(Sales!$G$2)-COLUMN(Sales!AD$2)),1,1)*(MOD(Stock!$E93,1)+MAX(INT(Stock!$E93)-(COLUMN(Sales!AD$2)-COLUMN(Sales!$G$2))-1,0))</f>
        <v>0</v>
      </c>
      <c r="AE93" s="52">
        <f ca="1">SUM(OFFSET(Sales!AE93,0,MAX(-INT(Stock!$E93)+1,COLUMN(Sales!$G$2)-COLUMN(Sales!AE$2)),1,MIN(INT(Stock!$E93),COLUMN(Sales!AE$2)-COLUMN(Sales!$G$2)+1)))+OFFSET(Sales!AE93,0,MAX(-INT(Stock!$E93),COLUMN(Sales!$G$2)-COLUMN(Sales!AE$2)),1,1)*(MOD(Stock!$E93,1)+MAX(INT(Stock!$E93)-(COLUMN(Sales!AE$2)-COLUMN(Sales!$G$2))-1,0))</f>
        <v>0</v>
      </c>
      <c r="AF93" s="52">
        <f ca="1">SUM(OFFSET(Sales!AF93,0,MAX(-INT(Stock!$E93)+1,COLUMN(Sales!$G$2)-COLUMN(Sales!AF$2)),1,MIN(INT(Stock!$E93),COLUMN(Sales!AF$2)-COLUMN(Sales!$G$2)+1)))+OFFSET(Sales!AF93,0,MAX(-INT(Stock!$E93),COLUMN(Sales!$G$2)-COLUMN(Sales!AF$2)),1,1)*(MOD(Stock!$E93,1)+MAX(INT(Stock!$E93)-(COLUMN(Sales!AF$2)-COLUMN(Sales!$G$2))-1,0))</f>
        <v>0</v>
      </c>
      <c r="AG93" s="52">
        <f ca="1">SUM(OFFSET(Sales!AG93,0,MAX(-INT(Stock!$E93)+1,COLUMN(Sales!$G$2)-COLUMN(Sales!AG$2)),1,MIN(INT(Stock!$E93),COLUMN(Sales!AG$2)-COLUMN(Sales!$G$2)+1)))+OFFSET(Sales!AG93,0,MAX(-INT(Stock!$E93),COLUMN(Sales!$G$2)-COLUMN(Sales!AG$2)),1,1)*(MOD(Stock!$E93,1)+MAX(INT(Stock!$E93)-(COLUMN(Sales!AG$2)-COLUMN(Sales!$G$2))-1,0))</f>
        <v>0</v>
      </c>
      <c r="AH93" s="52">
        <f ca="1">SUM(OFFSET(Sales!AH93,0,MAX(-INT(Stock!$E93)+1,COLUMN(Sales!$G$2)-COLUMN(Sales!AH$2)),1,MIN(INT(Stock!$E93),COLUMN(Sales!AH$2)-COLUMN(Sales!$G$2)+1)))+OFFSET(Sales!AH93,0,MAX(-INT(Stock!$E93),COLUMN(Sales!$G$2)-COLUMN(Sales!AH$2)),1,1)*(MOD(Stock!$E93,1)+MAX(INT(Stock!$E93)-(COLUMN(Sales!AH$2)-COLUMN(Sales!$G$2))-1,0))</f>
        <v>0</v>
      </c>
      <c r="AI93" s="52">
        <f ca="1">SUM(OFFSET(Sales!AI93,0,MAX(-INT(Stock!$E93)+1,COLUMN(Sales!$G$2)-COLUMN(Sales!AI$2)),1,MIN(INT(Stock!$E93),COLUMN(Sales!AI$2)-COLUMN(Sales!$G$2)+1)))+OFFSET(Sales!AI93,0,MAX(-INT(Stock!$E93),COLUMN(Sales!$G$2)-COLUMN(Sales!AI$2)),1,1)*(MOD(Stock!$E93,1)+MAX(INT(Stock!$E93)-(COLUMN(Sales!AI$2)-COLUMN(Sales!$G$2))-1,0))</f>
        <v>0</v>
      </c>
      <c r="AJ93" s="52">
        <f ca="1">SUM(OFFSET(Sales!AJ93,0,MAX(-INT(Stock!$E93)+1,COLUMN(Sales!$G$2)-COLUMN(Sales!AJ$2)),1,MIN(INT(Stock!$E93),COLUMN(Sales!AJ$2)-COLUMN(Sales!$G$2)+1)))+OFFSET(Sales!AJ93,0,MAX(-INT(Stock!$E93),COLUMN(Sales!$G$2)-COLUMN(Sales!AJ$2)),1,1)*(MOD(Stock!$E93,1)+MAX(INT(Stock!$E93)-(COLUMN(Sales!AJ$2)-COLUMN(Sales!$G$2))-1,0))</f>
        <v>0</v>
      </c>
      <c r="AK93" s="52">
        <f ca="1">SUM(OFFSET(Sales!AK93,0,MAX(-INT(Stock!$E93)+1,COLUMN(Sales!$G$2)-COLUMN(Sales!AK$2)),1,MIN(INT(Stock!$E93),COLUMN(Sales!AK$2)-COLUMN(Sales!$G$2)+1)))+OFFSET(Sales!AK93,0,MAX(-INT(Stock!$E93),COLUMN(Sales!$G$2)-COLUMN(Sales!AK$2)),1,1)*(MOD(Stock!$E93,1)+MAX(INT(Stock!$E93)-(COLUMN(Sales!AK$2)-COLUMN(Sales!$G$2))-1,0))</f>
        <v>0</v>
      </c>
      <c r="AL93" s="52">
        <f ca="1">SUM(OFFSET(Sales!AL93,0,MAX(-INT(Stock!$E93)+1,COLUMN(Sales!$G$2)-COLUMN(Sales!AL$2)),1,MIN(INT(Stock!$E93),COLUMN(Sales!AL$2)-COLUMN(Sales!$G$2)+1)))+OFFSET(Sales!AL93,0,MAX(-INT(Stock!$E93),COLUMN(Sales!$G$2)-COLUMN(Sales!AL$2)),1,1)*(MOD(Stock!$E93,1)+MAX(INT(Stock!$E93)-(COLUMN(Sales!AL$2)-COLUMN(Sales!$G$2))-1,0))</f>
        <v>0</v>
      </c>
      <c r="AM93" s="52">
        <f ca="1">SUM(OFFSET(Sales!AM93,0,MAX(-INT(Stock!$E93)+1,COLUMN(Sales!$G$2)-COLUMN(Sales!AM$2)),1,MIN(INT(Stock!$E93),COLUMN(Sales!AM$2)-COLUMN(Sales!$G$2)+1)))+OFFSET(Sales!AM93,0,MAX(-INT(Stock!$E93),COLUMN(Sales!$G$2)-COLUMN(Sales!AM$2)),1,1)*(MOD(Stock!$E93,1)+MAX(INT(Stock!$E93)-(COLUMN(Sales!AM$2)-COLUMN(Sales!$G$2))-1,0))</f>
        <v>0</v>
      </c>
      <c r="AN93" s="52">
        <f ca="1">SUM(OFFSET(Sales!AN93,0,MAX(-INT(Stock!$E93)+1,COLUMN(Sales!$G$2)-COLUMN(Sales!AN$2)),1,MIN(INT(Stock!$E93),COLUMN(Sales!AN$2)-COLUMN(Sales!$G$2)+1)))+OFFSET(Sales!AN93,0,MAX(-INT(Stock!$E93),COLUMN(Sales!$G$2)-COLUMN(Sales!AN$2)),1,1)*(MOD(Stock!$E93,1)+MAX(INT(Stock!$E93)-(COLUMN(Sales!AN$2)-COLUMN(Sales!$G$2))-1,0))</f>
        <v>0</v>
      </c>
      <c r="AO93" s="52">
        <f ca="1">SUM(OFFSET(Sales!AO93,0,MAX(-INT(Stock!$E93)+1,COLUMN(Sales!$G$2)-COLUMN(Sales!AO$2)),1,MIN(INT(Stock!$E93),COLUMN(Sales!AO$2)-COLUMN(Sales!$G$2)+1)))+OFFSET(Sales!AO93,0,MAX(-INT(Stock!$E93),COLUMN(Sales!$G$2)-COLUMN(Sales!AO$2)),1,1)*(MOD(Stock!$E93,1)+MAX(INT(Stock!$E93)-(COLUMN(Sales!AO$2)-COLUMN(Sales!$G$2))-1,0))</f>
        <v>0</v>
      </c>
      <c r="AP93" s="52">
        <f ca="1">SUM(OFFSET(Sales!AP93,0,MAX(-INT(Stock!$E93)+1,COLUMN(Sales!$G$2)-COLUMN(Sales!AP$2)),1,MIN(INT(Stock!$E93),COLUMN(Sales!AP$2)-COLUMN(Sales!$G$2)+1)))+OFFSET(Sales!AP93,0,MAX(-INT(Stock!$E93),COLUMN(Sales!$G$2)-COLUMN(Sales!AP$2)),1,1)*(MOD(Stock!$E93,1)+MAX(INT(Stock!$E93)-(COLUMN(Sales!AP$2)-COLUMN(Sales!$G$2))-1,0))</f>
        <v>0</v>
      </c>
      <c r="AQ93" s="52">
        <f ca="1">SUM(OFFSET(Sales!AQ93,0,MAX(-INT(Stock!$E93)+1,COLUMN(Sales!$G$2)-COLUMN(Sales!AQ$2)),1,MIN(INT(Stock!$E93),COLUMN(Sales!AQ$2)-COLUMN(Sales!$G$2)+1)))+OFFSET(Sales!AQ93,0,MAX(-INT(Stock!$E93),COLUMN(Sales!$G$2)-COLUMN(Sales!AQ$2)),1,1)*(MOD(Stock!$E93,1)+MAX(INT(Stock!$E93)-(COLUMN(Sales!AQ$2)-COLUMN(Sales!$G$2))-1,0))</f>
        <v>0</v>
      </c>
      <c r="AR93" s="52">
        <f ca="1">SUM(OFFSET(Sales!AR93,0,MAX(-INT(Stock!$E93)+1,COLUMN(Sales!$G$2)-COLUMN(Sales!AR$2)),1,MIN(INT(Stock!$E93),COLUMN(Sales!AR$2)-COLUMN(Sales!$G$2)+1)))+OFFSET(Sales!AR93,0,MAX(-INT(Stock!$E93),COLUMN(Sales!$G$2)-COLUMN(Sales!AR$2)),1,1)*(MOD(Stock!$E93,1)+MAX(INT(Stock!$E93)-(COLUMN(Sales!AR$2)-COLUMN(Sales!$G$2))-1,0))</f>
        <v>0</v>
      </c>
      <c r="AS93" s="52">
        <f ca="1">SUM(OFFSET(Sales!AS93,0,MAX(-INT(Stock!$E93)+1,COLUMN(Sales!$G$2)-COLUMN(Sales!AS$2)),1,MIN(INT(Stock!$E93),COLUMN(Sales!AS$2)-COLUMN(Sales!$G$2)+1)))+OFFSET(Sales!AS93,0,MAX(-INT(Stock!$E93),COLUMN(Sales!$G$2)-COLUMN(Sales!AS$2)),1,1)*(MOD(Stock!$E93,1)+MAX(INT(Stock!$E93)-(COLUMN(Sales!AS$2)-COLUMN(Sales!$G$2))-1,0))</f>
        <v>0</v>
      </c>
      <c r="AT93" s="52">
        <f ca="1">SUM(OFFSET(Sales!AT93,0,MAX(-INT(Stock!$E93)+1,COLUMN(Sales!$G$2)-COLUMN(Sales!AT$2)),1,MIN(INT(Stock!$E93),COLUMN(Sales!AT$2)-COLUMN(Sales!$G$2)+1)))+OFFSET(Sales!AT93,0,MAX(-INT(Stock!$E93),COLUMN(Sales!$G$2)-COLUMN(Sales!AT$2)),1,1)*(MOD(Stock!$E93,1)+MAX(INT(Stock!$E93)-(COLUMN(Sales!AT$2)-COLUMN(Sales!$G$2))-1,0))</f>
        <v>0</v>
      </c>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c r="BY93" s="52"/>
      <c r="BZ93" s="52"/>
      <c r="CA93" s="52"/>
      <c r="CB93" s="52"/>
      <c r="CC93" s="52"/>
      <c r="CD93" s="52"/>
      <c r="CE93" s="52"/>
    </row>
    <row r="94" spans="2:83" x14ac:dyDescent="0.25">
      <c r="B94" s="307"/>
      <c r="C94" s="54" t="s">
        <v>23</v>
      </c>
      <c r="E94" s="61">
        <f>'Life&amp;Use'!Y10</f>
        <v>11.428571428571429</v>
      </c>
      <c r="G94" s="213"/>
      <c r="H94" s="213"/>
      <c r="I94" s="213"/>
      <c r="J94" s="213"/>
      <c r="K94" s="213"/>
      <c r="L94" s="213"/>
      <c r="M94" s="213"/>
      <c r="N94" s="213"/>
      <c r="O94" s="213"/>
      <c r="P94" s="213"/>
      <c r="Q94" s="213"/>
      <c r="R94" s="213"/>
      <c r="S94" s="213"/>
      <c r="T94" s="213"/>
      <c r="U94" s="213"/>
      <c r="V94" s="213"/>
      <c r="W94" s="52">
        <f ca="1">SUM(OFFSET(Sales!W94,0,MAX(-INT(Stock!$E94)+1,COLUMN(Sales!$G$2)-COLUMN(Sales!W$2)),1,MIN(INT(Stock!$E94),COLUMN(Sales!W$2)-COLUMN(Sales!$G$2)+1)))+OFFSET(Sales!W94,0,MAX(-INT(Stock!$E94),COLUMN(Sales!$G$2)-COLUMN(Sales!W$2)),1,1)*(MOD(Stock!$E94,1)+MAX(INT(Stock!$E94)-(COLUMN(Sales!W$2)-COLUMN(Sales!$G$2))-1,0))</f>
        <v>0</v>
      </c>
      <c r="X94" s="52">
        <f ca="1">SUM(OFFSET(Sales!X94,0,MAX(-INT(Stock!$E94)+1,COLUMN(Sales!$G$2)-COLUMN(Sales!X$2)),1,MIN(INT(Stock!$E94),COLUMN(Sales!X$2)-COLUMN(Sales!$G$2)+1)))+OFFSET(Sales!X94,0,MAX(-INT(Stock!$E94),COLUMN(Sales!$G$2)-COLUMN(Sales!X$2)),1,1)*(MOD(Stock!$E94,1)+MAX(INT(Stock!$E94)-(COLUMN(Sales!X$2)-COLUMN(Sales!$G$2))-1,0))</f>
        <v>0</v>
      </c>
      <c r="Y94" s="52">
        <f ca="1">SUM(OFFSET(Sales!Y94,0,MAX(-INT(Stock!$E94)+1,COLUMN(Sales!$G$2)-COLUMN(Sales!Y$2)),1,MIN(INT(Stock!$E94),COLUMN(Sales!Y$2)-COLUMN(Sales!$G$2)+1)))+OFFSET(Sales!Y94,0,MAX(-INT(Stock!$E94),COLUMN(Sales!$G$2)-COLUMN(Sales!Y$2)),1,1)*(MOD(Stock!$E94,1)+MAX(INT(Stock!$E94)-(COLUMN(Sales!Y$2)-COLUMN(Sales!$G$2))-1,0))</f>
        <v>0</v>
      </c>
      <c r="Z94" s="52">
        <f ca="1">SUM(OFFSET(Sales!Z94,0,MAX(-INT(Stock!$E94)+1,COLUMN(Sales!$G$2)-COLUMN(Sales!Z$2)),1,MIN(INT(Stock!$E94),COLUMN(Sales!Z$2)-COLUMN(Sales!$G$2)+1)))+OFFSET(Sales!Z94,0,MAX(-INT(Stock!$E94),COLUMN(Sales!$G$2)-COLUMN(Sales!Z$2)),1,1)*(MOD(Stock!$E94,1)+MAX(INT(Stock!$E94)-(COLUMN(Sales!Z$2)-COLUMN(Sales!$G$2))-1,0))</f>
        <v>0</v>
      </c>
      <c r="AA94" s="52">
        <f ca="1">SUM(OFFSET(Sales!AA94,0,MAX(-INT(Stock!$E94)+1,COLUMN(Sales!$G$2)-COLUMN(Sales!AA$2)),1,MIN(INT(Stock!$E94),COLUMN(Sales!AA$2)-COLUMN(Sales!$G$2)+1)))+OFFSET(Sales!AA94,0,MAX(-INT(Stock!$E94),COLUMN(Sales!$G$2)-COLUMN(Sales!AA$2)),1,1)*(MOD(Stock!$E94,1)+MAX(INT(Stock!$E94)-(COLUMN(Sales!AA$2)-COLUMN(Sales!$G$2))-1,0))</f>
        <v>0</v>
      </c>
      <c r="AB94" s="52">
        <f ca="1">SUM(OFFSET(Sales!AB94,0,MAX(-INT(Stock!$E94)+1,COLUMN(Sales!$G$2)-COLUMN(Sales!AB$2)),1,MIN(INT(Stock!$E94),COLUMN(Sales!AB$2)-COLUMN(Sales!$G$2)+1)))+OFFSET(Sales!AB94,0,MAX(-INT(Stock!$E94),COLUMN(Sales!$G$2)-COLUMN(Sales!AB$2)),1,1)*(MOD(Stock!$E94,1)+MAX(INT(Stock!$E94)-(COLUMN(Sales!AB$2)-COLUMN(Sales!$G$2))-1,0))</f>
        <v>0</v>
      </c>
      <c r="AC94" s="52">
        <f ca="1">SUM(OFFSET(Sales!AC94,0,MAX(-INT(Stock!$E94)+1,COLUMN(Sales!$G$2)-COLUMN(Sales!AC$2)),1,MIN(INT(Stock!$E94),COLUMN(Sales!AC$2)-COLUMN(Sales!$G$2)+1)))+OFFSET(Sales!AC94,0,MAX(-INT(Stock!$E94),COLUMN(Sales!$G$2)-COLUMN(Sales!AC$2)),1,1)*(MOD(Stock!$E94,1)+MAX(INT(Stock!$E94)-(COLUMN(Sales!AC$2)-COLUMN(Sales!$G$2))-1,0))</f>
        <v>0</v>
      </c>
      <c r="AD94" s="52">
        <f ca="1">SUM(OFFSET(Sales!AD94,0,MAX(-INT(Stock!$E94)+1,COLUMN(Sales!$G$2)-COLUMN(Sales!AD$2)),1,MIN(INT(Stock!$E94),COLUMN(Sales!AD$2)-COLUMN(Sales!$G$2)+1)))+OFFSET(Sales!AD94,0,MAX(-INT(Stock!$E94),COLUMN(Sales!$G$2)-COLUMN(Sales!AD$2)),1,1)*(MOD(Stock!$E94,1)+MAX(INT(Stock!$E94)-(COLUMN(Sales!AD$2)-COLUMN(Sales!$G$2))-1,0))</f>
        <v>0</v>
      </c>
      <c r="AE94" s="52">
        <f ca="1">SUM(OFFSET(Sales!AE94,0,MAX(-INT(Stock!$E94)+1,COLUMN(Sales!$G$2)-COLUMN(Sales!AE$2)),1,MIN(INT(Stock!$E94),COLUMN(Sales!AE$2)-COLUMN(Sales!$G$2)+1)))+OFFSET(Sales!AE94,0,MAX(-INT(Stock!$E94),COLUMN(Sales!$G$2)-COLUMN(Sales!AE$2)),1,1)*(MOD(Stock!$E94,1)+MAX(INT(Stock!$E94)-(COLUMN(Sales!AE$2)-COLUMN(Sales!$G$2))-1,0))</f>
        <v>0</v>
      </c>
      <c r="AF94" s="52">
        <f ca="1">SUM(OFFSET(Sales!AF94,0,MAX(-INT(Stock!$E94)+1,COLUMN(Sales!$G$2)-COLUMN(Sales!AF$2)),1,MIN(INT(Stock!$E94),COLUMN(Sales!AF$2)-COLUMN(Sales!$G$2)+1)))+OFFSET(Sales!AF94,0,MAX(-INT(Stock!$E94),COLUMN(Sales!$G$2)-COLUMN(Sales!AF$2)),1,1)*(MOD(Stock!$E94,1)+MAX(INT(Stock!$E94)-(COLUMN(Sales!AF$2)-COLUMN(Sales!$G$2))-1,0))</f>
        <v>0</v>
      </c>
      <c r="AG94" s="52">
        <f ca="1">SUM(OFFSET(Sales!AG94,0,MAX(-INT(Stock!$E94)+1,COLUMN(Sales!$G$2)-COLUMN(Sales!AG$2)),1,MIN(INT(Stock!$E94),COLUMN(Sales!AG$2)-COLUMN(Sales!$G$2)+1)))+OFFSET(Sales!AG94,0,MAX(-INT(Stock!$E94),COLUMN(Sales!$G$2)-COLUMN(Sales!AG$2)),1,1)*(MOD(Stock!$E94,1)+MAX(INT(Stock!$E94)-(COLUMN(Sales!AG$2)-COLUMN(Sales!$G$2))-1,0))</f>
        <v>0</v>
      </c>
      <c r="AH94" s="52">
        <f ca="1">SUM(OFFSET(Sales!AH94,0,MAX(-INT(Stock!$E94)+1,COLUMN(Sales!$G$2)-COLUMN(Sales!AH$2)),1,MIN(INT(Stock!$E94),COLUMN(Sales!AH$2)-COLUMN(Sales!$G$2)+1)))+OFFSET(Sales!AH94,0,MAX(-INT(Stock!$E94),COLUMN(Sales!$G$2)-COLUMN(Sales!AH$2)),1,1)*(MOD(Stock!$E94,1)+MAX(INT(Stock!$E94)-(COLUMN(Sales!AH$2)-COLUMN(Sales!$G$2))-1,0))</f>
        <v>0</v>
      </c>
      <c r="AI94" s="52">
        <f ca="1">SUM(OFFSET(Sales!AI94,0,MAX(-INT(Stock!$E94)+1,COLUMN(Sales!$G$2)-COLUMN(Sales!AI$2)),1,MIN(INT(Stock!$E94),COLUMN(Sales!AI$2)-COLUMN(Sales!$G$2)+1)))+OFFSET(Sales!AI94,0,MAX(-INT(Stock!$E94),COLUMN(Sales!$G$2)-COLUMN(Sales!AI$2)),1,1)*(MOD(Stock!$E94,1)+MAX(INT(Stock!$E94)-(COLUMN(Sales!AI$2)-COLUMN(Sales!$G$2))-1,0))</f>
        <v>0</v>
      </c>
      <c r="AJ94" s="52">
        <f ca="1">SUM(OFFSET(Sales!AJ94,0,MAX(-INT(Stock!$E94)+1,COLUMN(Sales!$G$2)-COLUMN(Sales!AJ$2)),1,MIN(INT(Stock!$E94),COLUMN(Sales!AJ$2)-COLUMN(Sales!$G$2)+1)))+OFFSET(Sales!AJ94,0,MAX(-INT(Stock!$E94),COLUMN(Sales!$G$2)-COLUMN(Sales!AJ$2)),1,1)*(MOD(Stock!$E94,1)+MAX(INT(Stock!$E94)-(COLUMN(Sales!AJ$2)-COLUMN(Sales!$G$2))-1,0))</f>
        <v>0</v>
      </c>
      <c r="AK94" s="52">
        <f ca="1">SUM(OFFSET(Sales!AK94,0,MAX(-INT(Stock!$E94)+1,COLUMN(Sales!$G$2)-COLUMN(Sales!AK$2)),1,MIN(INT(Stock!$E94),COLUMN(Sales!AK$2)-COLUMN(Sales!$G$2)+1)))+OFFSET(Sales!AK94,0,MAX(-INT(Stock!$E94),COLUMN(Sales!$G$2)-COLUMN(Sales!AK$2)),1,1)*(MOD(Stock!$E94,1)+MAX(INT(Stock!$E94)-(COLUMN(Sales!AK$2)-COLUMN(Sales!$G$2))-1,0))</f>
        <v>0</v>
      </c>
      <c r="AL94" s="52">
        <f ca="1">SUM(OFFSET(Sales!AL94,0,MAX(-INT(Stock!$E94)+1,COLUMN(Sales!$G$2)-COLUMN(Sales!AL$2)),1,MIN(INT(Stock!$E94),COLUMN(Sales!AL$2)-COLUMN(Sales!$G$2)+1)))+OFFSET(Sales!AL94,0,MAX(-INT(Stock!$E94),COLUMN(Sales!$G$2)-COLUMN(Sales!AL$2)),1,1)*(MOD(Stock!$E94,1)+MAX(INT(Stock!$E94)-(COLUMN(Sales!AL$2)-COLUMN(Sales!$G$2))-1,0))</f>
        <v>0</v>
      </c>
      <c r="AM94" s="52">
        <f ca="1">SUM(OFFSET(Sales!AM94,0,MAX(-INT(Stock!$E94)+1,COLUMN(Sales!$G$2)-COLUMN(Sales!AM$2)),1,MIN(INT(Stock!$E94),COLUMN(Sales!AM$2)-COLUMN(Sales!$G$2)+1)))+OFFSET(Sales!AM94,0,MAX(-INT(Stock!$E94),COLUMN(Sales!$G$2)-COLUMN(Sales!AM$2)),1,1)*(MOD(Stock!$E94,1)+MAX(INT(Stock!$E94)-(COLUMN(Sales!AM$2)-COLUMN(Sales!$G$2))-1,0))</f>
        <v>0</v>
      </c>
      <c r="AN94" s="52">
        <f ca="1">SUM(OFFSET(Sales!AN94,0,MAX(-INT(Stock!$E94)+1,COLUMN(Sales!$G$2)-COLUMN(Sales!AN$2)),1,MIN(INT(Stock!$E94),COLUMN(Sales!AN$2)-COLUMN(Sales!$G$2)+1)))+OFFSET(Sales!AN94,0,MAX(-INT(Stock!$E94),COLUMN(Sales!$G$2)-COLUMN(Sales!AN$2)),1,1)*(MOD(Stock!$E94,1)+MAX(INT(Stock!$E94)-(COLUMN(Sales!AN$2)-COLUMN(Sales!$G$2))-1,0))</f>
        <v>0</v>
      </c>
      <c r="AO94" s="52">
        <f ca="1">SUM(OFFSET(Sales!AO94,0,MAX(-INT(Stock!$E94)+1,COLUMN(Sales!$G$2)-COLUMN(Sales!AO$2)),1,MIN(INT(Stock!$E94),COLUMN(Sales!AO$2)-COLUMN(Sales!$G$2)+1)))+OFFSET(Sales!AO94,0,MAX(-INT(Stock!$E94),COLUMN(Sales!$G$2)-COLUMN(Sales!AO$2)),1,1)*(MOD(Stock!$E94,1)+MAX(INT(Stock!$E94)-(COLUMN(Sales!AO$2)-COLUMN(Sales!$G$2))-1,0))</f>
        <v>0</v>
      </c>
      <c r="AP94" s="52">
        <f ca="1">SUM(OFFSET(Sales!AP94,0,MAX(-INT(Stock!$E94)+1,COLUMN(Sales!$G$2)-COLUMN(Sales!AP$2)),1,MIN(INT(Stock!$E94),COLUMN(Sales!AP$2)-COLUMN(Sales!$G$2)+1)))+OFFSET(Sales!AP94,0,MAX(-INT(Stock!$E94),COLUMN(Sales!$G$2)-COLUMN(Sales!AP$2)),1,1)*(MOD(Stock!$E94,1)+MAX(INT(Stock!$E94)-(COLUMN(Sales!AP$2)-COLUMN(Sales!$G$2))-1,0))</f>
        <v>0</v>
      </c>
      <c r="AQ94" s="52">
        <f ca="1">SUM(OFFSET(Sales!AQ94,0,MAX(-INT(Stock!$E94)+1,COLUMN(Sales!$G$2)-COLUMN(Sales!AQ$2)),1,MIN(INT(Stock!$E94),COLUMN(Sales!AQ$2)-COLUMN(Sales!$G$2)+1)))+OFFSET(Sales!AQ94,0,MAX(-INT(Stock!$E94),COLUMN(Sales!$G$2)-COLUMN(Sales!AQ$2)),1,1)*(MOD(Stock!$E94,1)+MAX(INT(Stock!$E94)-(COLUMN(Sales!AQ$2)-COLUMN(Sales!$G$2))-1,0))</f>
        <v>0</v>
      </c>
      <c r="AR94" s="52">
        <f ca="1">SUM(OFFSET(Sales!AR94,0,MAX(-INT(Stock!$E94)+1,COLUMN(Sales!$G$2)-COLUMN(Sales!AR$2)),1,MIN(INT(Stock!$E94),COLUMN(Sales!AR$2)-COLUMN(Sales!$G$2)+1)))+OFFSET(Sales!AR94,0,MAX(-INT(Stock!$E94),COLUMN(Sales!$G$2)-COLUMN(Sales!AR$2)),1,1)*(MOD(Stock!$E94,1)+MAX(INT(Stock!$E94)-(COLUMN(Sales!AR$2)-COLUMN(Sales!$G$2))-1,0))</f>
        <v>0</v>
      </c>
      <c r="AS94" s="52">
        <f ca="1">SUM(OFFSET(Sales!AS94,0,MAX(-INT(Stock!$E94)+1,COLUMN(Sales!$G$2)-COLUMN(Sales!AS$2)),1,MIN(INT(Stock!$E94),COLUMN(Sales!AS$2)-COLUMN(Sales!$G$2)+1)))+OFFSET(Sales!AS94,0,MAX(-INT(Stock!$E94),COLUMN(Sales!$G$2)-COLUMN(Sales!AS$2)),1,1)*(MOD(Stock!$E94,1)+MAX(INT(Stock!$E94)-(COLUMN(Sales!AS$2)-COLUMN(Sales!$G$2))-1,0))</f>
        <v>0</v>
      </c>
      <c r="AT94" s="52">
        <f ca="1">SUM(OFFSET(Sales!AT94,0,MAX(-INT(Stock!$E94)+1,COLUMN(Sales!$G$2)-COLUMN(Sales!AT$2)),1,MIN(INT(Stock!$E94),COLUMN(Sales!AT$2)-COLUMN(Sales!$G$2)+1)))+OFFSET(Sales!AT94,0,MAX(-INT(Stock!$E94),COLUMN(Sales!$G$2)-COLUMN(Sales!AT$2)),1,1)*(MOD(Stock!$E94,1)+MAX(INT(Stock!$E94)-(COLUMN(Sales!AT$2)-COLUMN(Sales!$G$2))-1,0))</f>
        <v>0</v>
      </c>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c r="CC94" s="52"/>
      <c r="CD94" s="52"/>
      <c r="CE94" s="52"/>
    </row>
    <row r="95" spans="2:83" x14ac:dyDescent="0.25">
      <c r="B95" s="307"/>
      <c r="C95" s="3" t="s">
        <v>79</v>
      </c>
      <c r="E95" s="61"/>
      <c r="G95" s="17"/>
      <c r="H95" s="17"/>
      <c r="I95" s="17"/>
      <c r="J95" s="17"/>
      <c r="K95" s="17"/>
      <c r="L95" s="17"/>
      <c r="M95" s="17"/>
      <c r="N95" s="17"/>
      <c r="O95" s="17"/>
      <c r="P95" s="17"/>
      <c r="Q95" s="17"/>
      <c r="R95" s="17"/>
      <c r="S95" s="17"/>
      <c r="T95" s="17"/>
      <c r="U95" s="17"/>
      <c r="V95" s="17"/>
      <c r="W95" s="6">
        <f ca="1">SUM(W92:W94)</f>
        <v>0</v>
      </c>
      <c r="X95" s="6">
        <f t="shared" ref="X95:CE95" ca="1" si="83">SUM(X92:X94)</f>
        <v>0</v>
      </c>
      <c r="Y95" s="6">
        <f t="shared" ca="1" si="83"/>
        <v>0</v>
      </c>
      <c r="Z95" s="6">
        <f t="shared" ca="1" si="83"/>
        <v>0</v>
      </c>
      <c r="AA95" s="6">
        <f t="shared" ca="1" si="83"/>
        <v>0</v>
      </c>
      <c r="AB95" s="6">
        <f t="shared" ca="1" si="83"/>
        <v>0</v>
      </c>
      <c r="AC95" s="6">
        <f t="shared" ca="1" si="83"/>
        <v>0</v>
      </c>
      <c r="AD95" s="6">
        <f t="shared" ca="1" si="83"/>
        <v>0</v>
      </c>
      <c r="AE95" s="6">
        <f t="shared" ca="1" si="83"/>
        <v>0</v>
      </c>
      <c r="AF95" s="6">
        <f t="shared" ca="1" si="83"/>
        <v>0</v>
      </c>
      <c r="AG95" s="6">
        <f t="shared" ca="1" si="83"/>
        <v>0</v>
      </c>
      <c r="AH95" s="6">
        <f t="shared" ca="1" si="83"/>
        <v>0</v>
      </c>
      <c r="AI95" s="6">
        <f t="shared" ca="1" si="83"/>
        <v>0</v>
      </c>
      <c r="AJ95" s="6">
        <f t="shared" ca="1" si="83"/>
        <v>0</v>
      </c>
      <c r="AK95" s="6">
        <f t="shared" ca="1" si="83"/>
        <v>0</v>
      </c>
      <c r="AL95" s="6">
        <f t="shared" ca="1" si="83"/>
        <v>0</v>
      </c>
      <c r="AM95" s="6">
        <f t="shared" ca="1" si="83"/>
        <v>0</v>
      </c>
      <c r="AN95" s="6">
        <f t="shared" ca="1" si="83"/>
        <v>0</v>
      </c>
      <c r="AO95" s="6">
        <f t="shared" ca="1" si="83"/>
        <v>0</v>
      </c>
      <c r="AP95" s="6">
        <f t="shared" ca="1" si="83"/>
        <v>0</v>
      </c>
      <c r="AQ95" s="6">
        <f t="shared" ca="1" si="83"/>
        <v>0</v>
      </c>
      <c r="AR95" s="6">
        <f t="shared" ca="1" si="83"/>
        <v>0</v>
      </c>
      <c r="AS95" s="6">
        <f t="shared" ca="1" si="83"/>
        <v>0</v>
      </c>
      <c r="AT95" s="6">
        <f t="shared" ca="1" si="83"/>
        <v>0</v>
      </c>
      <c r="AU95" s="6">
        <f t="shared" si="83"/>
        <v>0</v>
      </c>
      <c r="AV95" s="6">
        <f t="shared" si="83"/>
        <v>0</v>
      </c>
      <c r="AW95" s="6">
        <f t="shared" si="83"/>
        <v>0</v>
      </c>
      <c r="AX95" s="6">
        <f t="shared" si="83"/>
        <v>0</v>
      </c>
      <c r="AY95" s="6">
        <f t="shared" si="83"/>
        <v>0</v>
      </c>
      <c r="AZ95" s="6">
        <f t="shared" si="83"/>
        <v>0</v>
      </c>
      <c r="BA95" s="6">
        <f t="shared" si="83"/>
        <v>0</v>
      </c>
      <c r="BB95" s="6">
        <f t="shared" si="83"/>
        <v>0</v>
      </c>
      <c r="BC95" s="6">
        <f t="shared" si="83"/>
        <v>0</v>
      </c>
      <c r="BD95" s="6">
        <f t="shared" si="83"/>
        <v>0</v>
      </c>
      <c r="BE95" s="6">
        <f t="shared" si="83"/>
        <v>0</v>
      </c>
      <c r="BF95" s="6">
        <f t="shared" si="83"/>
        <v>0</v>
      </c>
      <c r="BG95" s="6">
        <f t="shared" si="83"/>
        <v>0</v>
      </c>
      <c r="BH95" s="6">
        <f t="shared" si="83"/>
        <v>0</v>
      </c>
      <c r="BI95" s="6">
        <f t="shared" si="83"/>
        <v>0</v>
      </c>
      <c r="BJ95" s="6">
        <f t="shared" si="83"/>
        <v>0</v>
      </c>
      <c r="BK95" s="6">
        <f t="shared" si="83"/>
        <v>0</v>
      </c>
      <c r="BL95" s="6">
        <f t="shared" si="83"/>
        <v>0</v>
      </c>
      <c r="BM95" s="6">
        <f t="shared" si="83"/>
        <v>0</v>
      </c>
      <c r="BN95" s="6">
        <f t="shared" si="83"/>
        <v>0</v>
      </c>
      <c r="BO95" s="6">
        <f t="shared" si="83"/>
        <v>0</v>
      </c>
      <c r="BP95" s="6">
        <f t="shared" si="83"/>
        <v>0</v>
      </c>
      <c r="BQ95" s="6">
        <f t="shared" si="83"/>
        <v>0</v>
      </c>
      <c r="BR95" s="6">
        <f t="shared" si="83"/>
        <v>0</v>
      </c>
      <c r="BS95" s="6">
        <f t="shared" si="83"/>
        <v>0</v>
      </c>
      <c r="BT95" s="6">
        <f t="shared" si="83"/>
        <v>0</v>
      </c>
      <c r="BU95" s="6">
        <f t="shared" si="83"/>
        <v>0</v>
      </c>
      <c r="BV95" s="6">
        <f t="shared" si="83"/>
        <v>0</v>
      </c>
      <c r="BW95" s="6">
        <f t="shared" si="83"/>
        <v>0</v>
      </c>
      <c r="BX95" s="6">
        <f t="shared" si="83"/>
        <v>0</v>
      </c>
      <c r="BY95" s="6">
        <f t="shared" si="83"/>
        <v>0</v>
      </c>
      <c r="BZ95" s="6">
        <f t="shared" si="83"/>
        <v>0</v>
      </c>
      <c r="CA95" s="6">
        <f t="shared" si="83"/>
        <v>0</v>
      </c>
      <c r="CB95" s="6">
        <f t="shared" si="83"/>
        <v>0</v>
      </c>
      <c r="CC95" s="6">
        <f t="shared" si="83"/>
        <v>0</v>
      </c>
      <c r="CD95" s="6">
        <f t="shared" si="83"/>
        <v>0</v>
      </c>
      <c r="CE95" s="6">
        <f t="shared" si="83"/>
        <v>0</v>
      </c>
    </row>
    <row r="96" spans="2:83" x14ac:dyDescent="0.25">
      <c r="B96" s="307" t="s">
        <v>5</v>
      </c>
      <c r="C96" s="54" t="s">
        <v>152</v>
      </c>
      <c r="E96" s="61">
        <f>'Life&amp;Use'!AA10</f>
        <v>40</v>
      </c>
      <c r="W96" s="52">
        <f ca="1">SUM(OFFSET(Sales!W96,0,MAX(-INT(Stock!$E96)+1,COLUMN(Sales!$G$2)-COLUMN(Sales!W$2)),1,MIN(INT(Stock!$E96),COLUMN(Sales!W$2)-COLUMN(Sales!$G$2)+1)))+OFFSET(Sales!W96,0,MAX(-INT(Stock!$E96),COLUMN(Sales!$G$2)-COLUMN(Sales!W$2)),1,1)*(MOD(Stock!$E96,1)+MAX(INT(Stock!$E96)-(COLUMN(Sales!W$2)-COLUMN(Sales!$G$2))-1,0))</f>
        <v>0</v>
      </c>
      <c r="X96" s="52">
        <f ca="1">SUM(OFFSET(Sales!X96,0,MAX(-INT(Stock!$E96)+1,COLUMN(Sales!$G$2)-COLUMN(Sales!X$2)),1,MIN(INT(Stock!$E96),COLUMN(Sales!X$2)-COLUMN(Sales!$G$2)+1)))+OFFSET(Sales!X96,0,MAX(-INT(Stock!$E96),COLUMN(Sales!$G$2)-COLUMN(Sales!X$2)),1,1)*(MOD(Stock!$E96,1)+MAX(INT(Stock!$E96)-(COLUMN(Sales!X$2)-COLUMN(Sales!$G$2))-1,0))</f>
        <v>0</v>
      </c>
      <c r="Y96" s="52">
        <f ca="1">SUM(OFFSET(Sales!Y96,0,MAX(-INT(Stock!$E96)+1,COLUMN(Sales!$G$2)-COLUMN(Sales!Y$2)),1,MIN(INT(Stock!$E96),COLUMN(Sales!Y$2)-COLUMN(Sales!$G$2)+1)))+OFFSET(Sales!Y96,0,MAX(-INT(Stock!$E96),COLUMN(Sales!$G$2)-COLUMN(Sales!Y$2)),1,1)*(MOD(Stock!$E96,1)+MAX(INT(Stock!$E96)-(COLUMN(Sales!Y$2)-COLUMN(Sales!$G$2))-1,0))</f>
        <v>0</v>
      </c>
      <c r="Z96" s="52">
        <f ca="1">SUM(OFFSET(Sales!Z96,0,MAX(-INT(Stock!$E96)+1,COLUMN(Sales!$G$2)-COLUMN(Sales!Z$2)),1,MIN(INT(Stock!$E96),COLUMN(Sales!Z$2)-COLUMN(Sales!$G$2)+1)))+OFFSET(Sales!Z96,0,MAX(-INT(Stock!$E96),COLUMN(Sales!$G$2)-COLUMN(Sales!Z$2)),1,1)*(MOD(Stock!$E96,1)+MAX(INT(Stock!$E96)-(COLUMN(Sales!Z$2)-COLUMN(Sales!$G$2))-1,0))</f>
        <v>0</v>
      </c>
      <c r="AA96" s="52">
        <f ca="1">SUM(OFFSET(Sales!AA96,0,MAX(-INT(Stock!$E96)+1,COLUMN(Sales!$G$2)-COLUMN(Sales!AA$2)),1,MIN(INT(Stock!$E96),COLUMN(Sales!AA$2)-COLUMN(Sales!$G$2)+1)))+OFFSET(Sales!AA96,0,MAX(-INT(Stock!$E96),COLUMN(Sales!$G$2)-COLUMN(Sales!AA$2)),1,1)*(MOD(Stock!$E96,1)+MAX(INT(Stock!$E96)-(COLUMN(Sales!AA$2)-COLUMN(Sales!$G$2))-1,0))</f>
        <v>0</v>
      </c>
      <c r="AB96" s="52">
        <f ca="1">SUM(OFFSET(Sales!AB96,0,MAX(-INT(Stock!$E96)+1,COLUMN(Sales!$G$2)-COLUMN(Sales!AB$2)),1,MIN(INT(Stock!$E96),COLUMN(Sales!AB$2)-COLUMN(Sales!$G$2)+1)))+OFFSET(Sales!AB96,0,MAX(-INT(Stock!$E96),COLUMN(Sales!$G$2)-COLUMN(Sales!AB$2)),1,1)*(MOD(Stock!$E96,1)+MAX(INT(Stock!$E96)-(COLUMN(Sales!AB$2)-COLUMN(Sales!$G$2))-1,0))</f>
        <v>0</v>
      </c>
      <c r="AC96" s="52">
        <f ca="1">SUM(OFFSET(Sales!AC96,0,MAX(-INT(Stock!$E96)+1,COLUMN(Sales!$G$2)-COLUMN(Sales!AC$2)),1,MIN(INT(Stock!$E96),COLUMN(Sales!AC$2)-COLUMN(Sales!$G$2)+1)))+OFFSET(Sales!AC96,0,MAX(-INT(Stock!$E96),COLUMN(Sales!$G$2)-COLUMN(Sales!AC$2)),1,1)*(MOD(Stock!$E96,1)+MAX(INT(Stock!$E96)-(COLUMN(Sales!AC$2)-COLUMN(Sales!$G$2))-1,0))</f>
        <v>0</v>
      </c>
      <c r="AD96" s="52">
        <f ca="1">SUM(OFFSET(Sales!AD96,0,MAX(-INT(Stock!$E96)+1,COLUMN(Sales!$G$2)-COLUMN(Sales!AD$2)),1,MIN(INT(Stock!$E96),COLUMN(Sales!AD$2)-COLUMN(Sales!$G$2)+1)))+OFFSET(Sales!AD96,0,MAX(-INT(Stock!$E96),COLUMN(Sales!$G$2)-COLUMN(Sales!AD$2)),1,1)*(MOD(Stock!$E96,1)+MAX(INT(Stock!$E96)-(COLUMN(Sales!AD$2)-COLUMN(Sales!$G$2))-1,0))</f>
        <v>0</v>
      </c>
      <c r="AE96" s="52">
        <f ca="1">SUM(OFFSET(Sales!AE96,0,MAX(-INT(Stock!$E96)+1,COLUMN(Sales!$G$2)-COLUMN(Sales!AE$2)),1,MIN(INT(Stock!$E96),COLUMN(Sales!AE$2)-COLUMN(Sales!$G$2)+1)))+OFFSET(Sales!AE96,0,MAX(-INT(Stock!$E96),COLUMN(Sales!$G$2)-COLUMN(Sales!AE$2)),1,1)*(MOD(Stock!$E96,1)+MAX(INT(Stock!$E96)-(COLUMN(Sales!AE$2)-COLUMN(Sales!$G$2))-1,0))</f>
        <v>0</v>
      </c>
      <c r="AF96" s="52">
        <f ca="1">SUM(OFFSET(Sales!AF96,0,MAX(-INT(Stock!$E96)+1,COLUMN(Sales!$G$2)-COLUMN(Sales!AF$2)),1,MIN(INT(Stock!$E96),COLUMN(Sales!AF$2)-COLUMN(Sales!$G$2)+1)))+OFFSET(Sales!AF96,0,MAX(-INT(Stock!$E96),COLUMN(Sales!$G$2)-COLUMN(Sales!AF$2)),1,1)*(MOD(Stock!$E96,1)+MAX(INT(Stock!$E96)-(COLUMN(Sales!AF$2)-COLUMN(Sales!$G$2))-1,0))</f>
        <v>0</v>
      </c>
      <c r="AG96" s="52">
        <f ca="1">SUM(OFFSET(Sales!AG96,0,MAX(-INT(Stock!$E96)+1,COLUMN(Sales!$G$2)-COLUMN(Sales!AG$2)),1,MIN(INT(Stock!$E96),COLUMN(Sales!AG$2)-COLUMN(Sales!$G$2)+1)))+OFFSET(Sales!AG96,0,MAX(-INT(Stock!$E96),COLUMN(Sales!$G$2)-COLUMN(Sales!AG$2)),1,1)*(MOD(Stock!$E96,1)+MAX(INT(Stock!$E96)-(COLUMN(Sales!AG$2)-COLUMN(Sales!$G$2))-1,0))</f>
        <v>0</v>
      </c>
      <c r="AH96" s="52">
        <f ca="1">SUM(OFFSET(Sales!AH96,0,MAX(-INT(Stock!$E96)+1,COLUMN(Sales!$G$2)-COLUMN(Sales!AH$2)),1,MIN(INT(Stock!$E96),COLUMN(Sales!AH$2)-COLUMN(Sales!$G$2)+1)))+OFFSET(Sales!AH96,0,MAX(-INT(Stock!$E96),COLUMN(Sales!$G$2)-COLUMN(Sales!AH$2)),1,1)*(MOD(Stock!$E96,1)+MAX(INT(Stock!$E96)-(COLUMN(Sales!AH$2)-COLUMN(Sales!$G$2))-1,0))</f>
        <v>0</v>
      </c>
      <c r="AI96" s="52">
        <f ca="1">SUM(OFFSET(Sales!AI96,0,MAX(-INT(Stock!$E96)+1,COLUMN(Sales!$G$2)-COLUMN(Sales!AI$2)),1,MIN(INT(Stock!$E96),COLUMN(Sales!AI$2)-COLUMN(Sales!$G$2)+1)))+OFFSET(Sales!AI96,0,MAX(-INT(Stock!$E96),COLUMN(Sales!$G$2)-COLUMN(Sales!AI$2)),1,1)*(MOD(Stock!$E96,1)+MAX(INT(Stock!$E96)-(COLUMN(Sales!AI$2)-COLUMN(Sales!$G$2))-1,0))</f>
        <v>0</v>
      </c>
      <c r="AJ96" s="52">
        <f ca="1">SUM(OFFSET(Sales!AJ96,0,MAX(-INT(Stock!$E96)+1,COLUMN(Sales!$G$2)-COLUMN(Sales!AJ$2)),1,MIN(INT(Stock!$E96),COLUMN(Sales!AJ$2)-COLUMN(Sales!$G$2)+1)))+OFFSET(Sales!AJ96,0,MAX(-INT(Stock!$E96),COLUMN(Sales!$G$2)-COLUMN(Sales!AJ$2)),1,1)*(MOD(Stock!$E96,1)+MAX(INT(Stock!$E96)-(COLUMN(Sales!AJ$2)-COLUMN(Sales!$G$2))-1,0))</f>
        <v>0</v>
      </c>
      <c r="AK96" s="52">
        <f ca="1">SUM(OFFSET(Sales!AK96,0,MAX(-INT(Stock!$E96)+1,COLUMN(Sales!$G$2)-COLUMN(Sales!AK$2)),1,MIN(INT(Stock!$E96),COLUMN(Sales!AK$2)-COLUMN(Sales!$G$2)+1)))+OFFSET(Sales!AK96,0,MAX(-INT(Stock!$E96),COLUMN(Sales!$G$2)-COLUMN(Sales!AK$2)),1,1)*(MOD(Stock!$E96,1)+MAX(INT(Stock!$E96)-(COLUMN(Sales!AK$2)-COLUMN(Sales!$G$2))-1,0))</f>
        <v>0</v>
      </c>
      <c r="AL96" s="52">
        <f ca="1">SUM(OFFSET(Sales!AL96,0,MAX(-INT(Stock!$E96)+1,COLUMN(Sales!$G$2)-COLUMN(Sales!AL$2)),1,MIN(INT(Stock!$E96),COLUMN(Sales!AL$2)-COLUMN(Sales!$G$2)+1)))+OFFSET(Sales!AL96,0,MAX(-INT(Stock!$E96),COLUMN(Sales!$G$2)-COLUMN(Sales!AL$2)),1,1)*(MOD(Stock!$E96,1)+MAX(INT(Stock!$E96)-(COLUMN(Sales!AL$2)-COLUMN(Sales!$G$2))-1,0))</f>
        <v>0</v>
      </c>
      <c r="AM96" s="52">
        <f ca="1">SUM(OFFSET(Sales!AM96,0,MAX(-INT(Stock!$E96)+1,COLUMN(Sales!$G$2)-COLUMN(Sales!AM$2)),1,MIN(INT(Stock!$E96),COLUMN(Sales!AM$2)-COLUMN(Sales!$G$2)+1)))+OFFSET(Sales!AM96,0,MAX(-INT(Stock!$E96),COLUMN(Sales!$G$2)-COLUMN(Sales!AM$2)),1,1)*(MOD(Stock!$E96,1)+MAX(INT(Stock!$E96)-(COLUMN(Sales!AM$2)-COLUMN(Sales!$G$2))-1,0))</f>
        <v>0</v>
      </c>
      <c r="AN96" s="52">
        <f ca="1">SUM(OFFSET(Sales!AN96,0,MAX(-INT(Stock!$E96)+1,COLUMN(Sales!$G$2)-COLUMN(Sales!AN$2)),1,MIN(INT(Stock!$E96),COLUMN(Sales!AN$2)-COLUMN(Sales!$G$2)+1)))+OFFSET(Sales!AN96,0,MAX(-INT(Stock!$E96),COLUMN(Sales!$G$2)-COLUMN(Sales!AN$2)),1,1)*(MOD(Stock!$E96,1)+MAX(INT(Stock!$E96)-(COLUMN(Sales!AN$2)-COLUMN(Sales!$G$2))-1,0))</f>
        <v>0</v>
      </c>
      <c r="AO96" s="52">
        <f ca="1">SUM(OFFSET(Sales!AO96,0,MAX(-INT(Stock!$E96)+1,COLUMN(Sales!$G$2)-COLUMN(Sales!AO$2)),1,MIN(INT(Stock!$E96),COLUMN(Sales!AO$2)-COLUMN(Sales!$G$2)+1)))+OFFSET(Sales!AO96,0,MAX(-INT(Stock!$E96),COLUMN(Sales!$G$2)-COLUMN(Sales!AO$2)),1,1)*(MOD(Stock!$E96,1)+MAX(INT(Stock!$E96)-(COLUMN(Sales!AO$2)-COLUMN(Sales!$G$2))-1,0))</f>
        <v>1.1697718000000001</v>
      </c>
      <c r="AP96" s="52">
        <f ca="1">SUM(OFFSET(Sales!AP96,0,MAX(-INT(Stock!$E96)+1,COLUMN(Sales!$G$2)-COLUMN(Sales!AP$2)),1,MIN(INT(Stock!$E96),COLUMN(Sales!AP$2)-COLUMN(Sales!$G$2)+1)))+OFFSET(Sales!AP96,0,MAX(-INT(Stock!$E96),COLUMN(Sales!$G$2)-COLUMN(Sales!AP$2)),1,1)*(MOD(Stock!$E96,1)+MAX(INT(Stock!$E96)-(COLUMN(Sales!AP$2)-COLUMN(Sales!$G$2))-1,0))</f>
        <v>3.9675935999999998</v>
      </c>
      <c r="AQ96" s="52">
        <f ca="1">SUM(OFFSET(Sales!AQ96,0,MAX(-INT(Stock!$E96)+1,COLUMN(Sales!$G$2)-COLUMN(Sales!AQ$2)),1,MIN(INT(Stock!$E96),COLUMN(Sales!AQ$2)-COLUMN(Sales!$G$2)+1)))+OFFSET(Sales!AQ96,0,MAX(-INT(Stock!$E96),COLUMN(Sales!$G$2)-COLUMN(Sales!AQ$2)),1,1)*(MOD(Stock!$E96,1)+MAX(INT(Stock!$E96)-(COLUMN(Sales!AQ$2)-COLUMN(Sales!$G$2))-1,0))</f>
        <v>9.7744736000000003</v>
      </c>
      <c r="AR96" s="52">
        <f ca="1">SUM(OFFSET(Sales!AR96,0,MAX(-INT(Stock!$E96)+1,COLUMN(Sales!$G$2)-COLUMN(Sales!AR$2)),1,MIN(INT(Stock!$E96),COLUMN(Sales!AR$2)-COLUMN(Sales!$G$2)+1)))+OFFSET(Sales!AR96,0,MAX(-INT(Stock!$E96),COLUMN(Sales!$G$2)-COLUMN(Sales!AR$2)),1,1)*(MOD(Stock!$E96,1)+MAX(INT(Stock!$E96)-(COLUMN(Sales!AR$2)-COLUMN(Sales!$G$2))-1,0))</f>
        <v>19.681903800000001</v>
      </c>
      <c r="AS96" s="52">
        <f ca="1">SUM(OFFSET(Sales!AS96,0,MAX(-INT(Stock!$E96)+1,COLUMN(Sales!$G$2)-COLUMN(Sales!AS$2)),1,MIN(INT(Stock!$E96),COLUMN(Sales!AS$2)-COLUMN(Sales!$G$2)+1)))+OFFSET(Sales!AS96,0,MAX(-INT(Stock!$E96),COLUMN(Sales!$G$2)-COLUMN(Sales!AS$2)),1,1)*(MOD(Stock!$E96,1)+MAX(INT(Stock!$E96)-(COLUMN(Sales!AS$2)-COLUMN(Sales!$G$2))-1,0))</f>
        <v>36.657809999999998</v>
      </c>
      <c r="AT96" s="52">
        <f ca="1">SUM(OFFSET(Sales!AT96,0,MAX(-INT(Stock!$E96)+1,COLUMN(Sales!$G$2)-COLUMN(Sales!AT$2)),1,MIN(INT(Stock!$E96),COLUMN(Sales!AT$2)-COLUMN(Sales!$G$2)+1)))+OFFSET(Sales!AT96,0,MAX(-INT(Stock!$E96),COLUMN(Sales!$G$2)-COLUMN(Sales!AT$2)),1,1)*(MOD(Stock!$E96,1)+MAX(INT(Stock!$E96)-(COLUMN(Sales!AT$2)-COLUMN(Sales!$G$2))-1,0))</f>
        <v>69.916899099999995</v>
      </c>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c r="CC96" s="52"/>
      <c r="CD96" s="52"/>
      <c r="CE96" s="52"/>
    </row>
    <row r="97" spans="2:83" x14ac:dyDescent="0.25">
      <c r="B97" s="307"/>
      <c r="C97" s="54" t="s">
        <v>153</v>
      </c>
      <c r="E97" s="61">
        <f>'Life&amp;Use'!AB10</f>
        <v>40</v>
      </c>
      <c r="W97" s="52">
        <f ca="1">SUM(OFFSET(Sales!W97,0,MAX(-INT(Stock!$E97)+1,COLUMN(Sales!$G$2)-COLUMN(Sales!W$2)),1,MIN(INT(Stock!$E97),COLUMN(Sales!W$2)-COLUMN(Sales!$G$2)+1)))+OFFSET(Sales!W97,0,MAX(-INT(Stock!$E97),COLUMN(Sales!$G$2)-COLUMN(Sales!W$2)),1,1)*(MOD(Stock!$E97,1)+MAX(INT(Stock!$E97)-(COLUMN(Sales!W$2)-COLUMN(Sales!$G$2))-1,0))</f>
        <v>0</v>
      </c>
      <c r="X97" s="52">
        <f ca="1">SUM(OFFSET(Sales!X97,0,MAX(-INT(Stock!$E97)+1,COLUMN(Sales!$G$2)-COLUMN(Sales!X$2)),1,MIN(INT(Stock!$E97),COLUMN(Sales!X$2)-COLUMN(Sales!$G$2)+1)))+OFFSET(Sales!X97,0,MAX(-INT(Stock!$E97),COLUMN(Sales!$G$2)-COLUMN(Sales!X$2)),1,1)*(MOD(Stock!$E97,1)+MAX(INT(Stock!$E97)-(COLUMN(Sales!X$2)-COLUMN(Sales!$G$2))-1,0))</f>
        <v>0</v>
      </c>
      <c r="Y97" s="52">
        <f ca="1">SUM(OFFSET(Sales!Y97,0,MAX(-INT(Stock!$E97)+1,COLUMN(Sales!$G$2)-COLUMN(Sales!Y$2)),1,MIN(INT(Stock!$E97),COLUMN(Sales!Y$2)-COLUMN(Sales!$G$2)+1)))+OFFSET(Sales!Y97,0,MAX(-INT(Stock!$E97),COLUMN(Sales!$G$2)-COLUMN(Sales!Y$2)),1,1)*(MOD(Stock!$E97,1)+MAX(INT(Stock!$E97)-(COLUMN(Sales!Y$2)-COLUMN(Sales!$G$2))-1,0))</f>
        <v>0</v>
      </c>
      <c r="Z97" s="52">
        <f ca="1">SUM(OFFSET(Sales!Z97,0,MAX(-INT(Stock!$E97)+1,COLUMN(Sales!$G$2)-COLUMN(Sales!Z$2)),1,MIN(INT(Stock!$E97),COLUMN(Sales!Z$2)-COLUMN(Sales!$G$2)+1)))+OFFSET(Sales!Z97,0,MAX(-INT(Stock!$E97),COLUMN(Sales!$G$2)-COLUMN(Sales!Z$2)),1,1)*(MOD(Stock!$E97,1)+MAX(INT(Stock!$E97)-(COLUMN(Sales!Z$2)-COLUMN(Sales!$G$2))-1,0))</f>
        <v>0</v>
      </c>
      <c r="AA97" s="52">
        <f ca="1">SUM(OFFSET(Sales!AA97,0,MAX(-INT(Stock!$E97)+1,COLUMN(Sales!$G$2)-COLUMN(Sales!AA$2)),1,MIN(INT(Stock!$E97),COLUMN(Sales!AA$2)-COLUMN(Sales!$G$2)+1)))+OFFSET(Sales!AA97,0,MAX(-INT(Stock!$E97),COLUMN(Sales!$G$2)-COLUMN(Sales!AA$2)),1,1)*(MOD(Stock!$E97,1)+MAX(INT(Stock!$E97)-(COLUMN(Sales!AA$2)-COLUMN(Sales!$G$2))-1,0))</f>
        <v>0</v>
      </c>
      <c r="AB97" s="52">
        <f ca="1">SUM(OFFSET(Sales!AB97,0,MAX(-INT(Stock!$E97)+1,COLUMN(Sales!$G$2)-COLUMN(Sales!AB$2)),1,MIN(INT(Stock!$E97),COLUMN(Sales!AB$2)-COLUMN(Sales!$G$2)+1)))+OFFSET(Sales!AB97,0,MAX(-INT(Stock!$E97),COLUMN(Sales!$G$2)-COLUMN(Sales!AB$2)),1,1)*(MOD(Stock!$E97,1)+MAX(INT(Stock!$E97)-(COLUMN(Sales!AB$2)-COLUMN(Sales!$G$2))-1,0))</f>
        <v>0</v>
      </c>
      <c r="AC97" s="52">
        <f ca="1">SUM(OFFSET(Sales!AC97,0,MAX(-INT(Stock!$E97)+1,COLUMN(Sales!$G$2)-COLUMN(Sales!AC$2)),1,MIN(INT(Stock!$E97),COLUMN(Sales!AC$2)-COLUMN(Sales!$G$2)+1)))+OFFSET(Sales!AC97,0,MAX(-INT(Stock!$E97),COLUMN(Sales!$G$2)-COLUMN(Sales!AC$2)),1,1)*(MOD(Stock!$E97,1)+MAX(INT(Stock!$E97)-(COLUMN(Sales!AC$2)-COLUMN(Sales!$G$2))-1,0))</f>
        <v>0</v>
      </c>
      <c r="AD97" s="52">
        <f ca="1">SUM(OFFSET(Sales!AD97,0,MAX(-INT(Stock!$E97)+1,COLUMN(Sales!$G$2)-COLUMN(Sales!AD$2)),1,MIN(INT(Stock!$E97),COLUMN(Sales!AD$2)-COLUMN(Sales!$G$2)+1)))+OFFSET(Sales!AD97,0,MAX(-INT(Stock!$E97),COLUMN(Sales!$G$2)-COLUMN(Sales!AD$2)),1,1)*(MOD(Stock!$E97,1)+MAX(INT(Stock!$E97)-(COLUMN(Sales!AD$2)-COLUMN(Sales!$G$2))-1,0))</f>
        <v>0</v>
      </c>
      <c r="AE97" s="52">
        <f ca="1">SUM(OFFSET(Sales!AE97,0,MAX(-INT(Stock!$E97)+1,COLUMN(Sales!$G$2)-COLUMN(Sales!AE$2)),1,MIN(INT(Stock!$E97),COLUMN(Sales!AE$2)-COLUMN(Sales!$G$2)+1)))+OFFSET(Sales!AE97,0,MAX(-INT(Stock!$E97),COLUMN(Sales!$G$2)-COLUMN(Sales!AE$2)),1,1)*(MOD(Stock!$E97,1)+MAX(INT(Stock!$E97)-(COLUMN(Sales!AE$2)-COLUMN(Sales!$G$2))-1,0))</f>
        <v>0</v>
      </c>
      <c r="AF97" s="52">
        <f ca="1">SUM(OFFSET(Sales!AF97,0,MAX(-INT(Stock!$E97)+1,COLUMN(Sales!$G$2)-COLUMN(Sales!AF$2)),1,MIN(INT(Stock!$E97),COLUMN(Sales!AF$2)-COLUMN(Sales!$G$2)+1)))+OFFSET(Sales!AF97,0,MAX(-INT(Stock!$E97),COLUMN(Sales!$G$2)-COLUMN(Sales!AF$2)),1,1)*(MOD(Stock!$E97,1)+MAX(INT(Stock!$E97)-(COLUMN(Sales!AF$2)-COLUMN(Sales!$G$2))-1,0))</f>
        <v>0</v>
      </c>
      <c r="AG97" s="52">
        <f ca="1">SUM(OFFSET(Sales!AG97,0,MAX(-INT(Stock!$E97)+1,COLUMN(Sales!$G$2)-COLUMN(Sales!AG$2)),1,MIN(INT(Stock!$E97),COLUMN(Sales!AG$2)-COLUMN(Sales!$G$2)+1)))+OFFSET(Sales!AG97,0,MAX(-INT(Stock!$E97),COLUMN(Sales!$G$2)-COLUMN(Sales!AG$2)),1,1)*(MOD(Stock!$E97,1)+MAX(INT(Stock!$E97)-(COLUMN(Sales!AG$2)-COLUMN(Sales!$G$2))-1,0))</f>
        <v>0</v>
      </c>
      <c r="AH97" s="52">
        <f ca="1">SUM(OFFSET(Sales!AH97,0,MAX(-INT(Stock!$E97)+1,COLUMN(Sales!$G$2)-COLUMN(Sales!AH$2)),1,MIN(INT(Stock!$E97),COLUMN(Sales!AH$2)-COLUMN(Sales!$G$2)+1)))+OFFSET(Sales!AH97,0,MAX(-INT(Stock!$E97),COLUMN(Sales!$G$2)-COLUMN(Sales!AH$2)),1,1)*(MOD(Stock!$E97,1)+MAX(INT(Stock!$E97)-(COLUMN(Sales!AH$2)-COLUMN(Sales!$G$2))-1,0))</f>
        <v>0</v>
      </c>
      <c r="AI97" s="52">
        <f ca="1">SUM(OFFSET(Sales!AI97,0,MAX(-INT(Stock!$E97)+1,COLUMN(Sales!$G$2)-COLUMN(Sales!AI$2)),1,MIN(INT(Stock!$E97),COLUMN(Sales!AI$2)-COLUMN(Sales!$G$2)+1)))+OFFSET(Sales!AI97,0,MAX(-INT(Stock!$E97),COLUMN(Sales!$G$2)-COLUMN(Sales!AI$2)),1,1)*(MOD(Stock!$E97,1)+MAX(INT(Stock!$E97)-(COLUMN(Sales!AI$2)-COLUMN(Sales!$G$2))-1,0))</f>
        <v>0</v>
      </c>
      <c r="AJ97" s="52">
        <f ca="1">SUM(OFFSET(Sales!AJ97,0,MAX(-INT(Stock!$E97)+1,COLUMN(Sales!$G$2)-COLUMN(Sales!AJ$2)),1,MIN(INT(Stock!$E97),COLUMN(Sales!AJ$2)-COLUMN(Sales!$G$2)+1)))+OFFSET(Sales!AJ97,0,MAX(-INT(Stock!$E97),COLUMN(Sales!$G$2)-COLUMN(Sales!AJ$2)),1,1)*(MOD(Stock!$E97,1)+MAX(INT(Stock!$E97)-(COLUMN(Sales!AJ$2)-COLUMN(Sales!$G$2))-1,0))</f>
        <v>0</v>
      </c>
      <c r="AK97" s="52">
        <f ca="1">SUM(OFFSET(Sales!AK97,0,MAX(-INT(Stock!$E97)+1,COLUMN(Sales!$G$2)-COLUMN(Sales!AK$2)),1,MIN(INT(Stock!$E97),COLUMN(Sales!AK$2)-COLUMN(Sales!$G$2)+1)))+OFFSET(Sales!AK97,0,MAX(-INT(Stock!$E97),COLUMN(Sales!$G$2)-COLUMN(Sales!AK$2)),1,1)*(MOD(Stock!$E97,1)+MAX(INT(Stock!$E97)-(COLUMN(Sales!AK$2)-COLUMN(Sales!$G$2))-1,0))</f>
        <v>0</v>
      </c>
      <c r="AL97" s="52">
        <f ca="1">SUM(OFFSET(Sales!AL97,0,MAX(-INT(Stock!$E97)+1,COLUMN(Sales!$G$2)-COLUMN(Sales!AL$2)),1,MIN(INT(Stock!$E97),COLUMN(Sales!AL$2)-COLUMN(Sales!$G$2)+1)))+OFFSET(Sales!AL97,0,MAX(-INT(Stock!$E97),COLUMN(Sales!$G$2)-COLUMN(Sales!AL$2)),1,1)*(MOD(Stock!$E97,1)+MAX(INT(Stock!$E97)-(COLUMN(Sales!AL$2)-COLUMN(Sales!$G$2))-1,0))</f>
        <v>0</v>
      </c>
      <c r="AM97" s="52">
        <f ca="1">SUM(OFFSET(Sales!AM97,0,MAX(-INT(Stock!$E97)+1,COLUMN(Sales!$G$2)-COLUMN(Sales!AM$2)),1,MIN(INT(Stock!$E97),COLUMN(Sales!AM$2)-COLUMN(Sales!$G$2)+1)))+OFFSET(Sales!AM97,0,MAX(-INT(Stock!$E97),COLUMN(Sales!$G$2)-COLUMN(Sales!AM$2)),1,1)*(MOD(Stock!$E97,1)+MAX(INT(Stock!$E97)-(COLUMN(Sales!AM$2)-COLUMN(Sales!$G$2))-1,0))</f>
        <v>0</v>
      </c>
      <c r="AN97" s="52">
        <f ca="1">SUM(OFFSET(Sales!AN97,0,MAX(-INT(Stock!$E97)+1,COLUMN(Sales!$G$2)-COLUMN(Sales!AN$2)),1,MIN(INT(Stock!$E97),COLUMN(Sales!AN$2)-COLUMN(Sales!$G$2)+1)))+OFFSET(Sales!AN97,0,MAX(-INT(Stock!$E97),COLUMN(Sales!$G$2)-COLUMN(Sales!AN$2)),1,1)*(MOD(Stock!$E97,1)+MAX(INT(Stock!$E97)-(COLUMN(Sales!AN$2)-COLUMN(Sales!$G$2))-1,0))</f>
        <v>0</v>
      </c>
      <c r="AO97" s="52">
        <f ca="1">SUM(OFFSET(Sales!AO97,0,MAX(-INT(Stock!$E97)+1,COLUMN(Sales!$G$2)-COLUMN(Sales!AO$2)),1,MIN(INT(Stock!$E97),COLUMN(Sales!AO$2)-COLUMN(Sales!$G$2)+1)))+OFFSET(Sales!AO97,0,MAX(-INT(Stock!$E97),COLUMN(Sales!$G$2)-COLUMN(Sales!AO$2)),1,1)*(MOD(Stock!$E97,1)+MAX(INT(Stock!$E97)-(COLUMN(Sales!AO$2)-COLUMN(Sales!$G$2))-1,0))</f>
        <v>0.51664410599999988</v>
      </c>
      <c r="AP97" s="52">
        <f ca="1">SUM(OFFSET(Sales!AP97,0,MAX(-INT(Stock!$E97)+1,COLUMN(Sales!$G$2)-COLUMN(Sales!AP$2)),1,MIN(INT(Stock!$E97),COLUMN(Sales!AP$2)-COLUMN(Sales!$G$2)+1)))+OFFSET(Sales!AP97,0,MAX(-INT(Stock!$E97),COLUMN(Sales!$G$2)-COLUMN(Sales!AP$2)),1,1)*(MOD(Stock!$E97,1)+MAX(INT(Stock!$E97)-(COLUMN(Sales!AP$2)-COLUMN(Sales!$G$2))-1,0))</f>
        <v>1.7659323149999997</v>
      </c>
      <c r="AQ97" s="52">
        <f ca="1">SUM(OFFSET(Sales!AQ97,0,MAX(-INT(Stock!$E97)+1,COLUMN(Sales!$G$2)-COLUMN(Sales!AQ$2)),1,MIN(INT(Stock!$E97),COLUMN(Sales!AQ$2)-COLUMN(Sales!$G$2)+1)))+OFFSET(Sales!AQ97,0,MAX(-INT(Stock!$E97),COLUMN(Sales!$G$2)-COLUMN(Sales!AQ$2)),1,1)*(MOD(Stock!$E97,1)+MAX(INT(Stock!$E97)-(COLUMN(Sales!AQ$2)-COLUMN(Sales!$G$2))-1,0))</f>
        <v>4.419826821</v>
      </c>
      <c r="AR97" s="52">
        <f ca="1">SUM(OFFSET(Sales!AR97,0,MAX(-INT(Stock!$E97)+1,COLUMN(Sales!$G$2)-COLUMN(Sales!AR$2)),1,MIN(INT(Stock!$E97),COLUMN(Sales!AR$2)-COLUMN(Sales!$G$2)+1)))+OFFSET(Sales!AR97,0,MAX(-INT(Stock!$E97),COLUMN(Sales!$G$2)-COLUMN(Sales!AR$2)),1,1)*(MOD(Stock!$E97,1)+MAX(INT(Stock!$E97)-(COLUMN(Sales!AR$2)-COLUMN(Sales!$G$2))-1,0))</f>
        <v>9.9978226240000012</v>
      </c>
      <c r="AS97" s="52">
        <f ca="1">SUM(OFFSET(Sales!AS97,0,MAX(-INT(Stock!$E97)+1,COLUMN(Sales!$G$2)-COLUMN(Sales!AS$2)),1,MIN(INT(Stock!$E97),COLUMN(Sales!AS$2)-COLUMN(Sales!$G$2)+1)))+OFFSET(Sales!AS97,0,MAX(-INT(Stock!$E97),COLUMN(Sales!$G$2)-COLUMN(Sales!AS$2)),1,1)*(MOD(Stock!$E97,1)+MAX(INT(Stock!$E97)-(COLUMN(Sales!AS$2)-COLUMN(Sales!$G$2))-1,0))</f>
        <v>22.791528124000003</v>
      </c>
      <c r="AT97" s="52">
        <f ca="1">SUM(OFFSET(Sales!AT97,0,MAX(-INT(Stock!$E97)+1,COLUMN(Sales!$G$2)-COLUMN(Sales!AT$2)),1,MIN(INT(Stock!$E97),COLUMN(Sales!AT$2)-COLUMN(Sales!$G$2)+1)))+OFFSET(Sales!AT97,0,MAX(-INT(Stock!$E97),COLUMN(Sales!$G$2)-COLUMN(Sales!AT$2)),1,1)*(MOD(Stock!$E97,1)+MAX(INT(Stock!$E97)-(COLUMN(Sales!AT$2)-COLUMN(Sales!$G$2))-1,0))</f>
        <v>57.142431524000003</v>
      </c>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c r="CC97" s="52"/>
      <c r="CD97" s="52"/>
      <c r="CE97" s="52"/>
    </row>
    <row r="98" spans="2:83" x14ac:dyDescent="0.25">
      <c r="B98" s="307"/>
      <c r="C98" s="3" t="s">
        <v>80</v>
      </c>
      <c r="E98" s="61"/>
      <c r="W98" s="6">
        <f t="shared" ref="W98:CE98" ca="1" si="84">W96+W97</f>
        <v>0</v>
      </c>
      <c r="X98" s="6">
        <f t="shared" ca="1" si="84"/>
        <v>0</v>
      </c>
      <c r="Y98" s="6">
        <f t="shared" ca="1" si="84"/>
        <v>0</v>
      </c>
      <c r="Z98" s="6">
        <f t="shared" ca="1" si="84"/>
        <v>0</v>
      </c>
      <c r="AA98" s="6">
        <f t="shared" ca="1" si="84"/>
        <v>0</v>
      </c>
      <c r="AB98" s="6">
        <f t="shared" ca="1" si="84"/>
        <v>0</v>
      </c>
      <c r="AC98" s="6">
        <f t="shared" ca="1" si="84"/>
        <v>0</v>
      </c>
      <c r="AD98" s="6">
        <f t="shared" ca="1" si="84"/>
        <v>0</v>
      </c>
      <c r="AE98" s="6">
        <f t="shared" ca="1" si="84"/>
        <v>0</v>
      </c>
      <c r="AF98" s="6">
        <f t="shared" ca="1" si="84"/>
        <v>0</v>
      </c>
      <c r="AG98" s="6">
        <f t="shared" ca="1" si="84"/>
        <v>0</v>
      </c>
      <c r="AH98" s="6">
        <f t="shared" ca="1" si="84"/>
        <v>0</v>
      </c>
      <c r="AI98" s="6">
        <f t="shared" ca="1" si="84"/>
        <v>0</v>
      </c>
      <c r="AJ98" s="6">
        <f t="shared" ca="1" si="84"/>
        <v>0</v>
      </c>
      <c r="AK98" s="6">
        <f t="shared" ca="1" si="84"/>
        <v>0</v>
      </c>
      <c r="AL98" s="6">
        <f t="shared" ca="1" si="84"/>
        <v>0</v>
      </c>
      <c r="AM98" s="6">
        <f t="shared" ca="1" si="84"/>
        <v>0</v>
      </c>
      <c r="AN98" s="6">
        <f t="shared" ca="1" si="84"/>
        <v>0</v>
      </c>
      <c r="AO98" s="6">
        <f t="shared" ca="1" si="84"/>
        <v>1.6864159060000001</v>
      </c>
      <c r="AP98" s="6">
        <f t="shared" ca="1" si="84"/>
        <v>5.7335259149999995</v>
      </c>
      <c r="AQ98" s="6">
        <f t="shared" ca="1" si="84"/>
        <v>14.194300421000001</v>
      </c>
      <c r="AR98" s="6">
        <f t="shared" ca="1" si="84"/>
        <v>29.679726424000002</v>
      </c>
      <c r="AS98" s="6">
        <f t="shared" ca="1" si="84"/>
        <v>59.449338124000001</v>
      </c>
      <c r="AT98" s="6">
        <f t="shared" ca="1" si="84"/>
        <v>127.059330624</v>
      </c>
      <c r="AU98" s="6">
        <f t="shared" si="84"/>
        <v>0</v>
      </c>
      <c r="AV98" s="6">
        <f t="shared" si="84"/>
        <v>0</v>
      </c>
      <c r="AW98" s="6">
        <f t="shared" si="84"/>
        <v>0</v>
      </c>
      <c r="AX98" s="6">
        <f t="shared" si="84"/>
        <v>0</v>
      </c>
      <c r="AY98" s="6">
        <f t="shared" si="84"/>
        <v>0</v>
      </c>
      <c r="AZ98" s="6">
        <f t="shared" si="84"/>
        <v>0</v>
      </c>
      <c r="BA98" s="6">
        <f t="shared" si="84"/>
        <v>0</v>
      </c>
      <c r="BB98" s="6">
        <f t="shared" si="84"/>
        <v>0</v>
      </c>
      <c r="BC98" s="6">
        <f t="shared" si="84"/>
        <v>0</v>
      </c>
      <c r="BD98" s="6">
        <f t="shared" si="84"/>
        <v>0</v>
      </c>
      <c r="BE98" s="6">
        <f t="shared" si="84"/>
        <v>0</v>
      </c>
      <c r="BF98" s="6">
        <f t="shared" si="84"/>
        <v>0</v>
      </c>
      <c r="BG98" s="6">
        <f t="shared" si="84"/>
        <v>0</v>
      </c>
      <c r="BH98" s="6">
        <f t="shared" si="84"/>
        <v>0</v>
      </c>
      <c r="BI98" s="6">
        <f t="shared" si="84"/>
        <v>0</v>
      </c>
      <c r="BJ98" s="6">
        <f t="shared" si="84"/>
        <v>0</v>
      </c>
      <c r="BK98" s="6">
        <f t="shared" si="84"/>
        <v>0</v>
      </c>
      <c r="BL98" s="6">
        <f t="shared" si="84"/>
        <v>0</v>
      </c>
      <c r="BM98" s="6">
        <f t="shared" si="84"/>
        <v>0</v>
      </c>
      <c r="BN98" s="6">
        <f t="shared" si="84"/>
        <v>0</v>
      </c>
      <c r="BO98" s="6">
        <f t="shared" si="84"/>
        <v>0</v>
      </c>
      <c r="BP98" s="6">
        <f t="shared" si="84"/>
        <v>0</v>
      </c>
      <c r="BQ98" s="6">
        <f t="shared" si="84"/>
        <v>0</v>
      </c>
      <c r="BR98" s="6">
        <f t="shared" si="84"/>
        <v>0</v>
      </c>
      <c r="BS98" s="6">
        <f t="shared" si="84"/>
        <v>0</v>
      </c>
      <c r="BT98" s="6">
        <f t="shared" si="84"/>
        <v>0</v>
      </c>
      <c r="BU98" s="6">
        <f t="shared" si="84"/>
        <v>0</v>
      </c>
      <c r="BV98" s="6">
        <f t="shared" si="84"/>
        <v>0</v>
      </c>
      <c r="BW98" s="6">
        <f t="shared" si="84"/>
        <v>0</v>
      </c>
      <c r="BX98" s="6">
        <f t="shared" si="84"/>
        <v>0</v>
      </c>
      <c r="BY98" s="6">
        <f t="shared" si="84"/>
        <v>0</v>
      </c>
      <c r="BZ98" s="6">
        <f t="shared" si="84"/>
        <v>0</v>
      </c>
      <c r="CA98" s="6">
        <f t="shared" si="84"/>
        <v>0</v>
      </c>
      <c r="CB98" s="6">
        <f t="shared" si="84"/>
        <v>0</v>
      </c>
      <c r="CC98" s="6">
        <f t="shared" si="84"/>
        <v>0</v>
      </c>
      <c r="CD98" s="6">
        <f t="shared" si="84"/>
        <v>0</v>
      </c>
      <c r="CE98" s="6">
        <f t="shared" si="84"/>
        <v>0</v>
      </c>
    </row>
    <row r="99" spans="2:83" s="207" customFormat="1" x14ac:dyDescent="0.25">
      <c r="B99" s="329"/>
      <c r="C99" s="209" t="s">
        <v>36</v>
      </c>
      <c r="E99" s="61">
        <f>'Life&amp;Use'!AD10</f>
        <v>2.2222222222222223</v>
      </c>
      <c r="G99" s="210"/>
      <c r="H99" s="210"/>
      <c r="I99" s="210"/>
      <c r="J99" s="210"/>
      <c r="K99" s="210"/>
      <c r="L99" s="210"/>
      <c r="M99" s="210"/>
      <c r="N99" s="210"/>
      <c r="O99" s="210"/>
      <c r="P99" s="210"/>
      <c r="Q99" s="210"/>
      <c r="R99" s="210"/>
      <c r="S99" s="210"/>
      <c r="T99" s="210"/>
      <c r="U99" s="210"/>
      <c r="V99" s="210"/>
      <c r="W99" s="29">
        <f ca="1">SUM(OFFSET(Sales!W99,0,MAX(-INT(Stock!$E99)+1,COLUMN(Sales!$G$2)-COLUMN(Sales!W$2)),1,MIN(INT(Stock!$E99),COLUMN(Sales!W$2)-COLUMN(Sales!$G$2)+1)))+OFFSET(Sales!W99,0,MAX(-INT(Stock!$E99),COLUMN(Sales!$G$2)-COLUMN(Sales!W$2)),1,1)*(MOD(Stock!$E99,1)+MAX(INT(Stock!$E99)-(COLUMN(Sales!W$2)-COLUMN(Sales!$G$2))-1,0))</f>
        <v>0</v>
      </c>
      <c r="X99" s="29">
        <f ca="1">SUM(OFFSET(Sales!X99,0,MAX(-INT(Stock!$E99)+1,COLUMN(Sales!$G$2)-COLUMN(Sales!X$2)),1,MIN(INT(Stock!$E99),COLUMN(Sales!X$2)-COLUMN(Sales!$G$2)+1)))+OFFSET(Sales!X99,0,MAX(-INT(Stock!$E99),COLUMN(Sales!$G$2)-COLUMN(Sales!X$2)),1,1)*(MOD(Stock!$E99,1)+MAX(INT(Stock!$E99)-(COLUMN(Sales!X$2)-COLUMN(Sales!$G$2))-1,0))</f>
        <v>0</v>
      </c>
      <c r="Y99" s="29">
        <f ca="1">SUM(OFFSET(Sales!Y99,0,MAX(-INT(Stock!$E99)+1,COLUMN(Sales!$G$2)-COLUMN(Sales!Y$2)),1,MIN(INT(Stock!$E99),COLUMN(Sales!Y$2)-COLUMN(Sales!$G$2)+1)))+OFFSET(Sales!Y99,0,MAX(-INT(Stock!$E99),COLUMN(Sales!$G$2)-COLUMN(Sales!Y$2)),1,1)*(MOD(Stock!$E99,1)+MAX(INT(Stock!$E99)-(COLUMN(Sales!Y$2)-COLUMN(Sales!$G$2))-1,0))</f>
        <v>0</v>
      </c>
      <c r="Z99" s="29">
        <f ca="1">SUM(OFFSET(Sales!Z99,0,MAX(-INT(Stock!$E99)+1,COLUMN(Sales!$G$2)-COLUMN(Sales!Z$2)),1,MIN(INT(Stock!$E99),COLUMN(Sales!Z$2)-COLUMN(Sales!$G$2)+1)))+OFFSET(Sales!Z99,0,MAX(-INT(Stock!$E99),COLUMN(Sales!$G$2)-COLUMN(Sales!Z$2)),1,1)*(MOD(Stock!$E99,1)+MAX(INT(Stock!$E99)-(COLUMN(Sales!Z$2)-COLUMN(Sales!$G$2))-1,0))</f>
        <v>0</v>
      </c>
      <c r="AA99" s="29">
        <f ca="1">SUM(OFFSET(Sales!AA99,0,MAX(-INT(Stock!$E99)+1,COLUMN(Sales!$G$2)-COLUMN(Sales!AA$2)),1,MIN(INT(Stock!$E99),COLUMN(Sales!AA$2)-COLUMN(Sales!$G$2)+1)))+OFFSET(Sales!AA99,0,MAX(-INT(Stock!$E99),COLUMN(Sales!$G$2)-COLUMN(Sales!AA$2)),1,1)*(MOD(Stock!$E99,1)+MAX(INT(Stock!$E99)-(COLUMN(Sales!AA$2)-COLUMN(Sales!$G$2))-1,0))</f>
        <v>0</v>
      </c>
      <c r="AB99" s="29">
        <f ca="1">SUM(OFFSET(Sales!AB99,0,MAX(-INT(Stock!$E99)+1,COLUMN(Sales!$G$2)-COLUMN(Sales!AB$2)),1,MIN(INT(Stock!$E99),COLUMN(Sales!AB$2)-COLUMN(Sales!$G$2)+1)))+OFFSET(Sales!AB99,0,MAX(-INT(Stock!$E99),COLUMN(Sales!$G$2)-COLUMN(Sales!AB$2)),1,1)*(MOD(Stock!$E99,1)+MAX(INT(Stock!$E99)-(COLUMN(Sales!AB$2)-COLUMN(Sales!$G$2))-1,0))</f>
        <v>0</v>
      </c>
      <c r="AC99" s="29">
        <f ca="1">SUM(OFFSET(Sales!AC99,0,MAX(-INT(Stock!$E99)+1,COLUMN(Sales!$G$2)-COLUMN(Sales!AC$2)),1,MIN(INT(Stock!$E99),COLUMN(Sales!AC$2)-COLUMN(Sales!$G$2)+1)))+OFFSET(Sales!AC99,0,MAX(-INT(Stock!$E99),COLUMN(Sales!$G$2)-COLUMN(Sales!AC$2)),1,1)*(MOD(Stock!$E99,1)+MAX(INT(Stock!$E99)-(COLUMN(Sales!AC$2)-COLUMN(Sales!$G$2))-1,0))</f>
        <v>0</v>
      </c>
      <c r="AD99" s="29">
        <f ca="1">SUM(OFFSET(Sales!AD99,0,MAX(-INT(Stock!$E99)+1,COLUMN(Sales!$G$2)-COLUMN(Sales!AD$2)),1,MIN(INT(Stock!$E99),COLUMN(Sales!AD$2)-COLUMN(Sales!$G$2)+1)))+OFFSET(Sales!AD99,0,MAX(-INT(Stock!$E99),COLUMN(Sales!$G$2)-COLUMN(Sales!AD$2)),1,1)*(MOD(Stock!$E99,1)+MAX(INT(Stock!$E99)-(COLUMN(Sales!AD$2)-COLUMN(Sales!$G$2))-1,0))</f>
        <v>0</v>
      </c>
      <c r="AE99" s="29">
        <f ca="1">SUM(OFFSET(Sales!AE99,0,MAX(-INT(Stock!$E99)+1,COLUMN(Sales!$G$2)-COLUMN(Sales!AE$2)),1,MIN(INT(Stock!$E99),COLUMN(Sales!AE$2)-COLUMN(Sales!$G$2)+1)))+OFFSET(Sales!AE99,0,MAX(-INT(Stock!$E99),COLUMN(Sales!$G$2)-COLUMN(Sales!AE$2)),1,1)*(MOD(Stock!$E99,1)+MAX(INT(Stock!$E99)-(COLUMN(Sales!AE$2)-COLUMN(Sales!$G$2))-1,0))</f>
        <v>0</v>
      </c>
      <c r="AF99" s="29">
        <f ca="1">SUM(OFFSET(Sales!AF99,0,MAX(-INT(Stock!$E99)+1,COLUMN(Sales!$G$2)-COLUMN(Sales!AF$2)),1,MIN(INT(Stock!$E99),COLUMN(Sales!AF$2)-COLUMN(Sales!$G$2)+1)))+OFFSET(Sales!AF99,0,MAX(-INT(Stock!$E99),COLUMN(Sales!$G$2)-COLUMN(Sales!AF$2)),1,1)*(MOD(Stock!$E99,1)+MAX(INT(Stock!$E99)-(COLUMN(Sales!AF$2)-COLUMN(Sales!$G$2))-1,0))</f>
        <v>0</v>
      </c>
      <c r="AG99" s="29">
        <f ca="1">SUM(OFFSET(Sales!AG99,0,MAX(-INT(Stock!$E99)+1,COLUMN(Sales!$G$2)-COLUMN(Sales!AG$2)),1,MIN(INT(Stock!$E99),COLUMN(Sales!AG$2)-COLUMN(Sales!$G$2)+1)))+OFFSET(Sales!AG99,0,MAX(-INT(Stock!$E99),COLUMN(Sales!$G$2)-COLUMN(Sales!AG$2)),1,1)*(MOD(Stock!$E99,1)+MAX(INT(Stock!$E99)-(COLUMN(Sales!AG$2)-COLUMN(Sales!$G$2))-1,0))</f>
        <v>0</v>
      </c>
      <c r="AH99" s="29">
        <f ca="1">SUM(OFFSET(Sales!AH99,0,MAX(-INT(Stock!$E99)+1,COLUMN(Sales!$G$2)-COLUMN(Sales!AH$2)),1,MIN(INT(Stock!$E99),COLUMN(Sales!AH$2)-COLUMN(Sales!$G$2)+1)))+OFFSET(Sales!AH99,0,MAX(-INT(Stock!$E99),COLUMN(Sales!$G$2)-COLUMN(Sales!AH$2)),1,1)*(MOD(Stock!$E99,1)+MAX(INT(Stock!$E99)-(COLUMN(Sales!AH$2)-COLUMN(Sales!$G$2))-1,0))</f>
        <v>0</v>
      </c>
      <c r="AI99" s="29">
        <f ca="1">SUM(OFFSET(Sales!AI99,0,MAX(-INT(Stock!$E99)+1,COLUMN(Sales!$G$2)-COLUMN(Sales!AI$2)),1,MIN(INT(Stock!$E99),COLUMN(Sales!AI$2)-COLUMN(Sales!$G$2)+1)))+OFFSET(Sales!AI99,0,MAX(-INT(Stock!$E99),COLUMN(Sales!$G$2)-COLUMN(Sales!AI$2)),1,1)*(MOD(Stock!$E99,1)+MAX(INT(Stock!$E99)-(COLUMN(Sales!AI$2)-COLUMN(Sales!$G$2))-1,0))</f>
        <v>0</v>
      </c>
      <c r="AJ99" s="29">
        <f ca="1">SUM(OFFSET(Sales!AJ99,0,MAX(-INT(Stock!$E99)+1,COLUMN(Sales!$G$2)-COLUMN(Sales!AJ$2)),1,MIN(INT(Stock!$E99),COLUMN(Sales!AJ$2)-COLUMN(Sales!$G$2)+1)))+OFFSET(Sales!AJ99,0,MAX(-INT(Stock!$E99),COLUMN(Sales!$G$2)-COLUMN(Sales!AJ$2)),1,1)*(MOD(Stock!$E99,1)+MAX(INT(Stock!$E99)-(COLUMN(Sales!AJ$2)-COLUMN(Sales!$G$2))-1,0))</f>
        <v>0</v>
      </c>
      <c r="AK99" s="29">
        <f ca="1">SUM(OFFSET(Sales!AK99,0,MAX(-INT(Stock!$E99)+1,COLUMN(Sales!$G$2)-COLUMN(Sales!AK$2)),1,MIN(INT(Stock!$E99),COLUMN(Sales!AK$2)-COLUMN(Sales!$G$2)+1)))+OFFSET(Sales!AK99,0,MAX(-INT(Stock!$E99),COLUMN(Sales!$G$2)-COLUMN(Sales!AK$2)),1,1)*(MOD(Stock!$E99,1)+MAX(INT(Stock!$E99)-(COLUMN(Sales!AK$2)-COLUMN(Sales!$G$2))-1,0))</f>
        <v>0</v>
      </c>
      <c r="AL99" s="29">
        <f ca="1">SUM(OFFSET(Sales!AL99,0,MAX(-INT(Stock!$E99)+1,COLUMN(Sales!$G$2)-COLUMN(Sales!AL$2)),1,MIN(INT(Stock!$E99),COLUMN(Sales!AL$2)-COLUMN(Sales!$G$2)+1)))+OFFSET(Sales!AL99,0,MAX(-INT(Stock!$E99),COLUMN(Sales!$G$2)-COLUMN(Sales!AL$2)),1,1)*(MOD(Stock!$E99,1)+MAX(INT(Stock!$E99)-(COLUMN(Sales!AL$2)-COLUMN(Sales!$G$2))-1,0))</f>
        <v>0</v>
      </c>
      <c r="AM99" s="29">
        <f ca="1">SUM(OFFSET(Sales!AM99,0,MAX(-INT(Stock!$E99)+1,COLUMN(Sales!$G$2)-COLUMN(Sales!AM$2)),1,MIN(INT(Stock!$E99),COLUMN(Sales!AM$2)-COLUMN(Sales!$G$2)+1)))+OFFSET(Sales!AM99,0,MAX(-INT(Stock!$E99),COLUMN(Sales!$G$2)-COLUMN(Sales!AM$2)),1,1)*(MOD(Stock!$E99,1)+MAX(INT(Stock!$E99)-(COLUMN(Sales!AM$2)-COLUMN(Sales!$G$2))-1,0))</f>
        <v>0</v>
      </c>
      <c r="AN99" s="29">
        <f ca="1">SUM(OFFSET(Sales!AN99,0,MAX(-INT(Stock!$E99)+1,COLUMN(Sales!$G$2)-COLUMN(Sales!AN$2)),1,MIN(INT(Stock!$E99),COLUMN(Sales!AN$2)-COLUMN(Sales!$G$2)+1)))+OFFSET(Sales!AN99,0,MAX(-INT(Stock!$E99),COLUMN(Sales!$G$2)-COLUMN(Sales!AN$2)),1,1)*(MOD(Stock!$E99,1)+MAX(INT(Stock!$E99)-(COLUMN(Sales!AN$2)-COLUMN(Sales!$G$2))-1,0))</f>
        <v>0</v>
      </c>
      <c r="AO99" s="29">
        <f ca="1">SUM(OFFSET(Sales!AO99,0,MAX(-INT(Stock!$E99)+1,COLUMN(Sales!$G$2)-COLUMN(Sales!AO$2)),1,MIN(INT(Stock!$E99),COLUMN(Sales!AO$2)-COLUMN(Sales!$G$2)+1)))+OFFSET(Sales!AO99,0,MAX(-INT(Stock!$E99),COLUMN(Sales!$G$2)-COLUMN(Sales!AO$2)),1,1)*(MOD(Stock!$E99,1)+MAX(INT(Stock!$E99)-(COLUMN(Sales!AO$2)-COLUMN(Sales!$G$2))-1,0))</f>
        <v>0</v>
      </c>
      <c r="AP99" s="29">
        <f ca="1">SUM(OFFSET(Sales!AP99,0,MAX(-INT(Stock!$E99)+1,COLUMN(Sales!$G$2)-COLUMN(Sales!AP$2)),1,MIN(INT(Stock!$E99),COLUMN(Sales!AP$2)-COLUMN(Sales!$G$2)+1)))+OFFSET(Sales!AP99,0,MAX(-INT(Stock!$E99),COLUMN(Sales!$G$2)-COLUMN(Sales!AP$2)),1,1)*(MOD(Stock!$E99,1)+MAX(INT(Stock!$E99)-(COLUMN(Sales!AP$2)-COLUMN(Sales!$G$2))-1,0))</f>
        <v>75</v>
      </c>
      <c r="AQ99" s="29">
        <f ca="1">SUM(OFFSET(Sales!AQ99,0,MAX(-INT(Stock!$E99)+1,COLUMN(Sales!$G$2)-COLUMN(Sales!AQ$2)),1,MIN(INT(Stock!$E99),COLUMN(Sales!AQ$2)-COLUMN(Sales!$G$2)+1)))+OFFSET(Sales!AQ99,0,MAX(-INT(Stock!$E99),COLUMN(Sales!$G$2)-COLUMN(Sales!AQ$2)),1,1)*(MOD(Stock!$E99,1)+MAX(INT(Stock!$E99)-(COLUMN(Sales!AQ$2)-COLUMN(Sales!$G$2))-1,0))</f>
        <v>186.66666666666669</v>
      </c>
      <c r="AR99" s="29">
        <f ca="1">SUM(OFFSET(Sales!AR99,0,MAX(-INT(Stock!$E99)+1,COLUMN(Sales!$G$2)-COLUMN(Sales!AR$2)),1,MIN(INT(Stock!$E99),COLUMN(Sales!AR$2)-COLUMN(Sales!$G$2)+1)))+OFFSET(Sales!AR99,0,MAX(-INT(Stock!$E99),COLUMN(Sales!$G$2)-COLUMN(Sales!AR$2)),1,1)*(MOD(Stock!$E99,1)+MAX(INT(Stock!$E99)-(COLUMN(Sales!AR$2)-COLUMN(Sales!$G$2))-1,0))</f>
        <v>296.66666666666669</v>
      </c>
      <c r="AS99" s="29">
        <f ca="1">SUM(OFFSET(Sales!AS99,0,MAX(-INT(Stock!$E99)+1,COLUMN(Sales!$G$2)-COLUMN(Sales!AS$2)),1,MIN(INT(Stock!$E99),COLUMN(Sales!AS$2)-COLUMN(Sales!$G$2)+1)))+OFFSET(Sales!AS99,0,MAX(-INT(Stock!$E99),COLUMN(Sales!$G$2)-COLUMN(Sales!AS$2)),1,1)*(MOD(Stock!$E99,1)+MAX(INT(Stock!$E99)-(COLUMN(Sales!AS$2)-COLUMN(Sales!$G$2))-1,0))</f>
        <v>421.48148148148152</v>
      </c>
      <c r="AT99" s="29">
        <f ca="1">SUM(OFFSET(Sales!AT99,0,MAX(-INT(Stock!$E99)+1,COLUMN(Sales!$G$2)-COLUMN(Sales!AT$2)),1,MIN(INT(Stock!$E99),COLUMN(Sales!AT$2)-COLUMN(Sales!$G$2)+1)))+OFFSET(Sales!AT99,0,MAX(-INT(Stock!$E99),COLUMN(Sales!$G$2)-COLUMN(Sales!AT$2)),1,1)*(MOD(Stock!$E99,1)+MAX(INT(Stock!$E99)-(COLUMN(Sales!AT$2)-COLUMN(Sales!$G$2))-1,0))</f>
        <v>532.40740740740739</v>
      </c>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row>
    <row r="100" spans="2:83" s="207" customFormat="1" x14ac:dyDescent="0.25">
      <c r="B100" s="329"/>
      <c r="C100" s="209" t="s">
        <v>37</v>
      </c>
      <c r="E100" s="61">
        <f>'Life&amp;Use'!AE10</f>
        <v>3.3333333333333335</v>
      </c>
      <c r="G100" s="210"/>
      <c r="H100" s="210"/>
      <c r="I100" s="210"/>
      <c r="J100" s="210"/>
      <c r="K100" s="210"/>
      <c r="L100" s="210"/>
      <c r="M100" s="210"/>
      <c r="N100" s="210"/>
      <c r="O100" s="210"/>
      <c r="P100" s="210"/>
      <c r="Q100" s="210"/>
      <c r="R100" s="210"/>
      <c r="S100" s="210"/>
      <c r="T100" s="210"/>
      <c r="U100" s="210"/>
      <c r="V100" s="210"/>
      <c r="W100" s="29">
        <f ca="1">SUM(OFFSET(Sales!W100,0,MAX(-INT(Stock!$E100)+1,COLUMN(Sales!$G$2)-COLUMN(Sales!W$2)),1,MIN(INT(Stock!$E100),COLUMN(Sales!W$2)-COLUMN(Sales!$G$2)+1)))+OFFSET(Sales!W100,0,MAX(-INT(Stock!$E100),COLUMN(Sales!$G$2)-COLUMN(Sales!W$2)),1,1)*(MOD(Stock!$E100,1)+MAX(INT(Stock!$E100)-(COLUMN(Sales!W$2)-COLUMN(Sales!$G$2))-1,0))</f>
        <v>0</v>
      </c>
      <c r="X100" s="29">
        <f ca="1">SUM(OFFSET(Sales!X100,0,MAX(-INT(Stock!$E100)+1,COLUMN(Sales!$G$2)-COLUMN(Sales!X$2)),1,MIN(INT(Stock!$E100),COLUMN(Sales!X$2)-COLUMN(Sales!$G$2)+1)))+OFFSET(Sales!X100,0,MAX(-INT(Stock!$E100),COLUMN(Sales!$G$2)-COLUMN(Sales!X$2)),1,1)*(MOD(Stock!$E100,1)+MAX(INT(Stock!$E100)-(COLUMN(Sales!X$2)-COLUMN(Sales!$G$2))-1,0))</f>
        <v>0</v>
      </c>
      <c r="Y100" s="29">
        <f ca="1">SUM(OFFSET(Sales!Y100,0,MAX(-INT(Stock!$E100)+1,COLUMN(Sales!$G$2)-COLUMN(Sales!Y$2)),1,MIN(INT(Stock!$E100),COLUMN(Sales!Y$2)-COLUMN(Sales!$G$2)+1)))+OFFSET(Sales!Y100,0,MAX(-INT(Stock!$E100),COLUMN(Sales!$G$2)-COLUMN(Sales!Y$2)),1,1)*(MOD(Stock!$E100,1)+MAX(INT(Stock!$E100)-(COLUMN(Sales!Y$2)-COLUMN(Sales!$G$2))-1,0))</f>
        <v>0</v>
      </c>
      <c r="Z100" s="29">
        <f ca="1">SUM(OFFSET(Sales!Z100,0,MAX(-INT(Stock!$E100)+1,COLUMN(Sales!$G$2)-COLUMN(Sales!Z$2)),1,MIN(INT(Stock!$E100),COLUMN(Sales!Z$2)-COLUMN(Sales!$G$2)+1)))+OFFSET(Sales!Z100,0,MAX(-INT(Stock!$E100),COLUMN(Sales!$G$2)-COLUMN(Sales!Z$2)),1,1)*(MOD(Stock!$E100,1)+MAX(INT(Stock!$E100)-(COLUMN(Sales!Z$2)-COLUMN(Sales!$G$2))-1,0))</f>
        <v>0</v>
      </c>
      <c r="AA100" s="29">
        <f ca="1">SUM(OFFSET(Sales!AA100,0,MAX(-INT(Stock!$E100)+1,COLUMN(Sales!$G$2)-COLUMN(Sales!AA$2)),1,MIN(INT(Stock!$E100),COLUMN(Sales!AA$2)-COLUMN(Sales!$G$2)+1)))+OFFSET(Sales!AA100,0,MAX(-INT(Stock!$E100),COLUMN(Sales!$G$2)-COLUMN(Sales!AA$2)),1,1)*(MOD(Stock!$E100,1)+MAX(INT(Stock!$E100)-(COLUMN(Sales!AA$2)-COLUMN(Sales!$G$2))-1,0))</f>
        <v>0</v>
      </c>
      <c r="AB100" s="29">
        <f ca="1">SUM(OFFSET(Sales!AB100,0,MAX(-INT(Stock!$E100)+1,COLUMN(Sales!$G$2)-COLUMN(Sales!AB$2)),1,MIN(INT(Stock!$E100),COLUMN(Sales!AB$2)-COLUMN(Sales!$G$2)+1)))+OFFSET(Sales!AB100,0,MAX(-INT(Stock!$E100),COLUMN(Sales!$G$2)-COLUMN(Sales!AB$2)),1,1)*(MOD(Stock!$E100,1)+MAX(INT(Stock!$E100)-(COLUMN(Sales!AB$2)-COLUMN(Sales!$G$2))-1,0))</f>
        <v>0</v>
      </c>
      <c r="AC100" s="29">
        <f ca="1">SUM(OFFSET(Sales!AC100,0,MAX(-INT(Stock!$E100)+1,COLUMN(Sales!$G$2)-COLUMN(Sales!AC$2)),1,MIN(INT(Stock!$E100),COLUMN(Sales!AC$2)-COLUMN(Sales!$G$2)+1)))+OFFSET(Sales!AC100,0,MAX(-INT(Stock!$E100),COLUMN(Sales!$G$2)-COLUMN(Sales!AC$2)),1,1)*(MOD(Stock!$E100,1)+MAX(INT(Stock!$E100)-(COLUMN(Sales!AC$2)-COLUMN(Sales!$G$2))-1,0))</f>
        <v>0</v>
      </c>
      <c r="AD100" s="29">
        <f ca="1">SUM(OFFSET(Sales!AD100,0,MAX(-INT(Stock!$E100)+1,COLUMN(Sales!$G$2)-COLUMN(Sales!AD$2)),1,MIN(INT(Stock!$E100),COLUMN(Sales!AD$2)-COLUMN(Sales!$G$2)+1)))+OFFSET(Sales!AD100,0,MAX(-INT(Stock!$E100),COLUMN(Sales!$G$2)-COLUMN(Sales!AD$2)),1,1)*(MOD(Stock!$E100,1)+MAX(INT(Stock!$E100)-(COLUMN(Sales!AD$2)-COLUMN(Sales!$G$2))-1,0))</f>
        <v>0</v>
      </c>
      <c r="AE100" s="29">
        <f ca="1">SUM(OFFSET(Sales!AE100,0,MAX(-INT(Stock!$E100)+1,COLUMN(Sales!$G$2)-COLUMN(Sales!AE$2)),1,MIN(INT(Stock!$E100),COLUMN(Sales!AE$2)-COLUMN(Sales!$G$2)+1)))+OFFSET(Sales!AE100,0,MAX(-INT(Stock!$E100),COLUMN(Sales!$G$2)-COLUMN(Sales!AE$2)),1,1)*(MOD(Stock!$E100,1)+MAX(INT(Stock!$E100)-(COLUMN(Sales!AE$2)-COLUMN(Sales!$G$2))-1,0))</f>
        <v>0</v>
      </c>
      <c r="AF100" s="29">
        <f ca="1">SUM(OFFSET(Sales!AF100,0,MAX(-INT(Stock!$E100)+1,COLUMN(Sales!$G$2)-COLUMN(Sales!AF$2)),1,MIN(INT(Stock!$E100),COLUMN(Sales!AF$2)-COLUMN(Sales!$G$2)+1)))+OFFSET(Sales!AF100,0,MAX(-INT(Stock!$E100),COLUMN(Sales!$G$2)-COLUMN(Sales!AF$2)),1,1)*(MOD(Stock!$E100,1)+MAX(INT(Stock!$E100)-(COLUMN(Sales!AF$2)-COLUMN(Sales!$G$2))-1,0))</f>
        <v>0</v>
      </c>
      <c r="AG100" s="29">
        <f ca="1">SUM(OFFSET(Sales!AG100,0,MAX(-INT(Stock!$E100)+1,COLUMN(Sales!$G$2)-COLUMN(Sales!AG$2)),1,MIN(INT(Stock!$E100),COLUMN(Sales!AG$2)-COLUMN(Sales!$G$2)+1)))+OFFSET(Sales!AG100,0,MAX(-INT(Stock!$E100),COLUMN(Sales!$G$2)-COLUMN(Sales!AG$2)),1,1)*(MOD(Stock!$E100,1)+MAX(INT(Stock!$E100)-(COLUMN(Sales!AG$2)-COLUMN(Sales!$G$2))-1,0))</f>
        <v>0</v>
      </c>
      <c r="AH100" s="29">
        <f ca="1">SUM(OFFSET(Sales!AH100,0,MAX(-INT(Stock!$E100)+1,COLUMN(Sales!$G$2)-COLUMN(Sales!AH$2)),1,MIN(INT(Stock!$E100),COLUMN(Sales!AH$2)-COLUMN(Sales!$G$2)+1)))+OFFSET(Sales!AH100,0,MAX(-INT(Stock!$E100),COLUMN(Sales!$G$2)-COLUMN(Sales!AH$2)),1,1)*(MOD(Stock!$E100,1)+MAX(INT(Stock!$E100)-(COLUMN(Sales!AH$2)-COLUMN(Sales!$G$2))-1,0))</f>
        <v>0</v>
      </c>
      <c r="AI100" s="29">
        <f ca="1">SUM(OFFSET(Sales!AI100,0,MAX(-INT(Stock!$E100)+1,COLUMN(Sales!$G$2)-COLUMN(Sales!AI$2)),1,MIN(INT(Stock!$E100),COLUMN(Sales!AI$2)-COLUMN(Sales!$G$2)+1)))+OFFSET(Sales!AI100,0,MAX(-INT(Stock!$E100),COLUMN(Sales!$G$2)-COLUMN(Sales!AI$2)),1,1)*(MOD(Stock!$E100,1)+MAX(INT(Stock!$E100)-(COLUMN(Sales!AI$2)-COLUMN(Sales!$G$2))-1,0))</f>
        <v>0</v>
      </c>
      <c r="AJ100" s="29">
        <f ca="1">SUM(OFFSET(Sales!AJ100,0,MAX(-INT(Stock!$E100)+1,COLUMN(Sales!$G$2)-COLUMN(Sales!AJ$2)),1,MIN(INT(Stock!$E100),COLUMN(Sales!AJ$2)-COLUMN(Sales!$G$2)+1)))+OFFSET(Sales!AJ100,0,MAX(-INT(Stock!$E100),COLUMN(Sales!$G$2)-COLUMN(Sales!AJ$2)),1,1)*(MOD(Stock!$E100,1)+MAX(INT(Stock!$E100)-(COLUMN(Sales!AJ$2)-COLUMN(Sales!$G$2))-1,0))</f>
        <v>0</v>
      </c>
      <c r="AK100" s="29">
        <f ca="1">SUM(OFFSET(Sales!AK100,0,MAX(-INT(Stock!$E100)+1,COLUMN(Sales!$G$2)-COLUMN(Sales!AK$2)),1,MIN(INT(Stock!$E100),COLUMN(Sales!AK$2)-COLUMN(Sales!$G$2)+1)))+OFFSET(Sales!AK100,0,MAX(-INT(Stock!$E100),COLUMN(Sales!$G$2)-COLUMN(Sales!AK$2)),1,1)*(MOD(Stock!$E100,1)+MAX(INT(Stock!$E100)-(COLUMN(Sales!AK$2)-COLUMN(Sales!$G$2))-1,0))</f>
        <v>0</v>
      </c>
      <c r="AL100" s="29">
        <f ca="1">SUM(OFFSET(Sales!AL100,0,MAX(-INT(Stock!$E100)+1,COLUMN(Sales!$G$2)-COLUMN(Sales!AL$2)),1,MIN(INT(Stock!$E100),COLUMN(Sales!AL$2)-COLUMN(Sales!$G$2)+1)))+OFFSET(Sales!AL100,0,MAX(-INT(Stock!$E100),COLUMN(Sales!$G$2)-COLUMN(Sales!AL$2)),1,1)*(MOD(Stock!$E100,1)+MAX(INT(Stock!$E100)-(COLUMN(Sales!AL$2)-COLUMN(Sales!$G$2))-1,0))</f>
        <v>0</v>
      </c>
      <c r="AM100" s="29">
        <f ca="1">SUM(OFFSET(Sales!AM100,0,MAX(-INT(Stock!$E100)+1,COLUMN(Sales!$G$2)-COLUMN(Sales!AM$2)),1,MIN(INT(Stock!$E100),COLUMN(Sales!AM$2)-COLUMN(Sales!$G$2)+1)))+OFFSET(Sales!AM100,0,MAX(-INT(Stock!$E100),COLUMN(Sales!$G$2)-COLUMN(Sales!AM$2)),1,1)*(MOD(Stock!$E100,1)+MAX(INT(Stock!$E100)-(COLUMN(Sales!AM$2)-COLUMN(Sales!$G$2))-1,0))</f>
        <v>0</v>
      </c>
      <c r="AN100" s="29">
        <f ca="1">SUM(OFFSET(Sales!AN100,0,MAX(-INT(Stock!$E100)+1,COLUMN(Sales!$G$2)-COLUMN(Sales!AN$2)),1,MIN(INT(Stock!$E100),COLUMN(Sales!AN$2)-COLUMN(Sales!$G$2)+1)))+OFFSET(Sales!AN100,0,MAX(-INT(Stock!$E100),COLUMN(Sales!$G$2)-COLUMN(Sales!AN$2)),1,1)*(MOD(Stock!$E100,1)+MAX(INT(Stock!$E100)-(COLUMN(Sales!AN$2)-COLUMN(Sales!$G$2))-1,0))</f>
        <v>0</v>
      </c>
      <c r="AO100" s="29">
        <f ca="1">SUM(OFFSET(Sales!AO100,0,MAX(-INT(Stock!$E100)+1,COLUMN(Sales!$G$2)-COLUMN(Sales!AO$2)),1,MIN(INT(Stock!$E100),COLUMN(Sales!AO$2)-COLUMN(Sales!$G$2)+1)))+OFFSET(Sales!AO100,0,MAX(-INT(Stock!$E100),COLUMN(Sales!$G$2)-COLUMN(Sales!AO$2)),1,1)*(MOD(Stock!$E100,1)+MAX(INT(Stock!$E100)-(COLUMN(Sales!AO$2)-COLUMN(Sales!$G$2))-1,0))</f>
        <v>0</v>
      </c>
      <c r="AP100" s="29">
        <f ca="1">SUM(OFFSET(Sales!AP100,0,MAX(-INT(Stock!$E100)+1,COLUMN(Sales!$G$2)-COLUMN(Sales!AP$2)),1,MIN(INT(Stock!$E100),COLUMN(Sales!AP$2)-COLUMN(Sales!$G$2)+1)))+OFFSET(Sales!AP100,0,MAX(-INT(Stock!$E100),COLUMN(Sales!$G$2)-COLUMN(Sales!AP$2)),1,1)*(MOD(Stock!$E100,1)+MAX(INT(Stock!$E100)-(COLUMN(Sales!AP$2)-COLUMN(Sales!$G$2))-1,0))</f>
        <v>0</v>
      </c>
      <c r="AQ100" s="29">
        <f ca="1">SUM(OFFSET(Sales!AQ100,0,MAX(-INT(Stock!$E100)+1,COLUMN(Sales!$G$2)-COLUMN(Sales!AQ$2)),1,MIN(INT(Stock!$E100),COLUMN(Sales!AQ$2)-COLUMN(Sales!$G$2)+1)))+OFFSET(Sales!AQ100,0,MAX(-INT(Stock!$E100),COLUMN(Sales!$G$2)-COLUMN(Sales!AQ$2)),1,1)*(MOD(Stock!$E100,1)+MAX(INT(Stock!$E100)-(COLUMN(Sales!AQ$2)-COLUMN(Sales!$G$2))-1,0))</f>
        <v>90</v>
      </c>
      <c r="AR100" s="29">
        <f ca="1">SUM(OFFSET(Sales!AR100,0,MAX(-INT(Stock!$E100)+1,COLUMN(Sales!$G$2)-COLUMN(Sales!AR$2)),1,MIN(INT(Stock!$E100),COLUMN(Sales!AR$2)-COLUMN(Sales!$G$2)+1)))+OFFSET(Sales!AR100,0,MAX(-INT(Stock!$E100),COLUMN(Sales!$G$2)-COLUMN(Sales!AR$2)),1,1)*(MOD(Stock!$E100,1)+MAX(INT(Stock!$E100)-(COLUMN(Sales!AR$2)-COLUMN(Sales!$G$2))-1,0))</f>
        <v>230</v>
      </c>
      <c r="AS100" s="29">
        <f ca="1">SUM(OFFSET(Sales!AS100,0,MAX(-INT(Stock!$E100)+1,COLUMN(Sales!$G$2)-COLUMN(Sales!AS$2)),1,MIN(INT(Stock!$E100),COLUMN(Sales!AS$2)-COLUMN(Sales!$G$2)+1)))+OFFSET(Sales!AS100,0,MAX(-INT(Stock!$E100),COLUMN(Sales!$G$2)-COLUMN(Sales!AS$2)),1,1)*(MOD(Stock!$E100,1)+MAX(INT(Stock!$E100)-(COLUMN(Sales!AS$2)-COLUMN(Sales!$G$2))-1,0))</f>
        <v>370</v>
      </c>
      <c r="AT100" s="29">
        <f ca="1">SUM(OFFSET(Sales!AT100,0,MAX(-INT(Stock!$E100)+1,COLUMN(Sales!$G$2)-COLUMN(Sales!AT$2)),1,MIN(INT(Stock!$E100),COLUMN(Sales!AT$2)-COLUMN(Sales!$G$2)+1)))+OFFSET(Sales!AT100,0,MAX(-INT(Stock!$E100),COLUMN(Sales!$G$2)-COLUMN(Sales!AT$2)),1,1)*(MOD(Stock!$E100,1)+MAX(INT(Stock!$E100)-(COLUMN(Sales!AT$2)-COLUMN(Sales!$G$2))-1,0))</f>
        <v>440</v>
      </c>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row>
    <row r="101" spans="2:83" x14ac:dyDescent="0.25">
      <c r="B101" s="5"/>
      <c r="C101" s="3" t="s">
        <v>27</v>
      </c>
      <c r="E101" s="61"/>
      <c r="G101" s="17"/>
      <c r="H101" s="17"/>
      <c r="I101" s="17"/>
      <c r="J101" s="17"/>
      <c r="K101" s="17"/>
      <c r="L101" s="17"/>
      <c r="M101" s="17"/>
      <c r="N101" s="17"/>
      <c r="O101" s="17"/>
      <c r="P101" s="17"/>
      <c r="Q101" s="17"/>
      <c r="R101" s="17"/>
      <c r="S101" s="17"/>
      <c r="T101" s="17"/>
      <c r="U101" s="17"/>
      <c r="V101" s="17"/>
      <c r="W101" s="7">
        <f ca="1">W78+W81+W88+W91+W95+W98+W99+W100</f>
        <v>3590.4477313147427</v>
      </c>
      <c r="X101" s="7">
        <f t="shared" ref="X101:CE101" ca="1" si="85">X78+X81+X88+X91+X95+X98+X99+X100</f>
        <v>3663.9291065449729</v>
      </c>
      <c r="Y101" s="7">
        <f t="shared" ca="1" si="85"/>
        <v>3730.5733659200191</v>
      </c>
      <c r="Z101" s="7">
        <f t="shared" ca="1" si="85"/>
        <v>3800.5098072210053</v>
      </c>
      <c r="AA101" s="7">
        <f t="shared" ca="1" si="85"/>
        <v>3866.4094440494473</v>
      </c>
      <c r="AB101" s="7">
        <f t="shared" ca="1" si="85"/>
        <v>3932.0591251040892</v>
      </c>
      <c r="AC101" s="7">
        <f t="shared" ca="1" si="85"/>
        <v>4001.1174798413158</v>
      </c>
      <c r="AD101" s="7">
        <f t="shared" ca="1" si="85"/>
        <v>4076.0563393398465</v>
      </c>
      <c r="AE101" s="7">
        <f t="shared" ca="1" si="85"/>
        <v>4158.0494625108904</v>
      </c>
      <c r="AF101" s="7">
        <f t="shared" ca="1" si="85"/>
        <v>4245.9468341122456</v>
      </c>
      <c r="AG101" s="7">
        <f t="shared" ca="1" si="85"/>
        <v>4336.3253430752757</v>
      </c>
      <c r="AH101" s="7">
        <f t="shared" ca="1" si="85"/>
        <v>4428.2588086093674</v>
      </c>
      <c r="AI101" s="7">
        <f t="shared" ca="1" si="85"/>
        <v>4520.7159593326787</v>
      </c>
      <c r="AJ101" s="7">
        <f t="shared" ca="1" si="85"/>
        <v>4614.881179552398</v>
      </c>
      <c r="AK101" s="7">
        <f t="shared" ca="1" si="85"/>
        <v>4720.5937380741116</v>
      </c>
      <c r="AL101" s="7">
        <f t="shared" ca="1" si="85"/>
        <v>4879.6593156076142</v>
      </c>
      <c r="AM101" s="7">
        <f t="shared" ca="1" si="85"/>
        <v>5096.645942600042</v>
      </c>
      <c r="AN101" s="7">
        <f t="shared" ca="1" si="85"/>
        <v>5400.5314881509094</v>
      </c>
      <c r="AO101" s="7">
        <f t="shared" ca="1" si="85"/>
        <v>5631.6368087238125</v>
      </c>
      <c r="AP101" s="7">
        <f t="shared" ca="1" si="85"/>
        <v>5766.8912801981069</v>
      </c>
      <c r="AQ101" s="7">
        <f t="shared" ca="1" si="85"/>
        <v>5922.5168721999917</v>
      </c>
      <c r="AR101" s="7">
        <f t="shared" ca="1" si="85"/>
        <v>6105.0732028163948</v>
      </c>
      <c r="AS101" s="7">
        <f t="shared" ca="1" si="85"/>
        <v>6321.2540176077164</v>
      </c>
      <c r="AT101" s="7">
        <f t="shared" ca="1" si="85"/>
        <v>6508.6270252315717</v>
      </c>
      <c r="AU101" s="7">
        <f t="shared" si="85"/>
        <v>0</v>
      </c>
      <c r="AV101" s="7">
        <f t="shared" si="85"/>
        <v>0</v>
      </c>
      <c r="AW101" s="7">
        <f t="shared" si="85"/>
        <v>0</v>
      </c>
      <c r="AX101" s="7">
        <f t="shared" si="85"/>
        <v>0</v>
      </c>
      <c r="AY101" s="7">
        <f t="shared" si="85"/>
        <v>0</v>
      </c>
      <c r="AZ101" s="7">
        <f t="shared" si="85"/>
        <v>0</v>
      </c>
      <c r="BA101" s="7">
        <f t="shared" si="85"/>
        <v>0</v>
      </c>
      <c r="BB101" s="7">
        <f t="shared" si="85"/>
        <v>0</v>
      </c>
      <c r="BC101" s="7">
        <f t="shared" si="85"/>
        <v>0</v>
      </c>
      <c r="BD101" s="7">
        <f t="shared" si="85"/>
        <v>0</v>
      </c>
      <c r="BE101" s="7">
        <f t="shared" si="85"/>
        <v>0</v>
      </c>
      <c r="BF101" s="7">
        <f t="shared" si="85"/>
        <v>0</v>
      </c>
      <c r="BG101" s="7">
        <f t="shared" si="85"/>
        <v>0</v>
      </c>
      <c r="BH101" s="7">
        <f t="shared" si="85"/>
        <v>0</v>
      </c>
      <c r="BI101" s="7">
        <f t="shared" si="85"/>
        <v>0</v>
      </c>
      <c r="BJ101" s="7">
        <f t="shared" si="85"/>
        <v>0</v>
      </c>
      <c r="BK101" s="7">
        <f t="shared" si="85"/>
        <v>0</v>
      </c>
      <c r="BL101" s="7">
        <f t="shared" si="85"/>
        <v>0</v>
      </c>
      <c r="BM101" s="7">
        <f t="shared" si="85"/>
        <v>0</v>
      </c>
      <c r="BN101" s="7">
        <f t="shared" si="85"/>
        <v>0</v>
      </c>
      <c r="BO101" s="7">
        <f t="shared" si="85"/>
        <v>0</v>
      </c>
      <c r="BP101" s="7">
        <f t="shared" si="85"/>
        <v>0</v>
      </c>
      <c r="BQ101" s="7">
        <f t="shared" si="85"/>
        <v>0</v>
      </c>
      <c r="BR101" s="7">
        <f t="shared" si="85"/>
        <v>0</v>
      </c>
      <c r="BS101" s="7">
        <f t="shared" si="85"/>
        <v>0</v>
      </c>
      <c r="BT101" s="7">
        <f t="shared" si="85"/>
        <v>0</v>
      </c>
      <c r="BU101" s="7">
        <f t="shared" si="85"/>
        <v>0</v>
      </c>
      <c r="BV101" s="7">
        <f t="shared" si="85"/>
        <v>0</v>
      </c>
      <c r="BW101" s="7">
        <f t="shared" si="85"/>
        <v>0</v>
      </c>
      <c r="BX101" s="7">
        <f t="shared" si="85"/>
        <v>0</v>
      </c>
      <c r="BY101" s="7">
        <f t="shared" si="85"/>
        <v>0</v>
      </c>
      <c r="BZ101" s="7">
        <f t="shared" si="85"/>
        <v>0</v>
      </c>
      <c r="CA101" s="7">
        <f t="shared" si="85"/>
        <v>0</v>
      </c>
      <c r="CB101" s="7">
        <f t="shared" si="85"/>
        <v>0</v>
      </c>
      <c r="CC101" s="7">
        <f t="shared" si="85"/>
        <v>0</v>
      </c>
      <c r="CD101" s="7">
        <f t="shared" si="85"/>
        <v>0</v>
      </c>
      <c r="CE101" s="7">
        <f t="shared" si="85"/>
        <v>0</v>
      </c>
    </row>
    <row r="103" spans="2:83" hidden="1" x14ac:dyDescent="0.25"/>
    <row r="104" spans="2:83" hidden="1" x14ac:dyDescent="0.25"/>
    <row r="105" spans="2:83" hidden="1" x14ac:dyDescent="0.25"/>
    <row r="107" spans="2:83" x14ac:dyDescent="0.25">
      <c r="C107" s="96" t="s">
        <v>300</v>
      </c>
    </row>
    <row r="108" spans="2:83" hidden="1" x14ac:dyDescent="0.25">
      <c r="C108" s="97"/>
    </row>
    <row r="109" spans="2:83" x14ac:dyDescent="0.25">
      <c r="C109" s="22" t="s">
        <v>89</v>
      </c>
      <c r="W109" s="2">
        <f>Sales!W109</f>
        <v>171.6</v>
      </c>
      <c r="X109" s="2">
        <f>Sales!X109</f>
        <v>173.57999999999998</v>
      </c>
      <c r="Y109" s="2">
        <f>Sales!Y109</f>
        <v>175.55999999999997</v>
      </c>
      <c r="Z109" s="2">
        <f>Sales!Z109</f>
        <v>177.53999999999996</v>
      </c>
      <c r="AA109" s="2">
        <f>Sales!AA109</f>
        <v>179.51999999999995</v>
      </c>
      <c r="AB109" s="2">
        <f>Sales!AB109</f>
        <v>181.5</v>
      </c>
      <c r="AC109" s="2">
        <f>Sales!AC109</f>
        <v>182.98</v>
      </c>
      <c r="AD109" s="2">
        <f>Sales!AD109</f>
        <v>184.45999999999998</v>
      </c>
      <c r="AE109" s="2">
        <f>Sales!AE109</f>
        <v>185.93999999999997</v>
      </c>
      <c r="AF109" s="2">
        <f>Sales!AF109</f>
        <v>187.41999999999996</v>
      </c>
      <c r="AG109" s="2">
        <f>Sales!AG109</f>
        <v>188.9</v>
      </c>
      <c r="AH109" s="2">
        <f>Sales!AH109</f>
        <v>189.64000000000001</v>
      </c>
      <c r="AI109" s="2">
        <f>Sales!AI109</f>
        <v>190.38000000000002</v>
      </c>
      <c r="AJ109" s="2">
        <f>Sales!AJ109</f>
        <v>191.12000000000003</v>
      </c>
      <c r="AK109" s="2">
        <f>Sales!AK109</f>
        <v>191.86000000000004</v>
      </c>
      <c r="AL109" s="2">
        <f>Sales!AL109</f>
        <v>192.6</v>
      </c>
      <c r="AM109" s="2">
        <f>Sales!AM109</f>
        <v>193.34</v>
      </c>
      <c r="AN109" s="2">
        <f>Sales!AN109</f>
        <v>194.08</v>
      </c>
      <c r="AO109" s="2">
        <f>Sales!AO109</f>
        <v>194.82000000000002</v>
      </c>
      <c r="AP109" s="2">
        <f>Sales!AP109</f>
        <v>195.56000000000003</v>
      </c>
      <c r="AQ109" s="2">
        <f>Sales!AQ109</f>
        <v>196.3</v>
      </c>
      <c r="AR109" s="2">
        <f>Sales!AR109</f>
        <v>197.06</v>
      </c>
      <c r="AS109" s="2">
        <f>Sales!AS109</f>
        <v>197.82</v>
      </c>
      <c r="AT109" s="2">
        <f>Sales!AT109</f>
        <v>198.57999999999998</v>
      </c>
      <c r="AU109" s="2">
        <f>Sales!AU109</f>
        <v>199.33999999999997</v>
      </c>
      <c r="AV109" s="2">
        <f>Sales!AV109</f>
        <v>200.1</v>
      </c>
      <c r="AW109" s="2">
        <f>Sales!AW109</f>
        <v>200.85999999999999</v>
      </c>
      <c r="AX109" s="2">
        <f>Sales!AX109</f>
        <v>201.61999999999998</v>
      </c>
      <c r="AY109" s="2">
        <f>Sales!AY109</f>
        <v>202.37999999999997</v>
      </c>
      <c r="AZ109" s="2">
        <f>Sales!AZ109</f>
        <v>203.13999999999996</v>
      </c>
      <c r="BA109" s="2">
        <f>Sales!BA109</f>
        <v>203.9</v>
      </c>
      <c r="BB109" s="2">
        <f>Sales!BB109</f>
        <v>204.66</v>
      </c>
      <c r="BC109" s="2">
        <f>Sales!BC109</f>
        <v>205.42</v>
      </c>
      <c r="BD109" s="2">
        <f>Sales!BD109</f>
        <v>206.18</v>
      </c>
      <c r="BE109" s="2">
        <f>Sales!BE109</f>
        <v>206.94</v>
      </c>
      <c r="BF109" s="2">
        <f>Sales!BF109</f>
        <v>207.7</v>
      </c>
      <c r="BG109" s="2">
        <f>Sales!BG109</f>
        <v>208.46</v>
      </c>
      <c r="BH109" s="2">
        <f>Sales!BH109</f>
        <v>209.22</v>
      </c>
      <c r="BI109" s="2">
        <f>Sales!BI109</f>
        <v>209.98</v>
      </c>
      <c r="BJ109" s="2">
        <f>Sales!BJ109</f>
        <v>210.74</v>
      </c>
      <c r="BK109" s="2">
        <f>Sales!BK109</f>
        <v>211.5</v>
      </c>
      <c r="BL109" s="2">
        <f>Sales!BL109</f>
        <v>212.26</v>
      </c>
      <c r="BM109" s="2">
        <f>Sales!BM109</f>
        <v>213.01999999999998</v>
      </c>
      <c r="BN109" s="2">
        <f>Sales!BN109</f>
        <v>213.77999999999997</v>
      </c>
      <c r="BO109" s="2">
        <f>Sales!BO109</f>
        <v>214.53999999999996</v>
      </c>
      <c r="BP109" s="2">
        <f>Sales!BP109</f>
        <v>215.29999999999995</v>
      </c>
      <c r="BQ109" s="2">
        <f>Sales!BQ109</f>
        <v>216.05999999999995</v>
      </c>
      <c r="BR109" s="2">
        <f>Sales!BR109</f>
        <v>216.81999999999994</v>
      </c>
      <c r="BS109" s="2">
        <f>Sales!BS109</f>
        <v>217.57999999999993</v>
      </c>
      <c r="BT109" s="2">
        <f>Sales!BT109</f>
        <v>218.33999999999992</v>
      </c>
      <c r="BU109" s="2">
        <f>Sales!BU109</f>
        <v>219.09999999999991</v>
      </c>
      <c r="BV109" s="2">
        <f>Sales!BV109</f>
        <v>219.8599999999999</v>
      </c>
      <c r="BW109" s="2">
        <f>Sales!BW109</f>
        <v>220.61999999999989</v>
      </c>
      <c r="BX109" s="2">
        <f>Sales!BX109</f>
        <v>221.37999999999988</v>
      </c>
      <c r="BY109" s="2">
        <f>Sales!BY109</f>
        <v>222.13999999999987</v>
      </c>
      <c r="BZ109" s="2">
        <f>Sales!BZ109</f>
        <v>222.89999999999986</v>
      </c>
      <c r="CA109" s="2">
        <f>Sales!CA109</f>
        <v>223.65999999999985</v>
      </c>
      <c r="CB109" s="2">
        <f>Sales!CB109</f>
        <v>224.41999999999985</v>
      </c>
      <c r="CC109" s="2">
        <f>Sales!CC109</f>
        <v>225.17999999999984</v>
      </c>
      <c r="CD109" s="2">
        <f>Sales!CD109</f>
        <v>225.93999999999983</v>
      </c>
      <c r="CE109" s="2">
        <f>Sales!CE109</f>
        <v>226.69999999999982</v>
      </c>
    </row>
    <row r="110" spans="2:83" x14ac:dyDescent="0.25">
      <c r="C110" s="23" t="s">
        <v>90</v>
      </c>
      <c r="W110" s="21">
        <f>Sales!W110</f>
        <v>212.78399999999999</v>
      </c>
      <c r="X110" s="21">
        <f>Sales!X110</f>
        <v>215.23919999999998</v>
      </c>
      <c r="Y110" s="21">
        <f>Sales!Y110</f>
        <v>217.69439999999997</v>
      </c>
      <c r="Z110" s="21">
        <f>Sales!Z110</f>
        <v>220.14959999999996</v>
      </c>
      <c r="AA110" s="21">
        <f>Sales!AA110</f>
        <v>222.60479999999995</v>
      </c>
      <c r="AB110" s="21">
        <f>Sales!AB110</f>
        <v>225.06</v>
      </c>
      <c r="AC110" s="21">
        <f>Sales!AC110</f>
        <v>226.89519999999999</v>
      </c>
      <c r="AD110" s="21">
        <f>Sales!AD110</f>
        <v>228.73039999999997</v>
      </c>
      <c r="AE110" s="21">
        <f>Sales!AE110</f>
        <v>230.56559999999996</v>
      </c>
      <c r="AF110" s="21">
        <f>Sales!AF110</f>
        <v>232.40079999999995</v>
      </c>
      <c r="AG110" s="21">
        <f>Sales!AG110</f>
        <v>234.23600000000002</v>
      </c>
      <c r="AH110" s="21">
        <f>Sales!AH110</f>
        <v>235.15360000000001</v>
      </c>
      <c r="AI110" s="21">
        <f>Sales!AI110</f>
        <v>236.07120000000003</v>
      </c>
      <c r="AJ110" s="21">
        <f>Sales!AJ110</f>
        <v>236.98880000000003</v>
      </c>
      <c r="AK110" s="21">
        <f>Sales!AK110</f>
        <v>237.90640000000005</v>
      </c>
      <c r="AL110" s="21">
        <f>Sales!AL110</f>
        <v>238.82399999999998</v>
      </c>
      <c r="AM110" s="21">
        <f>Sales!AM110</f>
        <v>239.74160000000001</v>
      </c>
      <c r="AN110" s="21">
        <f>Sales!AN110</f>
        <v>240.65920000000003</v>
      </c>
      <c r="AO110" s="21">
        <f>Sales!AO110</f>
        <v>241.57680000000002</v>
      </c>
      <c r="AP110" s="21">
        <f>Sales!AP110</f>
        <v>242.49440000000004</v>
      </c>
      <c r="AQ110" s="21">
        <f>Sales!AQ110</f>
        <v>243.41200000000001</v>
      </c>
      <c r="AR110" s="21">
        <f>Sales!AR110</f>
        <v>244.3544</v>
      </c>
      <c r="AS110" s="21">
        <f>Sales!AS110</f>
        <v>245.29679999999999</v>
      </c>
      <c r="AT110" s="21">
        <f>Sales!AT110</f>
        <v>246.23919999999998</v>
      </c>
      <c r="AU110" s="21">
        <f>Sales!AU110</f>
        <v>247.18159999999997</v>
      </c>
      <c r="AV110" s="21">
        <f>Sales!AV110</f>
        <v>248.124</v>
      </c>
      <c r="AW110" s="21">
        <f>Sales!AW110</f>
        <v>249.06639999999999</v>
      </c>
      <c r="AX110" s="21">
        <f>Sales!AX110</f>
        <v>250.00879999999998</v>
      </c>
      <c r="AY110" s="21">
        <f>Sales!AY110</f>
        <v>250.95119999999994</v>
      </c>
      <c r="AZ110" s="21">
        <f>Sales!AZ110</f>
        <v>251.89359999999994</v>
      </c>
      <c r="BA110" s="21">
        <f>Sales!BA110</f>
        <v>252.83600000000001</v>
      </c>
      <c r="BB110" s="21">
        <f>Sales!BB110</f>
        <v>253.77840000000009</v>
      </c>
      <c r="BC110" s="21">
        <f>Sales!BC110</f>
        <v>254.72080000000017</v>
      </c>
      <c r="BD110" s="21">
        <f>Sales!BD110</f>
        <v>255.66320000000024</v>
      </c>
      <c r="BE110" s="21">
        <f>Sales!BE110</f>
        <v>256.60560000000032</v>
      </c>
      <c r="BF110" s="21">
        <f>Sales!BF110</f>
        <v>257.5480000000004</v>
      </c>
      <c r="BG110" s="21">
        <f>Sales!BG110</f>
        <v>258.39999999999998</v>
      </c>
      <c r="BH110" s="21">
        <f>Sales!BH110</f>
        <v>259.3</v>
      </c>
      <c r="BI110" s="21">
        <f>Sales!BI110</f>
        <v>260.2</v>
      </c>
      <c r="BJ110" s="21">
        <f>Sales!BJ110</f>
        <v>261.10000000000002</v>
      </c>
      <c r="BK110" s="21">
        <f>Sales!BK110</f>
        <v>262</v>
      </c>
      <c r="BL110" s="21">
        <f>Sales!BL110</f>
        <v>262.89999999999998</v>
      </c>
      <c r="BM110" s="21">
        <f>Sales!BM110</f>
        <v>263.79999999999995</v>
      </c>
      <c r="BN110" s="21">
        <f>Sales!BN110</f>
        <v>264.69999999999993</v>
      </c>
      <c r="BO110" s="21">
        <f>Sales!BO110</f>
        <v>265.59999999999991</v>
      </c>
      <c r="BP110" s="21">
        <f>Sales!BP110</f>
        <v>266.49999999999989</v>
      </c>
      <c r="BQ110" s="21">
        <f>Sales!BQ110</f>
        <v>267.39999999999986</v>
      </c>
      <c r="BR110" s="21">
        <f>Sales!BR110</f>
        <v>268.29999999999984</v>
      </c>
      <c r="BS110" s="21">
        <f>Sales!BS110</f>
        <v>269.19999999999982</v>
      </c>
      <c r="BT110" s="21">
        <f>Sales!BT110</f>
        <v>270.0999999999998</v>
      </c>
      <c r="BU110" s="21">
        <f>Sales!BU110</f>
        <v>270.99999999999977</v>
      </c>
      <c r="BV110" s="21">
        <f>Sales!BV110</f>
        <v>271.89999999999975</v>
      </c>
      <c r="BW110" s="21">
        <f>Sales!BW110</f>
        <v>272.79999999999973</v>
      </c>
      <c r="BX110" s="21">
        <f>Sales!BX110</f>
        <v>273.6999999999997</v>
      </c>
      <c r="BY110" s="21">
        <f>Sales!BY110</f>
        <v>274.59999999999968</v>
      </c>
      <c r="BZ110" s="21">
        <f>Sales!BZ110</f>
        <v>275.49999999999966</v>
      </c>
      <c r="CA110" s="21">
        <f>Sales!CA110</f>
        <v>276.39999999999964</v>
      </c>
      <c r="CB110" s="21">
        <f>Sales!CB110</f>
        <v>277.29999999999961</v>
      </c>
      <c r="CC110" s="21">
        <f>Sales!CC110</f>
        <v>278.19999999999959</v>
      </c>
      <c r="CD110" s="21">
        <f>Sales!CD110</f>
        <v>279.09999999999957</v>
      </c>
      <c r="CE110" s="21">
        <f>Sales!CE110</f>
        <v>279.99999999999955</v>
      </c>
    </row>
    <row r="111" spans="2:83" x14ac:dyDescent="0.25">
      <c r="C111" s="24" t="s">
        <v>43</v>
      </c>
      <c r="W111" s="100">
        <f ca="1">W78/W109</f>
        <v>1.1801307436015622</v>
      </c>
      <c r="X111" s="100">
        <f t="shared" ref="X111:CE111" ca="1" si="86">X78/X109</f>
        <v>1.1882429533868701</v>
      </c>
      <c r="Y111" s="100">
        <f t="shared" ca="1" si="86"/>
        <v>1.1956728328272619</v>
      </c>
      <c r="Z111" s="100">
        <f t="shared" ca="1" si="86"/>
        <v>1.2022053757215732</v>
      </c>
      <c r="AA111" s="100">
        <f t="shared" ca="1" si="86"/>
        <v>1.2082020270160698</v>
      </c>
      <c r="AB111" s="100">
        <f t="shared" ca="1" si="86"/>
        <v>1.2142714927279006</v>
      </c>
      <c r="AC111" s="100">
        <f t="shared" ca="1" si="86"/>
        <v>1.2243312447442269</v>
      </c>
      <c r="AD111" s="100">
        <f t="shared" ca="1" si="86"/>
        <v>1.2349632613087653</v>
      </c>
      <c r="AE111" s="100">
        <f t="shared" ca="1" si="86"/>
        <v>1.2461058051943403</v>
      </c>
      <c r="AF111" s="100">
        <f t="shared" ca="1" si="86"/>
        <v>1.2596330348478841</v>
      </c>
      <c r="AG111" s="100">
        <f t="shared" ca="1" si="86"/>
        <v>1.2744160735028229</v>
      </c>
      <c r="AH111" s="100">
        <f t="shared" ca="1" si="86"/>
        <v>1.2947159607694139</v>
      </c>
      <c r="AI111" s="100">
        <f t="shared" ca="1" si="86"/>
        <v>1.3159638720416036</v>
      </c>
      <c r="AJ111" s="100">
        <f t="shared" ca="1" si="86"/>
        <v>1.3426857729762298</v>
      </c>
      <c r="AK111" s="100">
        <f t="shared" ca="1" si="86"/>
        <v>1.3748455023330377</v>
      </c>
      <c r="AL111" s="100">
        <f t="shared" ca="1" si="86"/>
        <v>1.4109229890107795</v>
      </c>
      <c r="AM111" s="100">
        <f t="shared" ca="1" si="86"/>
        <v>1.4471754510932924</v>
      </c>
      <c r="AN111" s="100">
        <f t="shared" ca="1" si="86"/>
        <v>1.483066286032976</v>
      </c>
      <c r="AO111" s="100">
        <f t="shared" ca="1" si="86"/>
        <v>1.5182437162736588</v>
      </c>
      <c r="AP111" s="100">
        <f t="shared" ca="1" si="86"/>
        <v>1.5510328383983476</v>
      </c>
      <c r="AQ111" s="100">
        <f t="shared" ca="1" si="86"/>
        <v>1.5820900393271715</v>
      </c>
      <c r="AR111" s="100">
        <f t="shared" ca="1" si="86"/>
        <v>1.6090522418597191</v>
      </c>
      <c r="AS111" s="100">
        <f t="shared" ca="1" si="86"/>
        <v>1.6287331728599836</v>
      </c>
      <c r="AT111" s="100">
        <f t="shared" ca="1" si="86"/>
        <v>1.6377961936440335</v>
      </c>
      <c r="AU111" s="100">
        <f t="shared" si="86"/>
        <v>0</v>
      </c>
      <c r="AV111" s="100">
        <f t="shared" si="86"/>
        <v>0</v>
      </c>
      <c r="AW111" s="100">
        <f t="shared" si="86"/>
        <v>0</v>
      </c>
      <c r="AX111" s="100">
        <f t="shared" si="86"/>
        <v>0</v>
      </c>
      <c r="AY111" s="100">
        <f t="shared" si="86"/>
        <v>0</v>
      </c>
      <c r="AZ111" s="100">
        <f t="shared" si="86"/>
        <v>0</v>
      </c>
      <c r="BA111" s="100">
        <f t="shared" si="86"/>
        <v>0</v>
      </c>
      <c r="BB111" s="100">
        <f t="shared" si="86"/>
        <v>0</v>
      </c>
      <c r="BC111" s="100">
        <f t="shared" si="86"/>
        <v>0</v>
      </c>
      <c r="BD111" s="100">
        <f t="shared" si="86"/>
        <v>0</v>
      </c>
      <c r="BE111" s="100">
        <f t="shared" si="86"/>
        <v>0</v>
      </c>
      <c r="BF111" s="100">
        <f t="shared" si="86"/>
        <v>0</v>
      </c>
      <c r="BG111" s="100">
        <f t="shared" si="86"/>
        <v>0</v>
      </c>
      <c r="BH111" s="100">
        <f t="shared" si="86"/>
        <v>0</v>
      </c>
      <c r="BI111" s="100">
        <f t="shared" si="86"/>
        <v>0</v>
      </c>
      <c r="BJ111" s="100">
        <f t="shared" si="86"/>
        <v>0</v>
      </c>
      <c r="BK111" s="100">
        <f t="shared" si="86"/>
        <v>0</v>
      </c>
      <c r="BL111" s="100">
        <f t="shared" si="86"/>
        <v>0</v>
      </c>
      <c r="BM111" s="100">
        <f t="shared" si="86"/>
        <v>0</v>
      </c>
      <c r="BN111" s="100">
        <f t="shared" si="86"/>
        <v>0</v>
      </c>
      <c r="BO111" s="100">
        <f t="shared" si="86"/>
        <v>0</v>
      </c>
      <c r="BP111" s="100">
        <f t="shared" si="86"/>
        <v>0</v>
      </c>
      <c r="BQ111" s="100">
        <f t="shared" si="86"/>
        <v>0</v>
      </c>
      <c r="BR111" s="100">
        <f t="shared" si="86"/>
        <v>0</v>
      </c>
      <c r="BS111" s="100">
        <f t="shared" si="86"/>
        <v>0</v>
      </c>
      <c r="BT111" s="100">
        <f t="shared" si="86"/>
        <v>0</v>
      </c>
      <c r="BU111" s="100">
        <f t="shared" si="86"/>
        <v>0</v>
      </c>
      <c r="BV111" s="100">
        <f t="shared" si="86"/>
        <v>0</v>
      </c>
      <c r="BW111" s="100">
        <f t="shared" si="86"/>
        <v>0</v>
      </c>
      <c r="BX111" s="100">
        <f t="shared" si="86"/>
        <v>0</v>
      </c>
      <c r="BY111" s="100">
        <f t="shared" si="86"/>
        <v>0</v>
      </c>
      <c r="BZ111" s="100">
        <f t="shared" si="86"/>
        <v>0</v>
      </c>
      <c r="CA111" s="100">
        <f t="shared" si="86"/>
        <v>0</v>
      </c>
      <c r="CB111" s="100">
        <f t="shared" si="86"/>
        <v>0</v>
      </c>
      <c r="CC111" s="100">
        <f t="shared" si="86"/>
        <v>0</v>
      </c>
      <c r="CD111" s="100">
        <f t="shared" si="86"/>
        <v>0</v>
      </c>
      <c r="CE111" s="100">
        <f t="shared" si="86"/>
        <v>0</v>
      </c>
    </row>
    <row r="112" spans="2:83" x14ac:dyDescent="0.25">
      <c r="C112" s="24" t="s">
        <v>44</v>
      </c>
      <c r="W112" s="100">
        <f ca="1">W81/W109</f>
        <v>0.98013601948845253</v>
      </c>
      <c r="X112" s="100">
        <f t="shared" ref="X112:CE112" ca="1" si="87">X81/X109</f>
        <v>1.0842001734573883</v>
      </c>
      <c r="Y112" s="100">
        <f t="shared" ca="1" si="87"/>
        <v>1.2024964220043486</v>
      </c>
      <c r="Z112" s="100">
        <f t="shared" ca="1" si="87"/>
        <v>1.3400724004399343</v>
      </c>
      <c r="AA112" s="100">
        <f t="shared" ca="1" si="87"/>
        <v>1.5049715536127573</v>
      </c>
      <c r="AB112" s="100">
        <f t="shared" ca="1" si="87"/>
        <v>1.7069002344937996</v>
      </c>
      <c r="AC112" s="100">
        <f t="shared" ca="1" si="87"/>
        <v>1.9431552480576177</v>
      </c>
      <c r="AD112" s="100">
        <f t="shared" ca="1" si="87"/>
        <v>2.2113807106002077</v>
      </c>
      <c r="AE112" s="100">
        <f t="shared" ca="1" si="87"/>
        <v>2.5003577968837876</v>
      </c>
      <c r="AF112" s="100">
        <f t="shared" ca="1" si="87"/>
        <v>2.80184925569767</v>
      </c>
      <c r="AG112" s="100">
        <f t="shared" ca="1" si="87"/>
        <v>3.103663769795054</v>
      </c>
      <c r="AH112" s="100">
        <f t="shared" ca="1" si="87"/>
        <v>3.4185345105010989</v>
      </c>
      <c r="AI112" s="100">
        <f t="shared" ca="1" si="87"/>
        <v>3.7317038704545791</v>
      </c>
      <c r="AJ112" s="100">
        <f t="shared" ca="1" si="87"/>
        <v>4.0460274449859464</v>
      </c>
      <c r="AK112" s="100">
        <f t="shared" ca="1" si="87"/>
        <v>4.4126205904751963</v>
      </c>
      <c r="AL112" s="100">
        <f t="shared" ca="1" si="87"/>
        <v>5.0032086242990648</v>
      </c>
      <c r="AM112" s="100">
        <f t="shared" ca="1" si="87"/>
        <v>5.8508076093041108</v>
      </c>
      <c r="AN112" s="100">
        <f t="shared" ca="1" si="87"/>
        <v>6.9874986893328224</v>
      </c>
      <c r="AO112" s="100">
        <f t="shared" ca="1" si="87"/>
        <v>8.232277516198101</v>
      </c>
      <c r="AP112" s="100">
        <f t="shared" ca="1" si="87"/>
        <v>9.555513064649503</v>
      </c>
      <c r="AQ112" s="100">
        <f t="shared" ca="1" si="87"/>
        <v>10.763339527952843</v>
      </c>
      <c r="AR112" s="100">
        <f t="shared" ca="1" si="87"/>
        <v>11.783619222832785</v>
      </c>
      <c r="AS112" s="100">
        <f t="shared" ca="1" si="87"/>
        <v>12.51352210325404</v>
      </c>
      <c r="AT112" s="100">
        <f t="shared" ca="1" si="87"/>
        <v>12.990244734946694</v>
      </c>
      <c r="AU112" s="100">
        <f t="shared" si="87"/>
        <v>0</v>
      </c>
      <c r="AV112" s="100">
        <f t="shared" si="87"/>
        <v>0</v>
      </c>
      <c r="AW112" s="100">
        <f t="shared" si="87"/>
        <v>0</v>
      </c>
      <c r="AX112" s="100">
        <f t="shared" si="87"/>
        <v>0</v>
      </c>
      <c r="AY112" s="100">
        <f t="shared" si="87"/>
        <v>0</v>
      </c>
      <c r="AZ112" s="100">
        <f t="shared" si="87"/>
        <v>0</v>
      </c>
      <c r="BA112" s="100">
        <f t="shared" si="87"/>
        <v>0</v>
      </c>
      <c r="BB112" s="100">
        <f t="shared" si="87"/>
        <v>0</v>
      </c>
      <c r="BC112" s="100">
        <f t="shared" si="87"/>
        <v>0</v>
      </c>
      <c r="BD112" s="100">
        <f t="shared" si="87"/>
        <v>0</v>
      </c>
      <c r="BE112" s="100">
        <f t="shared" si="87"/>
        <v>0</v>
      </c>
      <c r="BF112" s="100">
        <f t="shared" si="87"/>
        <v>0</v>
      </c>
      <c r="BG112" s="100">
        <f t="shared" si="87"/>
        <v>0</v>
      </c>
      <c r="BH112" s="100">
        <f t="shared" si="87"/>
        <v>0</v>
      </c>
      <c r="BI112" s="100">
        <f t="shared" si="87"/>
        <v>0</v>
      </c>
      <c r="BJ112" s="100">
        <f t="shared" si="87"/>
        <v>0</v>
      </c>
      <c r="BK112" s="100">
        <f t="shared" si="87"/>
        <v>0</v>
      </c>
      <c r="BL112" s="100">
        <f t="shared" si="87"/>
        <v>0</v>
      </c>
      <c r="BM112" s="100">
        <f t="shared" si="87"/>
        <v>0</v>
      </c>
      <c r="BN112" s="100">
        <f t="shared" si="87"/>
        <v>0</v>
      </c>
      <c r="BO112" s="100">
        <f t="shared" si="87"/>
        <v>0</v>
      </c>
      <c r="BP112" s="100">
        <f t="shared" si="87"/>
        <v>0</v>
      </c>
      <c r="BQ112" s="100">
        <f t="shared" si="87"/>
        <v>0</v>
      </c>
      <c r="BR112" s="100">
        <f t="shared" si="87"/>
        <v>0</v>
      </c>
      <c r="BS112" s="100">
        <f t="shared" si="87"/>
        <v>0</v>
      </c>
      <c r="BT112" s="100">
        <f t="shared" si="87"/>
        <v>0</v>
      </c>
      <c r="BU112" s="100">
        <f t="shared" si="87"/>
        <v>0</v>
      </c>
      <c r="BV112" s="100">
        <f t="shared" si="87"/>
        <v>0</v>
      </c>
      <c r="BW112" s="100">
        <f t="shared" si="87"/>
        <v>0</v>
      </c>
      <c r="BX112" s="100">
        <f t="shared" si="87"/>
        <v>0</v>
      </c>
      <c r="BY112" s="100">
        <f t="shared" si="87"/>
        <v>0</v>
      </c>
      <c r="BZ112" s="100">
        <f t="shared" si="87"/>
        <v>0</v>
      </c>
      <c r="CA112" s="100">
        <f t="shared" si="87"/>
        <v>0</v>
      </c>
      <c r="CB112" s="100">
        <f t="shared" si="87"/>
        <v>0</v>
      </c>
      <c r="CC112" s="100">
        <f t="shared" si="87"/>
        <v>0</v>
      </c>
      <c r="CD112" s="100">
        <f t="shared" si="87"/>
        <v>0</v>
      </c>
      <c r="CE112" s="100">
        <f t="shared" si="87"/>
        <v>0</v>
      </c>
    </row>
    <row r="113" spans="2:83" x14ac:dyDescent="0.25">
      <c r="C113" s="24" t="s">
        <v>45</v>
      </c>
      <c r="W113" s="100">
        <f ca="1">(W88+W100)/W109</f>
        <v>1.3935174992836936</v>
      </c>
      <c r="X113" s="100">
        <f t="shared" ref="X113:CE113" ca="1" si="88">(X88+X100)/X109</f>
        <v>1.6154863380234226</v>
      </c>
      <c r="Y113" s="100">
        <f t="shared" ca="1" si="88"/>
        <v>1.9047918891223807</v>
      </c>
      <c r="Z113" s="100">
        <f t="shared" ca="1" si="88"/>
        <v>2.2195442373911205</v>
      </c>
      <c r="AA113" s="100">
        <f t="shared" ca="1" si="88"/>
        <v>2.4803535761869835</v>
      </c>
      <c r="AB113" s="100">
        <f t="shared" ca="1" si="88"/>
        <v>2.6939532822691867</v>
      </c>
      <c r="AC113" s="100">
        <f t="shared" ca="1" si="88"/>
        <v>2.8910079843433185</v>
      </c>
      <c r="AD113" s="100">
        <f t="shared" ca="1" si="88"/>
        <v>3.0754852099729661</v>
      </c>
      <c r="AE113" s="100">
        <f t="shared" ca="1" si="88"/>
        <v>3.2673805327728882</v>
      </c>
      <c r="AF113" s="100">
        <f t="shared" ca="1" si="88"/>
        <v>3.4686284919960562</v>
      </c>
      <c r="AG113" s="100">
        <f t="shared" ca="1" si="88"/>
        <v>3.6750228995099379</v>
      </c>
      <c r="AH113" s="100">
        <f t="shared" ca="1" si="88"/>
        <v>3.8984470048691717</v>
      </c>
      <c r="AI113" s="100">
        <f t="shared" ca="1" si="88"/>
        <v>4.1227190031694629</v>
      </c>
      <c r="AJ113" s="100">
        <f t="shared" ca="1" si="88"/>
        <v>4.3457844060655582</v>
      </c>
      <c r="AK113" s="100">
        <f t="shared" ca="1" si="88"/>
        <v>4.5672692265825336</v>
      </c>
      <c r="AL113" s="100">
        <f t="shared" ca="1" si="88"/>
        <v>4.8336656320946494</v>
      </c>
      <c r="AM113" s="100">
        <f t="shared" ca="1" si="88"/>
        <v>5.1422669537702417</v>
      </c>
      <c r="AN113" s="100">
        <f t="shared" ca="1" si="88"/>
        <v>5.6189494671997791</v>
      </c>
      <c r="AO113" s="100">
        <f t="shared" ca="1" si="88"/>
        <v>6.3609929586016998</v>
      </c>
      <c r="AP113" s="100">
        <f t="shared" ca="1" si="88"/>
        <v>7.3784052275865104</v>
      </c>
      <c r="AQ113" s="100">
        <f t="shared" ca="1" si="88"/>
        <v>8.8479199305912175</v>
      </c>
      <c r="AR113" s="100">
        <f t="shared" ca="1" si="88"/>
        <v>10.357573891319458</v>
      </c>
      <c r="AS113" s="100">
        <f t="shared" ca="1" si="88"/>
        <v>11.679856090906117</v>
      </c>
      <c r="AT113" s="100">
        <f t="shared" ca="1" si="88"/>
        <v>12.566620443444876</v>
      </c>
      <c r="AU113" s="100">
        <f t="shared" si="88"/>
        <v>0</v>
      </c>
      <c r="AV113" s="100">
        <f t="shared" si="88"/>
        <v>0</v>
      </c>
      <c r="AW113" s="100">
        <f t="shared" si="88"/>
        <v>0</v>
      </c>
      <c r="AX113" s="100">
        <f t="shared" si="88"/>
        <v>0</v>
      </c>
      <c r="AY113" s="100">
        <f t="shared" si="88"/>
        <v>0</v>
      </c>
      <c r="AZ113" s="100">
        <f t="shared" si="88"/>
        <v>0</v>
      </c>
      <c r="BA113" s="100">
        <f t="shared" si="88"/>
        <v>0</v>
      </c>
      <c r="BB113" s="100">
        <f t="shared" si="88"/>
        <v>0</v>
      </c>
      <c r="BC113" s="100">
        <f t="shared" si="88"/>
        <v>0</v>
      </c>
      <c r="BD113" s="100">
        <f t="shared" si="88"/>
        <v>0</v>
      </c>
      <c r="BE113" s="100">
        <f t="shared" si="88"/>
        <v>0</v>
      </c>
      <c r="BF113" s="100">
        <f t="shared" si="88"/>
        <v>0</v>
      </c>
      <c r="BG113" s="100">
        <f t="shared" si="88"/>
        <v>0</v>
      </c>
      <c r="BH113" s="100">
        <f t="shared" si="88"/>
        <v>0</v>
      </c>
      <c r="BI113" s="100">
        <f t="shared" si="88"/>
        <v>0</v>
      </c>
      <c r="BJ113" s="100">
        <f t="shared" si="88"/>
        <v>0</v>
      </c>
      <c r="BK113" s="100">
        <f t="shared" si="88"/>
        <v>0</v>
      </c>
      <c r="BL113" s="100">
        <f t="shared" si="88"/>
        <v>0</v>
      </c>
      <c r="BM113" s="100">
        <f t="shared" si="88"/>
        <v>0</v>
      </c>
      <c r="BN113" s="100">
        <f t="shared" si="88"/>
        <v>0</v>
      </c>
      <c r="BO113" s="100">
        <f t="shared" si="88"/>
        <v>0</v>
      </c>
      <c r="BP113" s="100">
        <f t="shared" si="88"/>
        <v>0</v>
      </c>
      <c r="BQ113" s="100">
        <f t="shared" si="88"/>
        <v>0</v>
      </c>
      <c r="BR113" s="100">
        <f t="shared" si="88"/>
        <v>0</v>
      </c>
      <c r="BS113" s="100">
        <f t="shared" si="88"/>
        <v>0</v>
      </c>
      <c r="BT113" s="100">
        <f t="shared" si="88"/>
        <v>0</v>
      </c>
      <c r="BU113" s="100">
        <f t="shared" si="88"/>
        <v>0</v>
      </c>
      <c r="BV113" s="100">
        <f t="shared" si="88"/>
        <v>0</v>
      </c>
      <c r="BW113" s="100">
        <f t="shared" si="88"/>
        <v>0</v>
      </c>
      <c r="BX113" s="100">
        <f t="shared" si="88"/>
        <v>0</v>
      </c>
      <c r="BY113" s="100">
        <f t="shared" si="88"/>
        <v>0</v>
      </c>
      <c r="BZ113" s="100">
        <f t="shared" si="88"/>
        <v>0</v>
      </c>
      <c r="CA113" s="100">
        <f t="shared" si="88"/>
        <v>0</v>
      </c>
      <c r="CB113" s="100">
        <f t="shared" si="88"/>
        <v>0</v>
      </c>
      <c r="CC113" s="100">
        <f t="shared" si="88"/>
        <v>0</v>
      </c>
      <c r="CD113" s="100">
        <f t="shared" si="88"/>
        <v>0</v>
      </c>
      <c r="CE113" s="100">
        <f t="shared" si="88"/>
        <v>0</v>
      </c>
    </row>
    <row r="114" spans="2:83" x14ac:dyDescent="0.25">
      <c r="C114" s="24" t="s">
        <v>46</v>
      </c>
      <c r="W114" s="100">
        <f ca="1">(W91+W99)/W109</f>
        <v>17.369570815218033</v>
      </c>
      <c r="X114" s="100">
        <f t="shared" ref="X114:CE114" ca="1" si="89">(X91+X99)/X109</f>
        <v>17.220084744977768</v>
      </c>
      <c r="Y114" s="100">
        <f t="shared" ca="1" si="89"/>
        <v>16.946602343856558</v>
      </c>
      <c r="Z114" s="100">
        <f t="shared" ca="1" si="89"/>
        <v>16.644676844287893</v>
      </c>
      <c r="AA114" s="100">
        <f t="shared" ca="1" si="89"/>
        <v>16.343958605491721</v>
      </c>
      <c r="AB114" s="100">
        <f t="shared" ca="1" si="89"/>
        <v>16.049112594388394</v>
      </c>
      <c r="AC114" s="100">
        <f t="shared" ca="1" si="89"/>
        <v>15.807925239989585</v>
      </c>
      <c r="AD114" s="100">
        <f t="shared" ca="1" si="89"/>
        <v>15.575407830694482</v>
      </c>
      <c r="AE114" s="100">
        <f t="shared" ca="1" si="89"/>
        <v>15.348474153365025</v>
      </c>
      <c r="AF114" s="100">
        <f t="shared" ca="1" si="89"/>
        <v>15.124605011462481</v>
      </c>
      <c r="AG114" s="100">
        <f t="shared" ca="1" si="89"/>
        <v>14.902563446050181</v>
      </c>
      <c r="AH114" s="100">
        <f t="shared" ca="1" si="89"/>
        <v>14.739171584234535</v>
      </c>
      <c r="AI114" s="100">
        <f t="shared" ca="1" si="89"/>
        <v>14.575363644778088</v>
      </c>
      <c r="AJ114" s="100">
        <f t="shared" ca="1" si="89"/>
        <v>14.412013361491297</v>
      </c>
      <c r="AK114" s="100">
        <f t="shared" ca="1" si="89"/>
        <v>14.249631083580724</v>
      </c>
      <c r="AL114" s="100">
        <f t="shared" ca="1" si="89"/>
        <v>14.087920904167753</v>
      </c>
      <c r="AM114" s="100">
        <f t="shared" ca="1" si="89"/>
        <v>13.920802756081873</v>
      </c>
      <c r="AN114" s="100">
        <f t="shared" ca="1" si="89"/>
        <v>13.736801963817921</v>
      </c>
      <c r="AO114" s="100">
        <f t="shared" ca="1" si="89"/>
        <v>12.786701560994155</v>
      </c>
      <c r="AP114" s="100">
        <f t="shared" ca="1" si="89"/>
        <v>10.974845117489515</v>
      </c>
      <c r="AQ114" s="100">
        <f t="shared" ca="1" si="89"/>
        <v>8.9050843879106907</v>
      </c>
      <c r="AR114" s="100">
        <f t="shared" ca="1" si="89"/>
        <v>7.0799255380933523</v>
      </c>
      <c r="AS114" s="100">
        <f t="shared" ca="1" si="89"/>
        <v>5.8319412034161999</v>
      </c>
      <c r="AT114" s="100">
        <f t="shared" ca="1" si="89"/>
        <v>4.9413427301276105</v>
      </c>
      <c r="AU114" s="100">
        <f t="shared" si="89"/>
        <v>0</v>
      </c>
      <c r="AV114" s="100">
        <f t="shared" si="89"/>
        <v>0</v>
      </c>
      <c r="AW114" s="100">
        <f t="shared" si="89"/>
        <v>0</v>
      </c>
      <c r="AX114" s="100">
        <f t="shared" si="89"/>
        <v>0</v>
      </c>
      <c r="AY114" s="100">
        <f t="shared" si="89"/>
        <v>0</v>
      </c>
      <c r="AZ114" s="100">
        <f t="shared" si="89"/>
        <v>0</v>
      </c>
      <c r="BA114" s="100">
        <f t="shared" si="89"/>
        <v>0</v>
      </c>
      <c r="BB114" s="100">
        <f t="shared" si="89"/>
        <v>0</v>
      </c>
      <c r="BC114" s="100">
        <f t="shared" si="89"/>
        <v>0</v>
      </c>
      <c r="BD114" s="100">
        <f t="shared" si="89"/>
        <v>0</v>
      </c>
      <c r="BE114" s="100">
        <f t="shared" si="89"/>
        <v>0</v>
      </c>
      <c r="BF114" s="100">
        <f t="shared" si="89"/>
        <v>0</v>
      </c>
      <c r="BG114" s="100">
        <f t="shared" si="89"/>
        <v>0</v>
      </c>
      <c r="BH114" s="100">
        <f t="shared" si="89"/>
        <v>0</v>
      </c>
      <c r="BI114" s="100">
        <f t="shared" si="89"/>
        <v>0</v>
      </c>
      <c r="BJ114" s="100">
        <f t="shared" si="89"/>
        <v>0</v>
      </c>
      <c r="BK114" s="100">
        <f t="shared" si="89"/>
        <v>0</v>
      </c>
      <c r="BL114" s="100">
        <f t="shared" si="89"/>
        <v>0</v>
      </c>
      <c r="BM114" s="100">
        <f t="shared" si="89"/>
        <v>0</v>
      </c>
      <c r="BN114" s="100">
        <f t="shared" si="89"/>
        <v>0</v>
      </c>
      <c r="BO114" s="100">
        <f t="shared" si="89"/>
        <v>0</v>
      </c>
      <c r="BP114" s="100">
        <f t="shared" si="89"/>
        <v>0</v>
      </c>
      <c r="BQ114" s="100">
        <f t="shared" si="89"/>
        <v>0</v>
      </c>
      <c r="BR114" s="100">
        <f t="shared" si="89"/>
        <v>0</v>
      </c>
      <c r="BS114" s="100">
        <f t="shared" si="89"/>
        <v>0</v>
      </c>
      <c r="BT114" s="100">
        <f t="shared" si="89"/>
        <v>0</v>
      </c>
      <c r="BU114" s="100">
        <f t="shared" si="89"/>
        <v>0</v>
      </c>
      <c r="BV114" s="100">
        <f t="shared" si="89"/>
        <v>0</v>
      </c>
      <c r="BW114" s="100">
        <f t="shared" si="89"/>
        <v>0</v>
      </c>
      <c r="BX114" s="100">
        <f t="shared" si="89"/>
        <v>0</v>
      </c>
      <c r="BY114" s="100">
        <f t="shared" si="89"/>
        <v>0</v>
      </c>
      <c r="BZ114" s="100">
        <f t="shared" si="89"/>
        <v>0</v>
      </c>
      <c r="CA114" s="100">
        <f t="shared" si="89"/>
        <v>0</v>
      </c>
      <c r="CB114" s="100">
        <f t="shared" si="89"/>
        <v>0</v>
      </c>
      <c r="CC114" s="100">
        <f t="shared" si="89"/>
        <v>0</v>
      </c>
      <c r="CD114" s="100">
        <f t="shared" si="89"/>
        <v>0</v>
      </c>
      <c r="CE114" s="100">
        <f t="shared" si="89"/>
        <v>0</v>
      </c>
    </row>
    <row r="115" spans="2:83" x14ac:dyDescent="0.25">
      <c r="C115" s="24" t="s">
        <v>111</v>
      </c>
      <c r="W115" s="100">
        <f ca="1">W98/W109</f>
        <v>0</v>
      </c>
      <c r="X115" s="100">
        <f t="shared" ref="X115:CE115" ca="1" si="90">X98/X109</f>
        <v>0</v>
      </c>
      <c r="Y115" s="100">
        <f t="shared" ca="1" si="90"/>
        <v>0</v>
      </c>
      <c r="Z115" s="100">
        <f t="shared" ca="1" si="90"/>
        <v>0</v>
      </c>
      <c r="AA115" s="100">
        <f t="shared" ca="1" si="90"/>
        <v>0</v>
      </c>
      <c r="AB115" s="100">
        <f t="shared" ca="1" si="90"/>
        <v>0</v>
      </c>
      <c r="AC115" s="100">
        <f t="shared" ca="1" si="90"/>
        <v>0</v>
      </c>
      <c r="AD115" s="100">
        <f t="shared" ca="1" si="90"/>
        <v>0</v>
      </c>
      <c r="AE115" s="100">
        <f t="shared" ca="1" si="90"/>
        <v>0</v>
      </c>
      <c r="AF115" s="100">
        <f t="shared" ca="1" si="90"/>
        <v>0</v>
      </c>
      <c r="AG115" s="100">
        <f t="shared" ca="1" si="90"/>
        <v>0</v>
      </c>
      <c r="AH115" s="100">
        <f t="shared" ca="1" si="90"/>
        <v>0</v>
      </c>
      <c r="AI115" s="100">
        <f t="shared" ca="1" si="90"/>
        <v>0</v>
      </c>
      <c r="AJ115" s="100">
        <f t="shared" ca="1" si="90"/>
        <v>0</v>
      </c>
      <c r="AK115" s="100">
        <f t="shared" ca="1" si="90"/>
        <v>0</v>
      </c>
      <c r="AL115" s="100">
        <f t="shared" ca="1" si="90"/>
        <v>0</v>
      </c>
      <c r="AM115" s="100">
        <f t="shared" ca="1" si="90"/>
        <v>0</v>
      </c>
      <c r="AN115" s="100">
        <f t="shared" ca="1" si="90"/>
        <v>0</v>
      </c>
      <c r="AO115" s="100">
        <f t="shared" ca="1" si="90"/>
        <v>8.6562771070731962E-3</v>
      </c>
      <c r="AP115" s="100">
        <f t="shared" ca="1" si="90"/>
        <v>2.9318500281243602E-2</v>
      </c>
      <c r="AQ115" s="100">
        <f t="shared" ca="1" si="90"/>
        <v>7.2309222725420272E-2</v>
      </c>
      <c r="AR115" s="100">
        <f t="shared" ca="1" si="90"/>
        <v>0.15061263789708718</v>
      </c>
      <c r="AS115" s="100">
        <f t="shared" ca="1" si="90"/>
        <v>0.30052238461227382</v>
      </c>
      <c r="AT115" s="100">
        <f t="shared" ca="1" si="90"/>
        <v>0.63983951366703595</v>
      </c>
      <c r="AU115" s="100">
        <f t="shared" si="90"/>
        <v>0</v>
      </c>
      <c r="AV115" s="100">
        <f t="shared" si="90"/>
        <v>0</v>
      </c>
      <c r="AW115" s="100">
        <f t="shared" si="90"/>
        <v>0</v>
      </c>
      <c r="AX115" s="100">
        <f t="shared" si="90"/>
        <v>0</v>
      </c>
      <c r="AY115" s="100">
        <f t="shared" si="90"/>
        <v>0</v>
      </c>
      <c r="AZ115" s="100">
        <f t="shared" si="90"/>
        <v>0</v>
      </c>
      <c r="BA115" s="100">
        <f t="shared" si="90"/>
        <v>0</v>
      </c>
      <c r="BB115" s="100">
        <f t="shared" si="90"/>
        <v>0</v>
      </c>
      <c r="BC115" s="100">
        <f t="shared" si="90"/>
        <v>0</v>
      </c>
      <c r="BD115" s="100">
        <f t="shared" si="90"/>
        <v>0</v>
      </c>
      <c r="BE115" s="100">
        <f t="shared" si="90"/>
        <v>0</v>
      </c>
      <c r="BF115" s="100">
        <f t="shared" si="90"/>
        <v>0</v>
      </c>
      <c r="BG115" s="100">
        <f t="shared" si="90"/>
        <v>0</v>
      </c>
      <c r="BH115" s="100">
        <f t="shared" si="90"/>
        <v>0</v>
      </c>
      <c r="BI115" s="100">
        <f t="shared" si="90"/>
        <v>0</v>
      </c>
      <c r="BJ115" s="100">
        <f t="shared" si="90"/>
        <v>0</v>
      </c>
      <c r="BK115" s="100">
        <f t="shared" si="90"/>
        <v>0</v>
      </c>
      <c r="BL115" s="100">
        <f t="shared" si="90"/>
        <v>0</v>
      </c>
      <c r="BM115" s="100">
        <f t="shared" si="90"/>
        <v>0</v>
      </c>
      <c r="BN115" s="100">
        <f t="shared" si="90"/>
        <v>0</v>
      </c>
      <c r="BO115" s="100">
        <f t="shared" si="90"/>
        <v>0</v>
      </c>
      <c r="BP115" s="100">
        <f t="shared" si="90"/>
        <v>0</v>
      </c>
      <c r="BQ115" s="100">
        <f t="shared" si="90"/>
        <v>0</v>
      </c>
      <c r="BR115" s="100">
        <f t="shared" si="90"/>
        <v>0</v>
      </c>
      <c r="BS115" s="100">
        <f t="shared" si="90"/>
        <v>0</v>
      </c>
      <c r="BT115" s="100">
        <f t="shared" si="90"/>
        <v>0</v>
      </c>
      <c r="BU115" s="100">
        <f t="shared" si="90"/>
        <v>0</v>
      </c>
      <c r="BV115" s="100">
        <f t="shared" si="90"/>
        <v>0</v>
      </c>
      <c r="BW115" s="100">
        <f t="shared" si="90"/>
        <v>0</v>
      </c>
      <c r="BX115" s="100">
        <f t="shared" si="90"/>
        <v>0</v>
      </c>
      <c r="BY115" s="100">
        <f t="shared" si="90"/>
        <v>0</v>
      </c>
      <c r="BZ115" s="100">
        <f t="shared" si="90"/>
        <v>0</v>
      </c>
      <c r="CA115" s="100">
        <f t="shared" si="90"/>
        <v>0</v>
      </c>
      <c r="CB115" s="100">
        <f t="shared" si="90"/>
        <v>0</v>
      </c>
      <c r="CC115" s="100">
        <f t="shared" si="90"/>
        <v>0</v>
      </c>
      <c r="CD115" s="100">
        <f t="shared" si="90"/>
        <v>0</v>
      </c>
      <c r="CE115" s="100">
        <f t="shared" si="90"/>
        <v>0</v>
      </c>
    </row>
    <row r="116" spans="2:83" x14ac:dyDescent="0.25">
      <c r="C116" s="25" t="s">
        <v>47</v>
      </c>
      <c r="W116" s="26">
        <f ca="1">SUM(W111:W115)</f>
        <v>20.92335507759174</v>
      </c>
      <c r="X116" s="26">
        <f t="shared" ref="X116:CE116" ca="1" si="91">SUM(X111:X115)</f>
        <v>21.10801420984545</v>
      </c>
      <c r="Y116" s="26">
        <f t="shared" ca="1" si="91"/>
        <v>21.249563487810548</v>
      </c>
      <c r="Z116" s="26">
        <f t="shared" ca="1" si="91"/>
        <v>21.406498857840521</v>
      </c>
      <c r="AA116" s="26">
        <f t="shared" ca="1" si="91"/>
        <v>21.537485762307533</v>
      </c>
      <c r="AB116" s="26">
        <f t="shared" ca="1" si="91"/>
        <v>21.664237603879279</v>
      </c>
      <c r="AC116" s="26">
        <f t="shared" ca="1" si="91"/>
        <v>21.866419717134747</v>
      </c>
      <c r="AD116" s="26">
        <f t="shared" ca="1" si="91"/>
        <v>22.097237012576421</v>
      </c>
      <c r="AE116" s="26">
        <f t="shared" ca="1" si="91"/>
        <v>22.362318288216041</v>
      </c>
      <c r="AF116" s="26">
        <f t="shared" ca="1" si="91"/>
        <v>22.65471579400409</v>
      </c>
      <c r="AG116" s="26">
        <f t="shared" ca="1" si="91"/>
        <v>22.955666188857997</v>
      </c>
      <c r="AH116" s="26">
        <f t="shared" ca="1" si="91"/>
        <v>23.350869060374222</v>
      </c>
      <c r="AI116" s="26">
        <f t="shared" ca="1" si="91"/>
        <v>23.745750390443732</v>
      </c>
      <c r="AJ116" s="26">
        <f t="shared" ca="1" si="91"/>
        <v>24.146510985519033</v>
      </c>
      <c r="AK116" s="26">
        <f t="shared" ca="1" si="91"/>
        <v>24.604366402971493</v>
      </c>
      <c r="AL116" s="26">
        <f t="shared" ca="1" si="91"/>
        <v>25.335718149572244</v>
      </c>
      <c r="AM116" s="26">
        <f t="shared" ca="1" si="91"/>
        <v>26.361052770249518</v>
      </c>
      <c r="AN116" s="26">
        <f t="shared" ca="1" si="91"/>
        <v>27.826316406383498</v>
      </c>
      <c r="AO116" s="26">
        <f t="shared" ca="1" si="91"/>
        <v>28.906872029174686</v>
      </c>
      <c r="AP116" s="26">
        <f t="shared" ca="1" si="91"/>
        <v>29.489114748405118</v>
      </c>
      <c r="AQ116" s="26">
        <f t="shared" ca="1" si="91"/>
        <v>30.170743108507342</v>
      </c>
      <c r="AR116" s="26">
        <f t="shared" ca="1" si="91"/>
        <v>30.980783532002402</v>
      </c>
      <c r="AS116" s="26">
        <f t="shared" ca="1" si="91"/>
        <v>31.954574955048617</v>
      </c>
      <c r="AT116" s="26">
        <f t="shared" ca="1" si="91"/>
        <v>32.775843615830247</v>
      </c>
      <c r="AU116" s="26">
        <f t="shared" si="91"/>
        <v>0</v>
      </c>
      <c r="AV116" s="26">
        <f t="shared" si="91"/>
        <v>0</v>
      </c>
      <c r="AW116" s="26">
        <f t="shared" si="91"/>
        <v>0</v>
      </c>
      <c r="AX116" s="26">
        <f t="shared" si="91"/>
        <v>0</v>
      </c>
      <c r="AY116" s="26">
        <f t="shared" si="91"/>
        <v>0</v>
      </c>
      <c r="AZ116" s="26">
        <f t="shared" si="91"/>
        <v>0</v>
      </c>
      <c r="BA116" s="26">
        <f t="shared" si="91"/>
        <v>0</v>
      </c>
      <c r="BB116" s="26">
        <f t="shared" si="91"/>
        <v>0</v>
      </c>
      <c r="BC116" s="26">
        <f t="shared" si="91"/>
        <v>0</v>
      </c>
      <c r="BD116" s="26">
        <f t="shared" si="91"/>
        <v>0</v>
      </c>
      <c r="BE116" s="26">
        <f t="shared" si="91"/>
        <v>0</v>
      </c>
      <c r="BF116" s="26">
        <f t="shared" si="91"/>
        <v>0</v>
      </c>
      <c r="BG116" s="26">
        <f t="shared" si="91"/>
        <v>0</v>
      </c>
      <c r="BH116" s="26">
        <f t="shared" si="91"/>
        <v>0</v>
      </c>
      <c r="BI116" s="26">
        <f t="shared" si="91"/>
        <v>0</v>
      </c>
      <c r="BJ116" s="26">
        <f t="shared" si="91"/>
        <v>0</v>
      </c>
      <c r="BK116" s="26">
        <f t="shared" si="91"/>
        <v>0</v>
      </c>
      <c r="BL116" s="26">
        <f t="shared" si="91"/>
        <v>0</v>
      </c>
      <c r="BM116" s="26">
        <f t="shared" si="91"/>
        <v>0</v>
      </c>
      <c r="BN116" s="26">
        <f t="shared" si="91"/>
        <v>0</v>
      </c>
      <c r="BO116" s="26">
        <f t="shared" si="91"/>
        <v>0</v>
      </c>
      <c r="BP116" s="26">
        <f t="shared" si="91"/>
        <v>0</v>
      </c>
      <c r="BQ116" s="26">
        <f t="shared" si="91"/>
        <v>0</v>
      </c>
      <c r="BR116" s="26">
        <f t="shared" si="91"/>
        <v>0</v>
      </c>
      <c r="BS116" s="26">
        <f t="shared" si="91"/>
        <v>0</v>
      </c>
      <c r="BT116" s="26">
        <f t="shared" si="91"/>
        <v>0</v>
      </c>
      <c r="BU116" s="26">
        <f t="shared" si="91"/>
        <v>0</v>
      </c>
      <c r="BV116" s="26">
        <f t="shared" si="91"/>
        <v>0</v>
      </c>
      <c r="BW116" s="26">
        <f t="shared" si="91"/>
        <v>0</v>
      </c>
      <c r="BX116" s="26">
        <f t="shared" si="91"/>
        <v>0</v>
      </c>
      <c r="BY116" s="26">
        <f t="shared" si="91"/>
        <v>0</v>
      </c>
      <c r="BZ116" s="26">
        <f t="shared" si="91"/>
        <v>0</v>
      </c>
      <c r="CA116" s="26">
        <f t="shared" si="91"/>
        <v>0</v>
      </c>
      <c r="CB116" s="26">
        <f t="shared" si="91"/>
        <v>0</v>
      </c>
      <c r="CC116" s="26">
        <f t="shared" si="91"/>
        <v>0</v>
      </c>
      <c r="CD116" s="26">
        <f t="shared" si="91"/>
        <v>0</v>
      </c>
      <c r="CE116" s="26">
        <f t="shared" si="91"/>
        <v>0</v>
      </c>
    </row>
    <row r="117" spans="2:83" x14ac:dyDescent="0.25">
      <c r="C117" s="101" t="s">
        <v>88</v>
      </c>
      <c r="W117" s="100">
        <f ca="1">(W82+W87+W89+W95+W96)/W109</f>
        <v>2.0786230049964165</v>
      </c>
      <c r="X117" s="100">
        <f t="shared" ref="X117:CE117" ca="1" si="92">(X82+X87+X89+X95+X96)/X109</f>
        <v>2.1280555381091815</v>
      </c>
      <c r="Y117" s="100">
        <f t="shared" ca="1" si="92"/>
        <v>2.1831061727180123</v>
      </c>
      <c r="Z117" s="100">
        <f t="shared" ca="1" si="92"/>
        <v>2.2490667146968155</v>
      </c>
      <c r="AA117" s="100">
        <f t="shared" ca="1" si="92"/>
        <v>2.3312653446909675</v>
      </c>
      <c r="AB117" s="100">
        <f t="shared" ca="1" si="92"/>
        <v>2.4396593240552882</v>
      </c>
      <c r="AC117" s="100">
        <f t="shared" ca="1" si="92"/>
        <v>2.582371227817998</v>
      </c>
      <c r="AD117" s="100">
        <f t="shared" ca="1" si="92"/>
        <v>2.7470905598372068</v>
      </c>
      <c r="AE117" s="100">
        <f t="shared" ca="1" si="92"/>
        <v>2.9277987975695097</v>
      </c>
      <c r="AF117" s="100">
        <f t="shared" ca="1" si="92"/>
        <v>3.1175168338028292</v>
      </c>
      <c r="AG117" s="100">
        <f t="shared" ca="1" si="92"/>
        <v>3.3108816100739595</v>
      </c>
      <c r="AH117" s="100">
        <f t="shared" ca="1" si="92"/>
        <v>3.5179063404230582</v>
      </c>
      <c r="AI117" s="100">
        <f t="shared" ca="1" si="92"/>
        <v>3.7242201773820454</v>
      </c>
      <c r="AJ117" s="100">
        <f t="shared" ca="1" si="92"/>
        <v>3.9286556398218018</v>
      </c>
      <c r="AK117" s="100">
        <f t="shared" ca="1" si="92"/>
        <v>4.1313621585986446</v>
      </c>
      <c r="AL117" s="100">
        <f t="shared" ca="1" si="92"/>
        <v>4.3370119980191477</v>
      </c>
      <c r="AM117" s="100">
        <f t="shared" ca="1" si="92"/>
        <v>4.5511006620324856</v>
      </c>
      <c r="AN117" s="100">
        <f t="shared" ca="1" si="92"/>
        <v>4.7784338196620197</v>
      </c>
      <c r="AO117" s="100">
        <f t="shared" ca="1" si="92"/>
        <v>4.9881451483675967</v>
      </c>
      <c r="AP117" s="100">
        <f t="shared" ca="1" si="92"/>
        <v>5.1677603173652003</v>
      </c>
      <c r="AQ117" s="100">
        <f t="shared" ca="1" si="92"/>
        <v>5.3276231106254786</v>
      </c>
      <c r="AR117" s="100">
        <f t="shared" ca="1" si="92"/>
        <v>5.4869088656110874</v>
      </c>
      <c r="AS117" s="100">
        <f t="shared" ca="1" si="92"/>
        <v>5.6534318654125357</v>
      </c>
      <c r="AT117" s="100">
        <f t="shared" ca="1" si="92"/>
        <v>5.7696135664264014</v>
      </c>
      <c r="AU117" s="100">
        <f t="shared" si="92"/>
        <v>0</v>
      </c>
      <c r="AV117" s="100">
        <f t="shared" si="92"/>
        <v>0</v>
      </c>
      <c r="AW117" s="100">
        <f t="shared" si="92"/>
        <v>0</v>
      </c>
      <c r="AX117" s="100">
        <f t="shared" si="92"/>
        <v>0</v>
      </c>
      <c r="AY117" s="100">
        <f t="shared" si="92"/>
        <v>0</v>
      </c>
      <c r="AZ117" s="100">
        <f t="shared" si="92"/>
        <v>0</v>
      </c>
      <c r="BA117" s="100">
        <f t="shared" si="92"/>
        <v>0</v>
      </c>
      <c r="BB117" s="100">
        <f t="shared" si="92"/>
        <v>0</v>
      </c>
      <c r="BC117" s="100">
        <f t="shared" si="92"/>
        <v>0</v>
      </c>
      <c r="BD117" s="100">
        <f t="shared" si="92"/>
        <v>0</v>
      </c>
      <c r="BE117" s="100">
        <f t="shared" si="92"/>
        <v>0</v>
      </c>
      <c r="BF117" s="100">
        <f t="shared" si="92"/>
        <v>0</v>
      </c>
      <c r="BG117" s="100">
        <f t="shared" si="92"/>
        <v>0</v>
      </c>
      <c r="BH117" s="100">
        <f t="shared" si="92"/>
        <v>0</v>
      </c>
      <c r="BI117" s="100">
        <f t="shared" si="92"/>
        <v>0</v>
      </c>
      <c r="BJ117" s="100">
        <f t="shared" si="92"/>
        <v>0</v>
      </c>
      <c r="BK117" s="100">
        <f t="shared" si="92"/>
        <v>0</v>
      </c>
      <c r="BL117" s="100">
        <f t="shared" si="92"/>
        <v>0</v>
      </c>
      <c r="BM117" s="100">
        <f t="shared" si="92"/>
        <v>0</v>
      </c>
      <c r="BN117" s="100">
        <f t="shared" si="92"/>
        <v>0</v>
      </c>
      <c r="BO117" s="100">
        <f t="shared" si="92"/>
        <v>0</v>
      </c>
      <c r="BP117" s="100">
        <f t="shared" si="92"/>
        <v>0</v>
      </c>
      <c r="BQ117" s="100">
        <f t="shared" si="92"/>
        <v>0</v>
      </c>
      <c r="BR117" s="100">
        <f t="shared" si="92"/>
        <v>0</v>
      </c>
      <c r="BS117" s="100">
        <f t="shared" si="92"/>
        <v>0</v>
      </c>
      <c r="BT117" s="100">
        <f t="shared" si="92"/>
        <v>0</v>
      </c>
      <c r="BU117" s="100">
        <f t="shared" si="92"/>
        <v>0</v>
      </c>
      <c r="BV117" s="100">
        <f t="shared" si="92"/>
        <v>0</v>
      </c>
      <c r="BW117" s="100">
        <f t="shared" si="92"/>
        <v>0</v>
      </c>
      <c r="BX117" s="100">
        <f t="shared" si="92"/>
        <v>0</v>
      </c>
      <c r="BY117" s="100">
        <f t="shared" si="92"/>
        <v>0</v>
      </c>
      <c r="BZ117" s="100">
        <f t="shared" si="92"/>
        <v>0</v>
      </c>
      <c r="CA117" s="100">
        <f t="shared" si="92"/>
        <v>0</v>
      </c>
      <c r="CB117" s="100">
        <f t="shared" si="92"/>
        <v>0</v>
      </c>
      <c r="CC117" s="100">
        <f t="shared" si="92"/>
        <v>0</v>
      </c>
      <c r="CD117" s="100">
        <f t="shared" si="92"/>
        <v>0</v>
      </c>
      <c r="CE117" s="100">
        <f t="shared" si="92"/>
        <v>0</v>
      </c>
    </row>
    <row r="120" spans="2:83" x14ac:dyDescent="0.25">
      <c r="B120" s="313" t="s">
        <v>172</v>
      </c>
      <c r="C120" s="314"/>
      <c r="E120" s="330" t="s">
        <v>87</v>
      </c>
      <c r="G120" s="205"/>
      <c r="H120" s="205"/>
      <c r="I120" s="205"/>
      <c r="J120" s="205"/>
      <c r="K120" s="205"/>
      <c r="L120" s="205"/>
      <c r="M120" s="205"/>
      <c r="N120" s="205"/>
      <c r="O120" s="205"/>
      <c r="P120" s="205"/>
      <c r="Q120" s="205"/>
      <c r="R120" s="205"/>
      <c r="S120" s="205"/>
      <c r="T120" s="205"/>
      <c r="U120" s="205"/>
      <c r="V120" s="205"/>
      <c r="W120" s="80">
        <v>1990</v>
      </c>
      <c r="X120" s="80">
        <v>1991</v>
      </c>
      <c r="Y120" s="80">
        <v>1992</v>
      </c>
      <c r="Z120" s="80">
        <v>1993</v>
      </c>
      <c r="AA120" s="80">
        <v>1994</v>
      </c>
      <c r="AB120" s="80">
        <v>1995</v>
      </c>
      <c r="AC120" s="80">
        <v>1996</v>
      </c>
      <c r="AD120" s="80">
        <v>1997</v>
      </c>
      <c r="AE120" s="80">
        <v>1998</v>
      </c>
      <c r="AF120" s="80">
        <v>1999</v>
      </c>
      <c r="AG120" s="80">
        <v>2000</v>
      </c>
      <c r="AH120" s="80">
        <v>2001</v>
      </c>
      <c r="AI120" s="80">
        <v>2002</v>
      </c>
      <c r="AJ120" s="80">
        <v>2003</v>
      </c>
      <c r="AK120" s="80">
        <v>2004</v>
      </c>
      <c r="AL120" s="80">
        <v>2005</v>
      </c>
      <c r="AM120" s="80">
        <v>2006</v>
      </c>
      <c r="AN120" s="80">
        <v>2007</v>
      </c>
      <c r="AO120" s="80">
        <v>2008</v>
      </c>
      <c r="AP120" s="80">
        <v>2009</v>
      </c>
      <c r="AQ120" s="80">
        <v>2010</v>
      </c>
      <c r="AR120" s="80">
        <v>2011</v>
      </c>
      <c r="AS120" s="80">
        <v>2012</v>
      </c>
      <c r="AT120" s="80">
        <v>2013</v>
      </c>
      <c r="AU120" s="80">
        <v>2014</v>
      </c>
      <c r="AV120" s="80">
        <v>2015</v>
      </c>
      <c r="AW120" s="80">
        <v>2016</v>
      </c>
      <c r="AX120" s="80">
        <v>2017</v>
      </c>
      <c r="AY120" s="80">
        <v>2018</v>
      </c>
      <c r="AZ120" s="80">
        <v>2019</v>
      </c>
      <c r="BA120" s="80">
        <v>2020</v>
      </c>
      <c r="BB120" s="80">
        <v>2021</v>
      </c>
      <c r="BC120" s="80">
        <v>2022</v>
      </c>
      <c r="BD120" s="80">
        <v>2023</v>
      </c>
      <c r="BE120" s="80">
        <v>2024</v>
      </c>
      <c r="BF120" s="80">
        <v>2025</v>
      </c>
      <c r="BG120" s="80">
        <f t="shared" ref="BG120:CE120" si="93">BF120+1</f>
        <v>2026</v>
      </c>
      <c r="BH120" s="80">
        <f t="shared" si="93"/>
        <v>2027</v>
      </c>
      <c r="BI120" s="80">
        <f t="shared" si="93"/>
        <v>2028</v>
      </c>
      <c r="BJ120" s="80">
        <f t="shared" si="93"/>
        <v>2029</v>
      </c>
      <c r="BK120" s="80">
        <f t="shared" si="93"/>
        <v>2030</v>
      </c>
      <c r="BL120" s="80">
        <f t="shared" si="93"/>
        <v>2031</v>
      </c>
      <c r="BM120" s="80">
        <f t="shared" si="93"/>
        <v>2032</v>
      </c>
      <c r="BN120" s="80">
        <f t="shared" si="93"/>
        <v>2033</v>
      </c>
      <c r="BO120" s="80">
        <f t="shared" si="93"/>
        <v>2034</v>
      </c>
      <c r="BP120" s="80">
        <f t="shared" si="93"/>
        <v>2035</v>
      </c>
      <c r="BQ120" s="80">
        <f t="shared" si="93"/>
        <v>2036</v>
      </c>
      <c r="BR120" s="80">
        <f t="shared" si="93"/>
        <v>2037</v>
      </c>
      <c r="BS120" s="80">
        <f t="shared" si="93"/>
        <v>2038</v>
      </c>
      <c r="BT120" s="80">
        <f t="shared" si="93"/>
        <v>2039</v>
      </c>
      <c r="BU120" s="80">
        <f t="shared" si="93"/>
        <v>2040</v>
      </c>
      <c r="BV120" s="80">
        <f t="shared" si="93"/>
        <v>2041</v>
      </c>
      <c r="BW120" s="80">
        <f t="shared" si="93"/>
        <v>2042</v>
      </c>
      <c r="BX120" s="80">
        <f t="shared" si="93"/>
        <v>2043</v>
      </c>
      <c r="BY120" s="80">
        <f t="shared" si="93"/>
        <v>2044</v>
      </c>
      <c r="BZ120" s="80">
        <f t="shared" si="93"/>
        <v>2045</v>
      </c>
      <c r="CA120" s="80">
        <f t="shared" si="93"/>
        <v>2046</v>
      </c>
      <c r="CB120" s="80">
        <f t="shared" si="93"/>
        <v>2047</v>
      </c>
      <c r="CC120" s="80">
        <f t="shared" si="93"/>
        <v>2048</v>
      </c>
      <c r="CD120" s="80">
        <f t="shared" si="93"/>
        <v>2049</v>
      </c>
      <c r="CE120" s="80">
        <f t="shared" si="93"/>
        <v>2050</v>
      </c>
    </row>
    <row r="121" spans="2:83" s="56" customFormat="1" ht="14.4" customHeight="1" x14ac:dyDescent="0.25">
      <c r="B121" s="308" t="s">
        <v>84</v>
      </c>
      <c r="C121" s="309"/>
      <c r="E121" s="330"/>
      <c r="G121" s="131"/>
      <c r="H121" s="131"/>
      <c r="I121" s="131"/>
      <c r="J121" s="131"/>
      <c r="K121" s="131"/>
      <c r="L121" s="131"/>
      <c r="M121" s="131"/>
      <c r="N121" s="131"/>
      <c r="O121" s="131"/>
      <c r="P121" s="131"/>
      <c r="Q121" s="131"/>
      <c r="R121" s="131"/>
      <c r="S121" s="131"/>
      <c r="T121" s="131"/>
      <c r="U121" s="131"/>
      <c r="V121" s="131"/>
    </row>
    <row r="122" spans="2:83" ht="13.2" customHeight="1" x14ac:dyDescent="0.25">
      <c r="B122" s="310" t="s">
        <v>81</v>
      </c>
      <c r="C122" s="311"/>
      <c r="E122" s="330"/>
    </row>
    <row r="123" spans="2:83" x14ac:dyDescent="0.25">
      <c r="B123" s="306" t="s">
        <v>0</v>
      </c>
      <c r="C123" s="53" t="s">
        <v>6</v>
      </c>
      <c r="E123" s="61">
        <f>'Life&amp;Use'!D11</f>
        <v>3.6363636363636362</v>
      </c>
      <c r="G123" s="211"/>
      <c r="H123" s="211"/>
      <c r="I123" s="211"/>
      <c r="J123" s="211"/>
      <c r="K123" s="211"/>
      <c r="L123" s="211"/>
      <c r="M123" s="211"/>
      <c r="N123" s="211"/>
      <c r="O123" s="211"/>
      <c r="P123" s="211"/>
      <c r="Q123" s="211"/>
      <c r="R123" s="211"/>
      <c r="S123" s="211"/>
      <c r="T123" s="211"/>
      <c r="U123" s="211"/>
      <c r="V123" s="211"/>
      <c r="W123" s="52">
        <f ca="1">SUM(OFFSET(Sales!W123,0,MAX(-INT(Stock!$E123)+1,COLUMN(Sales!$G$2)-COLUMN(Sales!W$2)),1,MIN(INT(Stock!$E123),COLUMN(Sales!W$2)-COLUMN(Sales!$G$2)+1)))+OFFSET(Sales!W123,0,MAX(-INT(Stock!$E123),COLUMN(Sales!$G$2)-COLUMN(Sales!W$2)),1,1)*(MOD(Stock!$E123,1)+MAX(INT(Stock!$E123)-(COLUMN(Sales!W$2)-COLUMN(Sales!$G$2))-1,0))</f>
        <v>262.27494605945452</v>
      </c>
      <c r="X123" s="52">
        <f ca="1">SUM(OFFSET(Sales!X123,0,MAX(-INT(Stock!$E123)+1,COLUMN(Sales!$G$2)-COLUMN(Sales!X$2)),1,MIN(INT(Stock!$E123),COLUMN(Sales!X$2)-COLUMN(Sales!$G$2)+1)))+OFFSET(Sales!X123,0,MAX(-INT(Stock!$E123),COLUMN(Sales!$G$2)-COLUMN(Sales!X$2)),1,1)*(MOD(Stock!$E123,1)+MAX(INT(Stock!$E123)-(COLUMN(Sales!X$2)-COLUMN(Sales!$G$2))-1,0))</f>
        <v>261.27742892727275</v>
      </c>
      <c r="Y123" s="52">
        <f ca="1">SUM(OFFSET(Sales!Y123,0,MAX(-INT(Stock!$E123)+1,COLUMN(Sales!$G$2)-COLUMN(Sales!Y$2)),1,MIN(INT(Stock!$E123),COLUMN(Sales!Y$2)-COLUMN(Sales!$G$2)+1)))+OFFSET(Sales!Y123,0,MAX(-INT(Stock!$E123),COLUMN(Sales!$G$2)-COLUMN(Sales!Y$2)),1,1)*(MOD(Stock!$E123,1)+MAX(INT(Stock!$E123)-(COLUMN(Sales!Y$2)-COLUMN(Sales!$G$2))-1,0))</f>
        <v>251.34982363636362</v>
      </c>
      <c r="Z123" s="52">
        <f ca="1">SUM(OFFSET(Sales!Z123,0,MAX(-INT(Stock!$E123)+1,COLUMN(Sales!$G$2)-COLUMN(Sales!Z$2)),1,MIN(INT(Stock!$E123),COLUMN(Sales!Z$2)-COLUMN(Sales!$G$2)+1)))+OFFSET(Sales!Z123,0,MAX(-INT(Stock!$E123),COLUMN(Sales!$G$2)-COLUMN(Sales!Z$2)),1,1)*(MOD(Stock!$E123,1)+MAX(INT(Stock!$E123)-(COLUMN(Sales!Z$2)-COLUMN(Sales!$G$2))-1,0))</f>
        <v>232.42581818181816</v>
      </c>
      <c r="AA123" s="52">
        <f ca="1">SUM(OFFSET(Sales!AA123,0,MAX(-INT(Stock!$E123)+1,COLUMN(Sales!$G$2)-COLUMN(Sales!AA$2)),1,MIN(INT(Stock!$E123),COLUMN(Sales!AA$2)-COLUMN(Sales!$G$2)+1)))+OFFSET(Sales!AA123,0,MAX(-INT(Stock!$E123),COLUMN(Sales!$G$2)-COLUMN(Sales!AA$2)),1,1)*(MOD(Stock!$E123,1)+MAX(INT(Stock!$E123)-(COLUMN(Sales!AA$2)-COLUMN(Sales!$G$2))-1,0))</f>
        <v>208.69941654545454</v>
      </c>
      <c r="AB123" s="52">
        <f ca="1">SUM(OFFSET(Sales!AB123,0,MAX(-INT(Stock!$E123)+1,COLUMN(Sales!$G$2)-COLUMN(Sales!AB$2)),1,MIN(INT(Stock!$E123),COLUMN(Sales!AB$2)-COLUMN(Sales!$G$2)+1)))+OFFSET(Sales!AB123,0,MAX(-INT(Stock!$E123),COLUMN(Sales!$G$2)-COLUMN(Sales!AB$2)),1,1)*(MOD(Stock!$E123,1)+MAX(INT(Stock!$E123)-(COLUMN(Sales!AB$2)-COLUMN(Sales!$G$2))-1,0))</f>
        <v>186.87293890909089</v>
      </c>
      <c r="AC123" s="52">
        <f ca="1">SUM(OFFSET(Sales!AC123,0,MAX(-INT(Stock!$E123)+1,COLUMN(Sales!$G$2)-COLUMN(Sales!AC$2)),1,MIN(INT(Stock!$E123),COLUMN(Sales!AC$2)-COLUMN(Sales!$G$2)+1)))+OFFSET(Sales!AC123,0,MAX(-INT(Stock!$E123),COLUMN(Sales!$G$2)-COLUMN(Sales!AC$2)),1,1)*(MOD(Stock!$E123,1)+MAX(INT(Stock!$E123)-(COLUMN(Sales!AC$2)-COLUMN(Sales!$G$2))-1,0))</f>
        <v>167.89634727272727</v>
      </c>
      <c r="AD123" s="52">
        <f ca="1">SUM(OFFSET(Sales!AD123,0,MAX(-INT(Stock!$E123)+1,COLUMN(Sales!$G$2)-COLUMN(Sales!AD$2)),1,MIN(INT(Stock!$E123),COLUMN(Sales!AD$2)-COLUMN(Sales!$G$2)+1)))+OFFSET(Sales!AD123,0,MAX(-INT(Stock!$E123),COLUMN(Sales!$G$2)-COLUMN(Sales!AD$2)),1,1)*(MOD(Stock!$E123,1)+MAX(INT(Stock!$E123)-(COLUMN(Sales!AD$2)-COLUMN(Sales!$G$2))-1,0))</f>
        <v>151.4242009090909</v>
      </c>
      <c r="AE123" s="52">
        <f ca="1">SUM(OFFSET(Sales!AE123,0,MAX(-INT(Stock!$E123)+1,COLUMN(Sales!$G$2)-COLUMN(Sales!AE$2)),1,MIN(INT(Stock!$E123),COLUMN(Sales!AE$2)-COLUMN(Sales!$G$2)+1)))+OFFSET(Sales!AE123,0,MAX(-INT(Stock!$E123),COLUMN(Sales!$G$2)-COLUMN(Sales!AE$2)),1,1)*(MOD(Stock!$E123,1)+MAX(INT(Stock!$E123)-(COLUMN(Sales!AE$2)-COLUMN(Sales!$G$2))-1,0))</f>
        <v>136.50653781818181</v>
      </c>
      <c r="AF123" s="52">
        <f ca="1">SUM(OFFSET(Sales!AF123,0,MAX(-INT(Stock!$E123)+1,COLUMN(Sales!$G$2)-COLUMN(Sales!AF$2)),1,MIN(INT(Stock!$E123),COLUMN(Sales!AF$2)-COLUMN(Sales!$G$2)+1)))+OFFSET(Sales!AF123,0,MAX(-INT(Stock!$E123),COLUMN(Sales!$G$2)-COLUMN(Sales!AF$2)),1,1)*(MOD(Stock!$E123,1)+MAX(INT(Stock!$E123)-(COLUMN(Sales!AF$2)-COLUMN(Sales!$G$2))-1,0))</f>
        <v>124.14074399999998</v>
      </c>
      <c r="AG123" s="52">
        <f ca="1">SUM(OFFSET(Sales!AG123,0,MAX(-INT(Stock!$E123)+1,COLUMN(Sales!$G$2)-COLUMN(Sales!AG$2)),1,MIN(INT(Stock!$E123),COLUMN(Sales!AG$2)-COLUMN(Sales!$G$2)+1)))+OFFSET(Sales!AG123,0,MAX(-INT(Stock!$E123),COLUMN(Sales!$G$2)-COLUMN(Sales!AG$2)),1,1)*(MOD(Stock!$E123,1)+MAX(INT(Stock!$E123)-(COLUMN(Sales!AG$2)-COLUMN(Sales!$G$2))-1,0))</f>
        <v>112.62062618181815</v>
      </c>
      <c r="AH123" s="52">
        <f ca="1">SUM(OFFSET(Sales!AH123,0,MAX(-INT(Stock!$E123)+1,COLUMN(Sales!$G$2)-COLUMN(Sales!AH$2)),1,MIN(INT(Stock!$E123),COLUMN(Sales!AH$2)-COLUMN(Sales!$G$2)+1)))+OFFSET(Sales!AH123,0,MAX(-INT(Stock!$E123),COLUMN(Sales!$G$2)-COLUMN(Sales!AH$2)),1,1)*(MOD(Stock!$E123,1)+MAX(INT(Stock!$E123)-(COLUMN(Sales!AH$2)-COLUMN(Sales!$G$2))-1,0))</f>
        <v>102.42635236363635</v>
      </c>
      <c r="AI123" s="52">
        <f ca="1">SUM(OFFSET(Sales!AI123,0,MAX(-INT(Stock!$E123)+1,COLUMN(Sales!$G$2)-COLUMN(Sales!AI$2)),1,MIN(INT(Stock!$E123),COLUMN(Sales!AI$2)-COLUMN(Sales!$G$2)+1)))+OFFSET(Sales!AI123,0,MAX(-INT(Stock!$E123),COLUMN(Sales!$G$2)-COLUMN(Sales!AI$2)),1,1)*(MOD(Stock!$E123,1)+MAX(INT(Stock!$E123)-(COLUMN(Sales!AI$2)-COLUMN(Sales!$G$2))-1,0))</f>
        <v>91.507025999999968</v>
      </c>
      <c r="AJ123" s="52">
        <f ca="1">SUM(OFFSET(Sales!AJ123,0,MAX(-INT(Stock!$E123)+1,COLUMN(Sales!$G$2)-COLUMN(Sales!AJ$2)),1,MIN(INT(Stock!$E123),COLUMN(Sales!AJ$2)-COLUMN(Sales!$G$2)+1)))+OFFSET(Sales!AJ123,0,MAX(-INT(Stock!$E123),COLUMN(Sales!$G$2)-COLUMN(Sales!AJ$2)),1,1)*(MOD(Stock!$E123,1)+MAX(INT(Stock!$E123)-(COLUMN(Sales!AJ$2)-COLUMN(Sales!$G$2))-1,0))</f>
        <v>80.849623636363631</v>
      </c>
      <c r="AK123" s="52">
        <f ca="1">SUM(OFFSET(Sales!AK123,0,MAX(-INT(Stock!$E123)+1,COLUMN(Sales!$G$2)-COLUMN(Sales!AK$2)),1,MIN(INT(Stock!$E123),COLUMN(Sales!AK$2)-COLUMN(Sales!$G$2)+1)))+OFFSET(Sales!AK123,0,MAX(-INT(Stock!$E123),COLUMN(Sales!$G$2)-COLUMN(Sales!AK$2)),1,1)*(MOD(Stock!$E123,1)+MAX(INT(Stock!$E123)-(COLUMN(Sales!AK$2)-COLUMN(Sales!$G$2))-1,0))</f>
        <v>71.186927937272714</v>
      </c>
      <c r="AL123" s="52">
        <f ca="1">SUM(OFFSET(Sales!AL123,0,MAX(-INT(Stock!$E123)+1,COLUMN(Sales!$G$2)-COLUMN(Sales!AL$2)),1,MIN(INT(Stock!$E123),COLUMN(Sales!AL$2)-COLUMN(Sales!$G$2)+1)))+OFFSET(Sales!AL123,0,MAX(-INT(Stock!$E123),COLUMN(Sales!$G$2)-COLUMN(Sales!AL$2)),1,1)*(MOD(Stock!$E123,1)+MAX(INT(Stock!$E123)-(COLUMN(Sales!AL$2)-COLUMN(Sales!$G$2))-1,0))</f>
        <v>62.783572658181818</v>
      </c>
      <c r="AM123" s="52">
        <f ca="1">SUM(OFFSET(Sales!AM123,0,MAX(-INT(Stock!$E123)+1,COLUMN(Sales!$G$2)-COLUMN(Sales!AM$2)),1,MIN(INT(Stock!$E123),COLUMN(Sales!AM$2)-COLUMN(Sales!$G$2)+1)))+OFFSET(Sales!AM123,0,MAX(-INT(Stock!$E123),COLUMN(Sales!$G$2)-COLUMN(Sales!AM$2)),1,1)*(MOD(Stock!$E123,1)+MAX(INT(Stock!$E123)-(COLUMN(Sales!AM$2)-COLUMN(Sales!$G$2))-1,0))</f>
        <v>55.792772099999993</v>
      </c>
      <c r="AN123" s="52">
        <f ca="1">SUM(OFFSET(Sales!AN123,0,MAX(-INT(Stock!$E123)+1,COLUMN(Sales!$G$2)-COLUMN(Sales!AN$2)),1,MIN(INT(Stock!$E123),COLUMN(Sales!AN$2)-COLUMN(Sales!$G$2)+1)))+OFFSET(Sales!AN123,0,MAX(-INT(Stock!$E123),COLUMN(Sales!$G$2)-COLUMN(Sales!AN$2)),1,1)*(MOD(Stock!$E123,1)+MAX(INT(Stock!$E123)-(COLUMN(Sales!AN$2)-COLUMN(Sales!$G$2))-1,0))</f>
        <v>48.977759822727265</v>
      </c>
      <c r="AO123" s="52">
        <f ca="1">SUM(OFFSET(Sales!AO123,0,MAX(-INT(Stock!$E123)+1,COLUMN(Sales!$G$2)-COLUMN(Sales!AO$2)),1,MIN(INT(Stock!$E123),COLUMN(Sales!AO$2)-COLUMN(Sales!$G$2)+1)))+OFFSET(Sales!AO123,0,MAX(-INT(Stock!$E123),COLUMN(Sales!$G$2)-COLUMN(Sales!AO$2)),1,1)*(MOD(Stock!$E123,1)+MAX(INT(Stock!$E123)-(COLUMN(Sales!AO$2)-COLUMN(Sales!$G$2))-1,0))</f>
        <v>42.177450616363629</v>
      </c>
      <c r="AP123" s="52">
        <f ca="1">SUM(OFFSET(Sales!AP123,0,MAX(-INT(Stock!$E123)+1,COLUMN(Sales!$G$2)-COLUMN(Sales!AP$2)),1,MIN(INT(Stock!$E123),COLUMN(Sales!AP$2)-COLUMN(Sales!$G$2)+1)))+OFFSET(Sales!AP123,0,MAX(-INT(Stock!$E123),COLUMN(Sales!$G$2)-COLUMN(Sales!AP$2)),1,1)*(MOD(Stock!$E123,1)+MAX(INT(Stock!$E123)-(COLUMN(Sales!AP$2)-COLUMN(Sales!$G$2))-1,0))</f>
        <v>35.430909114545443</v>
      </c>
      <c r="AQ123" s="52">
        <f ca="1">SUM(OFFSET(Sales!AQ123,0,MAX(-INT(Stock!$E123)+1,COLUMN(Sales!$G$2)-COLUMN(Sales!AQ$2)),1,MIN(INT(Stock!$E123),COLUMN(Sales!AQ$2)-COLUMN(Sales!$G$2)+1)))+OFFSET(Sales!AQ123,0,MAX(-INT(Stock!$E123),COLUMN(Sales!$G$2)-COLUMN(Sales!AQ$2)),1,1)*(MOD(Stock!$E123,1)+MAX(INT(Stock!$E123)-(COLUMN(Sales!AQ$2)-COLUMN(Sales!$G$2))-1,0))</f>
        <v>29.241605462727264</v>
      </c>
      <c r="AR123" s="52">
        <f ca="1">SUM(OFFSET(Sales!AR123,0,MAX(-INT(Stock!$E123)+1,COLUMN(Sales!$G$2)-COLUMN(Sales!AR$2)),1,MIN(INT(Stock!$E123),COLUMN(Sales!AR$2)-COLUMN(Sales!$G$2)+1)))+OFFSET(Sales!AR123,0,MAX(-INT(Stock!$E123),COLUMN(Sales!$G$2)-COLUMN(Sales!AR$2)),1,1)*(MOD(Stock!$E123,1)+MAX(INT(Stock!$E123)-(COLUMN(Sales!AR$2)-COLUMN(Sales!$G$2))-1,0))</f>
        <v>23.641930720909087</v>
      </c>
      <c r="AS123" s="52">
        <f ca="1">SUM(OFFSET(Sales!AS123,0,MAX(-INT(Stock!$E123)+1,COLUMN(Sales!$G$2)-COLUMN(Sales!AS$2)),1,MIN(INT(Stock!$E123),COLUMN(Sales!AS$2)-COLUMN(Sales!$G$2)+1)))+OFFSET(Sales!AS123,0,MAX(-INT(Stock!$E123),COLUMN(Sales!$G$2)-COLUMN(Sales!AS$2)),1,1)*(MOD(Stock!$E123,1)+MAX(INT(Stock!$E123)-(COLUMN(Sales!AS$2)-COLUMN(Sales!$G$2))-1,0))</f>
        <v>18.042403434545449</v>
      </c>
      <c r="AT123" s="52">
        <f ca="1">SUM(OFFSET(Sales!AT123,0,MAX(-INT(Stock!$E123)+1,COLUMN(Sales!$G$2)-COLUMN(Sales!AT$2)),1,MIN(INT(Stock!$E123),COLUMN(Sales!AT$2)-COLUMN(Sales!$G$2)+1)))+OFFSET(Sales!AT123,0,MAX(-INT(Stock!$E123),COLUMN(Sales!$G$2)-COLUMN(Sales!AT$2)),1,1)*(MOD(Stock!$E123,1)+MAX(INT(Stock!$E123)-(COLUMN(Sales!AT$2)-COLUMN(Sales!$G$2))-1,0))</f>
        <v>12.365122947272724</v>
      </c>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c r="CC123" s="52"/>
      <c r="CD123" s="52"/>
      <c r="CE123" s="52"/>
    </row>
    <row r="124" spans="2:83" x14ac:dyDescent="0.25">
      <c r="B124" s="307"/>
      <c r="C124" s="54" t="s">
        <v>7</v>
      </c>
      <c r="E124" s="61">
        <f>'Life&amp;Use'!E11</f>
        <v>3.6363636363636362</v>
      </c>
      <c r="G124" s="211"/>
      <c r="H124" s="211"/>
      <c r="I124" s="211"/>
      <c r="J124" s="211"/>
      <c r="K124" s="211"/>
      <c r="L124" s="211"/>
      <c r="M124" s="211"/>
      <c r="N124" s="211"/>
      <c r="O124" s="211"/>
      <c r="P124" s="211"/>
      <c r="Q124" s="211"/>
      <c r="R124" s="211"/>
      <c r="S124" s="211"/>
      <c r="T124" s="211"/>
      <c r="U124" s="211"/>
      <c r="V124" s="211"/>
      <c r="W124" s="52">
        <f ca="1">SUM(OFFSET(Sales!W124,0,MAX(-INT(Stock!$E124)+1,COLUMN(Sales!$G$2)-COLUMN(Sales!W$2)),1,MIN(INT(Stock!$E124),COLUMN(Sales!W$2)-COLUMN(Sales!$G$2)+1)))+OFFSET(Sales!W124,0,MAX(-INT(Stock!$E124),COLUMN(Sales!$G$2)-COLUMN(Sales!W$2)),1,1)*(MOD(Stock!$E124,1)+MAX(INT(Stock!$E124)-(COLUMN(Sales!W$2)-COLUMN(Sales!$G$2))-1,0))</f>
        <v>310.48124455636361</v>
      </c>
      <c r="X124" s="52">
        <f ca="1">SUM(OFFSET(Sales!X124,0,MAX(-INT(Stock!$E124)+1,COLUMN(Sales!$G$2)-COLUMN(Sales!X$2)),1,MIN(INT(Stock!$E124),COLUMN(Sales!X$2)-COLUMN(Sales!$G$2)+1)))+OFFSET(Sales!X124,0,MAX(-INT(Stock!$E124),COLUMN(Sales!$G$2)-COLUMN(Sales!X$2)),1,1)*(MOD(Stock!$E124,1)+MAX(INT(Stock!$E124)-(COLUMN(Sales!X$2)-COLUMN(Sales!$G$2))-1,0))</f>
        <v>319.67365418181811</v>
      </c>
      <c r="Y124" s="52">
        <f ca="1">SUM(OFFSET(Sales!Y124,0,MAX(-INT(Stock!$E124)+1,COLUMN(Sales!$G$2)-COLUMN(Sales!Y$2)),1,MIN(INT(Stock!$E124),COLUMN(Sales!Y$2)-COLUMN(Sales!$G$2)+1)))+OFFSET(Sales!Y124,0,MAX(-INT(Stock!$E124),COLUMN(Sales!$G$2)-COLUMN(Sales!Y$2)),1,1)*(MOD(Stock!$E124,1)+MAX(INT(Stock!$E124)-(COLUMN(Sales!Y$2)-COLUMN(Sales!$G$2))-1,0))</f>
        <v>331.00789090909086</v>
      </c>
      <c r="Z124" s="52">
        <f ca="1">SUM(OFFSET(Sales!Z124,0,MAX(-INT(Stock!$E124)+1,COLUMN(Sales!$G$2)-COLUMN(Sales!Z$2)),1,MIN(INT(Stock!$E124),COLUMN(Sales!Z$2)-COLUMN(Sales!$G$2)+1)))+OFFSET(Sales!Z124,0,MAX(-INT(Stock!$E124),COLUMN(Sales!$G$2)-COLUMN(Sales!Z$2)),1,1)*(MOD(Stock!$E124,1)+MAX(INT(Stock!$E124)-(COLUMN(Sales!Z$2)-COLUMN(Sales!$G$2))-1,0))</f>
        <v>344.40545454545452</v>
      </c>
      <c r="AA124" s="52">
        <f ca="1">SUM(OFFSET(Sales!AA124,0,MAX(-INT(Stock!$E124)+1,COLUMN(Sales!$G$2)-COLUMN(Sales!AA$2)),1,MIN(INT(Stock!$E124),COLUMN(Sales!AA$2)-COLUMN(Sales!$G$2)+1)))+OFFSET(Sales!AA124,0,MAX(-INT(Stock!$E124),COLUMN(Sales!$G$2)-COLUMN(Sales!AA$2)),1,1)*(MOD(Stock!$E124,1)+MAX(INT(Stock!$E124)-(COLUMN(Sales!AA$2)-COLUMN(Sales!$G$2))-1,0))</f>
        <v>360.43312145454541</v>
      </c>
      <c r="AB124" s="52">
        <f ca="1">SUM(OFFSET(Sales!AB124,0,MAX(-INT(Stock!$E124)+1,COLUMN(Sales!$G$2)-COLUMN(Sales!AB$2)),1,MIN(INT(Stock!$E124),COLUMN(Sales!AB$2)-COLUMN(Sales!$G$2)+1)))+OFFSET(Sales!AB124,0,MAX(-INT(Stock!$E124),COLUMN(Sales!$G$2)-COLUMN(Sales!AB$2)),1,1)*(MOD(Stock!$E124,1)+MAX(INT(Stock!$E124)-(COLUMN(Sales!AB$2)-COLUMN(Sales!$G$2))-1,0))</f>
        <v>378.94703127272726</v>
      </c>
      <c r="AC124" s="52">
        <f ca="1">SUM(OFFSET(Sales!AC124,0,MAX(-INT(Stock!$E124)+1,COLUMN(Sales!$G$2)-COLUMN(Sales!AC$2)),1,MIN(INT(Stock!$E124),COLUMN(Sales!AC$2)-COLUMN(Sales!$G$2)+1)))+OFFSET(Sales!AC124,0,MAX(-INT(Stock!$E124),COLUMN(Sales!$G$2)-COLUMN(Sales!AC$2)),1,1)*(MOD(Stock!$E124,1)+MAX(INT(Stock!$E124)-(COLUMN(Sales!AC$2)-COLUMN(Sales!$G$2))-1,0))</f>
        <v>398.95666909090903</v>
      </c>
      <c r="AD124" s="52">
        <f ca="1">SUM(OFFSET(Sales!AD124,0,MAX(-INT(Stock!$E124)+1,COLUMN(Sales!$G$2)-COLUMN(Sales!AD$2)),1,MIN(INT(Stock!$E124),COLUMN(Sales!AD$2)-COLUMN(Sales!$G$2)+1)))+OFFSET(Sales!AD124,0,MAX(-INT(Stock!$E124),COLUMN(Sales!$G$2)-COLUMN(Sales!AD$2)),1,1)*(MOD(Stock!$E124,1)+MAX(INT(Stock!$E124)-(COLUMN(Sales!AD$2)-COLUMN(Sales!$G$2))-1,0))</f>
        <v>420.28073454545449</v>
      </c>
      <c r="AE124" s="52">
        <f ca="1">SUM(OFFSET(Sales!AE124,0,MAX(-INT(Stock!$E124)+1,COLUMN(Sales!$G$2)-COLUMN(Sales!AE$2)),1,MIN(INT(Stock!$E124),COLUMN(Sales!AE$2)-COLUMN(Sales!$G$2)+1)))+OFFSET(Sales!AE124,0,MAX(-INT(Stock!$E124),COLUMN(Sales!$G$2)-COLUMN(Sales!AE$2)),1,1)*(MOD(Stock!$E124,1)+MAX(INT(Stock!$E124)-(COLUMN(Sales!AE$2)-COLUMN(Sales!$G$2))-1,0))</f>
        <v>442.42065163636363</v>
      </c>
      <c r="AF124" s="52">
        <f ca="1">SUM(OFFSET(Sales!AF124,0,MAX(-INT(Stock!$E124)+1,COLUMN(Sales!$G$2)-COLUMN(Sales!AF$2)),1,MIN(INT(Stock!$E124),COLUMN(Sales!AF$2)-COLUMN(Sales!$G$2)+1)))+OFFSET(Sales!AF124,0,MAX(-INT(Stock!$E124),COLUMN(Sales!$G$2)-COLUMN(Sales!AF$2)),1,1)*(MOD(Stock!$E124,1)+MAX(INT(Stock!$E124)-(COLUMN(Sales!AF$2)-COLUMN(Sales!$G$2))-1,0))</f>
        <v>466.69157836363638</v>
      </c>
      <c r="AG124" s="52">
        <f ca="1">SUM(OFFSET(Sales!AG124,0,MAX(-INT(Stock!$E124)+1,COLUMN(Sales!$G$2)-COLUMN(Sales!AG$2)),1,MIN(INT(Stock!$E124),COLUMN(Sales!AG$2)-COLUMN(Sales!$G$2)+1)))+OFFSET(Sales!AG124,0,MAX(-INT(Stock!$E124),COLUMN(Sales!$G$2)-COLUMN(Sales!AG$2)),1,1)*(MOD(Stock!$E124,1)+MAX(INT(Stock!$E124)-(COLUMN(Sales!AG$2)-COLUMN(Sales!$G$2))-1,0))</f>
        <v>490.60846309090908</v>
      </c>
      <c r="AH124" s="52">
        <f ca="1">SUM(OFFSET(Sales!AH124,0,MAX(-INT(Stock!$E124)+1,COLUMN(Sales!$G$2)-COLUMN(Sales!AH$2)),1,MIN(INT(Stock!$E124),COLUMN(Sales!AH$2)-COLUMN(Sales!$G$2)+1)))+OFFSET(Sales!AH124,0,MAX(-INT(Stock!$E124),COLUMN(Sales!$G$2)-COLUMN(Sales!AH$2)),1,1)*(MOD(Stock!$E124,1)+MAX(INT(Stock!$E124)-(COLUMN(Sales!AH$2)-COLUMN(Sales!$G$2))-1,0))</f>
        <v>512.59983981818175</v>
      </c>
      <c r="AI124" s="52">
        <f ca="1">SUM(OFFSET(Sales!AI124,0,MAX(-INT(Stock!$E124)+1,COLUMN(Sales!$G$2)-COLUMN(Sales!AI$2)),1,MIN(INT(Stock!$E124),COLUMN(Sales!AI$2)-COLUMN(Sales!$G$2)+1)))+OFFSET(Sales!AI124,0,MAX(-INT(Stock!$E124),COLUMN(Sales!$G$2)-COLUMN(Sales!AI$2)),1,1)*(MOD(Stock!$E124,1)+MAX(INT(Stock!$E124)-(COLUMN(Sales!AI$2)-COLUMN(Sales!$G$2))-1,0))</f>
        <v>531.26165890909078</v>
      </c>
      <c r="AJ124" s="52">
        <f ca="1">SUM(OFFSET(Sales!AJ124,0,MAX(-INT(Stock!$E124)+1,COLUMN(Sales!$G$2)-COLUMN(Sales!AJ$2)),1,MIN(INT(Stock!$E124),COLUMN(Sales!AJ$2)-COLUMN(Sales!$G$2)+1)))+OFFSET(Sales!AJ124,0,MAX(-INT(Stock!$E124),COLUMN(Sales!$G$2)-COLUMN(Sales!AJ$2)),1,1)*(MOD(Stock!$E124,1)+MAX(INT(Stock!$E124)-(COLUMN(Sales!AJ$2)-COLUMN(Sales!$G$2))-1,0))</f>
        <v>552.05928818181815</v>
      </c>
      <c r="AK124" s="52">
        <f ca="1">SUM(OFFSET(Sales!AK124,0,MAX(-INT(Stock!$E124)+1,COLUMN(Sales!$G$2)-COLUMN(Sales!AK$2)),1,MIN(INT(Stock!$E124),COLUMN(Sales!AK$2)-COLUMN(Sales!$G$2)+1)))+OFFSET(Sales!AK124,0,MAX(-INT(Stock!$E124),COLUMN(Sales!$G$2)-COLUMN(Sales!AK$2)),1,1)*(MOD(Stock!$E124,1)+MAX(INT(Stock!$E124)-(COLUMN(Sales!AK$2)-COLUMN(Sales!$G$2))-1,0))</f>
        <v>572.96428946824358</v>
      </c>
      <c r="AL124" s="52">
        <f ca="1">SUM(OFFSET(Sales!AL124,0,MAX(-INT(Stock!$E124)+1,COLUMN(Sales!$G$2)-COLUMN(Sales!AL$2)),1,MIN(INT(Stock!$E124),COLUMN(Sales!AL$2)-COLUMN(Sales!$G$2)+1)))+OFFSET(Sales!AL124,0,MAX(-INT(Stock!$E124),COLUMN(Sales!$G$2)-COLUMN(Sales!AL$2)),1,1)*(MOD(Stock!$E124,1)+MAX(INT(Stock!$E124)-(COLUMN(Sales!AL$2)-COLUMN(Sales!$G$2))-1,0))</f>
        <v>588.62735332751993</v>
      </c>
      <c r="AM124" s="52">
        <f ca="1">SUM(OFFSET(Sales!AM124,0,MAX(-INT(Stock!$E124)+1,COLUMN(Sales!$G$2)-COLUMN(Sales!AM$2)),1,MIN(INT(Stock!$E124),COLUMN(Sales!AM$2)-COLUMN(Sales!$G$2)+1)))+OFFSET(Sales!AM124,0,MAX(-INT(Stock!$E124),COLUMN(Sales!$G$2)-COLUMN(Sales!AM$2)),1,1)*(MOD(Stock!$E124,1)+MAX(INT(Stock!$E124)-(COLUMN(Sales!AM$2)-COLUMN(Sales!$G$2))-1,0))</f>
        <v>588.18744922789085</v>
      </c>
      <c r="AN124" s="52">
        <f ca="1">SUM(OFFSET(Sales!AN124,0,MAX(-INT(Stock!$E124)+1,COLUMN(Sales!$G$2)-COLUMN(Sales!AN$2)),1,MIN(INT(Stock!$E124),COLUMN(Sales!AN$2)-COLUMN(Sales!$G$2)+1)))+OFFSET(Sales!AN124,0,MAX(-INT(Stock!$E124),COLUMN(Sales!$G$2)-COLUMN(Sales!AN$2)),1,1)*(MOD(Stock!$E124,1)+MAX(INT(Stock!$E124)-(COLUMN(Sales!AN$2)-COLUMN(Sales!$G$2))-1,0))</f>
        <v>569.38080777594541</v>
      </c>
      <c r="AO124" s="52">
        <f ca="1">SUM(OFFSET(Sales!AO124,0,MAX(-INT(Stock!$E124)+1,COLUMN(Sales!$G$2)-COLUMN(Sales!AO$2)),1,MIN(INT(Stock!$E124),COLUMN(Sales!AO$2)-COLUMN(Sales!$G$2)+1)))+OFFSET(Sales!AO124,0,MAX(-INT(Stock!$E124),COLUMN(Sales!$G$2)-COLUMN(Sales!AO$2)),1,1)*(MOD(Stock!$E124,1)+MAX(INT(Stock!$E124)-(COLUMN(Sales!AO$2)-COLUMN(Sales!$G$2))-1,0))</f>
        <v>537.14705404889446</v>
      </c>
      <c r="AP124" s="52">
        <f ca="1">SUM(OFFSET(Sales!AP124,0,MAX(-INT(Stock!$E124)+1,COLUMN(Sales!$G$2)-COLUMN(Sales!AP$2)),1,MIN(INT(Stock!$E124),COLUMN(Sales!AP$2)-COLUMN(Sales!$G$2)+1)))+OFFSET(Sales!AP124,0,MAX(-INT(Stock!$E124),COLUMN(Sales!$G$2)-COLUMN(Sales!AP$2)),1,1)*(MOD(Stock!$E124,1)+MAX(INT(Stock!$E124)-(COLUMN(Sales!AP$2)-COLUMN(Sales!$G$2))-1,0))</f>
        <v>481.88798136903267</v>
      </c>
      <c r="AQ124" s="52">
        <f ca="1">SUM(OFFSET(Sales!AQ124,0,MAX(-INT(Stock!$E124)+1,COLUMN(Sales!$G$2)-COLUMN(Sales!AQ$2)),1,MIN(INT(Stock!$E124),COLUMN(Sales!AQ$2)-COLUMN(Sales!$G$2)+1)))+OFFSET(Sales!AQ124,0,MAX(-INT(Stock!$E124),COLUMN(Sales!$G$2)-COLUMN(Sales!AQ$2)),1,1)*(MOD(Stock!$E124,1)+MAX(INT(Stock!$E124)-(COLUMN(Sales!AQ$2)-COLUMN(Sales!$G$2))-1,0))</f>
        <v>394.59665592601084</v>
      </c>
      <c r="AR124" s="52">
        <f ca="1">SUM(OFFSET(Sales!AR124,0,MAX(-INT(Stock!$E124)+1,COLUMN(Sales!$G$2)-COLUMN(Sales!AR$2)),1,MIN(INT(Stock!$E124),COLUMN(Sales!AR$2)-COLUMN(Sales!$G$2)+1)))+OFFSET(Sales!AR124,0,MAX(-INT(Stock!$E124),COLUMN(Sales!$G$2)-COLUMN(Sales!AR$2)),1,1)*(MOD(Stock!$E124,1)+MAX(INT(Stock!$E124)-(COLUMN(Sales!AR$2)-COLUMN(Sales!$G$2))-1,0))</f>
        <v>278.78041187794906</v>
      </c>
      <c r="AS124" s="52">
        <f ca="1">SUM(OFFSET(Sales!AS124,0,MAX(-INT(Stock!$E124)+1,COLUMN(Sales!$G$2)-COLUMN(Sales!AS$2)),1,MIN(INT(Stock!$E124),COLUMN(Sales!AS$2)-COLUMN(Sales!$G$2)+1)))+OFFSET(Sales!AS124,0,MAX(-INT(Stock!$E124),COLUMN(Sales!$G$2)-COLUMN(Sales!AS$2)),1,1)*(MOD(Stock!$E124,1)+MAX(INT(Stock!$E124)-(COLUMN(Sales!AS$2)-COLUMN(Sales!$G$2))-1,0))</f>
        <v>159.30380905834903</v>
      </c>
      <c r="AT124" s="52">
        <f ca="1">SUM(OFFSET(Sales!AT124,0,MAX(-INT(Stock!$E124)+1,COLUMN(Sales!$G$2)-COLUMN(Sales!AT$2)),1,MIN(INT(Stock!$E124),COLUMN(Sales!AT$2)-COLUMN(Sales!$G$2)+1)))+OFFSET(Sales!AT124,0,MAX(-INT(Stock!$E124),COLUMN(Sales!$G$2)-COLUMN(Sales!AT$2)),1,1)*(MOD(Stock!$E124,1)+MAX(INT(Stock!$E124)-(COLUMN(Sales!AT$2)-COLUMN(Sales!$G$2))-1,0))</f>
        <v>70.858259664163626</v>
      </c>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c r="CC124" s="52"/>
      <c r="CD124" s="52"/>
      <c r="CE124" s="52"/>
    </row>
    <row r="125" spans="2:83" x14ac:dyDescent="0.25">
      <c r="B125" s="307"/>
      <c r="C125" s="54" t="s">
        <v>8</v>
      </c>
      <c r="E125" s="61">
        <f>'Life&amp;Use'!F11</f>
        <v>5.9090909090909092</v>
      </c>
      <c r="G125" s="211"/>
      <c r="H125" s="211"/>
      <c r="I125" s="211"/>
      <c r="J125" s="211"/>
      <c r="K125" s="211"/>
      <c r="L125" s="211"/>
      <c r="M125" s="211"/>
      <c r="N125" s="211"/>
      <c r="O125" s="211"/>
      <c r="P125" s="211"/>
      <c r="Q125" s="211"/>
      <c r="R125" s="211"/>
      <c r="S125" s="211"/>
      <c r="T125" s="211"/>
      <c r="U125" s="211"/>
      <c r="V125" s="211"/>
      <c r="W125" s="52">
        <f ca="1">SUM(OFFSET(Sales!W125,0,MAX(-INT(Stock!$E125)+1,COLUMN(Sales!$G$2)-COLUMN(Sales!W$2)),1,MIN(INT(Stock!$E125),COLUMN(Sales!W$2)-COLUMN(Sales!$G$2)+1)))+OFFSET(Sales!W125,0,MAX(-INT(Stock!$E125),COLUMN(Sales!$G$2)-COLUMN(Sales!W$2)),1,1)*(MOD(Stock!$E125,1)+MAX(INT(Stock!$E125)-(COLUMN(Sales!W$2)-COLUMN(Sales!$G$2))-1,0))</f>
        <v>365.85437543666478</v>
      </c>
      <c r="X125" s="52">
        <f ca="1">SUM(OFFSET(Sales!X125,0,MAX(-INT(Stock!$E125)+1,COLUMN(Sales!$G$2)-COLUMN(Sales!X$2)),1,MIN(INT(Stock!$E125),COLUMN(Sales!X$2)-COLUMN(Sales!$G$2)+1)))+OFFSET(Sales!X125,0,MAX(-INT(Stock!$E125),COLUMN(Sales!$G$2)-COLUMN(Sales!X$2)),1,1)*(MOD(Stock!$E125,1)+MAX(INT(Stock!$E125)-(COLUMN(Sales!X$2)-COLUMN(Sales!$G$2))-1,0))</f>
        <v>376.26351832233479</v>
      </c>
      <c r="Y125" s="52">
        <f ca="1">SUM(OFFSET(Sales!Y125,0,MAX(-INT(Stock!$E125)+1,COLUMN(Sales!$G$2)-COLUMN(Sales!Y$2)),1,MIN(INT(Stock!$E125),COLUMN(Sales!Y$2)-COLUMN(Sales!$G$2)+1)))+OFFSET(Sales!Y125,0,MAX(-INT(Stock!$E125),COLUMN(Sales!$G$2)-COLUMN(Sales!Y$2)),1,1)*(MOD(Stock!$E125,1)+MAX(INT(Stock!$E125)-(COLUMN(Sales!Y$2)-COLUMN(Sales!$G$2))-1,0))</f>
        <v>387.20819228075754</v>
      </c>
      <c r="Z125" s="52">
        <f ca="1">SUM(OFFSET(Sales!Z125,0,MAX(-INT(Stock!$E125)+1,COLUMN(Sales!$G$2)-COLUMN(Sales!Z$2)),1,MIN(INT(Stock!$E125),COLUMN(Sales!Z$2)-COLUMN(Sales!$G$2)+1)))+OFFSET(Sales!Z125,0,MAX(-INT(Stock!$E125),COLUMN(Sales!$G$2)-COLUMN(Sales!Z$2)),1,1)*(MOD(Stock!$E125,1)+MAX(INT(Stock!$E125)-(COLUMN(Sales!Z$2)-COLUMN(Sales!$G$2))-1,0))</f>
        <v>398.6335001471727</v>
      </c>
      <c r="AA125" s="52">
        <f ca="1">SUM(OFFSET(Sales!AA125,0,MAX(-INT(Stock!$E125)+1,COLUMN(Sales!$G$2)-COLUMN(Sales!AA$2)),1,MIN(INT(Stock!$E125),COLUMN(Sales!AA$2)-COLUMN(Sales!$G$2)+1)))+OFFSET(Sales!AA125,0,MAX(-INT(Stock!$E125),COLUMN(Sales!$G$2)-COLUMN(Sales!AA$2)),1,1)*(MOD(Stock!$E125,1)+MAX(INT(Stock!$E125)-(COLUMN(Sales!AA$2)-COLUMN(Sales!$G$2))-1,0))</f>
        <v>410.59187530636365</v>
      </c>
      <c r="AB125" s="52">
        <f ca="1">SUM(OFFSET(Sales!AB125,0,MAX(-INT(Stock!$E125)+1,COLUMN(Sales!$G$2)-COLUMN(Sales!AB$2)),1,MIN(INT(Stock!$E125),COLUMN(Sales!AB$2)-COLUMN(Sales!$G$2)+1)))+OFFSET(Sales!AB125,0,MAX(-INT(Stock!$E125),COLUMN(Sales!$G$2)-COLUMN(Sales!AB$2)),1,1)*(MOD(Stock!$E125,1)+MAX(INT(Stock!$E125)-(COLUMN(Sales!AB$2)-COLUMN(Sales!$G$2))-1,0))</f>
        <v>423.13400078181814</v>
      </c>
      <c r="AC125" s="52">
        <f ca="1">SUM(OFFSET(Sales!AC125,0,MAX(-INT(Stock!$E125)+1,COLUMN(Sales!$G$2)-COLUMN(Sales!AC$2)),1,MIN(INT(Stock!$E125),COLUMN(Sales!AC$2)-COLUMN(Sales!$G$2)+1)))+OFFSET(Sales!AC125,0,MAX(-INT(Stock!$E125),COLUMN(Sales!$G$2)-COLUMN(Sales!AC$2)),1,1)*(MOD(Stock!$E125,1)+MAX(INT(Stock!$E125)-(COLUMN(Sales!AC$2)-COLUMN(Sales!$G$2))-1,0))</f>
        <v>436.39111336363635</v>
      </c>
      <c r="AD125" s="52">
        <f ca="1">SUM(OFFSET(Sales!AD125,0,MAX(-INT(Stock!$E125)+1,COLUMN(Sales!$G$2)-COLUMN(Sales!AD$2)),1,MIN(INT(Stock!$E125),COLUMN(Sales!AD$2)-COLUMN(Sales!$G$2)+1)))+OFFSET(Sales!AD125,0,MAX(-INT(Stock!$E125),COLUMN(Sales!$G$2)-COLUMN(Sales!AD$2)),1,1)*(MOD(Stock!$E125,1)+MAX(INT(Stock!$E125)-(COLUMN(Sales!AD$2)-COLUMN(Sales!$G$2))-1,0))</f>
        <v>451.02555632727268</v>
      </c>
      <c r="AE125" s="52">
        <f ca="1">SUM(OFFSET(Sales!AE125,0,MAX(-INT(Stock!$E125)+1,COLUMN(Sales!$G$2)-COLUMN(Sales!AE$2)),1,MIN(INT(Stock!$E125),COLUMN(Sales!AE$2)-COLUMN(Sales!$G$2)+1)))+OFFSET(Sales!AE125,0,MAX(-INT(Stock!$E125),COLUMN(Sales!$G$2)-COLUMN(Sales!AE$2)),1,1)*(MOD(Stock!$E125,1)+MAX(INT(Stock!$E125)-(COLUMN(Sales!AE$2)-COLUMN(Sales!$G$2))-1,0))</f>
        <v>465.98708449090907</v>
      </c>
      <c r="AF125" s="52">
        <f ca="1">SUM(OFFSET(Sales!AF125,0,MAX(-INT(Stock!$E125)+1,COLUMN(Sales!$G$2)-COLUMN(Sales!AF$2)),1,MIN(INT(Stock!$E125),COLUMN(Sales!AF$2)-COLUMN(Sales!$G$2)+1)))+OFFSET(Sales!AF125,0,MAX(-INT(Stock!$E125),COLUMN(Sales!$G$2)-COLUMN(Sales!AF$2)),1,1)*(MOD(Stock!$E125,1)+MAX(INT(Stock!$E125)-(COLUMN(Sales!AF$2)-COLUMN(Sales!$G$2))-1,0))</f>
        <v>482.53703798181817</v>
      </c>
      <c r="AG125" s="52">
        <f ca="1">SUM(OFFSET(Sales!AG125,0,MAX(-INT(Stock!$E125)+1,COLUMN(Sales!$G$2)-COLUMN(Sales!AG$2)),1,MIN(INT(Stock!$E125),COLUMN(Sales!AG$2)-COLUMN(Sales!$G$2)+1)))+OFFSET(Sales!AG125,0,MAX(-INT(Stock!$E125),COLUMN(Sales!$G$2)-COLUMN(Sales!AG$2)),1,1)*(MOD(Stock!$E125,1)+MAX(INT(Stock!$E125)-(COLUMN(Sales!AG$2)-COLUMN(Sales!$G$2))-1,0))</f>
        <v>500.61928019999999</v>
      </c>
      <c r="AH125" s="52">
        <f ca="1">SUM(OFFSET(Sales!AH125,0,MAX(-INT(Stock!$E125)+1,COLUMN(Sales!$G$2)-COLUMN(Sales!AH$2)),1,MIN(INT(Stock!$E125),COLUMN(Sales!AH$2)-COLUMN(Sales!$G$2)+1)))+OFFSET(Sales!AH125,0,MAX(-INT(Stock!$E125),COLUMN(Sales!$G$2)-COLUMN(Sales!AH$2)),1,1)*(MOD(Stock!$E125,1)+MAX(INT(Stock!$E125)-(COLUMN(Sales!AH$2)-COLUMN(Sales!$G$2))-1,0))</f>
        <v>520.02089454545455</v>
      </c>
      <c r="AI125" s="52">
        <f ca="1">SUM(OFFSET(Sales!AI125,0,MAX(-INT(Stock!$E125)+1,COLUMN(Sales!$G$2)-COLUMN(Sales!AI$2)),1,MIN(INT(Stock!$E125),COLUMN(Sales!AI$2)-COLUMN(Sales!$G$2)+1)))+OFFSET(Sales!AI125,0,MAX(-INT(Stock!$E125),COLUMN(Sales!$G$2)-COLUMN(Sales!AI$2)),1,1)*(MOD(Stock!$E125,1)+MAX(INT(Stock!$E125)-(COLUMN(Sales!AI$2)-COLUMN(Sales!$G$2))-1,0))</f>
        <v>536.33209429090903</v>
      </c>
      <c r="AJ125" s="52">
        <f ca="1">SUM(OFFSET(Sales!AJ125,0,MAX(-INT(Stock!$E125)+1,COLUMN(Sales!$G$2)-COLUMN(Sales!AJ$2)),1,MIN(INT(Stock!$E125),COLUMN(Sales!AJ$2)-COLUMN(Sales!$G$2)+1)))+OFFSET(Sales!AJ125,0,MAX(-INT(Stock!$E125),COLUMN(Sales!$G$2)-COLUMN(Sales!AJ$2)),1,1)*(MOD(Stock!$E125,1)+MAX(INT(Stock!$E125)-(COLUMN(Sales!AJ$2)-COLUMN(Sales!$G$2))-1,0))</f>
        <v>552.05784943636365</v>
      </c>
      <c r="AK125" s="52">
        <f ca="1">SUM(OFFSET(Sales!AK125,0,MAX(-INT(Stock!$E125)+1,COLUMN(Sales!$G$2)-COLUMN(Sales!AK$2)),1,MIN(INT(Stock!$E125),COLUMN(Sales!AK$2)-COLUMN(Sales!$G$2)+1)))+OFFSET(Sales!AK125,0,MAX(-INT(Stock!$E125),COLUMN(Sales!$G$2)-COLUMN(Sales!AK$2)),1,1)*(MOD(Stock!$E125,1)+MAX(INT(Stock!$E125)-(COLUMN(Sales!AK$2)-COLUMN(Sales!$G$2))-1,0))</f>
        <v>569.59567589836365</v>
      </c>
      <c r="AL125" s="52">
        <f ca="1">SUM(OFFSET(Sales!AL125,0,MAX(-INT(Stock!$E125)+1,COLUMN(Sales!$G$2)-COLUMN(Sales!AL$2)),1,MIN(INT(Stock!$E125),COLUMN(Sales!AL$2)-COLUMN(Sales!$G$2)+1)))+OFFSET(Sales!AL125,0,MAX(-INT(Stock!$E125),COLUMN(Sales!$G$2)-COLUMN(Sales!AL$2)),1,1)*(MOD(Stock!$E125,1)+MAX(INT(Stock!$E125)-(COLUMN(Sales!AL$2)-COLUMN(Sales!$G$2))-1,0))</f>
        <v>593.23369613890907</v>
      </c>
      <c r="AM125" s="52">
        <f ca="1">SUM(OFFSET(Sales!AM125,0,MAX(-INT(Stock!$E125)+1,COLUMN(Sales!$G$2)-COLUMN(Sales!AM$2)),1,MIN(INT(Stock!$E125),COLUMN(Sales!AM$2)-COLUMN(Sales!$G$2)+1)))+OFFSET(Sales!AM125,0,MAX(-INT(Stock!$E125),COLUMN(Sales!$G$2)-COLUMN(Sales!AM$2)),1,1)*(MOD(Stock!$E125,1)+MAX(INT(Stock!$E125)-(COLUMN(Sales!AM$2)-COLUMN(Sales!$G$2))-1,0))</f>
        <v>622.78460534727265</v>
      </c>
      <c r="AN125" s="52">
        <f ca="1">SUM(OFFSET(Sales!AN125,0,MAX(-INT(Stock!$E125)+1,COLUMN(Sales!$G$2)-COLUMN(Sales!AN$2)),1,MIN(INT(Stock!$E125),COLUMN(Sales!AN$2)-COLUMN(Sales!$G$2)+1)))+OFFSET(Sales!AN125,0,MAX(-INT(Stock!$E125),COLUMN(Sales!$G$2)-COLUMN(Sales!AN$2)),1,1)*(MOD(Stock!$E125,1)+MAX(INT(Stock!$E125)-(COLUMN(Sales!AN$2)-COLUMN(Sales!$G$2))-1,0))</f>
        <v>658.73472643254536</v>
      </c>
      <c r="AO125" s="52">
        <f ca="1">SUM(OFFSET(Sales!AO125,0,MAX(-INT(Stock!$E125)+1,COLUMN(Sales!$G$2)-COLUMN(Sales!AO$2)),1,MIN(INT(Stock!$E125),COLUMN(Sales!AO$2)-COLUMN(Sales!$G$2)+1)))+OFFSET(Sales!AO125,0,MAX(-INT(Stock!$E125),COLUMN(Sales!$G$2)-COLUMN(Sales!AO$2)),1,1)*(MOD(Stock!$E125,1)+MAX(INT(Stock!$E125)-(COLUMN(Sales!AO$2)-COLUMN(Sales!$G$2))-1,0))</f>
        <v>704.77512575836352</v>
      </c>
      <c r="AP125" s="52">
        <f ca="1">SUM(OFFSET(Sales!AP125,0,MAX(-INT(Stock!$E125)+1,COLUMN(Sales!$G$2)-COLUMN(Sales!AP$2)),1,MIN(INT(Stock!$E125),COLUMN(Sales!AP$2)-COLUMN(Sales!$G$2)+1)))+OFFSET(Sales!AP125,0,MAX(-INT(Stock!$E125),COLUMN(Sales!$G$2)-COLUMN(Sales!AP$2)),1,1)*(MOD(Stock!$E125,1)+MAX(INT(Stock!$E125)-(COLUMN(Sales!AP$2)-COLUMN(Sales!$G$2))-1,0))</f>
        <v>769.8055587725454</v>
      </c>
      <c r="AQ125" s="52">
        <f ca="1">SUM(OFFSET(Sales!AQ125,0,MAX(-INT(Stock!$E125)+1,COLUMN(Sales!$G$2)-COLUMN(Sales!AQ$2)),1,MIN(INT(Stock!$E125),COLUMN(Sales!AQ$2)-COLUMN(Sales!$G$2)+1)))+OFFSET(Sales!AQ125,0,MAX(-INT(Stock!$E125),COLUMN(Sales!$G$2)-COLUMN(Sales!AQ$2)),1,1)*(MOD(Stock!$E125,1)+MAX(INT(Stock!$E125)-(COLUMN(Sales!AQ$2)-COLUMN(Sales!$G$2))-1,0))</f>
        <v>868.3622863074545</v>
      </c>
      <c r="AR125" s="52">
        <f ca="1">SUM(OFFSET(Sales!AR125,0,MAX(-INT(Stock!$E125)+1,COLUMN(Sales!$G$2)-COLUMN(Sales!AR$2)),1,MIN(INT(Stock!$E125),COLUMN(Sales!AR$2)-COLUMN(Sales!$G$2)+1)))+OFFSET(Sales!AR125,0,MAX(-INT(Stock!$E125),COLUMN(Sales!$G$2)-COLUMN(Sales!AR$2)),1,1)*(MOD(Stock!$E125,1)+MAX(INT(Stock!$E125)-(COLUMN(Sales!AR$2)-COLUMN(Sales!$G$2))-1,0))</f>
        <v>992.14694907545447</v>
      </c>
      <c r="AS125" s="52">
        <f ca="1">SUM(OFFSET(Sales!AS125,0,MAX(-INT(Stock!$E125)+1,COLUMN(Sales!$G$2)-COLUMN(Sales!AS$2)),1,MIN(INT(Stock!$E125),COLUMN(Sales!AS$2)-COLUMN(Sales!$G$2)+1)))+OFFSET(Sales!AS125,0,MAX(-INT(Stock!$E125),COLUMN(Sales!$G$2)-COLUMN(Sales!AS$2)),1,1)*(MOD(Stock!$E125,1)+MAX(INT(Stock!$E125)-(COLUMN(Sales!AS$2)-COLUMN(Sales!$G$2))-1,0))</f>
        <v>1112.2488303774544</v>
      </c>
      <c r="AT125" s="52">
        <f ca="1">SUM(OFFSET(Sales!AT125,0,MAX(-INT(Stock!$E125)+1,COLUMN(Sales!$G$2)-COLUMN(Sales!AT$2)),1,MIN(INT(Stock!$E125),COLUMN(Sales!AT$2)-COLUMN(Sales!$G$2)+1)))+OFFSET(Sales!AT125,0,MAX(-INT(Stock!$E125),COLUMN(Sales!$G$2)-COLUMN(Sales!AT$2)),1,1)*(MOD(Stock!$E125,1)+MAX(INT(Stock!$E125)-(COLUMN(Sales!AT$2)-COLUMN(Sales!$G$2))-1,0))</f>
        <v>1208.0633144934543</v>
      </c>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c r="CC125" s="52"/>
      <c r="CD125" s="52"/>
      <c r="CE125" s="52"/>
    </row>
    <row r="126" spans="2:83" ht="13.8" customHeight="1" x14ac:dyDescent="0.25">
      <c r="B126" s="307"/>
      <c r="C126" s="54" t="s">
        <v>9</v>
      </c>
      <c r="E126" s="61">
        <f>'Life&amp;Use'!G11</f>
        <v>9.0909090909090917</v>
      </c>
      <c r="G126" s="211"/>
      <c r="H126" s="211"/>
      <c r="I126" s="211"/>
      <c r="J126" s="211"/>
      <c r="K126" s="211"/>
      <c r="L126" s="211"/>
      <c r="M126" s="211"/>
      <c r="N126" s="211"/>
      <c r="O126" s="211"/>
      <c r="P126" s="211"/>
      <c r="Q126" s="211"/>
      <c r="R126" s="211"/>
      <c r="S126" s="211"/>
      <c r="T126" s="211"/>
      <c r="U126" s="211"/>
      <c r="V126" s="211"/>
      <c r="W126" s="52">
        <f ca="1">SUM(OFFSET(Sales!W126,0,MAX(-INT(Stock!$E126)+1,COLUMN(Sales!$G$2)-COLUMN(Sales!W$2)),1,MIN(INT(Stock!$E126),COLUMN(Sales!W$2)-COLUMN(Sales!$G$2)+1)))+OFFSET(Sales!W126,0,MAX(-INT(Stock!$E126),COLUMN(Sales!$G$2)-COLUMN(Sales!W$2)),1,1)*(MOD(Stock!$E126,1)+MAX(INT(Stock!$E126)-(COLUMN(Sales!W$2)-COLUMN(Sales!$G$2))-1,0))</f>
        <v>0</v>
      </c>
      <c r="X126" s="52">
        <f ca="1">SUM(OFFSET(Sales!X126,0,MAX(-INT(Stock!$E126)+1,COLUMN(Sales!$G$2)-COLUMN(Sales!X$2)),1,MIN(INT(Stock!$E126),COLUMN(Sales!X$2)-COLUMN(Sales!$G$2)+1)))+OFFSET(Sales!X126,0,MAX(-INT(Stock!$E126),COLUMN(Sales!$G$2)-COLUMN(Sales!X$2)),1,1)*(MOD(Stock!$E126,1)+MAX(INT(Stock!$E126)-(COLUMN(Sales!X$2)-COLUMN(Sales!$G$2))-1,0))</f>
        <v>0</v>
      </c>
      <c r="Y126" s="52">
        <f ca="1">SUM(OFFSET(Sales!Y126,0,MAX(-INT(Stock!$E126)+1,COLUMN(Sales!$G$2)-COLUMN(Sales!Y$2)),1,MIN(INT(Stock!$E126),COLUMN(Sales!Y$2)-COLUMN(Sales!$G$2)+1)))+OFFSET(Sales!Y126,0,MAX(-INT(Stock!$E126),COLUMN(Sales!$G$2)-COLUMN(Sales!Y$2)),1,1)*(MOD(Stock!$E126,1)+MAX(INT(Stock!$E126)-(COLUMN(Sales!Y$2)-COLUMN(Sales!$G$2))-1,0))</f>
        <v>0</v>
      </c>
      <c r="Z126" s="52">
        <f ca="1">SUM(OFFSET(Sales!Z126,0,MAX(-INT(Stock!$E126)+1,COLUMN(Sales!$G$2)-COLUMN(Sales!Z$2)),1,MIN(INT(Stock!$E126),COLUMN(Sales!Z$2)-COLUMN(Sales!$G$2)+1)))+OFFSET(Sales!Z126,0,MAX(-INT(Stock!$E126),COLUMN(Sales!$G$2)-COLUMN(Sales!Z$2)),1,1)*(MOD(Stock!$E126,1)+MAX(INT(Stock!$E126)-(COLUMN(Sales!Z$2)-COLUMN(Sales!$G$2))-1,0))</f>
        <v>0</v>
      </c>
      <c r="AA126" s="52">
        <f ca="1">SUM(OFFSET(Sales!AA126,0,MAX(-INT(Stock!$E126)+1,COLUMN(Sales!$G$2)-COLUMN(Sales!AA$2)),1,MIN(INT(Stock!$E126),COLUMN(Sales!AA$2)-COLUMN(Sales!$G$2)+1)))+OFFSET(Sales!AA126,0,MAX(-INT(Stock!$E126),COLUMN(Sales!$G$2)-COLUMN(Sales!AA$2)),1,1)*(MOD(Stock!$E126,1)+MAX(INT(Stock!$E126)-(COLUMN(Sales!AA$2)-COLUMN(Sales!$G$2))-1,0))</f>
        <v>0</v>
      </c>
      <c r="AB126" s="52">
        <f ca="1">SUM(OFFSET(Sales!AB126,0,MAX(-INT(Stock!$E126)+1,COLUMN(Sales!$G$2)-COLUMN(Sales!AB$2)),1,MIN(INT(Stock!$E126),COLUMN(Sales!AB$2)-COLUMN(Sales!$G$2)+1)))+OFFSET(Sales!AB126,0,MAX(-INT(Stock!$E126),COLUMN(Sales!$G$2)-COLUMN(Sales!AB$2)),1,1)*(MOD(Stock!$E126,1)+MAX(INT(Stock!$E126)-(COLUMN(Sales!AB$2)-COLUMN(Sales!$G$2))-1,0))</f>
        <v>0</v>
      </c>
      <c r="AC126" s="52">
        <f ca="1">SUM(OFFSET(Sales!AC126,0,MAX(-INT(Stock!$E126)+1,COLUMN(Sales!$G$2)-COLUMN(Sales!AC$2)),1,MIN(INT(Stock!$E126),COLUMN(Sales!AC$2)-COLUMN(Sales!$G$2)+1)))+OFFSET(Sales!AC126,0,MAX(-INT(Stock!$E126),COLUMN(Sales!$G$2)-COLUMN(Sales!AC$2)),1,1)*(MOD(Stock!$E126,1)+MAX(INT(Stock!$E126)-(COLUMN(Sales!AC$2)-COLUMN(Sales!$G$2))-1,0))</f>
        <v>0</v>
      </c>
      <c r="AD126" s="52">
        <f ca="1">SUM(OFFSET(Sales!AD126,0,MAX(-INT(Stock!$E126)+1,COLUMN(Sales!$G$2)-COLUMN(Sales!AD$2)),1,MIN(INT(Stock!$E126),COLUMN(Sales!AD$2)-COLUMN(Sales!$G$2)+1)))+OFFSET(Sales!AD126,0,MAX(-INT(Stock!$E126),COLUMN(Sales!$G$2)-COLUMN(Sales!AD$2)),1,1)*(MOD(Stock!$E126,1)+MAX(INT(Stock!$E126)-(COLUMN(Sales!AD$2)-COLUMN(Sales!$G$2))-1,0))</f>
        <v>0</v>
      </c>
      <c r="AE126" s="52">
        <f ca="1">SUM(OFFSET(Sales!AE126,0,MAX(-INT(Stock!$E126)+1,COLUMN(Sales!$G$2)-COLUMN(Sales!AE$2)),1,MIN(INT(Stock!$E126),COLUMN(Sales!AE$2)-COLUMN(Sales!$G$2)+1)))+OFFSET(Sales!AE126,0,MAX(-INT(Stock!$E126),COLUMN(Sales!$G$2)-COLUMN(Sales!AE$2)),1,1)*(MOD(Stock!$E126,1)+MAX(INT(Stock!$E126)-(COLUMN(Sales!AE$2)-COLUMN(Sales!$G$2))-1,0))</f>
        <v>0</v>
      </c>
      <c r="AF126" s="52">
        <f ca="1">SUM(OFFSET(Sales!AF126,0,MAX(-INT(Stock!$E126)+1,COLUMN(Sales!$G$2)-COLUMN(Sales!AF$2)),1,MIN(INT(Stock!$E126),COLUMN(Sales!AF$2)-COLUMN(Sales!$G$2)+1)))+OFFSET(Sales!AF126,0,MAX(-INT(Stock!$E126),COLUMN(Sales!$G$2)-COLUMN(Sales!AF$2)),1,1)*(MOD(Stock!$E126,1)+MAX(INT(Stock!$E126)-(COLUMN(Sales!AF$2)-COLUMN(Sales!$G$2))-1,0))</f>
        <v>0</v>
      </c>
      <c r="AG126" s="52">
        <f ca="1">SUM(OFFSET(Sales!AG126,0,MAX(-INT(Stock!$E126)+1,COLUMN(Sales!$G$2)-COLUMN(Sales!AG$2)),1,MIN(INT(Stock!$E126),COLUMN(Sales!AG$2)-COLUMN(Sales!$G$2)+1)))+OFFSET(Sales!AG126,0,MAX(-INT(Stock!$E126),COLUMN(Sales!$G$2)-COLUMN(Sales!AG$2)),1,1)*(MOD(Stock!$E126,1)+MAX(INT(Stock!$E126)-(COLUMN(Sales!AG$2)-COLUMN(Sales!$G$2))-1,0))</f>
        <v>0</v>
      </c>
      <c r="AH126" s="52">
        <f ca="1">SUM(OFFSET(Sales!AH126,0,MAX(-INT(Stock!$E126)+1,COLUMN(Sales!$G$2)-COLUMN(Sales!AH$2)),1,MIN(INT(Stock!$E126),COLUMN(Sales!AH$2)-COLUMN(Sales!$G$2)+1)))+OFFSET(Sales!AH126,0,MAX(-INT(Stock!$E126),COLUMN(Sales!$G$2)-COLUMN(Sales!AH$2)),1,1)*(MOD(Stock!$E126,1)+MAX(INT(Stock!$E126)-(COLUMN(Sales!AH$2)-COLUMN(Sales!$G$2))-1,0))</f>
        <v>0</v>
      </c>
      <c r="AI126" s="52">
        <f ca="1">SUM(OFFSET(Sales!AI126,0,MAX(-INT(Stock!$E126)+1,COLUMN(Sales!$G$2)-COLUMN(Sales!AI$2)),1,MIN(INT(Stock!$E126),COLUMN(Sales!AI$2)-COLUMN(Sales!$G$2)+1)))+OFFSET(Sales!AI126,0,MAX(-INT(Stock!$E126),COLUMN(Sales!$G$2)-COLUMN(Sales!AI$2)),1,1)*(MOD(Stock!$E126,1)+MAX(INT(Stock!$E126)-(COLUMN(Sales!AI$2)-COLUMN(Sales!$G$2))-1,0))</f>
        <v>3.74322</v>
      </c>
      <c r="AJ126" s="52">
        <f ca="1">SUM(OFFSET(Sales!AJ126,0,MAX(-INT(Stock!$E126)+1,COLUMN(Sales!$G$2)-COLUMN(Sales!AJ$2)),1,MIN(INT(Stock!$E126),COLUMN(Sales!AJ$2)-COLUMN(Sales!$G$2)+1)))+OFFSET(Sales!AJ126,0,MAX(-INT(Stock!$E126),COLUMN(Sales!$G$2)-COLUMN(Sales!AJ$2)),1,1)*(MOD(Stock!$E126,1)+MAX(INT(Stock!$E126)-(COLUMN(Sales!AJ$2)-COLUMN(Sales!$G$2))-1,0))</f>
        <v>12.218309999999999</v>
      </c>
      <c r="AK126" s="52">
        <f ca="1">SUM(OFFSET(Sales!AK126,0,MAX(-INT(Stock!$E126)+1,COLUMN(Sales!$G$2)-COLUMN(Sales!AK$2)),1,MIN(INT(Stock!$E126),COLUMN(Sales!AK$2)-COLUMN(Sales!$G$2)+1)))+OFFSET(Sales!AK126,0,MAX(-INT(Stock!$E126),COLUMN(Sales!$G$2)-COLUMN(Sales!AK$2)),1,1)*(MOD(Stock!$E126,1)+MAX(INT(Stock!$E126)-(COLUMN(Sales!AK$2)-COLUMN(Sales!$G$2))-1,0))</f>
        <v>27.907147865999995</v>
      </c>
      <c r="AL126" s="52">
        <f ca="1">SUM(OFFSET(Sales!AL126,0,MAX(-INT(Stock!$E126)+1,COLUMN(Sales!$G$2)-COLUMN(Sales!AL$2)),1,MIN(INT(Stock!$E126),COLUMN(Sales!AL$2)-COLUMN(Sales!$G$2)+1)))+OFFSET(Sales!AL126,0,MAX(-INT(Stock!$E126),COLUMN(Sales!$G$2)-COLUMN(Sales!AL$2)),1,1)*(MOD(Stock!$E126,1)+MAX(INT(Stock!$E126)-(COLUMN(Sales!AL$2)-COLUMN(Sales!$G$2))-1,0))</f>
        <v>49.548391463999991</v>
      </c>
      <c r="AM126" s="52">
        <f ca="1">SUM(OFFSET(Sales!AM126,0,MAX(-INT(Stock!$E126)+1,COLUMN(Sales!$G$2)-COLUMN(Sales!AM$2)),1,MIN(INT(Stock!$E126),COLUMN(Sales!AM$2)-COLUMN(Sales!$G$2)+1)))+OFFSET(Sales!AM126,0,MAX(-INT(Stock!$E126),COLUMN(Sales!$G$2)-COLUMN(Sales!AM$2)),1,1)*(MOD(Stock!$E126,1)+MAX(INT(Stock!$E126)-(COLUMN(Sales!AM$2)-COLUMN(Sales!$G$2))-1,0))</f>
        <v>78.63526865999998</v>
      </c>
      <c r="AN126" s="52">
        <f ca="1">SUM(OFFSET(Sales!AN126,0,MAX(-INT(Stock!$E126)+1,COLUMN(Sales!$G$2)-COLUMN(Sales!AN$2)),1,MIN(INT(Stock!$E126),COLUMN(Sales!AN$2)-COLUMN(Sales!$G$2)+1)))+OFFSET(Sales!AN126,0,MAX(-INT(Stock!$E126),COLUMN(Sales!$G$2)-COLUMN(Sales!AN$2)),1,1)*(MOD(Stock!$E126,1)+MAX(INT(Stock!$E126)-(COLUMN(Sales!AN$2)-COLUMN(Sales!$G$2))-1,0))</f>
        <v>115.16777945399997</v>
      </c>
      <c r="AO126" s="52">
        <f ca="1">SUM(OFFSET(Sales!AO126,0,MAX(-INT(Stock!$E126)+1,COLUMN(Sales!$G$2)-COLUMN(Sales!AO$2)),1,MIN(INT(Stock!$E126),COLUMN(Sales!AO$2)-COLUMN(Sales!$G$2)+1)))+OFFSET(Sales!AO126,0,MAX(-INT(Stock!$E126),COLUMN(Sales!$G$2)-COLUMN(Sales!AO$2)),1,1)*(MOD(Stock!$E126,1)+MAX(INT(Stock!$E126)-(COLUMN(Sales!AO$2)-COLUMN(Sales!$G$2))-1,0))</f>
        <v>159.14592384599996</v>
      </c>
      <c r="AP126" s="52">
        <f ca="1">SUM(OFFSET(Sales!AP126,0,MAX(-INT(Stock!$E126)+1,COLUMN(Sales!$G$2)-COLUMN(Sales!AP$2)),1,MIN(INT(Stock!$E126),COLUMN(Sales!AP$2)-COLUMN(Sales!$G$2)+1)))+OFFSET(Sales!AP126,0,MAX(-INT(Stock!$E126),COLUMN(Sales!$G$2)-COLUMN(Sales!AP$2)),1,1)*(MOD(Stock!$E126,1)+MAX(INT(Stock!$E126)-(COLUMN(Sales!AP$2)-COLUMN(Sales!$G$2))-1,0))</f>
        <v>212.43792140999994</v>
      </c>
      <c r="AQ126" s="52">
        <f ca="1">SUM(OFFSET(Sales!AQ126,0,MAX(-INT(Stock!$E126)+1,COLUMN(Sales!$G$2)-COLUMN(Sales!AQ$2)),1,MIN(INT(Stock!$E126),COLUMN(Sales!AQ$2)-COLUMN(Sales!$G$2)+1)))+OFFSET(Sales!AQ126,0,MAX(-INT(Stock!$E126),COLUMN(Sales!$G$2)-COLUMN(Sales!AQ$2)),1,1)*(MOD(Stock!$E126,1)+MAX(INT(Stock!$E126)-(COLUMN(Sales!AQ$2)-COLUMN(Sales!$G$2))-1,0))</f>
        <v>276.30625112999996</v>
      </c>
      <c r="AR126" s="52">
        <f ca="1">SUM(OFFSET(Sales!AR126,0,MAX(-INT(Stock!$E126)+1,COLUMN(Sales!$G$2)-COLUMN(Sales!AR$2)),1,MIN(INT(Stock!$E126),COLUMN(Sales!AR$2)-COLUMN(Sales!$G$2)+1)))+OFFSET(Sales!AR126,0,MAX(-INT(Stock!$E126),COLUMN(Sales!$G$2)-COLUMN(Sales!AR$2)),1,1)*(MOD(Stock!$E126,1)+MAX(INT(Stock!$E126)-(COLUMN(Sales!AR$2)-COLUMN(Sales!$G$2))-1,0))</f>
        <v>343.58460140727266</v>
      </c>
      <c r="AS126" s="52">
        <f ca="1">SUM(OFFSET(Sales!AS126,0,MAX(-INT(Stock!$E126)+1,COLUMN(Sales!$G$2)-COLUMN(Sales!AS$2)),1,MIN(INT(Stock!$E126),COLUMN(Sales!AS$2)-COLUMN(Sales!$G$2)+1)))+OFFSET(Sales!AS126,0,MAX(-INT(Stock!$E126),COLUMN(Sales!$G$2)-COLUMN(Sales!AS$2)),1,1)*(MOD(Stock!$E126,1)+MAX(INT(Stock!$E126)-(COLUMN(Sales!AS$2)-COLUMN(Sales!$G$2))-1,0))</f>
        <v>411.19266218727262</v>
      </c>
      <c r="AT126" s="52">
        <f ca="1">SUM(OFFSET(Sales!AT126,0,MAX(-INT(Stock!$E126)+1,COLUMN(Sales!$G$2)-COLUMN(Sales!AT$2)),1,MIN(INT(Stock!$E126),COLUMN(Sales!AT$2)-COLUMN(Sales!$G$2)+1)))+OFFSET(Sales!AT126,0,MAX(-INT(Stock!$E126),COLUMN(Sales!$G$2)-COLUMN(Sales!AT$2)),1,1)*(MOD(Stock!$E126,1)+MAX(INT(Stock!$E126)-(COLUMN(Sales!AT$2)-COLUMN(Sales!$G$2))-1,0))</f>
        <v>466.95013764451352</v>
      </c>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c r="CC126" s="52"/>
      <c r="CD126" s="52"/>
      <c r="CE126" s="52"/>
    </row>
    <row r="127" spans="2:83" ht="24" x14ac:dyDescent="0.25">
      <c r="B127" s="307"/>
      <c r="C127" s="54" t="s">
        <v>10</v>
      </c>
      <c r="E127" s="61">
        <f>'Life&amp;Use'!H11</f>
        <v>5</v>
      </c>
      <c r="G127" s="211"/>
      <c r="H127" s="211"/>
      <c r="I127" s="211"/>
      <c r="J127" s="211"/>
      <c r="K127" s="211"/>
      <c r="L127" s="211"/>
      <c r="M127" s="211"/>
      <c r="N127" s="211"/>
      <c r="O127" s="211"/>
      <c r="P127" s="211"/>
      <c r="Q127" s="211"/>
      <c r="R127" s="211"/>
      <c r="S127" s="211"/>
      <c r="T127" s="211"/>
      <c r="U127" s="211"/>
      <c r="V127" s="211"/>
      <c r="W127" s="52">
        <f ca="1">SUM(OFFSET(Sales!W127,0,MAX(-INT(Stock!$E127)+1,COLUMN(Sales!$G$2)-COLUMN(Sales!W$2)),1,MIN(INT(Stock!$E127),COLUMN(Sales!W$2)-COLUMN(Sales!$G$2)+1)))+OFFSET(Sales!W127,0,MAX(-INT(Stock!$E127),COLUMN(Sales!$G$2)-COLUMN(Sales!W$2)),1,1)*(MOD(Stock!$E127,1)+MAX(INT(Stock!$E127)-(COLUMN(Sales!W$2)-COLUMN(Sales!$G$2))-1,0))</f>
        <v>100.27058855813999</v>
      </c>
      <c r="X127" s="52">
        <f ca="1">SUM(OFFSET(Sales!X127,0,MAX(-INT(Stock!$E127)+1,COLUMN(Sales!$G$2)-COLUMN(Sales!X$2)),1,MIN(INT(Stock!$E127),COLUMN(Sales!X$2)-COLUMN(Sales!$G$2)+1)))+OFFSET(Sales!X127,0,MAX(-INT(Stock!$E127),COLUMN(Sales!$G$2)-COLUMN(Sales!X$2)),1,1)*(MOD(Stock!$E127,1)+MAX(INT(Stock!$E127)-(COLUMN(Sales!X$2)-COLUMN(Sales!$G$2))-1,0))</f>
        <v>103.181163462</v>
      </c>
      <c r="Y127" s="52">
        <f ca="1">SUM(OFFSET(Sales!Y127,0,MAX(-INT(Stock!$E127)+1,COLUMN(Sales!$G$2)-COLUMN(Sales!Y$2)),1,MIN(INT(Stock!$E127),COLUMN(Sales!Y$2)-COLUMN(Sales!$G$2)+1)))+OFFSET(Sales!Y127,0,MAX(-INT(Stock!$E127),COLUMN(Sales!$G$2)-COLUMN(Sales!Y$2)),1,1)*(MOD(Stock!$E127,1)+MAX(INT(Stock!$E127)-(COLUMN(Sales!Y$2)-COLUMN(Sales!$G$2))-1,0))</f>
        <v>106.44470459999999</v>
      </c>
      <c r="Z127" s="52">
        <f ca="1">SUM(OFFSET(Sales!Z127,0,MAX(-INT(Stock!$E127)+1,COLUMN(Sales!$G$2)-COLUMN(Sales!Z$2)),1,MIN(INT(Stock!$E127),COLUMN(Sales!Z$2)-COLUMN(Sales!$G$2)+1)))+OFFSET(Sales!Z127,0,MAX(-INT(Stock!$E127),COLUMN(Sales!$G$2)-COLUMN(Sales!Z$2)),1,1)*(MOD(Stock!$E127,1)+MAX(INT(Stock!$E127)-(COLUMN(Sales!Z$2)-COLUMN(Sales!$G$2))-1,0))</f>
        <v>110.04317999999999</v>
      </c>
      <c r="AA127" s="52">
        <f ca="1">SUM(OFFSET(Sales!AA127,0,MAX(-INT(Stock!$E127)+1,COLUMN(Sales!$G$2)-COLUMN(Sales!AA$2)),1,MIN(INT(Stock!$E127),COLUMN(Sales!AA$2)-COLUMN(Sales!$G$2)+1)))+OFFSET(Sales!AA127,0,MAX(-INT(Stock!$E127),COLUMN(Sales!$G$2)-COLUMN(Sales!AA$2)),1,1)*(MOD(Stock!$E127,1)+MAX(INT(Stock!$E127)-(COLUMN(Sales!AA$2)-COLUMN(Sales!$G$2))-1,0))</f>
        <v>114.08896199999998</v>
      </c>
      <c r="AB127" s="52">
        <f ca="1">SUM(OFFSET(Sales!AB127,0,MAX(-INT(Stock!$E127)+1,COLUMN(Sales!$G$2)-COLUMN(Sales!AB$2)),1,MIN(INT(Stock!$E127),COLUMN(Sales!AB$2)-COLUMN(Sales!$G$2)+1)))+OFFSET(Sales!AB127,0,MAX(-INT(Stock!$E127),COLUMN(Sales!$G$2)-COLUMN(Sales!AB$2)),1,1)*(MOD(Stock!$E127,1)+MAX(INT(Stock!$E127)-(COLUMN(Sales!AB$2)-COLUMN(Sales!$G$2))-1,0))</f>
        <v>118.693848</v>
      </c>
      <c r="AC127" s="52">
        <f ca="1">SUM(OFFSET(Sales!AC127,0,MAX(-INT(Stock!$E127)+1,COLUMN(Sales!$G$2)-COLUMN(Sales!AC$2)),1,MIN(INT(Stock!$E127),COLUMN(Sales!AC$2)-COLUMN(Sales!$G$2)+1)))+OFFSET(Sales!AC127,0,MAX(-INT(Stock!$E127),COLUMN(Sales!$G$2)-COLUMN(Sales!AC$2)),1,1)*(MOD(Stock!$E127,1)+MAX(INT(Stock!$E127)-(COLUMN(Sales!AC$2)-COLUMN(Sales!$G$2))-1,0))</f>
        <v>124.15962</v>
      </c>
      <c r="AD127" s="52">
        <f ca="1">SUM(OFFSET(Sales!AD127,0,MAX(-INT(Stock!$E127)+1,COLUMN(Sales!$G$2)-COLUMN(Sales!AD$2)),1,MIN(INT(Stock!$E127),COLUMN(Sales!AD$2)-COLUMN(Sales!$G$2)+1)))+OFFSET(Sales!AD127,0,MAX(-INT(Stock!$E127),COLUMN(Sales!$G$2)-COLUMN(Sales!AD$2)),1,1)*(MOD(Stock!$E127,1)+MAX(INT(Stock!$E127)-(COLUMN(Sales!AD$2)-COLUMN(Sales!$G$2))-1,0))</f>
        <v>130.01827799999998</v>
      </c>
      <c r="AE127" s="52">
        <f ca="1">SUM(OFFSET(Sales!AE127,0,MAX(-INT(Stock!$E127)+1,COLUMN(Sales!$G$2)-COLUMN(Sales!AE$2)),1,MIN(INT(Stock!$E127),COLUMN(Sales!AE$2)-COLUMN(Sales!$G$2)+1)))+OFFSET(Sales!AE127,0,MAX(-INT(Stock!$E127),COLUMN(Sales!$G$2)-COLUMN(Sales!AE$2)),1,1)*(MOD(Stock!$E127,1)+MAX(INT(Stock!$E127)-(COLUMN(Sales!AE$2)-COLUMN(Sales!$G$2))-1,0))</f>
        <v>136.26982199999998</v>
      </c>
      <c r="AF127" s="52">
        <f ca="1">SUM(OFFSET(Sales!AF127,0,MAX(-INT(Stock!$E127)+1,COLUMN(Sales!$G$2)-COLUMN(Sales!AF$2)),1,MIN(INT(Stock!$E127),COLUMN(Sales!AF$2)-COLUMN(Sales!$G$2)+1)))+OFFSET(Sales!AF127,0,MAX(-INT(Stock!$E127),COLUMN(Sales!$G$2)-COLUMN(Sales!AF$2)),1,1)*(MOD(Stock!$E127,1)+MAX(INT(Stock!$E127)-(COLUMN(Sales!AF$2)-COLUMN(Sales!$G$2))-1,0))</f>
        <v>143.05597799999998</v>
      </c>
      <c r="AG127" s="52">
        <f ca="1">SUM(OFFSET(Sales!AG127,0,MAX(-INT(Stock!$E127)+1,COLUMN(Sales!$G$2)-COLUMN(Sales!AG$2)),1,MIN(INT(Stock!$E127),COLUMN(Sales!AG$2)-COLUMN(Sales!$G$2)+1)))+OFFSET(Sales!AG127,0,MAX(-INT(Stock!$E127),COLUMN(Sales!$G$2)-COLUMN(Sales!AG$2)),1,1)*(MOD(Stock!$E127,1)+MAX(INT(Stock!$E127)-(COLUMN(Sales!AG$2)-COLUMN(Sales!$G$2))-1,0))</f>
        <v>150.63742199999999</v>
      </c>
      <c r="AH127" s="52">
        <f ca="1">SUM(OFFSET(Sales!AH127,0,MAX(-INT(Stock!$E127)+1,COLUMN(Sales!$G$2)-COLUMN(Sales!AH$2)),1,MIN(INT(Stock!$E127),COLUMN(Sales!AH$2)-COLUMN(Sales!$G$2)+1)))+OFFSET(Sales!AH127,0,MAX(-INT(Stock!$E127),COLUMN(Sales!$G$2)-COLUMN(Sales!AH$2)),1,1)*(MOD(Stock!$E127,1)+MAX(INT(Stock!$E127)-(COLUMN(Sales!AH$2)-COLUMN(Sales!$G$2))-1,0))</f>
        <v>158.15514000000002</v>
      </c>
      <c r="AI127" s="52">
        <f ca="1">SUM(OFFSET(Sales!AI127,0,MAX(-INT(Stock!$E127)+1,COLUMN(Sales!$G$2)-COLUMN(Sales!AI$2)),1,MIN(INT(Stock!$E127),COLUMN(Sales!AI$2)-COLUMN(Sales!$G$2)+1)))+OFFSET(Sales!AI127,0,MAX(-INT(Stock!$E127),COLUMN(Sales!$G$2)-COLUMN(Sales!AI$2)),1,1)*(MOD(Stock!$E127,1)+MAX(INT(Stock!$E127)-(COLUMN(Sales!AI$2)-COLUMN(Sales!$G$2))-1,0))</f>
        <v>165.38995199999999</v>
      </c>
      <c r="AJ127" s="52">
        <f ca="1">SUM(OFFSET(Sales!AJ127,0,MAX(-INT(Stock!$E127)+1,COLUMN(Sales!$G$2)-COLUMN(Sales!AJ$2)),1,MIN(INT(Stock!$E127),COLUMN(Sales!AJ$2)-COLUMN(Sales!$G$2)+1)))+OFFSET(Sales!AJ127,0,MAX(-INT(Stock!$E127),COLUMN(Sales!$G$2)-COLUMN(Sales!AJ$2)),1,1)*(MOD(Stock!$E127,1)+MAX(INT(Stock!$E127)-(COLUMN(Sales!AJ$2)-COLUMN(Sales!$G$2))-1,0))</f>
        <v>172.22953800000002</v>
      </c>
      <c r="AK127" s="52">
        <f ca="1">SUM(OFFSET(Sales!AK127,0,MAX(-INT(Stock!$E127)+1,COLUMN(Sales!$G$2)-COLUMN(Sales!AK$2)),1,MIN(INT(Stock!$E127),COLUMN(Sales!AK$2)-COLUMN(Sales!$G$2)+1)))+OFFSET(Sales!AK127,0,MAX(-INT(Stock!$E127),COLUMN(Sales!$G$2)-COLUMN(Sales!AK$2)),1,1)*(MOD(Stock!$E127,1)+MAX(INT(Stock!$E127)-(COLUMN(Sales!AK$2)-COLUMN(Sales!$G$2))-1,0))</f>
        <v>178.32879597000002</v>
      </c>
      <c r="AL127" s="52">
        <f ca="1">SUM(OFFSET(Sales!AL127,0,MAX(-INT(Stock!$E127)+1,COLUMN(Sales!$G$2)-COLUMN(Sales!AL$2)),1,MIN(INT(Stock!$E127),COLUMN(Sales!AL$2)-COLUMN(Sales!$G$2)+1)))+OFFSET(Sales!AL127,0,MAX(-INT(Stock!$E127),COLUMN(Sales!$G$2)-COLUMN(Sales!AL$2)),1,1)*(MOD(Stock!$E127,1)+MAX(INT(Stock!$E127)-(COLUMN(Sales!AL$2)-COLUMN(Sales!$G$2))-1,0))</f>
        <v>182.44211388000002</v>
      </c>
      <c r="AM127" s="52">
        <f ca="1">SUM(OFFSET(Sales!AM127,0,MAX(-INT(Stock!$E127)+1,COLUMN(Sales!$G$2)-COLUMN(Sales!AM$2)),1,MIN(INT(Stock!$E127),COLUMN(Sales!AM$2)-COLUMN(Sales!$G$2)+1)))+OFFSET(Sales!AM127,0,MAX(-INT(Stock!$E127),COLUMN(Sales!$G$2)-COLUMN(Sales!AM$2)),1,1)*(MOD(Stock!$E127,1)+MAX(INT(Stock!$E127)-(COLUMN(Sales!AM$2)-COLUMN(Sales!$G$2))-1,0))</f>
        <v>184.21775970000002</v>
      </c>
      <c r="AN127" s="52">
        <f ca="1">SUM(OFFSET(Sales!AN127,0,MAX(-INT(Stock!$E127)+1,COLUMN(Sales!$G$2)-COLUMN(Sales!AN$2)),1,MIN(INT(Stock!$E127),COLUMN(Sales!AN$2)-COLUMN(Sales!$G$2)+1)))+OFFSET(Sales!AN127,0,MAX(-INT(Stock!$E127),COLUMN(Sales!$G$2)-COLUMN(Sales!AN$2)),1,1)*(MOD(Stock!$E127,1)+MAX(INT(Stock!$E127)-(COLUMN(Sales!AN$2)-COLUMN(Sales!$G$2))-1,0))</f>
        <v>183.87491343000002</v>
      </c>
      <c r="AO127" s="52">
        <f ca="1">SUM(OFFSET(Sales!AO127,0,MAX(-INT(Stock!$E127)+1,COLUMN(Sales!$G$2)-COLUMN(Sales!AO$2)),1,MIN(INT(Stock!$E127),COLUMN(Sales!AO$2)-COLUMN(Sales!$G$2)+1)))+OFFSET(Sales!AO127,0,MAX(-INT(Stock!$E127),COLUMN(Sales!$G$2)-COLUMN(Sales!AO$2)),1,1)*(MOD(Stock!$E127,1)+MAX(INT(Stock!$E127)-(COLUMN(Sales!AO$2)-COLUMN(Sales!$G$2))-1,0))</f>
        <v>181.52589507000002</v>
      </c>
      <c r="AP127" s="52">
        <f ca="1">SUM(OFFSET(Sales!AP127,0,MAX(-INT(Stock!$E127)+1,COLUMN(Sales!$G$2)-COLUMN(Sales!AP$2)),1,MIN(INT(Stock!$E127),COLUMN(Sales!AP$2)-COLUMN(Sales!$G$2)+1)))+OFFSET(Sales!AP127,0,MAX(-INT(Stock!$E127),COLUMN(Sales!$G$2)-COLUMN(Sales!AP$2)),1,1)*(MOD(Stock!$E127,1)+MAX(INT(Stock!$E127)-(COLUMN(Sales!AP$2)-COLUMN(Sales!$G$2))-1,0))</f>
        <v>175.94993636999999</v>
      </c>
      <c r="AQ127" s="52">
        <f ca="1">SUM(OFFSET(Sales!AQ127,0,MAX(-INT(Stock!$E127)+1,COLUMN(Sales!$G$2)-COLUMN(Sales!AQ$2)),1,MIN(INT(Stock!$E127),COLUMN(Sales!AQ$2)-COLUMN(Sales!$G$2)+1)))+OFFSET(Sales!AQ127,0,MAX(-INT(Stock!$E127),COLUMN(Sales!$G$2)-COLUMN(Sales!AQ$2)),1,1)*(MOD(Stock!$E127,1)+MAX(INT(Stock!$E127)-(COLUMN(Sales!AQ$2)-COLUMN(Sales!$G$2))-1,0))</f>
        <v>167.91306635999996</v>
      </c>
      <c r="AR127" s="52">
        <f ca="1">SUM(OFFSET(Sales!AR127,0,MAX(-INT(Stock!$E127)+1,COLUMN(Sales!$G$2)-COLUMN(Sales!AR$2)),1,MIN(INT(Stock!$E127),COLUMN(Sales!AR$2)-COLUMN(Sales!$G$2)+1)))+OFFSET(Sales!AR127,0,MAX(-INT(Stock!$E127),COLUMN(Sales!$G$2)-COLUMN(Sales!AR$2)),1,1)*(MOD(Stock!$E127,1)+MAX(INT(Stock!$E127)-(COLUMN(Sales!AR$2)-COLUMN(Sales!$G$2))-1,0))</f>
        <v>156.21678266999999</v>
      </c>
      <c r="AS127" s="52">
        <f ca="1">SUM(OFFSET(Sales!AS127,0,MAX(-INT(Stock!$E127)+1,COLUMN(Sales!$G$2)-COLUMN(Sales!AS$2)),1,MIN(INT(Stock!$E127),COLUMN(Sales!AS$2)-COLUMN(Sales!$G$2)+1)))+OFFSET(Sales!AS127,0,MAX(-INT(Stock!$E127),COLUMN(Sales!$G$2)-COLUMN(Sales!AS$2)),1,1)*(MOD(Stock!$E127,1)+MAX(INT(Stock!$E127)-(COLUMN(Sales!AS$2)-COLUMN(Sales!$G$2))-1,0))</f>
        <v>141.99249752999998</v>
      </c>
      <c r="AT127" s="52">
        <f ca="1">SUM(OFFSET(Sales!AT127,0,MAX(-INT(Stock!$E127)+1,COLUMN(Sales!$G$2)-COLUMN(Sales!AT$2)),1,MIN(INT(Stock!$E127),COLUMN(Sales!AT$2)-COLUMN(Sales!$G$2)+1)))+OFFSET(Sales!AT127,0,MAX(-INT(Stock!$E127),COLUMN(Sales!$G$2)-COLUMN(Sales!AT$2)),1,1)*(MOD(Stock!$E127,1)+MAX(INT(Stock!$E127)-(COLUMN(Sales!AT$2)-COLUMN(Sales!$G$2))-1,0))</f>
        <v>125.68565996999999</v>
      </c>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c r="CC127" s="52"/>
      <c r="CD127" s="52"/>
      <c r="CE127" s="52"/>
    </row>
    <row r="128" spans="2:83" x14ac:dyDescent="0.25">
      <c r="B128" s="307"/>
      <c r="C128" s="3" t="s">
        <v>75</v>
      </c>
      <c r="E128" s="61"/>
      <c r="G128" s="20"/>
      <c r="H128" s="20"/>
      <c r="I128" s="20"/>
      <c r="J128" s="20"/>
      <c r="K128" s="20"/>
      <c r="L128" s="20"/>
      <c r="M128" s="20"/>
      <c r="N128" s="20"/>
      <c r="O128" s="20"/>
      <c r="P128" s="20"/>
      <c r="Q128" s="20"/>
      <c r="R128" s="20"/>
      <c r="S128" s="20"/>
      <c r="T128" s="20"/>
      <c r="U128" s="20"/>
      <c r="V128" s="20"/>
      <c r="W128" s="6">
        <f ca="1">SUM(W123:W127)</f>
        <v>1038.8811546106228</v>
      </c>
      <c r="X128" s="6">
        <f t="shared" ref="X128:CE128" ca="1" si="94">SUM(X123:X127)</f>
        <v>1060.3957648934256</v>
      </c>
      <c r="Y128" s="6">
        <f t="shared" ca="1" si="94"/>
        <v>1076.0106114262119</v>
      </c>
      <c r="Z128" s="6">
        <f t="shared" ca="1" si="94"/>
        <v>1085.5079528744452</v>
      </c>
      <c r="AA128" s="6">
        <f t="shared" ca="1" si="94"/>
        <v>1093.8133753063637</v>
      </c>
      <c r="AB128" s="6">
        <f t="shared" ca="1" si="94"/>
        <v>1107.6478189636364</v>
      </c>
      <c r="AC128" s="6">
        <f t="shared" ca="1" si="94"/>
        <v>1127.4037497272725</v>
      </c>
      <c r="AD128" s="6">
        <f t="shared" ca="1" si="94"/>
        <v>1152.7487697818181</v>
      </c>
      <c r="AE128" s="6">
        <f t="shared" ca="1" si="94"/>
        <v>1181.1840959454546</v>
      </c>
      <c r="AF128" s="6">
        <f t="shared" ca="1" si="94"/>
        <v>1216.4253383454547</v>
      </c>
      <c r="AG128" s="6">
        <f t="shared" ca="1" si="94"/>
        <v>1254.4857914727272</v>
      </c>
      <c r="AH128" s="6">
        <f t="shared" ca="1" si="94"/>
        <v>1293.2022267272728</v>
      </c>
      <c r="AI128" s="6">
        <f t="shared" ca="1" si="94"/>
        <v>1328.2339511999999</v>
      </c>
      <c r="AJ128" s="6">
        <f t="shared" ca="1" si="94"/>
        <v>1369.4146092545454</v>
      </c>
      <c r="AK128" s="6">
        <f t="shared" ca="1" si="94"/>
        <v>1419.9828371398801</v>
      </c>
      <c r="AL128" s="6">
        <f t="shared" ca="1" si="94"/>
        <v>1476.6351274686108</v>
      </c>
      <c r="AM128" s="6">
        <f t="shared" ca="1" si="94"/>
        <v>1529.6178550351635</v>
      </c>
      <c r="AN128" s="6">
        <f t="shared" ca="1" si="94"/>
        <v>1576.1359869152184</v>
      </c>
      <c r="AO128" s="6">
        <f t="shared" ca="1" si="94"/>
        <v>1624.7714493396215</v>
      </c>
      <c r="AP128" s="6">
        <f t="shared" ca="1" si="94"/>
        <v>1675.5123070361235</v>
      </c>
      <c r="AQ128" s="6">
        <f t="shared" ca="1" si="94"/>
        <v>1736.4198651861925</v>
      </c>
      <c r="AR128" s="6">
        <f t="shared" ca="1" si="94"/>
        <v>1794.3706757515852</v>
      </c>
      <c r="AS128" s="6">
        <f t="shared" ca="1" si="94"/>
        <v>1842.7802025876215</v>
      </c>
      <c r="AT128" s="6">
        <f t="shared" ca="1" si="94"/>
        <v>1883.9224947194041</v>
      </c>
      <c r="AU128" s="6">
        <f t="shared" si="94"/>
        <v>0</v>
      </c>
      <c r="AV128" s="6">
        <f t="shared" si="94"/>
        <v>0</v>
      </c>
      <c r="AW128" s="6">
        <f t="shared" si="94"/>
        <v>0</v>
      </c>
      <c r="AX128" s="6">
        <f t="shared" si="94"/>
        <v>0</v>
      </c>
      <c r="AY128" s="6">
        <f t="shared" si="94"/>
        <v>0</v>
      </c>
      <c r="AZ128" s="6">
        <f t="shared" si="94"/>
        <v>0</v>
      </c>
      <c r="BA128" s="6">
        <f t="shared" si="94"/>
        <v>0</v>
      </c>
      <c r="BB128" s="6">
        <f t="shared" si="94"/>
        <v>0</v>
      </c>
      <c r="BC128" s="6">
        <f t="shared" si="94"/>
        <v>0</v>
      </c>
      <c r="BD128" s="6">
        <f t="shared" si="94"/>
        <v>0</v>
      </c>
      <c r="BE128" s="6">
        <f t="shared" si="94"/>
        <v>0</v>
      </c>
      <c r="BF128" s="6">
        <f t="shared" si="94"/>
        <v>0</v>
      </c>
      <c r="BG128" s="6">
        <f t="shared" si="94"/>
        <v>0</v>
      </c>
      <c r="BH128" s="6">
        <f t="shared" si="94"/>
        <v>0</v>
      </c>
      <c r="BI128" s="6">
        <f t="shared" si="94"/>
        <v>0</v>
      </c>
      <c r="BJ128" s="6">
        <f t="shared" si="94"/>
        <v>0</v>
      </c>
      <c r="BK128" s="6">
        <f t="shared" si="94"/>
        <v>0</v>
      </c>
      <c r="BL128" s="6">
        <f t="shared" si="94"/>
        <v>0</v>
      </c>
      <c r="BM128" s="6">
        <f t="shared" si="94"/>
        <v>0</v>
      </c>
      <c r="BN128" s="6">
        <f t="shared" si="94"/>
        <v>0</v>
      </c>
      <c r="BO128" s="6">
        <f t="shared" si="94"/>
        <v>0</v>
      </c>
      <c r="BP128" s="6">
        <f t="shared" si="94"/>
        <v>0</v>
      </c>
      <c r="BQ128" s="6">
        <f t="shared" si="94"/>
        <v>0</v>
      </c>
      <c r="BR128" s="6">
        <f t="shared" si="94"/>
        <v>0</v>
      </c>
      <c r="BS128" s="6">
        <f t="shared" si="94"/>
        <v>0</v>
      </c>
      <c r="BT128" s="6">
        <f t="shared" si="94"/>
        <v>0</v>
      </c>
      <c r="BU128" s="6">
        <f t="shared" si="94"/>
        <v>0</v>
      </c>
      <c r="BV128" s="6">
        <f t="shared" si="94"/>
        <v>0</v>
      </c>
      <c r="BW128" s="6">
        <f t="shared" si="94"/>
        <v>0</v>
      </c>
      <c r="BX128" s="6">
        <f t="shared" si="94"/>
        <v>0</v>
      </c>
      <c r="BY128" s="6">
        <f t="shared" si="94"/>
        <v>0</v>
      </c>
      <c r="BZ128" s="6">
        <f t="shared" si="94"/>
        <v>0</v>
      </c>
      <c r="CA128" s="6">
        <f t="shared" si="94"/>
        <v>0</v>
      </c>
      <c r="CB128" s="6">
        <f t="shared" si="94"/>
        <v>0</v>
      </c>
      <c r="CC128" s="6">
        <f t="shared" si="94"/>
        <v>0</v>
      </c>
      <c r="CD128" s="6">
        <f t="shared" si="94"/>
        <v>0</v>
      </c>
      <c r="CE128" s="6">
        <f t="shared" si="94"/>
        <v>0</v>
      </c>
    </row>
    <row r="129" spans="2:83" x14ac:dyDescent="0.25">
      <c r="B129" s="307" t="s">
        <v>1</v>
      </c>
      <c r="C129" s="54" t="s">
        <v>11</v>
      </c>
      <c r="E129" s="61">
        <f>'Life&amp;Use'!J11</f>
        <v>12</v>
      </c>
      <c r="G129" s="211"/>
      <c r="H129" s="211"/>
      <c r="I129" s="211"/>
      <c r="J129" s="211"/>
      <c r="K129" s="211"/>
      <c r="L129" s="211"/>
      <c r="M129" s="211"/>
      <c r="N129" s="211"/>
      <c r="O129" s="211"/>
      <c r="P129" s="211"/>
      <c r="Q129" s="211"/>
      <c r="R129" s="211"/>
      <c r="S129" s="211"/>
      <c r="T129" s="211"/>
      <c r="U129" s="211"/>
      <c r="V129" s="211"/>
      <c r="W129" s="52">
        <f ca="1">SUM(OFFSET(Sales!W129,0,MAX(-INT(Stock!$E129)+1,COLUMN(Sales!$G$2)-COLUMN(Sales!W$2)),1,MIN(INT(Stock!$E129),COLUMN(Sales!W$2)-COLUMN(Sales!$G$2)+1)))+OFFSET(Sales!W129,0,MAX(-INT(Stock!$E129),COLUMN(Sales!$G$2)-COLUMN(Sales!W$2)),1,1)*(MOD(Stock!$E129,1)+MAX(INT(Stock!$E129)-(COLUMN(Sales!W$2)-COLUMN(Sales!$G$2))-1,0))</f>
        <v>78.932750987090017</v>
      </c>
      <c r="X129" s="52">
        <f ca="1">SUM(OFFSET(Sales!X129,0,MAX(-INT(Stock!$E129)+1,COLUMN(Sales!$G$2)-COLUMN(Sales!X$2)),1,MIN(INT(Stock!$E129),COLUMN(Sales!X$2)-COLUMN(Sales!$G$2)+1)))+OFFSET(Sales!X129,0,MAX(-INT(Stock!$E129),COLUMN(Sales!$G$2)-COLUMN(Sales!X$2)),1,1)*(MOD(Stock!$E129,1)+MAX(INT(Stock!$E129)-(COLUMN(Sales!X$2)-COLUMN(Sales!$G$2))-1,0))</f>
        <v>87.480834430100003</v>
      </c>
      <c r="Y129" s="52">
        <f ca="1">SUM(OFFSET(Sales!Y129,0,MAX(-INT(Stock!$E129)+1,COLUMN(Sales!$G$2)-COLUMN(Sales!Y$2)),1,MIN(INT(Stock!$E129),COLUMN(Sales!Y$2)-COLUMN(Sales!$G$2)+1)))+OFFSET(Sales!Y129,0,MAX(-INT(Stock!$E129),COLUMN(Sales!$G$2)-COLUMN(Sales!Y$2)),1,1)*(MOD(Stock!$E129,1)+MAX(INT(Stock!$E129)-(COLUMN(Sales!Y$2)-COLUMN(Sales!$G$2))-1,0))</f>
        <v>97.645371589000007</v>
      </c>
      <c r="Z129" s="52">
        <f ca="1">SUM(OFFSET(Sales!Z129,0,MAX(-INT(Stock!$E129)+1,COLUMN(Sales!$G$2)-COLUMN(Sales!Z$2)),1,MIN(INT(Stock!$E129),COLUMN(Sales!Z$2)-COLUMN(Sales!$G$2)+1)))+OFFSET(Sales!Z129,0,MAX(-INT(Stock!$E129),COLUMN(Sales!$G$2)-COLUMN(Sales!Z$2)),1,1)*(MOD(Stock!$E129,1)+MAX(INT(Stock!$E129)-(COLUMN(Sales!Z$2)-COLUMN(Sales!$G$2))-1,0))</f>
        <v>111.11707954333333</v>
      </c>
      <c r="AA129" s="52">
        <f ca="1">SUM(OFFSET(Sales!AA129,0,MAX(-INT(Stock!$E129)+1,COLUMN(Sales!$G$2)-COLUMN(Sales!AA$2)),1,MIN(INT(Stock!$E129),COLUMN(Sales!AA$2)-COLUMN(Sales!$G$2)+1)))+OFFSET(Sales!AA129,0,MAX(-INT(Stock!$E129),COLUMN(Sales!$G$2)-COLUMN(Sales!AA$2)),1,1)*(MOD(Stock!$E129,1)+MAX(INT(Stock!$E129)-(COLUMN(Sales!AA$2)-COLUMN(Sales!$G$2))-1,0))</f>
        <v>128.38194023333335</v>
      </c>
      <c r="AB129" s="52">
        <f ca="1">SUM(OFFSET(Sales!AB129,0,MAX(-INT(Stock!$E129)+1,COLUMN(Sales!$G$2)-COLUMN(Sales!AB$2)),1,MIN(INT(Stock!$E129),COLUMN(Sales!AB$2)-COLUMN(Sales!$G$2)+1)))+OFFSET(Sales!AB129,0,MAX(-INT(Stock!$E129),COLUMN(Sales!$G$2)-COLUMN(Sales!AB$2)),1,1)*(MOD(Stock!$E129,1)+MAX(INT(Stock!$E129)-(COLUMN(Sales!AB$2)-COLUMN(Sales!$G$2))-1,0))</f>
        <v>150.32067433333333</v>
      </c>
      <c r="AC129" s="52">
        <f ca="1">SUM(OFFSET(Sales!AC129,0,MAX(-INT(Stock!$E129)+1,COLUMN(Sales!$G$2)-COLUMN(Sales!AC$2)),1,MIN(INT(Stock!$E129),COLUMN(Sales!AC$2)-COLUMN(Sales!$G$2)+1)))+OFFSET(Sales!AC129,0,MAX(-INT(Stock!$E129),COLUMN(Sales!$G$2)-COLUMN(Sales!AC$2)),1,1)*(MOD(Stock!$E129,1)+MAX(INT(Stock!$E129)-(COLUMN(Sales!AC$2)-COLUMN(Sales!$G$2))-1,0))</f>
        <v>176.07482333333334</v>
      </c>
      <c r="AD129" s="52">
        <f ca="1">SUM(OFFSET(Sales!AD129,0,MAX(-INT(Stock!$E129)+1,COLUMN(Sales!$G$2)-COLUMN(Sales!AD$2)),1,MIN(INT(Stock!$E129),COLUMN(Sales!AD$2)-COLUMN(Sales!$G$2)+1)))+OFFSET(Sales!AD129,0,MAX(-INT(Stock!$E129),COLUMN(Sales!$G$2)-COLUMN(Sales!AD$2)),1,1)*(MOD(Stock!$E129,1)+MAX(INT(Stock!$E129)-(COLUMN(Sales!AD$2)-COLUMN(Sales!$G$2))-1,0))</f>
        <v>205.97943333333333</v>
      </c>
      <c r="AE129" s="52">
        <f ca="1">SUM(OFFSET(Sales!AE129,0,MAX(-INT(Stock!$E129)+1,COLUMN(Sales!$G$2)-COLUMN(Sales!AE$2)),1,MIN(INT(Stock!$E129),COLUMN(Sales!AE$2)-COLUMN(Sales!$G$2)+1)))+OFFSET(Sales!AE129,0,MAX(-INT(Stock!$E129),COLUMN(Sales!$G$2)-COLUMN(Sales!AE$2)),1,1)*(MOD(Stock!$E129,1)+MAX(INT(Stock!$E129)-(COLUMN(Sales!AE$2)-COLUMN(Sales!$G$2))-1,0))</f>
        <v>238.76233333333334</v>
      </c>
      <c r="AF129" s="52">
        <f ca="1">SUM(OFFSET(Sales!AF129,0,MAX(-INT(Stock!$E129)+1,COLUMN(Sales!$G$2)-COLUMN(Sales!AF$2)),1,MIN(INT(Stock!$E129),COLUMN(Sales!AF$2)-COLUMN(Sales!$G$2)+1)))+OFFSET(Sales!AF129,0,MAX(-INT(Stock!$E129),COLUMN(Sales!$G$2)-COLUMN(Sales!AF$2)),1,1)*(MOD(Stock!$E129,1)+MAX(INT(Stock!$E129)-(COLUMN(Sales!AF$2)-COLUMN(Sales!$G$2))-1,0))</f>
        <v>273.27666666666664</v>
      </c>
      <c r="AG129" s="52">
        <f ca="1">SUM(OFFSET(Sales!AG129,0,MAX(-INT(Stock!$E129)+1,COLUMN(Sales!$G$2)-COLUMN(Sales!AG$2)),1,MIN(INT(Stock!$E129),COLUMN(Sales!AG$2)-COLUMN(Sales!$G$2)+1)))+OFFSET(Sales!AG129,0,MAX(-INT(Stock!$E129),COLUMN(Sales!$G$2)-COLUMN(Sales!AG$2)),1,1)*(MOD(Stock!$E129,1)+MAX(INT(Stock!$E129)-(COLUMN(Sales!AG$2)-COLUMN(Sales!$G$2))-1,0))</f>
        <v>308.10000000000002</v>
      </c>
      <c r="AH129" s="52">
        <f ca="1">SUM(OFFSET(Sales!AH129,0,MAX(-INT(Stock!$E129)+1,COLUMN(Sales!$G$2)-COLUMN(Sales!AH$2)),1,MIN(INT(Stock!$E129),COLUMN(Sales!AH$2)-COLUMN(Sales!$G$2)+1)))+OFFSET(Sales!AH129,0,MAX(-INT(Stock!$E129),COLUMN(Sales!$G$2)-COLUMN(Sales!AH$2)),1,1)*(MOD(Stock!$E129,1)+MAX(INT(Stock!$E129)-(COLUMN(Sales!AH$2)-COLUMN(Sales!$G$2))-1,0))</f>
        <v>343.26666666666665</v>
      </c>
      <c r="AI129" s="52">
        <f ca="1">SUM(OFFSET(Sales!AI129,0,MAX(-INT(Stock!$E129)+1,COLUMN(Sales!$G$2)-COLUMN(Sales!AI$2)),1,MIN(INT(Stock!$E129),COLUMN(Sales!AI$2)-COLUMN(Sales!$G$2)+1)))+OFFSET(Sales!AI129,0,MAX(-INT(Stock!$E129),COLUMN(Sales!$G$2)-COLUMN(Sales!AI$2)),1,1)*(MOD(Stock!$E129,1)+MAX(INT(Stock!$E129)-(COLUMN(Sales!AI$2)-COLUMN(Sales!$G$2))-1,0))</f>
        <v>378.5333333333333</v>
      </c>
      <c r="AJ129" s="52">
        <f ca="1">SUM(OFFSET(Sales!AJ129,0,MAX(-INT(Stock!$E129)+1,COLUMN(Sales!$G$2)-COLUMN(Sales!AJ$2)),1,MIN(INT(Stock!$E129),COLUMN(Sales!AJ$2)-COLUMN(Sales!$G$2)+1)))+OFFSET(Sales!AJ129,0,MAX(-INT(Stock!$E129),COLUMN(Sales!$G$2)-COLUMN(Sales!AJ$2)),1,1)*(MOD(Stock!$E129,1)+MAX(INT(Stock!$E129)-(COLUMN(Sales!AJ$2)-COLUMN(Sales!$G$2))-1,0))</f>
        <v>414.08163399999995</v>
      </c>
      <c r="AK129" s="52">
        <f ca="1">SUM(OFFSET(Sales!AK129,0,MAX(-INT(Stock!$E129)+1,COLUMN(Sales!$G$2)-COLUMN(Sales!AK$2)),1,MIN(INT(Stock!$E129),COLUMN(Sales!AK$2)-COLUMN(Sales!$G$2)+1)))+OFFSET(Sales!AK129,0,MAX(-INT(Stock!$E129),COLUMN(Sales!$G$2)-COLUMN(Sales!AK$2)),1,1)*(MOD(Stock!$E129,1)+MAX(INT(Stock!$E129)-(COLUMN(Sales!AK$2)-COLUMN(Sales!$G$2))-1,0))</f>
        <v>456.20070114666663</v>
      </c>
      <c r="AL129" s="52">
        <f ca="1">SUM(OFFSET(Sales!AL129,0,MAX(-INT(Stock!$E129)+1,COLUMN(Sales!$G$2)-COLUMN(Sales!AL$2)),1,MIN(INT(Stock!$E129),COLUMN(Sales!AL$2)-COLUMN(Sales!$G$2)+1)))+OFFSET(Sales!AL129,0,MAX(-INT(Stock!$E129),COLUMN(Sales!$G$2)-COLUMN(Sales!AL$2)),1,1)*(MOD(Stock!$E129,1)+MAX(INT(Stock!$E129)-(COLUMN(Sales!AL$2)-COLUMN(Sales!$G$2))-1,0))</f>
        <v>526.60528511999996</v>
      </c>
      <c r="AM129" s="52">
        <f ca="1">SUM(OFFSET(Sales!AM129,0,MAX(-INT(Stock!$E129)+1,COLUMN(Sales!$G$2)-COLUMN(Sales!AM$2)),1,MIN(INT(Stock!$E129),COLUMN(Sales!AM$2)-COLUMN(Sales!$G$2)+1)))+OFFSET(Sales!AM129,0,MAX(-INT(Stock!$E129),COLUMN(Sales!$G$2)-COLUMN(Sales!AM$2)),1,1)*(MOD(Stock!$E129,1)+MAX(INT(Stock!$E129)-(COLUMN(Sales!AM$2)-COLUMN(Sales!$G$2))-1,0))</f>
        <v>629.86156842666662</v>
      </c>
      <c r="AN129" s="52">
        <f ca="1">SUM(OFFSET(Sales!AN129,0,MAX(-INT(Stock!$E129)+1,COLUMN(Sales!$G$2)-COLUMN(Sales!AN$2)),1,MIN(INT(Stock!$E129),COLUMN(Sales!AN$2)-COLUMN(Sales!$G$2)+1)))+OFFSET(Sales!AN129,0,MAX(-INT(Stock!$E129),COLUMN(Sales!$G$2)-COLUMN(Sales!AN$2)),1,1)*(MOD(Stock!$E129,1)+MAX(INT(Stock!$E129)-(COLUMN(Sales!AN$2)-COLUMN(Sales!$G$2))-1,0))</f>
        <v>770.54708525333331</v>
      </c>
      <c r="AO129" s="52">
        <f ca="1">SUM(OFFSET(Sales!AO129,0,MAX(-INT(Stock!$E129)+1,COLUMN(Sales!$G$2)-COLUMN(Sales!AO$2)),1,MIN(INT(Stock!$E129),COLUMN(Sales!AO$2)-COLUMN(Sales!$G$2)+1)))+OFFSET(Sales!AO129,0,MAX(-INT(Stock!$E129),COLUMN(Sales!$G$2)-COLUMN(Sales!AO$2)),1,1)*(MOD(Stock!$E129,1)+MAX(INT(Stock!$E129)-(COLUMN(Sales!AO$2)-COLUMN(Sales!$G$2))-1,0))</f>
        <v>925.61375192000014</v>
      </c>
      <c r="AP129" s="52">
        <f ca="1">SUM(OFFSET(Sales!AP129,0,MAX(-INT(Stock!$E129)+1,COLUMN(Sales!$G$2)-COLUMN(Sales!AP$2)),1,MIN(INT(Stock!$E129),COLUMN(Sales!AP$2)-COLUMN(Sales!$G$2)+1)))+OFFSET(Sales!AP129,0,MAX(-INT(Stock!$E129),COLUMN(Sales!$G$2)-COLUMN(Sales!AP$2)),1,1)*(MOD(Stock!$E129,1)+MAX(INT(Stock!$E129)-(COLUMN(Sales!AP$2)-COLUMN(Sales!$G$2))-1,0))</f>
        <v>1091.5847069866668</v>
      </c>
      <c r="AQ129" s="52">
        <f ca="1">SUM(OFFSET(Sales!AQ129,0,MAX(-INT(Stock!$E129)+1,COLUMN(Sales!$G$2)-COLUMN(Sales!AQ$2)),1,MIN(INT(Stock!$E129),COLUMN(Sales!AQ$2)-COLUMN(Sales!$G$2)+1)))+OFFSET(Sales!AQ129,0,MAX(-INT(Stock!$E129),COLUMN(Sales!$G$2)-COLUMN(Sales!AQ$2)),1,1)*(MOD(Stock!$E129,1)+MAX(INT(Stock!$E129)-(COLUMN(Sales!AQ$2)-COLUMN(Sales!$G$2))-1,0))</f>
        <v>1243.5869896533334</v>
      </c>
      <c r="AR129" s="52">
        <f ca="1">SUM(OFFSET(Sales!AR129,0,MAX(-INT(Stock!$E129)+1,COLUMN(Sales!$G$2)-COLUMN(Sales!AR$2)),1,MIN(INT(Stock!$E129),COLUMN(Sales!AR$2)-COLUMN(Sales!$G$2)+1)))+OFFSET(Sales!AR129,0,MAX(-INT(Stock!$E129),COLUMN(Sales!$G$2)-COLUMN(Sales!AR$2)),1,1)*(MOD(Stock!$E129,1)+MAX(INT(Stock!$E129)-(COLUMN(Sales!AR$2)-COLUMN(Sales!$G$2))-1,0))</f>
        <v>1373.4513483200001</v>
      </c>
      <c r="AS129" s="52">
        <f ca="1">SUM(OFFSET(Sales!AS129,0,MAX(-INT(Stock!$E129)+1,COLUMN(Sales!$G$2)-COLUMN(Sales!AS$2)),1,MIN(INT(Stock!$E129),COLUMN(Sales!AS$2)-COLUMN(Sales!$G$2)+1)))+OFFSET(Sales!AS129,0,MAX(-INT(Stock!$E129),COLUMN(Sales!$G$2)-COLUMN(Sales!AS$2)),1,1)*(MOD(Stock!$E129,1)+MAX(INT(Stock!$E129)-(COLUMN(Sales!AS$2)-COLUMN(Sales!$G$2))-1,0))</f>
        <v>1467.6114185866668</v>
      </c>
      <c r="AT129" s="52">
        <f ca="1">SUM(OFFSET(Sales!AT129,0,MAX(-INT(Stock!$E129)+1,COLUMN(Sales!$G$2)-COLUMN(Sales!AT$2)),1,MIN(INT(Stock!$E129),COLUMN(Sales!AT$2)-COLUMN(Sales!$G$2)+1)))+OFFSET(Sales!AT129,0,MAX(-INT(Stock!$E129),COLUMN(Sales!$G$2)-COLUMN(Sales!AT$2)),1,1)*(MOD(Stock!$E129,1)+MAX(INT(Stock!$E129)-(COLUMN(Sales!AT$2)-COLUMN(Sales!$G$2))-1,0))</f>
        <v>1530.8068279200002</v>
      </c>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c r="CC129" s="52"/>
      <c r="CD129" s="52"/>
      <c r="CE129" s="52"/>
    </row>
    <row r="130" spans="2:83" x14ac:dyDescent="0.25">
      <c r="B130" s="307"/>
      <c r="C130" s="54" t="s">
        <v>12</v>
      </c>
      <c r="E130" s="61">
        <f>'Life&amp;Use'!K11</f>
        <v>6.25</v>
      </c>
      <c r="G130" s="211"/>
      <c r="H130" s="211"/>
      <c r="I130" s="211"/>
      <c r="J130" s="211"/>
      <c r="K130" s="211"/>
      <c r="L130" s="211"/>
      <c r="M130" s="211"/>
      <c r="N130" s="211"/>
      <c r="O130" s="211"/>
      <c r="P130" s="211"/>
      <c r="Q130" s="211"/>
      <c r="R130" s="211"/>
      <c r="S130" s="211"/>
      <c r="T130" s="211"/>
      <c r="U130" s="211"/>
      <c r="V130" s="211"/>
      <c r="W130" s="52">
        <f ca="1">SUM(OFFSET(Sales!W130,0,MAX(-INT(Stock!$E130)+1,COLUMN(Sales!$G$2)-COLUMN(Sales!W$2)),1,MIN(INT(Stock!$E130),COLUMN(Sales!W$2)-COLUMN(Sales!$G$2)+1)))+OFFSET(Sales!W130,0,MAX(-INT(Stock!$E130),COLUMN(Sales!$G$2)-COLUMN(Sales!W$2)),1,1)*(MOD(Stock!$E130,1)+MAX(INT(Stock!$E130)-(COLUMN(Sales!W$2)-COLUMN(Sales!$G$2))-1,0))</f>
        <v>78.015527997750013</v>
      </c>
      <c r="X130" s="52">
        <f ca="1">SUM(OFFSET(Sales!X130,0,MAX(-INT(Stock!$E130)+1,COLUMN(Sales!$G$2)-COLUMN(Sales!X$2)),1,MIN(INT(Stock!$E130),COLUMN(Sales!X$2)-COLUMN(Sales!$G$2)+1)))+OFFSET(Sales!X130,0,MAX(-INT(Stock!$E130),COLUMN(Sales!$G$2)-COLUMN(Sales!X$2)),1,1)*(MOD(Stock!$E130,1)+MAX(INT(Stock!$E130)-(COLUMN(Sales!X$2)-COLUMN(Sales!$G$2))-1,0))</f>
        <v>85.451919997499999</v>
      </c>
      <c r="Y130" s="52">
        <f ca="1">SUM(OFFSET(Sales!Y130,0,MAX(-INT(Stock!$E130)+1,COLUMN(Sales!$G$2)-COLUMN(Sales!Y$2)),1,MIN(INT(Stock!$E130),COLUMN(Sales!Y$2)-COLUMN(Sales!$G$2)+1)))+OFFSET(Sales!Y130,0,MAX(-INT(Stock!$E130),COLUMN(Sales!$G$2)-COLUMN(Sales!Y$2)),1,1)*(MOD(Stock!$E130,1)+MAX(INT(Stock!$E130)-(COLUMN(Sales!Y$2)-COLUMN(Sales!$G$2))-1,0))</f>
        <v>92.986577775000001</v>
      </c>
      <c r="Z130" s="52">
        <f ca="1">SUM(OFFSET(Sales!Z130,0,MAX(-INT(Stock!$E130)+1,COLUMN(Sales!$G$2)-COLUMN(Sales!Z$2)),1,MIN(INT(Stock!$E130),COLUMN(Sales!Z$2)-COLUMN(Sales!$G$2)+1)))+OFFSET(Sales!Z130,0,MAX(-INT(Stock!$E130),COLUMN(Sales!$G$2)-COLUMN(Sales!Z$2)),1,1)*(MOD(Stock!$E130,1)+MAX(INT(Stock!$E130)-(COLUMN(Sales!Z$2)-COLUMN(Sales!$G$2))-1,0))</f>
        <v>100.50441975</v>
      </c>
      <c r="AA130" s="52">
        <f ca="1">SUM(OFFSET(Sales!AA130,0,MAX(-INT(Stock!$E130)+1,COLUMN(Sales!$G$2)-COLUMN(Sales!AA$2)),1,MIN(INT(Stock!$E130),COLUMN(Sales!AA$2)-COLUMN(Sales!$G$2)+1)))+OFFSET(Sales!AA130,0,MAX(-INT(Stock!$E130),COLUMN(Sales!$G$2)-COLUMN(Sales!AA$2)),1,1)*(MOD(Stock!$E130,1)+MAX(INT(Stock!$E130)-(COLUMN(Sales!AA$2)-COLUMN(Sales!$G$2))-1,0))</f>
        <v>108.03881083333333</v>
      </c>
      <c r="AB130" s="52">
        <f ca="1">SUM(OFFSET(Sales!AB130,0,MAX(-INT(Stock!$E130)+1,COLUMN(Sales!$G$2)-COLUMN(Sales!AB$2)),1,MIN(INT(Stock!$E130),COLUMN(Sales!AB$2)-COLUMN(Sales!$G$2)+1)))+OFFSET(Sales!AB130,0,MAX(-INT(Stock!$E130),COLUMN(Sales!$G$2)-COLUMN(Sales!AB$2)),1,1)*(MOD(Stock!$E130,1)+MAX(INT(Stock!$E130)-(COLUMN(Sales!AB$2)-COLUMN(Sales!$G$2))-1,0))</f>
        <v>115.60890833333333</v>
      </c>
      <c r="AC130" s="52">
        <f ca="1">SUM(OFFSET(Sales!AC130,0,MAX(-INT(Stock!$E130)+1,COLUMN(Sales!$G$2)-COLUMN(Sales!AC$2)),1,MIN(INT(Stock!$E130),COLUMN(Sales!AC$2)-COLUMN(Sales!$G$2)+1)))+OFFSET(Sales!AC130,0,MAX(-INT(Stock!$E130),COLUMN(Sales!$G$2)-COLUMN(Sales!AC$2)),1,1)*(MOD(Stock!$E130,1)+MAX(INT(Stock!$E130)-(COLUMN(Sales!AC$2)-COLUMN(Sales!$G$2))-1,0))</f>
        <v>123.21808333333331</v>
      </c>
      <c r="AD130" s="52">
        <f ca="1">SUM(OFFSET(Sales!AD130,0,MAX(-INT(Stock!$E130)+1,COLUMN(Sales!$G$2)-COLUMN(Sales!AD$2)),1,MIN(INT(Stock!$E130),COLUMN(Sales!AD$2)-COLUMN(Sales!$G$2)+1)))+OFFSET(Sales!AD130,0,MAX(-INT(Stock!$E130),COLUMN(Sales!$G$2)-COLUMN(Sales!AD$2)),1,1)*(MOD(Stock!$E130,1)+MAX(INT(Stock!$E130)-(COLUMN(Sales!AD$2)-COLUMN(Sales!$G$2))-1,0))</f>
        <v>131.61493333333331</v>
      </c>
      <c r="AE130" s="52">
        <f ca="1">SUM(OFFSET(Sales!AE130,0,MAX(-INT(Stock!$E130)+1,COLUMN(Sales!$G$2)-COLUMN(Sales!AE$2)),1,MIN(INT(Stock!$E130),COLUMN(Sales!AE$2)-COLUMN(Sales!$G$2)+1)))+OFFSET(Sales!AE130,0,MAX(-INT(Stock!$E130),COLUMN(Sales!$G$2)-COLUMN(Sales!AE$2)),1,1)*(MOD(Stock!$E130,1)+MAX(INT(Stock!$E130)-(COLUMN(Sales!AE$2)-COLUMN(Sales!$G$2))-1,0))</f>
        <v>140.63723333333331</v>
      </c>
      <c r="AF130" s="52">
        <f ca="1">SUM(OFFSET(Sales!AF130,0,MAX(-INT(Stock!$E130)+1,COLUMN(Sales!$G$2)-COLUMN(Sales!AF$2)),1,MIN(INT(Stock!$E130),COLUMN(Sales!AF$2)-COLUMN(Sales!$G$2)+1)))+OFFSET(Sales!AF130,0,MAX(-INT(Stock!$E130),COLUMN(Sales!$G$2)-COLUMN(Sales!AF$2)),1,1)*(MOD(Stock!$E130,1)+MAX(INT(Stock!$E130)-(COLUMN(Sales!AF$2)-COLUMN(Sales!$G$2))-1,0))</f>
        <v>150.8628333333333</v>
      </c>
      <c r="AG130" s="52">
        <f ca="1">SUM(OFFSET(Sales!AG130,0,MAX(-INT(Stock!$E130)+1,COLUMN(Sales!$G$2)-COLUMN(Sales!AG$2)),1,MIN(INT(Stock!$E130),COLUMN(Sales!AG$2)-COLUMN(Sales!$G$2)+1)))+OFFSET(Sales!AG130,0,MAX(-INT(Stock!$E130),COLUMN(Sales!$G$2)-COLUMN(Sales!AG$2)),1,1)*(MOD(Stock!$E130,1)+MAX(INT(Stock!$E130)-(COLUMN(Sales!AG$2)-COLUMN(Sales!$G$2))-1,0))</f>
        <v>162.00864166666665</v>
      </c>
      <c r="AH130" s="52">
        <f ca="1">SUM(OFFSET(Sales!AH130,0,MAX(-INT(Stock!$E130)+1,COLUMN(Sales!$G$2)-COLUMN(Sales!AH$2)),1,MIN(INT(Stock!$E130),COLUMN(Sales!AH$2)-COLUMN(Sales!$G$2)+1)))+OFFSET(Sales!AH130,0,MAX(-INT(Stock!$E130),COLUMN(Sales!$G$2)-COLUMN(Sales!AH$2)),1,1)*(MOD(Stock!$E130,1)+MAX(INT(Stock!$E130)-(COLUMN(Sales!AH$2)-COLUMN(Sales!$G$2))-1,0))</f>
        <v>173.66492500000001</v>
      </c>
      <c r="AI130" s="52">
        <f ca="1">SUM(OFFSET(Sales!AI130,0,MAX(-INT(Stock!$E130)+1,COLUMN(Sales!$G$2)-COLUMN(Sales!AI$2)),1,MIN(INT(Stock!$E130),COLUMN(Sales!AI$2)-COLUMN(Sales!$G$2)+1)))+OFFSET(Sales!AI130,0,MAX(-INT(Stock!$E130),COLUMN(Sales!$G$2)-COLUMN(Sales!AI$2)),1,1)*(MOD(Stock!$E130,1)+MAX(INT(Stock!$E130)-(COLUMN(Sales!AI$2)-COLUMN(Sales!$G$2))-1,0))</f>
        <v>184.99938333333333</v>
      </c>
      <c r="AJ130" s="52">
        <f ca="1">SUM(OFFSET(Sales!AJ130,0,MAX(-INT(Stock!$E130)+1,COLUMN(Sales!$G$2)-COLUMN(Sales!AJ$2)),1,MIN(INT(Stock!$E130),COLUMN(Sales!AJ$2)-COLUMN(Sales!$G$2)+1)))+OFFSET(Sales!AJ130,0,MAX(-INT(Stock!$E130),COLUMN(Sales!$G$2)-COLUMN(Sales!AJ$2)),1,1)*(MOD(Stock!$E130,1)+MAX(INT(Stock!$E130)-(COLUMN(Sales!AJ$2)-COLUMN(Sales!$G$2))-1,0))</f>
        <v>196.742175</v>
      </c>
      <c r="AK130" s="52">
        <f ca="1">SUM(OFFSET(Sales!AK130,0,MAX(-INT(Stock!$E130)+1,COLUMN(Sales!$G$2)-COLUMN(Sales!AK$2)),1,MIN(INT(Stock!$E130),COLUMN(Sales!AK$2)-COLUMN(Sales!$G$2)+1)))+OFFSET(Sales!AK130,0,MAX(-INT(Stock!$E130),COLUMN(Sales!$G$2)-COLUMN(Sales!AK$2)),1,1)*(MOD(Stock!$E130,1)+MAX(INT(Stock!$E130)-(COLUMN(Sales!AK$2)-COLUMN(Sales!$G$2))-1,0))</f>
        <v>209.92758112666669</v>
      </c>
      <c r="AL130" s="52">
        <f ca="1">SUM(OFFSET(Sales!AL130,0,MAX(-INT(Stock!$E130)+1,COLUMN(Sales!$G$2)-COLUMN(Sales!AL$2)),1,MIN(INT(Stock!$E130),COLUMN(Sales!AL$2)-COLUMN(Sales!$G$2)+1)))+OFFSET(Sales!AL130,0,MAX(-INT(Stock!$E130),COLUMN(Sales!$G$2)-COLUMN(Sales!AL$2)),1,1)*(MOD(Stock!$E130,1)+MAX(INT(Stock!$E130)-(COLUMN(Sales!AL$2)-COLUMN(Sales!$G$2))-1,0))</f>
        <v>224.75314950666666</v>
      </c>
      <c r="AM130" s="52">
        <f ca="1">SUM(OFFSET(Sales!AM130,0,MAX(-INT(Stock!$E130)+1,COLUMN(Sales!$G$2)-COLUMN(Sales!AM$2)),1,MIN(INT(Stock!$E130),COLUMN(Sales!AM$2)-COLUMN(Sales!$G$2)+1)))+OFFSET(Sales!AM130,0,MAX(-INT(Stock!$E130),COLUMN(Sales!$G$2)-COLUMN(Sales!AM$2)),1,1)*(MOD(Stock!$E130,1)+MAX(INT(Stock!$E130)-(COLUMN(Sales!AM$2)-COLUMN(Sales!$G$2))-1,0))</f>
        <v>241.33808626666669</v>
      </c>
      <c r="AN130" s="52">
        <f ca="1">SUM(OFFSET(Sales!AN130,0,MAX(-INT(Stock!$E130)+1,COLUMN(Sales!$G$2)-COLUMN(Sales!AN$2)),1,MIN(INT(Stock!$E130),COLUMN(Sales!AN$2)-COLUMN(Sales!$G$2)+1)))+OFFSET(Sales!AN130,0,MAX(-INT(Stock!$E130),COLUMN(Sales!$G$2)-COLUMN(Sales!AN$2)),1,1)*(MOD(Stock!$E130,1)+MAX(INT(Stock!$E130)-(COLUMN(Sales!AN$2)-COLUMN(Sales!$G$2))-1,0))</f>
        <v>259.90930807333331</v>
      </c>
      <c r="AO130" s="52">
        <f ca="1">SUM(OFFSET(Sales!AO130,0,MAX(-INT(Stock!$E130)+1,COLUMN(Sales!$G$2)-COLUMN(Sales!AO$2)),1,MIN(INT(Stock!$E130),COLUMN(Sales!AO$2)-COLUMN(Sales!$G$2)+1)))+OFFSET(Sales!AO130,0,MAX(-INT(Stock!$E130),COLUMN(Sales!$G$2)-COLUMN(Sales!AO$2)),1,1)*(MOD(Stock!$E130,1)+MAX(INT(Stock!$E130)-(COLUMN(Sales!AO$2)-COLUMN(Sales!$G$2))-1,0))</f>
        <v>281.03223992666665</v>
      </c>
      <c r="AP130" s="52">
        <f ca="1">SUM(OFFSET(Sales!AP130,0,MAX(-INT(Stock!$E130)+1,COLUMN(Sales!$G$2)-COLUMN(Sales!AP$2)),1,MIN(INT(Stock!$E130),COLUMN(Sales!AP$2)-COLUMN(Sales!$G$2)+1)))+OFFSET(Sales!AP130,0,MAX(-INT(Stock!$E130),COLUMN(Sales!$G$2)-COLUMN(Sales!AP$2)),1,1)*(MOD(Stock!$E130,1)+MAX(INT(Stock!$E130)-(COLUMN(Sales!AP$2)-COLUMN(Sales!$G$2))-1,0))</f>
        <v>303.66610703333333</v>
      </c>
      <c r="AQ130" s="52">
        <f ca="1">SUM(OFFSET(Sales!AQ130,0,MAX(-INT(Stock!$E130)+1,COLUMN(Sales!$G$2)-COLUMN(Sales!AQ$2)),1,MIN(INT(Stock!$E130),COLUMN(Sales!AQ$2)-COLUMN(Sales!$G$2)+1)))+OFFSET(Sales!AQ130,0,MAX(-INT(Stock!$E130),COLUMN(Sales!$G$2)-COLUMN(Sales!AQ$2)),1,1)*(MOD(Stock!$E130,1)+MAX(INT(Stock!$E130)-(COLUMN(Sales!AQ$2)-COLUMN(Sales!$G$2))-1,0))</f>
        <v>325.66858215500002</v>
      </c>
      <c r="AR130" s="52">
        <f ca="1">SUM(OFFSET(Sales!AR130,0,MAX(-INT(Stock!$E130)+1,COLUMN(Sales!$G$2)-COLUMN(Sales!AR$2)),1,MIN(INT(Stock!$E130),COLUMN(Sales!AR$2)-COLUMN(Sales!$G$2)+1)))+OFFSET(Sales!AR130,0,MAX(-INT(Stock!$E130),COLUMN(Sales!$G$2)-COLUMN(Sales!AR$2)),1,1)*(MOD(Stock!$E130,1)+MAX(INT(Stock!$E130)-(COLUMN(Sales!AR$2)-COLUMN(Sales!$G$2))-1,0))</f>
        <v>341.65266833833334</v>
      </c>
      <c r="AS130" s="52">
        <f ca="1">SUM(OFFSET(Sales!AS130,0,MAX(-INT(Stock!$E130)+1,COLUMN(Sales!$G$2)-COLUMN(Sales!AS$2)),1,MIN(INT(Stock!$E130),COLUMN(Sales!AS$2)-COLUMN(Sales!$G$2)+1)))+OFFSET(Sales!AS130,0,MAX(-INT(Stock!$E130),COLUMN(Sales!$G$2)-COLUMN(Sales!AS$2)),1,1)*(MOD(Stock!$E130,1)+MAX(INT(Stock!$E130)-(COLUMN(Sales!AS$2)-COLUMN(Sales!$G$2))-1,0))</f>
        <v>349.87525278999999</v>
      </c>
      <c r="AT130" s="52">
        <f ca="1">SUM(OFFSET(Sales!AT130,0,MAX(-INT(Stock!$E130)+1,COLUMN(Sales!$G$2)-COLUMN(Sales!AT$2)),1,MIN(INT(Stock!$E130),COLUMN(Sales!AT$2)-COLUMN(Sales!$G$2)+1)))+OFFSET(Sales!AT130,0,MAX(-INT(Stock!$E130),COLUMN(Sales!$G$2)-COLUMN(Sales!AT$2)),1,1)*(MOD(Stock!$E130,1)+MAX(INT(Stock!$E130)-(COLUMN(Sales!AT$2)-COLUMN(Sales!$G$2))-1,0))</f>
        <v>349.90761716166668</v>
      </c>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c r="CC130" s="52"/>
      <c r="CD130" s="52"/>
      <c r="CE130" s="52"/>
    </row>
    <row r="131" spans="2:83" x14ac:dyDescent="0.25">
      <c r="B131" s="307"/>
      <c r="C131" s="3" t="s">
        <v>76</v>
      </c>
      <c r="E131" s="61"/>
      <c r="G131" s="20"/>
      <c r="H131" s="20"/>
      <c r="I131" s="20"/>
      <c r="J131" s="20"/>
      <c r="K131" s="20"/>
      <c r="L131" s="20"/>
      <c r="M131" s="20"/>
      <c r="N131" s="20"/>
      <c r="O131" s="20"/>
      <c r="P131" s="20"/>
      <c r="Q131" s="20"/>
      <c r="R131" s="20"/>
      <c r="S131" s="20"/>
      <c r="T131" s="20"/>
      <c r="U131" s="20"/>
      <c r="V131" s="20"/>
      <c r="W131" s="6">
        <f t="shared" ref="W131" ca="1" si="95">SUM(W129:W130)</f>
        <v>156.94827898484004</v>
      </c>
      <c r="X131" s="6">
        <f t="shared" ref="X131:CE131" ca="1" si="96">SUM(X129:X130)</f>
        <v>172.9327544276</v>
      </c>
      <c r="Y131" s="6">
        <f t="shared" ca="1" si="96"/>
        <v>190.63194936400001</v>
      </c>
      <c r="Z131" s="6">
        <f t="shared" ca="1" si="96"/>
        <v>211.62149929333333</v>
      </c>
      <c r="AA131" s="6">
        <f t="shared" ca="1" si="96"/>
        <v>236.4207510666667</v>
      </c>
      <c r="AB131" s="6">
        <f t="shared" ca="1" si="96"/>
        <v>265.92958266666665</v>
      </c>
      <c r="AC131" s="6">
        <f t="shared" ca="1" si="96"/>
        <v>299.29290666666668</v>
      </c>
      <c r="AD131" s="6">
        <f t="shared" ca="1" si="96"/>
        <v>337.59436666666664</v>
      </c>
      <c r="AE131" s="6">
        <f t="shared" ca="1" si="96"/>
        <v>379.39956666666666</v>
      </c>
      <c r="AF131" s="6">
        <f t="shared" ca="1" si="96"/>
        <v>424.13949999999994</v>
      </c>
      <c r="AG131" s="6">
        <f t="shared" ca="1" si="96"/>
        <v>470.1086416666667</v>
      </c>
      <c r="AH131" s="6">
        <f t="shared" ca="1" si="96"/>
        <v>516.93159166666669</v>
      </c>
      <c r="AI131" s="6">
        <f t="shared" ca="1" si="96"/>
        <v>563.5327166666666</v>
      </c>
      <c r="AJ131" s="6">
        <f t="shared" ca="1" si="96"/>
        <v>610.82380899999998</v>
      </c>
      <c r="AK131" s="6">
        <f t="shared" ca="1" si="96"/>
        <v>666.1282822733333</v>
      </c>
      <c r="AL131" s="6">
        <f t="shared" ca="1" si="96"/>
        <v>751.35843462666662</v>
      </c>
      <c r="AM131" s="6">
        <f t="shared" ca="1" si="96"/>
        <v>871.19965469333329</v>
      </c>
      <c r="AN131" s="6">
        <f t="shared" ca="1" si="96"/>
        <v>1030.4563933266666</v>
      </c>
      <c r="AO131" s="6">
        <f t="shared" ca="1" si="96"/>
        <v>1206.6459918466667</v>
      </c>
      <c r="AP131" s="6">
        <f t="shared" ca="1" si="96"/>
        <v>1395.2508140200002</v>
      </c>
      <c r="AQ131" s="6">
        <f t="shared" ca="1" si="96"/>
        <v>1569.2555718083333</v>
      </c>
      <c r="AR131" s="6">
        <f t="shared" ca="1" si="96"/>
        <v>1715.1040166583334</v>
      </c>
      <c r="AS131" s="6">
        <f t="shared" ca="1" si="96"/>
        <v>1817.4866713766669</v>
      </c>
      <c r="AT131" s="6">
        <f t="shared" ca="1" si="96"/>
        <v>1880.7144450816668</v>
      </c>
      <c r="AU131" s="6">
        <f t="shared" si="96"/>
        <v>0</v>
      </c>
      <c r="AV131" s="6">
        <f t="shared" si="96"/>
        <v>0</v>
      </c>
      <c r="AW131" s="6">
        <f t="shared" si="96"/>
        <v>0</v>
      </c>
      <c r="AX131" s="6">
        <f t="shared" si="96"/>
        <v>0</v>
      </c>
      <c r="AY131" s="6">
        <f t="shared" si="96"/>
        <v>0</v>
      </c>
      <c r="AZ131" s="6">
        <f t="shared" si="96"/>
        <v>0</v>
      </c>
      <c r="BA131" s="6">
        <f t="shared" si="96"/>
        <v>0</v>
      </c>
      <c r="BB131" s="6">
        <f t="shared" si="96"/>
        <v>0</v>
      </c>
      <c r="BC131" s="6">
        <f t="shared" si="96"/>
        <v>0</v>
      </c>
      <c r="BD131" s="6">
        <f t="shared" si="96"/>
        <v>0</v>
      </c>
      <c r="BE131" s="6">
        <f t="shared" si="96"/>
        <v>0</v>
      </c>
      <c r="BF131" s="6">
        <f t="shared" si="96"/>
        <v>0</v>
      </c>
      <c r="BG131" s="6">
        <f t="shared" si="96"/>
        <v>0</v>
      </c>
      <c r="BH131" s="6">
        <f t="shared" si="96"/>
        <v>0</v>
      </c>
      <c r="BI131" s="6">
        <f t="shared" si="96"/>
        <v>0</v>
      </c>
      <c r="BJ131" s="6">
        <f t="shared" si="96"/>
        <v>0</v>
      </c>
      <c r="BK131" s="6">
        <f t="shared" si="96"/>
        <v>0</v>
      </c>
      <c r="BL131" s="6">
        <f t="shared" si="96"/>
        <v>0</v>
      </c>
      <c r="BM131" s="6">
        <f t="shared" si="96"/>
        <v>0</v>
      </c>
      <c r="BN131" s="6">
        <f t="shared" si="96"/>
        <v>0</v>
      </c>
      <c r="BO131" s="6">
        <f t="shared" si="96"/>
        <v>0</v>
      </c>
      <c r="BP131" s="6">
        <f t="shared" si="96"/>
        <v>0</v>
      </c>
      <c r="BQ131" s="6">
        <f t="shared" si="96"/>
        <v>0</v>
      </c>
      <c r="BR131" s="6">
        <f t="shared" si="96"/>
        <v>0</v>
      </c>
      <c r="BS131" s="6">
        <f t="shared" si="96"/>
        <v>0</v>
      </c>
      <c r="BT131" s="6">
        <f t="shared" si="96"/>
        <v>0</v>
      </c>
      <c r="BU131" s="6">
        <f t="shared" si="96"/>
        <v>0</v>
      </c>
      <c r="BV131" s="6">
        <f t="shared" si="96"/>
        <v>0</v>
      </c>
      <c r="BW131" s="6">
        <f t="shared" si="96"/>
        <v>0</v>
      </c>
      <c r="BX131" s="6">
        <f t="shared" si="96"/>
        <v>0</v>
      </c>
      <c r="BY131" s="6">
        <f t="shared" si="96"/>
        <v>0</v>
      </c>
      <c r="BZ131" s="6">
        <f t="shared" si="96"/>
        <v>0</v>
      </c>
      <c r="CA131" s="6">
        <f t="shared" si="96"/>
        <v>0</v>
      </c>
      <c r="CB131" s="6">
        <f t="shared" si="96"/>
        <v>0</v>
      </c>
      <c r="CC131" s="6">
        <f t="shared" si="96"/>
        <v>0</v>
      </c>
      <c r="CD131" s="6">
        <f t="shared" si="96"/>
        <v>0</v>
      </c>
      <c r="CE131" s="6">
        <f t="shared" si="96"/>
        <v>0</v>
      </c>
    </row>
    <row r="132" spans="2:83" ht="24" x14ac:dyDescent="0.25">
      <c r="B132" s="307" t="s">
        <v>73</v>
      </c>
      <c r="C132" s="54" t="s">
        <v>13</v>
      </c>
      <c r="E132" s="61">
        <f>'Life&amp;Use'!M11</f>
        <v>4.4444444444444446</v>
      </c>
      <c r="G132" s="211"/>
      <c r="H132" s="211"/>
      <c r="I132" s="211"/>
      <c r="J132" s="211"/>
      <c r="K132" s="211"/>
      <c r="L132" s="211"/>
      <c r="M132" s="211"/>
      <c r="N132" s="211"/>
      <c r="O132" s="211"/>
      <c r="P132" s="211"/>
      <c r="Q132" s="211"/>
      <c r="R132" s="211"/>
      <c r="S132" s="211"/>
      <c r="T132" s="211"/>
      <c r="U132" s="211"/>
      <c r="V132" s="211"/>
      <c r="W132" s="52">
        <f ca="1">SUM(OFFSET(Sales!W132,0,MAX(-INT(Stock!$E132)+1,COLUMN(Sales!$G$2)-COLUMN(Sales!W$2)),1,MIN(INT(Stock!$E132),COLUMN(Sales!W$2)-COLUMN(Sales!$G$2)+1)))+OFFSET(Sales!W132,0,MAX(-INT(Stock!$E132),COLUMN(Sales!$G$2)-COLUMN(Sales!W$2)),1,1)*(MOD(Stock!$E132,1)+MAX(INT(Stock!$E132)-(COLUMN(Sales!W$2)-COLUMN(Sales!$G$2))-1,0))</f>
        <v>12.736427830381562</v>
      </c>
      <c r="X132" s="52">
        <f ca="1">SUM(OFFSET(Sales!X132,0,MAX(-INT(Stock!$E132)+1,COLUMN(Sales!$G$2)-COLUMN(Sales!X$2)),1,MIN(INT(Stock!$E132),COLUMN(Sales!X$2)-COLUMN(Sales!$G$2)+1)))+OFFSET(Sales!X132,0,MAX(-INT(Stock!$E132),COLUMN(Sales!$G$2)-COLUMN(Sales!X$2)),1,1)*(MOD(Stock!$E132,1)+MAX(INT(Stock!$E132)-(COLUMN(Sales!X$2)-COLUMN(Sales!$G$2))-1,0))</f>
        <v>15.629667860748627</v>
      </c>
      <c r="Y132" s="52">
        <f ca="1">SUM(OFFSET(Sales!Y132,0,MAX(-INT(Stock!$E132)+1,COLUMN(Sales!$G$2)-COLUMN(Sales!Y$2)),1,MIN(INT(Stock!$E132),COLUMN(Sales!Y$2)-COLUMN(Sales!$G$2)+1)))+OFFSET(Sales!Y132,0,MAX(-INT(Stock!$E132),COLUMN(Sales!$G$2)-COLUMN(Sales!Y$2)),1,1)*(MOD(Stock!$E132,1)+MAX(INT(Stock!$E132)-(COLUMN(Sales!Y$2)-COLUMN(Sales!$G$2))-1,0))</f>
        <v>19.50733685022794</v>
      </c>
      <c r="Z132" s="52">
        <f ca="1">SUM(OFFSET(Sales!Z132,0,MAX(-INT(Stock!$E132)+1,COLUMN(Sales!$G$2)-COLUMN(Sales!Z$2)),1,MIN(INT(Stock!$E132),COLUMN(Sales!Z$2)-COLUMN(Sales!$G$2)+1)))+OFFSET(Sales!Z132,0,MAX(-INT(Stock!$E132),COLUMN(Sales!$G$2)-COLUMN(Sales!Z$2)),1,1)*(MOD(Stock!$E132,1)+MAX(INT(Stock!$E132)-(COLUMN(Sales!Z$2)-COLUMN(Sales!$G$2))-1,0))</f>
        <v>24.276399722728716</v>
      </c>
      <c r="AA132" s="52">
        <f ca="1">SUM(OFFSET(Sales!AA132,0,MAX(-INT(Stock!$E132)+1,COLUMN(Sales!$G$2)-COLUMN(Sales!AA$2)),1,MIN(INT(Stock!$E132),COLUMN(Sales!AA$2)-COLUMN(Sales!$G$2)+1)))+OFFSET(Sales!AA132,0,MAX(-INT(Stock!$E132),COLUMN(Sales!$G$2)-COLUMN(Sales!AA$2)),1,1)*(MOD(Stock!$E132,1)+MAX(INT(Stock!$E132)-(COLUMN(Sales!AA$2)-COLUMN(Sales!$G$2))-1,0))</f>
        <v>29.811393057667971</v>
      </c>
      <c r="AB132" s="52">
        <f ca="1">SUM(OFFSET(Sales!AB132,0,MAX(-INT(Stock!$E132)+1,COLUMN(Sales!$G$2)-COLUMN(Sales!AB$2)),1,MIN(INT(Stock!$E132),COLUMN(Sales!AB$2)-COLUMN(Sales!$G$2)+1)))+OFFSET(Sales!AB132,0,MAX(-INT(Stock!$E132),COLUMN(Sales!$G$2)-COLUMN(Sales!AB$2)),1,1)*(MOD(Stock!$E132,1)+MAX(INT(Stock!$E132)-(COLUMN(Sales!AB$2)-COLUMN(Sales!$G$2))-1,0))</f>
        <v>36.109595316113769</v>
      </c>
      <c r="AC132" s="52">
        <f ca="1">SUM(OFFSET(Sales!AC132,0,MAX(-INT(Stock!$E132)+1,COLUMN(Sales!$G$2)-COLUMN(Sales!AC$2)),1,MIN(INT(Stock!$E132),COLUMN(Sales!AC$2)-COLUMN(Sales!$G$2)+1)))+OFFSET(Sales!AC132,0,MAX(-INT(Stock!$E132),COLUMN(Sales!$G$2)-COLUMN(Sales!AC$2)),1,1)*(MOD(Stock!$E132,1)+MAX(INT(Stock!$E132)-(COLUMN(Sales!AC$2)-COLUMN(Sales!$G$2))-1,0))</f>
        <v>42.821973584062988</v>
      </c>
      <c r="AD132" s="52">
        <f ca="1">SUM(OFFSET(Sales!AD132,0,MAX(-INT(Stock!$E132)+1,COLUMN(Sales!$G$2)-COLUMN(Sales!AD$2)),1,MIN(INT(Stock!$E132),COLUMN(Sales!AD$2)-COLUMN(Sales!$G$2)+1)))+OFFSET(Sales!AD132,0,MAX(-INT(Stock!$E132),COLUMN(Sales!$G$2)-COLUMN(Sales!AD$2)),1,1)*(MOD(Stock!$E132,1)+MAX(INT(Stock!$E132)-(COLUMN(Sales!AD$2)-COLUMN(Sales!$G$2))-1,0))</f>
        <v>49.623131154926128</v>
      </c>
      <c r="AE132" s="52">
        <f ca="1">SUM(OFFSET(Sales!AE132,0,MAX(-INT(Stock!$E132)+1,COLUMN(Sales!$G$2)-COLUMN(Sales!AE$2)),1,MIN(INT(Stock!$E132),COLUMN(Sales!AE$2)-COLUMN(Sales!$G$2)+1)))+OFFSET(Sales!AE132,0,MAX(-INT(Stock!$E132),COLUMN(Sales!$G$2)-COLUMN(Sales!AE$2)),1,1)*(MOD(Stock!$E132,1)+MAX(INT(Stock!$E132)-(COLUMN(Sales!AE$2)-COLUMN(Sales!$G$2))-1,0))</f>
        <v>56.498789184981803</v>
      </c>
      <c r="AF132" s="52">
        <f ca="1">SUM(OFFSET(Sales!AF132,0,MAX(-INT(Stock!$E132)+1,COLUMN(Sales!$G$2)-COLUMN(Sales!AF$2)),1,MIN(INT(Stock!$E132),COLUMN(Sales!AF$2)-COLUMN(Sales!$G$2)+1)))+OFFSET(Sales!AF132,0,MAX(-INT(Stock!$E132),COLUMN(Sales!$G$2)-COLUMN(Sales!AF$2)),1,1)*(MOD(Stock!$E132,1)+MAX(INT(Stock!$E132)-(COLUMN(Sales!AF$2)-COLUMN(Sales!$G$2))-1,0))</f>
        <v>63.431237722407054</v>
      </c>
      <c r="AG132" s="52">
        <f ca="1">SUM(OFFSET(Sales!AG132,0,MAX(-INT(Stock!$E132)+1,COLUMN(Sales!$G$2)-COLUMN(Sales!AG$2)),1,MIN(INT(Stock!$E132),COLUMN(Sales!AG$2)-COLUMN(Sales!$G$2)+1)))+OFFSET(Sales!AG132,0,MAX(-INT(Stock!$E132),COLUMN(Sales!$G$2)-COLUMN(Sales!AG$2)),1,1)*(MOD(Stock!$E132,1)+MAX(INT(Stock!$E132)-(COLUMN(Sales!AG$2)-COLUMN(Sales!$G$2))-1,0))</f>
        <v>70.401682664052856</v>
      </c>
      <c r="AH132" s="52">
        <f ca="1">SUM(OFFSET(Sales!AH132,0,MAX(-INT(Stock!$E132)+1,COLUMN(Sales!$G$2)-COLUMN(Sales!AH$2)),1,MIN(INT(Stock!$E132),COLUMN(Sales!AH$2)-COLUMN(Sales!$G$2)+1)))+OFFSET(Sales!AH132,0,MAX(-INT(Stock!$E132),COLUMN(Sales!$G$2)-COLUMN(Sales!AH$2)),1,1)*(MOD(Stock!$E132,1)+MAX(INT(Stock!$E132)-(COLUMN(Sales!AH$2)-COLUMN(Sales!$G$2))-1,0))</f>
        <v>77.397181604957325</v>
      </c>
      <c r="AI132" s="52">
        <f ca="1">SUM(OFFSET(Sales!AI132,0,MAX(-INT(Stock!$E132)+1,COLUMN(Sales!$G$2)-COLUMN(Sales!AI$2)),1,MIN(INT(Stock!$E132),COLUMN(Sales!AI$2)-COLUMN(Sales!$G$2)+1)))+OFFSET(Sales!AI132,0,MAX(-INT(Stock!$E132),COLUMN(Sales!$G$2)-COLUMN(Sales!AI$2)),1,1)*(MOD(Stock!$E132,1)+MAX(INT(Stock!$E132)-(COLUMN(Sales!AI$2)-COLUMN(Sales!$G$2))-1,0))</f>
        <v>84.396811453337591</v>
      </c>
      <c r="AJ132" s="52">
        <f ca="1">SUM(OFFSET(Sales!AJ132,0,MAX(-INT(Stock!$E132)+1,COLUMN(Sales!$G$2)-COLUMN(Sales!AJ$2)),1,MIN(INT(Stock!$E132),COLUMN(Sales!AJ$2)-COLUMN(Sales!$G$2)+1)))+OFFSET(Sales!AJ132,0,MAX(-INT(Stock!$E132),COLUMN(Sales!$G$2)-COLUMN(Sales!AJ$2)),1,1)*(MOD(Stock!$E132,1)+MAX(INT(Stock!$E132)-(COLUMN(Sales!AJ$2)-COLUMN(Sales!$G$2))-1,0))</f>
        <v>91.346949603631359</v>
      </c>
      <c r="AK132" s="52">
        <f ca="1">SUM(OFFSET(Sales!AK132,0,MAX(-INT(Stock!$E132)+1,COLUMN(Sales!$G$2)-COLUMN(Sales!AK$2)),1,MIN(INT(Stock!$E132),COLUMN(Sales!AK$2)-COLUMN(Sales!$G$2)+1)))+OFFSET(Sales!AK132,0,MAX(-INT(Stock!$E132),COLUMN(Sales!$G$2)-COLUMN(Sales!AK$2)),1,1)*(MOD(Stock!$E132,1)+MAX(INT(Stock!$E132)-(COLUMN(Sales!AK$2)-COLUMN(Sales!$G$2))-1,0))</f>
        <v>98.158653386380351</v>
      </c>
      <c r="AL132" s="52">
        <f ca="1">SUM(OFFSET(Sales!AL132,0,MAX(-INT(Stock!$E132)+1,COLUMN(Sales!$G$2)-COLUMN(Sales!AL$2)),1,MIN(INT(Stock!$E132),COLUMN(Sales!AL$2)-COLUMN(Sales!$G$2)+1)))+OFFSET(Sales!AL132,0,MAX(-INT(Stock!$E132),COLUMN(Sales!$G$2)-COLUMN(Sales!AL$2)),1,1)*(MOD(Stock!$E132,1)+MAX(INT(Stock!$E132)-(COLUMN(Sales!AL$2)-COLUMN(Sales!$G$2))-1,0))</f>
        <v>104.68336610716715</v>
      </c>
      <c r="AM132" s="52">
        <f ca="1">SUM(OFFSET(Sales!AM132,0,MAX(-INT(Stock!$E132)+1,COLUMN(Sales!$G$2)-COLUMN(Sales!AM$2)),1,MIN(INT(Stock!$E132),COLUMN(Sales!AM$2)-COLUMN(Sales!$G$2)+1)))+OFFSET(Sales!AM132,0,MAX(-INT(Stock!$E132),COLUMN(Sales!$G$2)-COLUMN(Sales!AM$2)),1,1)*(MOD(Stock!$E132,1)+MAX(INT(Stock!$E132)-(COLUMN(Sales!AM$2)-COLUMN(Sales!$G$2))-1,0))</f>
        <v>110.74437607441783</v>
      </c>
      <c r="AN132" s="52">
        <f ca="1">SUM(OFFSET(Sales!AN132,0,MAX(-INT(Stock!$E132)+1,COLUMN(Sales!$G$2)-COLUMN(Sales!AN$2)),1,MIN(INT(Stock!$E132),COLUMN(Sales!AN$2)-COLUMN(Sales!$G$2)+1)))+OFFSET(Sales!AN132,0,MAX(-INT(Stock!$E132),COLUMN(Sales!$G$2)-COLUMN(Sales!AN$2)),1,1)*(MOD(Stock!$E132,1)+MAX(INT(Stock!$E132)-(COLUMN(Sales!AN$2)-COLUMN(Sales!$G$2))-1,0))</f>
        <v>116.20160033013343</v>
      </c>
      <c r="AO132" s="52">
        <f ca="1">SUM(OFFSET(Sales!AO132,0,MAX(-INT(Stock!$E132)+1,COLUMN(Sales!$G$2)-COLUMN(Sales!AO$2)),1,MIN(INT(Stock!$E132),COLUMN(Sales!AO$2)-COLUMN(Sales!$G$2)+1)))+OFFSET(Sales!AO132,0,MAX(-INT(Stock!$E132),COLUMN(Sales!$G$2)-COLUMN(Sales!AO$2)),1,1)*(MOD(Stock!$E132,1)+MAX(INT(Stock!$E132)-(COLUMN(Sales!AO$2)-COLUMN(Sales!$G$2))-1,0))</f>
        <v>120.96187453994564</v>
      </c>
      <c r="AP132" s="52">
        <f ca="1">SUM(OFFSET(Sales!AP132,0,MAX(-INT(Stock!$E132)+1,COLUMN(Sales!$G$2)-COLUMN(Sales!AP$2)),1,MIN(INT(Stock!$E132),COLUMN(Sales!AP$2)-COLUMN(Sales!$G$2)+1)))+OFFSET(Sales!AP132,0,MAX(-INT(Stock!$E132),COLUMN(Sales!$G$2)-COLUMN(Sales!AP$2)),1,1)*(MOD(Stock!$E132,1)+MAX(INT(Stock!$E132)-(COLUMN(Sales!AP$2)-COLUMN(Sales!$G$2))-1,0))</f>
        <v>125.04346089426254</v>
      </c>
      <c r="AQ132" s="52">
        <f ca="1">SUM(OFFSET(Sales!AQ132,0,MAX(-INT(Stock!$E132)+1,COLUMN(Sales!$G$2)-COLUMN(Sales!AQ$2)),1,MIN(INT(Stock!$E132),COLUMN(Sales!AQ$2)-COLUMN(Sales!$G$2)+1)))+OFFSET(Sales!AQ132,0,MAX(-INT(Stock!$E132),COLUMN(Sales!$G$2)-COLUMN(Sales!AQ$2)),1,1)*(MOD(Stock!$E132,1)+MAX(INT(Stock!$E132)-(COLUMN(Sales!AQ$2)-COLUMN(Sales!$G$2))-1,0))</f>
        <v>128.33905373862234</v>
      </c>
      <c r="AR132" s="52">
        <f ca="1">SUM(OFFSET(Sales!AR132,0,MAX(-INT(Stock!$E132)+1,COLUMN(Sales!$G$2)-COLUMN(Sales!AR$2)),1,MIN(INT(Stock!$E132),COLUMN(Sales!AR$2)-COLUMN(Sales!$G$2)+1)))+OFFSET(Sales!AR132,0,MAX(-INT(Stock!$E132),COLUMN(Sales!$G$2)-COLUMN(Sales!AR$2)),1,1)*(MOD(Stock!$E132,1)+MAX(INT(Stock!$E132)-(COLUMN(Sales!AR$2)-COLUMN(Sales!$G$2))-1,0))</f>
        <v>130.81484302338146</v>
      </c>
      <c r="AS132" s="52">
        <f ca="1">SUM(OFFSET(Sales!AS132,0,MAX(-INT(Stock!$E132)+1,COLUMN(Sales!$G$2)-COLUMN(Sales!AS$2)),1,MIN(INT(Stock!$E132),COLUMN(Sales!AS$2)-COLUMN(Sales!$G$2)+1)))+OFFSET(Sales!AS132,0,MAX(-INT(Stock!$E132),COLUMN(Sales!$G$2)-COLUMN(Sales!AS$2)),1,1)*(MOD(Stock!$E132,1)+MAX(INT(Stock!$E132)-(COLUMN(Sales!AS$2)-COLUMN(Sales!$G$2))-1,0))</f>
        <v>133.0369361390261</v>
      </c>
      <c r="AT132" s="52">
        <f ca="1">SUM(OFFSET(Sales!AT132,0,MAX(-INT(Stock!$E132)+1,COLUMN(Sales!$G$2)-COLUMN(Sales!AT$2)),1,MIN(INT(Stock!$E132),COLUMN(Sales!AT$2)-COLUMN(Sales!$G$2)+1)))+OFFSET(Sales!AT132,0,MAX(-INT(Stock!$E132),COLUMN(Sales!$G$2)-COLUMN(Sales!AT$2)),1,1)*(MOD(Stock!$E132,1)+MAX(INT(Stock!$E132)-(COLUMN(Sales!AT$2)-COLUMN(Sales!$G$2))-1,0))</f>
        <v>136.59920678403466</v>
      </c>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c r="CC132" s="52"/>
      <c r="CD132" s="52"/>
      <c r="CE132" s="52"/>
    </row>
    <row r="133" spans="2:83" x14ac:dyDescent="0.25">
      <c r="B133" s="307"/>
      <c r="C133" s="54" t="s">
        <v>14</v>
      </c>
      <c r="E133" s="61">
        <f>'Life&amp;Use'!N11</f>
        <v>2.2222222222222223</v>
      </c>
      <c r="G133" s="211"/>
      <c r="H133" s="211"/>
      <c r="I133" s="211"/>
      <c r="J133" s="211"/>
      <c r="K133" s="211"/>
      <c r="L133" s="211"/>
      <c r="M133" s="211"/>
      <c r="N133" s="211"/>
      <c r="O133" s="211"/>
      <c r="P133" s="211"/>
      <c r="Q133" s="211"/>
      <c r="R133" s="211"/>
      <c r="S133" s="211"/>
      <c r="T133" s="211"/>
      <c r="U133" s="211"/>
      <c r="V133" s="211"/>
      <c r="W133" s="52">
        <f ca="1">SUM(OFFSET(Sales!W133,0,MAX(-INT(Stock!$E133)+1,COLUMN(Sales!$G$2)-COLUMN(Sales!W$2)),1,MIN(INT(Stock!$E133),COLUMN(Sales!W$2)-COLUMN(Sales!$G$2)+1)))+OFFSET(Sales!W133,0,MAX(-INT(Stock!$E133),COLUMN(Sales!$G$2)-COLUMN(Sales!W$2)),1,1)*(MOD(Stock!$E133,1)+MAX(INT(Stock!$E133)-(COLUMN(Sales!W$2)-COLUMN(Sales!$G$2))-1,0))</f>
        <v>5.8266666666666653</v>
      </c>
      <c r="X133" s="52">
        <f ca="1">SUM(OFFSET(Sales!X133,0,MAX(-INT(Stock!$E133)+1,COLUMN(Sales!$G$2)-COLUMN(Sales!X$2)),1,MIN(INT(Stock!$E133),COLUMN(Sales!X$2)-COLUMN(Sales!$G$2)+1)))+OFFSET(Sales!X133,0,MAX(-INT(Stock!$E133),COLUMN(Sales!$G$2)-COLUMN(Sales!X$2)),1,1)*(MOD(Stock!$E133,1)+MAX(INT(Stock!$E133)-(COLUMN(Sales!X$2)-COLUMN(Sales!$G$2))-1,0))</f>
        <v>10.199999999999998</v>
      </c>
      <c r="Y133" s="52">
        <f ca="1">SUM(OFFSET(Sales!Y133,0,MAX(-INT(Stock!$E133)+1,COLUMN(Sales!$G$2)-COLUMN(Sales!Y$2)),1,MIN(INT(Stock!$E133),COLUMN(Sales!Y$2)-COLUMN(Sales!$G$2)+1)))+OFFSET(Sales!Y133,0,MAX(-INT(Stock!$E133),COLUMN(Sales!$G$2)-COLUMN(Sales!Y$2)),1,1)*(MOD(Stock!$E133,1)+MAX(INT(Stock!$E133)-(COLUMN(Sales!Y$2)-COLUMN(Sales!$G$2))-1,0))</f>
        <v>17.999999999999996</v>
      </c>
      <c r="Z133" s="52">
        <f ca="1">SUM(OFFSET(Sales!Z133,0,MAX(-INT(Stock!$E133)+1,COLUMN(Sales!$G$2)-COLUMN(Sales!Z$2)),1,MIN(INT(Stock!$E133),COLUMN(Sales!Z$2)-COLUMN(Sales!$G$2)+1)))+OFFSET(Sales!Z133,0,MAX(-INT(Stock!$E133),COLUMN(Sales!$G$2)-COLUMN(Sales!Z$2)),1,1)*(MOD(Stock!$E133,1)+MAX(INT(Stock!$E133)-(COLUMN(Sales!Z$2)-COLUMN(Sales!$G$2))-1,0))</f>
        <v>27.481481481481474</v>
      </c>
      <c r="AA133" s="52">
        <f ca="1">SUM(OFFSET(Sales!AA133,0,MAX(-INT(Stock!$E133)+1,COLUMN(Sales!$G$2)-COLUMN(Sales!AA$2)),1,MIN(INT(Stock!$E133),COLUMN(Sales!AA$2)-COLUMN(Sales!$G$2)+1)))+OFFSET(Sales!AA133,0,MAX(-INT(Stock!$E133),COLUMN(Sales!$G$2)-COLUMN(Sales!AA$2)),1,1)*(MOD(Stock!$E133,1)+MAX(INT(Stock!$E133)-(COLUMN(Sales!AA$2)-COLUMN(Sales!$G$2))-1,0))</f>
        <v>34.370370370370367</v>
      </c>
      <c r="AB133" s="52">
        <f ca="1">SUM(OFFSET(Sales!AB133,0,MAX(-INT(Stock!$E133)+1,COLUMN(Sales!$G$2)-COLUMN(Sales!AB$2)),1,MIN(INT(Stock!$E133),COLUMN(Sales!AB$2)-COLUMN(Sales!$G$2)+1)))+OFFSET(Sales!AB133,0,MAX(-INT(Stock!$E133),COLUMN(Sales!$G$2)-COLUMN(Sales!AB$2)),1,1)*(MOD(Stock!$E133,1)+MAX(INT(Stock!$E133)-(COLUMN(Sales!AB$2)-COLUMN(Sales!$G$2))-1,0))</f>
        <v>38.074074074074062</v>
      </c>
      <c r="AC133" s="52">
        <f ca="1">SUM(OFFSET(Sales!AC133,0,MAX(-INT(Stock!$E133)+1,COLUMN(Sales!$G$2)-COLUMN(Sales!AC$2)),1,MIN(INT(Stock!$E133),COLUMN(Sales!AC$2)-COLUMN(Sales!$G$2)+1)))+OFFSET(Sales!AC133,0,MAX(-INT(Stock!$E133),COLUMN(Sales!$G$2)-COLUMN(Sales!AC$2)),1,1)*(MOD(Stock!$E133,1)+MAX(INT(Stock!$E133)-(COLUMN(Sales!AC$2)-COLUMN(Sales!$G$2))-1,0))</f>
        <v>39.703703703703695</v>
      </c>
      <c r="AD133" s="52">
        <f ca="1">SUM(OFFSET(Sales!AD133,0,MAX(-INT(Stock!$E133)+1,COLUMN(Sales!$G$2)-COLUMN(Sales!AD$2)),1,MIN(INT(Stock!$E133),COLUMN(Sales!AD$2)-COLUMN(Sales!$G$2)+1)))+OFFSET(Sales!AD133,0,MAX(-INT(Stock!$E133),COLUMN(Sales!$G$2)-COLUMN(Sales!AD$2)),1,1)*(MOD(Stock!$E133,1)+MAX(INT(Stock!$E133)-(COLUMN(Sales!AD$2)-COLUMN(Sales!$G$2))-1,0))</f>
        <v>39.999999999999993</v>
      </c>
      <c r="AE133" s="52">
        <f ca="1">SUM(OFFSET(Sales!AE133,0,MAX(-INT(Stock!$E133)+1,COLUMN(Sales!$G$2)-COLUMN(Sales!AE$2)),1,MIN(INT(Stock!$E133),COLUMN(Sales!AE$2)-COLUMN(Sales!$G$2)+1)))+OFFSET(Sales!AE133,0,MAX(-INT(Stock!$E133),COLUMN(Sales!$G$2)-COLUMN(Sales!AE$2)),1,1)*(MOD(Stock!$E133,1)+MAX(INT(Stock!$E133)-(COLUMN(Sales!AE$2)-COLUMN(Sales!$G$2))-1,0))</f>
        <v>39.999999999999993</v>
      </c>
      <c r="AF133" s="52">
        <f ca="1">SUM(OFFSET(Sales!AF133,0,MAX(-INT(Stock!$E133)+1,COLUMN(Sales!$G$2)-COLUMN(Sales!AF$2)),1,MIN(INT(Stock!$E133),COLUMN(Sales!AF$2)-COLUMN(Sales!$G$2)+1)))+OFFSET(Sales!AF133,0,MAX(-INT(Stock!$E133),COLUMN(Sales!$G$2)-COLUMN(Sales!AF$2)),1,1)*(MOD(Stock!$E133,1)+MAX(INT(Stock!$E133)-(COLUMN(Sales!AF$2)-COLUMN(Sales!$G$2))-1,0))</f>
        <v>39.999999999999993</v>
      </c>
      <c r="AG133" s="52">
        <f ca="1">SUM(OFFSET(Sales!AG133,0,MAX(-INT(Stock!$E133)+1,COLUMN(Sales!$G$2)-COLUMN(Sales!AG$2)),1,MIN(INT(Stock!$E133),COLUMN(Sales!AG$2)-COLUMN(Sales!$G$2)+1)))+OFFSET(Sales!AG133,0,MAX(-INT(Stock!$E133),COLUMN(Sales!$G$2)-COLUMN(Sales!AG$2)),1,1)*(MOD(Stock!$E133,1)+MAX(INT(Stock!$E133)-(COLUMN(Sales!AG$2)-COLUMN(Sales!$G$2))-1,0))</f>
        <v>39.999999999999993</v>
      </c>
      <c r="AH133" s="52">
        <f ca="1">SUM(OFFSET(Sales!AH133,0,MAX(-INT(Stock!$E133)+1,COLUMN(Sales!$G$2)-COLUMN(Sales!AH$2)),1,MIN(INT(Stock!$E133),COLUMN(Sales!AH$2)-COLUMN(Sales!$G$2)+1)))+OFFSET(Sales!AH133,0,MAX(-INT(Stock!$E133),COLUMN(Sales!$G$2)-COLUMN(Sales!AH$2)),1,1)*(MOD(Stock!$E133,1)+MAX(INT(Stock!$E133)-(COLUMN(Sales!AH$2)-COLUMN(Sales!$G$2))-1,0))</f>
        <v>39.999999999999993</v>
      </c>
      <c r="AI133" s="52">
        <f ca="1">SUM(OFFSET(Sales!AI133,0,MAX(-INT(Stock!$E133)+1,COLUMN(Sales!$G$2)-COLUMN(Sales!AI$2)),1,MIN(INT(Stock!$E133),COLUMN(Sales!AI$2)-COLUMN(Sales!$G$2)+1)))+OFFSET(Sales!AI133,0,MAX(-INT(Stock!$E133),COLUMN(Sales!$G$2)-COLUMN(Sales!AI$2)),1,1)*(MOD(Stock!$E133,1)+MAX(INT(Stock!$E133)-(COLUMN(Sales!AI$2)-COLUMN(Sales!$G$2))-1,0))</f>
        <v>39.999999999999993</v>
      </c>
      <c r="AJ133" s="52">
        <f ca="1">SUM(OFFSET(Sales!AJ133,0,MAX(-INT(Stock!$E133)+1,COLUMN(Sales!$G$2)-COLUMN(Sales!AJ$2)),1,MIN(INT(Stock!$E133),COLUMN(Sales!AJ$2)-COLUMN(Sales!$G$2)+1)))+OFFSET(Sales!AJ133,0,MAX(-INT(Stock!$E133),COLUMN(Sales!$G$2)-COLUMN(Sales!AJ$2)),1,1)*(MOD(Stock!$E133,1)+MAX(INT(Stock!$E133)-(COLUMN(Sales!AJ$2)-COLUMN(Sales!$G$2))-1,0))</f>
        <v>39.999999999999993</v>
      </c>
      <c r="AK133" s="52">
        <f ca="1">SUM(OFFSET(Sales!AK133,0,MAX(-INT(Stock!$E133)+1,COLUMN(Sales!$G$2)-COLUMN(Sales!AK$2)),1,MIN(INT(Stock!$E133),COLUMN(Sales!AK$2)-COLUMN(Sales!$G$2)+1)))+OFFSET(Sales!AK133,0,MAX(-INT(Stock!$E133),COLUMN(Sales!$G$2)-COLUMN(Sales!AK$2)),1,1)*(MOD(Stock!$E133,1)+MAX(INT(Stock!$E133)-(COLUMN(Sales!AK$2)-COLUMN(Sales!$G$2))-1,0))</f>
        <v>39.999999999999993</v>
      </c>
      <c r="AL133" s="52">
        <f ca="1">SUM(OFFSET(Sales!AL133,0,MAX(-INT(Stock!$E133)+1,COLUMN(Sales!$G$2)-COLUMN(Sales!AL$2)),1,MIN(INT(Stock!$E133),COLUMN(Sales!AL$2)-COLUMN(Sales!$G$2)+1)))+OFFSET(Sales!AL133,0,MAX(-INT(Stock!$E133),COLUMN(Sales!$G$2)-COLUMN(Sales!AL$2)),1,1)*(MOD(Stock!$E133,1)+MAX(INT(Stock!$E133)-(COLUMN(Sales!AL$2)-COLUMN(Sales!$G$2))-1,0))</f>
        <v>39.999999999999993</v>
      </c>
      <c r="AM133" s="52">
        <f ca="1">SUM(OFFSET(Sales!AM133,0,MAX(-INT(Stock!$E133)+1,COLUMN(Sales!$G$2)-COLUMN(Sales!AM$2)),1,MIN(INT(Stock!$E133),COLUMN(Sales!AM$2)-COLUMN(Sales!$G$2)+1)))+OFFSET(Sales!AM133,0,MAX(-INT(Stock!$E133),COLUMN(Sales!$G$2)-COLUMN(Sales!AM$2)),1,1)*(MOD(Stock!$E133,1)+MAX(INT(Stock!$E133)-(COLUMN(Sales!AM$2)-COLUMN(Sales!$G$2))-1,0))</f>
        <v>37.999999999999993</v>
      </c>
      <c r="AN133" s="52">
        <f ca="1">SUM(OFFSET(Sales!AN133,0,MAX(-INT(Stock!$E133)+1,COLUMN(Sales!$G$2)-COLUMN(Sales!AN$2)),1,MIN(INT(Stock!$E133),COLUMN(Sales!AN$2)-COLUMN(Sales!$G$2)+1)))+OFFSET(Sales!AN133,0,MAX(-INT(Stock!$E133),COLUMN(Sales!$G$2)-COLUMN(Sales!AN$2)),1,1)*(MOD(Stock!$E133,1)+MAX(INT(Stock!$E133)-(COLUMN(Sales!AN$2)-COLUMN(Sales!$G$2))-1,0))</f>
        <v>33.333333333333329</v>
      </c>
      <c r="AO133" s="52">
        <f ca="1">SUM(OFFSET(Sales!AO133,0,MAX(-INT(Stock!$E133)+1,COLUMN(Sales!$G$2)-COLUMN(Sales!AO$2)),1,MIN(INT(Stock!$E133),COLUMN(Sales!AO$2)-COLUMN(Sales!$G$2)+1)))+OFFSET(Sales!AO133,0,MAX(-INT(Stock!$E133),COLUMN(Sales!$G$2)-COLUMN(Sales!AO$2)),1,1)*(MOD(Stock!$E133,1)+MAX(INT(Stock!$E133)-(COLUMN(Sales!AO$2)-COLUMN(Sales!$G$2))-1,0))</f>
        <v>27.688888888888886</v>
      </c>
      <c r="AP133" s="52">
        <f ca="1">SUM(OFFSET(Sales!AP133,0,MAX(-INT(Stock!$E133)+1,COLUMN(Sales!$G$2)-COLUMN(Sales!AP$2)),1,MIN(INT(Stock!$E133),COLUMN(Sales!AP$2)-COLUMN(Sales!$G$2)+1)))+OFFSET(Sales!AP133,0,MAX(-INT(Stock!$E133),COLUMN(Sales!$G$2)-COLUMN(Sales!AP$2)),1,1)*(MOD(Stock!$E133,1)+MAX(INT(Stock!$E133)-(COLUMN(Sales!AP$2)-COLUMN(Sales!$G$2))-1,0))</f>
        <v>23.229629629629628</v>
      </c>
      <c r="AQ133" s="52">
        <f ca="1">SUM(OFFSET(Sales!AQ133,0,MAX(-INT(Stock!$E133)+1,COLUMN(Sales!$G$2)-COLUMN(Sales!AQ$2)),1,MIN(INT(Stock!$E133),COLUMN(Sales!AQ$2)-COLUMN(Sales!$G$2)+1)))+OFFSET(Sales!AQ133,0,MAX(-INT(Stock!$E133),COLUMN(Sales!$G$2)-COLUMN(Sales!AQ$2)),1,1)*(MOD(Stock!$E133,1)+MAX(INT(Stock!$E133)-(COLUMN(Sales!AQ$2)-COLUMN(Sales!$G$2))-1,0))</f>
        <v>20.799999999999997</v>
      </c>
      <c r="AR133" s="52">
        <f ca="1">SUM(OFFSET(Sales!AR133,0,MAX(-INT(Stock!$E133)+1,COLUMN(Sales!$G$2)-COLUMN(Sales!AR$2)),1,MIN(INT(Stock!$E133),COLUMN(Sales!AR$2)-COLUMN(Sales!$G$2)+1)))+OFFSET(Sales!AR133,0,MAX(-INT(Stock!$E133),COLUMN(Sales!$G$2)-COLUMN(Sales!AR$2)),1,1)*(MOD(Stock!$E133,1)+MAX(INT(Stock!$E133)-(COLUMN(Sales!AR$2)-COLUMN(Sales!$G$2))-1,0))</f>
        <v>19.170370370370367</v>
      </c>
      <c r="AS133" s="52">
        <f ca="1">SUM(OFFSET(Sales!AS133,0,MAX(-INT(Stock!$E133)+1,COLUMN(Sales!$G$2)-COLUMN(Sales!AS$2)),1,MIN(INT(Stock!$E133),COLUMN(Sales!AS$2)-COLUMN(Sales!$G$2)+1)))+OFFSET(Sales!AS133,0,MAX(-INT(Stock!$E133),COLUMN(Sales!$G$2)-COLUMN(Sales!AS$2)),1,1)*(MOD(Stock!$E133,1)+MAX(INT(Stock!$E133)-(COLUMN(Sales!AS$2)-COLUMN(Sales!$G$2))-1,0))</f>
        <v>18.118518518518513</v>
      </c>
      <c r="AT133" s="52">
        <f ca="1">SUM(OFFSET(Sales!AT133,0,MAX(-INT(Stock!$E133)+1,COLUMN(Sales!$G$2)-COLUMN(Sales!AT$2)),1,MIN(INT(Stock!$E133),COLUMN(Sales!AT$2)-COLUMN(Sales!$G$2)+1)))+OFFSET(Sales!AT133,0,MAX(-INT(Stock!$E133),COLUMN(Sales!$G$2)-COLUMN(Sales!AT$2)),1,1)*(MOD(Stock!$E133,1)+MAX(INT(Stock!$E133)-(COLUMN(Sales!AT$2)-COLUMN(Sales!$G$2))-1,0))</f>
        <v>17.407407407407405</v>
      </c>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52"/>
      <c r="CD133" s="52"/>
      <c r="CE133" s="52"/>
    </row>
    <row r="134" spans="2:83" x14ac:dyDescent="0.25">
      <c r="B134" s="307"/>
      <c r="C134" s="54" t="s">
        <v>15</v>
      </c>
      <c r="E134" s="61">
        <f>'Life&amp;Use'!O11</f>
        <v>4.4444444444444446</v>
      </c>
      <c r="G134" s="211"/>
      <c r="H134" s="211"/>
      <c r="I134" s="211"/>
      <c r="J134" s="211"/>
      <c r="K134" s="211"/>
      <c r="L134" s="211"/>
      <c r="M134" s="211"/>
      <c r="N134" s="211"/>
      <c r="O134" s="211"/>
      <c r="P134" s="211"/>
      <c r="Q134" s="211"/>
      <c r="R134" s="211"/>
      <c r="S134" s="211"/>
      <c r="T134" s="211"/>
      <c r="U134" s="211"/>
      <c r="V134" s="211"/>
      <c r="W134" s="52">
        <f ca="1">SUM(OFFSET(Sales!W134,0,MAX(-INT(Stock!$E134)+1,COLUMN(Sales!$G$2)-COLUMN(Sales!W$2)),1,MIN(INT(Stock!$E134),COLUMN(Sales!W$2)-COLUMN(Sales!$G$2)+1)))+OFFSET(Sales!W134,0,MAX(-INT(Stock!$E134),COLUMN(Sales!$G$2)-COLUMN(Sales!W$2)),1,1)*(MOD(Stock!$E134,1)+MAX(INT(Stock!$E134)-(COLUMN(Sales!W$2)-COLUMN(Sales!$G$2))-1,0))</f>
        <v>39.145116410839996</v>
      </c>
      <c r="X134" s="52">
        <f ca="1">SUM(OFFSET(Sales!X134,0,MAX(-INT(Stock!$E134)+1,COLUMN(Sales!$G$2)-COLUMN(Sales!X$2)),1,MIN(INT(Stock!$E134),COLUMN(Sales!X$2)-COLUMN(Sales!$G$2)+1)))+OFFSET(Sales!X134,0,MAX(-INT(Stock!$E134),COLUMN(Sales!$G$2)-COLUMN(Sales!X$2)),1,1)*(MOD(Stock!$E134,1)+MAX(INT(Stock!$E134)-(COLUMN(Sales!X$2)-COLUMN(Sales!$G$2))-1,0))</f>
        <v>42.328686967599992</v>
      </c>
      <c r="Y134" s="52">
        <f ca="1">SUM(OFFSET(Sales!Y134,0,MAX(-INT(Stock!$E134)+1,COLUMN(Sales!$G$2)-COLUMN(Sales!Y$2)),1,MIN(INT(Stock!$E134),COLUMN(Sales!Y$2)-COLUMN(Sales!$G$2)+1)))+OFFSET(Sales!Y134,0,MAX(-INT(Stock!$E134),COLUMN(Sales!$G$2)-COLUMN(Sales!Y$2)),1,1)*(MOD(Stock!$E134,1)+MAX(INT(Stock!$E134)-(COLUMN(Sales!Y$2)-COLUMN(Sales!$G$2))-1,0))</f>
        <v>44.700100763999998</v>
      </c>
      <c r="Z134" s="52">
        <f ca="1">SUM(OFFSET(Sales!Z134,0,MAX(-INT(Stock!$E134)+1,COLUMN(Sales!$G$2)-COLUMN(Sales!Z$2)),1,MIN(INT(Stock!$E134),COLUMN(Sales!Z$2)-COLUMN(Sales!$G$2)+1)))+OFFSET(Sales!Z134,0,MAX(-INT(Stock!$E134),COLUMN(Sales!$G$2)-COLUMN(Sales!Z$2)),1,1)*(MOD(Stock!$E134,1)+MAX(INT(Stock!$E134)-(COLUMN(Sales!Z$2)-COLUMN(Sales!$G$2))-1,0))</f>
        <v>46.169118159999996</v>
      </c>
      <c r="AA134" s="52">
        <f ca="1">SUM(OFFSET(Sales!AA134,0,MAX(-INT(Stock!$E134)+1,COLUMN(Sales!$G$2)-COLUMN(Sales!AA$2)),1,MIN(INT(Stock!$E134),COLUMN(Sales!AA$2)-COLUMN(Sales!$G$2)+1)))+OFFSET(Sales!AA134,0,MAX(-INT(Stock!$E134),COLUMN(Sales!$G$2)-COLUMN(Sales!AA$2)),1,1)*(MOD(Stock!$E134,1)+MAX(INT(Stock!$E134)-(COLUMN(Sales!AA$2)-COLUMN(Sales!$G$2))-1,0))</f>
        <v>46.635472888888884</v>
      </c>
      <c r="AB134" s="52">
        <f ca="1">SUM(OFFSET(Sales!AB134,0,MAX(-INT(Stock!$E134)+1,COLUMN(Sales!$G$2)-COLUMN(Sales!AB$2)),1,MIN(INT(Stock!$E134),COLUMN(Sales!AB$2)-COLUMN(Sales!$G$2)+1)))+OFFSET(Sales!AB134,0,MAX(-INT(Stock!$E134),COLUMN(Sales!$G$2)-COLUMN(Sales!AB$2)),1,1)*(MOD(Stock!$E134,1)+MAX(INT(Stock!$E134)-(COLUMN(Sales!AB$2)-COLUMN(Sales!$G$2))-1,0))</f>
        <v>46.635472888888884</v>
      </c>
      <c r="AC134" s="52">
        <f ca="1">SUM(OFFSET(Sales!AC134,0,MAX(-INT(Stock!$E134)+1,COLUMN(Sales!$G$2)-COLUMN(Sales!AC$2)),1,MIN(INT(Stock!$E134),COLUMN(Sales!AC$2)-COLUMN(Sales!$G$2)+1)))+OFFSET(Sales!AC134,0,MAX(-INT(Stock!$E134),COLUMN(Sales!$G$2)-COLUMN(Sales!AC$2)),1,1)*(MOD(Stock!$E134,1)+MAX(INT(Stock!$E134)-(COLUMN(Sales!AC$2)-COLUMN(Sales!$G$2))-1,0))</f>
        <v>46.635472888888884</v>
      </c>
      <c r="AD134" s="52">
        <f ca="1">SUM(OFFSET(Sales!AD134,0,MAX(-INT(Stock!$E134)+1,COLUMN(Sales!$G$2)-COLUMN(Sales!AD$2)),1,MIN(INT(Stock!$E134),COLUMN(Sales!AD$2)-COLUMN(Sales!$G$2)+1)))+OFFSET(Sales!AD134,0,MAX(-INT(Stock!$E134),COLUMN(Sales!$G$2)-COLUMN(Sales!AD$2)),1,1)*(MOD(Stock!$E134,1)+MAX(INT(Stock!$E134)-(COLUMN(Sales!AD$2)-COLUMN(Sales!$G$2))-1,0))</f>
        <v>46.635472888888884</v>
      </c>
      <c r="AE134" s="52">
        <f ca="1">SUM(OFFSET(Sales!AE134,0,MAX(-INT(Stock!$E134)+1,COLUMN(Sales!$G$2)-COLUMN(Sales!AE$2)),1,MIN(INT(Stock!$E134),COLUMN(Sales!AE$2)-COLUMN(Sales!$G$2)+1)))+OFFSET(Sales!AE134,0,MAX(-INT(Stock!$E134),COLUMN(Sales!$G$2)-COLUMN(Sales!AE$2)),1,1)*(MOD(Stock!$E134,1)+MAX(INT(Stock!$E134)-(COLUMN(Sales!AE$2)-COLUMN(Sales!$G$2))-1,0))</f>
        <v>46.635472888888884</v>
      </c>
      <c r="AF134" s="52">
        <f ca="1">SUM(OFFSET(Sales!AF134,0,MAX(-INT(Stock!$E134)+1,COLUMN(Sales!$G$2)-COLUMN(Sales!AF$2)),1,MIN(INT(Stock!$E134),COLUMN(Sales!AF$2)-COLUMN(Sales!$G$2)+1)))+OFFSET(Sales!AF134,0,MAX(-INT(Stock!$E134),COLUMN(Sales!$G$2)-COLUMN(Sales!AF$2)),1,1)*(MOD(Stock!$E134,1)+MAX(INT(Stock!$E134)-(COLUMN(Sales!AF$2)-COLUMN(Sales!$G$2))-1,0))</f>
        <v>46.635472888888884</v>
      </c>
      <c r="AG134" s="52">
        <f ca="1">SUM(OFFSET(Sales!AG134,0,MAX(-INT(Stock!$E134)+1,COLUMN(Sales!$G$2)-COLUMN(Sales!AG$2)),1,MIN(INT(Stock!$E134),COLUMN(Sales!AG$2)-COLUMN(Sales!$G$2)+1)))+OFFSET(Sales!AG134,0,MAX(-INT(Stock!$E134),COLUMN(Sales!$G$2)-COLUMN(Sales!AG$2)),1,1)*(MOD(Stock!$E134,1)+MAX(INT(Stock!$E134)-(COLUMN(Sales!AG$2)-COLUMN(Sales!$G$2))-1,0))</f>
        <v>46.635472888888884</v>
      </c>
      <c r="AH134" s="52">
        <f ca="1">SUM(OFFSET(Sales!AH134,0,MAX(-INT(Stock!$E134)+1,COLUMN(Sales!$G$2)-COLUMN(Sales!AH$2)),1,MIN(INT(Stock!$E134),COLUMN(Sales!AH$2)-COLUMN(Sales!$G$2)+1)))+OFFSET(Sales!AH134,0,MAX(-INT(Stock!$E134),COLUMN(Sales!$G$2)-COLUMN(Sales!AH$2)),1,1)*(MOD(Stock!$E134,1)+MAX(INT(Stock!$E134)-(COLUMN(Sales!AH$2)-COLUMN(Sales!$G$2))-1,0))</f>
        <v>46.635472888888884</v>
      </c>
      <c r="AI134" s="52">
        <f ca="1">SUM(OFFSET(Sales!AI134,0,MAX(-INT(Stock!$E134)+1,COLUMN(Sales!$G$2)-COLUMN(Sales!AI$2)),1,MIN(INT(Stock!$E134),COLUMN(Sales!AI$2)-COLUMN(Sales!$G$2)+1)))+OFFSET(Sales!AI134,0,MAX(-INT(Stock!$E134),COLUMN(Sales!$G$2)-COLUMN(Sales!AI$2)),1,1)*(MOD(Stock!$E134,1)+MAX(INT(Stock!$E134)-(COLUMN(Sales!AI$2)-COLUMN(Sales!$G$2))-1,0))</f>
        <v>46.635472888888884</v>
      </c>
      <c r="AJ134" s="52">
        <f ca="1">SUM(OFFSET(Sales!AJ134,0,MAX(-INT(Stock!$E134)+1,COLUMN(Sales!$G$2)-COLUMN(Sales!AJ$2)),1,MIN(INT(Stock!$E134),COLUMN(Sales!AJ$2)-COLUMN(Sales!$G$2)+1)))+OFFSET(Sales!AJ134,0,MAX(-INT(Stock!$E134),COLUMN(Sales!$G$2)-COLUMN(Sales!AJ$2)),1,1)*(MOD(Stock!$E134,1)+MAX(INT(Stock!$E134)-(COLUMN(Sales!AJ$2)-COLUMN(Sales!$G$2))-1,0))</f>
        <v>46.635472888888884</v>
      </c>
      <c r="AK134" s="52">
        <f ca="1">SUM(OFFSET(Sales!AK134,0,MAX(-INT(Stock!$E134)+1,COLUMN(Sales!$G$2)-COLUMN(Sales!AK$2)),1,MIN(INT(Stock!$E134),COLUMN(Sales!AK$2)-COLUMN(Sales!$G$2)+1)))+OFFSET(Sales!AK134,0,MAX(-INT(Stock!$E134),COLUMN(Sales!$G$2)-COLUMN(Sales!AK$2)),1,1)*(MOD(Stock!$E134,1)+MAX(INT(Stock!$E134)-(COLUMN(Sales!AK$2)-COLUMN(Sales!$G$2))-1,0))</f>
        <v>46.635472888888884</v>
      </c>
      <c r="AL134" s="52">
        <f ca="1">SUM(OFFSET(Sales!AL134,0,MAX(-INT(Stock!$E134)+1,COLUMN(Sales!$G$2)-COLUMN(Sales!AL$2)),1,MIN(INT(Stock!$E134),COLUMN(Sales!AL$2)-COLUMN(Sales!$G$2)+1)))+OFFSET(Sales!AL134,0,MAX(-INT(Stock!$E134),COLUMN(Sales!$G$2)-COLUMN(Sales!AL$2)),1,1)*(MOD(Stock!$E134,1)+MAX(INT(Stock!$E134)-(COLUMN(Sales!AL$2)-COLUMN(Sales!$G$2))-1,0))</f>
        <v>46.635472888888884</v>
      </c>
      <c r="AM134" s="52">
        <f ca="1">SUM(OFFSET(Sales!AM134,0,MAX(-INT(Stock!$E134)+1,COLUMN(Sales!$G$2)-COLUMN(Sales!AM$2)),1,MIN(INT(Stock!$E134),COLUMN(Sales!AM$2)-COLUMN(Sales!$G$2)+1)))+OFFSET(Sales!AM134,0,MAX(-INT(Stock!$E134),COLUMN(Sales!$G$2)-COLUMN(Sales!AM$2)),1,1)*(MOD(Stock!$E134,1)+MAX(INT(Stock!$E134)-(COLUMN(Sales!AM$2)-COLUMN(Sales!$G$2))-1,0))</f>
        <v>46.635472888888884</v>
      </c>
      <c r="AN134" s="52">
        <f ca="1">SUM(OFFSET(Sales!AN134,0,MAX(-INT(Stock!$E134)+1,COLUMN(Sales!$G$2)-COLUMN(Sales!AN$2)),1,MIN(INT(Stock!$E134),COLUMN(Sales!AN$2)-COLUMN(Sales!$G$2)+1)))+OFFSET(Sales!AN134,0,MAX(-INT(Stock!$E134),COLUMN(Sales!$G$2)-COLUMN(Sales!AN$2)),1,1)*(MOD(Stock!$E134,1)+MAX(INT(Stock!$E134)-(COLUMN(Sales!AN$2)-COLUMN(Sales!$G$2))-1,0))</f>
        <v>46.635472888888884</v>
      </c>
      <c r="AO134" s="52">
        <f ca="1">SUM(OFFSET(Sales!AO134,0,MAX(-INT(Stock!$E134)+1,COLUMN(Sales!$G$2)-COLUMN(Sales!AO$2)),1,MIN(INT(Stock!$E134),COLUMN(Sales!AO$2)-COLUMN(Sales!$G$2)+1)))+OFFSET(Sales!AO134,0,MAX(-INT(Stock!$E134),COLUMN(Sales!$G$2)-COLUMN(Sales!AO$2)),1,1)*(MOD(Stock!$E134,1)+MAX(INT(Stock!$E134)-(COLUMN(Sales!AO$2)-COLUMN(Sales!$G$2))-1,0))</f>
        <v>46.635472888888884</v>
      </c>
      <c r="AP134" s="52">
        <f ca="1">SUM(OFFSET(Sales!AP134,0,MAX(-INT(Stock!$E134)+1,COLUMN(Sales!$G$2)-COLUMN(Sales!AP$2)),1,MIN(INT(Stock!$E134),COLUMN(Sales!AP$2)-COLUMN(Sales!$G$2)+1)))+OFFSET(Sales!AP134,0,MAX(-INT(Stock!$E134),COLUMN(Sales!$G$2)-COLUMN(Sales!AP$2)),1,1)*(MOD(Stock!$E134,1)+MAX(INT(Stock!$E134)-(COLUMN(Sales!AP$2)-COLUMN(Sales!$G$2))-1,0))</f>
        <v>46.712818091818775</v>
      </c>
      <c r="AQ134" s="52">
        <f ca="1">SUM(OFFSET(Sales!AQ134,0,MAX(-INT(Stock!$E134)+1,COLUMN(Sales!$G$2)-COLUMN(Sales!AQ$2)),1,MIN(INT(Stock!$E134),COLUMN(Sales!AQ$2)-COLUMN(Sales!$G$2)+1)))+OFFSET(Sales!AQ134,0,MAX(-INT(Stock!$E134),COLUMN(Sales!$G$2)-COLUMN(Sales!AQ$2)),1,1)*(MOD(Stock!$E134,1)+MAX(INT(Stock!$E134)-(COLUMN(Sales!AQ$2)-COLUMN(Sales!$G$2))-1,0))</f>
        <v>46.536890213572548</v>
      </c>
      <c r="AR134" s="52">
        <f ca="1">SUM(OFFSET(Sales!AR134,0,MAX(-INT(Stock!$E134)+1,COLUMN(Sales!$G$2)-COLUMN(Sales!AR$2)),1,MIN(INT(Stock!$E134),COLUMN(Sales!AR$2)-COLUMN(Sales!$G$2)+1)))+OFFSET(Sales!AR134,0,MAX(-INT(Stock!$E134),COLUMN(Sales!$G$2)-COLUMN(Sales!AR$2)),1,1)*(MOD(Stock!$E134,1)+MAX(INT(Stock!$E134)-(COLUMN(Sales!AR$2)-COLUMN(Sales!$G$2))-1,0))</f>
        <v>45.884567564580777</v>
      </c>
      <c r="AS134" s="52">
        <f ca="1">SUM(OFFSET(Sales!AS134,0,MAX(-INT(Stock!$E134)+1,COLUMN(Sales!$G$2)-COLUMN(Sales!AS$2)),1,MIN(INT(Stock!$E134),COLUMN(Sales!AS$2)-COLUMN(Sales!$G$2)+1)))+OFFSET(Sales!AS134,0,MAX(-INT(Stock!$E134),COLUMN(Sales!$G$2)-COLUMN(Sales!AS$2)),1,1)*(MOD(Stock!$E134,1)+MAX(INT(Stock!$E134)-(COLUMN(Sales!AS$2)-COLUMN(Sales!$G$2))-1,0))</f>
        <v>44.390572579325791</v>
      </c>
      <c r="AT134" s="52">
        <f ca="1">SUM(OFFSET(Sales!AT134,0,MAX(-INT(Stock!$E134)+1,COLUMN(Sales!$G$2)-COLUMN(Sales!AT$2)),1,MIN(INT(Stock!$E134),COLUMN(Sales!AT$2)-COLUMN(Sales!$G$2)+1)))+OFFSET(Sales!AT134,0,MAX(-INT(Stock!$E134),COLUMN(Sales!$G$2)-COLUMN(Sales!AT$2)),1,1)*(MOD(Stock!$E134,1)+MAX(INT(Stock!$E134)-(COLUMN(Sales!AT$2)-COLUMN(Sales!$G$2))-1,0))</f>
        <v>42.275887318063653</v>
      </c>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c r="CC134" s="52"/>
      <c r="CD134" s="52"/>
      <c r="CE134" s="52"/>
    </row>
    <row r="135" spans="2:83" x14ac:dyDescent="0.25">
      <c r="B135" s="307"/>
      <c r="C135" s="54" t="s">
        <v>16</v>
      </c>
      <c r="E135" s="61">
        <f>'Life&amp;Use'!P11</f>
        <v>3.3333333333333335</v>
      </c>
      <c r="G135" s="211"/>
      <c r="H135" s="211"/>
      <c r="I135" s="211"/>
      <c r="J135" s="211"/>
      <c r="K135" s="211"/>
      <c r="L135" s="211"/>
      <c r="M135" s="211"/>
      <c r="N135" s="211"/>
      <c r="O135" s="211"/>
      <c r="P135" s="211"/>
      <c r="Q135" s="211"/>
      <c r="R135" s="211"/>
      <c r="S135" s="211"/>
      <c r="T135" s="211"/>
      <c r="U135" s="211"/>
      <c r="V135" s="211"/>
      <c r="W135" s="52">
        <f ca="1">SUM(OFFSET(Sales!W135,0,MAX(-INT(Stock!$E135)+1,COLUMN(Sales!$G$2)-COLUMN(Sales!W$2)),1,MIN(INT(Stock!$E135),COLUMN(Sales!W$2)-COLUMN(Sales!$G$2)+1)))+OFFSET(Sales!W135,0,MAX(-INT(Stock!$E135),COLUMN(Sales!$G$2)-COLUMN(Sales!W$2)),1,1)*(MOD(Stock!$E135,1)+MAX(INT(Stock!$E135)-(COLUMN(Sales!W$2)-COLUMN(Sales!$G$2))-1,0))</f>
        <v>0</v>
      </c>
      <c r="X135" s="52">
        <f ca="1">SUM(OFFSET(Sales!X135,0,MAX(-INT(Stock!$E135)+1,COLUMN(Sales!$G$2)-COLUMN(Sales!X$2)),1,MIN(INT(Stock!$E135),COLUMN(Sales!X$2)-COLUMN(Sales!$G$2)+1)))+OFFSET(Sales!X135,0,MAX(-INT(Stock!$E135),COLUMN(Sales!$G$2)-COLUMN(Sales!X$2)),1,1)*(MOD(Stock!$E135,1)+MAX(INT(Stock!$E135)-(COLUMN(Sales!X$2)-COLUMN(Sales!$G$2))-1,0))</f>
        <v>0</v>
      </c>
      <c r="Y135" s="52">
        <f ca="1">SUM(OFFSET(Sales!Y135,0,MAX(-INT(Stock!$E135)+1,COLUMN(Sales!$G$2)-COLUMN(Sales!Y$2)),1,MIN(INT(Stock!$E135),COLUMN(Sales!Y$2)-COLUMN(Sales!$G$2)+1)))+OFFSET(Sales!Y135,0,MAX(-INT(Stock!$E135),COLUMN(Sales!$G$2)-COLUMN(Sales!Y$2)),1,1)*(MOD(Stock!$E135,1)+MAX(INT(Stock!$E135)-(COLUMN(Sales!Y$2)-COLUMN(Sales!$G$2))-1,0))</f>
        <v>0</v>
      </c>
      <c r="Z135" s="52">
        <f ca="1">SUM(OFFSET(Sales!Z135,0,MAX(-INT(Stock!$E135)+1,COLUMN(Sales!$G$2)-COLUMN(Sales!Z$2)),1,MIN(INT(Stock!$E135),COLUMN(Sales!Z$2)-COLUMN(Sales!$G$2)+1)))+OFFSET(Sales!Z135,0,MAX(-INT(Stock!$E135),COLUMN(Sales!$G$2)-COLUMN(Sales!Z$2)),1,1)*(MOD(Stock!$E135,1)+MAX(INT(Stock!$E135)-(COLUMN(Sales!Z$2)-COLUMN(Sales!$G$2))-1,0))</f>
        <v>0</v>
      </c>
      <c r="AA135" s="52">
        <f ca="1">SUM(OFFSET(Sales!AA135,0,MAX(-INT(Stock!$E135)+1,COLUMN(Sales!$G$2)-COLUMN(Sales!AA$2)),1,MIN(INT(Stock!$E135),COLUMN(Sales!AA$2)-COLUMN(Sales!$G$2)+1)))+OFFSET(Sales!AA135,0,MAX(-INT(Stock!$E135),COLUMN(Sales!$G$2)-COLUMN(Sales!AA$2)),1,1)*(MOD(Stock!$E135,1)+MAX(INT(Stock!$E135)-(COLUMN(Sales!AA$2)-COLUMN(Sales!$G$2))-1,0))</f>
        <v>0</v>
      </c>
      <c r="AB135" s="52">
        <f ca="1">SUM(OFFSET(Sales!AB135,0,MAX(-INT(Stock!$E135)+1,COLUMN(Sales!$G$2)-COLUMN(Sales!AB$2)),1,MIN(INT(Stock!$E135),COLUMN(Sales!AB$2)-COLUMN(Sales!$G$2)+1)))+OFFSET(Sales!AB135,0,MAX(-INT(Stock!$E135),COLUMN(Sales!$G$2)-COLUMN(Sales!AB$2)),1,1)*(MOD(Stock!$E135,1)+MAX(INT(Stock!$E135)-(COLUMN(Sales!AB$2)-COLUMN(Sales!$G$2))-1,0))</f>
        <v>0</v>
      </c>
      <c r="AC135" s="52">
        <f ca="1">SUM(OFFSET(Sales!AC135,0,MAX(-INT(Stock!$E135)+1,COLUMN(Sales!$G$2)-COLUMN(Sales!AC$2)),1,MIN(INT(Stock!$E135),COLUMN(Sales!AC$2)-COLUMN(Sales!$G$2)+1)))+OFFSET(Sales!AC135,0,MAX(-INT(Stock!$E135),COLUMN(Sales!$G$2)-COLUMN(Sales!AC$2)),1,1)*(MOD(Stock!$E135,1)+MAX(INT(Stock!$E135)-(COLUMN(Sales!AC$2)-COLUMN(Sales!$G$2))-1,0))</f>
        <v>0</v>
      </c>
      <c r="AD135" s="52">
        <f ca="1">SUM(OFFSET(Sales!AD135,0,MAX(-INT(Stock!$E135)+1,COLUMN(Sales!$G$2)-COLUMN(Sales!AD$2)),1,MIN(INT(Stock!$E135),COLUMN(Sales!AD$2)-COLUMN(Sales!$G$2)+1)))+OFFSET(Sales!AD135,0,MAX(-INT(Stock!$E135),COLUMN(Sales!$G$2)-COLUMN(Sales!AD$2)),1,1)*(MOD(Stock!$E135,1)+MAX(INT(Stock!$E135)-(COLUMN(Sales!AD$2)-COLUMN(Sales!$G$2))-1,0))</f>
        <v>0</v>
      </c>
      <c r="AE135" s="52">
        <f ca="1">SUM(OFFSET(Sales!AE135,0,MAX(-INT(Stock!$E135)+1,COLUMN(Sales!$G$2)-COLUMN(Sales!AE$2)),1,MIN(INT(Stock!$E135),COLUMN(Sales!AE$2)-COLUMN(Sales!$G$2)+1)))+OFFSET(Sales!AE135,0,MAX(-INT(Stock!$E135),COLUMN(Sales!$G$2)-COLUMN(Sales!AE$2)),1,1)*(MOD(Stock!$E135,1)+MAX(INT(Stock!$E135)-(COLUMN(Sales!AE$2)-COLUMN(Sales!$G$2))-1,0))</f>
        <v>0</v>
      </c>
      <c r="AF135" s="52">
        <f ca="1">SUM(OFFSET(Sales!AF135,0,MAX(-INT(Stock!$E135)+1,COLUMN(Sales!$G$2)-COLUMN(Sales!AF$2)),1,MIN(INT(Stock!$E135),COLUMN(Sales!AF$2)-COLUMN(Sales!$G$2)+1)))+OFFSET(Sales!AF135,0,MAX(-INT(Stock!$E135),COLUMN(Sales!$G$2)-COLUMN(Sales!AF$2)),1,1)*(MOD(Stock!$E135,1)+MAX(INT(Stock!$E135)-(COLUMN(Sales!AF$2)-COLUMN(Sales!$G$2))-1,0))</f>
        <v>0</v>
      </c>
      <c r="AG135" s="52">
        <f ca="1">SUM(OFFSET(Sales!AG135,0,MAX(-INT(Stock!$E135)+1,COLUMN(Sales!$G$2)-COLUMN(Sales!AG$2)),1,MIN(INT(Stock!$E135),COLUMN(Sales!AG$2)-COLUMN(Sales!$G$2)+1)))+OFFSET(Sales!AG135,0,MAX(-INT(Stock!$E135),COLUMN(Sales!$G$2)-COLUMN(Sales!AG$2)),1,1)*(MOD(Stock!$E135,1)+MAX(INT(Stock!$E135)-(COLUMN(Sales!AG$2)-COLUMN(Sales!$G$2))-1,0))</f>
        <v>0</v>
      </c>
      <c r="AH135" s="52">
        <f ca="1">SUM(OFFSET(Sales!AH135,0,MAX(-INT(Stock!$E135)+1,COLUMN(Sales!$G$2)-COLUMN(Sales!AH$2)),1,MIN(INT(Stock!$E135),COLUMN(Sales!AH$2)-COLUMN(Sales!$G$2)+1)))+OFFSET(Sales!AH135,0,MAX(-INT(Stock!$E135),COLUMN(Sales!$G$2)-COLUMN(Sales!AH$2)),1,1)*(MOD(Stock!$E135,1)+MAX(INT(Stock!$E135)-(COLUMN(Sales!AH$2)-COLUMN(Sales!$G$2))-1,0))</f>
        <v>0</v>
      </c>
      <c r="AI135" s="52">
        <f ca="1">SUM(OFFSET(Sales!AI135,0,MAX(-INT(Stock!$E135)+1,COLUMN(Sales!$G$2)-COLUMN(Sales!AI$2)),1,MIN(INT(Stock!$E135),COLUMN(Sales!AI$2)-COLUMN(Sales!$G$2)+1)))+OFFSET(Sales!AI135,0,MAX(-INT(Stock!$E135),COLUMN(Sales!$G$2)-COLUMN(Sales!AI$2)),1,1)*(MOD(Stock!$E135,1)+MAX(INT(Stock!$E135)-(COLUMN(Sales!AI$2)-COLUMN(Sales!$G$2))-1,0))</f>
        <v>0</v>
      </c>
      <c r="AJ135" s="52">
        <f ca="1">SUM(OFFSET(Sales!AJ135,0,MAX(-INT(Stock!$E135)+1,COLUMN(Sales!$G$2)-COLUMN(Sales!AJ$2)),1,MIN(INT(Stock!$E135),COLUMN(Sales!AJ$2)-COLUMN(Sales!$G$2)+1)))+OFFSET(Sales!AJ135,0,MAX(-INT(Stock!$E135),COLUMN(Sales!$G$2)-COLUMN(Sales!AJ$2)),1,1)*(MOD(Stock!$E135,1)+MAX(INT(Stock!$E135)-(COLUMN(Sales!AJ$2)-COLUMN(Sales!$G$2))-1,0))</f>
        <v>0</v>
      </c>
      <c r="AK135" s="52">
        <f ca="1">SUM(OFFSET(Sales!AK135,0,MAX(-INT(Stock!$E135)+1,COLUMN(Sales!$G$2)-COLUMN(Sales!AK$2)),1,MIN(INT(Stock!$E135),COLUMN(Sales!AK$2)-COLUMN(Sales!$G$2)+1)))+OFFSET(Sales!AK135,0,MAX(-INT(Stock!$E135),COLUMN(Sales!$G$2)-COLUMN(Sales!AK$2)),1,1)*(MOD(Stock!$E135,1)+MAX(INT(Stock!$E135)-(COLUMN(Sales!AK$2)-COLUMN(Sales!$G$2))-1,0))</f>
        <v>0</v>
      </c>
      <c r="AL135" s="52">
        <f ca="1">SUM(OFFSET(Sales!AL135,0,MAX(-INT(Stock!$E135)+1,COLUMN(Sales!$G$2)-COLUMN(Sales!AL$2)),1,MIN(INT(Stock!$E135),COLUMN(Sales!AL$2)-COLUMN(Sales!$G$2)+1)))+OFFSET(Sales!AL135,0,MAX(-INT(Stock!$E135),COLUMN(Sales!$G$2)-COLUMN(Sales!AL$2)),1,1)*(MOD(Stock!$E135,1)+MAX(INT(Stock!$E135)-(COLUMN(Sales!AL$2)-COLUMN(Sales!$G$2))-1,0))</f>
        <v>1.9999999999999996</v>
      </c>
      <c r="AM135" s="52">
        <f ca="1">SUM(OFFSET(Sales!AM135,0,MAX(-INT(Stock!$E135)+1,COLUMN(Sales!$G$2)-COLUMN(Sales!AM$2)),1,MIN(INT(Stock!$E135),COLUMN(Sales!AM$2)-COLUMN(Sales!$G$2)+1)))+OFFSET(Sales!AM135,0,MAX(-INT(Stock!$E135),COLUMN(Sales!$G$2)-COLUMN(Sales!AM$2)),1,1)*(MOD(Stock!$E135,1)+MAX(INT(Stock!$E135)-(COLUMN(Sales!AM$2)-COLUMN(Sales!$G$2))-1,0))</f>
        <v>6.6666666666666643</v>
      </c>
      <c r="AN135" s="52">
        <f ca="1">SUM(OFFSET(Sales!AN135,0,MAX(-INT(Stock!$E135)+1,COLUMN(Sales!$G$2)-COLUMN(Sales!AN$2)),1,MIN(INT(Stock!$E135),COLUMN(Sales!AN$2)-COLUMN(Sales!$G$2)+1)))+OFFSET(Sales!AN135,0,MAX(-INT(Stock!$E135),COLUMN(Sales!$G$2)-COLUMN(Sales!AN$2)),1,1)*(MOD(Stock!$E135,1)+MAX(INT(Stock!$E135)-(COLUMN(Sales!AN$2)-COLUMN(Sales!$G$2))-1,0))</f>
        <v>15.999999999999995</v>
      </c>
      <c r="AO135" s="52">
        <f ca="1">SUM(OFFSET(Sales!AO135,0,MAX(-INT(Stock!$E135)+1,COLUMN(Sales!$G$2)-COLUMN(Sales!AO$2)),1,MIN(INT(Stock!$E135),COLUMN(Sales!AO$2)-COLUMN(Sales!$G$2)+1)))+OFFSET(Sales!AO135,0,MAX(-INT(Stock!$E135),COLUMN(Sales!$G$2)-COLUMN(Sales!AO$2)),1,1)*(MOD(Stock!$E135,1)+MAX(INT(Stock!$E135)-(COLUMN(Sales!AO$2)-COLUMN(Sales!$G$2))-1,0))</f>
        <v>26.666666666666661</v>
      </c>
      <c r="AP135" s="52">
        <f ca="1">SUM(OFFSET(Sales!AP135,0,MAX(-INT(Stock!$E135)+1,COLUMN(Sales!$G$2)-COLUMN(Sales!AP$2)),1,MIN(INT(Stock!$E135),COLUMN(Sales!AP$2)-COLUMN(Sales!$G$2)+1)))+OFFSET(Sales!AP135,0,MAX(-INT(Stock!$E135),COLUMN(Sales!$G$2)-COLUMN(Sales!AP$2)),1,1)*(MOD(Stock!$E135,1)+MAX(INT(Stock!$E135)-(COLUMN(Sales!AP$2)-COLUMN(Sales!$G$2))-1,0))</f>
        <v>36.888888888888886</v>
      </c>
      <c r="AQ135" s="52">
        <f ca="1">SUM(OFFSET(Sales!AQ135,0,MAX(-INT(Stock!$E135)+1,COLUMN(Sales!$G$2)-COLUMN(Sales!AQ$2)),1,MIN(INT(Stock!$E135),COLUMN(Sales!AQ$2)-COLUMN(Sales!$G$2)+1)))+OFFSET(Sales!AQ135,0,MAX(-INT(Stock!$E135),COLUMN(Sales!$G$2)-COLUMN(Sales!AQ$2)),1,1)*(MOD(Stock!$E135,1)+MAX(INT(Stock!$E135)-(COLUMN(Sales!AQ$2)-COLUMN(Sales!$G$2))-1,0))</f>
        <v>43.1111111111111</v>
      </c>
      <c r="AR135" s="52">
        <f ca="1">SUM(OFFSET(Sales!AR135,0,MAX(-INT(Stock!$E135)+1,COLUMN(Sales!$G$2)-COLUMN(Sales!AR$2)),1,MIN(INT(Stock!$E135),COLUMN(Sales!AR$2)-COLUMN(Sales!$G$2)+1)))+OFFSET(Sales!AR135,0,MAX(-INT(Stock!$E135),COLUMN(Sales!$G$2)-COLUMN(Sales!AR$2)),1,1)*(MOD(Stock!$E135,1)+MAX(INT(Stock!$E135)-(COLUMN(Sales!AR$2)-COLUMN(Sales!$G$2))-1,0))</f>
        <v>45.999999999999986</v>
      </c>
      <c r="AS135" s="52">
        <f ca="1">SUM(OFFSET(Sales!AS135,0,MAX(-INT(Stock!$E135)+1,COLUMN(Sales!$G$2)-COLUMN(Sales!AS$2)),1,MIN(INT(Stock!$E135),COLUMN(Sales!AS$2)-COLUMN(Sales!$G$2)+1)))+OFFSET(Sales!AS135,0,MAX(-INT(Stock!$E135),COLUMN(Sales!$G$2)-COLUMN(Sales!AS$2)),1,1)*(MOD(Stock!$E135,1)+MAX(INT(Stock!$E135)-(COLUMN(Sales!AS$2)-COLUMN(Sales!$G$2))-1,0))</f>
        <v>46.666666666666657</v>
      </c>
      <c r="AT135" s="52">
        <f ca="1">SUM(OFFSET(Sales!AT135,0,MAX(-INT(Stock!$E135)+1,COLUMN(Sales!$G$2)-COLUMN(Sales!AT$2)),1,MIN(INT(Stock!$E135),COLUMN(Sales!AT$2)-COLUMN(Sales!$G$2)+1)))+OFFSET(Sales!AT135,0,MAX(-INT(Stock!$E135),COLUMN(Sales!$G$2)-COLUMN(Sales!AT$2)),1,1)*(MOD(Stock!$E135,1)+MAX(INT(Stock!$E135)-(COLUMN(Sales!AT$2)-COLUMN(Sales!$G$2))-1,0))</f>
        <v>46</v>
      </c>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c r="BZ135" s="52"/>
      <c r="CA135" s="52"/>
      <c r="CB135" s="52"/>
      <c r="CC135" s="52"/>
      <c r="CD135" s="52"/>
      <c r="CE135" s="52"/>
    </row>
    <row r="136" spans="2:83" ht="24" x14ac:dyDescent="0.25">
      <c r="B136" s="307"/>
      <c r="C136" s="54" t="s">
        <v>17</v>
      </c>
      <c r="E136" s="61">
        <f>'Life&amp;Use'!Q11</f>
        <v>3.3333333333333335</v>
      </c>
      <c r="G136" s="211"/>
      <c r="H136" s="211"/>
      <c r="I136" s="211"/>
      <c r="J136" s="211"/>
      <c r="K136" s="211"/>
      <c r="L136" s="211"/>
      <c r="M136" s="211"/>
      <c r="N136" s="211"/>
      <c r="O136" s="211"/>
      <c r="P136" s="211"/>
      <c r="Q136" s="211"/>
      <c r="R136" s="211"/>
      <c r="S136" s="211"/>
      <c r="T136" s="211"/>
      <c r="U136" s="211"/>
      <c r="V136" s="211"/>
      <c r="W136" s="52">
        <f ca="1">SUM(OFFSET(Sales!W136,0,MAX(-INT(Stock!$E136)+1,COLUMN(Sales!$G$2)-COLUMN(Sales!W$2)),1,MIN(INT(Stock!$E136),COLUMN(Sales!W$2)-COLUMN(Sales!$G$2)+1)))+OFFSET(Sales!W136,0,MAX(-INT(Stock!$E136),COLUMN(Sales!$G$2)-COLUMN(Sales!W$2)),1,1)*(MOD(Stock!$E136,1)+MAX(INT(Stock!$E136)-(COLUMN(Sales!W$2)-COLUMN(Sales!$G$2))-1,0))</f>
        <v>0</v>
      </c>
      <c r="X136" s="52">
        <f ca="1">SUM(OFFSET(Sales!X136,0,MAX(-INT(Stock!$E136)+1,COLUMN(Sales!$G$2)-COLUMN(Sales!X$2)),1,MIN(INT(Stock!$E136),COLUMN(Sales!X$2)-COLUMN(Sales!$G$2)+1)))+OFFSET(Sales!X136,0,MAX(-INT(Stock!$E136),COLUMN(Sales!$G$2)-COLUMN(Sales!X$2)),1,1)*(MOD(Stock!$E136,1)+MAX(INT(Stock!$E136)-(COLUMN(Sales!X$2)-COLUMN(Sales!$G$2))-1,0))</f>
        <v>0</v>
      </c>
      <c r="Y136" s="52">
        <f ca="1">SUM(OFFSET(Sales!Y136,0,MAX(-INT(Stock!$E136)+1,COLUMN(Sales!$G$2)-COLUMN(Sales!Y$2)),1,MIN(INT(Stock!$E136),COLUMN(Sales!Y$2)-COLUMN(Sales!$G$2)+1)))+OFFSET(Sales!Y136,0,MAX(-INT(Stock!$E136),COLUMN(Sales!$G$2)-COLUMN(Sales!Y$2)),1,1)*(MOD(Stock!$E136,1)+MAX(INT(Stock!$E136)-(COLUMN(Sales!Y$2)-COLUMN(Sales!$G$2))-1,0))</f>
        <v>0</v>
      </c>
      <c r="Z136" s="52">
        <f ca="1">SUM(OFFSET(Sales!Z136,0,MAX(-INT(Stock!$E136)+1,COLUMN(Sales!$G$2)-COLUMN(Sales!Z$2)),1,MIN(INT(Stock!$E136),COLUMN(Sales!Z$2)-COLUMN(Sales!$G$2)+1)))+OFFSET(Sales!Z136,0,MAX(-INT(Stock!$E136),COLUMN(Sales!$G$2)-COLUMN(Sales!Z$2)),1,1)*(MOD(Stock!$E136,1)+MAX(INT(Stock!$E136)-(COLUMN(Sales!Z$2)-COLUMN(Sales!$G$2))-1,0))</f>
        <v>0</v>
      </c>
      <c r="AA136" s="52">
        <f ca="1">SUM(OFFSET(Sales!AA136,0,MAX(-INT(Stock!$E136)+1,COLUMN(Sales!$G$2)-COLUMN(Sales!AA$2)),1,MIN(INT(Stock!$E136),COLUMN(Sales!AA$2)-COLUMN(Sales!$G$2)+1)))+OFFSET(Sales!AA136,0,MAX(-INT(Stock!$E136),COLUMN(Sales!$G$2)-COLUMN(Sales!AA$2)),1,1)*(MOD(Stock!$E136,1)+MAX(INT(Stock!$E136)-(COLUMN(Sales!AA$2)-COLUMN(Sales!$G$2))-1,0))</f>
        <v>0</v>
      </c>
      <c r="AB136" s="52">
        <f ca="1">SUM(OFFSET(Sales!AB136,0,MAX(-INT(Stock!$E136)+1,COLUMN(Sales!$G$2)-COLUMN(Sales!AB$2)),1,MIN(INT(Stock!$E136),COLUMN(Sales!AB$2)-COLUMN(Sales!$G$2)+1)))+OFFSET(Sales!AB136,0,MAX(-INT(Stock!$E136),COLUMN(Sales!$G$2)-COLUMN(Sales!AB$2)),1,1)*(MOD(Stock!$E136,1)+MAX(INT(Stock!$E136)-(COLUMN(Sales!AB$2)-COLUMN(Sales!$G$2))-1,0))</f>
        <v>0</v>
      </c>
      <c r="AC136" s="52">
        <f ca="1">SUM(OFFSET(Sales!AC136,0,MAX(-INT(Stock!$E136)+1,COLUMN(Sales!$G$2)-COLUMN(Sales!AC$2)),1,MIN(INT(Stock!$E136),COLUMN(Sales!AC$2)-COLUMN(Sales!$G$2)+1)))+OFFSET(Sales!AC136,0,MAX(-INT(Stock!$E136),COLUMN(Sales!$G$2)-COLUMN(Sales!AC$2)),1,1)*(MOD(Stock!$E136,1)+MAX(INT(Stock!$E136)-(COLUMN(Sales!AC$2)-COLUMN(Sales!$G$2))-1,0))</f>
        <v>0</v>
      </c>
      <c r="AD136" s="52">
        <f ca="1">SUM(OFFSET(Sales!AD136,0,MAX(-INT(Stock!$E136)+1,COLUMN(Sales!$G$2)-COLUMN(Sales!AD$2)),1,MIN(INT(Stock!$E136),COLUMN(Sales!AD$2)-COLUMN(Sales!$G$2)+1)))+OFFSET(Sales!AD136,0,MAX(-INT(Stock!$E136),COLUMN(Sales!$G$2)-COLUMN(Sales!AD$2)),1,1)*(MOD(Stock!$E136,1)+MAX(INT(Stock!$E136)-(COLUMN(Sales!AD$2)-COLUMN(Sales!$G$2))-1,0))</f>
        <v>0</v>
      </c>
      <c r="AE136" s="52">
        <f ca="1">SUM(OFFSET(Sales!AE136,0,MAX(-INT(Stock!$E136)+1,COLUMN(Sales!$G$2)-COLUMN(Sales!AE$2)),1,MIN(INT(Stock!$E136),COLUMN(Sales!AE$2)-COLUMN(Sales!$G$2)+1)))+OFFSET(Sales!AE136,0,MAX(-INT(Stock!$E136),COLUMN(Sales!$G$2)-COLUMN(Sales!AE$2)),1,1)*(MOD(Stock!$E136,1)+MAX(INT(Stock!$E136)-(COLUMN(Sales!AE$2)-COLUMN(Sales!$G$2))-1,0))</f>
        <v>0</v>
      </c>
      <c r="AF136" s="52">
        <f ca="1">SUM(OFFSET(Sales!AF136,0,MAX(-INT(Stock!$E136)+1,COLUMN(Sales!$G$2)-COLUMN(Sales!AF$2)),1,MIN(INT(Stock!$E136),COLUMN(Sales!AF$2)-COLUMN(Sales!$G$2)+1)))+OFFSET(Sales!AF136,0,MAX(-INT(Stock!$E136),COLUMN(Sales!$G$2)-COLUMN(Sales!AF$2)),1,1)*(MOD(Stock!$E136,1)+MAX(INT(Stock!$E136)-(COLUMN(Sales!AF$2)-COLUMN(Sales!$G$2))-1,0))</f>
        <v>0</v>
      </c>
      <c r="AG136" s="52">
        <f ca="1">SUM(OFFSET(Sales!AG136,0,MAX(-INT(Stock!$E136)+1,COLUMN(Sales!$G$2)-COLUMN(Sales!AG$2)),1,MIN(INT(Stock!$E136),COLUMN(Sales!AG$2)-COLUMN(Sales!$G$2)+1)))+OFFSET(Sales!AG136,0,MAX(-INT(Stock!$E136),COLUMN(Sales!$G$2)-COLUMN(Sales!AG$2)),1,1)*(MOD(Stock!$E136,1)+MAX(INT(Stock!$E136)-(COLUMN(Sales!AG$2)-COLUMN(Sales!$G$2))-1,0))</f>
        <v>0</v>
      </c>
      <c r="AH136" s="52">
        <f ca="1">SUM(OFFSET(Sales!AH136,0,MAX(-INT(Stock!$E136)+1,COLUMN(Sales!$G$2)-COLUMN(Sales!AH$2)),1,MIN(INT(Stock!$E136),COLUMN(Sales!AH$2)-COLUMN(Sales!$G$2)+1)))+OFFSET(Sales!AH136,0,MAX(-INT(Stock!$E136),COLUMN(Sales!$G$2)-COLUMN(Sales!AH$2)),1,1)*(MOD(Stock!$E136,1)+MAX(INT(Stock!$E136)-(COLUMN(Sales!AH$2)-COLUMN(Sales!$G$2))-1,0))</f>
        <v>0</v>
      </c>
      <c r="AI136" s="52">
        <f ca="1">SUM(OFFSET(Sales!AI136,0,MAX(-INT(Stock!$E136)+1,COLUMN(Sales!$G$2)-COLUMN(Sales!AI$2)),1,MIN(INT(Stock!$E136),COLUMN(Sales!AI$2)-COLUMN(Sales!$G$2)+1)))+OFFSET(Sales!AI136,0,MAX(-INT(Stock!$E136),COLUMN(Sales!$G$2)-COLUMN(Sales!AI$2)),1,1)*(MOD(Stock!$E136,1)+MAX(INT(Stock!$E136)-(COLUMN(Sales!AI$2)-COLUMN(Sales!$G$2))-1,0))</f>
        <v>0</v>
      </c>
      <c r="AJ136" s="52">
        <f ca="1">SUM(OFFSET(Sales!AJ136,0,MAX(-INT(Stock!$E136)+1,COLUMN(Sales!$G$2)-COLUMN(Sales!AJ$2)),1,MIN(INT(Stock!$E136),COLUMN(Sales!AJ$2)-COLUMN(Sales!$G$2)+1)))+OFFSET(Sales!AJ136,0,MAX(-INT(Stock!$E136),COLUMN(Sales!$G$2)-COLUMN(Sales!AJ$2)),1,1)*(MOD(Stock!$E136,1)+MAX(INT(Stock!$E136)-(COLUMN(Sales!AJ$2)-COLUMN(Sales!$G$2))-1,0))</f>
        <v>0</v>
      </c>
      <c r="AK136" s="52">
        <f ca="1">SUM(OFFSET(Sales!AK136,0,MAX(-INT(Stock!$E136)+1,COLUMN(Sales!$G$2)-COLUMN(Sales!AK$2)),1,MIN(INT(Stock!$E136),COLUMN(Sales!AK$2)-COLUMN(Sales!$G$2)+1)))+OFFSET(Sales!AK136,0,MAX(-INT(Stock!$E136),COLUMN(Sales!$G$2)-COLUMN(Sales!AK$2)),1,1)*(MOD(Stock!$E136,1)+MAX(INT(Stock!$E136)-(COLUMN(Sales!AK$2)-COLUMN(Sales!$G$2))-1,0))</f>
        <v>0</v>
      </c>
      <c r="AL136" s="52">
        <f ca="1">SUM(OFFSET(Sales!AL136,0,MAX(-INT(Stock!$E136)+1,COLUMN(Sales!$G$2)-COLUMN(Sales!AL$2)),1,MIN(INT(Stock!$E136),COLUMN(Sales!AL$2)-COLUMN(Sales!$G$2)+1)))+OFFSET(Sales!AL136,0,MAX(-INT(Stock!$E136),COLUMN(Sales!$G$2)-COLUMN(Sales!AL$2)),1,1)*(MOD(Stock!$E136,1)+MAX(INT(Stock!$E136)-(COLUMN(Sales!AL$2)-COLUMN(Sales!$G$2))-1,0))</f>
        <v>0</v>
      </c>
      <c r="AM136" s="52">
        <f ca="1">SUM(OFFSET(Sales!AM136,0,MAX(-INT(Stock!$E136)+1,COLUMN(Sales!$G$2)-COLUMN(Sales!AM$2)),1,MIN(INT(Stock!$E136),COLUMN(Sales!AM$2)-COLUMN(Sales!$G$2)+1)))+OFFSET(Sales!AM136,0,MAX(-INT(Stock!$E136),COLUMN(Sales!$G$2)-COLUMN(Sales!AM$2)),1,1)*(MOD(Stock!$E136,1)+MAX(INT(Stock!$E136)-(COLUMN(Sales!AM$2)-COLUMN(Sales!$G$2))-1,0))</f>
        <v>0.66666666666666652</v>
      </c>
      <c r="AN136" s="52">
        <f ca="1">SUM(OFFSET(Sales!AN136,0,MAX(-INT(Stock!$E136)+1,COLUMN(Sales!$G$2)-COLUMN(Sales!AN$2)),1,MIN(INT(Stock!$E136),COLUMN(Sales!AN$2)-COLUMN(Sales!$G$2)+1)))+OFFSET(Sales!AN136,0,MAX(-INT(Stock!$E136),COLUMN(Sales!$G$2)-COLUMN(Sales!AN$2)),1,1)*(MOD(Stock!$E136,1)+MAX(INT(Stock!$E136)-(COLUMN(Sales!AN$2)-COLUMN(Sales!$G$2))-1,0))</f>
        <v>5.9999999999999982</v>
      </c>
      <c r="AO136" s="52">
        <f ca="1">SUM(OFFSET(Sales!AO136,0,MAX(-INT(Stock!$E136)+1,COLUMN(Sales!$G$2)-COLUMN(Sales!AO$2)),1,MIN(INT(Stock!$E136),COLUMN(Sales!AO$2)-COLUMN(Sales!$G$2)+1)))+OFFSET(Sales!AO136,0,MAX(-INT(Stock!$E136),COLUMN(Sales!$G$2)-COLUMN(Sales!AO$2)),1,1)*(MOD(Stock!$E136,1)+MAX(INT(Stock!$E136)-(COLUMN(Sales!AO$2)-COLUMN(Sales!$G$2))-1,0))</f>
        <v>22.199999999999996</v>
      </c>
      <c r="AP136" s="52">
        <f ca="1">SUM(OFFSET(Sales!AP136,0,MAX(-INT(Stock!$E136)+1,COLUMN(Sales!$G$2)-COLUMN(Sales!AP$2)),1,MIN(INT(Stock!$E136),COLUMN(Sales!AP$2)-COLUMN(Sales!$G$2)+1)))+OFFSET(Sales!AP136,0,MAX(-INT(Stock!$E136),COLUMN(Sales!$G$2)-COLUMN(Sales!AP$2)),1,1)*(MOD(Stock!$E136,1)+MAX(INT(Stock!$E136)-(COLUMN(Sales!AP$2)-COLUMN(Sales!$G$2))-1,0))</f>
        <v>50.022222222222211</v>
      </c>
      <c r="AQ136" s="52">
        <f ca="1">SUM(OFFSET(Sales!AQ136,0,MAX(-INT(Stock!$E136)+1,COLUMN(Sales!$G$2)-COLUMN(Sales!AQ$2)),1,MIN(INT(Stock!$E136),COLUMN(Sales!AQ$2)-COLUMN(Sales!$G$2)+1)))+OFFSET(Sales!AQ136,0,MAX(-INT(Stock!$E136),COLUMN(Sales!$G$2)-COLUMN(Sales!AQ$2)),1,1)*(MOD(Stock!$E136,1)+MAX(INT(Stock!$E136)-(COLUMN(Sales!AQ$2)-COLUMN(Sales!$G$2))-1,0))</f>
        <v>80.644444444444417</v>
      </c>
      <c r="AR136" s="52">
        <f ca="1">SUM(OFFSET(Sales!AR136,0,MAX(-INT(Stock!$E136)+1,COLUMN(Sales!$G$2)-COLUMN(Sales!AR$2)),1,MIN(INT(Stock!$E136),COLUMN(Sales!AR$2)-COLUMN(Sales!$G$2)+1)))+OFFSET(Sales!AR136,0,MAX(-INT(Stock!$E136),COLUMN(Sales!$G$2)-COLUMN(Sales!AR$2)),1,1)*(MOD(Stock!$E136,1)+MAX(INT(Stock!$E136)-(COLUMN(Sales!AR$2)-COLUMN(Sales!$G$2))-1,0))</f>
        <v>107.19999999999999</v>
      </c>
      <c r="AS136" s="52">
        <f ca="1">SUM(OFFSET(Sales!AS136,0,MAX(-INT(Stock!$E136)+1,COLUMN(Sales!$G$2)-COLUMN(Sales!AS$2)),1,MIN(INT(Stock!$E136),COLUMN(Sales!AS$2)-COLUMN(Sales!$G$2)+1)))+OFFSET(Sales!AS136,0,MAX(-INT(Stock!$E136),COLUMN(Sales!$G$2)-COLUMN(Sales!AS$2)),1,1)*(MOD(Stock!$E136,1)+MAX(INT(Stock!$E136)-(COLUMN(Sales!AS$2)-COLUMN(Sales!$G$2))-1,0))</f>
        <v>131.82222222222219</v>
      </c>
      <c r="AT136" s="52">
        <f ca="1">SUM(OFFSET(Sales!AT136,0,MAX(-INT(Stock!$E136)+1,COLUMN(Sales!$G$2)-COLUMN(Sales!AT$2)),1,MIN(INT(Stock!$E136),COLUMN(Sales!AT$2)-COLUMN(Sales!$G$2)+1)))+OFFSET(Sales!AT136,0,MAX(-INT(Stock!$E136),COLUMN(Sales!$G$2)-COLUMN(Sales!AT$2)),1,1)*(MOD(Stock!$E136,1)+MAX(INT(Stock!$E136)-(COLUMN(Sales!AT$2)-COLUMN(Sales!$G$2))-1,0))</f>
        <v>159.99999999999997</v>
      </c>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c r="CC136" s="52"/>
      <c r="CD136" s="52"/>
      <c r="CE136" s="52"/>
    </row>
    <row r="137" spans="2:83" ht="23.4" customHeight="1" x14ac:dyDescent="0.25">
      <c r="B137" s="307"/>
      <c r="C137" s="54" t="s">
        <v>74</v>
      </c>
      <c r="E137" s="61">
        <f>'Life&amp;Use'!R11</f>
        <v>3.3333333333333335</v>
      </c>
      <c r="G137" s="211"/>
      <c r="H137" s="211"/>
      <c r="I137" s="211"/>
      <c r="J137" s="211"/>
      <c r="K137" s="211"/>
      <c r="L137" s="211"/>
      <c r="M137" s="211"/>
      <c r="N137" s="211"/>
      <c r="O137" s="211"/>
      <c r="P137" s="211"/>
      <c r="Q137" s="211"/>
      <c r="R137" s="211"/>
      <c r="S137" s="211"/>
      <c r="T137" s="211"/>
      <c r="U137" s="211"/>
      <c r="V137" s="211"/>
      <c r="W137" s="52">
        <f ca="1">SUM(OFFSET(Sales!W137,0,MAX(-INT(Stock!$E137)+1,COLUMN(Sales!$G$2)-COLUMN(Sales!W$2)),1,MIN(INT(Stock!$E137),COLUMN(Sales!W$2)-COLUMN(Sales!$G$2)+1)))+OFFSET(Sales!W137,0,MAX(-INT(Stock!$E137),COLUMN(Sales!$G$2)-COLUMN(Sales!W$2)),1,1)*(MOD(Stock!$E137,1)+MAX(INT(Stock!$E137)-(COLUMN(Sales!W$2)-COLUMN(Sales!$G$2))-1,0))</f>
        <v>0</v>
      </c>
      <c r="X137" s="52">
        <f ca="1">SUM(OFFSET(Sales!X137,0,MAX(-INT(Stock!$E137)+1,COLUMN(Sales!$G$2)-COLUMN(Sales!X$2)),1,MIN(INT(Stock!$E137),COLUMN(Sales!X$2)-COLUMN(Sales!$G$2)+1)))+OFFSET(Sales!X137,0,MAX(-INT(Stock!$E137),COLUMN(Sales!$G$2)-COLUMN(Sales!X$2)),1,1)*(MOD(Stock!$E137,1)+MAX(INT(Stock!$E137)-(COLUMN(Sales!X$2)-COLUMN(Sales!$G$2))-1,0))</f>
        <v>0</v>
      </c>
      <c r="Y137" s="52">
        <f ca="1">SUM(OFFSET(Sales!Y137,0,MAX(-INT(Stock!$E137)+1,COLUMN(Sales!$G$2)-COLUMN(Sales!Y$2)),1,MIN(INT(Stock!$E137),COLUMN(Sales!Y$2)-COLUMN(Sales!$G$2)+1)))+OFFSET(Sales!Y137,0,MAX(-INT(Stock!$E137),COLUMN(Sales!$G$2)-COLUMN(Sales!Y$2)),1,1)*(MOD(Stock!$E137,1)+MAX(INT(Stock!$E137)-(COLUMN(Sales!Y$2)-COLUMN(Sales!$G$2))-1,0))</f>
        <v>1.4061830019999999E-2</v>
      </c>
      <c r="Z137" s="52">
        <f ca="1">SUM(OFFSET(Sales!Z137,0,MAX(-INT(Stock!$E137)+1,COLUMN(Sales!$G$2)-COLUMN(Sales!Z$2)),1,MIN(INT(Stock!$E137),COLUMN(Sales!Z$2)-COLUMN(Sales!$G$2)+1)))+OFFSET(Sales!Z137,0,MAX(-INT(Stock!$E137),COLUMN(Sales!$G$2)-COLUMN(Sales!Z$2)),1,1)*(MOD(Stock!$E137,1)+MAX(INT(Stock!$E137)-(COLUMN(Sales!Z$2)-COLUMN(Sales!$G$2))-1,0))</f>
        <v>0.12111688350575758</v>
      </c>
      <c r="AA137" s="52">
        <f ca="1">SUM(OFFSET(Sales!AA137,0,MAX(-INT(Stock!$E137)+1,COLUMN(Sales!$G$2)-COLUMN(Sales!AA$2)),1,MIN(INT(Stock!$E137),COLUMN(Sales!AA$2)-COLUMN(Sales!$G$2)+1)))+OFFSET(Sales!AA137,0,MAX(-INT(Stock!$E137),COLUMN(Sales!$G$2)-COLUMN(Sales!AA$2)),1,1)*(MOD(Stock!$E137,1)+MAX(INT(Stock!$E137)-(COLUMN(Sales!AA$2)-COLUMN(Sales!$G$2))-1,0))</f>
        <v>0.50103218234454538</v>
      </c>
      <c r="AB137" s="52">
        <f ca="1">SUM(OFFSET(Sales!AB137,0,MAX(-INT(Stock!$E137)+1,COLUMN(Sales!$G$2)-COLUMN(Sales!AB$2)),1,MIN(INT(Stock!$E137),COLUMN(Sales!AB$2)-COLUMN(Sales!$G$2)+1)))+OFFSET(Sales!AB137,0,MAX(-INT(Stock!$E137),COLUMN(Sales!$G$2)-COLUMN(Sales!AB$2)),1,1)*(MOD(Stock!$E137,1)+MAX(INT(Stock!$E137)-(COLUMN(Sales!AB$2)-COLUMN(Sales!$G$2))-1,0))</f>
        <v>1.4189879038875755</v>
      </c>
      <c r="AC137" s="52">
        <f ca="1">SUM(OFFSET(Sales!AC137,0,MAX(-INT(Stock!$E137)+1,COLUMN(Sales!$G$2)-COLUMN(Sales!AC$2)),1,MIN(INT(Stock!$E137),COLUMN(Sales!AC$2)-COLUMN(Sales!$G$2)+1)))+OFFSET(Sales!AC137,0,MAX(-INT(Stock!$E137),COLUMN(Sales!$G$2)-COLUMN(Sales!AC$2)),1,1)*(MOD(Stock!$E137,1)+MAX(INT(Stock!$E137)-(COLUMN(Sales!AC$2)-COLUMN(Sales!$G$2))-1,0))</f>
        <v>3.0880100671294941</v>
      </c>
      <c r="AD137" s="52">
        <f ca="1">SUM(OFFSET(Sales!AD137,0,MAX(-INT(Stock!$E137)+1,COLUMN(Sales!$G$2)-COLUMN(Sales!AD$2)),1,MIN(INT(Stock!$E137),COLUMN(Sales!AD$2)-COLUMN(Sales!$G$2)+1)))+OFFSET(Sales!AD137,0,MAX(-INT(Stock!$E137),COLUMN(Sales!$G$2)-COLUMN(Sales!AD$2)),1,1)*(MOD(Stock!$E137,1)+MAX(INT(Stock!$E137)-(COLUMN(Sales!AD$2)-COLUMN(Sales!$G$2))-1,0))</f>
        <v>5.5673964140882806</v>
      </c>
      <c r="AE137" s="52">
        <f ca="1">SUM(OFFSET(Sales!AE137,0,MAX(-INT(Stock!$E137)+1,COLUMN(Sales!$G$2)-COLUMN(Sales!AE$2)),1,MIN(INT(Stock!$E137),COLUMN(Sales!AE$2)-COLUMN(Sales!$G$2)+1)))+OFFSET(Sales!AE137,0,MAX(-INT(Stock!$E137),COLUMN(Sales!$G$2)-COLUMN(Sales!AE$2)),1,1)*(MOD(Stock!$E137,1)+MAX(INT(Stock!$E137)-(COLUMN(Sales!AE$2)-COLUMN(Sales!$G$2))-1,0))</f>
        <v>8.7499219920769669</v>
      </c>
      <c r="AF137" s="52">
        <f ca="1">SUM(OFFSET(Sales!AF137,0,MAX(-INT(Stock!$E137)+1,COLUMN(Sales!$G$2)-COLUMN(Sales!AF$2)),1,MIN(INT(Stock!$E137),COLUMN(Sales!AF$2)-COLUMN(Sales!$G$2)+1)))+OFFSET(Sales!AF137,0,MAX(-INT(Stock!$E137),COLUMN(Sales!$G$2)-COLUMN(Sales!AF$2)),1,1)*(MOD(Stock!$E137,1)+MAX(INT(Stock!$E137)-(COLUMN(Sales!AF$2)-COLUMN(Sales!$G$2))-1,0))</f>
        <v>12.455877381179187</v>
      </c>
      <c r="AG137" s="52">
        <f ca="1">SUM(OFFSET(Sales!AG137,0,MAX(-INT(Stock!$E137)+1,COLUMN(Sales!$G$2)-COLUMN(Sales!AG$2)),1,MIN(INT(Stock!$E137),COLUMN(Sales!AG$2)-COLUMN(Sales!$G$2)+1)))+OFFSET(Sales!AG137,0,MAX(-INT(Stock!$E137),COLUMN(Sales!$G$2)-COLUMN(Sales!AG$2)),1,1)*(MOD(Stock!$E137,1)+MAX(INT(Stock!$E137)-(COLUMN(Sales!AG$2)-COLUMN(Sales!$G$2))-1,0))</f>
        <v>16.515800876415014</v>
      </c>
      <c r="AH137" s="52">
        <f ca="1">SUM(OFFSET(Sales!AH137,0,MAX(-INT(Stock!$E137)+1,COLUMN(Sales!$G$2)-COLUMN(Sales!AH$2)),1,MIN(INT(Stock!$E137),COLUMN(Sales!AH$2)-COLUMN(Sales!$G$2)+1)))+OFFSET(Sales!AH137,0,MAX(-INT(Stock!$E137),COLUMN(Sales!$G$2)-COLUMN(Sales!AH$2)),1,1)*(MOD(Stock!$E137,1)+MAX(INT(Stock!$E137)-(COLUMN(Sales!AH$2)-COLUMN(Sales!$G$2))-1,0))</f>
        <v>20.792718007001174</v>
      </c>
      <c r="AI137" s="52">
        <f ca="1">SUM(OFFSET(Sales!AI137,0,MAX(-INT(Stock!$E137)+1,COLUMN(Sales!$G$2)-COLUMN(Sales!AI$2)),1,MIN(INT(Stock!$E137),COLUMN(Sales!AI$2)-COLUMN(Sales!$G$2)+1)))+OFFSET(Sales!AI137,0,MAX(-INT(Stock!$E137),COLUMN(Sales!$G$2)-COLUMN(Sales!AI$2)),1,1)*(MOD(Stock!$E137,1)+MAX(INT(Stock!$E137)-(COLUMN(Sales!AI$2)-COLUMN(Sales!$G$2))-1,0))</f>
        <v>25.188526613624074</v>
      </c>
      <c r="AJ137" s="52">
        <f ca="1">SUM(OFFSET(Sales!AJ137,0,MAX(-INT(Stock!$E137)+1,COLUMN(Sales!$G$2)-COLUMN(Sales!AJ$2)),1,MIN(INT(Stock!$E137),COLUMN(Sales!AJ$2)-COLUMN(Sales!$G$2)+1)))+OFFSET(Sales!AJ137,0,MAX(-INT(Stock!$E137),COLUMN(Sales!$G$2)-COLUMN(Sales!AJ$2)),1,1)*(MOD(Stock!$E137,1)+MAX(INT(Stock!$E137)-(COLUMN(Sales!AJ$2)-COLUMN(Sales!$G$2))-1,0))</f>
        <v>29.659156429292089</v>
      </c>
      <c r="AK137" s="52">
        <f ca="1">SUM(OFFSET(Sales!AK137,0,MAX(-INT(Stock!$E137)+1,COLUMN(Sales!$G$2)-COLUMN(Sales!AK$2)),1,MIN(INT(Stock!$E137),COLUMN(Sales!AK$2)-COLUMN(Sales!$G$2)+1)))+OFFSET(Sales!AK137,0,MAX(-INT(Stock!$E137),COLUMN(Sales!$G$2)-COLUMN(Sales!AK$2)),1,1)*(MOD(Stock!$E137,1)+MAX(INT(Stock!$E137)-(COLUMN(Sales!AK$2)-COLUMN(Sales!$G$2))-1,0))</f>
        <v>34.27494217776195</v>
      </c>
      <c r="AL137" s="52">
        <f ca="1">SUM(OFFSET(Sales!AL137,0,MAX(-INT(Stock!$E137)+1,COLUMN(Sales!$G$2)-COLUMN(Sales!AL$2)),1,MIN(INT(Stock!$E137),COLUMN(Sales!AL$2)-COLUMN(Sales!$G$2)+1)))+OFFSET(Sales!AL137,0,MAX(-INT(Stock!$E137),COLUMN(Sales!$G$2)-COLUMN(Sales!AL$2)),1,1)*(MOD(Stock!$E137,1)+MAX(INT(Stock!$E137)-(COLUMN(Sales!AL$2)-COLUMN(Sales!$G$2))-1,0))</f>
        <v>39.422161189301306</v>
      </c>
      <c r="AM137" s="52">
        <f ca="1">SUM(OFFSET(Sales!AM137,0,MAX(-INT(Stock!$E137)+1,COLUMN(Sales!$G$2)-COLUMN(Sales!AM$2)),1,MIN(INT(Stock!$E137),COLUMN(Sales!AM$2)-COLUMN(Sales!$G$2)+1)))+OFFSET(Sales!AM137,0,MAX(-INT(Stock!$E137),COLUMN(Sales!$G$2)-COLUMN(Sales!AM$2)),1,1)*(MOD(Stock!$E137,1)+MAX(INT(Stock!$E137)-(COLUMN(Sales!AM$2)-COLUMN(Sales!$G$2))-1,0))</f>
        <v>45.838290913844531</v>
      </c>
      <c r="AN137" s="52">
        <f ca="1">SUM(OFFSET(Sales!AN137,0,MAX(-INT(Stock!$E137)+1,COLUMN(Sales!$G$2)-COLUMN(Sales!AN$2)),1,MIN(INT(Stock!$E137),COLUMN(Sales!AN$2)-COLUMN(Sales!$G$2)+1)))+OFFSET(Sales!AN137,0,MAX(-INT(Stock!$E137),COLUMN(Sales!$G$2)-COLUMN(Sales!AN$2)),1,1)*(MOD(Stock!$E137,1)+MAX(INT(Stock!$E137)-(COLUMN(Sales!AN$2)-COLUMN(Sales!$G$2))-1,0))</f>
        <v>54.461021596177567</v>
      </c>
      <c r="AO137" s="52">
        <f ca="1">SUM(OFFSET(Sales!AO137,0,MAX(-INT(Stock!$E137)+1,COLUMN(Sales!$G$2)-COLUMN(Sales!AO$2)),1,MIN(INT(Stock!$E137),COLUMN(Sales!AO$2)-COLUMN(Sales!$G$2)+1)))+OFFSET(Sales!AO137,0,MAX(-INT(Stock!$E137),COLUMN(Sales!$G$2)-COLUMN(Sales!AO$2)),1,1)*(MOD(Stock!$E137,1)+MAX(INT(Stock!$E137)-(COLUMN(Sales!AO$2)-COLUMN(Sales!$G$2))-1,0))</f>
        <v>65.659259064305701</v>
      </c>
      <c r="AP137" s="52">
        <f ca="1">SUM(OFFSET(Sales!AP137,0,MAX(-INT(Stock!$E137)+1,COLUMN(Sales!$G$2)-COLUMN(Sales!AP$2)),1,MIN(INT(Stock!$E137),COLUMN(Sales!AP$2)-COLUMN(Sales!$G$2)+1)))+OFFSET(Sales!AP137,0,MAX(-INT(Stock!$E137),COLUMN(Sales!$G$2)-COLUMN(Sales!AP$2)),1,1)*(MOD(Stock!$E137,1)+MAX(INT(Stock!$E137)-(COLUMN(Sales!AP$2)-COLUMN(Sales!$G$2))-1,0))</f>
        <v>78.833211849882446</v>
      </c>
      <c r="AQ137" s="52">
        <f ca="1">SUM(OFFSET(Sales!AQ137,0,MAX(-INT(Stock!$E137)+1,COLUMN(Sales!$G$2)-COLUMN(Sales!AQ$2)),1,MIN(INT(Stock!$E137),COLUMN(Sales!AQ$2)-COLUMN(Sales!$G$2)+1)))+OFFSET(Sales!AQ137,0,MAX(-INT(Stock!$E137),COLUMN(Sales!$G$2)-COLUMN(Sales!AQ$2)),1,1)*(MOD(Stock!$E137,1)+MAX(INT(Stock!$E137)-(COLUMN(Sales!AQ$2)-COLUMN(Sales!$G$2))-1,0))</f>
        <v>92.280171086013453</v>
      </c>
      <c r="AR137" s="52">
        <f ca="1">SUM(OFFSET(Sales!AR137,0,MAX(-INT(Stock!$E137)+1,COLUMN(Sales!$G$2)-COLUMN(Sales!AR$2)),1,MIN(INT(Stock!$E137),COLUMN(Sales!AR$2)-COLUMN(Sales!$G$2)+1)))+OFFSET(Sales!AR137,0,MAX(-INT(Stock!$E137),COLUMN(Sales!$G$2)-COLUMN(Sales!AR$2)),1,1)*(MOD(Stock!$E137,1)+MAX(INT(Stock!$E137)-(COLUMN(Sales!AR$2)-COLUMN(Sales!$G$2))-1,0))</f>
        <v>103.69609679752041</v>
      </c>
      <c r="AS137" s="52">
        <f ca="1">SUM(OFFSET(Sales!AS137,0,MAX(-INT(Stock!$E137)+1,COLUMN(Sales!$G$2)-COLUMN(Sales!AS$2)),1,MIN(INT(Stock!$E137),COLUMN(Sales!AS$2)-COLUMN(Sales!$G$2)+1)))+OFFSET(Sales!AS137,0,MAX(-INT(Stock!$E137),COLUMN(Sales!$G$2)-COLUMN(Sales!AS$2)),1,1)*(MOD(Stock!$E137,1)+MAX(INT(Stock!$E137)-(COLUMN(Sales!AS$2)-COLUMN(Sales!$G$2))-1,0))</f>
        <v>111.09236685000266</v>
      </c>
      <c r="AT137" s="52">
        <f ca="1">SUM(OFFSET(Sales!AT137,0,MAX(-INT(Stock!$E137)+1,COLUMN(Sales!$G$2)-COLUMN(Sales!AT$2)),1,MIN(INT(Stock!$E137),COLUMN(Sales!AT$2)-COLUMN(Sales!$G$2)+1)))+OFFSET(Sales!AT137,0,MAX(-INT(Stock!$E137),COLUMN(Sales!$G$2)-COLUMN(Sales!AT$2)),1,1)*(MOD(Stock!$E137,1)+MAX(INT(Stock!$E137)-(COLUMN(Sales!AT$2)-COLUMN(Sales!$G$2))-1,0))</f>
        <v>111.58737040531503</v>
      </c>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c r="CC137" s="52"/>
      <c r="CD137" s="52"/>
      <c r="CE137" s="52"/>
    </row>
    <row r="138" spans="2:83" x14ac:dyDescent="0.25">
      <c r="B138" s="307"/>
      <c r="C138" s="3" t="s">
        <v>77</v>
      </c>
      <c r="E138" s="61"/>
      <c r="G138" s="20"/>
      <c r="H138" s="20"/>
      <c r="I138" s="20"/>
      <c r="J138" s="20"/>
      <c r="K138" s="20"/>
      <c r="L138" s="20"/>
      <c r="M138" s="20"/>
      <c r="N138" s="20"/>
      <c r="O138" s="20"/>
      <c r="P138" s="20"/>
      <c r="Q138" s="20"/>
      <c r="R138" s="20"/>
      <c r="S138" s="20"/>
      <c r="T138" s="20"/>
      <c r="U138" s="20"/>
      <c r="V138" s="20"/>
      <c r="W138" s="6">
        <f t="shared" ref="W138" ca="1" si="97">SUM(W132:W137)</f>
        <v>57.708210907888223</v>
      </c>
      <c r="X138" s="6">
        <f t="shared" ref="X138:CE138" ca="1" si="98">SUM(X132:X137)</f>
        <v>68.158354828348621</v>
      </c>
      <c r="Y138" s="6">
        <f t="shared" ca="1" si="98"/>
        <v>82.221499444247925</v>
      </c>
      <c r="Z138" s="6">
        <f t="shared" ca="1" si="98"/>
        <v>98.048116247715953</v>
      </c>
      <c r="AA138" s="6">
        <f t="shared" ca="1" si="98"/>
        <v>111.31826849927177</v>
      </c>
      <c r="AB138" s="6">
        <f t="shared" ca="1" si="98"/>
        <v>122.23813018296428</v>
      </c>
      <c r="AC138" s="6">
        <f t="shared" ca="1" si="98"/>
        <v>132.24916024378504</v>
      </c>
      <c r="AD138" s="6">
        <f t="shared" ca="1" si="98"/>
        <v>141.82600045790329</v>
      </c>
      <c r="AE138" s="6">
        <f t="shared" ca="1" si="98"/>
        <v>151.88418406594764</v>
      </c>
      <c r="AF138" s="6">
        <f t="shared" ca="1" si="98"/>
        <v>162.52258799247514</v>
      </c>
      <c r="AG138" s="6">
        <f t="shared" ca="1" si="98"/>
        <v>173.55295642935675</v>
      </c>
      <c r="AH138" s="6">
        <f t="shared" ca="1" si="98"/>
        <v>184.82537250084741</v>
      </c>
      <c r="AI138" s="6">
        <f t="shared" ca="1" si="98"/>
        <v>196.22081095585057</v>
      </c>
      <c r="AJ138" s="6">
        <f t="shared" ca="1" si="98"/>
        <v>207.64157892181234</v>
      </c>
      <c r="AK138" s="6">
        <f t="shared" ca="1" si="98"/>
        <v>219.06906845303115</v>
      </c>
      <c r="AL138" s="6">
        <f t="shared" ca="1" si="98"/>
        <v>232.74100018535731</v>
      </c>
      <c r="AM138" s="6">
        <f t="shared" ca="1" si="98"/>
        <v>248.55147321048455</v>
      </c>
      <c r="AN138" s="6">
        <f t="shared" ca="1" si="98"/>
        <v>272.63142814853319</v>
      </c>
      <c r="AO138" s="6">
        <f t="shared" ca="1" si="98"/>
        <v>309.81216204869577</v>
      </c>
      <c r="AP138" s="6">
        <f t="shared" ca="1" si="98"/>
        <v>360.73023157670445</v>
      </c>
      <c r="AQ138" s="6">
        <f t="shared" ca="1" si="98"/>
        <v>411.71167059376393</v>
      </c>
      <c r="AR138" s="6">
        <f t="shared" ca="1" si="98"/>
        <v>452.76587775585296</v>
      </c>
      <c r="AS138" s="6">
        <f t="shared" ca="1" si="98"/>
        <v>485.127282975762</v>
      </c>
      <c r="AT138" s="6">
        <f t="shared" ca="1" si="98"/>
        <v>513.86987191482069</v>
      </c>
      <c r="AU138" s="6">
        <f t="shared" si="98"/>
        <v>0</v>
      </c>
      <c r="AV138" s="6">
        <f t="shared" si="98"/>
        <v>0</v>
      </c>
      <c r="AW138" s="6">
        <f t="shared" si="98"/>
        <v>0</v>
      </c>
      <c r="AX138" s="6">
        <f t="shared" si="98"/>
        <v>0</v>
      </c>
      <c r="AY138" s="6">
        <f t="shared" si="98"/>
        <v>0</v>
      </c>
      <c r="AZ138" s="6">
        <f t="shared" si="98"/>
        <v>0</v>
      </c>
      <c r="BA138" s="6">
        <f t="shared" si="98"/>
        <v>0</v>
      </c>
      <c r="BB138" s="6">
        <f t="shared" si="98"/>
        <v>0</v>
      </c>
      <c r="BC138" s="6">
        <f t="shared" si="98"/>
        <v>0</v>
      </c>
      <c r="BD138" s="6">
        <f t="shared" si="98"/>
        <v>0</v>
      </c>
      <c r="BE138" s="6">
        <f t="shared" si="98"/>
        <v>0</v>
      </c>
      <c r="BF138" s="6">
        <f t="shared" si="98"/>
        <v>0</v>
      </c>
      <c r="BG138" s="6">
        <f t="shared" si="98"/>
        <v>0</v>
      </c>
      <c r="BH138" s="6">
        <f t="shared" si="98"/>
        <v>0</v>
      </c>
      <c r="BI138" s="6">
        <f t="shared" si="98"/>
        <v>0</v>
      </c>
      <c r="BJ138" s="6">
        <f t="shared" si="98"/>
        <v>0</v>
      </c>
      <c r="BK138" s="6">
        <f t="shared" si="98"/>
        <v>0</v>
      </c>
      <c r="BL138" s="6">
        <f t="shared" si="98"/>
        <v>0</v>
      </c>
      <c r="BM138" s="6">
        <f t="shared" si="98"/>
        <v>0</v>
      </c>
      <c r="BN138" s="6">
        <f t="shared" si="98"/>
        <v>0</v>
      </c>
      <c r="BO138" s="6">
        <f t="shared" si="98"/>
        <v>0</v>
      </c>
      <c r="BP138" s="6">
        <f t="shared" si="98"/>
        <v>0</v>
      </c>
      <c r="BQ138" s="6">
        <f t="shared" si="98"/>
        <v>0</v>
      </c>
      <c r="BR138" s="6">
        <f t="shared" si="98"/>
        <v>0</v>
      </c>
      <c r="BS138" s="6">
        <f t="shared" si="98"/>
        <v>0</v>
      </c>
      <c r="BT138" s="6">
        <f t="shared" si="98"/>
        <v>0</v>
      </c>
      <c r="BU138" s="6">
        <f t="shared" si="98"/>
        <v>0</v>
      </c>
      <c r="BV138" s="6">
        <f t="shared" si="98"/>
        <v>0</v>
      </c>
      <c r="BW138" s="6">
        <f t="shared" si="98"/>
        <v>0</v>
      </c>
      <c r="BX138" s="6">
        <f t="shared" si="98"/>
        <v>0</v>
      </c>
      <c r="BY138" s="6">
        <f t="shared" si="98"/>
        <v>0</v>
      </c>
      <c r="BZ138" s="6">
        <f t="shared" si="98"/>
        <v>0</v>
      </c>
      <c r="CA138" s="6">
        <f t="shared" si="98"/>
        <v>0</v>
      </c>
      <c r="CB138" s="6">
        <f t="shared" si="98"/>
        <v>0</v>
      </c>
      <c r="CC138" s="6">
        <f t="shared" si="98"/>
        <v>0</v>
      </c>
      <c r="CD138" s="6">
        <f t="shared" si="98"/>
        <v>0</v>
      </c>
      <c r="CE138" s="6">
        <f t="shared" si="98"/>
        <v>0</v>
      </c>
    </row>
    <row r="139" spans="2:83" x14ac:dyDescent="0.25">
      <c r="B139" s="307" t="s">
        <v>3</v>
      </c>
      <c r="C139" s="54" t="s">
        <v>19</v>
      </c>
      <c r="E139" s="61">
        <f>'Life&amp;Use'!T11</f>
        <v>2.2222222222222223</v>
      </c>
      <c r="G139" s="211"/>
      <c r="H139" s="211"/>
      <c r="I139" s="211"/>
      <c r="J139" s="211"/>
      <c r="K139" s="211"/>
      <c r="L139" s="211"/>
      <c r="M139" s="211"/>
      <c r="N139" s="211"/>
      <c r="O139" s="211"/>
      <c r="P139" s="211"/>
      <c r="Q139" s="211"/>
      <c r="R139" s="211"/>
      <c r="S139" s="211"/>
      <c r="T139" s="211"/>
      <c r="U139" s="211"/>
      <c r="V139" s="211"/>
      <c r="W139" s="52">
        <f ca="1">SUM(OFFSET(Sales!W139,0,MAX(-INT(Stock!$E139)+1,COLUMN(Sales!$G$2)-COLUMN(Sales!W$2)),1,MIN(INT(Stock!$E139),COLUMN(Sales!W$2)-COLUMN(Sales!$G$2)+1)))+OFFSET(Sales!W139,0,MAX(-INT(Stock!$E139),COLUMN(Sales!$G$2)-COLUMN(Sales!W$2)),1,1)*(MOD(Stock!$E139,1)+MAX(INT(Stock!$E139)-(COLUMN(Sales!W$2)-COLUMN(Sales!$G$2))-1,0))</f>
        <v>76.935812507135992</v>
      </c>
      <c r="X139" s="52">
        <f ca="1">SUM(OFFSET(Sales!X139,0,MAX(-INT(Stock!$E139)+1,COLUMN(Sales!$G$2)-COLUMN(Sales!X$2)),1,MIN(INT(Stock!$E139),COLUMN(Sales!X$2)-COLUMN(Sales!$G$2)+1)))+OFFSET(Sales!X139,0,MAX(-INT(Stock!$E139),COLUMN(Sales!$G$2)-COLUMN(Sales!X$2)),1,1)*(MOD(Stock!$E139,1)+MAX(INT(Stock!$E139)-(COLUMN(Sales!X$2)-COLUMN(Sales!$G$2))-1,0))</f>
        <v>76.79423802800639</v>
      </c>
      <c r="Y139" s="52">
        <f ca="1">SUM(OFFSET(Sales!Y139,0,MAX(-INT(Stock!$E139)+1,COLUMN(Sales!$G$2)-COLUMN(Sales!Y$2)),1,MIN(INT(Stock!$E139),COLUMN(Sales!Y$2)-COLUMN(Sales!$G$2)+1)))+OFFSET(Sales!Y139,0,MAX(-INT(Stock!$E139),COLUMN(Sales!$G$2)-COLUMN(Sales!Y$2)),1,1)*(MOD(Stock!$E139,1)+MAX(INT(Stock!$E139)-(COLUMN(Sales!Y$2)-COLUMN(Sales!$G$2))-1,0))</f>
        <v>76.295131240345597</v>
      </c>
      <c r="Z139" s="52">
        <f ca="1">SUM(OFFSET(Sales!Z139,0,MAX(-INT(Stock!$E139)+1,COLUMN(Sales!$G$2)-COLUMN(Sales!Z$2)),1,MIN(INT(Stock!$E139),COLUMN(Sales!Z$2)-COLUMN(Sales!$G$2)+1)))+OFFSET(Sales!Z139,0,MAX(-INT(Stock!$E139),COLUMN(Sales!$G$2)-COLUMN(Sales!Z$2)),1,1)*(MOD(Stock!$E139,1)+MAX(INT(Stock!$E139)-(COLUMN(Sales!Z$2)-COLUMN(Sales!$G$2))-1,0))</f>
        <v>75.427309525583624</v>
      </c>
      <c r="AA139" s="52">
        <f ca="1">SUM(OFFSET(Sales!AA139,0,MAX(-INT(Stock!$E139)+1,COLUMN(Sales!$G$2)-COLUMN(Sales!AA$2)),1,MIN(INT(Stock!$E139),COLUMN(Sales!AA$2)-COLUMN(Sales!$G$2)+1)))+OFFSET(Sales!AA139,0,MAX(-INT(Stock!$E139),COLUMN(Sales!$G$2)-COLUMN(Sales!AA$2)),1,1)*(MOD(Stock!$E139,1)+MAX(INT(Stock!$E139)-(COLUMN(Sales!AA$2)-COLUMN(Sales!$G$2))-1,0))</f>
        <v>74.314763429718028</v>
      </c>
      <c r="AB139" s="52">
        <f ca="1">SUM(OFFSET(Sales!AB139,0,MAX(-INT(Stock!$E139)+1,COLUMN(Sales!$G$2)-COLUMN(Sales!AB$2)),1,MIN(INT(Stock!$E139),COLUMN(Sales!AB$2)-COLUMN(Sales!$G$2)+1)))+OFFSET(Sales!AB139,0,MAX(-INT(Stock!$E139),COLUMN(Sales!$G$2)-COLUMN(Sales!AB$2)),1,1)*(MOD(Stock!$E139,1)+MAX(INT(Stock!$E139)-(COLUMN(Sales!AB$2)-COLUMN(Sales!$G$2))-1,0))</f>
        <v>73.170958609007329</v>
      </c>
      <c r="AC139" s="52">
        <f ca="1">SUM(OFFSET(Sales!AC139,0,MAX(-INT(Stock!$E139)+1,COLUMN(Sales!$G$2)-COLUMN(Sales!AC$2)),1,MIN(INT(Stock!$E139),COLUMN(Sales!AC$2)-COLUMN(Sales!$G$2)+1)))+OFFSET(Sales!AC139,0,MAX(-INT(Stock!$E139),COLUMN(Sales!$G$2)-COLUMN(Sales!AC$2)),1,1)*(MOD(Stock!$E139,1)+MAX(INT(Stock!$E139)-(COLUMN(Sales!AC$2)-COLUMN(Sales!$G$2))-1,0))</f>
        <v>72.22058816534178</v>
      </c>
      <c r="AD139" s="52">
        <f ca="1">SUM(OFFSET(Sales!AD139,0,MAX(-INT(Stock!$E139)+1,COLUMN(Sales!$G$2)-COLUMN(Sales!AD$2)),1,MIN(INT(Stock!$E139),COLUMN(Sales!AD$2)-COLUMN(Sales!$G$2)+1)))+OFFSET(Sales!AD139,0,MAX(-INT(Stock!$E139),COLUMN(Sales!$G$2)-COLUMN(Sales!AD$2)),1,1)*(MOD(Stock!$E139,1)+MAX(INT(Stock!$E139)-(COLUMN(Sales!AD$2)-COLUMN(Sales!$G$2))-1,0))</f>
        <v>71.491553597878351</v>
      </c>
      <c r="AE139" s="52">
        <f ca="1">SUM(OFFSET(Sales!AE139,0,MAX(-INT(Stock!$E139)+1,COLUMN(Sales!$G$2)-COLUMN(Sales!AE$2)),1,MIN(INT(Stock!$E139),COLUMN(Sales!AE$2)-COLUMN(Sales!$G$2)+1)))+OFFSET(Sales!AE139,0,MAX(-INT(Stock!$E139),COLUMN(Sales!$G$2)-COLUMN(Sales!AE$2)),1,1)*(MOD(Stock!$E139,1)+MAX(INT(Stock!$E139)-(COLUMN(Sales!AE$2)-COLUMN(Sales!$G$2))-1,0))</f>
        <v>70.850015927959845</v>
      </c>
      <c r="AF139" s="52">
        <f ca="1">SUM(OFFSET(Sales!AF139,0,MAX(-INT(Stock!$E139)+1,COLUMN(Sales!$G$2)-COLUMN(Sales!AF$2)),1,MIN(INT(Stock!$E139),COLUMN(Sales!AF$2)-COLUMN(Sales!$G$2)+1)))+OFFSET(Sales!AF139,0,MAX(-INT(Stock!$E139),COLUMN(Sales!$G$2)-COLUMN(Sales!AF$2)),1,1)*(MOD(Stock!$E139,1)+MAX(INT(Stock!$E139)-(COLUMN(Sales!AF$2)-COLUMN(Sales!$G$2))-1,0))</f>
        <v>70.18413614424523</v>
      </c>
      <c r="AG139" s="52">
        <f ca="1">SUM(OFFSET(Sales!AG139,0,MAX(-INT(Stock!$E139)+1,COLUMN(Sales!$G$2)-COLUMN(Sales!AG$2)),1,MIN(INT(Stock!$E139),COLUMN(Sales!AG$2)-COLUMN(Sales!$G$2)+1)))+OFFSET(Sales!AG139,0,MAX(-INT(Stock!$E139),COLUMN(Sales!$G$2)-COLUMN(Sales!AG$2)),1,1)*(MOD(Stock!$E139,1)+MAX(INT(Stock!$E139)-(COLUMN(Sales!AG$2)-COLUMN(Sales!$G$2))-1,0))</f>
        <v>69.438900495274808</v>
      </c>
      <c r="AH139" s="52">
        <f ca="1">SUM(OFFSET(Sales!AH139,0,MAX(-INT(Stock!$E139)+1,COLUMN(Sales!$G$2)-COLUMN(Sales!AH$2)),1,MIN(INT(Stock!$E139),COLUMN(Sales!AH$2)-COLUMN(Sales!$G$2)+1)))+OFFSET(Sales!AH139,0,MAX(-INT(Stock!$E139),COLUMN(Sales!$G$2)-COLUMN(Sales!AH$2)),1,1)*(MOD(Stock!$E139,1)+MAX(INT(Stock!$E139)-(COLUMN(Sales!AH$2)-COLUMN(Sales!$G$2))-1,0))</f>
        <v>68.594039987498661</v>
      </c>
      <c r="AI139" s="52">
        <f ca="1">SUM(OFFSET(Sales!AI139,0,MAX(-INT(Stock!$E139)+1,COLUMN(Sales!$G$2)-COLUMN(Sales!AI$2)),1,MIN(INT(Stock!$E139),COLUMN(Sales!AI$2)-COLUMN(Sales!$G$2)+1)))+OFFSET(Sales!AI139,0,MAX(-INT(Stock!$E139),COLUMN(Sales!$G$2)-COLUMN(Sales!AI$2)),1,1)*(MOD(Stock!$E139,1)+MAX(INT(Stock!$E139)-(COLUMN(Sales!AI$2)-COLUMN(Sales!$G$2))-1,0))</f>
        <v>67.668921275536746</v>
      </c>
      <c r="AJ139" s="52">
        <f ca="1">SUM(OFFSET(Sales!AJ139,0,MAX(-INT(Stock!$E139)+1,COLUMN(Sales!$G$2)-COLUMN(Sales!AJ$2)),1,MIN(INT(Stock!$E139),COLUMN(Sales!AJ$2)-COLUMN(Sales!$G$2)+1)))+OFFSET(Sales!AJ139,0,MAX(-INT(Stock!$E139),COLUMN(Sales!$G$2)-COLUMN(Sales!AJ$2)),1,1)*(MOD(Stock!$E139,1)+MAX(INT(Stock!$E139)-(COLUMN(Sales!AJ$2)-COLUMN(Sales!$G$2))-1,0))</f>
        <v>66.705060437762214</v>
      </c>
      <c r="AK139" s="52">
        <f ca="1">SUM(OFFSET(Sales!AK139,0,MAX(-INT(Stock!$E139)+1,COLUMN(Sales!$G$2)-COLUMN(Sales!AK$2)),1,MIN(INT(Stock!$E139),COLUMN(Sales!AK$2)-COLUMN(Sales!$G$2)+1)))+OFFSET(Sales!AK139,0,MAX(-INT(Stock!$E139),COLUMN(Sales!$G$2)-COLUMN(Sales!AK$2)),1,1)*(MOD(Stock!$E139,1)+MAX(INT(Stock!$E139)-(COLUMN(Sales!AK$2)-COLUMN(Sales!$G$2))-1,0))</f>
        <v>65.727190373041623</v>
      </c>
      <c r="AL139" s="52">
        <f ca="1">SUM(OFFSET(Sales!AL139,0,MAX(-INT(Stock!$E139)+1,COLUMN(Sales!$G$2)-COLUMN(Sales!AL$2)),1,MIN(INT(Stock!$E139),COLUMN(Sales!AL$2)-COLUMN(Sales!$G$2)+1)))+OFFSET(Sales!AL139,0,MAX(-INT(Stock!$E139),COLUMN(Sales!$G$2)-COLUMN(Sales!AL$2)),1,1)*(MOD(Stock!$E139,1)+MAX(INT(Stock!$E139)-(COLUMN(Sales!AL$2)-COLUMN(Sales!$G$2))-1,0))</f>
        <v>64.721600408153435</v>
      </c>
      <c r="AM139" s="52">
        <f ca="1">SUM(OFFSET(Sales!AM139,0,MAX(-INT(Stock!$E139)+1,COLUMN(Sales!$G$2)-COLUMN(Sales!AM$2)),1,MIN(INT(Stock!$E139),COLUMN(Sales!AM$2)-COLUMN(Sales!$G$2)+1)))+OFFSET(Sales!AM139,0,MAX(-INT(Stock!$E139),COLUMN(Sales!$G$2)-COLUMN(Sales!AM$2)),1,1)*(MOD(Stock!$E139,1)+MAX(INT(Stock!$E139)-(COLUMN(Sales!AM$2)-COLUMN(Sales!$G$2))-1,0))</f>
        <v>63.394783511077769</v>
      </c>
      <c r="AN139" s="52">
        <f ca="1">SUM(OFFSET(Sales!AN139,0,MAX(-INT(Stock!$E139)+1,COLUMN(Sales!$G$2)-COLUMN(Sales!AN$2)),1,MIN(INT(Stock!$E139),COLUMN(Sales!AN$2)-COLUMN(Sales!$G$2)+1)))+OFFSET(Sales!AN139,0,MAX(-INT(Stock!$E139),COLUMN(Sales!$G$2)-COLUMN(Sales!AN$2)),1,1)*(MOD(Stock!$E139,1)+MAX(INT(Stock!$E139)-(COLUMN(Sales!AN$2)-COLUMN(Sales!$G$2))-1,0))</f>
        <v>61.186987003690163</v>
      </c>
      <c r="AO139" s="52">
        <f ca="1">SUM(OFFSET(Sales!AO139,0,MAX(-INT(Stock!$E139)+1,COLUMN(Sales!$G$2)-COLUMN(Sales!AO$2)),1,MIN(INT(Stock!$E139),COLUMN(Sales!AO$2)-COLUMN(Sales!$G$2)+1)))+OFFSET(Sales!AO139,0,MAX(-INT(Stock!$E139),COLUMN(Sales!$G$2)-COLUMN(Sales!AO$2)),1,1)*(MOD(Stock!$E139,1)+MAX(INT(Stock!$E139)-(COLUMN(Sales!AO$2)-COLUMN(Sales!$G$2))-1,0))</f>
        <v>56.0340328969924</v>
      </c>
      <c r="AP139" s="52">
        <f ca="1">SUM(OFFSET(Sales!AP139,0,MAX(-INT(Stock!$E139)+1,COLUMN(Sales!$G$2)-COLUMN(Sales!AP$2)),1,MIN(INT(Stock!$E139),COLUMN(Sales!AP$2)-COLUMN(Sales!$G$2)+1)))+OFFSET(Sales!AP139,0,MAX(-INT(Stock!$E139),COLUMN(Sales!$G$2)-COLUMN(Sales!AP$2)),1,1)*(MOD(Stock!$E139,1)+MAX(INT(Stock!$E139)-(COLUMN(Sales!AP$2)-COLUMN(Sales!$G$2))-1,0))</f>
        <v>47.783230771839605</v>
      </c>
      <c r="AQ139" s="52">
        <f ca="1">SUM(OFFSET(Sales!AQ139,0,MAX(-INT(Stock!$E139)+1,COLUMN(Sales!$G$2)-COLUMN(Sales!AQ$2)),1,MIN(INT(Stock!$E139),COLUMN(Sales!AQ$2)-COLUMN(Sales!$G$2)+1)))+OFFSET(Sales!AQ139,0,MAX(-INT(Stock!$E139),COLUMN(Sales!$G$2)-COLUMN(Sales!AQ$2)),1,1)*(MOD(Stock!$E139,1)+MAX(INT(Stock!$E139)-(COLUMN(Sales!AQ$2)-COLUMN(Sales!$G$2))-1,0))</f>
        <v>38.390260929309513</v>
      </c>
      <c r="AR139" s="52">
        <f ca="1">SUM(OFFSET(Sales!AR139,0,MAX(-INT(Stock!$E139)+1,COLUMN(Sales!$G$2)-COLUMN(Sales!AR$2)),1,MIN(INT(Stock!$E139),COLUMN(Sales!AR$2)-COLUMN(Sales!$G$2)+1)))+OFFSET(Sales!AR139,0,MAX(-INT(Stock!$E139),COLUMN(Sales!$G$2)-COLUMN(Sales!AR$2)),1,1)*(MOD(Stock!$E139,1)+MAX(INT(Stock!$E139)-(COLUMN(Sales!AR$2)-COLUMN(Sales!$G$2))-1,0))</f>
        <v>30.881149493428204</v>
      </c>
      <c r="AS139" s="52">
        <f ca="1">SUM(OFFSET(Sales!AS139,0,MAX(-INT(Stock!$E139)+1,COLUMN(Sales!$G$2)-COLUMN(Sales!AS$2)),1,MIN(INT(Stock!$E139),COLUMN(Sales!AS$2)-COLUMN(Sales!$G$2)+1)))+OFFSET(Sales!AS139,0,MAX(-INT(Stock!$E139),COLUMN(Sales!$G$2)-COLUMN(Sales!AS$2)),1,1)*(MOD(Stock!$E139,1)+MAX(INT(Stock!$E139)-(COLUMN(Sales!AS$2)-COLUMN(Sales!$G$2))-1,0))</f>
        <v>26.296717414948141</v>
      </c>
      <c r="AT139" s="52">
        <f ca="1">SUM(OFFSET(Sales!AT139,0,MAX(-INT(Stock!$E139)+1,COLUMN(Sales!$G$2)-COLUMN(Sales!AT$2)),1,MIN(INT(Stock!$E139),COLUMN(Sales!AT$2)-COLUMN(Sales!$G$2)+1)))+OFFSET(Sales!AT139,0,MAX(-INT(Stock!$E139),COLUMN(Sales!$G$2)-COLUMN(Sales!AT$2)),1,1)*(MOD(Stock!$E139,1)+MAX(INT(Stock!$E139)-(COLUMN(Sales!AT$2)-COLUMN(Sales!$G$2))-1,0))</f>
        <v>20.766663540888882</v>
      </c>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c r="CC139" s="52"/>
      <c r="CD139" s="52"/>
      <c r="CE139" s="52"/>
    </row>
    <row r="140" spans="2:83" ht="24" x14ac:dyDescent="0.25">
      <c r="B140" s="307"/>
      <c r="C140" s="54" t="s">
        <v>20</v>
      </c>
      <c r="E140" s="61">
        <f>'Life&amp;Use'!U11</f>
        <v>2.2222222222222223</v>
      </c>
      <c r="G140" s="211"/>
      <c r="H140" s="211"/>
      <c r="I140" s="211"/>
      <c r="J140" s="211"/>
      <c r="K140" s="211"/>
      <c r="L140" s="211"/>
      <c r="M140" s="211"/>
      <c r="N140" s="211"/>
      <c r="O140" s="211"/>
      <c r="P140" s="211"/>
      <c r="Q140" s="211"/>
      <c r="R140" s="211"/>
      <c r="S140" s="211"/>
      <c r="T140" s="211"/>
      <c r="U140" s="211"/>
      <c r="V140" s="211"/>
      <c r="W140" s="52">
        <f ca="1">SUM(OFFSET(Sales!W140,0,MAX(-INT(Stock!$E140)+1,COLUMN(Sales!$G$2)-COLUMN(Sales!W$2)),1,MIN(INT(Stock!$E140),COLUMN(Sales!W$2)-COLUMN(Sales!$G$2)+1)))+OFFSET(Sales!W140,0,MAX(-INT(Stock!$E140),COLUMN(Sales!$G$2)-COLUMN(Sales!W$2)),1,1)*(MOD(Stock!$E140,1)+MAX(INT(Stock!$E140)-(COLUMN(Sales!W$2)-COLUMN(Sales!$G$2))-1,0))</f>
        <v>673.08641975308637</v>
      </c>
      <c r="X140" s="52">
        <f ca="1">SUM(OFFSET(Sales!X140,0,MAX(-INT(Stock!$E140)+1,COLUMN(Sales!$G$2)-COLUMN(Sales!X$2)),1,MIN(INT(Stock!$E140),COLUMN(Sales!X$2)-COLUMN(Sales!$G$2)+1)))+OFFSET(Sales!X140,0,MAX(-INT(Stock!$E140),COLUMN(Sales!$G$2)-COLUMN(Sales!X$2)),1,1)*(MOD(Stock!$E140,1)+MAX(INT(Stock!$E140)-(COLUMN(Sales!X$2)-COLUMN(Sales!$G$2))-1,0))</f>
        <v>671.22136171256386</v>
      </c>
      <c r="Y140" s="52">
        <f ca="1">SUM(OFFSET(Sales!Y140,0,MAX(-INT(Stock!$E140)+1,COLUMN(Sales!$G$2)-COLUMN(Sales!Y$2)),1,MIN(INT(Stock!$E140),COLUMN(Sales!Y$2)-COLUMN(Sales!$G$2)+1)))+OFFSET(Sales!Y140,0,MAX(-INT(Stock!$E140),COLUMN(Sales!$G$2)-COLUMN(Sales!Y$2)),1,1)*(MOD(Stock!$E140,1)+MAX(INT(Stock!$E140)-(COLUMN(Sales!Y$2)-COLUMN(Sales!$G$2))-1,0))</f>
        <v>667.49124563151838</v>
      </c>
      <c r="Z140" s="52">
        <f ca="1">SUM(OFFSET(Sales!Z140,0,MAX(-INT(Stock!$E140)+1,COLUMN(Sales!$G$2)-COLUMN(Sales!Z$2)),1,MIN(INT(Stock!$E140),COLUMN(Sales!Z$2)-COLUMN(Sales!$G$2)+1)))+OFFSET(Sales!Z140,0,MAX(-INT(Stock!$E140),COLUMN(Sales!$G$2)-COLUMN(Sales!Z$2)),1,1)*(MOD(Stock!$E140,1)+MAX(INT(Stock!$E140)-(COLUMN(Sales!Z$2)-COLUMN(Sales!$G$2))-1,0))</f>
        <v>663.34667220813435</v>
      </c>
      <c r="AA140" s="52">
        <f ca="1">SUM(OFFSET(Sales!AA140,0,MAX(-INT(Stock!$E140)+1,COLUMN(Sales!$G$2)-COLUMN(Sales!AA$2)),1,MIN(INT(Stock!$E140),COLUMN(Sales!AA$2)-COLUMN(Sales!$G$2)+1)))+OFFSET(Sales!AA140,0,MAX(-INT(Stock!$E140),COLUMN(Sales!$G$2)-COLUMN(Sales!AA$2)),1,1)*(MOD(Stock!$E140,1)+MAX(INT(Stock!$E140)-(COLUMN(Sales!AA$2)-COLUMN(Sales!$G$2))-1,0))</f>
        <v>659.20209878474998</v>
      </c>
      <c r="AB140" s="52">
        <f ca="1">SUM(OFFSET(Sales!AB140,0,MAX(-INT(Stock!$E140)+1,COLUMN(Sales!$G$2)-COLUMN(Sales!AB$2)),1,MIN(INT(Stock!$E140),COLUMN(Sales!AB$2)-COLUMN(Sales!$G$2)+1)))+OFFSET(Sales!AB140,0,MAX(-INT(Stock!$E140),COLUMN(Sales!$G$2)-COLUMN(Sales!AB$2)),1,1)*(MOD(Stock!$E140,1)+MAX(INT(Stock!$E140)-(COLUMN(Sales!AB$2)-COLUMN(Sales!$G$2))-1,0))</f>
        <v>655.05752536136583</v>
      </c>
      <c r="AC140" s="52">
        <f ca="1">SUM(OFFSET(Sales!AC140,0,MAX(-INT(Stock!$E140)+1,COLUMN(Sales!$G$2)-COLUMN(Sales!AC$2)),1,MIN(INT(Stock!$E140),COLUMN(Sales!AC$2)-COLUMN(Sales!$G$2)+1)))+OFFSET(Sales!AC140,0,MAX(-INT(Stock!$E140),COLUMN(Sales!$G$2)-COLUMN(Sales!AC$2)),1,1)*(MOD(Stock!$E140,1)+MAX(INT(Stock!$E140)-(COLUMN(Sales!AC$2)-COLUMN(Sales!$G$2))-1,0))</f>
        <v>650.91295193798146</v>
      </c>
      <c r="AD140" s="52">
        <f ca="1">SUM(OFFSET(Sales!AD140,0,MAX(-INT(Stock!$E140)+1,COLUMN(Sales!$G$2)-COLUMN(Sales!AD$2)),1,MIN(INT(Stock!$E140),COLUMN(Sales!AD$2)-COLUMN(Sales!$G$2)+1)))+OFFSET(Sales!AD140,0,MAX(-INT(Stock!$E140),COLUMN(Sales!$G$2)-COLUMN(Sales!AD$2)),1,1)*(MOD(Stock!$E140,1)+MAX(INT(Stock!$E140)-(COLUMN(Sales!AD$2)-COLUMN(Sales!$G$2))-1,0))</f>
        <v>646.76837851459732</v>
      </c>
      <c r="AE140" s="52">
        <f ca="1">SUM(OFFSET(Sales!AE140,0,MAX(-INT(Stock!$E140)+1,COLUMN(Sales!$G$2)-COLUMN(Sales!AE$2)),1,MIN(INT(Stock!$E140),COLUMN(Sales!AE$2)-COLUMN(Sales!$G$2)+1)))+OFFSET(Sales!AE140,0,MAX(-INT(Stock!$E140),COLUMN(Sales!$G$2)-COLUMN(Sales!AE$2)),1,1)*(MOD(Stock!$E140,1)+MAX(INT(Stock!$E140)-(COLUMN(Sales!AE$2)-COLUMN(Sales!$G$2))-1,0))</f>
        <v>642.62380509121317</v>
      </c>
      <c r="AF140" s="52">
        <f ca="1">SUM(OFFSET(Sales!AF140,0,MAX(-INT(Stock!$E140)+1,COLUMN(Sales!$G$2)-COLUMN(Sales!AF$2)),1,MIN(INT(Stock!$E140),COLUMN(Sales!AF$2)-COLUMN(Sales!$G$2)+1)))+OFFSET(Sales!AF140,0,MAX(-INT(Stock!$E140),COLUMN(Sales!$G$2)-COLUMN(Sales!AF$2)),1,1)*(MOD(Stock!$E140,1)+MAX(INT(Stock!$E140)-(COLUMN(Sales!AF$2)-COLUMN(Sales!$G$2))-1,0))</f>
        <v>638.47923166782891</v>
      </c>
      <c r="AG140" s="52">
        <f ca="1">SUM(OFFSET(Sales!AG140,0,MAX(-INT(Stock!$E140)+1,COLUMN(Sales!$G$2)-COLUMN(Sales!AG$2)),1,MIN(INT(Stock!$E140),COLUMN(Sales!AG$2)-COLUMN(Sales!$G$2)+1)))+OFFSET(Sales!AG140,0,MAX(-INT(Stock!$E140),COLUMN(Sales!$G$2)-COLUMN(Sales!AG$2)),1,1)*(MOD(Stock!$E140,1)+MAX(INT(Stock!$E140)-(COLUMN(Sales!AG$2)-COLUMN(Sales!$G$2))-1,0))</f>
        <v>634.33465824444477</v>
      </c>
      <c r="AH140" s="52">
        <f ca="1">SUM(OFFSET(Sales!AH140,0,MAX(-INT(Stock!$E140)+1,COLUMN(Sales!$G$2)-COLUMN(Sales!AH$2)),1,MIN(INT(Stock!$E140),COLUMN(Sales!AH$2)-COLUMN(Sales!$G$2)+1)))+OFFSET(Sales!AH140,0,MAX(-INT(Stock!$E140),COLUMN(Sales!$G$2)-COLUMN(Sales!AH$2)),1,1)*(MOD(Stock!$E140,1)+MAX(INT(Stock!$E140)-(COLUMN(Sales!AH$2)-COLUMN(Sales!$G$2))-1,0))</f>
        <v>630.1900848210604</v>
      </c>
      <c r="AI140" s="52">
        <f ca="1">SUM(OFFSET(Sales!AI140,0,MAX(-INT(Stock!$E140)+1,COLUMN(Sales!$G$2)-COLUMN(Sales!AI$2)),1,MIN(INT(Stock!$E140),COLUMN(Sales!AI$2)-COLUMN(Sales!$G$2)+1)))+OFFSET(Sales!AI140,0,MAX(-INT(Stock!$E140),COLUMN(Sales!$G$2)-COLUMN(Sales!AI$2)),1,1)*(MOD(Stock!$E140,1)+MAX(INT(Stock!$E140)-(COLUMN(Sales!AI$2)-COLUMN(Sales!$G$2))-1,0))</f>
        <v>626.04551139767625</v>
      </c>
      <c r="AJ140" s="52">
        <f ca="1">SUM(OFFSET(Sales!AJ140,0,MAX(-INT(Stock!$E140)+1,COLUMN(Sales!$G$2)-COLUMN(Sales!AJ$2)),1,MIN(INT(Stock!$E140),COLUMN(Sales!AJ$2)-COLUMN(Sales!$G$2)+1)))+OFFSET(Sales!AJ140,0,MAX(-INT(Stock!$E140),COLUMN(Sales!$G$2)-COLUMN(Sales!AJ$2)),1,1)*(MOD(Stock!$E140,1)+MAX(INT(Stock!$E140)-(COLUMN(Sales!AJ$2)-COLUMN(Sales!$G$2))-1,0))</f>
        <v>621.90093797429211</v>
      </c>
      <c r="AK140" s="52">
        <f ca="1">SUM(OFFSET(Sales!AK140,0,MAX(-INT(Stock!$E140)+1,COLUMN(Sales!$G$2)-COLUMN(Sales!AK$2)),1,MIN(INT(Stock!$E140),COLUMN(Sales!AK$2)-COLUMN(Sales!$G$2)+1)))+OFFSET(Sales!AK140,0,MAX(-INT(Stock!$E140),COLUMN(Sales!$G$2)-COLUMN(Sales!AK$2)),1,1)*(MOD(Stock!$E140,1)+MAX(INT(Stock!$E140)-(COLUMN(Sales!AK$2)-COLUMN(Sales!$G$2))-1,0))</f>
        <v>617.75636455090773</v>
      </c>
      <c r="AL140" s="52">
        <f ca="1">SUM(OFFSET(Sales!AL140,0,MAX(-INT(Stock!$E140)+1,COLUMN(Sales!$G$2)-COLUMN(Sales!AL$2)),1,MIN(INT(Stock!$E140),COLUMN(Sales!AL$2)-COLUMN(Sales!$G$2)+1)))+OFFSET(Sales!AL140,0,MAX(-INT(Stock!$E140),COLUMN(Sales!$G$2)-COLUMN(Sales!AL$2)),1,1)*(MOD(Stock!$E140,1)+MAX(INT(Stock!$E140)-(COLUMN(Sales!AL$2)-COLUMN(Sales!$G$2))-1,0))</f>
        <v>613.61179112752359</v>
      </c>
      <c r="AM140" s="52">
        <f ca="1">SUM(OFFSET(Sales!AM140,0,MAX(-INT(Stock!$E140)+1,COLUMN(Sales!$G$2)-COLUMN(Sales!AM$2)),1,MIN(INT(Stock!$E140),COLUMN(Sales!AM$2)-COLUMN(Sales!$G$2)+1)))+OFFSET(Sales!AM140,0,MAX(-INT(Stock!$E140),COLUMN(Sales!$G$2)-COLUMN(Sales!AM$2)),1,1)*(MOD(Stock!$E140,1)+MAX(INT(Stock!$E140)-(COLUMN(Sales!AM$2)-COLUMN(Sales!$G$2))-1,0))</f>
        <v>609.46721770413944</v>
      </c>
      <c r="AN140" s="52">
        <f ca="1">SUM(OFFSET(Sales!AN140,0,MAX(-INT(Stock!$E140)+1,COLUMN(Sales!$G$2)-COLUMN(Sales!AN$2)),1,MIN(INT(Stock!$E140),COLUMN(Sales!AN$2)-COLUMN(Sales!$G$2)+1)))+OFFSET(Sales!AN140,0,MAX(-INT(Stock!$E140),COLUMN(Sales!$G$2)-COLUMN(Sales!AN$2)),1,1)*(MOD(Stock!$E140,1)+MAX(INT(Stock!$E140)-(COLUMN(Sales!AN$2)-COLUMN(Sales!$G$2))-1,0))</f>
        <v>605.32264428075518</v>
      </c>
      <c r="AO140" s="52">
        <f ca="1">SUM(OFFSET(Sales!AO140,0,MAX(-INT(Stock!$E140)+1,COLUMN(Sales!$G$2)-COLUMN(Sales!AO$2)),1,MIN(INT(Stock!$E140),COLUMN(Sales!AO$2)-COLUMN(Sales!$G$2)+1)))+OFFSET(Sales!AO140,0,MAX(-INT(Stock!$E140),COLUMN(Sales!$G$2)-COLUMN(Sales!AO$2)),1,1)*(MOD(Stock!$E140,1)+MAX(INT(Stock!$E140)-(COLUMN(Sales!AO$2)-COLUMN(Sales!$G$2))-1,0))</f>
        <v>566.74226663122784</v>
      </c>
      <c r="AP140" s="52">
        <f ca="1">SUM(OFFSET(Sales!AP140,0,MAX(-INT(Stock!$E140)+1,COLUMN(Sales!$G$2)-COLUMN(Sales!AP$2)),1,MIN(INT(Stock!$E140),COLUMN(Sales!AP$2)-COLUMN(Sales!$G$2)+1)))+OFFSET(Sales!AP140,0,MAX(-INT(Stock!$E140),COLUMN(Sales!$G$2)-COLUMN(Sales!AP$2)),1,1)*(MOD(Stock!$E140,1)+MAX(INT(Stock!$E140)-(COLUMN(Sales!AP$2)-COLUMN(Sales!$G$2))-1,0))</f>
        <v>470.02694702222277</v>
      </c>
      <c r="AQ140" s="52">
        <f ca="1">SUM(OFFSET(Sales!AQ140,0,MAX(-INT(Stock!$E140)+1,COLUMN(Sales!$G$2)-COLUMN(Sales!AQ$2)),1,MIN(INT(Stock!$E140),COLUMN(Sales!AQ$2)-COLUMN(Sales!$G$2)+1)))+OFFSET(Sales!AQ140,0,MAX(-INT(Stock!$E140),COLUMN(Sales!$G$2)-COLUMN(Sales!AQ$2)),1,1)*(MOD(Stock!$E140,1)+MAX(INT(Stock!$E140)-(COLUMN(Sales!AQ$2)-COLUMN(Sales!$G$2))-1,0))</f>
        <v>351.96008874074084</v>
      </c>
      <c r="AR140" s="52">
        <f ca="1">SUM(OFFSET(Sales!AR140,0,MAX(-INT(Stock!$E140)+1,COLUMN(Sales!$G$2)-COLUMN(Sales!AR$2)),1,MIN(INT(Stock!$E140),COLUMN(Sales!AR$2)-COLUMN(Sales!$G$2)+1)))+OFFSET(Sales!AR140,0,MAX(-INT(Stock!$E140),COLUMN(Sales!$G$2)-COLUMN(Sales!AR$2)),1,1)*(MOD(Stock!$E140,1)+MAX(INT(Stock!$E140)-(COLUMN(Sales!AR$2)-COLUMN(Sales!$G$2))-1,0))</f>
        <v>243.74471547407407</v>
      </c>
      <c r="AS140" s="52">
        <f ca="1">SUM(OFFSET(Sales!AS140,0,MAX(-INT(Stock!$E140)+1,COLUMN(Sales!$G$2)-COLUMN(Sales!AS$2)),1,MIN(INT(Stock!$E140),COLUMN(Sales!AS$2)-COLUMN(Sales!$G$2)+1)))+OFFSET(Sales!AS140,0,MAX(-INT(Stock!$E140),COLUMN(Sales!$G$2)-COLUMN(Sales!AS$2)),1,1)*(MOD(Stock!$E140,1)+MAX(INT(Stock!$E140)-(COLUMN(Sales!AS$2)-COLUMN(Sales!$G$2))-1,0))</f>
        <v>156.75156442962961</v>
      </c>
      <c r="AT140" s="52">
        <f ca="1">SUM(OFFSET(Sales!AT140,0,MAX(-INT(Stock!$E140)+1,COLUMN(Sales!$G$2)-COLUMN(Sales!AT$2)),1,MIN(INT(Stock!$E140),COLUMN(Sales!AT$2)-COLUMN(Sales!$G$2)+1)))+OFFSET(Sales!AT140,0,MAX(-INT(Stock!$E140),COLUMN(Sales!$G$2)-COLUMN(Sales!AT$2)),1,1)*(MOD(Stock!$E140,1)+MAX(INT(Stock!$E140)-(COLUMN(Sales!AT$2)-COLUMN(Sales!$G$2))-1,0))</f>
        <v>91.444444444444429</v>
      </c>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c r="CC140" s="52"/>
      <c r="CD140" s="52"/>
      <c r="CE140" s="52"/>
    </row>
    <row r="141" spans="2:83" x14ac:dyDescent="0.25">
      <c r="B141" s="307"/>
      <c r="C141" s="3" t="s">
        <v>78</v>
      </c>
      <c r="E141" s="61"/>
      <c r="G141" s="20"/>
      <c r="H141" s="20"/>
      <c r="I141" s="20"/>
      <c r="J141" s="20"/>
      <c r="K141" s="20"/>
      <c r="L141" s="20"/>
      <c r="M141" s="20"/>
      <c r="N141" s="20"/>
      <c r="O141" s="20"/>
      <c r="P141" s="20"/>
      <c r="Q141" s="20"/>
      <c r="R141" s="20"/>
      <c r="S141" s="20"/>
      <c r="T141" s="20"/>
      <c r="U141" s="20"/>
      <c r="V141" s="20"/>
      <c r="W141" s="6">
        <f ca="1">SUM(W139:W140)</f>
        <v>750.02223226022238</v>
      </c>
      <c r="X141" s="6">
        <f t="shared" ref="X141:CE141" ca="1" si="99">SUM(X139:X140)</f>
        <v>748.01559974057022</v>
      </c>
      <c r="Y141" s="6">
        <f t="shared" ca="1" si="99"/>
        <v>743.78637687186392</v>
      </c>
      <c r="Z141" s="6">
        <f t="shared" ca="1" si="99"/>
        <v>738.77398173371796</v>
      </c>
      <c r="AA141" s="6">
        <f t="shared" ca="1" si="99"/>
        <v>733.51686221446801</v>
      </c>
      <c r="AB141" s="6">
        <f t="shared" ca="1" si="99"/>
        <v>728.22848397037319</v>
      </c>
      <c r="AC141" s="6">
        <f t="shared" ca="1" si="99"/>
        <v>723.13354010332318</v>
      </c>
      <c r="AD141" s="6">
        <f t="shared" ca="1" si="99"/>
        <v>718.25993211247567</v>
      </c>
      <c r="AE141" s="6">
        <f t="shared" ca="1" si="99"/>
        <v>713.47382101917299</v>
      </c>
      <c r="AF141" s="6">
        <f t="shared" ca="1" si="99"/>
        <v>708.66336781207417</v>
      </c>
      <c r="AG141" s="6">
        <f t="shared" ca="1" si="99"/>
        <v>703.77355873971953</v>
      </c>
      <c r="AH141" s="6">
        <f t="shared" ca="1" si="99"/>
        <v>698.784124808559</v>
      </c>
      <c r="AI141" s="6">
        <f t="shared" ca="1" si="99"/>
        <v>693.71443267321297</v>
      </c>
      <c r="AJ141" s="6">
        <f t="shared" ca="1" si="99"/>
        <v>688.6059984120543</v>
      </c>
      <c r="AK141" s="6">
        <f t="shared" ca="1" si="99"/>
        <v>683.48355492394933</v>
      </c>
      <c r="AL141" s="6">
        <f t="shared" ca="1" si="99"/>
        <v>678.33339153567704</v>
      </c>
      <c r="AM141" s="6">
        <f t="shared" ca="1" si="99"/>
        <v>672.86200121521722</v>
      </c>
      <c r="AN141" s="6">
        <f t="shared" ca="1" si="99"/>
        <v>666.50963128444539</v>
      </c>
      <c r="AO141" s="6">
        <f t="shared" ca="1" si="99"/>
        <v>622.77629952822019</v>
      </c>
      <c r="AP141" s="6">
        <f t="shared" ca="1" si="99"/>
        <v>517.81017779406238</v>
      </c>
      <c r="AQ141" s="6">
        <f t="shared" ca="1" si="99"/>
        <v>390.35034967005038</v>
      </c>
      <c r="AR141" s="6">
        <f t="shared" ca="1" si="99"/>
        <v>274.62586496750225</v>
      </c>
      <c r="AS141" s="6">
        <f t="shared" ca="1" si="99"/>
        <v>183.04828184457776</v>
      </c>
      <c r="AT141" s="6">
        <f t="shared" ca="1" si="99"/>
        <v>112.21110798533331</v>
      </c>
      <c r="AU141" s="6">
        <f t="shared" si="99"/>
        <v>0</v>
      </c>
      <c r="AV141" s="6">
        <f t="shared" si="99"/>
        <v>0</v>
      </c>
      <c r="AW141" s="6">
        <f t="shared" si="99"/>
        <v>0</v>
      </c>
      <c r="AX141" s="6">
        <f t="shared" si="99"/>
        <v>0</v>
      </c>
      <c r="AY141" s="6">
        <f t="shared" si="99"/>
        <v>0</v>
      </c>
      <c r="AZ141" s="6">
        <f t="shared" si="99"/>
        <v>0</v>
      </c>
      <c r="BA141" s="6">
        <f t="shared" si="99"/>
        <v>0</v>
      </c>
      <c r="BB141" s="6">
        <f t="shared" si="99"/>
        <v>0</v>
      </c>
      <c r="BC141" s="6">
        <f t="shared" si="99"/>
        <v>0</v>
      </c>
      <c r="BD141" s="6">
        <f t="shared" si="99"/>
        <v>0</v>
      </c>
      <c r="BE141" s="6">
        <f t="shared" si="99"/>
        <v>0</v>
      </c>
      <c r="BF141" s="6">
        <f t="shared" si="99"/>
        <v>0</v>
      </c>
      <c r="BG141" s="6">
        <f t="shared" si="99"/>
        <v>0</v>
      </c>
      <c r="BH141" s="6">
        <f t="shared" si="99"/>
        <v>0</v>
      </c>
      <c r="BI141" s="6">
        <f t="shared" si="99"/>
        <v>0</v>
      </c>
      <c r="BJ141" s="6">
        <f t="shared" si="99"/>
        <v>0</v>
      </c>
      <c r="BK141" s="6">
        <f t="shared" si="99"/>
        <v>0</v>
      </c>
      <c r="BL141" s="6">
        <f t="shared" si="99"/>
        <v>0</v>
      </c>
      <c r="BM141" s="6">
        <f t="shared" si="99"/>
        <v>0</v>
      </c>
      <c r="BN141" s="6">
        <f t="shared" si="99"/>
        <v>0</v>
      </c>
      <c r="BO141" s="6">
        <f t="shared" si="99"/>
        <v>0</v>
      </c>
      <c r="BP141" s="6">
        <f t="shared" si="99"/>
        <v>0</v>
      </c>
      <c r="BQ141" s="6">
        <f t="shared" si="99"/>
        <v>0</v>
      </c>
      <c r="BR141" s="6">
        <f t="shared" si="99"/>
        <v>0</v>
      </c>
      <c r="BS141" s="6">
        <f t="shared" si="99"/>
        <v>0</v>
      </c>
      <c r="BT141" s="6">
        <f t="shared" si="99"/>
        <v>0</v>
      </c>
      <c r="BU141" s="6">
        <f t="shared" si="99"/>
        <v>0</v>
      </c>
      <c r="BV141" s="6">
        <f t="shared" si="99"/>
        <v>0</v>
      </c>
      <c r="BW141" s="6">
        <f t="shared" si="99"/>
        <v>0</v>
      </c>
      <c r="BX141" s="6">
        <f t="shared" si="99"/>
        <v>0</v>
      </c>
      <c r="BY141" s="6">
        <f t="shared" si="99"/>
        <v>0</v>
      </c>
      <c r="BZ141" s="6">
        <f t="shared" si="99"/>
        <v>0</v>
      </c>
      <c r="CA141" s="6">
        <f t="shared" si="99"/>
        <v>0</v>
      </c>
      <c r="CB141" s="6">
        <f t="shared" si="99"/>
        <v>0</v>
      </c>
      <c r="CC141" s="6">
        <f t="shared" si="99"/>
        <v>0</v>
      </c>
      <c r="CD141" s="6">
        <f t="shared" si="99"/>
        <v>0</v>
      </c>
      <c r="CE141" s="6">
        <f t="shared" si="99"/>
        <v>0</v>
      </c>
    </row>
    <row r="142" spans="2:83" ht="12" customHeight="1" x14ac:dyDescent="0.25">
      <c r="B142" s="307" t="s">
        <v>4</v>
      </c>
      <c r="C142" s="54" t="s">
        <v>21</v>
      </c>
      <c r="E142" s="61">
        <f>'Life&amp;Use'!W11</f>
        <v>2</v>
      </c>
      <c r="G142" s="211"/>
      <c r="H142" s="211"/>
      <c r="I142" s="211"/>
      <c r="J142" s="211"/>
      <c r="K142" s="211"/>
      <c r="L142" s="211"/>
      <c r="M142" s="211"/>
      <c r="N142" s="211"/>
      <c r="O142" s="211"/>
      <c r="P142" s="211"/>
      <c r="Q142" s="211"/>
      <c r="R142" s="211"/>
      <c r="S142" s="211"/>
      <c r="T142" s="211"/>
      <c r="U142" s="211"/>
      <c r="V142" s="211"/>
      <c r="W142" s="52">
        <f ca="1">SUM(OFFSET(Sales!W142,0,MAX(-INT(Stock!$E142)+1,COLUMN(Sales!$G$2)-COLUMN(Sales!W$2)),1,MIN(INT(Stock!$E142),COLUMN(Sales!W$2)-COLUMN(Sales!$G$2)+1)))+OFFSET(Sales!W142,0,MAX(-INT(Stock!$E142),COLUMN(Sales!$G$2)-COLUMN(Sales!W$2)),1,1)*(MOD(Stock!$E142,1)+MAX(INT(Stock!$E142)-(COLUMN(Sales!W$2)-COLUMN(Sales!$G$2))-1,0))</f>
        <v>15.2</v>
      </c>
      <c r="X142" s="52">
        <f ca="1">SUM(OFFSET(Sales!X142,0,MAX(-INT(Stock!$E142)+1,COLUMN(Sales!$G$2)-COLUMN(Sales!X$2)),1,MIN(INT(Stock!$E142),COLUMN(Sales!X$2)-COLUMN(Sales!$G$2)+1)))+OFFSET(Sales!X142,0,MAX(-INT(Stock!$E142),COLUMN(Sales!$G$2)-COLUMN(Sales!X$2)),1,1)*(MOD(Stock!$E142,1)+MAX(INT(Stock!$E142)-(COLUMN(Sales!X$2)-COLUMN(Sales!$G$2))-1,0))</f>
        <v>15.399999999999999</v>
      </c>
      <c r="Y142" s="52">
        <f ca="1">SUM(OFFSET(Sales!Y142,0,MAX(-INT(Stock!$E142)+1,COLUMN(Sales!$G$2)-COLUMN(Sales!Y$2)),1,MIN(INT(Stock!$E142),COLUMN(Sales!Y$2)-COLUMN(Sales!$G$2)+1)))+OFFSET(Sales!Y142,0,MAX(-INT(Stock!$E142),COLUMN(Sales!$G$2)-COLUMN(Sales!Y$2)),1,1)*(MOD(Stock!$E142,1)+MAX(INT(Stock!$E142)-(COLUMN(Sales!Y$2)-COLUMN(Sales!$G$2))-1,0))</f>
        <v>16</v>
      </c>
      <c r="Z142" s="52">
        <f ca="1">SUM(OFFSET(Sales!Z142,0,MAX(-INT(Stock!$E142)+1,COLUMN(Sales!$G$2)-COLUMN(Sales!Z$2)),1,MIN(INT(Stock!$E142),COLUMN(Sales!Z$2)-COLUMN(Sales!$G$2)+1)))+OFFSET(Sales!Z142,0,MAX(-INT(Stock!$E142),COLUMN(Sales!$G$2)-COLUMN(Sales!Z$2)),1,1)*(MOD(Stock!$E142,1)+MAX(INT(Stock!$E142)-(COLUMN(Sales!Z$2)-COLUMN(Sales!$G$2))-1,0))</f>
        <v>16.8</v>
      </c>
      <c r="AA142" s="52">
        <f ca="1">SUM(OFFSET(Sales!AA142,0,MAX(-INT(Stock!$E142)+1,COLUMN(Sales!$G$2)-COLUMN(Sales!AA$2)),1,MIN(INT(Stock!$E142),COLUMN(Sales!AA$2)-COLUMN(Sales!$G$2)+1)))+OFFSET(Sales!AA142,0,MAX(-INT(Stock!$E142),COLUMN(Sales!$G$2)-COLUMN(Sales!AA$2)),1,1)*(MOD(Stock!$E142,1)+MAX(INT(Stock!$E142)-(COLUMN(Sales!AA$2)-COLUMN(Sales!$G$2))-1,0))</f>
        <v>17.447400000000002</v>
      </c>
      <c r="AB142" s="52">
        <f ca="1">SUM(OFFSET(Sales!AB142,0,MAX(-INT(Stock!$E142)+1,COLUMN(Sales!$G$2)-COLUMN(Sales!AB$2)),1,MIN(INT(Stock!$E142),COLUMN(Sales!AB$2)-COLUMN(Sales!$G$2)+1)))+OFFSET(Sales!AB142,0,MAX(-INT(Stock!$E142),COLUMN(Sales!$G$2)-COLUMN(Sales!AB$2)),1,1)*(MOD(Stock!$E142,1)+MAX(INT(Stock!$E142)-(COLUMN(Sales!AB$2)-COLUMN(Sales!$G$2))-1,0))</f>
        <v>17.7896</v>
      </c>
      <c r="AC142" s="52">
        <f ca="1">SUM(OFFSET(Sales!AC142,0,MAX(-INT(Stock!$E142)+1,COLUMN(Sales!$G$2)-COLUMN(Sales!AC$2)),1,MIN(INT(Stock!$E142),COLUMN(Sales!AC$2)-COLUMN(Sales!$G$2)+1)))+OFFSET(Sales!AC142,0,MAX(-INT(Stock!$E142),COLUMN(Sales!$G$2)-COLUMN(Sales!AC$2)),1,1)*(MOD(Stock!$E142,1)+MAX(INT(Stock!$E142)-(COLUMN(Sales!AC$2)-COLUMN(Sales!$G$2))-1,0))</f>
        <v>17.826599999999999</v>
      </c>
      <c r="AD142" s="52">
        <f ca="1">SUM(OFFSET(Sales!AD142,0,MAX(-INT(Stock!$E142)+1,COLUMN(Sales!$G$2)-COLUMN(Sales!AD$2)),1,MIN(INT(Stock!$E142),COLUMN(Sales!AD$2)-COLUMN(Sales!$G$2)+1)))+OFFSET(Sales!AD142,0,MAX(-INT(Stock!$E142),COLUMN(Sales!$G$2)-COLUMN(Sales!AD$2)),1,1)*(MOD(Stock!$E142,1)+MAX(INT(Stock!$E142)-(COLUMN(Sales!AD$2)-COLUMN(Sales!$G$2))-1,0))</f>
        <v>17.710999999999999</v>
      </c>
      <c r="AE142" s="52">
        <f ca="1">SUM(OFFSET(Sales!AE142,0,MAX(-INT(Stock!$E142)+1,COLUMN(Sales!$G$2)-COLUMN(Sales!AE$2)),1,MIN(INT(Stock!$E142),COLUMN(Sales!AE$2)-COLUMN(Sales!$G$2)+1)))+OFFSET(Sales!AE142,0,MAX(-INT(Stock!$E142),COLUMN(Sales!$G$2)-COLUMN(Sales!AE$2)),1,1)*(MOD(Stock!$E142,1)+MAX(INT(Stock!$E142)-(COLUMN(Sales!AE$2)-COLUMN(Sales!$G$2))-1,0))</f>
        <v>17.595399999999998</v>
      </c>
      <c r="AF142" s="52">
        <f ca="1">SUM(OFFSET(Sales!AF142,0,MAX(-INT(Stock!$E142)+1,COLUMN(Sales!$G$2)-COLUMN(Sales!AF$2)),1,MIN(INT(Stock!$E142),COLUMN(Sales!AF$2)-COLUMN(Sales!$G$2)+1)))+OFFSET(Sales!AF142,0,MAX(-INT(Stock!$E142),COLUMN(Sales!$G$2)-COLUMN(Sales!AF$2)),1,1)*(MOD(Stock!$E142,1)+MAX(INT(Stock!$E142)-(COLUMN(Sales!AF$2)-COLUMN(Sales!$G$2))-1,0))</f>
        <v>17.706400000000002</v>
      </c>
      <c r="AG142" s="52">
        <f ca="1">SUM(OFFSET(Sales!AG142,0,MAX(-INT(Stock!$E142)+1,COLUMN(Sales!$G$2)-COLUMN(Sales!AG$2)),1,MIN(INT(Stock!$E142),COLUMN(Sales!AG$2)-COLUMN(Sales!$G$2)+1)))+OFFSET(Sales!AG142,0,MAX(-INT(Stock!$E142),COLUMN(Sales!$G$2)-COLUMN(Sales!AG$2)),1,1)*(MOD(Stock!$E142,1)+MAX(INT(Stock!$E142)-(COLUMN(Sales!AG$2)-COLUMN(Sales!$G$2))-1,0))</f>
        <v>17.785933333333336</v>
      </c>
      <c r="AH142" s="52">
        <f ca="1">SUM(OFFSET(Sales!AH142,0,MAX(-INT(Stock!$E142)+1,COLUMN(Sales!$G$2)-COLUMN(Sales!AH$2)),1,MIN(INT(Stock!$E142),COLUMN(Sales!AH$2)-COLUMN(Sales!$G$2)+1)))+OFFSET(Sales!AH142,0,MAX(-INT(Stock!$E142),COLUMN(Sales!$G$2)-COLUMN(Sales!AH$2)),1,1)*(MOD(Stock!$E142,1)+MAX(INT(Stock!$E142)-(COLUMN(Sales!AH$2)-COLUMN(Sales!$G$2))-1,0))</f>
        <v>17.640333333333334</v>
      </c>
      <c r="AI142" s="52">
        <f ca="1">SUM(OFFSET(Sales!AI142,0,MAX(-INT(Stock!$E142)+1,COLUMN(Sales!$G$2)-COLUMN(Sales!AI$2)),1,MIN(INT(Stock!$E142),COLUMN(Sales!AI$2)-COLUMN(Sales!$G$2)+1)))+OFFSET(Sales!AI142,0,MAX(-INT(Stock!$E142),COLUMN(Sales!$G$2)-COLUMN(Sales!AI$2)),1,1)*(MOD(Stock!$E142,1)+MAX(INT(Stock!$E142)-(COLUMN(Sales!AI$2)-COLUMN(Sales!$G$2))-1,0))</f>
        <v>17.189999999999998</v>
      </c>
      <c r="AJ142" s="52">
        <f ca="1">SUM(OFFSET(Sales!AJ142,0,MAX(-INT(Stock!$E142)+1,COLUMN(Sales!$G$2)-COLUMN(Sales!AJ$2)),1,MIN(INT(Stock!$E142),COLUMN(Sales!AJ$2)-COLUMN(Sales!$G$2)+1)))+OFFSET(Sales!AJ142,0,MAX(-INT(Stock!$E142),COLUMN(Sales!$G$2)-COLUMN(Sales!AJ$2)),1,1)*(MOD(Stock!$E142,1)+MAX(INT(Stock!$E142)-(COLUMN(Sales!AJ$2)-COLUMN(Sales!$G$2))-1,0))</f>
        <v>16.608333333333334</v>
      </c>
      <c r="AK142" s="52">
        <f ca="1">SUM(OFFSET(Sales!AK142,0,MAX(-INT(Stock!$E142)+1,COLUMN(Sales!$G$2)-COLUMN(Sales!AK$2)),1,MIN(INT(Stock!$E142),COLUMN(Sales!AK$2)-COLUMN(Sales!$G$2)+1)))+OFFSET(Sales!AK142,0,MAX(-INT(Stock!$E142),COLUMN(Sales!$G$2)-COLUMN(Sales!AK$2)),1,1)*(MOD(Stock!$E142,1)+MAX(INT(Stock!$E142)-(COLUMN(Sales!AK$2)-COLUMN(Sales!$G$2))-1,0))</f>
        <v>16.038508466666666</v>
      </c>
      <c r="AL142" s="52">
        <f ca="1">SUM(OFFSET(Sales!AL142,0,MAX(-INT(Stock!$E142)+1,COLUMN(Sales!$G$2)-COLUMN(Sales!AL$2)),1,MIN(INT(Stock!$E142),COLUMN(Sales!AL$2)-COLUMN(Sales!$G$2)+1)))+OFFSET(Sales!AL142,0,MAX(-INT(Stock!$E142),COLUMN(Sales!$G$2)-COLUMN(Sales!AL$2)),1,1)*(MOD(Stock!$E142,1)+MAX(INT(Stock!$E142)-(COLUMN(Sales!AL$2)-COLUMN(Sales!$G$2))-1,0))</f>
        <v>15.223700533333332</v>
      </c>
      <c r="AM142" s="52">
        <f ca="1">SUM(OFFSET(Sales!AM142,0,MAX(-INT(Stock!$E142)+1,COLUMN(Sales!$G$2)-COLUMN(Sales!AM$2)),1,MIN(INT(Stock!$E142),COLUMN(Sales!AM$2)-COLUMN(Sales!$G$2)+1)))+OFFSET(Sales!AM142,0,MAX(-INT(Stock!$E142),COLUMN(Sales!$G$2)-COLUMN(Sales!AM$2)),1,1)*(MOD(Stock!$E142,1)+MAX(INT(Stock!$E142)-(COLUMN(Sales!AM$2)-COLUMN(Sales!$G$2))-1,0))</f>
        <v>14.248576199999999</v>
      </c>
      <c r="AN142" s="52">
        <f ca="1">SUM(OFFSET(Sales!AN142,0,MAX(-INT(Stock!$E142)+1,COLUMN(Sales!$G$2)-COLUMN(Sales!AN$2)),1,MIN(INT(Stock!$E142),COLUMN(Sales!AN$2)-COLUMN(Sales!$G$2)+1)))+OFFSET(Sales!AN142,0,MAX(-INT(Stock!$E142),COLUMN(Sales!$G$2)-COLUMN(Sales!AN$2)),1,1)*(MOD(Stock!$E142,1)+MAX(INT(Stock!$E142)-(COLUMN(Sales!AN$2)-COLUMN(Sales!$G$2))-1,0))</f>
        <v>13.163626999999998</v>
      </c>
      <c r="AO142" s="52">
        <f ca="1">SUM(OFFSET(Sales!AO142,0,MAX(-INT(Stock!$E142)+1,COLUMN(Sales!$G$2)-COLUMN(Sales!AO$2)),1,MIN(INT(Stock!$E142),COLUMN(Sales!AO$2)-COLUMN(Sales!$G$2)+1)))+OFFSET(Sales!AO142,0,MAX(-INT(Stock!$E142),COLUMN(Sales!$G$2)-COLUMN(Sales!AO$2)),1,1)*(MOD(Stock!$E142,1)+MAX(INT(Stock!$E142)-(COLUMN(Sales!AO$2)-COLUMN(Sales!$G$2))-1,0))</f>
        <v>12.078677800000001</v>
      </c>
      <c r="AP142" s="52">
        <f ca="1">SUM(OFFSET(Sales!AP142,0,MAX(-INT(Stock!$E142)+1,COLUMN(Sales!$G$2)-COLUMN(Sales!AP$2)),1,MIN(INT(Stock!$E142),COLUMN(Sales!AP$2)-COLUMN(Sales!$G$2)+1)))+OFFSET(Sales!AP142,0,MAX(-INT(Stock!$E142),COLUMN(Sales!$G$2)-COLUMN(Sales!AP$2)),1,1)*(MOD(Stock!$E142,1)+MAX(INT(Stock!$E142)-(COLUMN(Sales!AP$2)-COLUMN(Sales!$G$2))-1,0))</f>
        <v>11.052594800000001</v>
      </c>
      <c r="AQ142" s="52">
        <f ca="1">SUM(OFFSET(Sales!AQ142,0,MAX(-INT(Stock!$E142)+1,COLUMN(Sales!$G$2)-COLUMN(Sales!AQ$2)),1,MIN(INT(Stock!$E142),COLUMN(Sales!AQ$2)-COLUMN(Sales!$G$2)+1)))+OFFSET(Sales!AQ142,0,MAX(-INT(Stock!$E142),COLUMN(Sales!$G$2)-COLUMN(Sales!AQ$2)),1,1)*(MOD(Stock!$E142,1)+MAX(INT(Stock!$E142)-(COLUMN(Sales!AQ$2)-COLUMN(Sales!$G$2))-1,0))</f>
        <v>10.071531866666668</v>
      </c>
      <c r="AR142" s="52">
        <f ca="1">SUM(OFFSET(Sales!AR142,0,MAX(-INT(Stock!$E142)+1,COLUMN(Sales!$G$2)-COLUMN(Sales!AR$2)),1,MIN(INT(Stock!$E142),COLUMN(Sales!AR$2)-COLUMN(Sales!$G$2)+1)))+OFFSET(Sales!AR142,0,MAX(-INT(Stock!$E142),COLUMN(Sales!$G$2)-COLUMN(Sales!AR$2)),1,1)*(MOD(Stock!$E142,1)+MAX(INT(Stock!$E142)-(COLUMN(Sales!AR$2)-COLUMN(Sales!$G$2))-1,0))</f>
        <v>9.0308419999999998</v>
      </c>
      <c r="AS142" s="52">
        <f ca="1">SUM(OFFSET(Sales!AS142,0,MAX(-INT(Stock!$E142)+1,COLUMN(Sales!$G$2)-COLUMN(Sales!AS$2)),1,MIN(INT(Stock!$E142),COLUMN(Sales!AS$2)-COLUMN(Sales!$G$2)+1)))+OFFSET(Sales!AS142,0,MAX(-INT(Stock!$E142),COLUMN(Sales!$G$2)-COLUMN(Sales!AS$2)),1,1)*(MOD(Stock!$E142,1)+MAX(INT(Stock!$E142)-(COLUMN(Sales!AS$2)-COLUMN(Sales!$G$2))-1,0))</f>
        <v>7.5676896666666664</v>
      </c>
      <c r="AT142" s="52">
        <f ca="1">SUM(OFFSET(Sales!AT142,0,MAX(-INT(Stock!$E142)+1,COLUMN(Sales!$G$2)-COLUMN(Sales!AT$2)),1,MIN(INT(Stock!$E142),COLUMN(Sales!AT$2)-COLUMN(Sales!$G$2)+1)))+OFFSET(Sales!AT142,0,MAX(-INT(Stock!$E142),COLUMN(Sales!$G$2)-COLUMN(Sales!AT$2)),1,1)*(MOD(Stock!$E142,1)+MAX(INT(Stock!$E142)-(COLUMN(Sales!AT$2)-COLUMN(Sales!$G$2))-1,0))</f>
        <v>5.5558599999999991</v>
      </c>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c r="CC142" s="52"/>
      <c r="CD142" s="52"/>
      <c r="CE142" s="52"/>
    </row>
    <row r="143" spans="2:83" x14ac:dyDescent="0.25">
      <c r="B143" s="307"/>
      <c r="C143" s="54" t="s">
        <v>22</v>
      </c>
      <c r="E143" s="61">
        <f>'Life&amp;Use'!X11</f>
        <v>3</v>
      </c>
      <c r="G143" s="211"/>
      <c r="H143" s="211"/>
      <c r="I143" s="211"/>
      <c r="J143" s="211"/>
      <c r="K143" s="211"/>
      <c r="L143" s="211"/>
      <c r="M143" s="211"/>
      <c r="N143" s="211"/>
      <c r="O143" s="211"/>
      <c r="P143" s="211"/>
      <c r="Q143" s="211"/>
      <c r="R143" s="211"/>
      <c r="S143" s="211"/>
      <c r="T143" s="211"/>
      <c r="U143" s="211"/>
      <c r="V143" s="211"/>
      <c r="W143" s="52">
        <f ca="1">SUM(OFFSET(Sales!W143,0,MAX(-INT(Stock!$E143)+1,COLUMN(Sales!$G$2)-COLUMN(Sales!W$2)),1,MIN(INT(Stock!$E143),COLUMN(Sales!W$2)-COLUMN(Sales!$G$2)+1)))+OFFSET(Sales!W143,0,MAX(-INT(Stock!$E143),COLUMN(Sales!$G$2)-COLUMN(Sales!W$2)),1,1)*(MOD(Stock!$E143,1)+MAX(INT(Stock!$E143)-(COLUMN(Sales!W$2)-COLUMN(Sales!$G$2))-1,0))</f>
        <v>21.900000000000002</v>
      </c>
      <c r="X143" s="52">
        <f ca="1">SUM(OFFSET(Sales!X143,0,MAX(-INT(Stock!$E143)+1,COLUMN(Sales!$G$2)-COLUMN(Sales!X$2)),1,MIN(INT(Stock!$E143),COLUMN(Sales!X$2)-COLUMN(Sales!$G$2)+1)))+OFFSET(Sales!X143,0,MAX(-INT(Stock!$E143),COLUMN(Sales!$G$2)-COLUMN(Sales!X$2)),1,1)*(MOD(Stock!$E143,1)+MAX(INT(Stock!$E143)-(COLUMN(Sales!X$2)-COLUMN(Sales!$G$2))-1,0))</f>
        <v>22.000000000000004</v>
      </c>
      <c r="Y143" s="52">
        <f ca="1">SUM(OFFSET(Sales!Y143,0,MAX(-INT(Stock!$E143)+1,COLUMN(Sales!$G$2)-COLUMN(Sales!Y$2)),1,MIN(INT(Stock!$E143),COLUMN(Sales!Y$2)-COLUMN(Sales!$G$2)+1)))+OFFSET(Sales!Y143,0,MAX(-INT(Stock!$E143),COLUMN(Sales!$G$2)-COLUMN(Sales!Y$2)),1,1)*(MOD(Stock!$E143,1)+MAX(INT(Stock!$E143)-(COLUMN(Sales!Y$2)-COLUMN(Sales!$G$2))-1,0))</f>
        <v>22.300000000000004</v>
      </c>
      <c r="Z143" s="52">
        <f ca="1">SUM(OFFSET(Sales!Z143,0,MAX(-INT(Stock!$E143)+1,COLUMN(Sales!$G$2)-COLUMN(Sales!Z$2)),1,MIN(INT(Stock!$E143),COLUMN(Sales!Z$2)-COLUMN(Sales!$G$2)+1)))+OFFSET(Sales!Z143,0,MAX(-INT(Stock!$E143),COLUMN(Sales!$G$2)-COLUMN(Sales!Z$2)),1,1)*(MOD(Stock!$E143,1)+MAX(INT(Stock!$E143)-(COLUMN(Sales!Z$2)-COLUMN(Sales!$G$2))-1,0))</f>
        <v>22.8</v>
      </c>
      <c r="AA143" s="52">
        <f ca="1">SUM(OFFSET(Sales!AA143,0,MAX(-INT(Stock!$E143)+1,COLUMN(Sales!$G$2)-COLUMN(Sales!AA$2)),1,MIN(INT(Stock!$E143),COLUMN(Sales!AA$2)-COLUMN(Sales!$G$2)+1)))+OFFSET(Sales!AA143,0,MAX(-INT(Stock!$E143),COLUMN(Sales!$G$2)-COLUMN(Sales!AA$2)),1,1)*(MOD(Stock!$E143,1)+MAX(INT(Stock!$E143)-(COLUMN(Sales!AA$2)-COLUMN(Sales!$G$2))-1,0))</f>
        <v>23.386733333333332</v>
      </c>
      <c r="AB143" s="52">
        <f ca="1">SUM(OFFSET(Sales!AB143,0,MAX(-INT(Stock!$E143)+1,COLUMN(Sales!$G$2)-COLUMN(Sales!AB$2)),1,MIN(INT(Stock!$E143),COLUMN(Sales!AB$2)-COLUMN(Sales!$G$2)+1)))+OFFSET(Sales!AB143,0,MAX(-INT(Stock!$E143),COLUMN(Sales!$G$2)-COLUMN(Sales!AB$2)),1,1)*(MOD(Stock!$E143,1)+MAX(INT(Stock!$E143)-(COLUMN(Sales!AB$2)-COLUMN(Sales!$G$2))-1,0))</f>
        <v>23.946933333333334</v>
      </c>
      <c r="AC143" s="52">
        <f ca="1">SUM(OFFSET(Sales!AC143,0,MAX(-INT(Stock!$E143)+1,COLUMN(Sales!$G$2)-COLUMN(Sales!AC$2)),1,MIN(INT(Stock!$E143),COLUMN(Sales!AC$2)-COLUMN(Sales!$G$2)+1)))+OFFSET(Sales!AC143,0,MAX(-INT(Stock!$E143),COLUMN(Sales!$G$2)-COLUMN(Sales!AC$2)),1,1)*(MOD(Stock!$E143,1)+MAX(INT(Stock!$E143)-(COLUMN(Sales!AC$2)-COLUMN(Sales!$G$2))-1,0))</f>
        <v>24.467333333333332</v>
      </c>
      <c r="AD143" s="52">
        <f ca="1">SUM(OFFSET(Sales!AD143,0,MAX(-INT(Stock!$E143)+1,COLUMN(Sales!$G$2)-COLUMN(Sales!AD$2)),1,MIN(INT(Stock!$E143),COLUMN(Sales!AD$2)-COLUMN(Sales!$G$2)+1)))+OFFSET(Sales!AD143,0,MAX(-INT(Stock!$E143),COLUMN(Sales!$G$2)-COLUMN(Sales!AD$2)),1,1)*(MOD(Stock!$E143,1)+MAX(INT(Stock!$E143)-(COLUMN(Sales!AD$2)-COLUMN(Sales!$G$2))-1,0))</f>
        <v>24.961199999999998</v>
      </c>
      <c r="AE143" s="52">
        <f ca="1">SUM(OFFSET(Sales!AE143,0,MAX(-INT(Stock!$E143)+1,COLUMN(Sales!$G$2)-COLUMN(Sales!AE$2)),1,MIN(INT(Stock!$E143),COLUMN(Sales!AE$2)-COLUMN(Sales!$G$2)+1)))+OFFSET(Sales!AE143,0,MAX(-INT(Stock!$E143),COLUMN(Sales!$G$2)-COLUMN(Sales!AE$2)),1,1)*(MOD(Stock!$E143,1)+MAX(INT(Stock!$E143)-(COLUMN(Sales!AE$2)-COLUMN(Sales!$G$2))-1,0))</f>
        <v>25.441800000000001</v>
      </c>
      <c r="AF143" s="52">
        <f ca="1">SUM(OFFSET(Sales!AF143,0,MAX(-INT(Stock!$E143)+1,COLUMN(Sales!$G$2)-COLUMN(Sales!AF$2)),1,MIN(INT(Stock!$E143),COLUMN(Sales!AF$2)-COLUMN(Sales!$G$2)+1)))+OFFSET(Sales!AF143,0,MAX(-INT(Stock!$E143),COLUMN(Sales!$G$2)-COLUMN(Sales!AF$2)),1,1)*(MOD(Stock!$E143,1)+MAX(INT(Stock!$E143)-(COLUMN(Sales!AF$2)-COLUMN(Sales!$G$2))-1,0))</f>
        <v>25.985666666666667</v>
      </c>
      <c r="AG143" s="52">
        <f ca="1">SUM(OFFSET(Sales!AG143,0,MAX(-INT(Stock!$E143)+1,COLUMN(Sales!$G$2)-COLUMN(Sales!AG$2)),1,MIN(INT(Stock!$E143),COLUMN(Sales!AG$2)-COLUMN(Sales!$G$2)+1)))+OFFSET(Sales!AG143,0,MAX(-INT(Stock!$E143),COLUMN(Sales!$G$2)-COLUMN(Sales!AG$2)),1,1)*(MOD(Stock!$E143,1)+MAX(INT(Stock!$E143)-(COLUMN(Sales!AG$2)-COLUMN(Sales!$G$2))-1,0))</f>
        <v>26.910733333333333</v>
      </c>
      <c r="AH143" s="52">
        <f ca="1">SUM(OFFSET(Sales!AH143,0,MAX(-INT(Stock!$E143)+1,COLUMN(Sales!$G$2)-COLUMN(Sales!AH$2)),1,MIN(INT(Stock!$E143),COLUMN(Sales!AH$2)-COLUMN(Sales!$G$2)+1)))+OFFSET(Sales!AH143,0,MAX(-INT(Stock!$E143),COLUMN(Sales!$G$2)-COLUMN(Sales!AH$2)),1,1)*(MOD(Stock!$E143,1)+MAX(INT(Stock!$E143)-(COLUMN(Sales!AH$2)-COLUMN(Sales!$G$2))-1,0))</f>
        <v>28.143933333333337</v>
      </c>
      <c r="AI143" s="52">
        <f ca="1">SUM(OFFSET(Sales!AI143,0,MAX(-INT(Stock!$E143)+1,COLUMN(Sales!$G$2)-COLUMN(Sales!AI$2)),1,MIN(INT(Stock!$E143),COLUMN(Sales!AI$2)-COLUMN(Sales!$G$2)+1)))+OFFSET(Sales!AI143,0,MAX(-INT(Stock!$E143),COLUMN(Sales!$G$2)-COLUMN(Sales!AI$2)),1,1)*(MOD(Stock!$E143,1)+MAX(INT(Stock!$E143)-(COLUMN(Sales!AI$2)-COLUMN(Sales!$G$2))-1,0))</f>
        <v>29.588999999999999</v>
      </c>
      <c r="AJ143" s="52">
        <f ca="1">SUM(OFFSET(Sales!AJ143,0,MAX(-INT(Stock!$E143)+1,COLUMN(Sales!$G$2)-COLUMN(Sales!AJ$2)),1,MIN(INT(Stock!$E143),COLUMN(Sales!AJ$2)-COLUMN(Sales!$G$2)+1)))+OFFSET(Sales!AJ143,0,MAX(-INT(Stock!$E143),COLUMN(Sales!$G$2)-COLUMN(Sales!AJ$2)),1,1)*(MOD(Stock!$E143,1)+MAX(INT(Stock!$E143)-(COLUMN(Sales!AJ$2)-COLUMN(Sales!$G$2))-1,0))</f>
        <v>30.731666666666669</v>
      </c>
      <c r="AK143" s="52">
        <f ca="1">SUM(OFFSET(Sales!AK143,0,MAX(-INT(Stock!$E143)+1,COLUMN(Sales!$G$2)-COLUMN(Sales!AK$2)),1,MIN(INT(Stock!$E143),COLUMN(Sales!AK$2)-COLUMN(Sales!$G$2)+1)))+OFFSET(Sales!AK143,0,MAX(-INT(Stock!$E143),COLUMN(Sales!$G$2)-COLUMN(Sales!AK$2)),1,1)*(MOD(Stock!$E143,1)+MAX(INT(Stock!$E143)-(COLUMN(Sales!AK$2)-COLUMN(Sales!$G$2))-1,0))</f>
        <v>32.041231600000003</v>
      </c>
      <c r="AL143" s="52">
        <f ca="1">SUM(OFFSET(Sales!AL143,0,MAX(-INT(Stock!$E143)+1,COLUMN(Sales!$G$2)-COLUMN(Sales!AL$2)),1,MIN(INT(Stock!$E143),COLUMN(Sales!AL$2)-COLUMN(Sales!$G$2)+1)))+OFFSET(Sales!AL143,0,MAX(-INT(Stock!$E143),COLUMN(Sales!$G$2)-COLUMN(Sales!AL$2)),1,1)*(MOD(Stock!$E143,1)+MAX(INT(Stock!$E143)-(COLUMN(Sales!AL$2)-COLUMN(Sales!$G$2))-1,0))</f>
        <v>33.843593066666671</v>
      </c>
      <c r="AM143" s="52">
        <f ca="1">SUM(OFFSET(Sales!AM143,0,MAX(-INT(Stock!$E143)+1,COLUMN(Sales!$G$2)-COLUMN(Sales!AM$2)),1,MIN(INT(Stock!$E143),COLUMN(Sales!AM$2)-COLUMN(Sales!$G$2)+1)))+OFFSET(Sales!AM143,0,MAX(-INT(Stock!$E143),COLUMN(Sales!$G$2)-COLUMN(Sales!AM$2)),1,1)*(MOD(Stock!$E143,1)+MAX(INT(Stock!$E143)-(COLUMN(Sales!AM$2)-COLUMN(Sales!$G$2))-1,0))</f>
        <v>36.536649333333337</v>
      </c>
      <c r="AN143" s="52">
        <f ca="1">SUM(OFFSET(Sales!AN143,0,MAX(-INT(Stock!$E143)+1,COLUMN(Sales!$G$2)-COLUMN(Sales!AN$2)),1,MIN(INT(Stock!$E143),COLUMN(Sales!AN$2)-COLUMN(Sales!$G$2)+1)))+OFFSET(Sales!AN143,0,MAX(-INT(Stock!$E143),COLUMN(Sales!$G$2)-COLUMN(Sales!AN$2)),1,1)*(MOD(Stock!$E143,1)+MAX(INT(Stock!$E143)-(COLUMN(Sales!AN$2)-COLUMN(Sales!$G$2))-1,0))</f>
        <v>39.724168800000001</v>
      </c>
      <c r="AO143" s="52">
        <f ca="1">SUM(OFFSET(Sales!AO143,0,MAX(-INT(Stock!$E143)+1,COLUMN(Sales!$G$2)-COLUMN(Sales!AO$2)),1,MIN(INT(Stock!$E143),COLUMN(Sales!AO$2)-COLUMN(Sales!$G$2)+1)))+OFFSET(Sales!AO143,0,MAX(-INT(Stock!$E143),COLUMN(Sales!$G$2)-COLUMN(Sales!AO$2)),1,1)*(MOD(Stock!$E143,1)+MAX(INT(Stock!$E143)-(COLUMN(Sales!AO$2)-COLUMN(Sales!$G$2))-1,0))</f>
        <v>43.113253199999996</v>
      </c>
      <c r="AP143" s="52">
        <f ca="1">SUM(OFFSET(Sales!AP143,0,MAX(-INT(Stock!$E143)+1,COLUMN(Sales!$G$2)-COLUMN(Sales!AP$2)),1,MIN(INT(Stock!$E143),COLUMN(Sales!AP$2)-COLUMN(Sales!$G$2)+1)))+OFFSET(Sales!AP143,0,MAX(-INT(Stock!$E143),COLUMN(Sales!$G$2)-COLUMN(Sales!AP$2)),1,1)*(MOD(Stock!$E143,1)+MAX(INT(Stock!$E143)-(COLUMN(Sales!AP$2)-COLUMN(Sales!$G$2))-1,0))</f>
        <v>45.637264420000001</v>
      </c>
      <c r="AQ143" s="52">
        <f ca="1">SUM(OFFSET(Sales!AQ143,0,MAX(-INT(Stock!$E143)+1,COLUMN(Sales!$G$2)-COLUMN(Sales!AQ$2)),1,MIN(INT(Stock!$E143),COLUMN(Sales!AQ$2)-COLUMN(Sales!$G$2)+1)))+OFFSET(Sales!AQ143,0,MAX(-INT(Stock!$E143),COLUMN(Sales!$G$2)-COLUMN(Sales!AQ$2)),1,1)*(MOD(Stock!$E143,1)+MAX(INT(Stock!$E143)-(COLUMN(Sales!AQ$2)-COLUMN(Sales!$G$2))-1,0))</f>
        <v>46.66552810666667</v>
      </c>
      <c r="AR143" s="52">
        <f ca="1">SUM(OFFSET(Sales!AR143,0,MAX(-INT(Stock!$E143)+1,COLUMN(Sales!$G$2)-COLUMN(Sales!AR$2)),1,MIN(INT(Stock!$E143),COLUMN(Sales!AR$2)-COLUMN(Sales!$G$2)+1)))+OFFSET(Sales!AR143,0,MAX(-INT(Stock!$E143),COLUMN(Sales!$G$2)-COLUMN(Sales!AR$2)),1,1)*(MOD(Stock!$E143,1)+MAX(INT(Stock!$E143)-(COLUMN(Sales!AR$2)-COLUMN(Sales!$G$2))-1,0))</f>
        <v>45.47047932666667</v>
      </c>
      <c r="AS143" s="52">
        <f ca="1">SUM(OFFSET(Sales!AS143,0,MAX(-INT(Stock!$E143)+1,COLUMN(Sales!$G$2)-COLUMN(Sales!AS$2)),1,MIN(INT(Stock!$E143),COLUMN(Sales!AS$2)-COLUMN(Sales!$G$2)+1)))+OFFSET(Sales!AS143,0,MAX(-INT(Stock!$E143),COLUMN(Sales!$G$2)-COLUMN(Sales!AS$2)),1,1)*(MOD(Stock!$E143,1)+MAX(INT(Stock!$E143)-(COLUMN(Sales!AS$2)-COLUMN(Sales!$G$2))-1,0))</f>
        <v>43.68915917333333</v>
      </c>
      <c r="AT143" s="52">
        <f ca="1">SUM(OFFSET(Sales!AT143,0,MAX(-INT(Stock!$E143)+1,COLUMN(Sales!$G$2)-COLUMN(Sales!AT$2)),1,MIN(INT(Stock!$E143),COLUMN(Sales!AT$2)-COLUMN(Sales!$G$2)+1)))+OFFSET(Sales!AT143,0,MAX(-INT(Stock!$E143),COLUMN(Sales!$G$2)-COLUMN(Sales!AT$2)),1,1)*(MOD(Stock!$E143,1)+MAX(INT(Stock!$E143)-(COLUMN(Sales!AT$2)-COLUMN(Sales!$G$2))-1,0))</f>
        <v>42.206351419999997</v>
      </c>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c r="CC143" s="52"/>
      <c r="CD143" s="52"/>
      <c r="CE143" s="52"/>
    </row>
    <row r="144" spans="2:83" x14ac:dyDescent="0.25">
      <c r="B144" s="307"/>
      <c r="C144" s="54" t="s">
        <v>23</v>
      </c>
      <c r="E144" s="61">
        <f>'Life&amp;Use'!Y11</f>
        <v>2</v>
      </c>
      <c r="G144" s="211"/>
      <c r="H144" s="211"/>
      <c r="I144" s="211"/>
      <c r="J144" s="211"/>
      <c r="K144" s="211"/>
      <c r="L144" s="211"/>
      <c r="M144" s="211"/>
      <c r="N144" s="211"/>
      <c r="O144" s="211"/>
      <c r="P144" s="211"/>
      <c r="Q144" s="211"/>
      <c r="R144" s="211"/>
      <c r="S144" s="211"/>
      <c r="T144" s="211"/>
      <c r="U144" s="211"/>
      <c r="V144" s="211"/>
      <c r="W144" s="52">
        <f ca="1">SUM(OFFSET(Sales!W144,0,MAX(-INT(Stock!$E144)+1,COLUMN(Sales!$G$2)-COLUMN(Sales!W$2)),1,MIN(INT(Stock!$E144),COLUMN(Sales!W$2)-COLUMN(Sales!$G$2)+1)))+OFFSET(Sales!W144,0,MAX(-INT(Stock!$E144),COLUMN(Sales!$G$2)-COLUMN(Sales!W$2)),1,1)*(MOD(Stock!$E144,1)+MAX(INT(Stock!$E144)-(COLUMN(Sales!W$2)-COLUMN(Sales!$G$2))-1,0))</f>
        <v>3.2</v>
      </c>
      <c r="X144" s="52">
        <f ca="1">SUM(OFFSET(Sales!X144,0,MAX(-INT(Stock!$E144)+1,COLUMN(Sales!$G$2)-COLUMN(Sales!X$2)),1,MIN(INT(Stock!$E144),COLUMN(Sales!X$2)-COLUMN(Sales!$G$2)+1)))+OFFSET(Sales!X144,0,MAX(-INT(Stock!$E144),COLUMN(Sales!$G$2)-COLUMN(Sales!X$2)),1,1)*(MOD(Stock!$E144,1)+MAX(INT(Stock!$E144)-(COLUMN(Sales!X$2)-COLUMN(Sales!$G$2))-1,0))</f>
        <v>3.4000000000000004</v>
      </c>
      <c r="Y144" s="52">
        <f ca="1">SUM(OFFSET(Sales!Y144,0,MAX(-INT(Stock!$E144)+1,COLUMN(Sales!$G$2)-COLUMN(Sales!Y$2)),1,MIN(INT(Stock!$E144),COLUMN(Sales!Y$2)-COLUMN(Sales!$G$2)+1)))+OFFSET(Sales!Y144,0,MAX(-INT(Stock!$E144),COLUMN(Sales!$G$2)-COLUMN(Sales!Y$2)),1,1)*(MOD(Stock!$E144,1)+MAX(INT(Stock!$E144)-(COLUMN(Sales!Y$2)-COLUMN(Sales!$G$2))-1,0))</f>
        <v>4</v>
      </c>
      <c r="Z144" s="52">
        <f ca="1">SUM(OFFSET(Sales!Z144,0,MAX(-INT(Stock!$E144)+1,COLUMN(Sales!$G$2)-COLUMN(Sales!Z$2)),1,MIN(INT(Stock!$E144),COLUMN(Sales!Z$2)-COLUMN(Sales!$G$2)+1)))+OFFSET(Sales!Z144,0,MAX(-INT(Stock!$E144),COLUMN(Sales!$G$2)-COLUMN(Sales!Z$2)),1,1)*(MOD(Stock!$E144,1)+MAX(INT(Stock!$E144)-(COLUMN(Sales!Z$2)-COLUMN(Sales!$G$2))-1,0))</f>
        <v>4.8</v>
      </c>
      <c r="AA144" s="52">
        <f ca="1">SUM(OFFSET(Sales!AA144,0,MAX(-INT(Stock!$E144)+1,COLUMN(Sales!$G$2)-COLUMN(Sales!AA$2)),1,MIN(INT(Stock!$E144),COLUMN(Sales!AA$2)-COLUMN(Sales!$G$2)+1)))+OFFSET(Sales!AA144,0,MAX(-INT(Stock!$E144),COLUMN(Sales!$G$2)-COLUMN(Sales!AA$2)),1,1)*(MOD(Stock!$E144,1)+MAX(INT(Stock!$E144)-(COLUMN(Sales!AA$2)-COLUMN(Sales!$G$2))-1,0))</f>
        <v>5.6432666666666664</v>
      </c>
      <c r="AB144" s="52">
        <f ca="1">SUM(OFFSET(Sales!AB144,0,MAX(-INT(Stock!$E144)+1,COLUMN(Sales!$G$2)-COLUMN(Sales!AB$2)),1,MIN(INT(Stock!$E144),COLUMN(Sales!AB$2)-COLUMN(Sales!$G$2)+1)))+OFFSET(Sales!AB144,0,MAX(-INT(Stock!$E144),COLUMN(Sales!$G$2)-COLUMN(Sales!AB$2)),1,1)*(MOD(Stock!$E144,1)+MAX(INT(Stock!$E144)-(COLUMN(Sales!AB$2)-COLUMN(Sales!$G$2))-1,0))</f>
        <v>6.5730666666666657</v>
      </c>
      <c r="AC144" s="52">
        <f ca="1">SUM(OFFSET(Sales!AC144,0,MAX(-INT(Stock!$E144)+1,COLUMN(Sales!$G$2)-COLUMN(Sales!AC$2)),1,MIN(INT(Stock!$E144),COLUMN(Sales!AC$2)-COLUMN(Sales!$G$2)+1)))+OFFSET(Sales!AC144,0,MAX(-INT(Stock!$E144),COLUMN(Sales!$G$2)-COLUMN(Sales!AC$2)),1,1)*(MOD(Stock!$E144,1)+MAX(INT(Stock!$E144)-(COLUMN(Sales!AC$2)-COLUMN(Sales!$G$2))-1,0))</f>
        <v>7.5893999999999995</v>
      </c>
      <c r="AD144" s="52">
        <f ca="1">SUM(OFFSET(Sales!AD144,0,MAX(-INT(Stock!$E144)+1,COLUMN(Sales!$G$2)-COLUMN(Sales!AD$2)),1,MIN(INT(Stock!$E144),COLUMN(Sales!AD$2)-COLUMN(Sales!$G$2)+1)))+OFFSET(Sales!AD144,0,MAX(-INT(Stock!$E144),COLUMN(Sales!$G$2)-COLUMN(Sales!AD$2)),1,1)*(MOD(Stock!$E144,1)+MAX(INT(Stock!$E144)-(COLUMN(Sales!AD$2)-COLUMN(Sales!$G$2))-1,0))</f>
        <v>8.6490000000000009</v>
      </c>
      <c r="AE144" s="52">
        <f ca="1">SUM(OFFSET(Sales!AE144,0,MAX(-INT(Stock!$E144)+1,COLUMN(Sales!$G$2)-COLUMN(Sales!AE$2)),1,MIN(INT(Stock!$E144),COLUMN(Sales!AE$2)-COLUMN(Sales!$G$2)+1)))+OFFSET(Sales!AE144,0,MAX(-INT(Stock!$E144),COLUMN(Sales!$G$2)-COLUMN(Sales!AE$2)),1,1)*(MOD(Stock!$E144,1)+MAX(INT(Stock!$E144)-(COLUMN(Sales!AE$2)-COLUMN(Sales!$G$2))-1,0))</f>
        <v>9.7086000000000006</v>
      </c>
      <c r="AF144" s="52">
        <f ca="1">SUM(OFFSET(Sales!AF144,0,MAX(-INT(Stock!$E144)+1,COLUMN(Sales!$G$2)-COLUMN(Sales!AF$2)),1,MIN(INT(Stock!$E144),COLUMN(Sales!AF$2)-COLUMN(Sales!$G$2)+1)))+OFFSET(Sales!AF144,0,MAX(-INT(Stock!$E144),COLUMN(Sales!$G$2)-COLUMN(Sales!AF$2)),1,1)*(MOD(Stock!$E144,1)+MAX(INT(Stock!$E144)-(COLUMN(Sales!AF$2)-COLUMN(Sales!$G$2))-1,0))</f>
        <v>11.020266666666666</v>
      </c>
      <c r="AG144" s="52">
        <f ca="1">SUM(OFFSET(Sales!AG144,0,MAX(-INT(Stock!$E144)+1,COLUMN(Sales!$G$2)-COLUMN(Sales!AG$2)),1,MIN(INT(Stock!$E144),COLUMN(Sales!AG$2)-COLUMN(Sales!$G$2)+1)))+OFFSET(Sales!AG144,0,MAX(-INT(Stock!$E144),COLUMN(Sales!$G$2)-COLUMN(Sales!AG$2)),1,1)*(MOD(Stock!$E144,1)+MAX(INT(Stock!$E144)-(COLUMN(Sales!AG$2)-COLUMN(Sales!$G$2))-1,0))</f>
        <v>12.606066666666665</v>
      </c>
      <c r="AH144" s="52">
        <f ca="1">SUM(OFFSET(Sales!AH144,0,MAX(-INT(Stock!$E144)+1,COLUMN(Sales!$G$2)-COLUMN(Sales!AH$2)),1,MIN(INT(Stock!$E144),COLUMN(Sales!AH$2)-COLUMN(Sales!$G$2)+1)))+OFFSET(Sales!AH144,0,MAX(-INT(Stock!$E144),COLUMN(Sales!$G$2)-COLUMN(Sales!AH$2)),1,1)*(MOD(Stock!$E144,1)+MAX(INT(Stock!$E144)-(COLUMN(Sales!AH$2)-COLUMN(Sales!$G$2))-1,0))</f>
        <v>14.197333333333331</v>
      </c>
      <c r="AI144" s="52">
        <f ca="1">SUM(OFFSET(Sales!AI144,0,MAX(-INT(Stock!$E144)+1,COLUMN(Sales!$G$2)-COLUMN(Sales!AI$2)),1,MIN(INT(Stock!$E144),COLUMN(Sales!AI$2)-COLUMN(Sales!$G$2)+1)))+OFFSET(Sales!AI144,0,MAX(-INT(Stock!$E144),COLUMN(Sales!$G$2)-COLUMN(Sales!AI$2)),1,1)*(MOD(Stock!$E144,1)+MAX(INT(Stock!$E144)-(COLUMN(Sales!AI$2)-COLUMN(Sales!$G$2))-1,0))</f>
        <v>15.658999999999999</v>
      </c>
      <c r="AJ144" s="52">
        <f ca="1">SUM(OFFSET(Sales!AJ144,0,MAX(-INT(Stock!$E144)+1,COLUMN(Sales!$G$2)-COLUMN(Sales!AJ$2)),1,MIN(INT(Stock!$E144),COLUMN(Sales!AJ$2)-COLUMN(Sales!$G$2)+1)))+OFFSET(Sales!AJ144,0,MAX(-INT(Stock!$E144),COLUMN(Sales!$G$2)-COLUMN(Sales!AJ$2)),1,1)*(MOD(Stock!$E144,1)+MAX(INT(Stock!$E144)-(COLUMN(Sales!AJ$2)-COLUMN(Sales!$G$2))-1,0))</f>
        <v>17.394333333333332</v>
      </c>
      <c r="AK144" s="52">
        <f ca="1">SUM(OFFSET(Sales!AK144,0,MAX(-INT(Stock!$E144)+1,COLUMN(Sales!$G$2)-COLUMN(Sales!AK$2)),1,MIN(INT(Stock!$E144),COLUMN(Sales!AK$2)-COLUMN(Sales!$G$2)+1)))+OFFSET(Sales!AK144,0,MAX(-INT(Stock!$E144),COLUMN(Sales!$G$2)-COLUMN(Sales!AK$2)),1,1)*(MOD(Stock!$E144,1)+MAX(INT(Stock!$E144)-(COLUMN(Sales!AK$2)-COLUMN(Sales!$G$2))-1,0))</f>
        <v>19.866899</v>
      </c>
      <c r="AL144" s="52">
        <f ca="1">SUM(OFFSET(Sales!AL144,0,MAX(-INT(Stock!$E144)+1,COLUMN(Sales!$G$2)-COLUMN(Sales!AL$2)),1,MIN(INT(Stock!$E144),COLUMN(Sales!AL$2)-COLUMN(Sales!$G$2)+1)))+OFFSET(Sales!AL144,0,MAX(-INT(Stock!$E144),COLUMN(Sales!$G$2)-COLUMN(Sales!AL$2)),1,1)*(MOD(Stock!$E144,1)+MAX(INT(Stock!$E144)-(COLUMN(Sales!AL$2)-COLUMN(Sales!$G$2))-1,0))</f>
        <v>22.884929333333332</v>
      </c>
      <c r="AM144" s="52">
        <f ca="1">SUM(OFFSET(Sales!AM144,0,MAX(-INT(Stock!$E144)+1,COLUMN(Sales!$G$2)-COLUMN(Sales!AM$2)),1,MIN(INT(Stock!$E144),COLUMN(Sales!AM$2)-COLUMN(Sales!$G$2)+1)))+OFFSET(Sales!AM144,0,MAX(-INT(Stock!$E144),COLUMN(Sales!$G$2)-COLUMN(Sales!AM$2)),1,1)*(MOD(Stock!$E144,1)+MAX(INT(Stock!$E144)-(COLUMN(Sales!AM$2)-COLUMN(Sales!$G$2))-1,0))</f>
        <v>26.023091000000001</v>
      </c>
      <c r="AN144" s="52">
        <f ca="1">SUM(OFFSET(Sales!AN144,0,MAX(-INT(Stock!$E144)+1,COLUMN(Sales!$G$2)-COLUMN(Sales!AN$2)),1,MIN(INT(Stock!$E144),COLUMN(Sales!AN$2)-COLUMN(Sales!$G$2)+1)))+OFFSET(Sales!AN144,0,MAX(-INT(Stock!$E144),COLUMN(Sales!$G$2)-COLUMN(Sales!AN$2)),1,1)*(MOD(Stock!$E144,1)+MAX(INT(Stock!$E144)-(COLUMN(Sales!AN$2)-COLUMN(Sales!$G$2))-1,0))</f>
        <v>29.086484999999996</v>
      </c>
      <c r="AO144" s="52">
        <f ca="1">SUM(OFFSET(Sales!AO144,0,MAX(-INT(Stock!$E144)+1,COLUMN(Sales!$G$2)-COLUMN(Sales!AO$2)),1,MIN(INT(Stock!$E144),COLUMN(Sales!AO$2)-COLUMN(Sales!$G$2)+1)))+OFFSET(Sales!AO144,0,MAX(-INT(Stock!$E144),COLUMN(Sales!$G$2)-COLUMN(Sales!AO$2)),1,1)*(MOD(Stock!$E144,1)+MAX(INT(Stock!$E144)-(COLUMN(Sales!AO$2)-COLUMN(Sales!$G$2))-1,0))</f>
        <v>32.149878999999999</v>
      </c>
      <c r="AP144" s="52">
        <f ca="1">SUM(OFFSET(Sales!AP144,0,MAX(-INT(Stock!$E144)+1,COLUMN(Sales!$G$2)-COLUMN(Sales!AP$2)),1,MIN(INT(Stock!$E144),COLUMN(Sales!AP$2)-COLUMN(Sales!$G$2)+1)))+OFFSET(Sales!AP144,0,MAX(-INT(Stock!$E144),COLUMN(Sales!$G$2)-COLUMN(Sales!AP$2)),1,1)*(MOD(Stock!$E144,1)+MAX(INT(Stock!$E144)-(COLUMN(Sales!AP$2)-COLUMN(Sales!$G$2))-1,0))</f>
        <v>36.203828999999999</v>
      </c>
      <c r="AQ144" s="52">
        <f ca="1">SUM(OFFSET(Sales!AQ144,0,MAX(-INT(Stock!$E144)+1,COLUMN(Sales!$G$2)-COLUMN(Sales!AQ$2)),1,MIN(INT(Stock!$E144),COLUMN(Sales!AQ$2)-COLUMN(Sales!$G$2)+1)))+OFFSET(Sales!AQ144,0,MAX(-INT(Stock!$E144),COLUMN(Sales!$G$2)-COLUMN(Sales!AQ$2)),1,1)*(MOD(Stock!$E144,1)+MAX(INT(Stock!$E144)-(COLUMN(Sales!AQ$2)-COLUMN(Sales!$G$2))-1,0))</f>
        <v>40.896178999999997</v>
      </c>
      <c r="AR144" s="52">
        <f ca="1">SUM(OFFSET(Sales!AR144,0,MAX(-INT(Stock!$E144)+1,COLUMN(Sales!$G$2)-COLUMN(Sales!AR$2)),1,MIN(INT(Stock!$E144),COLUMN(Sales!AR$2)-COLUMN(Sales!$G$2)+1)))+OFFSET(Sales!AR144,0,MAX(-INT(Stock!$E144),COLUMN(Sales!$G$2)-COLUMN(Sales!AR$2)),1,1)*(MOD(Stock!$E144,1)+MAX(INT(Stock!$E144)-(COLUMN(Sales!AR$2)-COLUMN(Sales!$G$2))-1,0))</f>
        <v>44.300415666666659</v>
      </c>
      <c r="AS144" s="52">
        <f ca="1">SUM(OFFSET(Sales!AS144,0,MAX(-INT(Stock!$E144)+1,COLUMN(Sales!$G$2)-COLUMN(Sales!AS$2)),1,MIN(INT(Stock!$E144),COLUMN(Sales!AS$2)-COLUMN(Sales!$G$2)+1)))+OFFSET(Sales!AS144,0,MAX(-INT(Stock!$E144),COLUMN(Sales!$G$2)-COLUMN(Sales!AS$2)),1,1)*(MOD(Stock!$E144,1)+MAX(INT(Stock!$E144)-(COLUMN(Sales!AS$2)-COLUMN(Sales!$G$2))-1,0))</f>
        <v>42.909271999999994</v>
      </c>
      <c r="AT144" s="52">
        <f ca="1">SUM(OFFSET(Sales!AT144,0,MAX(-INT(Stock!$E144)+1,COLUMN(Sales!$G$2)-COLUMN(Sales!AT$2)),1,MIN(INT(Stock!$E144),COLUMN(Sales!AT$2)-COLUMN(Sales!$G$2)+1)))+OFFSET(Sales!AT144,0,MAX(-INT(Stock!$E144),COLUMN(Sales!$G$2)-COLUMN(Sales!AT$2)),1,1)*(MOD(Stock!$E144,1)+MAX(INT(Stock!$E144)-(COLUMN(Sales!AT$2)-COLUMN(Sales!$G$2))-1,0))</f>
        <v>36.500295666666666</v>
      </c>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c r="CC144" s="52"/>
      <c r="CD144" s="52"/>
      <c r="CE144" s="52"/>
    </row>
    <row r="145" spans="2:83" x14ac:dyDescent="0.25">
      <c r="B145" s="307"/>
      <c r="C145" s="3" t="s">
        <v>79</v>
      </c>
      <c r="E145" s="61"/>
      <c r="G145" s="20"/>
      <c r="H145" s="20"/>
      <c r="I145" s="20"/>
      <c r="J145" s="20"/>
      <c r="K145" s="20"/>
      <c r="L145" s="20"/>
      <c r="M145" s="20"/>
      <c r="N145" s="20"/>
      <c r="O145" s="20"/>
      <c r="P145" s="20"/>
      <c r="Q145" s="20"/>
      <c r="R145" s="20"/>
      <c r="S145" s="20"/>
      <c r="T145" s="20"/>
      <c r="U145" s="20"/>
      <c r="V145" s="20"/>
      <c r="W145" s="6">
        <f t="shared" ref="W145:BR145" ca="1" si="100">SUM(W142:W144)</f>
        <v>40.300000000000004</v>
      </c>
      <c r="X145" s="6">
        <f t="shared" ca="1" si="100"/>
        <v>40.800000000000004</v>
      </c>
      <c r="Y145" s="6">
        <f t="shared" ca="1" si="100"/>
        <v>42.300000000000004</v>
      </c>
      <c r="Z145" s="6">
        <f t="shared" ca="1" si="100"/>
        <v>44.4</v>
      </c>
      <c r="AA145" s="6">
        <f t="shared" ca="1" si="100"/>
        <v>46.477400000000003</v>
      </c>
      <c r="AB145" s="6">
        <f t="shared" ca="1" si="100"/>
        <v>48.309600000000003</v>
      </c>
      <c r="AC145" s="6">
        <f t="shared" ca="1" si="100"/>
        <v>49.883333333333326</v>
      </c>
      <c r="AD145" s="6">
        <f t="shared" ca="1" si="100"/>
        <v>51.321199999999997</v>
      </c>
      <c r="AE145" s="6">
        <f t="shared" ca="1" si="100"/>
        <v>52.745800000000003</v>
      </c>
      <c r="AF145" s="6">
        <f t="shared" ca="1" si="100"/>
        <v>54.712333333333333</v>
      </c>
      <c r="AG145" s="6">
        <f t="shared" ca="1" si="100"/>
        <v>57.302733333333336</v>
      </c>
      <c r="AH145" s="6">
        <f t="shared" ca="1" si="100"/>
        <v>59.9816</v>
      </c>
      <c r="AI145" s="6">
        <f t="shared" ca="1" si="100"/>
        <v>62.437999999999995</v>
      </c>
      <c r="AJ145" s="6">
        <f t="shared" ca="1" si="100"/>
        <v>64.734333333333339</v>
      </c>
      <c r="AK145" s="6">
        <f t="shared" ca="1" si="100"/>
        <v>67.946639066666677</v>
      </c>
      <c r="AL145" s="6">
        <f t="shared" ca="1" si="100"/>
        <v>71.952222933333331</v>
      </c>
      <c r="AM145" s="6">
        <f t="shared" ca="1" si="100"/>
        <v>76.80831653333334</v>
      </c>
      <c r="AN145" s="6">
        <f t="shared" ca="1" si="100"/>
        <v>81.974280800000003</v>
      </c>
      <c r="AO145" s="6">
        <f t="shared" ca="1" si="100"/>
        <v>87.341809999999995</v>
      </c>
      <c r="AP145" s="6">
        <f t="shared" ca="1" si="100"/>
        <v>92.893688220000001</v>
      </c>
      <c r="AQ145" s="6">
        <f t="shared" ca="1" si="100"/>
        <v>97.633238973333334</v>
      </c>
      <c r="AR145" s="6">
        <f t="shared" ca="1" si="100"/>
        <v>98.801736993333321</v>
      </c>
      <c r="AS145" s="6">
        <f t="shared" ca="1" si="100"/>
        <v>94.166120839999991</v>
      </c>
      <c r="AT145" s="6">
        <f t="shared" ca="1" si="100"/>
        <v>84.262507086666659</v>
      </c>
      <c r="AU145" s="6">
        <f t="shared" si="100"/>
        <v>0</v>
      </c>
      <c r="AV145" s="6">
        <f t="shared" si="100"/>
        <v>0</v>
      </c>
      <c r="AW145" s="6">
        <f t="shared" si="100"/>
        <v>0</v>
      </c>
      <c r="AX145" s="6">
        <f t="shared" si="100"/>
        <v>0</v>
      </c>
      <c r="AY145" s="6">
        <f t="shared" si="100"/>
        <v>0</v>
      </c>
      <c r="AZ145" s="6">
        <f t="shared" si="100"/>
        <v>0</v>
      </c>
      <c r="BA145" s="6">
        <f t="shared" si="100"/>
        <v>0</v>
      </c>
      <c r="BB145" s="6">
        <f t="shared" si="100"/>
        <v>0</v>
      </c>
      <c r="BC145" s="6">
        <f t="shared" si="100"/>
        <v>0</v>
      </c>
      <c r="BD145" s="6">
        <f t="shared" si="100"/>
        <v>0</v>
      </c>
      <c r="BE145" s="6">
        <f t="shared" si="100"/>
        <v>0</v>
      </c>
      <c r="BF145" s="6">
        <f t="shared" si="100"/>
        <v>0</v>
      </c>
      <c r="BG145" s="6">
        <f t="shared" si="100"/>
        <v>0</v>
      </c>
      <c r="BH145" s="6">
        <f t="shared" si="100"/>
        <v>0</v>
      </c>
      <c r="BI145" s="6">
        <f t="shared" si="100"/>
        <v>0</v>
      </c>
      <c r="BJ145" s="6">
        <f t="shared" si="100"/>
        <v>0</v>
      </c>
      <c r="BK145" s="6">
        <f t="shared" si="100"/>
        <v>0</v>
      </c>
      <c r="BL145" s="6">
        <f t="shared" si="100"/>
        <v>0</v>
      </c>
      <c r="BM145" s="6">
        <f t="shared" si="100"/>
        <v>0</v>
      </c>
      <c r="BN145" s="6">
        <f t="shared" si="100"/>
        <v>0</v>
      </c>
      <c r="BO145" s="6">
        <f t="shared" si="100"/>
        <v>0</v>
      </c>
      <c r="BP145" s="6">
        <f t="shared" si="100"/>
        <v>0</v>
      </c>
      <c r="BQ145" s="6">
        <f t="shared" si="100"/>
        <v>0</v>
      </c>
      <c r="BR145" s="6">
        <f t="shared" si="100"/>
        <v>0</v>
      </c>
      <c r="BS145" s="6">
        <f t="shared" ref="BS145:CE145" si="101">SUM(BS142:BS144)</f>
        <v>0</v>
      </c>
      <c r="BT145" s="6">
        <f t="shared" si="101"/>
        <v>0</v>
      </c>
      <c r="BU145" s="6">
        <f t="shared" si="101"/>
        <v>0</v>
      </c>
      <c r="BV145" s="6">
        <f t="shared" si="101"/>
        <v>0</v>
      </c>
      <c r="BW145" s="6">
        <f t="shared" si="101"/>
        <v>0</v>
      </c>
      <c r="BX145" s="6">
        <f t="shared" si="101"/>
        <v>0</v>
      </c>
      <c r="BY145" s="6">
        <f t="shared" si="101"/>
        <v>0</v>
      </c>
      <c r="BZ145" s="6">
        <f t="shared" si="101"/>
        <v>0</v>
      </c>
      <c r="CA145" s="6">
        <f t="shared" si="101"/>
        <v>0</v>
      </c>
      <c r="CB145" s="6">
        <f t="shared" si="101"/>
        <v>0</v>
      </c>
      <c r="CC145" s="6">
        <f t="shared" si="101"/>
        <v>0</v>
      </c>
      <c r="CD145" s="6">
        <f t="shared" si="101"/>
        <v>0</v>
      </c>
      <c r="CE145" s="6">
        <f t="shared" si="101"/>
        <v>0</v>
      </c>
    </row>
    <row r="146" spans="2:83" x14ac:dyDescent="0.25">
      <c r="B146" s="307" t="s">
        <v>5</v>
      </c>
      <c r="C146" s="54" t="s">
        <v>152</v>
      </c>
      <c r="E146" s="61">
        <f>'Life&amp;Use'!AA11</f>
        <v>27.430898495780859</v>
      </c>
      <c r="G146" s="211"/>
      <c r="H146" s="211"/>
      <c r="I146" s="211"/>
      <c r="J146" s="211"/>
      <c r="K146" s="211"/>
      <c r="L146" s="211"/>
      <c r="M146" s="211"/>
      <c r="N146" s="211"/>
      <c r="O146" s="211"/>
      <c r="P146" s="211"/>
      <c r="Q146" s="211"/>
      <c r="R146" s="211"/>
      <c r="S146" s="211"/>
      <c r="T146" s="211"/>
      <c r="U146" s="211"/>
      <c r="V146" s="211"/>
      <c r="W146" s="52">
        <f ca="1">SUM(OFFSET(Sales!W146,0,MAX(-INT(Stock!$E146)+1,COLUMN(Sales!$G$2)-COLUMN(Sales!W$2)),1,MIN(INT(Stock!$E146),COLUMN(Sales!W$2)-COLUMN(Sales!$G$2)+1)))+OFFSET(Sales!W146,0,MAX(-INT(Stock!$E146),COLUMN(Sales!$G$2)-COLUMN(Sales!W$2)),1,1)*(MOD(Stock!$E146,1)+MAX(INT(Stock!$E146)-(COLUMN(Sales!W$2)-COLUMN(Sales!$G$2))-1,0))</f>
        <v>0</v>
      </c>
      <c r="X146" s="52">
        <f ca="1">SUM(OFFSET(Sales!X146,0,MAX(-INT(Stock!$E146)+1,COLUMN(Sales!$G$2)-COLUMN(Sales!X$2)),1,MIN(INT(Stock!$E146),COLUMN(Sales!X$2)-COLUMN(Sales!$G$2)+1)))+OFFSET(Sales!X146,0,MAX(-INT(Stock!$E146),COLUMN(Sales!$G$2)-COLUMN(Sales!X$2)),1,1)*(MOD(Stock!$E146,1)+MAX(INT(Stock!$E146)-(COLUMN(Sales!X$2)-COLUMN(Sales!$G$2))-1,0))</f>
        <v>0</v>
      </c>
      <c r="Y146" s="52">
        <f ca="1">SUM(OFFSET(Sales!Y146,0,MAX(-INT(Stock!$E146)+1,COLUMN(Sales!$G$2)-COLUMN(Sales!Y$2)),1,MIN(INT(Stock!$E146),COLUMN(Sales!Y$2)-COLUMN(Sales!$G$2)+1)))+OFFSET(Sales!Y146,0,MAX(-INT(Stock!$E146),COLUMN(Sales!$G$2)-COLUMN(Sales!Y$2)),1,1)*(MOD(Stock!$E146,1)+MAX(INT(Stock!$E146)-(COLUMN(Sales!Y$2)-COLUMN(Sales!$G$2))-1,0))</f>
        <v>0</v>
      </c>
      <c r="Z146" s="52">
        <f ca="1">SUM(OFFSET(Sales!Z146,0,MAX(-INT(Stock!$E146)+1,COLUMN(Sales!$G$2)-COLUMN(Sales!Z$2)),1,MIN(INT(Stock!$E146),COLUMN(Sales!Z$2)-COLUMN(Sales!$G$2)+1)))+OFFSET(Sales!Z146,0,MAX(-INT(Stock!$E146),COLUMN(Sales!$G$2)-COLUMN(Sales!Z$2)),1,1)*(MOD(Stock!$E146,1)+MAX(INT(Stock!$E146)-(COLUMN(Sales!Z$2)-COLUMN(Sales!$G$2))-1,0))</f>
        <v>0</v>
      </c>
      <c r="AA146" s="52">
        <f ca="1">SUM(OFFSET(Sales!AA146,0,MAX(-INT(Stock!$E146)+1,COLUMN(Sales!$G$2)-COLUMN(Sales!AA$2)),1,MIN(INT(Stock!$E146),COLUMN(Sales!AA$2)-COLUMN(Sales!$G$2)+1)))+OFFSET(Sales!AA146,0,MAX(-INT(Stock!$E146),COLUMN(Sales!$G$2)-COLUMN(Sales!AA$2)),1,1)*(MOD(Stock!$E146,1)+MAX(INT(Stock!$E146)-(COLUMN(Sales!AA$2)-COLUMN(Sales!$G$2))-1,0))</f>
        <v>0</v>
      </c>
      <c r="AB146" s="52">
        <f ca="1">SUM(OFFSET(Sales!AB146,0,MAX(-INT(Stock!$E146)+1,COLUMN(Sales!$G$2)-COLUMN(Sales!AB$2)),1,MIN(INT(Stock!$E146),COLUMN(Sales!AB$2)-COLUMN(Sales!$G$2)+1)))+OFFSET(Sales!AB146,0,MAX(-INT(Stock!$E146),COLUMN(Sales!$G$2)-COLUMN(Sales!AB$2)),1,1)*(MOD(Stock!$E146,1)+MAX(INT(Stock!$E146)-(COLUMN(Sales!AB$2)-COLUMN(Sales!$G$2))-1,0))</f>
        <v>0</v>
      </c>
      <c r="AC146" s="52">
        <f ca="1">SUM(OFFSET(Sales!AC146,0,MAX(-INT(Stock!$E146)+1,COLUMN(Sales!$G$2)-COLUMN(Sales!AC$2)),1,MIN(INT(Stock!$E146),COLUMN(Sales!AC$2)-COLUMN(Sales!$G$2)+1)))+OFFSET(Sales!AC146,0,MAX(-INT(Stock!$E146),COLUMN(Sales!$G$2)-COLUMN(Sales!AC$2)),1,1)*(MOD(Stock!$E146,1)+MAX(INT(Stock!$E146)-(COLUMN(Sales!AC$2)-COLUMN(Sales!$G$2))-1,0))</f>
        <v>0</v>
      </c>
      <c r="AD146" s="52">
        <f ca="1">SUM(OFFSET(Sales!AD146,0,MAX(-INT(Stock!$E146)+1,COLUMN(Sales!$G$2)-COLUMN(Sales!AD$2)),1,MIN(INT(Stock!$E146),COLUMN(Sales!AD$2)-COLUMN(Sales!$G$2)+1)))+OFFSET(Sales!AD146,0,MAX(-INT(Stock!$E146),COLUMN(Sales!$G$2)-COLUMN(Sales!AD$2)),1,1)*(MOD(Stock!$E146,1)+MAX(INT(Stock!$E146)-(COLUMN(Sales!AD$2)-COLUMN(Sales!$G$2))-1,0))</f>
        <v>0</v>
      </c>
      <c r="AE146" s="52">
        <f ca="1">SUM(OFFSET(Sales!AE146,0,MAX(-INT(Stock!$E146)+1,COLUMN(Sales!$G$2)-COLUMN(Sales!AE$2)),1,MIN(INT(Stock!$E146),COLUMN(Sales!AE$2)-COLUMN(Sales!$G$2)+1)))+OFFSET(Sales!AE146,0,MAX(-INT(Stock!$E146),COLUMN(Sales!$G$2)-COLUMN(Sales!AE$2)),1,1)*(MOD(Stock!$E146,1)+MAX(INT(Stock!$E146)-(COLUMN(Sales!AE$2)-COLUMN(Sales!$G$2))-1,0))</f>
        <v>0</v>
      </c>
      <c r="AF146" s="52">
        <f ca="1">SUM(OFFSET(Sales!AF146,0,MAX(-INT(Stock!$E146)+1,COLUMN(Sales!$G$2)-COLUMN(Sales!AF$2)),1,MIN(INT(Stock!$E146),COLUMN(Sales!AF$2)-COLUMN(Sales!$G$2)+1)))+OFFSET(Sales!AF146,0,MAX(-INT(Stock!$E146),COLUMN(Sales!$G$2)-COLUMN(Sales!AF$2)),1,1)*(MOD(Stock!$E146,1)+MAX(INT(Stock!$E146)-(COLUMN(Sales!AF$2)-COLUMN(Sales!$G$2))-1,0))</f>
        <v>0</v>
      </c>
      <c r="AG146" s="52">
        <f ca="1">SUM(OFFSET(Sales!AG146,0,MAX(-INT(Stock!$E146)+1,COLUMN(Sales!$G$2)-COLUMN(Sales!AG$2)),1,MIN(INT(Stock!$E146),COLUMN(Sales!AG$2)-COLUMN(Sales!$G$2)+1)))+OFFSET(Sales!AG146,0,MAX(-INT(Stock!$E146),COLUMN(Sales!$G$2)-COLUMN(Sales!AG$2)),1,1)*(MOD(Stock!$E146,1)+MAX(INT(Stock!$E146)-(COLUMN(Sales!AG$2)-COLUMN(Sales!$G$2))-1,0))</f>
        <v>0</v>
      </c>
      <c r="AH146" s="52">
        <f ca="1">SUM(OFFSET(Sales!AH146,0,MAX(-INT(Stock!$E146)+1,COLUMN(Sales!$G$2)-COLUMN(Sales!AH$2)),1,MIN(INT(Stock!$E146),COLUMN(Sales!AH$2)-COLUMN(Sales!$G$2)+1)))+OFFSET(Sales!AH146,0,MAX(-INT(Stock!$E146),COLUMN(Sales!$G$2)-COLUMN(Sales!AH$2)),1,1)*(MOD(Stock!$E146,1)+MAX(INT(Stock!$E146)-(COLUMN(Sales!AH$2)-COLUMN(Sales!$G$2))-1,0))</f>
        <v>0</v>
      </c>
      <c r="AI146" s="52">
        <f ca="1">SUM(OFFSET(Sales!AI146,0,MAX(-INT(Stock!$E146)+1,COLUMN(Sales!$G$2)-COLUMN(Sales!AI$2)),1,MIN(INT(Stock!$E146),COLUMN(Sales!AI$2)-COLUMN(Sales!$G$2)+1)))+OFFSET(Sales!AI146,0,MAX(-INT(Stock!$E146),COLUMN(Sales!$G$2)-COLUMN(Sales!AI$2)),1,1)*(MOD(Stock!$E146,1)+MAX(INT(Stock!$E146)-(COLUMN(Sales!AI$2)-COLUMN(Sales!$G$2))-1,0))</f>
        <v>0</v>
      </c>
      <c r="AJ146" s="52">
        <f ca="1">SUM(OFFSET(Sales!AJ146,0,MAX(-INT(Stock!$E146)+1,COLUMN(Sales!$G$2)-COLUMN(Sales!AJ$2)),1,MIN(INT(Stock!$E146),COLUMN(Sales!AJ$2)-COLUMN(Sales!$G$2)+1)))+OFFSET(Sales!AJ146,0,MAX(-INT(Stock!$E146),COLUMN(Sales!$G$2)-COLUMN(Sales!AJ$2)),1,1)*(MOD(Stock!$E146,1)+MAX(INT(Stock!$E146)-(COLUMN(Sales!AJ$2)-COLUMN(Sales!$G$2))-1,0))</f>
        <v>0</v>
      </c>
      <c r="AK146" s="52">
        <f ca="1">SUM(OFFSET(Sales!AK146,0,MAX(-INT(Stock!$E146)+1,COLUMN(Sales!$G$2)-COLUMN(Sales!AK$2)),1,MIN(INT(Stock!$E146),COLUMN(Sales!AK$2)-COLUMN(Sales!$G$2)+1)))+OFFSET(Sales!AK146,0,MAX(-INT(Stock!$E146),COLUMN(Sales!$G$2)-COLUMN(Sales!AK$2)),1,1)*(MOD(Stock!$E146,1)+MAX(INT(Stock!$E146)-(COLUMN(Sales!AK$2)-COLUMN(Sales!$G$2))-1,0))</f>
        <v>0</v>
      </c>
      <c r="AL146" s="52">
        <f ca="1">SUM(OFFSET(Sales!AL146,0,MAX(-INT(Stock!$E146)+1,COLUMN(Sales!$G$2)-COLUMN(Sales!AL$2)),1,MIN(INT(Stock!$E146),COLUMN(Sales!AL$2)-COLUMN(Sales!$G$2)+1)))+OFFSET(Sales!AL146,0,MAX(-INT(Stock!$E146),COLUMN(Sales!$G$2)-COLUMN(Sales!AL$2)),1,1)*(MOD(Stock!$E146,1)+MAX(INT(Stock!$E146)-(COLUMN(Sales!AL$2)-COLUMN(Sales!$G$2))-1,0))</f>
        <v>0</v>
      </c>
      <c r="AM146" s="52">
        <f ca="1">SUM(OFFSET(Sales!AM146,0,MAX(-INT(Stock!$E146)+1,COLUMN(Sales!$G$2)-COLUMN(Sales!AM$2)),1,MIN(INT(Stock!$E146),COLUMN(Sales!AM$2)-COLUMN(Sales!$G$2)+1)))+OFFSET(Sales!AM146,0,MAX(-INT(Stock!$E146),COLUMN(Sales!$G$2)-COLUMN(Sales!AM$2)),1,1)*(MOD(Stock!$E146,1)+MAX(INT(Stock!$E146)-(COLUMN(Sales!AM$2)-COLUMN(Sales!$G$2))-1,0))</f>
        <v>0</v>
      </c>
      <c r="AN146" s="52">
        <f ca="1">SUM(OFFSET(Sales!AN146,0,MAX(-INT(Stock!$E146)+1,COLUMN(Sales!$G$2)-COLUMN(Sales!AN$2)),1,MIN(INT(Stock!$E146),COLUMN(Sales!AN$2)-COLUMN(Sales!$G$2)+1)))+OFFSET(Sales!AN146,0,MAX(-INT(Stock!$E146),COLUMN(Sales!$G$2)-COLUMN(Sales!AN$2)),1,1)*(MOD(Stock!$E146,1)+MAX(INT(Stock!$E146)-(COLUMN(Sales!AN$2)-COLUMN(Sales!$G$2))-1,0))</f>
        <v>0</v>
      </c>
      <c r="AO146" s="52">
        <f ca="1">SUM(OFFSET(Sales!AO146,0,MAX(-INT(Stock!$E146)+1,COLUMN(Sales!$G$2)-COLUMN(Sales!AO$2)),1,MIN(INT(Stock!$E146),COLUMN(Sales!AO$2)-COLUMN(Sales!$G$2)+1)))+OFFSET(Sales!AO146,0,MAX(-INT(Stock!$E146),COLUMN(Sales!$G$2)-COLUMN(Sales!AO$2)),1,1)*(MOD(Stock!$E146,1)+MAX(INT(Stock!$E146)-(COLUMN(Sales!AO$2)-COLUMN(Sales!$G$2))-1,0))</f>
        <v>0</v>
      </c>
      <c r="AP146" s="52">
        <f ca="1">SUM(OFFSET(Sales!AP146,0,MAX(-INT(Stock!$E146)+1,COLUMN(Sales!$G$2)-COLUMN(Sales!AP$2)),1,MIN(INT(Stock!$E146),COLUMN(Sales!AP$2)-COLUMN(Sales!$G$2)+1)))+OFFSET(Sales!AP146,0,MAX(-INT(Stock!$E146),COLUMN(Sales!$G$2)-COLUMN(Sales!AP$2)),1,1)*(MOD(Stock!$E146,1)+MAX(INT(Stock!$E146)-(COLUMN(Sales!AP$2)-COLUMN(Sales!$G$2))-1,0))</f>
        <v>0</v>
      </c>
      <c r="AQ146" s="52">
        <f ca="1">SUM(OFFSET(Sales!AQ146,0,MAX(-INT(Stock!$E146)+1,COLUMN(Sales!$G$2)-COLUMN(Sales!AQ$2)),1,MIN(INT(Stock!$E146),COLUMN(Sales!AQ$2)-COLUMN(Sales!$G$2)+1)))+OFFSET(Sales!AQ146,0,MAX(-INT(Stock!$E146),COLUMN(Sales!$G$2)-COLUMN(Sales!AQ$2)),1,1)*(MOD(Stock!$E146,1)+MAX(INT(Stock!$E146)-(COLUMN(Sales!AQ$2)-COLUMN(Sales!$G$2))-1,0))</f>
        <v>0</v>
      </c>
      <c r="AR146" s="52">
        <f ca="1">SUM(OFFSET(Sales!AR146,0,MAX(-INT(Stock!$E146)+1,COLUMN(Sales!$G$2)-COLUMN(Sales!AR$2)),1,MIN(INT(Stock!$E146),COLUMN(Sales!AR$2)-COLUMN(Sales!$G$2)+1)))+OFFSET(Sales!AR146,0,MAX(-INT(Stock!$E146),COLUMN(Sales!$G$2)-COLUMN(Sales!AR$2)),1,1)*(MOD(Stock!$E146,1)+MAX(INT(Stock!$E146)-(COLUMN(Sales!AR$2)-COLUMN(Sales!$G$2))-1,0))</f>
        <v>0.70866908888888902</v>
      </c>
      <c r="AS146" s="52">
        <f ca="1">SUM(OFFSET(Sales!AS146,0,MAX(-INT(Stock!$E146)+1,COLUMN(Sales!$G$2)-COLUMN(Sales!AS$2)),1,MIN(INT(Stock!$E146),COLUMN(Sales!AS$2)-COLUMN(Sales!$G$2)+1)))+OFFSET(Sales!AS146,0,MAX(-INT(Stock!$E146),COLUMN(Sales!$G$2)-COLUMN(Sales!AS$2)),1,1)*(MOD(Stock!$E146,1)+MAX(INT(Stock!$E146)-(COLUMN(Sales!AS$2)-COLUMN(Sales!$G$2))-1,0))</f>
        <v>2.013212922222221</v>
      </c>
      <c r="AT146" s="52">
        <f ca="1">SUM(OFFSET(Sales!AT146,0,MAX(-INT(Stock!$E146)+1,COLUMN(Sales!$G$2)-COLUMN(Sales!AT$2)),1,MIN(INT(Stock!$E146),COLUMN(Sales!AT$2)-COLUMN(Sales!$G$2)+1)))+OFFSET(Sales!AT146,0,MAX(-INT(Stock!$E146),COLUMN(Sales!$G$2)-COLUMN(Sales!AT$2)),1,1)*(MOD(Stock!$E146,1)+MAX(INT(Stock!$E146)-(COLUMN(Sales!AT$2)-COLUMN(Sales!$G$2))-1,0))</f>
        <v>9.4693724888888884</v>
      </c>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c r="CC146" s="52"/>
      <c r="CD146" s="52"/>
      <c r="CE146" s="52"/>
    </row>
    <row r="147" spans="2:83" x14ac:dyDescent="0.25">
      <c r="B147" s="307"/>
      <c r="C147" s="54" t="s">
        <v>153</v>
      </c>
      <c r="E147" s="61">
        <f>'Life&amp;Use'!AB11</f>
        <v>13.333333333333334</v>
      </c>
      <c r="G147" s="211"/>
      <c r="H147" s="211"/>
      <c r="I147" s="211"/>
      <c r="J147" s="211"/>
      <c r="K147" s="211"/>
      <c r="L147" s="211"/>
      <c r="M147" s="211"/>
      <c r="N147" s="211"/>
      <c r="O147" s="211"/>
      <c r="P147" s="211"/>
      <c r="Q147" s="211"/>
      <c r="R147" s="211"/>
      <c r="S147" s="211"/>
      <c r="T147" s="211"/>
      <c r="U147" s="211"/>
      <c r="V147" s="211"/>
      <c r="W147" s="52">
        <f ca="1">SUM(OFFSET(Sales!W147,0,MAX(-INT(Stock!$E147)+1,COLUMN(Sales!$G$2)-COLUMN(Sales!W$2)),1,MIN(INT(Stock!$E147),COLUMN(Sales!W$2)-COLUMN(Sales!$G$2)+1)))+OFFSET(Sales!W147,0,MAX(-INT(Stock!$E147),COLUMN(Sales!$G$2)-COLUMN(Sales!W$2)),1,1)*(MOD(Stock!$E147,1)+MAX(INT(Stock!$E147)-(COLUMN(Sales!W$2)-COLUMN(Sales!$G$2))-1,0))</f>
        <v>0</v>
      </c>
      <c r="X147" s="52">
        <f ca="1">SUM(OFFSET(Sales!X147,0,MAX(-INT(Stock!$E147)+1,COLUMN(Sales!$G$2)-COLUMN(Sales!X$2)),1,MIN(INT(Stock!$E147),COLUMN(Sales!X$2)-COLUMN(Sales!$G$2)+1)))+OFFSET(Sales!X147,0,MAX(-INT(Stock!$E147),COLUMN(Sales!$G$2)-COLUMN(Sales!X$2)),1,1)*(MOD(Stock!$E147,1)+MAX(INT(Stock!$E147)-(COLUMN(Sales!X$2)-COLUMN(Sales!$G$2))-1,0))</f>
        <v>0</v>
      </c>
      <c r="Y147" s="52">
        <f ca="1">SUM(OFFSET(Sales!Y147,0,MAX(-INT(Stock!$E147)+1,COLUMN(Sales!$G$2)-COLUMN(Sales!Y$2)),1,MIN(INT(Stock!$E147),COLUMN(Sales!Y$2)-COLUMN(Sales!$G$2)+1)))+OFFSET(Sales!Y147,0,MAX(-INT(Stock!$E147),COLUMN(Sales!$G$2)-COLUMN(Sales!Y$2)),1,1)*(MOD(Stock!$E147,1)+MAX(INT(Stock!$E147)-(COLUMN(Sales!Y$2)-COLUMN(Sales!$G$2))-1,0))</f>
        <v>0</v>
      </c>
      <c r="Z147" s="52">
        <f ca="1">SUM(OFFSET(Sales!Z147,0,MAX(-INT(Stock!$E147)+1,COLUMN(Sales!$G$2)-COLUMN(Sales!Z$2)),1,MIN(INT(Stock!$E147),COLUMN(Sales!Z$2)-COLUMN(Sales!$G$2)+1)))+OFFSET(Sales!Z147,0,MAX(-INT(Stock!$E147),COLUMN(Sales!$G$2)-COLUMN(Sales!Z$2)),1,1)*(MOD(Stock!$E147,1)+MAX(INT(Stock!$E147)-(COLUMN(Sales!Z$2)-COLUMN(Sales!$G$2))-1,0))</f>
        <v>0</v>
      </c>
      <c r="AA147" s="52">
        <f ca="1">SUM(OFFSET(Sales!AA147,0,MAX(-INT(Stock!$E147)+1,COLUMN(Sales!$G$2)-COLUMN(Sales!AA$2)),1,MIN(INT(Stock!$E147),COLUMN(Sales!AA$2)-COLUMN(Sales!$G$2)+1)))+OFFSET(Sales!AA147,0,MAX(-INT(Stock!$E147),COLUMN(Sales!$G$2)-COLUMN(Sales!AA$2)),1,1)*(MOD(Stock!$E147,1)+MAX(INT(Stock!$E147)-(COLUMN(Sales!AA$2)-COLUMN(Sales!$G$2))-1,0))</f>
        <v>0</v>
      </c>
      <c r="AB147" s="52">
        <f ca="1">SUM(OFFSET(Sales!AB147,0,MAX(-INT(Stock!$E147)+1,COLUMN(Sales!$G$2)-COLUMN(Sales!AB$2)),1,MIN(INT(Stock!$E147),COLUMN(Sales!AB$2)-COLUMN(Sales!$G$2)+1)))+OFFSET(Sales!AB147,0,MAX(-INT(Stock!$E147),COLUMN(Sales!$G$2)-COLUMN(Sales!AB$2)),1,1)*(MOD(Stock!$E147,1)+MAX(INT(Stock!$E147)-(COLUMN(Sales!AB$2)-COLUMN(Sales!$G$2))-1,0))</f>
        <v>0</v>
      </c>
      <c r="AC147" s="52">
        <f ca="1">SUM(OFFSET(Sales!AC147,0,MAX(-INT(Stock!$E147)+1,COLUMN(Sales!$G$2)-COLUMN(Sales!AC$2)),1,MIN(INT(Stock!$E147),COLUMN(Sales!AC$2)-COLUMN(Sales!$G$2)+1)))+OFFSET(Sales!AC147,0,MAX(-INT(Stock!$E147),COLUMN(Sales!$G$2)-COLUMN(Sales!AC$2)),1,1)*(MOD(Stock!$E147,1)+MAX(INT(Stock!$E147)-(COLUMN(Sales!AC$2)-COLUMN(Sales!$G$2))-1,0))</f>
        <v>0</v>
      </c>
      <c r="AD147" s="52">
        <f ca="1">SUM(OFFSET(Sales!AD147,0,MAX(-INT(Stock!$E147)+1,COLUMN(Sales!$G$2)-COLUMN(Sales!AD$2)),1,MIN(INT(Stock!$E147),COLUMN(Sales!AD$2)-COLUMN(Sales!$G$2)+1)))+OFFSET(Sales!AD147,0,MAX(-INT(Stock!$E147),COLUMN(Sales!$G$2)-COLUMN(Sales!AD$2)),1,1)*(MOD(Stock!$E147,1)+MAX(INT(Stock!$E147)-(COLUMN(Sales!AD$2)-COLUMN(Sales!$G$2))-1,0))</f>
        <v>0</v>
      </c>
      <c r="AE147" s="52">
        <f ca="1">SUM(OFFSET(Sales!AE147,0,MAX(-INT(Stock!$E147)+1,COLUMN(Sales!$G$2)-COLUMN(Sales!AE$2)),1,MIN(INT(Stock!$E147),COLUMN(Sales!AE$2)-COLUMN(Sales!$G$2)+1)))+OFFSET(Sales!AE147,0,MAX(-INT(Stock!$E147),COLUMN(Sales!$G$2)-COLUMN(Sales!AE$2)),1,1)*(MOD(Stock!$E147,1)+MAX(INT(Stock!$E147)-(COLUMN(Sales!AE$2)-COLUMN(Sales!$G$2))-1,0))</f>
        <v>0</v>
      </c>
      <c r="AF147" s="52">
        <f ca="1">SUM(OFFSET(Sales!AF147,0,MAX(-INT(Stock!$E147)+1,COLUMN(Sales!$G$2)-COLUMN(Sales!AF$2)),1,MIN(INT(Stock!$E147),COLUMN(Sales!AF$2)-COLUMN(Sales!$G$2)+1)))+OFFSET(Sales!AF147,0,MAX(-INT(Stock!$E147),COLUMN(Sales!$G$2)-COLUMN(Sales!AF$2)),1,1)*(MOD(Stock!$E147,1)+MAX(INT(Stock!$E147)-(COLUMN(Sales!AF$2)-COLUMN(Sales!$G$2))-1,0))</f>
        <v>0</v>
      </c>
      <c r="AG147" s="52">
        <f ca="1">SUM(OFFSET(Sales!AG147,0,MAX(-INT(Stock!$E147)+1,COLUMN(Sales!$G$2)-COLUMN(Sales!AG$2)),1,MIN(INT(Stock!$E147),COLUMN(Sales!AG$2)-COLUMN(Sales!$G$2)+1)))+OFFSET(Sales!AG147,0,MAX(-INT(Stock!$E147),COLUMN(Sales!$G$2)-COLUMN(Sales!AG$2)),1,1)*(MOD(Stock!$E147,1)+MAX(INT(Stock!$E147)-(COLUMN(Sales!AG$2)-COLUMN(Sales!$G$2))-1,0))</f>
        <v>0</v>
      </c>
      <c r="AH147" s="52">
        <f ca="1">SUM(OFFSET(Sales!AH147,0,MAX(-INT(Stock!$E147)+1,COLUMN(Sales!$G$2)-COLUMN(Sales!AH$2)),1,MIN(INT(Stock!$E147),COLUMN(Sales!AH$2)-COLUMN(Sales!$G$2)+1)))+OFFSET(Sales!AH147,0,MAX(-INT(Stock!$E147),COLUMN(Sales!$G$2)-COLUMN(Sales!AH$2)),1,1)*(MOD(Stock!$E147,1)+MAX(INT(Stock!$E147)-(COLUMN(Sales!AH$2)-COLUMN(Sales!$G$2))-1,0))</f>
        <v>0</v>
      </c>
      <c r="AI147" s="52">
        <f ca="1">SUM(OFFSET(Sales!AI147,0,MAX(-INT(Stock!$E147)+1,COLUMN(Sales!$G$2)-COLUMN(Sales!AI$2)),1,MIN(INT(Stock!$E147),COLUMN(Sales!AI$2)-COLUMN(Sales!$G$2)+1)))+OFFSET(Sales!AI147,0,MAX(-INT(Stock!$E147),COLUMN(Sales!$G$2)-COLUMN(Sales!AI$2)),1,1)*(MOD(Stock!$E147,1)+MAX(INT(Stock!$E147)-(COLUMN(Sales!AI$2)-COLUMN(Sales!$G$2))-1,0))</f>
        <v>0</v>
      </c>
      <c r="AJ147" s="52">
        <f ca="1">SUM(OFFSET(Sales!AJ147,0,MAX(-INT(Stock!$E147)+1,COLUMN(Sales!$G$2)-COLUMN(Sales!AJ$2)),1,MIN(INT(Stock!$E147),COLUMN(Sales!AJ$2)-COLUMN(Sales!$G$2)+1)))+OFFSET(Sales!AJ147,0,MAX(-INT(Stock!$E147),COLUMN(Sales!$G$2)-COLUMN(Sales!AJ$2)),1,1)*(MOD(Stock!$E147,1)+MAX(INT(Stock!$E147)-(COLUMN(Sales!AJ$2)-COLUMN(Sales!$G$2))-1,0))</f>
        <v>0</v>
      </c>
      <c r="AK147" s="52">
        <f ca="1">SUM(OFFSET(Sales!AK147,0,MAX(-INT(Stock!$E147)+1,COLUMN(Sales!$G$2)-COLUMN(Sales!AK$2)),1,MIN(INT(Stock!$E147),COLUMN(Sales!AK$2)-COLUMN(Sales!$G$2)+1)))+OFFSET(Sales!AK147,0,MAX(-INT(Stock!$E147),COLUMN(Sales!$G$2)-COLUMN(Sales!AK$2)),1,1)*(MOD(Stock!$E147,1)+MAX(INT(Stock!$E147)-(COLUMN(Sales!AK$2)-COLUMN(Sales!$G$2))-1,0))</f>
        <v>0</v>
      </c>
      <c r="AL147" s="52">
        <f ca="1">SUM(OFFSET(Sales!AL147,0,MAX(-INT(Stock!$E147)+1,COLUMN(Sales!$G$2)-COLUMN(Sales!AL$2)),1,MIN(INT(Stock!$E147),COLUMN(Sales!AL$2)-COLUMN(Sales!$G$2)+1)))+OFFSET(Sales!AL147,0,MAX(-INT(Stock!$E147),COLUMN(Sales!$G$2)-COLUMN(Sales!AL$2)),1,1)*(MOD(Stock!$E147,1)+MAX(INT(Stock!$E147)-(COLUMN(Sales!AL$2)-COLUMN(Sales!$G$2))-1,0))</f>
        <v>0</v>
      </c>
      <c r="AM147" s="52">
        <f ca="1">SUM(OFFSET(Sales!AM147,0,MAX(-INT(Stock!$E147)+1,COLUMN(Sales!$G$2)-COLUMN(Sales!AM$2)),1,MIN(INT(Stock!$E147),COLUMN(Sales!AM$2)-COLUMN(Sales!$G$2)+1)))+OFFSET(Sales!AM147,0,MAX(-INT(Stock!$E147),COLUMN(Sales!$G$2)-COLUMN(Sales!AM$2)),1,1)*(MOD(Stock!$E147,1)+MAX(INT(Stock!$E147)-(COLUMN(Sales!AM$2)-COLUMN(Sales!$G$2))-1,0))</f>
        <v>0</v>
      </c>
      <c r="AN147" s="52">
        <f ca="1">SUM(OFFSET(Sales!AN147,0,MAX(-INT(Stock!$E147)+1,COLUMN(Sales!$G$2)-COLUMN(Sales!AN$2)),1,MIN(INT(Stock!$E147),COLUMN(Sales!AN$2)-COLUMN(Sales!$G$2)+1)))+OFFSET(Sales!AN147,0,MAX(-INT(Stock!$E147),COLUMN(Sales!$G$2)-COLUMN(Sales!AN$2)),1,1)*(MOD(Stock!$E147,1)+MAX(INT(Stock!$E147)-(COLUMN(Sales!AN$2)-COLUMN(Sales!$G$2))-1,0))</f>
        <v>0</v>
      </c>
      <c r="AO147" s="52">
        <f ca="1">SUM(OFFSET(Sales!AO147,0,MAX(-INT(Stock!$E147)+1,COLUMN(Sales!$G$2)-COLUMN(Sales!AO$2)),1,MIN(INT(Stock!$E147),COLUMN(Sales!AO$2)-COLUMN(Sales!$G$2)+1)))+OFFSET(Sales!AO147,0,MAX(-INT(Stock!$E147),COLUMN(Sales!$G$2)-COLUMN(Sales!AO$2)),1,1)*(MOD(Stock!$E147,1)+MAX(INT(Stock!$E147)-(COLUMN(Sales!AO$2)-COLUMN(Sales!$G$2))-1,0))</f>
        <v>0</v>
      </c>
      <c r="AP147" s="52">
        <f ca="1">SUM(OFFSET(Sales!AP147,0,MAX(-INT(Stock!$E147)+1,COLUMN(Sales!$G$2)-COLUMN(Sales!AP$2)),1,MIN(INT(Stock!$E147),COLUMN(Sales!AP$2)-COLUMN(Sales!$G$2)+1)))+OFFSET(Sales!AP147,0,MAX(-INT(Stock!$E147),COLUMN(Sales!$G$2)-COLUMN(Sales!AP$2)),1,1)*(MOD(Stock!$E147,1)+MAX(INT(Stock!$E147)-(COLUMN(Sales!AP$2)-COLUMN(Sales!$G$2))-1,0))</f>
        <v>0</v>
      </c>
      <c r="AQ147" s="52">
        <f ca="1">SUM(OFFSET(Sales!AQ147,0,MAX(-INT(Stock!$E147)+1,COLUMN(Sales!$G$2)-COLUMN(Sales!AQ$2)),1,MIN(INT(Stock!$E147),COLUMN(Sales!AQ$2)-COLUMN(Sales!$G$2)+1)))+OFFSET(Sales!AQ147,0,MAX(-INT(Stock!$E147),COLUMN(Sales!$G$2)-COLUMN(Sales!AQ$2)),1,1)*(MOD(Stock!$E147,1)+MAX(INT(Stock!$E147)-(COLUMN(Sales!AQ$2)-COLUMN(Sales!$G$2))-1,0))</f>
        <v>0</v>
      </c>
      <c r="AR147" s="52">
        <f ca="1">SUM(OFFSET(Sales!AR147,0,MAX(-INT(Stock!$E147)+1,COLUMN(Sales!$G$2)-COLUMN(Sales!AR$2)),1,MIN(INT(Stock!$E147),COLUMN(Sales!AR$2)-COLUMN(Sales!$G$2)+1)))+OFFSET(Sales!AR147,0,MAX(-INT(Stock!$E147),COLUMN(Sales!$G$2)-COLUMN(Sales!AR$2)),1,1)*(MOD(Stock!$E147,1)+MAX(INT(Stock!$E147)-(COLUMN(Sales!AR$2)-COLUMN(Sales!$G$2))-1,0))</f>
        <v>0.47218373366666588</v>
      </c>
      <c r="AS147" s="52">
        <f ca="1">SUM(OFFSET(Sales!AS147,0,MAX(-INT(Stock!$E147)+1,COLUMN(Sales!$G$2)-COLUMN(Sales!AS$2)),1,MIN(INT(Stock!$E147),COLUMN(Sales!AS$2)-COLUMN(Sales!$G$2)+1)))+OFFSET(Sales!AS147,0,MAX(-INT(Stock!$E147),COLUMN(Sales!$G$2)-COLUMN(Sales!AS$2)),1,1)*(MOD(Stock!$E147,1)+MAX(INT(Stock!$E147)-(COLUMN(Sales!AS$2)-COLUMN(Sales!$G$2))-1,0))</f>
        <v>0.89798216599999869</v>
      </c>
      <c r="AT147" s="52">
        <f ca="1">SUM(OFFSET(Sales!AT147,0,MAX(-INT(Stock!$E147)+1,COLUMN(Sales!$G$2)-COLUMN(Sales!AT$2)),1,MIN(INT(Stock!$E147),COLUMN(Sales!AT$2)-COLUMN(Sales!$G$2)+1)))+OFFSET(Sales!AT147,0,MAX(-INT(Stock!$E147),COLUMN(Sales!$G$2)-COLUMN(Sales!AT$2)),1,1)*(MOD(Stock!$E147,1)+MAX(INT(Stock!$E147)-(COLUMN(Sales!AT$2)-COLUMN(Sales!$G$2))-1,0))</f>
        <v>7.5003279326666643</v>
      </c>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c r="CC147" s="52"/>
      <c r="CD147" s="52"/>
      <c r="CE147" s="52"/>
    </row>
    <row r="148" spans="2:83" x14ac:dyDescent="0.25">
      <c r="B148" s="307"/>
      <c r="C148" s="3" t="s">
        <v>80</v>
      </c>
      <c r="E148" s="61"/>
      <c r="G148" s="20"/>
      <c r="H148" s="20"/>
      <c r="I148" s="20"/>
      <c r="J148" s="20"/>
      <c r="K148" s="20"/>
      <c r="L148" s="20"/>
      <c r="M148" s="20"/>
      <c r="N148" s="20"/>
      <c r="O148" s="20"/>
      <c r="P148" s="20"/>
      <c r="Q148" s="20"/>
      <c r="R148" s="20"/>
      <c r="S148" s="20"/>
      <c r="T148" s="20"/>
      <c r="U148" s="20"/>
      <c r="V148" s="20"/>
      <c r="W148" s="6">
        <f ca="1">W146+W147</f>
        <v>0</v>
      </c>
      <c r="X148" s="6">
        <f t="shared" ref="X148:CE148" ca="1" si="102">X146+X147</f>
        <v>0</v>
      </c>
      <c r="Y148" s="6">
        <f t="shared" ca="1" si="102"/>
        <v>0</v>
      </c>
      <c r="Z148" s="6">
        <f t="shared" ca="1" si="102"/>
        <v>0</v>
      </c>
      <c r="AA148" s="6">
        <f t="shared" ca="1" si="102"/>
        <v>0</v>
      </c>
      <c r="AB148" s="6">
        <f t="shared" ca="1" si="102"/>
        <v>0</v>
      </c>
      <c r="AC148" s="6">
        <f t="shared" ca="1" si="102"/>
        <v>0</v>
      </c>
      <c r="AD148" s="6">
        <f t="shared" ca="1" si="102"/>
        <v>0</v>
      </c>
      <c r="AE148" s="6">
        <f t="shared" ca="1" si="102"/>
        <v>0</v>
      </c>
      <c r="AF148" s="6">
        <f t="shared" ca="1" si="102"/>
        <v>0</v>
      </c>
      <c r="AG148" s="6">
        <f t="shared" ca="1" si="102"/>
        <v>0</v>
      </c>
      <c r="AH148" s="6">
        <f t="shared" ca="1" si="102"/>
        <v>0</v>
      </c>
      <c r="AI148" s="6">
        <f t="shared" ca="1" si="102"/>
        <v>0</v>
      </c>
      <c r="AJ148" s="6">
        <f t="shared" ca="1" si="102"/>
        <v>0</v>
      </c>
      <c r="AK148" s="6">
        <f t="shared" ca="1" si="102"/>
        <v>0</v>
      </c>
      <c r="AL148" s="6">
        <f t="shared" ca="1" si="102"/>
        <v>0</v>
      </c>
      <c r="AM148" s="6">
        <f t="shared" ca="1" si="102"/>
        <v>0</v>
      </c>
      <c r="AN148" s="6">
        <f t="shared" ca="1" si="102"/>
        <v>0</v>
      </c>
      <c r="AO148" s="6">
        <f t="shared" ca="1" si="102"/>
        <v>0</v>
      </c>
      <c r="AP148" s="6">
        <f t="shared" ca="1" si="102"/>
        <v>0</v>
      </c>
      <c r="AQ148" s="6">
        <f t="shared" ca="1" si="102"/>
        <v>0</v>
      </c>
      <c r="AR148" s="6">
        <f t="shared" ca="1" si="102"/>
        <v>1.180852822555555</v>
      </c>
      <c r="AS148" s="6">
        <f t="shared" ca="1" si="102"/>
        <v>2.91119508822222</v>
      </c>
      <c r="AT148" s="6">
        <f t="shared" ca="1" si="102"/>
        <v>16.969700421555551</v>
      </c>
      <c r="AU148" s="6">
        <f t="shared" si="102"/>
        <v>0</v>
      </c>
      <c r="AV148" s="6">
        <f t="shared" si="102"/>
        <v>0</v>
      </c>
      <c r="AW148" s="6">
        <f t="shared" si="102"/>
        <v>0</v>
      </c>
      <c r="AX148" s="6">
        <f t="shared" si="102"/>
        <v>0</v>
      </c>
      <c r="AY148" s="6">
        <f t="shared" si="102"/>
        <v>0</v>
      </c>
      <c r="AZ148" s="6">
        <f t="shared" si="102"/>
        <v>0</v>
      </c>
      <c r="BA148" s="6">
        <f t="shared" si="102"/>
        <v>0</v>
      </c>
      <c r="BB148" s="6">
        <f t="shared" si="102"/>
        <v>0</v>
      </c>
      <c r="BC148" s="6">
        <f t="shared" si="102"/>
        <v>0</v>
      </c>
      <c r="BD148" s="6">
        <f t="shared" si="102"/>
        <v>0</v>
      </c>
      <c r="BE148" s="6">
        <f t="shared" si="102"/>
        <v>0</v>
      </c>
      <c r="BF148" s="6">
        <f t="shared" si="102"/>
        <v>0</v>
      </c>
      <c r="BG148" s="6">
        <f t="shared" si="102"/>
        <v>0</v>
      </c>
      <c r="BH148" s="6">
        <f t="shared" si="102"/>
        <v>0</v>
      </c>
      <c r="BI148" s="6">
        <f t="shared" si="102"/>
        <v>0</v>
      </c>
      <c r="BJ148" s="6">
        <f t="shared" si="102"/>
        <v>0</v>
      </c>
      <c r="BK148" s="6">
        <f t="shared" si="102"/>
        <v>0</v>
      </c>
      <c r="BL148" s="6">
        <f t="shared" si="102"/>
        <v>0</v>
      </c>
      <c r="BM148" s="6">
        <f t="shared" si="102"/>
        <v>0</v>
      </c>
      <c r="BN148" s="6">
        <f t="shared" si="102"/>
        <v>0</v>
      </c>
      <c r="BO148" s="6">
        <f t="shared" si="102"/>
        <v>0</v>
      </c>
      <c r="BP148" s="6">
        <f t="shared" si="102"/>
        <v>0</v>
      </c>
      <c r="BQ148" s="6">
        <f t="shared" si="102"/>
        <v>0</v>
      </c>
      <c r="BR148" s="6">
        <f t="shared" si="102"/>
        <v>0</v>
      </c>
      <c r="BS148" s="6">
        <f t="shared" si="102"/>
        <v>0</v>
      </c>
      <c r="BT148" s="6">
        <f t="shared" si="102"/>
        <v>0</v>
      </c>
      <c r="BU148" s="6">
        <f t="shared" si="102"/>
        <v>0</v>
      </c>
      <c r="BV148" s="6">
        <f t="shared" si="102"/>
        <v>0</v>
      </c>
      <c r="BW148" s="6">
        <f t="shared" si="102"/>
        <v>0</v>
      </c>
      <c r="BX148" s="6">
        <f t="shared" si="102"/>
        <v>0</v>
      </c>
      <c r="BY148" s="6">
        <f t="shared" si="102"/>
        <v>0</v>
      </c>
      <c r="BZ148" s="6">
        <f t="shared" si="102"/>
        <v>0</v>
      </c>
      <c r="CA148" s="6">
        <f t="shared" si="102"/>
        <v>0</v>
      </c>
      <c r="CB148" s="6">
        <f t="shared" si="102"/>
        <v>0</v>
      </c>
      <c r="CC148" s="6">
        <f t="shared" si="102"/>
        <v>0</v>
      </c>
      <c r="CD148" s="6">
        <f t="shared" si="102"/>
        <v>0</v>
      </c>
      <c r="CE148" s="6">
        <f t="shared" si="102"/>
        <v>0</v>
      </c>
    </row>
    <row r="149" spans="2:83" s="207" customFormat="1" x14ac:dyDescent="0.25">
      <c r="B149" s="329"/>
      <c r="C149" s="209" t="s">
        <v>36</v>
      </c>
      <c r="E149" s="61">
        <f>'Life&amp;Use'!AD11</f>
        <v>2.2222222222222223</v>
      </c>
      <c r="G149" s="28"/>
      <c r="H149" s="28"/>
      <c r="I149" s="28"/>
      <c r="J149" s="28"/>
      <c r="K149" s="28"/>
      <c r="L149" s="28"/>
      <c r="M149" s="28"/>
      <c r="N149" s="28"/>
      <c r="O149" s="28"/>
      <c r="P149" s="28"/>
      <c r="Q149" s="28"/>
      <c r="R149" s="28"/>
      <c r="S149" s="28"/>
      <c r="T149" s="28"/>
      <c r="U149" s="28"/>
      <c r="V149" s="28"/>
      <c r="W149" s="29">
        <f ca="1">SUM(OFFSET(Sales!W149,0,MAX(-INT(Stock!$E149)+1,COLUMN(Sales!$G$2)-COLUMN(Sales!W$2)),1,MIN(INT(Stock!$E149),COLUMN(Sales!W$2)-COLUMN(Sales!$G$2)+1)))+OFFSET(Sales!W149,0,MAX(-INT(Stock!$E149),COLUMN(Sales!$G$2)-COLUMN(Sales!W$2)),1,1)*(MOD(Stock!$E149,1)+MAX(INT(Stock!$E149)-(COLUMN(Sales!W$2)-COLUMN(Sales!$G$2))-1,0))</f>
        <v>0</v>
      </c>
      <c r="X149" s="29">
        <f ca="1">SUM(OFFSET(Sales!X149,0,MAX(-INT(Stock!$E149)+1,COLUMN(Sales!$G$2)-COLUMN(Sales!X$2)),1,MIN(INT(Stock!$E149),COLUMN(Sales!X$2)-COLUMN(Sales!$G$2)+1)))+OFFSET(Sales!X149,0,MAX(-INT(Stock!$E149),COLUMN(Sales!$G$2)-COLUMN(Sales!X$2)),1,1)*(MOD(Stock!$E149,1)+MAX(INT(Stock!$E149)-(COLUMN(Sales!X$2)-COLUMN(Sales!$G$2))-1,0))</f>
        <v>0</v>
      </c>
      <c r="Y149" s="29">
        <f ca="1">SUM(OFFSET(Sales!Y149,0,MAX(-INT(Stock!$E149)+1,COLUMN(Sales!$G$2)-COLUMN(Sales!Y$2)),1,MIN(INT(Stock!$E149),COLUMN(Sales!Y$2)-COLUMN(Sales!$G$2)+1)))+OFFSET(Sales!Y149,0,MAX(-INT(Stock!$E149),COLUMN(Sales!$G$2)-COLUMN(Sales!Y$2)),1,1)*(MOD(Stock!$E149,1)+MAX(INT(Stock!$E149)-(COLUMN(Sales!Y$2)-COLUMN(Sales!$G$2))-1,0))</f>
        <v>0</v>
      </c>
      <c r="Z149" s="29">
        <f ca="1">SUM(OFFSET(Sales!Z149,0,MAX(-INT(Stock!$E149)+1,COLUMN(Sales!$G$2)-COLUMN(Sales!Z$2)),1,MIN(INT(Stock!$E149),COLUMN(Sales!Z$2)-COLUMN(Sales!$G$2)+1)))+OFFSET(Sales!Z149,0,MAX(-INT(Stock!$E149),COLUMN(Sales!$G$2)-COLUMN(Sales!Z$2)),1,1)*(MOD(Stock!$E149,1)+MAX(INT(Stock!$E149)-(COLUMN(Sales!Z$2)-COLUMN(Sales!$G$2))-1,0))</f>
        <v>0</v>
      </c>
      <c r="AA149" s="29">
        <f ca="1">SUM(OFFSET(Sales!AA149,0,MAX(-INT(Stock!$E149)+1,COLUMN(Sales!$G$2)-COLUMN(Sales!AA$2)),1,MIN(INT(Stock!$E149),COLUMN(Sales!AA$2)-COLUMN(Sales!$G$2)+1)))+OFFSET(Sales!AA149,0,MAX(-INT(Stock!$E149),COLUMN(Sales!$G$2)-COLUMN(Sales!AA$2)),1,1)*(MOD(Stock!$E149,1)+MAX(INT(Stock!$E149)-(COLUMN(Sales!AA$2)-COLUMN(Sales!$G$2))-1,0))</f>
        <v>0</v>
      </c>
      <c r="AB149" s="29">
        <f ca="1">SUM(OFFSET(Sales!AB149,0,MAX(-INT(Stock!$E149)+1,COLUMN(Sales!$G$2)-COLUMN(Sales!AB$2)),1,MIN(INT(Stock!$E149),COLUMN(Sales!AB$2)-COLUMN(Sales!$G$2)+1)))+OFFSET(Sales!AB149,0,MAX(-INT(Stock!$E149),COLUMN(Sales!$G$2)-COLUMN(Sales!AB$2)),1,1)*(MOD(Stock!$E149,1)+MAX(INT(Stock!$E149)-(COLUMN(Sales!AB$2)-COLUMN(Sales!$G$2))-1,0))</f>
        <v>0</v>
      </c>
      <c r="AC149" s="29">
        <f ca="1">SUM(OFFSET(Sales!AC149,0,MAX(-INT(Stock!$E149)+1,COLUMN(Sales!$G$2)-COLUMN(Sales!AC$2)),1,MIN(INT(Stock!$E149),COLUMN(Sales!AC$2)-COLUMN(Sales!$G$2)+1)))+OFFSET(Sales!AC149,0,MAX(-INT(Stock!$E149),COLUMN(Sales!$G$2)-COLUMN(Sales!AC$2)),1,1)*(MOD(Stock!$E149,1)+MAX(INT(Stock!$E149)-(COLUMN(Sales!AC$2)-COLUMN(Sales!$G$2))-1,0))</f>
        <v>0</v>
      </c>
      <c r="AD149" s="29">
        <f ca="1">SUM(OFFSET(Sales!AD149,0,MAX(-INT(Stock!$E149)+1,COLUMN(Sales!$G$2)-COLUMN(Sales!AD$2)),1,MIN(INT(Stock!$E149),COLUMN(Sales!AD$2)-COLUMN(Sales!$G$2)+1)))+OFFSET(Sales!AD149,0,MAX(-INT(Stock!$E149),COLUMN(Sales!$G$2)-COLUMN(Sales!AD$2)),1,1)*(MOD(Stock!$E149,1)+MAX(INT(Stock!$E149)-(COLUMN(Sales!AD$2)-COLUMN(Sales!$G$2))-1,0))</f>
        <v>0</v>
      </c>
      <c r="AE149" s="29">
        <f ca="1">SUM(OFFSET(Sales!AE149,0,MAX(-INT(Stock!$E149)+1,COLUMN(Sales!$G$2)-COLUMN(Sales!AE$2)),1,MIN(INT(Stock!$E149),COLUMN(Sales!AE$2)-COLUMN(Sales!$G$2)+1)))+OFFSET(Sales!AE149,0,MAX(-INT(Stock!$E149),COLUMN(Sales!$G$2)-COLUMN(Sales!AE$2)),1,1)*(MOD(Stock!$E149,1)+MAX(INT(Stock!$E149)-(COLUMN(Sales!AE$2)-COLUMN(Sales!$G$2))-1,0))</f>
        <v>0</v>
      </c>
      <c r="AF149" s="29">
        <f ca="1">SUM(OFFSET(Sales!AF149,0,MAX(-INT(Stock!$E149)+1,COLUMN(Sales!$G$2)-COLUMN(Sales!AF$2)),1,MIN(INT(Stock!$E149),COLUMN(Sales!AF$2)-COLUMN(Sales!$G$2)+1)))+OFFSET(Sales!AF149,0,MAX(-INT(Stock!$E149),COLUMN(Sales!$G$2)-COLUMN(Sales!AF$2)),1,1)*(MOD(Stock!$E149,1)+MAX(INT(Stock!$E149)-(COLUMN(Sales!AF$2)-COLUMN(Sales!$G$2))-1,0))</f>
        <v>0</v>
      </c>
      <c r="AG149" s="29">
        <f ca="1">SUM(OFFSET(Sales!AG149,0,MAX(-INT(Stock!$E149)+1,COLUMN(Sales!$G$2)-COLUMN(Sales!AG$2)),1,MIN(INT(Stock!$E149),COLUMN(Sales!AG$2)-COLUMN(Sales!$G$2)+1)))+OFFSET(Sales!AG149,0,MAX(-INT(Stock!$E149),COLUMN(Sales!$G$2)-COLUMN(Sales!AG$2)),1,1)*(MOD(Stock!$E149,1)+MAX(INT(Stock!$E149)-(COLUMN(Sales!AG$2)-COLUMN(Sales!$G$2))-1,0))</f>
        <v>0</v>
      </c>
      <c r="AH149" s="29">
        <f ca="1">SUM(OFFSET(Sales!AH149,0,MAX(-INT(Stock!$E149)+1,COLUMN(Sales!$G$2)-COLUMN(Sales!AH$2)),1,MIN(INT(Stock!$E149),COLUMN(Sales!AH$2)-COLUMN(Sales!$G$2)+1)))+OFFSET(Sales!AH149,0,MAX(-INT(Stock!$E149),COLUMN(Sales!$G$2)-COLUMN(Sales!AH$2)),1,1)*(MOD(Stock!$E149,1)+MAX(INT(Stock!$E149)-(COLUMN(Sales!AH$2)-COLUMN(Sales!$G$2))-1,0))</f>
        <v>0</v>
      </c>
      <c r="AI149" s="29">
        <f ca="1">SUM(OFFSET(Sales!AI149,0,MAX(-INT(Stock!$E149)+1,COLUMN(Sales!$G$2)-COLUMN(Sales!AI$2)),1,MIN(INT(Stock!$E149),COLUMN(Sales!AI$2)-COLUMN(Sales!$G$2)+1)))+OFFSET(Sales!AI149,0,MAX(-INT(Stock!$E149),COLUMN(Sales!$G$2)-COLUMN(Sales!AI$2)),1,1)*(MOD(Stock!$E149,1)+MAX(INT(Stock!$E149)-(COLUMN(Sales!AI$2)-COLUMN(Sales!$G$2))-1,0))</f>
        <v>0</v>
      </c>
      <c r="AJ149" s="29">
        <f ca="1">SUM(OFFSET(Sales!AJ149,0,MAX(-INT(Stock!$E149)+1,COLUMN(Sales!$G$2)-COLUMN(Sales!AJ$2)),1,MIN(INT(Stock!$E149),COLUMN(Sales!AJ$2)-COLUMN(Sales!$G$2)+1)))+OFFSET(Sales!AJ149,0,MAX(-INT(Stock!$E149),COLUMN(Sales!$G$2)-COLUMN(Sales!AJ$2)),1,1)*(MOD(Stock!$E149,1)+MAX(INT(Stock!$E149)-(COLUMN(Sales!AJ$2)-COLUMN(Sales!$G$2))-1,0))</f>
        <v>0</v>
      </c>
      <c r="AK149" s="29">
        <f ca="1">SUM(OFFSET(Sales!AK149,0,MAX(-INT(Stock!$E149)+1,COLUMN(Sales!$G$2)-COLUMN(Sales!AK$2)),1,MIN(INT(Stock!$E149),COLUMN(Sales!AK$2)-COLUMN(Sales!$G$2)+1)))+OFFSET(Sales!AK149,0,MAX(-INT(Stock!$E149),COLUMN(Sales!$G$2)-COLUMN(Sales!AK$2)),1,1)*(MOD(Stock!$E149,1)+MAX(INT(Stock!$E149)-(COLUMN(Sales!AK$2)-COLUMN(Sales!$G$2))-1,0))</f>
        <v>0</v>
      </c>
      <c r="AL149" s="29">
        <f ca="1">SUM(OFFSET(Sales!AL149,0,MAX(-INT(Stock!$E149)+1,COLUMN(Sales!$G$2)-COLUMN(Sales!AL$2)),1,MIN(INT(Stock!$E149),COLUMN(Sales!AL$2)-COLUMN(Sales!$G$2)+1)))+OFFSET(Sales!AL149,0,MAX(-INT(Stock!$E149),COLUMN(Sales!$G$2)-COLUMN(Sales!AL$2)),1,1)*(MOD(Stock!$E149,1)+MAX(INT(Stock!$E149)-(COLUMN(Sales!AL$2)-COLUMN(Sales!$G$2))-1,0))</f>
        <v>0</v>
      </c>
      <c r="AM149" s="29">
        <f ca="1">SUM(OFFSET(Sales!AM149,0,MAX(-INT(Stock!$E149)+1,COLUMN(Sales!$G$2)-COLUMN(Sales!AM$2)),1,MIN(INT(Stock!$E149),COLUMN(Sales!AM$2)-COLUMN(Sales!$G$2)+1)))+OFFSET(Sales!AM149,0,MAX(-INT(Stock!$E149),COLUMN(Sales!$G$2)-COLUMN(Sales!AM$2)),1,1)*(MOD(Stock!$E149,1)+MAX(INT(Stock!$E149)-(COLUMN(Sales!AM$2)-COLUMN(Sales!$G$2))-1,0))</f>
        <v>0</v>
      </c>
      <c r="AN149" s="29">
        <f ca="1">SUM(OFFSET(Sales!AN149,0,MAX(-INT(Stock!$E149)+1,COLUMN(Sales!$G$2)-COLUMN(Sales!AN$2)),1,MIN(INT(Stock!$E149),COLUMN(Sales!AN$2)-COLUMN(Sales!$G$2)+1)))+OFFSET(Sales!AN149,0,MAX(-INT(Stock!$E149),COLUMN(Sales!$G$2)-COLUMN(Sales!AN$2)),1,1)*(MOD(Stock!$E149,1)+MAX(INT(Stock!$E149)-(COLUMN(Sales!AN$2)-COLUMN(Sales!$G$2))-1,0))</f>
        <v>0</v>
      </c>
      <c r="AO149" s="29">
        <f ca="1">SUM(OFFSET(Sales!AO149,0,MAX(-INT(Stock!$E149)+1,COLUMN(Sales!$G$2)-COLUMN(Sales!AO$2)),1,MIN(INT(Stock!$E149),COLUMN(Sales!AO$2)-COLUMN(Sales!$G$2)+1)))+OFFSET(Sales!AO149,0,MAX(-INT(Stock!$E149),COLUMN(Sales!$G$2)-COLUMN(Sales!AO$2)),1,1)*(MOD(Stock!$E149,1)+MAX(INT(Stock!$E149)-(COLUMN(Sales!AO$2)-COLUMN(Sales!$G$2))-1,0))</f>
        <v>0</v>
      </c>
      <c r="AP149" s="29">
        <f ca="1">SUM(OFFSET(Sales!AP149,0,MAX(-INT(Stock!$E149)+1,COLUMN(Sales!$G$2)-COLUMN(Sales!AP$2)),1,MIN(INT(Stock!$E149),COLUMN(Sales!AP$2)-COLUMN(Sales!$G$2)+1)))+OFFSET(Sales!AP149,0,MAX(-INT(Stock!$E149),COLUMN(Sales!$G$2)-COLUMN(Sales!AP$2)),1,1)*(MOD(Stock!$E149,1)+MAX(INT(Stock!$E149)-(COLUMN(Sales!AP$2)-COLUMN(Sales!$G$2))-1,0))</f>
        <v>0</v>
      </c>
      <c r="AQ149" s="29">
        <f ca="1">SUM(OFFSET(Sales!AQ149,0,MAX(-INT(Stock!$E149)+1,COLUMN(Sales!$G$2)-COLUMN(Sales!AQ$2)),1,MIN(INT(Stock!$E149),COLUMN(Sales!AQ$2)-COLUMN(Sales!$G$2)+1)))+OFFSET(Sales!AQ149,0,MAX(-INT(Stock!$E149),COLUMN(Sales!$G$2)-COLUMN(Sales!AQ$2)),1,1)*(MOD(Stock!$E149,1)+MAX(INT(Stock!$E149)-(COLUMN(Sales!AQ$2)-COLUMN(Sales!$G$2))-1,0))</f>
        <v>0</v>
      </c>
      <c r="AR149" s="29">
        <f ca="1">SUM(OFFSET(Sales!AR149,0,MAX(-INT(Stock!$E149)+1,COLUMN(Sales!$G$2)-COLUMN(Sales!AR$2)),1,MIN(INT(Stock!$E149),COLUMN(Sales!AR$2)-COLUMN(Sales!$G$2)+1)))+OFFSET(Sales!AR149,0,MAX(-INT(Stock!$E149),COLUMN(Sales!$G$2)-COLUMN(Sales!AR$2)),1,1)*(MOD(Stock!$E149,1)+MAX(INT(Stock!$E149)-(COLUMN(Sales!AR$2)-COLUMN(Sales!$G$2))-1,0))</f>
        <v>0</v>
      </c>
      <c r="AS149" s="29">
        <f ca="1">SUM(OFFSET(Sales!AS149,0,MAX(-INT(Stock!$E149)+1,COLUMN(Sales!$G$2)-COLUMN(Sales!AS$2)),1,MIN(INT(Stock!$E149),COLUMN(Sales!AS$2)-COLUMN(Sales!$G$2)+1)))+OFFSET(Sales!AS149,0,MAX(-INT(Stock!$E149),COLUMN(Sales!$G$2)-COLUMN(Sales!AS$2)),1,1)*(MOD(Stock!$E149,1)+MAX(INT(Stock!$E149)-(COLUMN(Sales!AS$2)-COLUMN(Sales!$G$2))-1,0))</f>
        <v>0</v>
      </c>
      <c r="AT149" s="29">
        <f ca="1">SUM(OFFSET(Sales!AT149,0,MAX(-INT(Stock!$E149)+1,COLUMN(Sales!$G$2)-COLUMN(Sales!AT$2)),1,MIN(INT(Stock!$E149),COLUMN(Sales!AT$2)-COLUMN(Sales!$G$2)+1)))+OFFSET(Sales!AT149,0,MAX(-INT(Stock!$E149),COLUMN(Sales!$G$2)-COLUMN(Sales!AT$2)),1,1)*(MOD(Stock!$E149,1)+MAX(INT(Stock!$E149)-(COLUMN(Sales!AT$2)-COLUMN(Sales!$G$2))-1,0))</f>
        <v>0</v>
      </c>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row>
    <row r="150" spans="2:83" s="207" customFormat="1" x14ac:dyDescent="0.25">
      <c r="B150" s="329"/>
      <c r="C150" s="209" t="s">
        <v>37</v>
      </c>
      <c r="E150" s="61">
        <f>'Life&amp;Use'!AE11</f>
        <v>3.3333333333333335</v>
      </c>
      <c r="G150" s="28"/>
      <c r="H150" s="28"/>
      <c r="I150" s="28"/>
      <c r="J150" s="28"/>
      <c r="K150" s="28"/>
      <c r="L150" s="28"/>
      <c r="M150" s="28"/>
      <c r="N150" s="28"/>
      <c r="O150" s="28"/>
      <c r="P150" s="28"/>
      <c r="Q150" s="28"/>
      <c r="R150" s="28"/>
      <c r="S150" s="28"/>
      <c r="T150" s="28"/>
      <c r="U150" s="28"/>
      <c r="V150" s="28"/>
      <c r="W150" s="29">
        <f ca="1">SUM(OFFSET(Sales!W150,0,MAX(-INT(Stock!$E150)+1,COLUMN(Sales!$G$2)-COLUMN(Sales!W$2)),1,MIN(INT(Stock!$E150),COLUMN(Sales!W$2)-COLUMN(Sales!$G$2)+1)))+OFFSET(Sales!W150,0,MAX(-INT(Stock!$E150),COLUMN(Sales!$G$2)-COLUMN(Sales!W$2)),1,1)*(MOD(Stock!$E150,1)+MAX(INT(Stock!$E150)-(COLUMN(Sales!W$2)-COLUMN(Sales!$G$2))-1,0))</f>
        <v>0</v>
      </c>
      <c r="X150" s="29">
        <f ca="1">SUM(OFFSET(Sales!X150,0,MAX(-INT(Stock!$E150)+1,COLUMN(Sales!$G$2)-COLUMN(Sales!X$2)),1,MIN(INT(Stock!$E150),COLUMN(Sales!X$2)-COLUMN(Sales!$G$2)+1)))+OFFSET(Sales!X150,0,MAX(-INT(Stock!$E150),COLUMN(Sales!$G$2)-COLUMN(Sales!X$2)),1,1)*(MOD(Stock!$E150,1)+MAX(INT(Stock!$E150)-(COLUMN(Sales!X$2)-COLUMN(Sales!$G$2))-1,0))</f>
        <v>0</v>
      </c>
      <c r="Y150" s="29">
        <f ca="1">SUM(OFFSET(Sales!Y150,0,MAX(-INT(Stock!$E150)+1,COLUMN(Sales!$G$2)-COLUMN(Sales!Y$2)),1,MIN(INT(Stock!$E150),COLUMN(Sales!Y$2)-COLUMN(Sales!$G$2)+1)))+OFFSET(Sales!Y150,0,MAX(-INT(Stock!$E150),COLUMN(Sales!$G$2)-COLUMN(Sales!Y$2)),1,1)*(MOD(Stock!$E150,1)+MAX(INT(Stock!$E150)-(COLUMN(Sales!Y$2)-COLUMN(Sales!$G$2))-1,0))</f>
        <v>0</v>
      </c>
      <c r="Z150" s="29">
        <f ca="1">SUM(OFFSET(Sales!Z150,0,MAX(-INT(Stock!$E150)+1,COLUMN(Sales!$G$2)-COLUMN(Sales!Z$2)),1,MIN(INT(Stock!$E150),COLUMN(Sales!Z$2)-COLUMN(Sales!$G$2)+1)))+OFFSET(Sales!Z150,0,MAX(-INT(Stock!$E150),COLUMN(Sales!$G$2)-COLUMN(Sales!Z$2)),1,1)*(MOD(Stock!$E150,1)+MAX(INT(Stock!$E150)-(COLUMN(Sales!Z$2)-COLUMN(Sales!$G$2))-1,0))</f>
        <v>0</v>
      </c>
      <c r="AA150" s="29">
        <f ca="1">SUM(OFFSET(Sales!AA150,0,MAX(-INT(Stock!$E150)+1,COLUMN(Sales!$G$2)-COLUMN(Sales!AA$2)),1,MIN(INT(Stock!$E150),COLUMN(Sales!AA$2)-COLUMN(Sales!$G$2)+1)))+OFFSET(Sales!AA150,0,MAX(-INT(Stock!$E150),COLUMN(Sales!$G$2)-COLUMN(Sales!AA$2)),1,1)*(MOD(Stock!$E150,1)+MAX(INT(Stock!$E150)-(COLUMN(Sales!AA$2)-COLUMN(Sales!$G$2))-1,0))</f>
        <v>0</v>
      </c>
      <c r="AB150" s="29">
        <f ca="1">SUM(OFFSET(Sales!AB150,0,MAX(-INT(Stock!$E150)+1,COLUMN(Sales!$G$2)-COLUMN(Sales!AB$2)),1,MIN(INT(Stock!$E150),COLUMN(Sales!AB$2)-COLUMN(Sales!$G$2)+1)))+OFFSET(Sales!AB150,0,MAX(-INT(Stock!$E150),COLUMN(Sales!$G$2)-COLUMN(Sales!AB$2)),1,1)*(MOD(Stock!$E150,1)+MAX(INT(Stock!$E150)-(COLUMN(Sales!AB$2)-COLUMN(Sales!$G$2))-1,0))</f>
        <v>0</v>
      </c>
      <c r="AC150" s="29">
        <f ca="1">SUM(OFFSET(Sales!AC150,0,MAX(-INT(Stock!$E150)+1,COLUMN(Sales!$G$2)-COLUMN(Sales!AC$2)),1,MIN(INT(Stock!$E150),COLUMN(Sales!AC$2)-COLUMN(Sales!$G$2)+1)))+OFFSET(Sales!AC150,0,MAX(-INT(Stock!$E150),COLUMN(Sales!$G$2)-COLUMN(Sales!AC$2)),1,1)*(MOD(Stock!$E150,1)+MAX(INT(Stock!$E150)-(COLUMN(Sales!AC$2)-COLUMN(Sales!$G$2))-1,0))</f>
        <v>0</v>
      </c>
      <c r="AD150" s="29">
        <f ca="1">SUM(OFFSET(Sales!AD150,0,MAX(-INT(Stock!$E150)+1,COLUMN(Sales!$G$2)-COLUMN(Sales!AD$2)),1,MIN(INT(Stock!$E150),COLUMN(Sales!AD$2)-COLUMN(Sales!$G$2)+1)))+OFFSET(Sales!AD150,0,MAX(-INT(Stock!$E150),COLUMN(Sales!$G$2)-COLUMN(Sales!AD$2)),1,1)*(MOD(Stock!$E150,1)+MAX(INT(Stock!$E150)-(COLUMN(Sales!AD$2)-COLUMN(Sales!$G$2))-1,0))</f>
        <v>0</v>
      </c>
      <c r="AE150" s="29">
        <f ca="1">SUM(OFFSET(Sales!AE150,0,MAX(-INT(Stock!$E150)+1,COLUMN(Sales!$G$2)-COLUMN(Sales!AE$2)),1,MIN(INT(Stock!$E150),COLUMN(Sales!AE$2)-COLUMN(Sales!$G$2)+1)))+OFFSET(Sales!AE150,0,MAX(-INT(Stock!$E150),COLUMN(Sales!$G$2)-COLUMN(Sales!AE$2)),1,1)*(MOD(Stock!$E150,1)+MAX(INT(Stock!$E150)-(COLUMN(Sales!AE$2)-COLUMN(Sales!$G$2))-1,0))</f>
        <v>0</v>
      </c>
      <c r="AF150" s="29">
        <f ca="1">SUM(OFFSET(Sales!AF150,0,MAX(-INT(Stock!$E150)+1,COLUMN(Sales!$G$2)-COLUMN(Sales!AF$2)),1,MIN(INT(Stock!$E150),COLUMN(Sales!AF$2)-COLUMN(Sales!$G$2)+1)))+OFFSET(Sales!AF150,0,MAX(-INT(Stock!$E150),COLUMN(Sales!$G$2)-COLUMN(Sales!AF$2)),1,1)*(MOD(Stock!$E150,1)+MAX(INT(Stock!$E150)-(COLUMN(Sales!AF$2)-COLUMN(Sales!$G$2))-1,0))</f>
        <v>0</v>
      </c>
      <c r="AG150" s="29">
        <f ca="1">SUM(OFFSET(Sales!AG150,0,MAX(-INT(Stock!$E150)+1,COLUMN(Sales!$G$2)-COLUMN(Sales!AG$2)),1,MIN(INT(Stock!$E150),COLUMN(Sales!AG$2)-COLUMN(Sales!$G$2)+1)))+OFFSET(Sales!AG150,0,MAX(-INT(Stock!$E150),COLUMN(Sales!$G$2)-COLUMN(Sales!AG$2)),1,1)*(MOD(Stock!$E150,1)+MAX(INT(Stock!$E150)-(COLUMN(Sales!AG$2)-COLUMN(Sales!$G$2))-1,0))</f>
        <v>0</v>
      </c>
      <c r="AH150" s="29">
        <f ca="1">SUM(OFFSET(Sales!AH150,0,MAX(-INT(Stock!$E150)+1,COLUMN(Sales!$G$2)-COLUMN(Sales!AH$2)),1,MIN(INT(Stock!$E150),COLUMN(Sales!AH$2)-COLUMN(Sales!$G$2)+1)))+OFFSET(Sales!AH150,0,MAX(-INT(Stock!$E150),COLUMN(Sales!$G$2)-COLUMN(Sales!AH$2)),1,1)*(MOD(Stock!$E150,1)+MAX(INT(Stock!$E150)-(COLUMN(Sales!AH$2)-COLUMN(Sales!$G$2))-1,0))</f>
        <v>0</v>
      </c>
      <c r="AI150" s="29">
        <f ca="1">SUM(OFFSET(Sales!AI150,0,MAX(-INT(Stock!$E150)+1,COLUMN(Sales!$G$2)-COLUMN(Sales!AI$2)),1,MIN(INT(Stock!$E150),COLUMN(Sales!AI$2)-COLUMN(Sales!$G$2)+1)))+OFFSET(Sales!AI150,0,MAX(-INT(Stock!$E150),COLUMN(Sales!$G$2)-COLUMN(Sales!AI$2)),1,1)*(MOD(Stock!$E150,1)+MAX(INT(Stock!$E150)-(COLUMN(Sales!AI$2)-COLUMN(Sales!$G$2))-1,0))</f>
        <v>0</v>
      </c>
      <c r="AJ150" s="29">
        <f ca="1">SUM(OFFSET(Sales!AJ150,0,MAX(-INT(Stock!$E150)+1,COLUMN(Sales!$G$2)-COLUMN(Sales!AJ$2)),1,MIN(INT(Stock!$E150),COLUMN(Sales!AJ$2)-COLUMN(Sales!$G$2)+1)))+OFFSET(Sales!AJ150,0,MAX(-INT(Stock!$E150),COLUMN(Sales!$G$2)-COLUMN(Sales!AJ$2)),1,1)*(MOD(Stock!$E150,1)+MAX(INT(Stock!$E150)-(COLUMN(Sales!AJ$2)-COLUMN(Sales!$G$2))-1,0))</f>
        <v>0</v>
      </c>
      <c r="AK150" s="29">
        <f ca="1">SUM(OFFSET(Sales!AK150,0,MAX(-INT(Stock!$E150)+1,COLUMN(Sales!$G$2)-COLUMN(Sales!AK$2)),1,MIN(INT(Stock!$E150),COLUMN(Sales!AK$2)-COLUMN(Sales!$G$2)+1)))+OFFSET(Sales!AK150,0,MAX(-INT(Stock!$E150),COLUMN(Sales!$G$2)-COLUMN(Sales!AK$2)),1,1)*(MOD(Stock!$E150,1)+MAX(INT(Stock!$E150)-(COLUMN(Sales!AK$2)-COLUMN(Sales!$G$2))-1,0))</f>
        <v>0</v>
      </c>
      <c r="AL150" s="29">
        <f ca="1">SUM(OFFSET(Sales!AL150,0,MAX(-INT(Stock!$E150)+1,COLUMN(Sales!$G$2)-COLUMN(Sales!AL$2)),1,MIN(INT(Stock!$E150),COLUMN(Sales!AL$2)-COLUMN(Sales!$G$2)+1)))+OFFSET(Sales!AL150,0,MAX(-INT(Stock!$E150),COLUMN(Sales!$G$2)-COLUMN(Sales!AL$2)),1,1)*(MOD(Stock!$E150,1)+MAX(INT(Stock!$E150)-(COLUMN(Sales!AL$2)-COLUMN(Sales!$G$2))-1,0))</f>
        <v>0</v>
      </c>
      <c r="AM150" s="29">
        <f ca="1">SUM(OFFSET(Sales!AM150,0,MAX(-INT(Stock!$E150)+1,COLUMN(Sales!$G$2)-COLUMN(Sales!AM$2)),1,MIN(INT(Stock!$E150),COLUMN(Sales!AM$2)-COLUMN(Sales!$G$2)+1)))+OFFSET(Sales!AM150,0,MAX(-INT(Stock!$E150),COLUMN(Sales!$G$2)-COLUMN(Sales!AM$2)),1,1)*(MOD(Stock!$E150,1)+MAX(INT(Stock!$E150)-(COLUMN(Sales!AM$2)-COLUMN(Sales!$G$2))-1,0))</f>
        <v>0</v>
      </c>
      <c r="AN150" s="29">
        <f ca="1">SUM(OFFSET(Sales!AN150,0,MAX(-INT(Stock!$E150)+1,COLUMN(Sales!$G$2)-COLUMN(Sales!AN$2)),1,MIN(INT(Stock!$E150),COLUMN(Sales!AN$2)-COLUMN(Sales!$G$2)+1)))+OFFSET(Sales!AN150,0,MAX(-INT(Stock!$E150),COLUMN(Sales!$G$2)-COLUMN(Sales!AN$2)),1,1)*(MOD(Stock!$E150,1)+MAX(INT(Stock!$E150)-(COLUMN(Sales!AN$2)-COLUMN(Sales!$G$2))-1,0))</f>
        <v>0</v>
      </c>
      <c r="AO150" s="29">
        <f ca="1">SUM(OFFSET(Sales!AO150,0,MAX(-INT(Stock!$E150)+1,COLUMN(Sales!$G$2)-COLUMN(Sales!AO$2)),1,MIN(INT(Stock!$E150),COLUMN(Sales!AO$2)-COLUMN(Sales!$G$2)+1)))+OFFSET(Sales!AO150,0,MAX(-INT(Stock!$E150),COLUMN(Sales!$G$2)-COLUMN(Sales!AO$2)),1,1)*(MOD(Stock!$E150,1)+MAX(INT(Stock!$E150)-(COLUMN(Sales!AO$2)-COLUMN(Sales!$G$2))-1,0))</f>
        <v>0</v>
      </c>
      <c r="AP150" s="29">
        <f ca="1">SUM(OFFSET(Sales!AP150,0,MAX(-INT(Stock!$E150)+1,COLUMN(Sales!$G$2)-COLUMN(Sales!AP$2)),1,MIN(INT(Stock!$E150),COLUMN(Sales!AP$2)-COLUMN(Sales!$G$2)+1)))+OFFSET(Sales!AP150,0,MAX(-INT(Stock!$E150),COLUMN(Sales!$G$2)-COLUMN(Sales!AP$2)),1,1)*(MOD(Stock!$E150,1)+MAX(INT(Stock!$E150)-(COLUMN(Sales!AP$2)-COLUMN(Sales!$G$2))-1,0))</f>
        <v>0</v>
      </c>
      <c r="AQ150" s="29">
        <f ca="1">SUM(OFFSET(Sales!AQ150,0,MAX(-INT(Stock!$E150)+1,COLUMN(Sales!$G$2)-COLUMN(Sales!AQ$2)),1,MIN(INT(Stock!$E150),COLUMN(Sales!AQ$2)-COLUMN(Sales!$G$2)+1)))+OFFSET(Sales!AQ150,0,MAX(-INT(Stock!$E150),COLUMN(Sales!$G$2)-COLUMN(Sales!AQ$2)),1,1)*(MOD(Stock!$E150,1)+MAX(INT(Stock!$E150)-(COLUMN(Sales!AQ$2)-COLUMN(Sales!$G$2))-1,0))</f>
        <v>0</v>
      </c>
      <c r="AR150" s="29">
        <f ca="1">SUM(OFFSET(Sales!AR150,0,MAX(-INT(Stock!$E150)+1,COLUMN(Sales!$G$2)-COLUMN(Sales!AR$2)),1,MIN(INT(Stock!$E150),COLUMN(Sales!AR$2)-COLUMN(Sales!$G$2)+1)))+OFFSET(Sales!AR150,0,MAX(-INT(Stock!$E150),COLUMN(Sales!$G$2)-COLUMN(Sales!AR$2)),1,1)*(MOD(Stock!$E150,1)+MAX(INT(Stock!$E150)-(COLUMN(Sales!AR$2)-COLUMN(Sales!$G$2))-1,0))</f>
        <v>0</v>
      </c>
      <c r="AS150" s="29">
        <f ca="1">SUM(OFFSET(Sales!AS150,0,MAX(-INT(Stock!$E150)+1,COLUMN(Sales!$G$2)-COLUMN(Sales!AS$2)),1,MIN(INT(Stock!$E150),COLUMN(Sales!AS$2)-COLUMN(Sales!$G$2)+1)))+OFFSET(Sales!AS150,0,MAX(-INT(Stock!$E150),COLUMN(Sales!$G$2)-COLUMN(Sales!AS$2)),1,1)*(MOD(Stock!$E150,1)+MAX(INT(Stock!$E150)-(COLUMN(Sales!AS$2)-COLUMN(Sales!$G$2))-1,0))</f>
        <v>0</v>
      </c>
      <c r="AT150" s="29">
        <f ca="1">SUM(OFFSET(Sales!AT150,0,MAX(-INT(Stock!$E150)+1,COLUMN(Sales!$G$2)-COLUMN(Sales!AT$2)),1,MIN(INT(Stock!$E150),COLUMN(Sales!AT$2)-COLUMN(Sales!$G$2)+1)))+OFFSET(Sales!AT150,0,MAX(-INT(Stock!$E150),COLUMN(Sales!$G$2)-COLUMN(Sales!AT$2)),1,1)*(MOD(Stock!$E150,1)+MAX(INT(Stock!$E150)-(COLUMN(Sales!AT$2)-COLUMN(Sales!$G$2))-1,0))</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row>
    <row r="151" spans="2:83" x14ac:dyDescent="0.25">
      <c r="B151" s="5"/>
      <c r="C151" s="3" t="s">
        <v>27</v>
      </c>
      <c r="E151" s="61"/>
      <c r="G151" s="17"/>
      <c r="H151" s="17"/>
      <c r="I151" s="17"/>
      <c r="J151" s="17"/>
      <c r="K151" s="17"/>
      <c r="L151" s="17"/>
      <c r="M151" s="17"/>
      <c r="N151" s="17"/>
      <c r="O151" s="17"/>
      <c r="P151" s="17"/>
      <c r="Q151" s="17"/>
      <c r="R151" s="17"/>
      <c r="S151" s="17"/>
      <c r="T151" s="17"/>
      <c r="U151" s="17"/>
      <c r="V151" s="17"/>
      <c r="W151" s="7">
        <f ca="1">W128+W131+W138+W141+W145+W148+W149+W150</f>
        <v>2043.8598767635735</v>
      </c>
      <c r="X151" s="7">
        <f t="shared" ref="X151:CE151" ca="1" si="103">X128+X131+X138+X141+X145+X148+X149+X150</f>
        <v>2090.3024738899448</v>
      </c>
      <c r="Y151" s="7">
        <f t="shared" ca="1" si="103"/>
        <v>2134.950437106324</v>
      </c>
      <c r="Z151" s="7">
        <f t="shared" ca="1" si="103"/>
        <v>2178.3515501492125</v>
      </c>
      <c r="AA151" s="7">
        <f t="shared" ca="1" si="103"/>
        <v>2221.5466570867702</v>
      </c>
      <c r="AB151" s="7">
        <f t="shared" ca="1" si="103"/>
        <v>2272.3536157836406</v>
      </c>
      <c r="AC151" s="7">
        <f t="shared" ca="1" si="103"/>
        <v>2331.9626900743806</v>
      </c>
      <c r="AD151" s="7">
        <f t="shared" ca="1" si="103"/>
        <v>2401.7502690188635</v>
      </c>
      <c r="AE151" s="7">
        <f t="shared" ca="1" si="103"/>
        <v>2478.687467697242</v>
      </c>
      <c r="AF151" s="7">
        <f t="shared" ca="1" si="103"/>
        <v>2566.4631274833373</v>
      </c>
      <c r="AG151" s="7">
        <f t="shared" ca="1" si="103"/>
        <v>2659.2236816418035</v>
      </c>
      <c r="AH151" s="7">
        <f t="shared" ca="1" si="103"/>
        <v>2753.7249157033457</v>
      </c>
      <c r="AI151" s="7">
        <f t="shared" ca="1" si="103"/>
        <v>2844.1399114957303</v>
      </c>
      <c r="AJ151" s="7">
        <f t="shared" ca="1" si="103"/>
        <v>2941.2203289217455</v>
      </c>
      <c r="AK151" s="7">
        <f t="shared" ca="1" si="103"/>
        <v>3056.6103818568604</v>
      </c>
      <c r="AL151" s="7">
        <f t="shared" ca="1" si="103"/>
        <v>3211.0201767496451</v>
      </c>
      <c r="AM151" s="7">
        <f t="shared" ca="1" si="103"/>
        <v>3399.0393006875315</v>
      </c>
      <c r="AN151" s="7">
        <f t="shared" ca="1" si="103"/>
        <v>3627.7077204748634</v>
      </c>
      <c r="AO151" s="7">
        <f t="shared" ca="1" si="103"/>
        <v>3851.3477127632041</v>
      </c>
      <c r="AP151" s="7">
        <f t="shared" ca="1" si="103"/>
        <v>4042.1972186468911</v>
      </c>
      <c r="AQ151" s="7">
        <f t="shared" ca="1" si="103"/>
        <v>4205.3706962316728</v>
      </c>
      <c r="AR151" s="7">
        <f t="shared" ca="1" si="103"/>
        <v>4336.8490249491624</v>
      </c>
      <c r="AS151" s="7">
        <f t="shared" ca="1" si="103"/>
        <v>4425.519754712851</v>
      </c>
      <c r="AT151" s="7">
        <f t="shared" ca="1" si="103"/>
        <v>4491.9501272094476</v>
      </c>
      <c r="AU151" s="7">
        <f t="shared" si="103"/>
        <v>0</v>
      </c>
      <c r="AV151" s="7">
        <f t="shared" si="103"/>
        <v>0</v>
      </c>
      <c r="AW151" s="7">
        <f t="shared" si="103"/>
        <v>0</v>
      </c>
      <c r="AX151" s="7">
        <f t="shared" si="103"/>
        <v>0</v>
      </c>
      <c r="AY151" s="7">
        <f t="shared" si="103"/>
        <v>0</v>
      </c>
      <c r="AZ151" s="7">
        <f t="shared" si="103"/>
        <v>0</v>
      </c>
      <c r="BA151" s="7">
        <f t="shared" si="103"/>
        <v>0</v>
      </c>
      <c r="BB151" s="7">
        <f t="shared" si="103"/>
        <v>0</v>
      </c>
      <c r="BC151" s="7">
        <f t="shared" si="103"/>
        <v>0</v>
      </c>
      <c r="BD151" s="7">
        <f t="shared" si="103"/>
        <v>0</v>
      </c>
      <c r="BE151" s="7">
        <f t="shared" si="103"/>
        <v>0</v>
      </c>
      <c r="BF151" s="7">
        <f t="shared" si="103"/>
        <v>0</v>
      </c>
      <c r="BG151" s="7">
        <f t="shared" si="103"/>
        <v>0</v>
      </c>
      <c r="BH151" s="7">
        <f t="shared" si="103"/>
        <v>0</v>
      </c>
      <c r="BI151" s="7">
        <f t="shared" si="103"/>
        <v>0</v>
      </c>
      <c r="BJ151" s="7">
        <f t="shared" si="103"/>
        <v>0</v>
      </c>
      <c r="BK151" s="7">
        <f t="shared" si="103"/>
        <v>0</v>
      </c>
      <c r="BL151" s="7">
        <f t="shared" si="103"/>
        <v>0</v>
      </c>
      <c r="BM151" s="7">
        <f t="shared" si="103"/>
        <v>0</v>
      </c>
      <c r="BN151" s="7">
        <f t="shared" si="103"/>
        <v>0</v>
      </c>
      <c r="BO151" s="7">
        <f t="shared" si="103"/>
        <v>0</v>
      </c>
      <c r="BP151" s="7">
        <f t="shared" si="103"/>
        <v>0</v>
      </c>
      <c r="BQ151" s="7">
        <f t="shared" si="103"/>
        <v>0</v>
      </c>
      <c r="BR151" s="7">
        <f t="shared" si="103"/>
        <v>0</v>
      </c>
      <c r="BS151" s="7">
        <f t="shared" si="103"/>
        <v>0</v>
      </c>
      <c r="BT151" s="7">
        <f t="shared" si="103"/>
        <v>0</v>
      </c>
      <c r="BU151" s="7">
        <f t="shared" si="103"/>
        <v>0</v>
      </c>
      <c r="BV151" s="7">
        <f t="shared" si="103"/>
        <v>0</v>
      </c>
      <c r="BW151" s="7">
        <f t="shared" si="103"/>
        <v>0</v>
      </c>
      <c r="BX151" s="7">
        <f t="shared" si="103"/>
        <v>0</v>
      </c>
      <c r="BY151" s="7">
        <f t="shared" si="103"/>
        <v>0</v>
      </c>
      <c r="BZ151" s="7">
        <f t="shared" si="103"/>
        <v>0</v>
      </c>
      <c r="CA151" s="7">
        <f t="shared" si="103"/>
        <v>0</v>
      </c>
      <c r="CB151" s="7">
        <f t="shared" si="103"/>
        <v>0</v>
      </c>
      <c r="CC151" s="7">
        <f t="shared" si="103"/>
        <v>0</v>
      </c>
      <c r="CD151" s="7">
        <f t="shared" si="103"/>
        <v>0</v>
      </c>
      <c r="CE151" s="7">
        <f t="shared" si="103"/>
        <v>0</v>
      </c>
    </row>
    <row r="152" spans="2:83" ht="23.4" customHeight="1" x14ac:dyDescent="0.25"/>
    <row r="153" spans="2:83" hidden="1" x14ac:dyDescent="0.25"/>
    <row r="154" spans="2:83" hidden="1" x14ac:dyDescent="0.25"/>
    <row r="155" spans="2:83" hidden="1" x14ac:dyDescent="0.25"/>
    <row r="156" spans="2:83" hidden="1" x14ac:dyDescent="0.25"/>
    <row r="157" spans="2:83" x14ac:dyDescent="0.25">
      <c r="G157" s="4"/>
      <c r="H157" s="4"/>
      <c r="I157" s="4"/>
      <c r="J157" s="4"/>
      <c r="K157" s="4"/>
      <c r="L157" s="4"/>
      <c r="M157" s="4"/>
      <c r="N157" s="4"/>
      <c r="O157" s="4"/>
      <c r="P157" s="4"/>
      <c r="Q157" s="4"/>
      <c r="R157" s="4"/>
      <c r="S157" s="4"/>
      <c r="T157" s="4"/>
      <c r="U157" s="4"/>
      <c r="V157" s="4"/>
      <c r="W157" s="315" t="s">
        <v>167</v>
      </c>
      <c r="X157" s="316"/>
      <c r="Y157" s="317"/>
      <c r="Z157" s="13"/>
      <c r="AA157" s="305" t="s">
        <v>168</v>
      </c>
      <c r="AB157" s="305"/>
      <c r="AC157" s="305"/>
    </row>
    <row r="158" spans="2:83" ht="51" customHeight="1" x14ac:dyDescent="0.25">
      <c r="C158" s="259"/>
      <c r="G158" s="4"/>
      <c r="H158" s="4"/>
      <c r="I158" s="4"/>
      <c r="J158" s="4"/>
      <c r="K158" s="4"/>
      <c r="L158" s="4"/>
      <c r="M158" s="4"/>
      <c r="N158" s="4"/>
      <c r="O158" s="4"/>
      <c r="P158" s="4"/>
      <c r="Q158" s="4"/>
      <c r="R158" s="4"/>
      <c r="S158" s="4"/>
      <c r="T158" s="4"/>
      <c r="U158" s="4"/>
      <c r="V158" s="4"/>
      <c r="W158" s="269" t="s">
        <v>124</v>
      </c>
      <c r="X158" s="270" t="s">
        <v>63</v>
      </c>
      <c r="Y158" s="273" t="s">
        <v>166</v>
      </c>
      <c r="Z158" s="13"/>
      <c r="AA158" s="269" t="s">
        <v>124</v>
      </c>
      <c r="AB158" s="270" t="s">
        <v>63</v>
      </c>
      <c r="AC158" s="273" t="s">
        <v>166</v>
      </c>
    </row>
    <row r="159" spans="2:83" x14ac:dyDescent="0.25">
      <c r="C159" s="302" t="s">
        <v>308</v>
      </c>
      <c r="E159" s="13" t="s">
        <v>0</v>
      </c>
      <c r="F159" s="13"/>
      <c r="G159" s="4"/>
      <c r="H159" s="4"/>
      <c r="I159" s="4"/>
      <c r="J159" s="4"/>
      <c r="K159" s="4"/>
      <c r="L159" s="4"/>
      <c r="M159" s="4"/>
      <c r="N159" s="4"/>
      <c r="O159" s="4"/>
      <c r="P159" s="4"/>
      <c r="Q159" s="4"/>
      <c r="R159" s="4"/>
      <c r="S159" s="4"/>
      <c r="T159" s="4"/>
      <c r="U159" s="4"/>
      <c r="V159" s="4"/>
      <c r="W159" s="262">
        <f ca="1">AO5/SUM(AO$5:AO$12)</f>
        <v>0.20252650268408276</v>
      </c>
      <c r="X159" s="264">
        <f ca="1">AO78/AO101</f>
        <v>5.2521895649634776E-2</v>
      </c>
      <c r="Y159" s="266">
        <f ca="1">AO128/AO151</f>
        <v>0.42187088014805763</v>
      </c>
      <c r="Z159" s="13"/>
      <c r="AA159" s="262">
        <f ca="1">AT5/SUM(AT$5:AT$12)</f>
        <v>0.20082183254930647</v>
      </c>
      <c r="AB159" s="264">
        <f ca="1">AT78/AT101</f>
        <v>4.9969612158297025E-2</v>
      </c>
      <c r="AC159" s="266">
        <f ca="1">AT128/AT151</f>
        <v>0.41939969086205348</v>
      </c>
    </row>
    <row r="160" spans="2:83" x14ac:dyDescent="0.25">
      <c r="C160" s="303"/>
      <c r="E160" s="13" t="s">
        <v>1</v>
      </c>
      <c r="F160" s="13"/>
      <c r="G160" s="4"/>
      <c r="H160" s="4"/>
      <c r="I160" s="4"/>
      <c r="J160" s="4"/>
      <c r="K160" s="4"/>
      <c r="L160" s="4"/>
      <c r="M160" s="4"/>
      <c r="N160" s="4"/>
      <c r="O160" s="4"/>
      <c r="P160" s="4"/>
      <c r="Q160" s="4"/>
      <c r="R160" s="4"/>
      <c r="S160" s="4"/>
      <c r="T160" s="4"/>
      <c r="U160" s="4"/>
      <c r="V160" s="4"/>
      <c r="W160" s="262">
        <f ca="1">AO6/SUM(AO$5:AO$12)</f>
        <v>0.29636854211712621</v>
      </c>
      <c r="X160" s="264">
        <f ca="1">AO81/AO101</f>
        <v>0.28478617499290665</v>
      </c>
      <c r="Y160" s="266">
        <f ca="1">AO131/AO151</f>
        <v>0.31330486931831492</v>
      </c>
      <c r="Z160" s="13"/>
      <c r="AA160" s="262">
        <f ca="1">AT6/SUM(AT$5:AT$12)</f>
        <v>0.40546211191815884</v>
      </c>
      <c r="AB160" s="264">
        <f ca="1">AT81/AT101</f>
        <v>0.39633593835774206</v>
      </c>
      <c r="AC160" s="266">
        <f ca="1">AT131/AT151</f>
        <v>0.41868551337858034</v>
      </c>
    </row>
    <row r="161" spans="3:31" x14ac:dyDescent="0.25">
      <c r="C161" s="303"/>
      <c r="E161" s="13" t="s">
        <v>305</v>
      </c>
      <c r="F161" s="13"/>
      <c r="G161" s="4"/>
      <c r="H161" s="4"/>
      <c r="I161" s="4"/>
      <c r="J161" s="4"/>
      <c r="K161" s="4"/>
      <c r="L161" s="4"/>
      <c r="M161" s="4"/>
      <c r="N161" s="4"/>
      <c r="O161" s="4"/>
      <c r="P161" s="4"/>
      <c r="Q161" s="4"/>
      <c r="R161" s="4"/>
      <c r="S161" s="4"/>
      <c r="T161" s="4"/>
      <c r="U161" s="4"/>
      <c r="V161" s="4"/>
      <c r="W161" s="262">
        <f ca="1">(AO7+AO12)/SUM(AO$5:AO$12)</f>
        <v>0.16335161222013389</v>
      </c>
      <c r="X161" s="264">
        <f ca="1">(AO88+AO100)/AO101</f>
        <v>0.22005123737296012</v>
      </c>
      <c r="Y161" s="266">
        <f ca="1">(AO138+AO150)/AO151</f>
        <v>8.044253210947204E-2</v>
      </c>
      <c r="Z161" s="13"/>
      <c r="AA161" s="262">
        <f ca="1">(AT7+AT12)/SUM(AT$5:AT$12)</f>
        <v>0.27356286110009531</v>
      </c>
      <c r="AB161" s="264">
        <f ca="1">(AT88+AT100)/AT101</f>
        <v>0.3834110447541732</v>
      </c>
      <c r="AC161" s="266">
        <f ca="1">(AT138+AT150)/AT151</f>
        <v>0.11439794685210679</v>
      </c>
      <c r="AE161" s="4" t="s">
        <v>174</v>
      </c>
    </row>
    <row r="162" spans="3:31" x14ac:dyDescent="0.25">
      <c r="C162" s="303"/>
      <c r="E162" s="13" t="s">
        <v>3</v>
      </c>
      <c r="F162" s="13"/>
      <c r="G162" s="4"/>
      <c r="H162" s="4"/>
      <c r="I162" s="4"/>
      <c r="J162" s="4"/>
      <c r="K162" s="4"/>
      <c r="L162" s="4"/>
      <c r="M162" s="4"/>
      <c r="N162" s="4"/>
      <c r="O162" s="4"/>
      <c r="P162" s="4"/>
      <c r="Q162" s="4"/>
      <c r="R162" s="4"/>
      <c r="S162" s="4"/>
      <c r="T162" s="4"/>
      <c r="U162" s="4"/>
      <c r="V162" s="4"/>
      <c r="W162" s="262">
        <f ca="1">(AO8+AO11)/SUM(AO$5:AO$12)</f>
        <v>0.32836513553148949</v>
      </c>
      <c r="X162" s="264">
        <f ca="1">(AO91+AO99)/AO101</f>
        <v>0.44234123803118475</v>
      </c>
      <c r="Y162" s="266">
        <f ca="1">(AO141+AO149)/AO151</f>
        <v>0.16170347264786447</v>
      </c>
      <c r="Z162" s="13"/>
      <c r="AA162" s="262">
        <f ca="1">(AT8+AT11)/SUM(AT$5:AT$12)</f>
        <v>9.9400507098978519E-2</v>
      </c>
      <c r="AB162" s="264">
        <f ca="1">(AT91+AT99)/AT101</f>
        <v>0.15076172525246653</v>
      </c>
      <c r="AC162" s="266">
        <f ca="1">(AT141+AT149)/AT151</f>
        <v>2.4980488386464494E-2</v>
      </c>
      <c r="AE162" s="4" t="s">
        <v>173</v>
      </c>
    </row>
    <row r="163" spans="3:31" x14ac:dyDescent="0.25">
      <c r="C163" s="303"/>
      <c r="E163" s="13" t="s">
        <v>4</v>
      </c>
      <c r="F163" s="13"/>
      <c r="G163" s="4"/>
      <c r="H163" s="4"/>
      <c r="I163" s="4"/>
      <c r="J163" s="4"/>
      <c r="K163" s="4"/>
      <c r="L163" s="4"/>
      <c r="M163" s="4"/>
      <c r="N163" s="4"/>
      <c r="O163" s="4"/>
      <c r="P163" s="4"/>
      <c r="Q163" s="4"/>
      <c r="R163" s="4"/>
      <c r="S163" s="4"/>
      <c r="T163" s="4"/>
      <c r="U163" s="4"/>
      <c r="V163" s="4"/>
      <c r="W163" s="262">
        <f ca="1">AO9/SUM(AO$5:AO$12)</f>
        <v>9.2103714608092607E-3</v>
      </c>
      <c r="X163" s="264">
        <f ca="1">AO95/AO101</f>
        <v>0</v>
      </c>
      <c r="Y163" s="266">
        <f ca="1">AO145/AO151</f>
        <v>2.2678245776290962E-2</v>
      </c>
      <c r="Z163" s="13"/>
      <c r="AA163" s="262">
        <f ca="1">AT9/SUM(AT$5:AT$12)</f>
        <v>7.6598260181256848E-3</v>
      </c>
      <c r="AB163" s="264">
        <f ca="1">AT95/AT101</f>
        <v>0</v>
      </c>
      <c r="AC163" s="266">
        <f ca="1">AT145/AT151</f>
        <v>1.8758558020548058E-2</v>
      </c>
    </row>
    <row r="164" spans="3:31" ht="12.6" thickBot="1" x14ac:dyDescent="0.3">
      <c r="C164" s="304"/>
      <c r="E164" s="105" t="s">
        <v>5</v>
      </c>
      <c r="F164" s="13"/>
      <c r="G164" s="4"/>
      <c r="H164" s="4"/>
      <c r="I164" s="4"/>
      <c r="J164" s="4"/>
      <c r="K164" s="4"/>
      <c r="L164" s="4"/>
      <c r="M164" s="4"/>
      <c r="N164" s="4"/>
      <c r="O164" s="4"/>
      <c r="P164" s="4"/>
      <c r="Q164" s="4"/>
      <c r="R164" s="4"/>
      <c r="S164" s="4"/>
      <c r="T164" s="4"/>
      <c r="U164" s="4"/>
      <c r="V164" s="4"/>
      <c r="W164" s="263">
        <f ca="1">AO10/SUM(AO$5:AO$12)</f>
        <v>1.7783598635839117E-4</v>
      </c>
      <c r="X164" s="265">
        <f ca="1">AO98/AO101</f>
        <v>2.9945395331382521E-4</v>
      </c>
      <c r="Y164" s="267">
        <f ca="1">AO148/AO151</f>
        <v>0</v>
      </c>
      <c r="Z164" s="13"/>
      <c r="AA164" s="263">
        <f ca="1">AT10/SUM(AT$5:AT$12)</f>
        <v>1.3092861315335227E-2</v>
      </c>
      <c r="AB164" s="265">
        <f ca="1">AT98/AT101</f>
        <v>1.9521679477320999E-2</v>
      </c>
      <c r="AC164" s="267">
        <f ca="1">AT148/AT151</f>
        <v>3.7778025002467483E-3</v>
      </c>
    </row>
    <row r="165" spans="3:31" hidden="1" x14ac:dyDescent="0.25">
      <c r="C165" s="70"/>
      <c r="E165" s="13" t="s">
        <v>27</v>
      </c>
      <c r="F165" s="13"/>
      <c r="G165" s="4"/>
      <c r="H165" s="4"/>
      <c r="I165" s="4"/>
      <c r="J165" s="4"/>
      <c r="K165" s="4"/>
      <c r="L165" s="4"/>
      <c r="M165" s="4"/>
      <c r="N165" s="4"/>
      <c r="O165" s="4"/>
      <c r="P165" s="4"/>
      <c r="Q165" s="4"/>
      <c r="R165" s="4"/>
      <c r="S165" s="4"/>
      <c r="T165" s="4"/>
      <c r="U165" s="4"/>
      <c r="V165" s="4"/>
      <c r="W165" s="107">
        <f ca="1">SUM(W159:W164)</f>
        <v>0.99999999999999989</v>
      </c>
      <c r="X165" s="107">
        <f ca="1">SUM(X159:X164)</f>
        <v>1</v>
      </c>
      <c r="Y165" s="107">
        <f t="shared" ref="Y165" ca="1" si="104">SUM(Y159:Y164)</f>
        <v>1</v>
      </c>
      <c r="Z165" s="13"/>
      <c r="AA165" s="107">
        <f ca="1">SUM(AA159:AA164)</f>
        <v>1</v>
      </c>
      <c r="AB165" s="107">
        <f ca="1">SUM(AB159:AB164)</f>
        <v>0.99999999999999989</v>
      </c>
      <c r="AC165" s="107">
        <f t="shared" ref="AC165" ca="1" si="105">SUM(AC159:AC164)</f>
        <v>0.99999999999999989</v>
      </c>
    </row>
  </sheetData>
  <mergeCells count="40">
    <mergeCell ref="B123:B128"/>
    <mergeCell ref="B73:B78"/>
    <mergeCell ref="W157:Y157"/>
    <mergeCell ref="B132:B138"/>
    <mergeCell ref="B139:B141"/>
    <mergeCell ref="B142:B145"/>
    <mergeCell ref="B146:B148"/>
    <mergeCell ref="B149:B150"/>
    <mergeCell ref="E120:E122"/>
    <mergeCell ref="B121:C121"/>
    <mergeCell ref="B122:C122"/>
    <mergeCell ref="B2:C2"/>
    <mergeCell ref="E2:E4"/>
    <mergeCell ref="B3:C3"/>
    <mergeCell ref="B4:C4"/>
    <mergeCell ref="B20:C20"/>
    <mergeCell ref="E20:E22"/>
    <mergeCell ref="B21:C21"/>
    <mergeCell ref="B22:C22"/>
    <mergeCell ref="B23:B28"/>
    <mergeCell ref="B29:B31"/>
    <mergeCell ref="B32:B38"/>
    <mergeCell ref="B39:B41"/>
    <mergeCell ref="B42:B45"/>
    <mergeCell ref="C159:C164"/>
    <mergeCell ref="AA157:AC157"/>
    <mergeCell ref="B46:B48"/>
    <mergeCell ref="B49:B50"/>
    <mergeCell ref="B70:C70"/>
    <mergeCell ref="E70:E72"/>
    <mergeCell ref="B71:C71"/>
    <mergeCell ref="B72:C72"/>
    <mergeCell ref="B129:B131"/>
    <mergeCell ref="B79:B81"/>
    <mergeCell ref="B82:B88"/>
    <mergeCell ref="B89:B91"/>
    <mergeCell ref="B92:B95"/>
    <mergeCell ref="B96:B98"/>
    <mergeCell ref="B99:B100"/>
    <mergeCell ref="B120:C120"/>
  </mergeCells>
  <pageMargins left="0.7" right="0.7" top="0.75" bottom="0.75" header="0.3" footer="0.3"/>
  <pageSetup paperSize="9" scale="77" orientation="landscape" horizontalDpi="4294967293" r:id="rId1"/>
  <headerFooter>
    <oddHeader>&amp;C&amp;8MELISA v0</oddHeader>
    <oddFooter>&amp;C&amp;8VHK for EC, Jan. 2015&amp;R&amp;8&amp;P</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F165"/>
  <sheetViews>
    <sheetView view="pageLayout" zoomScaleNormal="100" workbookViewId="0">
      <selection activeCell="AL2" sqref="AL2"/>
    </sheetView>
  </sheetViews>
  <sheetFormatPr defaultRowHeight="12" x14ac:dyDescent="0.25"/>
  <cols>
    <col min="1" max="1" width="2" style="4" customWidth="1"/>
    <col min="2" max="2" width="3" style="50" customWidth="1"/>
    <col min="3" max="3" width="26.21875" style="4" customWidth="1"/>
    <col min="4" max="4" width="1.77734375" style="4" customWidth="1"/>
    <col min="5" max="5" width="5.109375" style="4" customWidth="1"/>
    <col min="6" max="6" width="5.5546875" style="70" hidden="1" customWidth="1"/>
    <col min="7" max="7" width="2.21875" style="18" customWidth="1"/>
    <col min="8" max="22" width="6.77734375" style="18" hidden="1" customWidth="1"/>
    <col min="23" max="25" width="5.21875" style="4" bestFit="1" customWidth="1"/>
    <col min="26" max="26" width="5.21875" style="4" customWidth="1"/>
    <col min="27" max="30" width="5.21875" style="4" bestFit="1" customWidth="1"/>
    <col min="31" max="31" width="5.33203125" style="4" customWidth="1"/>
    <col min="32" max="38" width="5.21875" style="4" bestFit="1" customWidth="1"/>
    <col min="39" max="39" width="5.6640625" style="4" customWidth="1"/>
    <col min="40" max="40" width="5.21875" style="4" bestFit="1" customWidth="1"/>
    <col min="41" max="41" width="5.77734375" style="4" customWidth="1"/>
    <col min="42" max="46" width="5.21875" style="4" bestFit="1" customWidth="1"/>
    <col min="47" max="83" width="6.77734375" style="4" hidden="1" customWidth="1"/>
    <col min="84" max="16384" width="8.88671875" style="4"/>
  </cols>
  <sheetData>
    <row r="1" spans="2:83" x14ac:dyDescent="0.25">
      <c r="E1" s="174"/>
    </row>
    <row r="2" spans="2:83" ht="12.6" customHeight="1" x14ac:dyDescent="0.25">
      <c r="B2" s="313" t="s">
        <v>175</v>
      </c>
      <c r="C2" s="314"/>
      <c r="E2" s="332" t="s">
        <v>301</v>
      </c>
      <c r="F2" s="336"/>
      <c r="G2" s="205"/>
      <c r="H2" s="205"/>
      <c r="I2" s="205"/>
      <c r="J2" s="205"/>
      <c r="K2" s="205"/>
      <c r="L2" s="205"/>
      <c r="M2" s="205"/>
      <c r="N2" s="205"/>
      <c r="O2" s="205"/>
      <c r="P2" s="205"/>
      <c r="Q2" s="205"/>
      <c r="R2" s="205"/>
      <c r="S2" s="205"/>
      <c r="T2" s="205"/>
      <c r="U2" s="205"/>
      <c r="V2" s="205"/>
      <c r="W2" s="80">
        <v>1990</v>
      </c>
      <c r="X2" s="80">
        <v>1991</v>
      </c>
      <c r="Y2" s="80">
        <v>1992</v>
      </c>
      <c r="Z2" s="80">
        <v>1993</v>
      </c>
      <c r="AA2" s="80">
        <v>1994</v>
      </c>
      <c r="AB2" s="80">
        <v>1995</v>
      </c>
      <c r="AC2" s="80">
        <v>1996</v>
      </c>
      <c r="AD2" s="80">
        <v>1997</v>
      </c>
      <c r="AE2" s="80">
        <v>1998</v>
      </c>
      <c r="AF2" s="80">
        <v>1999</v>
      </c>
      <c r="AG2" s="80">
        <v>2000</v>
      </c>
      <c r="AH2" s="80">
        <v>2001</v>
      </c>
      <c r="AI2" s="80">
        <v>2002</v>
      </c>
      <c r="AJ2" s="80">
        <v>2003</v>
      </c>
      <c r="AK2" s="80">
        <v>2004</v>
      </c>
      <c r="AL2" s="80">
        <v>2005</v>
      </c>
      <c r="AM2" s="80">
        <v>2006</v>
      </c>
      <c r="AN2" s="80">
        <v>2007</v>
      </c>
      <c r="AO2" s="80">
        <v>2008</v>
      </c>
      <c r="AP2" s="80">
        <v>2009</v>
      </c>
      <c r="AQ2" s="80">
        <v>2010</v>
      </c>
      <c r="AR2" s="80">
        <v>2011</v>
      </c>
      <c r="AS2" s="80">
        <v>2012</v>
      </c>
      <c r="AT2" s="80">
        <v>2013</v>
      </c>
      <c r="AU2" s="80">
        <v>2014</v>
      </c>
      <c r="AV2" s="80">
        <v>2015</v>
      </c>
      <c r="AW2" s="80">
        <v>2016</v>
      </c>
      <c r="AX2" s="80">
        <v>2017</v>
      </c>
      <c r="AY2" s="80">
        <v>2018</v>
      </c>
      <c r="AZ2" s="80">
        <v>2019</v>
      </c>
      <c r="BA2" s="80">
        <v>2020</v>
      </c>
      <c r="BB2" s="80">
        <v>2021</v>
      </c>
      <c r="BC2" s="80">
        <v>2022</v>
      </c>
      <c r="BD2" s="80">
        <v>2023</v>
      </c>
      <c r="BE2" s="80">
        <v>2024</v>
      </c>
      <c r="BF2" s="80">
        <v>2025</v>
      </c>
      <c r="BG2" s="80">
        <f t="shared" ref="BG2:CE2" si="0">BF2+1</f>
        <v>2026</v>
      </c>
      <c r="BH2" s="80">
        <f t="shared" si="0"/>
        <v>2027</v>
      </c>
      <c r="BI2" s="80">
        <f t="shared" si="0"/>
        <v>2028</v>
      </c>
      <c r="BJ2" s="80">
        <f t="shared" si="0"/>
        <v>2029</v>
      </c>
      <c r="BK2" s="80">
        <f t="shared" si="0"/>
        <v>2030</v>
      </c>
      <c r="BL2" s="80">
        <f t="shared" si="0"/>
        <v>2031</v>
      </c>
      <c r="BM2" s="80">
        <f t="shared" si="0"/>
        <v>2032</v>
      </c>
      <c r="BN2" s="80">
        <f t="shared" si="0"/>
        <v>2033</v>
      </c>
      <c r="BO2" s="80">
        <f t="shared" si="0"/>
        <v>2034</v>
      </c>
      <c r="BP2" s="80">
        <f t="shared" si="0"/>
        <v>2035</v>
      </c>
      <c r="BQ2" s="80">
        <f t="shared" si="0"/>
        <v>2036</v>
      </c>
      <c r="BR2" s="80">
        <f t="shared" si="0"/>
        <v>2037</v>
      </c>
      <c r="BS2" s="80">
        <f t="shared" si="0"/>
        <v>2038</v>
      </c>
      <c r="BT2" s="80">
        <f t="shared" si="0"/>
        <v>2039</v>
      </c>
      <c r="BU2" s="80">
        <f t="shared" si="0"/>
        <v>2040</v>
      </c>
      <c r="BV2" s="80">
        <f t="shared" si="0"/>
        <v>2041</v>
      </c>
      <c r="BW2" s="80">
        <f t="shared" si="0"/>
        <v>2042</v>
      </c>
      <c r="BX2" s="80">
        <f t="shared" si="0"/>
        <v>2043</v>
      </c>
      <c r="BY2" s="80">
        <f t="shared" si="0"/>
        <v>2044</v>
      </c>
      <c r="BZ2" s="80">
        <f t="shared" si="0"/>
        <v>2045</v>
      </c>
      <c r="CA2" s="80">
        <f t="shared" si="0"/>
        <v>2046</v>
      </c>
      <c r="CB2" s="80">
        <f t="shared" si="0"/>
        <v>2047</v>
      </c>
      <c r="CC2" s="80">
        <f t="shared" si="0"/>
        <v>2048</v>
      </c>
      <c r="CD2" s="80">
        <f t="shared" si="0"/>
        <v>2049</v>
      </c>
      <c r="CE2" s="80">
        <f t="shared" si="0"/>
        <v>2050</v>
      </c>
    </row>
    <row r="3" spans="2:83" s="56" customFormat="1" ht="12" customHeight="1" x14ac:dyDescent="0.25">
      <c r="B3" s="308" t="s">
        <v>86</v>
      </c>
      <c r="C3" s="309"/>
      <c r="E3" s="333"/>
      <c r="F3" s="336"/>
      <c r="G3" s="131"/>
      <c r="H3" s="131"/>
      <c r="I3" s="131"/>
      <c r="J3" s="131"/>
      <c r="K3" s="131"/>
      <c r="L3" s="131"/>
      <c r="M3" s="131"/>
      <c r="N3" s="131"/>
      <c r="O3" s="131"/>
      <c r="P3" s="131"/>
      <c r="Q3" s="131"/>
      <c r="R3" s="131"/>
      <c r="S3" s="131"/>
      <c r="T3" s="131"/>
      <c r="U3" s="131"/>
      <c r="V3" s="131"/>
    </row>
    <row r="4" spans="2:83" x14ac:dyDescent="0.25">
      <c r="B4" s="310" t="s">
        <v>92</v>
      </c>
      <c r="C4" s="311"/>
      <c r="E4" s="334"/>
      <c r="F4" s="336"/>
    </row>
    <row r="5" spans="2:83" x14ac:dyDescent="0.25">
      <c r="C5" s="13" t="str">
        <f>C28</f>
        <v>LFL (total)</v>
      </c>
      <c r="E5" s="34">
        <f ca="1">SUM(W23:AW27)/SUM(Stock!W23:AW27)*1000000</f>
        <v>2251.0860960954656</v>
      </c>
      <c r="F5" s="63"/>
      <c r="G5" s="16"/>
      <c r="H5" s="16"/>
      <c r="I5" s="16"/>
      <c r="J5" s="16"/>
      <c r="K5" s="16"/>
      <c r="L5" s="16"/>
      <c r="M5" s="16"/>
      <c r="N5" s="16"/>
      <c r="O5" s="16"/>
      <c r="P5" s="16"/>
      <c r="Q5" s="16"/>
      <c r="R5" s="16"/>
      <c r="S5" s="16"/>
      <c r="T5" s="16"/>
      <c r="U5" s="16"/>
      <c r="V5" s="16"/>
      <c r="W5" s="100">
        <f t="shared" ref="W5:CE5" ca="1" si="1">W28</f>
        <v>2.8329675428279204</v>
      </c>
      <c r="X5" s="100">
        <f t="shared" ca="1" si="1"/>
        <v>2.8887722045973092</v>
      </c>
      <c r="Y5" s="100">
        <f t="shared" ca="1" si="1"/>
        <v>2.9292062762414504</v>
      </c>
      <c r="Z5" s="100">
        <f t="shared" ca="1" si="1"/>
        <v>2.9536684072592272</v>
      </c>
      <c r="AA5" s="100">
        <f t="shared" ca="1" si="1"/>
        <v>2.9741711669984228</v>
      </c>
      <c r="AB5" s="100">
        <f t="shared" ca="1" si="1"/>
        <v>3.007276793224241</v>
      </c>
      <c r="AC5" s="100">
        <f t="shared" ca="1" si="1"/>
        <v>3.0538111028613164</v>
      </c>
      <c r="AD5" s="100">
        <f t="shared" ca="1" si="1"/>
        <v>3.1135798589892669</v>
      </c>
      <c r="AE5" s="100">
        <f t="shared" ca="1" si="1"/>
        <v>3.1805184486893294</v>
      </c>
      <c r="AF5" s="100">
        <f t="shared" ca="1" si="1"/>
        <v>3.2642313880357396</v>
      </c>
      <c r="AG5" s="100">
        <f t="shared" ca="1" si="1"/>
        <v>3.3541833998027379</v>
      </c>
      <c r="AH5" s="100">
        <f t="shared" ca="1" si="1"/>
        <v>3.4461140568439474</v>
      </c>
      <c r="AI5" s="100">
        <f t="shared" ca="1" si="1"/>
        <v>3.5295128142675605</v>
      </c>
      <c r="AJ5" s="100">
        <f t="shared" ca="1" si="1"/>
        <v>3.6301607880608859</v>
      </c>
      <c r="AK5" s="100">
        <f t="shared" ca="1" si="1"/>
        <v>3.7560296915043674</v>
      </c>
      <c r="AL5" s="100">
        <f t="shared" ca="1" si="1"/>
        <v>3.9004831772009174</v>
      </c>
      <c r="AM5" s="100">
        <f t="shared" ca="1" si="1"/>
        <v>4.0387804626842545</v>
      </c>
      <c r="AN5" s="100">
        <f t="shared" ca="1" si="1"/>
        <v>4.1636006261357812</v>
      </c>
      <c r="AO5" s="100">
        <f t="shared" ca="1" si="1"/>
        <v>4.2952420524969446</v>
      </c>
      <c r="AP5" s="100">
        <f t="shared" ca="1" si="1"/>
        <v>4.4344333868060817</v>
      </c>
      <c r="AQ5" s="100">
        <f t="shared" ca="1" si="1"/>
        <v>4.5996452308265958</v>
      </c>
      <c r="AR5" s="100">
        <f t="shared" ca="1" si="1"/>
        <v>4.7611257188643101</v>
      </c>
      <c r="AS5" s="100">
        <f t="shared" ca="1" si="1"/>
        <v>4.9001875728012392</v>
      </c>
      <c r="AT5" s="100">
        <f t="shared" ca="1" si="1"/>
        <v>5.0216125240978258</v>
      </c>
      <c r="AU5" s="100">
        <f t="shared" si="1"/>
        <v>0</v>
      </c>
      <c r="AV5" s="100">
        <f t="shared" si="1"/>
        <v>0</v>
      </c>
      <c r="AW5" s="100">
        <f t="shared" si="1"/>
        <v>0</v>
      </c>
      <c r="AX5" s="100">
        <f t="shared" si="1"/>
        <v>0</v>
      </c>
      <c r="AY5" s="100">
        <f t="shared" si="1"/>
        <v>0</v>
      </c>
      <c r="AZ5" s="100">
        <f t="shared" si="1"/>
        <v>0</v>
      </c>
      <c r="BA5" s="100">
        <f t="shared" si="1"/>
        <v>0</v>
      </c>
      <c r="BB5" s="100">
        <f t="shared" si="1"/>
        <v>0</v>
      </c>
      <c r="BC5" s="100">
        <f t="shared" si="1"/>
        <v>0</v>
      </c>
      <c r="BD5" s="100">
        <f t="shared" si="1"/>
        <v>0</v>
      </c>
      <c r="BE5" s="100">
        <f t="shared" si="1"/>
        <v>0</v>
      </c>
      <c r="BF5" s="100">
        <f t="shared" si="1"/>
        <v>0</v>
      </c>
      <c r="BG5" s="100">
        <f t="shared" si="1"/>
        <v>0</v>
      </c>
      <c r="BH5" s="100">
        <f t="shared" si="1"/>
        <v>0</v>
      </c>
      <c r="BI5" s="100">
        <f t="shared" si="1"/>
        <v>0</v>
      </c>
      <c r="BJ5" s="100">
        <f t="shared" si="1"/>
        <v>0</v>
      </c>
      <c r="BK5" s="100">
        <f t="shared" si="1"/>
        <v>0</v>
      </c>
      <c r="BL5" s="100">
        <f t="shared" si="1"/>
        <v>0</v>
      </c>
      <c r="BM5" s="100">
        <f t="shared" si="1"/>
        <v>0</v>
      </c>
      <c r="BN5" s="100">
        <f t="shared" si="1"/>
        <v>0</v>
      </c>
      <c r="BO5" s="100">
        <f t="shared" si="1"/>
        <v>0</v>
      </c>
      <c r="BP5" s="100">
        <f t="shared" si="1"/>
        <v>0</v>
      </c>
      <c r="BQ5" s="100">
        <f t="shared" si="1"/>
        <v>0</v>
      </c>
      <c r="BR5" s="100">
        <f t="shared" si="1"/>
        <v>0</v>
      </c>
      <c r="BS5" s="100">
        <f t="shared" si="1"/>
        <v>0</v>
      </c>
      <c r="BT5" s="100">
        <f t="shared" si="1"/>
        <v>0</v>
      </c>
      <c r="BU5" s="100">
        <f t="shared" si="1"/>
        <v>0</v>
      </c>
      <c r="BV5" s="100">
        <f t="shared" si="1"/>
        <v>0</v>
      </c>
      <c r="BW5" s="100">
        <f t="shared" si="1"/>
        <v>0</v>
      </c>
      <c r="BX5" s="100">
        <f t="shared" si="1"/>
        <v>0</v>
      </c>
      <c r="BY5" s="100">
        <f t="shared" si="1"/>
        <v>0</v>
      </c>
      <c r="BZ5" s="100">
        <f t="shared" si="1"/>
        <v>0</v>
      </c>
      <c r="CA5" s="100">
        <f t="shared" si="1"/>
        <v>0</v>
      </c>
      <c r="CB5" s="100">
        <f t="shared" si="1"/>
        <v>0</v>
      </c>
      <c r="CC5" s="100">
        <f t="shared" si="1"/>
        <v>0</v>
      </c>
      <c r="CD5" s="100">
        <f t="shared" si="1"/>
        <v>0</v>
      </c>
      <c r="CE5" s="100">
        <f t="shared" si="1"/>
        <v>0</v>
      </c>
    </row>
    <row r="6" spans="2:83" x14ac:dyDescent="0.25">
      <c r="C6" s="13" t="str">
        <f>C31</f>
        <v>CFL (total)</v>
      </c>
      <c r="E6" s="34">
        <f ca="1">SUM(W29:AW30)/SUM(Stock!W29:AW30)*1000000</f>
        <v>544.94722841618545</v>
      </c>
      <c r="F6" s="63"/>
      <c r="G6" s="16"/>
      <c r="H6" s="16"/>
      <c r="I6" s="16"/>
      <c r="J6" s="16"/>
      <c r="K6" s="16"/>
      <c r="L6" s="16"/>
      <c r="M6" s="16"/>
      <c r="N6" s="16"/>
      <c r="O6" s="16"/>
      <c r="P6" s="16"/>
      <c r="Q6" s="16"/>
      <c r="R6" s="16"/>
      <c r="S6" s="16"/>
      <c r="T6" s="16"/>
      <c r="U6" s="16"/>
      <c r="V6" s="16"/>
      <c r="W6" s="100">
        <f t="shared" ref="W6:CE6" ca="1" si="2">W31</f>
        <v>0.18394430308367971</v>
      </c>
      <c r="X6" s="100">
        <f t="shared" ca="1" si="2"/>
        <v>0.20435637002095339</v>
      </c>
      <c r="Y6" s="100">
        <f t="shared" ca="1" si="2"/>
        <v>0.22724947772903525</v>
      </c>
      <c r="Z6" s="100">
        <f t="shared" ca="1" si="2"/>
        <v>0.25377555856723866</v>
      </c>
      <c r="AA6" s="100">
        <f t="shared" ca="1" si="2"/>
        <v>0.28511519350063552</v>
      </c>
      <c r="AB6" s="100">
        <f t="shared" ca="1" si="2"/>
        <v>0.32281228888959507</v>
      </c>
      <c r="AC6" s="100">
        <f t="shared" ca="1" si="2"/>
        <v>0.36577296821066119</v>
      </c>
      <c r="AD6" s="100">
        <f t="shared" ca="1" si="2"/>
        <v>0.41488798106740127</v>
      </c>
      <c r="AE6" s="100">
        <f t="shared" ca="1" si="2"/>
        <v>0.46837028868600145</v>
      </c>
      <c r="AF6" s="100">
        <f t="shared" ca="1" si="2"/>
        <v>0.52525718701222379</v>
      </c>
      <c r="AG6" s="100">
        <f t="shared" ca="1" si="2"/>
        <v>0.58343963532145238</v>
      </c>
      <c r="AH6" s="100">
        <f t="shared" ca="1" si="2"/>
        <v>0.64260488288726192</v>
      </c>
      <c r="AI6" s="100">
        <f t="shared" ca="1" si="2"/>
        <v>0.70169220428214274</v>
      </c>
      <c r="AJ6" s="100">
        <f t="shared" ca="1" si="2"/>
        <v>0.76157116388571411</v>
      </c>
      <c r="AK6" s="100">
        <f t="shared" ca="1" si="2"/>
        <v>0.83134885267657133</v>
      </c>
      <c r="AL6" s="100">
        <f t="shared" ca="1" si="2"/>
        <v>0.93990612950116648</v>
      </c>
      <c r="AM6" s="100">
        <f t="shared" ca="1" si="2"/>
        <v>1.093302778339357</v>
      </c>
      <c r="AN6" s="100">
        <f t="shared" ca="1" si="2"/>
        <v>1.2976178144427142</v>
      </c>
      <c r="AO6" s="100">
        <f t="shared" ca="1" si="2"/>
        <v>1.523071091423881</v>
      </c>
      <c r="AP6" s="100">
        <f t="shared" ca="1" si="2"/>
        <v>1.7642480007850239</v>
      </c>
      <c r="AQ6" s="100">
        <f t="shared" ca="1" si="2"/>
        <v>1.9869412719698469</v>
      </c>
      <c r="AR6" s="100">
        <f t="shared" ca="1" si="2"/>
        <v>2.1758197723109243</v>
      </c>
      <c r="AS6" s="100">
        <f t="shared" ca="1" si="2"/>
        <v>2.3116734556439726</v>
      </c>
      <c r="AT6" s="100">
        <f t="shared" ca="1" si="2"/>
        <v>2.4001787794982183</v>
      </c>
      <c r="AU6" s="100">
        <f t="shared" si="2"/>
        <v>0</v>
      </c>
      <c r="AV6" s="100">
        <f t="shared" si="2"/>
        <v>0</v>
      </c>
      <c r="AW6" s="100">
        <f t="shared" si="2"/>
        <v>0</v>
      </c>
      <c r="AX6" s="100">
        <f t="shared" si="2"/>
        <v>0</v>
      </c>
      <c r="AY6" s="100">
        <f t="shared" si="2"/>
        <v>0</v>
      </c>
      <c r="AZ6" s="100">
        <f t="shared" si="2"/>
        <v>0</v>
      </c>
      <c r="BA6" s="100">
        <f t="shared" si="2"/>
        <v>0</v>
      </c>
      <c r="BB6" s="100">
        <f t="shared" si="2"/>
        <v>0</v>
      </c>
      <c r="BC6" s="100">
        <f t="shared" si="2"/>
        <v>0</v>
      </c>
      <c r="BD6" s="100">
        <f t="shared" si="2"/>
        <v>0</v>
      </c>
      <c r="BE6" s="100">
        <f t="shared" si="2"/>
        <v>0</v>
      </c>
      <c r="BF6" s="100">
        <f t="shared" si="2"/>
        <v>0</v>
      </c>
      <c r="BG6" s="100">
        <f t="shared" si="2"/>
        <v>0</v>
      </c>
      <c r="BH6" s="100">
        <f t="shared" si="2"/>
        <v>0</v>
      </c>
      <c r="BI6" s="100">
        <f t="shared" si="2"/>
        <v>0</v>
      </c>
      <c r="BJ6" s="100">
        <f t="shared" si="2"/>
        <v>0</v>
      </c>
      <c r="BK6" s="100">
        <f t="shared" si="2"/>
        <v>0</v>
      </c>
      <c r="BL6" s="100">
        <f t="shared" si="2"/>
        <v>0</v>
      </c>
      <c r="BM6" s="100">
        <f t="shared" si="2"/>
        <v>0</v>
      </c>
      <c r="BN6" s="100">
        <f t="shared" si="2"/>
        <v>0</v>
      </c>
      <c r="BO6" s="100">
        <f t="shared" si="2"/>
        <v>0</v>
      </c>
      <c r="BP6" s="100">
        <f t="shared" si="2"/>
        <v>0</v>
      </c>
      <c r="BQ6" s="100">
        <f t="shared" si="2"/>
        <v>0</v>
      </c>
      <c r="BR6" s="100">
        <f t="shared" si="2"/>
        <v>0</v>
      </c>
      <c r="BS6" s="100">
        <f t="shared" si="2"/>
        <v>0</v>
      </c>
      <c r="BT6" s="100">
        <f t="shared" si="2"/>
        <v>0</v>
      </c>
      <c r="BU6" s="100">
        <f t="shared" si="2"/>
        <v>0</v>
      </c>
      <c r="BV6" s="100">
        <f t="shared" si="2"/>
        <v>0</v>
      </c>
      <c r="BW6" s="100">
        <f t="shared" si="2"/>
        <v>0</v>
      </c>
      <c r="BX6" s="100">
        <f t="shared" si="2"/>
        <v>0</v>
      </c>
      <c r="BY6" s="100">
        <f t="shared" si="2"/>
        <v>0</v>
      </c>
      <c r="BZ6" s="100">
        <f t="shared" si="2"/>
        <v>0</v>
      </c>
      <c r="CA6" s="100">
        <f t="shared" si="2"/>
        <v>0</v>
      </c>
      <c r="CB6" s="100">
        <f t="shared" si="2"/>
        <v>0</v>
      </c>
      <c r="CC6" s="100">
        <f t="shared" si="2"/>
        <v>0</v>
      </c>
      <c r="CD6" s="100">
        <f t="shared" si="2"/>
        <v>0</v>
      </c>
      <c r="CE6" s="100">
        <f t="shared" si="2"/>
        <v>0</v>
      </c>
    </row>
    <row r="7" spans="2:83" x14ac:dyDescent="0.25">
      <c r="C7" s="13" t="str">
        <f>C38</f>
        <v>Tungsten-HL (total)</v>
      </c>
      <c r="E7" s="34">
        <f ca="1">SUM(W32:AW37)/SUM(Stock!W32:AW37)*1000000</f>
        <v>809.17921738936946</v>
      </c>
      <c r="F7" s="63"/>
      <c r="G7" s="16"/>
      <c r="H7" s="16"/>
      <c r="I7" s="16"/>
      <c r="J7" s="16"/>
      <c r="K7" s="16"/>
      <c r="L7" s="16"/>
      <c r="M7" s="16"/>
      <c r="N7" s="16"/>
      <c r="O7" s="16"/>
      <c r="P7" s="16"/>
      <c r="Q7" s="16"/>
      <c r="R7" s="16"/>
      <c r="S7" s="16"/>
      <c r="T7" s="16"/>
      <c r="U7" s="16"/>
      <c r="V7" s="16"/>
      <c r="W7" s="100">
        <f t="shared" ref="W7:CE7" ca="1" si="3">W38</f>
        <v>0.21857421542130198</v>
      </c>
      <c r="X7" s="100">
        <f t="shared" ca="1" si="3"/>
        <v>0.29881149195740259</v>
      </c>
      <c r="Y7" s="100">
        <f t="shared" ca="1" si="3"/>
        <v>0.43004219247379383</v>
      </c>
      <c r="Z7" s="100">
        <f t="shared" ca="1" si="3"/>
        <v>0.58598214175889185</v>
      </c>
      <c r="AA7" s="100">
        <f t="shared" ca="1" si="3"/>
        <v>0.70390254470754354</v>
      </c>
      <c r="AB7" s="100">
        <f t="shared" ca="1" si="3"/>
        <v>0.77681640281153164</v>
      </c>
      <c r="AC7" s="100">
        <f t="shared" ca="1" si="3"/>
        <v>0.82121112055525958</v>
      </c>
      <c r="AD7" s="100">
        <f t="shared" ca="1" si="3"/>
        <v>0.84752511237693229</v>
      </c>
      <c r="AE7" s="100">
        <f t="shared" ca="1" si="3"/>
        <v>0.87105377826434494</v>
      </c>
      <c r="AF7" s="100">
        <f t="shared" ca="1" si="3"/>
        <v>0.89582078349815142</v>
      </c>
      <c r="AG7" s="100">
        <f t="shared" ca="1" si="3"/>
        <v>0.92142421294517884</v>
      </c>
      <c r="AH7" s="100">
        <f t="shared" ca="1" si="3"/>
        <v>0.9475447113246257</v>
      </c>
      <c r="AI7" s="100">
        <f t="shared" ca="1" si="3"/>
        <v>0.97392500252706549</v>
      </c>
      <c r="AJ7" s="100">
        <f t="shared" ca="1" si="3"/>
        <v>1.0003411636081883</v>
      </c>
      <c r="AK7" s="100">
        <f t="shared" ca="1" si="3"/>
        <v>1.0267229879477098</v>
      </c>
      <c r="AL7" s="100">
        <f t="shared" ca="1" si="3"/>
        <v>1.0577176940378701</v>
      </c>
      <c r="AM7" s="100">
        <f t="shared" ca="1" si="3"/>
        <v>1.0672810408791751</v>
      </c>
      <c r="AN7" s="100">
        <f t="shared" ca="1" si="3"/>
        <v>1.0598789747385775</v>
      </c>
      <c r="AO7" s="100">
        <f t="shared" ca="1" si="3"/>
        <v>1.06778327856902</v>
      </c>
      <c r="AP7" s="100">
        <f t="shared" ca="1" si="3"/>
        <v>1.1203117395117637</v>
      </c>
      <c r="AQ7" s="100">
        <f t="shared" ca="1" si="3"/>
        <v>1.1989597552968392</v>
      </c>
      <c r="AR7" s="100">
        <f t="shared" ca="1" si="3"/>
        <v>1.2663829147708561</v>
      </c>
      <c r="AS7" s="100">
        <f t="shared" ca="1" si="3"/>
        <v>1.3225051445227456</v>
      </c>
      <c r="AT7" s="100">
        <f t="shared" ca="1" si="3"/>
        <v>1.3758885695124137</v>
      </c>
      <c r="AU7" s="100">
        <f t="shared" si="3"/>
        <v>0</v>
      </c>
      <c r="AV7" s="100">
        <f t="shared" si="3"/>
        <v>0</v>
      </c>
      <c r="AW7" s="100">
        <f t="shared" si="3"/>
        <v>0</v>
      </c>
      <c r="AX7" s="100">
        <f t="shared" si="3"/>
        <v>0</v>
      </c>
      <c r="AY7" s="100">
        <f t="shared" si="3"/>
        <v>0</v>
      </c>
      <c r="AZ7" s="100">
        <f t="shared" si="3"/>
        <v>0</v>
      </c>
      <c r="BA7" s="100">
        <f t="shared" si="3"/>
        <v>0</v>
      </c>
      <c r="BB7" s="100">
        <f t="shared" si="3"/>
        <v>0</v>
      </c>
      <c r="BC7" s="100">
        <f t="shared" si="3"/>
        <v>0</v>
      </c>
      <c r="BD7" s="100">
        <f t="shared" si="3"/>
        <v>0</v>
      </c>
      <c r="BE7" s="100">
        <f t="shared" si="3"/>
        <v>0</v>
      </c>
      <c r="BF7" s="100">
        <f t="shared" si="3"/>
        <v>0</v>
      </c>
      <c r="BG7" s="100">
        <f t="shared" si="3"/>
        <v>0</v>
      </c>
      <c r="BH7" s="100">
        <f t="shared" si="3"/>
        <v>0</v>
      </c>
      <c r="BI7" s="100">
        <f t="shared" si="3"/>
        <v>0</v>
      </c>
      <c r="BJ7" s="100">
        <f t="shared" si="3"/>
        <v>0</v>
      </c>
      <c r="BK7" s="100">
        <f t="shared" si="3"/>
        <v>0</v>
      </c>
      <c r="BL7" s="100">
        <f t="shared" si="3"/>
        <v>0</v>
      </c>
      <c r="BM7" s="100">
        <f t="shared" si="3"/>
        <v>0</v>
      </c>
      <c r="BN7" s="100">
        <f t="shared" si="3"/>
        <v>0</v>
      </c>
      <c r="BO7" s="100">
        <f t="shared" si="3"/>
        <v>0</v>
      </c>
      <c r="BP7" s="100">
        <f t="shared" si="3"/>
        <v>0</v>
      </c>
      <c r="BQ7" s="100">
        <f t="shared" si="3"/>
        <v>0</v>
      </c>
      <c r="BR7" s="100">
        <f t="shared" si="3"/>
        <v>0</v>
      </c>
      <c r="BS7" s="100">
        <f t="shared" si="3"/>
        <v>0</v>
      </c>
      <c r="BT7" s="100">
        <f t="shared" si="3"/>
        <v>0</v>
      </c>
      <c r="BU7" s="100">
        <f t="shared" si="3"/>
        <v>0</v>
      </c>
      <c r="BV7" s="100">
        <f t="shared" si="3"/>
        <v>0</v>
      </c>
      <c r="BW7" s="100">
        <f t="shared" si="3"/>
        <v>0</v>
      </c>
      <c r="BX7" s="100">
        <f t="shared" si="3"/>
        <v>0</v>
      </c>
      <c r="BY7" s="100">
        <f t="shared" si="3"/>
        <v>0</v>
      </c>
      <c r="BZ7" s="100">
        <f t="shared" si="3"/>
        <v>0</v>
      </c>
      <c r="CA7" s="100">
        <f t="shared" si="3"/>
        <v>0</v>
      </c>
      <c r="CB7" s="100">
        <f t="shared" si="3"/>
        <v>0</v>
      </c>
      <c r="CC7" s="100">
        <f t="shared" si="3"/>
        <v>0</v>
      </c>
      <c r="CD7" s="100">
        <f t="shared" si="3"/>
        <v>0</v>
      </c>
      <c r="CE7" s="100">
        <f t="shared" si="3"/>
        <v>0</v>
      </c>
    </row>
    <row r="8" spans="2:83" x14ac:dyDescent="0.25">
      <c r="C8" s="13" t="str">
        <f>C41</f>
        <v>GLS (total)</v>
      </c>
      <c r="E8" s="34">
        <f ca="1">SUM(W39:AW40)/SUM(Stock!W39:AW40)*1000000</f>
        <v>513</v>
      </c>
      <c r="F8" s="63"/>
      <c r="G8" s="16"/>
      <c r="H8" s="16"/>
      <c r="I8" s="16"/>
      <c r="J8" s="16"/>
      <c r="K8" s="16"/>
      <c r="L8" s="16"/>
      <c r="M8" s="16"/>
      <c r="N8" s="16"/>
      <c r="O8" s="16"/>
      <c r="P8" s="16"/>
      <c r="Q8" s="16"/>
      <c r="R8" s="16"/>
      <c r="S8" s="16"/>
      <c r="T8" s="16"/>
      <c r="U8" s="16"/>
      <c r="V8" s="16"/>
      <c r="W8" s="100">
        <f t="shared" ref="W8:CE8" ca="1" si="4">W41</f>
        <v>1.9138186196697897</v>
      </c>
      <c r="X8" s="100">
        <f t="shared" ca="1" si="4"/>
        <v>1.9171209677139651</v>
      </c>
      <c r="Y8" s="100">
        <f t="shared" ca="1" si="4"/>
        <v>1.9078120566763315</v>
      </c>
      <c r="Z8" s="100">
        <f t="shared" ca="1" si="4"/>
        <v>1.8949552631469864</v>
      </c>
      <c r="AA8" s="100">
        <f t="shared" ca="1" si="4"/>
        <v>1.8814707515801106</v>
      </c>
      <c r="AB8" s="100">
        <f t="shared" ca="1" si="4"/>
        <v>1.8679060613840075</v>
      </c>
      <c r="AC8" s="100">
        <f t="shared" ca="1" si="4"/>
        <v>1.8548375303650246</v>
      </c>
      <c r="AD8" s="100">
        <f t="shared" ca="1" si="4"/>
        <v>1.8423367258685006</v>
      </c>
      <c r="AE8" s="100">
        <f t="shared" ca="1" si="4"/>
        <v>1.8300603509141788</v>
      </c>
      <c r="AF8" s="100">
        <f t="shared" ca="1" si="4"/>
        <v>1.8177215384379706</v>
      </c>
      <c r="AG8" s="100">
        <f t="shared" ca="1" si="4"/>
        <v>1.8051791781673807</v>
      </c>
      <c r="AH8" s="100">
        <f t="shared" ca="1" si="4"/>
        <v>1.7923812801339545</v>
      </c>
      <c r="AI8" s="100">
        <f t="shared" ca="1" si="4"/>
        <v>1.7793775198067918</v>
      </c>
      <c r="AJ8" s="100">
        <f t="shared" ca="1" si="4"/>
        <v>1.7662743859269194</v>
      </c>
      <c r="AK8" s="100">
        <f t="shared" ca="1" si="4"/>
        <v>1.7531353183799305</v>
      </c>
      <c r="AL8" s="100">
        <f t="shared" ca="1" si="4"/>
        <v>1.739925149289012</v>
      </c>
      <c r="AM8" s="100">
        <f t="shared" ca="1" si="4"/>
        <v>1.7258910331170323</v>
      </c>
      <c r="AN8" s="100">
        <f t="shared" ca="1" si="4"/>
        <v>1.7095972042446028</v>
      </c>
      <c r="AO8" s="100">
        <f t="shared" ca="1" si="4"/>
        <v>1.5974212082898849</v>
      </c>
      <c r="AP8" s="100">
        <f t="shared" ca="1" si="4"/>
        <v>1.3281831060417701</v>
      </c>
      <c r="AQ8" s="100">
        <f t="shared" ca="1" si="4"/>
        <v>1.0012486469036794</v>
      </c>
      <c r="AR8" s="100">
        <f t="shared" ca="1" si="4"/>
        <v>0.70441534364164338</v>
      </c>
      <c r="AS8" s="100">
        <f t="shared" ca="1" si="4"/>
        <v>0.46951884293134194</v>
      </c>
      <c r="AT8" s="100">
        <f t="shared" ca="1" si="4"/>
        <v>0.28782149198238</v>
      </c>
      <c r="AU8" s="100">
        <f t="shared" si="4"/>
        <v>0</v>
      </c>
      <c r="AV8" s="100">
        <f t="shared" si="4"/>
        <v>0</v>
      </c>
      <c r="AW8" s="100">
        <f t="shared" si="4"/>
        <v>0</v>
      </c>
      <c r="AX8" s="100">
        <f t="shared" si="4"/>
        <v>0</v>
      </c>
      <c r="AY8" s="100">
        <f t="shared" si="4"/>
        <v>0</v>
      </c>
      <c r="AZ8" s="100">
        <f t="shared" si="4"/>
        <v>0</v>
      </c>
      <c r="BA8" s="100">
        <f t="shared" si="4"/>
        <v>0</v>
      </c>
      <c r="BB8" s="100">
        <f t="shared" si="4"/>
        <v>0</v>
      </c>
      <c r="BC8" s="100">
        <f t="shared" si="4"/>
        <v>0</v>
      </c>
      <c r="BD8" s="100">
        <f t="shared" si="4"/>
        <v>0</v>
      </c>
      <c r="BE8" s="100">
        <f t="shared" si="4"/>
        <v>0</v>
      </c>
      <c r="BF8" s="100">
        <f t="shared" si="4"/>
        <v>0</v>
      </c>
      <c r="BG8" s="100">
        <f t="shared" si="4"/>
        <v>0</v>
      </c>
      <c r="BH8" s="100">
        <f t="shared" si="4"/>
        <v>0</v>
      </c>
      <c r="BI8" s="100">
        <f t="shared" si="4"/>
        <v>0</v>
      </c>
      <c r="BJ8" s="100">
        <f t="shared" si="4"/>
        <v>0</v>
      </c>
      <c r="BK8" s="100">
        <f t="shared" si="4"/>
        <v>0</v>
      </c>
      <c r="BL8" s="100">
        <f t="shared" si="4"/>
        <v>0</v>
      </c>
      <c r="BM8" s="100">
        <f t="shared" si="4"/>
        <v>0</v>
      </c>
      <c r="BN8" s="100">
        <f t="shared" si="4"/>
        <v>0</v>
      </c>
      <c r="BO8" s="100">
        <f t="shared" si="4"/>
        <v>0</v>
      </c>
      <c r="BP8" s="100">
        <f t="shared" si="4"/>
        <v>0</v>
      </c>
      <c r="BQ8" s="100">
        <f t="shared" si="4"/>
        <v>0</v>
      </c>
      <c r="BR8" s="100">
        <f t="shared" si="4"/>
        <v>0</v>
      </c>
      <c r="BS8" s="100">
        <f t="shared" si="4"/>
        <v>0</v>
      </c>
      <c r="BT8" s="100">
        <f t="shared" si="4"/>
        <v>0</v>
      </c>
      <c r="BU8" s="100">
        <f t="shared" si="4"/>
        <v>0</v>
      </c>
      <c r="BV8" s="100">
        <f t="shared" si="4"/>
        <v>0</v>
      </c>
      <c r="BW8" s="100">
        <f t="shared" si="4"/>
        <v>0</v>
      </c>
      <c r="BX8" s="100">
        <f t="shared" si="4"/>
        <v>0</v>
      </c>
      <c r="BY8" s="100">
        <f t="shared" si="4"/>
        <v>0</v>
      </c>
      <c r="BZ8" s="100">
        <f t="shared" si="4"/>
        <v>0</v>
      </c>
      <c r="CA8" s="100">
        <f t="shared" si="4"/>
        <v>0</v>
      </c>
      <c r="CB8" s="100">
        <f t="shared" si="4"/>
        <v>0</v>
      </c>
      <c r="CC8" s="100">
        <f t="shared" si="4"/>
        <v>0</v>
      </c>
      <c r="CD8" s="100">
        <f t="shared" si="4"/>
        <v>0</v>
      </c>
      <c r="CE8" s="100">
        <f t="shared" si="4"/>
        <v>0</v>
      </c>
    </row>
    <row r="9" spans="2:83" x14ac:dyDescent="0.25">
      <c r="C9" s="13" t="str">
        <f>C45</f>
        <v>HID (total)</v>
      </c>
      <c r="E9" s="34">
        <f ca="1">SUM(W42:AW44)/SUM(Stock!W42:AW44)*1000000</f>
        <v>12506.13246209064</v>
      </c>
      <c r="F9" s="63"/>
      <c r="G9" s="16"/>
      <c r="H9" s="16"/>
      <c r="I9" s="16"/>
      <c r="J9" s="16"/>
      <c r="K9" s="16"/>
      <c r="L9" s="16"/>
      <c r="M9" s="16"/>
      <c r="N9" s="16"/>
      <c r="O9" s="16"/>
      <c r="P9" s="16"/>
      <c r="Q9" s="16"/>
      <c r="R9" s="16"/>
      <c r="S9" s="16"/>
      <c r="T9" s="16"/>
      <c r="U9" s="16"/>
      <c r="V9" s="16"/>
      <c r="W9" s="100">
        <f t="shared" ref="W9:CE9" ca="1" si="5">W45</f>
        <v>0.48525400000000007</v>
      </c>
      <c r="X9" s="100">
        <f t="shared" ca="1" si="5"/>
        <v>0.49120799999999998</v>
      </c>
      <c r="Y9" s="100">
        <f t="shared" ca="1" si="5"/>
        <v>0.50907000000000002</v>
      </c>
      <c r="Z9" s="100">
        <f t="shared" ca="1" si="5"/>
        <v>0.53421599999999991</v>
      </c>
      <c r="AA9" s="100">
        <f t="shared" ca="1" si="5"/>
        <v>0.55955721199999997</v>
      </c>
      <c r="AB9" s="100">
        <f t="shared" ca="1" si="5"/>
        <v>0.58262884799999992</v>
      </c>
      <c r="AC9" s="100">
        <f t="shared" ca="1" si="5"/>
        <v>0.60325446133333327</v>
      </c>
      <c r="AD9" s="100">
        <f t="shared" ca="1" si="5"/>
        <v>0.62256884000000001</v>
      </c>
      <c r="AE9" s="100">
        <f t="shared" ca="1" si="5"/>
        <v>0.64170677200000004</v>
      </c>
      <c r="AF9" s="100">
        <f t="shared" ca="1" si="5"/>
        <v>0.66725926533333335</v>
      </c>
      <c r="AG9" s="100">
        <f t="shared" ca="1" si="5"/>
        <v>0.70116368133333329</v>
      </c>
      <c r="AH9" s="100">
        <f t="shared" ca="1" si="5"/>
        <v>0.73698666000000013</v>
      </c>
      <c r="AI9" s="100">
        <f t="shared" ca="1" si="5"/>
        <v>0.7708797799999999</v>
      </c>
      <c r="AJ9" s="100">
        <f t="shared" ca="1" si="5"/>
        <v>0.80302815333333333</v>
      </c>
      <c r="AK9" s="100">
        <f t="shared" ca="1" si="5"/>
        <v>0.84718717982666669</v>
      </c>
      <c r="AL9" s="100">
        <f t="shared" ca="1" si="5"/>
        <v>0.90260706597333329</v>
      </c>
      <c r="AM9" s="100">
        <f t="shared" ca="1" si="5"/>
        <v>0.96984615205333335</v>
      </c>
      <c r="AN9" s="100">
        <f t="shared" ca="1" si="5"/>
        <v>1.0415823982399999</v>
      </c>
      <c r="AO9" s="100">
        <f t="shared" ca="1" si="5"/>
        <v>1.1159994580399999</v>
      </c>
      <c r="AP9" s="100">
        <f t="shared" ca="1" si="5"/>
        <v>1.1924958012660001</v>
      </c>
      <c r="AQ9" s="100">
        <f t="shared" ca="1" si="5"/>
        <v>1.2579247109653333</v>
      </c>
      <c r="AR9" s="100">
        <f t="shared" ca="1" si="5"/>
        <v>1.2762872485913332</v>
      </c>
      <c r="AS9" s="100">
        <f t="shared" ca="1" si="5"/>
        <v>1.2197123623119999</v>
      </c>
      <c r="AT9" s="100">
        <f t="shared" ca="1" si="5"/>
        <v>1.0957869530326665</v>
      </c>
      <c r="AU9" s="100">
        <f t="shared" si="5"/>
        <v>0</v>
      </c>
      <c r="AV9" s="100">
        <f t="shared" si="5"/>
        <v>0</v>
      </c>
      <c r="AW9" s="100">
        <f t="shared" si="5"/>
        <v>0</v>
      </c>
      <c r="AX9" s="100">
        <f t="shared" si="5"/>
        <v>0</v>
      </c>
      <c r="AY9" s="100">
        <f t="shared" si="5"/>
        <v>0</v>
      </c>
      <c r="AZ9" s="100">
        <f t="shared" si="5"/>
        <v>0</v>
      </c>
      <c r="BA9" s="100">
        <f t="shared" si="5"/>
        <v>0</v>
      </c>
      <c r="BB9" s="100">
        <f t="shared" si="5"/>
        <v>0</v>
      </c>
      <c r="BC9" s="100">
        <f t="shared" si="5"/>
        <v>0</v>
      </c>
      <c r="BD9" s="100">
        <f t="shared" si="5"/>
        <v>0</v>
      </c>
      <c r="BE9" s="100">
        <f t="shared" si="5"/>
        <v>0</v>
      </c>
      <c r="BF9" s="100">
        <f t="shared" si="5"/>
        <v>0</v>
      </c>
      <c r="BG9" s="100">
        <f t="shared" si="5"/>
        <v>0</v>
      </c>
      <c r="BH9" s="100">
        <f t="shared" si="5"/>
        <v>0</v>
      </c>
      <c r="BI9" s="100">
        <f t="shared" si="5"/>
        <v>0</v>
      </c>
      <c r="BJ9" s="100">
        <f t="shared" si="5"/>
        <v>0</v>
      </c>
      <c r="BK9" s="100">
        <f t="shared" si="5"/>
        <v>0</v>
      </c>
      <c r="BL9" s="100">
        <f t="shared" si="5"/>
        <v>0</v>
      </c>
      <c r="BM9" s="100">
        <f t="shared" si="5"/>
        <v>0</v>
      </c>
      <c r="BN9" s="100">
        <f t="shared" si="5"/>
        <v>0</v>
      </c>
      <c r="BO9" s="100">
        <f t="shared" si="5"/>
        <v>0</v>
      </c>
      <c r="BP9" s="100">
        <f t="shared" si="5"/>
        <v>0</v>
      </c>
      <c r="BQ9" s="100">
        <f t="shared" si="5"/>
        <v>0</v>
      </c>
      <c r="BR9" s="100">
        <f t="shared" si="5"/>
        <v>0</v>
      </c>
      <c r="BS9" s="100">
        <f t="shared" si="5"/>
        <v>0</v>
      </c>
      <c r="BT9" s="100">
        <f t="shared" si="5"/>
        <v>0</v>
      </c>
      <c r="BU9" s="100">
        <f t="shared" si="5"/>
        <v>0</v>
      </c>
      <c r="BV9" s="100">
        <f t="shared" si="5"/>
        <v>0</v>
      </c>
      <c r="BW9" s="100">
        <f t="shared" si="5"/>
        <v>0</v>
      </c>
      <c r="BX9" s="100">
        <f t="shared" si="5"/>
        <v>0</v>
      </c>
      <c r="BY9" s="100">
        <f t="shared" si="5"/>
        <v>0</v>
      </c>
      <c r="BZ9" s="100">
        <f t="shared" si="5"/>
        <v>0</v>
      </c>
      <c r="CA9" s="100">
        <f t="shared" si="5"/>
        <v>0</v>
      </c>
      <c r="CB9" s="100">
        <f t="shared" si="5"/>
        <v>0</v>
      </c>
      <c r="CC9" s="100">
        <f t="shared" si="5"/>
        <v>0</v>
      </c>
      <c r="CD9" s="100">
        <f t="shared" si="5"/>
        <v>0</v>
      </c>
      <c r="CE9" s="100">
        <f t="shared" si="5"/>
        <v>0</v>
      </c>
    </row>
    <row r="10" spans="2:83" x14ac:dyDescent="0.25">
      <c r="C10" s="13" t="str">
        <f>C48</f>
        <v>LED (total)</v>
      </c>
      <c r="E10" s="34">
        <f ca="1">SUM(W46:AW47)/SUM(Stock!W46:AW47)*1000000</f>
        <v>635.67566259075807</v>
      </c>
      <c r="F10" s="63"/>
      <c r="G10" s="16"/>
      <c r="H10" s="16"/>
      <c r="I10" s="16"/>
      <c r="J10" s="16"/>
      <c r="K10" s="16"/>
      <c r="L10" s="16"/>
      <c r="M10" s="16"/>
      <c r="N10" s="16"/>
      <c r="O10" s="16"/>
      <c r="P10" s="16"/>
      <c r="Q10" s="16"/>
      <c r="R10" s="16"/>
      <c r="S10" s="16"/>
      <c r="T10" s="16"/>
      <c r="U10" s="16"/>
      <c r="V10" s="16"/>
      <c r="W10" s="100">
        <f t="shared" ref="W10:BB10" si="6">W48</f>
        <v>0</v>
      </c>
      <c r="X10" s="100">
        <f t="shared" si="6"/>
        <v>0</v>
      </c>
      <c r="Y10" s="100">
        <f t="shared" si="6"/>
        <v>0</v>
      </c>
      <c r="Z10" s="100">
        <f t="shared" si="6"/>
        <v>0</v>
      </c>
      <c r="AA10" s="100">
        <f t="shared" si="6"/>
        <v>0</v>
      </c>
      <c r="AB10" s="100">
        <f t="shared" si="6"/>
        <v>0</v>
      </c>
      <c r="AC10" s="100">
        <f t="shared" si="6"/>
        <v>0</v>
      </c>
      <c r="AD10" s="100">
        <f t="shared" si="6"/>
        <v>0</v>
      </c>
      <c r="AE10" s="100">
        <f t="shared" si="6"/>
        <v>0</v>
      </c>
      <c r="AF10" s="100">
        <f t="shared" si="6"/>
        <v>0</v>
      </c>
      <c r="AG10" s="100">
        <f t="shared" si="6"/>
        <v>0</v>
      </c>
      <c r="AH10" s="100">
        <f t="shared" si="6"/>
        <v>0</v>
      </c>
      <c r="AI10" s="100">
        <f t="shared" si="6"/>
        <v>0</v>
      </c>
      <c r="AJ10" s="100">
        <f t="shared" si="6"/>
        <v>0</v>
      </c>
      <c r="AK10" s="100">
        <f t="shared" si="6"/>
        <v>0</v>
      </c>
      <c r="AL10" s="100">
        <f t="shared" si="6"/>
        <v>0</v>
      </c>
      <c r="AM10" s="100">
        <f t="shared" si="6"/>
        <v>0</v>
      </c>
      <c r="AN10" s="100">
        <f t="shared" si="6"/>
        <v>0</v>
      </c>
      <c r="AO10" s="100">
        <f t="shared" si="6"/>
        <v>0</v>
      </c>
      <c r="AP10" s="100">
        <f t="shared" ca="1" si="6"/>
        <v>3.2635223174999994E-3</v>
      </c>
      <c r="AQ10" s="100">
        <f t="shared" ca="1" si="6"/>
        <v>8.29558891155E-3</v>
      </c>
      <c r="AR10" s="100">
        <f t="shared" ca="1" si="6"/>
        <v>1.9082968028333331E-2</v>
      </c>
      <c r="AS10" s="100">
        <f t="shared" ca="1" si="6"/>
        <v>3.8493898526533329E-2</v>
      </c>
      <c r="AT10" s="100">
        <f t="shared" ca="1" si="6"/>
        <v>9.5417812146533332E-2</v>
      </c>
      <c r="AU10" s="100">
        <f t="shared" si="6"/>
        <v>0</v>
      </c>
      <c r="AV10" s="100">
        <f t="shared" si="6"/>
        <v>0</v>
      </c>
      <c r="AW10" s="100">
        <f t="shared" si="6"/>
        <v>0</v>
      </c>
      <c r="AX10" s="100">
        <f t="shared" si="6"/>
        <v>0</v>
      </c>
      <c r="AY10" s="100">
        <f t="shared" si="6"/>
        <v>0</v>
      </c>
      <c r="AZ10" s="100">
        <f t="shared" si="6"/>
        <v>0</v>
      </c>
      <c r="BA10" s="100">
        <f t="shared" si="6"/>
        <v>0</v>
      </c>
      <c r="BB10" s="100">
        <f t="shared" si="6"/>
        <v>0</v>
      </c>
      <c r="BC10" s="100">
        <f t="shared" ref="BC10:BS10" si="7">BC48</f>
        <v>0</v>
      </c>
      <c r="BD10" s="100">
        <f t="shared" si="7"/>
        <v>0</v>
      </c>
      <c r="BE10" s="100">
        <f t="shared" si="7"/>
        <v>0</v>
      </c>
      <c r="BF10" s="100">
        <f t="shared" si="7"/>
        <v>0</v>
      </c>
      <c r="BG10" s="100">
        <f t="shared" si="7"/>
        <v>0</v>
      </c>
      <c r="BH10" s="100">
        <f t="shared" si="7"/>
        <v>0</v>
      </c>
      <c r="BI10" s="100">
        <f t="shared" si="7"/>
        <v>0</v>
      </c>
      <c r="BJ10" s="100">
        <f t="shared" si="7"/>
        <v>0</v>
      </c>
      <c r="BK10" s="100">
        <f t="shared" si="7"/>
        <v>0</v>
      </c>
      <c r="BL10" s="100">
        <f t="shared" si="7"/>
        <v>0</v>
      </c>
      <c r="BM10" s="100">
        <f t="shared" si="7"/>
        <v>0</v>
      </c>
      <c r="BN10" s="100">
        <f t="shared" si="7"/>
        <v>0</v>
      </c>
      <c r="BO10" s="100">
        <f t="shared" si="7"/>
        <v>0</v>
      </c>
      <c r="BP10" s="100">
        <f t="shared" si="7"/>
        <v>0</v>
      </c>
      <c r="BQ10" s="100">
        <f t="shared" si="7"/>
        <v>0</v>
      </c>
      <c r="BR10" s="100">
        <f t="shared" si="7"/>
        <v>0</v>
      </c>
      <c r="BS10" s="100">
        <f t="shared" si="7"/>
        <v>0</v>
      </c>
      <c r="BT10" s="100">
        <f t="shared" ref="BT10:CE12" si="8">BT48</f>
        <v>0</v>
      </c>
      <c r="BU10" s="100">
        <f t="shared" si="8"/>
        <v>0</v>
      </c>
      <c r="BV10" s="100">
        <f t="shared" si="8"/>
        <v>0</v>
      </c>
      <c r="BW10" s="100">
        <f t="shared" si="8"/>
        <v>0</v>
      </c>
      <c r="BX10" s="100">
        <f t="shared" si="8"/>
        <v>0</v>
      </c>
      <c r="BY10" s="100">
        <f t="shared" si="8"/>
        <v>0</v>
      </c>
      <c r="BZ10" s="100">
        <f t="shared" si="8"/>
        <v>0</v>
      </c>
      <c r="CA10" s="100">
        <f t="shared" si="8"/>
        <v>0</v>
      </c>
      <c r="CB10" s="100">
        <f t="shared" si="8"/>
        <v>0</v>
      </c>
      <c r="CC10" s="100">
        <f t="shared" si="8"/>
        <v>0</v>
      </c>
      <c r="CD10" s="100">
        <f t="shared" si="8"/>
        <v>0</v>
      </c>
      <c r="CE10" s="100">
        <f t="shared" si="8"/>
        <v>0</v>
      </c>
    </row>
    <row r="11" spans="2:83" s="207" customFormat="1" x14ac:dyDescent="0.25">
      <c r="B11" s="206"/>
      <c r="C11" s="27" t="str">
        <f>C49</f>
        <v>GLS stock</v>
      </c>
      <c r="E11" s="35">
        <f ca="1">E49</f>
        <v>513</v>
      </c>
      <c r="F11" s="64"/>
      <c r="G11" s="28"/>
      <c r="H11" s="28"/>
      <c r="I11" s="28"/>
      <c r="J11" s="28"/>
      <c r="K11" s="28"/>
      <c r="L11" s="28"/>
      <c r="M11" s="28"/>
      <c r="N11" s="28"/>
      <c r="O11" s="28"/>
      <c r="P11" s="28"/>
      <c r="Q11" s="28"/>
      <c r="R11" s="28"/>
      <c r="S11" s="28"/>
      <c r="T11" s="28"/>
      <c r="U11" s="28"/>
      <c r="V11" s="28"/>
      <c r="W11" s="33">
        <f t="shared" ref="W11:BB11" ca="1" si="9">W49</f>
        <v>0</v>
      </c>
      <c r="X11" s="33">
        <f t="shared" ca="1" si="9"/>
        <v>0</v>
      </c>
      <c r="Y11" s="33">
        <f t="shared" ca="1" si="9"/>
        <v>0</v>
      </c>
      <c r="Z11" s="33">
        <f t="shared" ca="1" si="9"/>
        <v>0</v>
      </c>
      <c r="AA11" s="33">
        <f t="shared" ca="1" si="9"/>
        <v>0</v>
      </c>
      <c r="AB11" s="33">
        <f t="shared" ca="1" si="9"/>
        <v>0</v>
      </c>
      <c r="AC11" s="33">
        <f t="shared" ca="1" si="9"/>
        <v>0</v>
      </c>
      <c r="AD11" s="33">
        <f t="shared" ca="1" si="9"/>
        <v>0</v>
      </c>
      <c r="AE11" s="33">
        <f t="shared" ca="1" si="9"/>
        <v>0</v>
      </c>
      <c r="AF11" s="33">
        <f t="shared" ca="1" si="9"/>
        <v>0</v>
      </c>
      <c r="AG11" s="33">
        <f t="shared" ca="1" si="9"/>
        <v>0</v>
      </c>
      <c r="AH11" s="33">
        <f t="shared" ca="1" si="9"/>
        <v>0</v>
      </c>
      <c r="AI11" s="33">
        <f t="shared" ca="1" si="9"/>
        <v>0</v>
      </c>
      <c r="AJ11" s="33">
        <f t="shared" ca="1" si="9"/>
        <v>0</v>
      </c>
      <c r="AK11" s="33">
        <f t="shared" ca="1" si="9"/>
        <v>0</v>
      </c>
      <c r="AL11" s="33">
        <f t="shared" ca="1" si="9"/>
        <v>0</v>
      </c>
      <c r="AM11" s="33">
        <f t="shared" ca="1" si="9"/>
        <v>0</v>
      </c>
      <c r="AN11" s="33">
        <f t="shared" ca="1" si="9"/>
        <v>0</v>
      </c>
      <c r="AO11" s="33">
        <f t="shared" ca="1" si="9"/>
        <v>0</v>
      </c>
      <c r="AP11" s="33">
        <f t="shared" ca="1" si="9"/>
        <v>3.8474999999999995E-2</v>
      </c>
      <c r="AQ11" s="33">
        <f t="shared" ca="1" si="9"/>
        <v>9.5760000000000012E-2</v>
      </c>
      <c r="AR11" s="33">
        <f t="shared" ca="1" si="9"/>
        <v>0.15218999999999999</v>
      </c>
      <c r="AS11" s="33">
        <f t="shared" ca="1" si="9"/>
        <v>0.21622000000000002</v>
      </c>
      <c r="AT11" s="33">
        <f t="shared" ca="1" si="9"/>
        <v>0.27312499999999995</v>
      </c>
      <c r="AU11" s="33">
        <f t="shared" si="9"/>
        <v>0</v>
      </c>
      <c r="AV11" s="33">
        <f t="shared" si="9"/>
        <v>0</v>
      </c>
      <c r="AW11" s="33">
        <f t="shared" si="9"/>
        <v>0</v>
      </c>
      <c r="AX11" s="33">
        <f t="shared" si="9"/>
        <v>0</v>
      </c>
      <c r="AY11" s="33">
        <f t="shared" si="9"/>
        <v>0</v>
      </c>
      <c r="AZ11" s="33">
        <f t="shared" si="9"/>
        <v>0</v>
      </c>
      <c r="BA11" s="33">
        <f t="shared" si="9"/>
        <v>0</v>
      </c>
      <c r="BB11" s="33">
        <f t="shared" si="9"/>
        <v>0</v>
      </c>
      <c r="BC11" s="33">
        <f t="shared" ref="BC11:BS11" si="10">BC49</f>
        <v>0</v>
      </c>
      <c r="BD11" s="33">
        <f t="shared" si="10"/>
        <v>0</v>
      </c>
      <c r="BE11" s="33">
        <f t="shared" si="10"/>
        <v>0</v>
      </c>
      <c r="BF11" s="33">
        <f t="shared" si="10"/>
        <v>0</v>
      </c>
      <c r="BG11" s="33">
        <f t="shared" si="10"/>
        <v>0</v>
      </c>
      <c r="BH11" s="33">
        <f t="shared" si="10"/>
        <v>0</v>
      </c>
      <c r="BI11" s="33">
        <f t="shared" si="10"/>
        <v>0</v>
      </c>
      <c r="BJ11" s="33">
        <f t="shared" si="10"/>
        <v>0</v>
      </c>
      <c r="BK11" s="33">
        <f t="shared" si="10"/>
        <v>0</v>
      </c>
      <c r="BL11" s="33">
        <f t="shared" si="10"/>
        <v>0</v>
      </c>
      <c r="BM11" s="33">
        <f t="shared" si="10"/>
        <v>0</v>
      </c>
      <c r="BN11" s="33">
        <f t="shared" si="10"/>
        <v>0</v>
      </c>
      <c r="BO11" s="33">
        <f t="shared" si="10"/>
        <v>0</v>
      </c>
      <c r="BP11" s="33">
        <f t="shared" si="10"/>
        <v>0</v>
      </c>
      <c r="BQ11" s="33">
        <f t="shared" si="10"/>
        <v>0</v>
      </c>
      <c r="BR11" s="33">
        <f t="shared" si="10"/>
        <v>0</v>
      </c>
      <c r="BS11" s="33">
        <f t="shared" si="10"/>
        <v>0</v>
      </c>
      <c r="BT11" s="33">
        <f t="shared" si="8"/>
        <v>0</v>
      </c>
      <c r="BU11" s="33">
        <f t="shared" si="8"/>
        <v>0</v>
      </c>
      <c r="BV11" s="33">
        <f t="shared" si="8"/>
        <v>0</v>
      </c>
      <c r="BW11" s="33">
        <f t="shared" si="8"/>
        <v>0</v>
      </c>
      <c r="BX11" s="33">
        <f t="shared" si="8"/>
        <v>0</v>
      </c>
      <c r="BY11" s="33">
        <f t="shared" si="8"/>
        <v>0</v>
      </c>
      <c r="BZ11" s="33">
        <f t="shared" si="8"/>
        <v>0</v>
      </c>
      <c r="CA11" s="33">
        <f t="shared" si="8"/>
        <v>0</v>
      </c>
      <c r="CB11" s="33">
        <f t="shared" si="8"/>
        <v>0</v>
      </c>
      <c r="CC11" s="33">
        <f t="shared" si="8"/>
        <v>0</v>
      </c>
      <c r="CD11" s="33">
        <f t="shared" si="8"/>
        <v>0</v>
      </c>
      <c r="CE11" s="33">
        <f t="shared" si="8"/>
        <v>0</v>
      </c>
    </row>
    <row r="12" spans="2:83" s="207" customFormat="1" x14ac:dyDescent="0.25">
      <c r="B12" s="206"/>
      <c r="C12" s="27" t="str">
        <f>C50</f>
        <v>Tungsten stock</v>
      </c>
      <c r="E12" s="35">
        <f ca="1">E50</f>
        <v>503.99999999999989</v>
      </c>
      <c r="F12" s="64"/>
      <c r="G12" s="28"/>
      <c r="H12" s="28"/>
      <c r="I12" s="28"/>
      <c r="J12" s="28"/>
      <c r="K12" s="28"/>
      <c r="L12" s="28"/>
      <c r="M12" s="28"/>
      <c r="N12" s="28"/>
      <c r="O12" s="28"/>
      <c r="P12" s="28"/>
      <c r="Q12" s="28"/>
      <c r="R12" s="28"/>
      <c r="S12" s="28"/>
      <c r="T12" s="28"/>
      <c r="U12" s="28"/>
      <c r="V12" s="28"/>
      <c r="W12" s="33">
        <f t="shared" ref="W12:BB12" ca="1" si="11">W50</f>
        <v>0</v>
      </c>
      <c r="X12" s="33">
        <f t="shared" ca="1" si="11"/>
        <v>0</v>
      </c>
      <c r="Y12" s="33">
        <f t="shared" ca="1" si="11"/>
        <v>0</v>
      </c>
      <c r="Z12" s="33">
        <f t="shared" ca="1" si="11"/>
        <v>0</v>
      </c>
      <c r="AA12" s="33">
        <f t="shared" ca="1" si="11"/>
        <v>0</v>
      </c>
      <c r="AB12" s="33">
        <f t="shared" ca="1" si="11"/>
        <v>0</v>
      </c>
      <c r="AC12" s="33">
        <f t="shared" ca="1" si="11"/>
        <v>0</v>
      </c>
      <c r="AD12" s="33">
        <f t="shared" ca="1" si="11"/>
        <v>0</v>
      </c>
      <c r="AE12" s="33">
        <f t="shared" ca="1" si="11"/>
        <v>0</v>
      </c>
      <c r="AF12" s="33">
        <f t="shared" ca="1" si="11"/>
        <v>0</v>
      </c>
      <c r="AG12" s="33">
        <f t="shared" ca="1" si="11"/>
        <v>0</v>
      </c>
      <c r="AH12" s="33">
        <f t="shared" ca="1" si="11"/>
        <v>0</v>
      </c>
      <c r="AI12" s="33">
        <f t="shared" ca="1" si="11"/>
        <v>0</v>
      </c>
      <c r="AJ12" s="33">
        <f t="shared" ca="1" si="11"/>
        <v>0</v>
      </c>
      <c r="AK12" s="33">
        <f t="shared" ca="1" si="11"/>
        <v>0</v>
      </c>
      <c r="AL12" s="33">
        <f t="shared" ca="1" si="11"/>
        <v>0</v>
      </c>
      <c r="AM12" s="33">
        <f t="shared" ca="1" si="11"/>
        <v>0</v>
      </c>
      <c r="AN12" s="33">
        <f t="shared" ca="1" si="11"/>
        <v>0</v>
      </c>
      <c r="AO12" s="33">
        <f t="shared" ca="1" si="11"/>
        <v>0</v>
      </c>
      <c r="AP12" s="33">
        <f t="shared" ca="1" si="11"/>
        <v>0</v>
      </c>
      <c r="AQ12" s="33">
        <f t="shared" ca="1" si="11"/>
        <v>4.5359999999999998E-2</v>
      </c>
      <c r="AR12" s="33">
        <f t="shared" ca="1" si="11"/>
        <v>0.11592</v>
      </c>
      <c r="AS12" s="33">
        <f t="shared" ca="1" si="11"/>
        <v>0.18648000000000001</v>
      </c>
      <c r="AT12" s="33">
        <f t="shared" ca="1" si="11"/>
        <v>0.22175999999999998</v>
      </c>
      <c r="AU12" s="33">
        <f t="shared" si="11"/>
        <v>0</v>
      </c>
      <c r="AV12" s="33">
        <f t="shared" si="11"/>
        <v>0</v>
      </c>
      <c r="AW12" s="33">
        <f t="shared" si="11"/>
        <v>0</v>
      </c>
      <c r="AX12" s="33">
        <f t="shared" si="11"/>
        <v>0</v>
      </c>
      <c r="AY12" s="33">
        <f t="shared" si="11"/>
        <v>0</v>
      </c>
      <c r="AZ12" s="33">
        <f t="shared" si="11"/>
        <v>0</v>
      </c>
      <c r="BA12" s="33">
        <f t="shared" si="11"/>
        <v>0</v>
      </c>
      <c r="BB12" s="33">
        <f t="shared" si="11"/>
        <v>0</v>
      </c>
      <c r="BC12" s="33">
        <f t="shared" ref="BC12:BS12" si="12">BC50</f>
        <v>0</v>
      </c>
      <c r="BD12" s="33">
        <f t="shared" si="12"/>
        <v>0</v>
      </c>
      <c r="BE12" s="33">
        <f t="shared" si="12"/>
        <v>0</v>
      </c>
      <c r="BF12" s="33">
        <f t="shared" si="12"/>
        <v>0</v>
      </c>
      <c r="BG12" s="33">
        <f t="shared" si="12"/>
        <v>0</v>
      </c>
      <c r="BH12" s="33">
        <f t="shared" si="12"/>
        <v>0</v>
      </c>
      <c r="BI12" s="33">
        <f t="shared" si="12"/>
        <v>0</v>
      </c>
      <c r="BJ12" s="33">
        <f t="shared" si="12"/>
        <v>0</v>
      </c>
      <c r="BK12" s="33">
        <f t="shared" si="12"/>
        <v>0</v>
      </c>
      <c r="BL12" s="33">
        <f t="shared" si="12"/>
        <v>0</v>
      </c>
      <c r="BM12" s="33">
        <f t="shared" si="12"/>
        <v>0</v>
      </c>
      <c r="BN12" s="33">
        <f t="shared" si="12"/>
        <v>0</v>
      </c>
      <c r="BO12" s="33">
        <f t="shared" si="12"/>
        <v>0</v>
      </c>
      <c r="BP12" s="33">
        <f t="shared" si="12"/>
        <v>0</v>
      </c>
      <c r="BQ12" s="33">
        <f t="shared" si="12"/>
        <v>0</v>
      </c>
      <c r="BR12" s="33">
        <f t="shared" si="12"/>
        <v>0</v>
      </c>
      <c r="BS12" s="33">
        <f t="shared" si="12"/>
        <v>0</v>
      </c>
      <c r="BT12" s="33">
        <f t="shared" si="8"/>
        <v>0</v>
      </c>
      <c r="BU12" s="33">
        <f t="shared" si="8"/>
        <v>0</v>
      </c>
      <c r="BV12" s="33">
        <f t="shared" si="8"/>
        <v>0</v>
      </c>
      <c r="BW12" s="33">
        <f t="shared" si="8"/>
        <v>0</v>
      </c>
      <c r="BX12" s="33">
        <f t="shared" si="8"/>
        <v>0</v>
      </c>
      <c r="BY12" s="33">
        <f t="shared" si="8"/>
        <v>0</v>
      </c>
      <c r="BZ12" s="33">
        <f t="shared" si="8"/>
        <v>0</v>
      </c>
      <c r="CA12" s="33">
        <f t="shared" si="8"/>
        <v>0</v>
      </c>
      <c r="CB12" s="33">
        <f t="shared" si="8"/>
        <v>0</v>
      </c>
      <c r="CC12" s="33">
        <f t="shared" si="8"/>
        <v>0</v>
      </c>
      <c r="CD12" s="33">
        <f t="shared" si="8"/>
        <v>0</v>
      </c>
      <c r="CE12" s="33">
        <f t="shared" si="8"/>
        <v>0</v>
      </c>
    </row>
    <row r="13" spans="2:83" s="83" customFormat="1" x14ac:dyDescent="0.25">
      <c r="B13" s="50"/>
      <c r="C13" s="82" t="str">
        <f>C51</f>
        <v>TOTAL</v>
      </c>
      <c r="E13" s="62">
        <f ca="1">SUM(W51:AW51)/SUM(Stock!W51:AW51)*1000000</f>
        <v>1030.0846702925053</v>
      </c>
      <c r="F13" s="65"/>
      <c r="G13" s="17"/>
      <c r="H13" s="17"/>
      <c r="I13" s="17"/>
      <c r="J13" s="17"/>
      <c r="K13" s="17"/>
      <c r="L13" s="17"/>
      <c r="M13" s="17"/>
      <c r="N13" s="17"/>
      <c r="O13" s="17"/>
      <c r="P13" s="17"/>
      <c r="Q13" s="17"/>
      <c r="R13" s="17"/>
      <c r="S13" s="17"/>
      <c r="T13" s="17"/>
      <c r="U13" s="17"/>
      <c r="V13" s="17"/>
      <c r="W13" s="26">
        <f t="shared" ref="W13:BR13" ca="1" si="13">W51</f>
        <v>5.6345586810026917</v>
      </c>
      <c r="X13" s="26">
        <f t="shared" ca="1" si="13"/>
        <v>5.8002690342896308</v>
      </c>
      <c r="Y13" s="26">
        <f t="shared" ca="1" si="13"/>
        <v>6.0033800031206104</v>
      </c>
      <c r="Z13" s="26">
        <f t="shared" ca="1" si="13"/>
        <v>6.2225973707323439</v>
      </c>
      <c r="AA13" s="26">
        <f t="shared" ca="1" si="13"/>
        <v>6.4042168687867118</v>
      </c>
      <c r="AB13" s="26">
        <f t="shared" ca="1" si="13"/>
        <v>6.5574403943093751</v>
      </c>
      <c r="AC13" s="26">
        <f t="shared" ca="1" si="13"/>
        <v>6.6988871833255947</v>
      </c>
      <c r="AD13" s="26">
        <f t="shared" ca="1" si="13"/>
        <v>6.8408985183021009</v>
      </c>
      <c r="AE13" s="26">
        <f t="shared" ca="1" si="13"/>
        <v>6.9917096385538553</v>
      </c>
      <c r="AF13" s="26">
        <f t="shared" ca="1" si="13"/>
        <v>7.1702901623174187</v>
      </c>
      <c r="AG13" s="26">
        <f t="shared" ca="1" si="13"/>
        <v>7.3653901075700832</v>
      </c>
      <c r="AH13" s="26">
        <f t="shared" ca="1" si="13"/>
        <v>7.5656315911897893</v>
      </c>
      <c r="AI13" s="26">
        <f t="shared" ca="1" si="13"/>
        <v>7.7553873208835595</v>
      </c>
      <c r="AJ13" s="26">
        <f t="shared" ca="1" si="13"/>
        <v>7.9613756548150398</v>
      </c>
      <c r="AK13" s="26">
        <f t="shared" ca="1" si="13"/>
        <v>8.2144240303352465</v>
      </c>
      <c r="AL13" s="26">
        <f t="shared" ca="1" si="13"/>
        <v>8.5406392160022992</v>
      </c>
      <c r="AM13" s="26">
        <f t="shared" ca="1" si="13"/>
        <v>8.8951014670731521</v>
      </c>
      <c r="AN13" s="26">
        <f t="shared" ca="1" si="13"/>
        <v>9.2722770178016738</v>
      </c>
      <c r="AO13" s="26">
        <f t="shared" ca="1" si="13"/>
        <v>9.599517088819729</v>
      </c>
      <c r="AP13" s="26">
        <f t="shared" ca="1" si="13"/>
        <v>9.8814105567281398</v>
      </c>
      <c r="AQ13" s="26">
        <f t="shared" ca="1" si="13"/>
        <v>10.194135204873845</v>
      </c>
      <c r="AR13" s="26">
        <f t="shared" ca="1" si="13"/>
        <v>10.4712239662074</v>
      </c>
      <c r="AS13" s="26">
        <f t="shared" ca="1" si="13"/>
        <v>10.664791276737832</v>
      </c>
      <c r="AT13" s="26">
        <f t="shared" ca="1" si="13"/>
        <v>10.771591130270036</v>
      </c>
      <c r="AU13" s="26">
        <f t="shared" si="13"/>
        <v>0</v>
      </c>
      <c r="AV13" s="26">
        <f t="shared" si="13"/>
        <v>0</v>
      </c>
      <c r="AW13" s="26">
        <f t="shared" si="13"/>
        <v>0</v>
      </c>
      <c r="AX13" s="26">
        <f t="shared" si="13"/>
        <v>0</v>
      </c>
      <c r="AY13" s="26">
        <f t="shared" si="13"/>
        <v>0</v>
      </c>
      <c r="AZ13" s="26">
        <f t="shared" si="13"/>
        <v>0</v>
      </c>
      <c r="BA13" s="26">
        <f t="shared" si="13"/>
        <v>0</v>
      </c>
      <c r="BB13" s="26">
        <f t="shared" si="13"/>
        <v>0</v>
      </c>
      <c r="BC13" s="26">
        <f t="shared" si="13"/>
        <v>0</v>
      </c>
      <c r="BD13" s="26">
        <f t="shared" si="13"/>
        <v>0</v>
      </c>
      <c r="BE13" s="26">
        <f t="shared" si="13"/>
        <v>0</v>
      </c>
      <c r="BF13" s="26">
        <f t="shared" si="13"/>
        <v>0</v>
      </c>
      <c r="BG13" s="26">
        <f t="shared" si="13"/>
        <v>0</v>
      </c>
      <c r="BH13" s="26">
        <f t="shared" si="13"/>
        <v>0</v>
      </c>
      <c r="BI13" s="26">
        <f t="shared" si="13"/>
        <v>0</v>
      </c>
      <c r="BJ13" s="26">
        <f t="shared" si="13"/>
        <v>0</v>
      </c>
      <c r="BK13" s="26">
        <f t="shared" si="13"/>
        <v>0</v>
      </c>
      <c r="BL13" s="26">
        <f t="shared" si="13"/>
        <v>0</v>
      </c>
      <c r="BM13" s="26">
        <f t="shared" si="13"/>
        <v>0</v>
      </c>
      <c r="BN13" s="26">
        <f t="shared" si="13"/>
        <v>0</v>
      </c>
      <c r="BO13" s="26">
        <f t="shared" si="13"/>
        <v>0</v>
      </c>
      <c r="BP13" s="26">
        <f t="shared" si="13"/>
        <v>0</v>
      </c>
      <c r="BQ13" s="26">
        <f t="shared" si="13"/>
        <v>0</v>
      </c>
      <c r="BR13" s="26">
        <f t="shared" si="13"/>
        <v>0</v>
      </c>
      <c r="BS13" s="26">
        <f t="shared" ref="BS13:CE13" si="14">BS51</f>
        <v>0</v>
      </c>
      <c r="BT13" s="26">
        <f t="shared" si="14"/>
        <v>0</v>
      </c>
      <c r="BU13" s="26">
        <f t="shared" si="14"/>
        <v>0</v>
      </c>
      <c r="BV13" s="26">
        <f t="shared" si="14"/>
        <v>0</v>
      </c>
      <c r="BW13" s="26">
        <f t="shared" si="14"/>
        <v>0</v>
      </c>
      <c r="BX13" s="26">
        <f t="shared" si="14"/>
        <v>0</v>
      </c>
      <c r="BY13" s="26">
        <f t="shared" si="14"/>
        <v>0</v>
      </c>
      <c r="BZ13" s="26">
        <f t="shared" si="14"/>
        <v>0</v>
      </c>
      <c r="CA13" s="26">
        <f t="shared" si="14"/>
        <v>0</v>
      </c>
      <c r="CB13" s="26">
        <f t="shared" si="14"/>
        <v>0</v>
      </c>
      <c r="CC13" s="26">
        <f t="shared" si="14"/>
        <v>0</v>
      </c>
      <c r="CD13" s="26">
        <f t="shared" si="14"/>
        <v>0</v>
      </c>
      <c r="CE13" s="26">
        <f t="shared" si="14"/>
        <v>0</v>
      </c>
    </row>
    <row r="14" spans="2:83" x14ac:dyDescent="0.25">
      <c r="E14" s="174"/>
      <c r="F14" s="18"/>
    </row>
    <row r="15" spans="2:83" hidden="1" x14ac:dyDescent="0.25">
      <c r="E15" s="174"/>
      <c r="F15" s="18"/>
    </row>
    <row r="16" spans="2:83" hidden="1" x14ac:dyDescent="0.25">
      <c r="B16" s="121"/>
      <c r="C16" s="18"/>
      <c r="D16" s="18"/>
      <c r="E16" s="18"/>
      <c r="F16" s="18"/>
      <c r="W16" s="18"/>
      <c r="X16" s="18"/>
      <c r="Y16" s="18"/>
    </row>
    <row r="17" spans="2:83" hidden="1" x14ac:dyDescent="0.25">
      <c r="B17" s="121"/>
      <c r="C17" s="18"/>
      <c r="D17" s="18"/>
      <c r="E17" s="18"/>
      <c r="F17" s="18"/>
      <c r="W17" s="18"/>
      <c r="X17" s="18"/>
      <c r="Y17" s="18"/>
    </row>
    <row r="18" spans="2:83" hidden="1" x14ac:dyDescent="0.25">
      <c r="B18" s="121"/>
      <c r="C18" s="18"/>
      <c r="D18" s="18"/>
      <c r="E18" s="18"/>
      <c r="F18" s="18"/>
      <c r="W18" s="18"/>
      <c r="X18" s="18"/>
      <c r="Y18" s="18"/>
    </row>
    <row r="19" spans="2:83" ht="14.4" hidden="1" customHeight="1" x14ac:dyDescent="0.25">
      <c r="E19" s="174"/>
      <c r="F19" s="18"/>
    </row>
    <row r="20" spans="2:83" ht="12.6" customHeight="1" x14ac:dyDescent="0.25">
      <c r="B20" s="313" t="s">
        <v>175</v>
      </c>
      <c r="C20" s="314"/>
      <c r="E20" s="332" t="s">
        <v>301</v>
      </c>
      <c r="F20" s="336"/>
      <c r="G20" s="205"/>
      <c r="H20" s="205"/>
      <c r="I20" s="205"/>
      <c r="J20" s="205"/>
      <c r="K20" s="205"/>
      <c r="L20" s="205"/>
      <c r="M20" s="205"/>
      <c r="N20" s="205"/>
      <c r="O20" s="205"/>
      <c r="P20" s="205"/>
      <c r="Q20" s="205"/>
      <c r="R20" s="205"/>
      <c r="S20" s="205"/>
      <c r="T20" s="205"/>
      <c r="U20" s="205"/>
      <c r="V20" s="205"/>
      <c r="W20" s="80">
        <v>1990</v>
      </c>
      <c r="X20" s="80">
        <v>1991</v>
      </c>
      <c r="Y20" s="80">
        <v>1992</v>
      </c>
      <c r="Z20" s="80">
        <v>1993</v>
      </c>
      <c r="AA20" s="80">
        <v>1994</v>
      </c>
      <c r="AB20" s="80">
        <v>1995</v>
      </c>
      <c r="AC20" s="80">
        <v>1996</v>
      </c>
      <c r="AD20" s="80">
        <v>1997</v>
      </c>
      <c r="AE20" s="80">
        <v>1998</v>
      </c>
      <c r="AF20" s="80">
        <v>1999</v>
      </c>
      <c r="AG20" s="80">
        <v>2000</v>
      </c>
      <c r="AH20" s="80">
        <v>2001</v>
      </c>
      <c r="AI20" s="80">
        <v>2002</v>
      </c>
      <c r="AJ20" s="80">
        <v>2003</v>
      </c>
      <c r="AK20" s="80">
        <v>2004</v>
      </c>
      <c r="AL20" s="80">
        <v>2005</v>
      </c>
      <c r="AM20" s="80">
        <v>2006</v>
      </c>
      <c r="AN20" s="80">
        <v>2007</v>
      </c>
      <c r="AO20" s="80">
        <v>2008</v>
      </c>
      <c r="AP20" s="80">
        <v>2009</v>
      </c>
      <c r="AQ20" s="80">
        <v>2010</v>
      </c>
      <c r="AR20" s="80">
        <v>2011</v>
      </c>
      <c r="AS20" s="80">
        <v>2012</v>
      </c>
      <c r="AT20" s="80">
        <v>2013</v>
      </c>
      <c r="AU20" s="80">
        <v>2014</v>
      </c>
      <c r="AV20" s="80">
        <v>2015</v>
      </c>
      <c r="AW20" s="80">
        <v>2016</v>
      </c>
      <c r="AX20" s="80">
        <v>2017</v>
      </c>
      <c r="AY20" s="80">
        <v>2018</v>
      </c>
      <c r="AZ20" s="80">
        <v>2019</v>
      </c>
      <c r="BA20" s="80">
        <v>2020</v>
      </c>
      <c r="BB20" s="80">
        <v>2021</v>
      </c>
      <c r="BC20" s="80">
        <v>2022</v>
      </c>
      <c r="BD20" s="80">
        <v>2023</v>
      </c>
      <c r="BE20" s="80">
        <v>2024</v>
      </c>
      <c r="BF20" s="80">
        <v>2025</v>
      </c>
      <c r="BG20" s="80">
        <f t="shared" ref="BG20:CE20" si="15">BF20+1</f>
        <v>2026</v>
      </c>
      <c r="BH20" s="80">
        <f t="shared" si="15"/>
        <v>2027</v>
      </c>
      <c r="BI20" s="80">
        <f t="shared" si="15"/>
        <v>2028</v>
      </c>
      <c r="BJ20" s="80">
        <f t="shared" si="15"/>
        <v>2029</v>
      </c>
      <c r="BK20" s="80">
        <f t="shared" si="15"/>
        <v>2030</v>
      </c>
      <c r="BL20" s="80">
        <f t="shared" si="15"/>
        <v>2031</v>
      </c>
      <c r="BM20" s="80">
        <f t="shared" si="15"/>
        <v>2032</v>
      </c>
      <c r="BN20" s="80">
        <f t="shared" si="15"/>
        <v>2033</v>
      </c>
      <c r="BO20" s="80">
        <f t="shared" si="15"/>
        <v>2034</v>
      </c>
      <c r="BP20" s="80">
        <f t="shared" si="15"/>
        <v>2035</v>
      </c>
      <c r="BQ20" s="80">
        <f t="shared" si="15"/>
        <v>2036</v>
      </c>
      <c r="BR20" s="80">
        <f t="shared" si="15"/>
        <v>2037</v>
      </c>
      <c r="BS20" s="80">
        <f t="shared" si="15"/>
        <v>2038</v>
      </c>
      <c r="BT20" s="80">
        <f t="shared" si="15"/>
        <v>2039</v>
      </c>
      <c r="BU20" s="80">
        <f t="shared" si="15"/>
        <v>2040</v>
      </c>
      <c r="BV20" s="80">
        <f t="shared" si="15"/>
        <v>2041</v>
      </c>
      <c r="BW20" s="80">
        <f t="shared" si="15"/>
        <v>2042</v>
      </c>
      <c r="BX20" s="80">
        <f t="shared" si="15"/>
        <v>2043</v>
      </c>
      <c r="BY20" s="80">
        <f t="shared" si="15"/>
        <v>2044</v>
      </c>
      <c r="BZ20" s="80">
        <f t="shared" si="15"/>
        <v>2045</v>
      </c>
      <c r="CA20" s="80">
        <f t="shared" si="15"/>
        <v>2046</v>
      </c>
      <c r="CB20" s="80">
        <f t="shared" si="15"/>
        <v>2047</v>
      </c>
      <c r="CC20" s="80">
        <f t="shared" si="15"/>
        <v>2048</v>
      </c>
      <c r="CD20" s="80">
        <f t="shared" si="15"/>
        <v>2049</v>
      </c>
      <c r="CE20" s="80">
        <f t="shared" si="15"/>
        <v>2050</v>
      </c>
    </row>
    <row r="21" spans="2:83" s="56" customFormat="1" ht="13.2" customHeight="1" x14ac:dyDescent="0.25">
      <c r="B21" s="308" t="s">
        <v>82</v>
      </c>
      <c r="C21" s="309"/>
      <c r="E21" s="333"/>
      <c r="F21" s="336"/>
      <c r="G21" s="131"/>
      <c r="H21" s="131"/>
      <c r="I21" s="131"/>
      <c r="J21" s="131"/>
      <c r="K21" s="131"/>
      <c r="L21" s="131"/>
      <c r="M21" s="131"/>
      <c r="N21" s="131"/>
      <c r="O21" s="131"/>
      <c r="P21" s="131"/>
      <c r="Q21" s="131"/>
      <c r="R21" s="131"/>
      <c r="S21" s="131"/>
      <c r="T21" s="131"/>
      <c r="U21" s="131"/>
      <c r="V21" s="131"/>
    </row>
    <row r="22" spans="2:83" ht="12.6" customHeight="1" x14ac:dyDescent="0.25">
      <c r="B22" s="310" t="s">
        <v>92</v>
      </c>
      <c r="C22" s="311"/>
      <c r="E22" s="334"/>
      <c r="F22" s="336"/>
    </row>
    <row r="23" spans="2:83" x14ac:dyDescent="0.25">
      <c r="B23" s="306" t="s">
        <v>0</v>
      </c>
      <c r="C23" s="53" t="s">
        <v>6</v>
      </c>
      <c r="E23" s="34">
        <f ca="1">(SUM(W73:AW73)+SUM(W123:AW123))/(SUM(Stock!W73:AW73)+SUM(Stock!W123:AW123))*1000000</f>
        <v>2449.9999999999995</v>
      </c>
      <c r="F23" s="63"/>
      <c r="G23" s="16"/>
      <c r="H23" s="16"/>
      <c r="I23" s="16"/>
      <c r="J23" s="16"/>
      <c r="K23" s="16"/>
      <c r="L23" s="16"/>
      <c r="M23" s="16"/>
      <c r="N23" s="16"/>
      <c r="O23" s="16"/>
      <c r="P23" s="16"/>
      <c r="Q23" s="16"/>
      <c r="R23" s="16"/>
      <c r="S23" s="16"/>
      <c r="T23" s="16"/>
      <c r="U23" s="16"/>
      <c r="V23" s="16"/>
      <c r="W23" s="214">
        <f t="shared" ref="W23:BB23" ca="1" si="16">W73+W123</f>
        <v>0.78638161784566363</v>
      </c>
      <c r="X23" s="214">
        <f t="shared" ca="1" si="16"/>
        <v>0.78280090087181819</v>
      </c>
      <c r="Y23" s="214">
        <f t="shared" ca="1" si="16"/>
        <v>0.7562046679090908</v>
      </c>
      <c r="Z23" s="214">
        <f t="shared" ca="1" si="16"/>
        <v>0.70643045454545439</v>
      </c>
      <c r="AA23" s="214">
        <f t="shared" ca="1" si="16"/>
        <v>0.64391270946969692</v>
      </c>
      <c r="AB23" s="214">
        <f t="shared" ca="1" si="16"/>
        <v>0.585231256060606</v>
      </c>
      <c r="AC23" s="214">
        <f t="shared" ca="1" si="16"/>
        <v>0.53287264015151514</v>
      </c>
      <c r="AD23" s="214">
        <f t="shared" ca="1" si="16"/>
        <v>0.48599053196060599</v>
      </c>
      <c r="AE23" s="214">
        <f t="shared" ca="1" si="16"/>
        <v>0.44225752458787876</v>
      </c>
      <c r="AF23" s="214">
        <f t="shared" ca="1" si="16"/>
        <v>0.40444343613333328</v>
      </c>
      <c r="AG23" s="214">
        <f t="shared" ca="1" si="16"/>
        <v>0.36818353947878779</v>
      </c>
      <c r="AH23" s="214">
        <f t="shared" ca="1" si="16"/>
        <v>0.33473468462424238</v>
      </c>
      <c r="AI23" s="214">
        <f t="shared" ca="1" si="16"/>
        <v>0.29949683236666658</v>
      </c>
      <c r="AJ23" s="214">
        <f t="shared" ca="1" si="16"/>
        <v>0.26568110057575756</v>
      </c>
      <c r="AK23" s="214">
        <f t="shared" ca="1" si="16"/>
        <v>0.23511737066098481</v>
      </c>
      <c r="AL23" s="214">
        <f t="shared" ca="1" si="16"/>
        <v>0.20837678133787879</v>
      </c>
      <c r="AM23" s="214">
        <f t="shared" ca="1" si="16"/>
        <v>0.18566929925833331</v>
      </c>
      <c r="AN23" s="214">
        <f t="shared" ca="1" si="16"/>
        <v>0.1638057077110151</v>
      </c>
      <c r="AO23" s="214">
        <f t="shared" ca="1" si="16"/>
        <v>0.14232314553142422</v>
      </c>
      <c r="AP23" s="214">
        <f t="shared" ca="1" si="16"/>
        <v>0.12133031796263634</v>
      </c>
      <c r="AQ23" s="214">
        <f t="shared" ca="1" si="16"/>
        <v>0.10195466641701513</v>
      </c>
      <c r="AR23" s="214">
        <f t="shared" ca="1" si="16"/>
        <v>8.424662478622727E-2</v>
      </c>
      <c r="AS23" s="214">
        <f t="shared" ca="1" si="16"/>
        <v>6.6701068509303019E-2</v>
      </c>
      <c r="AT23" s="214">
        <f t="shared" ca="1" si="16"/>
        <v>4.924564580748484E-2</v>
      </c>
      <c r="AU23" s="214">
        <f t="shared" si="16"/>
        <v>0</v>
      </c>
      <c r="AV23" s="214">
        <f t="shared" si="16"/>
        <v>0</v>
      </c>
      <c r="AW23" s="214">
        <f t="shared" si="16"/>
        <v>0</v>
      </c>
      <c r="AX23" s="214">
        <f t="shared" si="16"/>
        <v>0</v>
      </c>
      <c r="AY23" s="214">
        <f t="shared" si="16"/>
        <v>0</v>
      </c>
      <c r="AZ23" s="214">
        <f t="shared" si="16"/>
        <v>0</v>
      </c>
      <c r="BA23" s="214">
        <f t="shared" si="16"/>
        <v>0</v>
      </c>
      <c r="BB23" s="214">
        <f t="shared" si="16"/>
        <v>0</v>
      </c>
      <c r="BC23" s="214">
        <f t="shared" ref="BC23:CE23" si="17">BC73+BC123</f>
        <v>0</v>
      </c>
      <c r="BD23" s="214">
        <f t="shared" si="17"/>
        <v>0</v>
      </c>
      <c r="BE23" s="214">
        <f t="shared" si="17"/>
        <v>0</v>
      </c>
      <c r="BF23" s="214">
        <f t="shared" si="17"/>
        <v>0</v>
      </c>
      <c r="BG23" s="214">
        <f t="shared" si="17"/>
        <v>0</v>
      </c>
      <c r="BH23" s="214">
        <f t="shared" si="17"/>
        <v>0</v>
      </c>
      <c r="BI23" s="214">
        <f t="shared" si="17"/>
        <v>0</v>
      </c>
      <c r="BJ23" s="214">
        <f t="shared" si="17"/>
        <v>0</v>
      </c>
      <c r="BK23" s="214">
        <f t="shared" si="17"/>
        <v>0</v>
      </c>
      <c r="BL23" s="214">
        <f t="shared" si="17"/>
        <v>0</v>
      </c>
      <c r="BM23" s="214">
        <f t="shared" si="17"/>
        <v>0</v>
      </c>
      <c r="BN23" s="214">
        <f t="shared" si="17"/>
        <v>0</v>
      </c>
      <c r="BO23" s="214">
        <f t="shared" si="17"/>
        <v>0</v>
      </c>
      <c r="BP23" s="214">
        <f t="shared" si="17"/>
        <v>0</v>
      </c>
      <c r="BQ23" s="214">
        <f t="shared" si="17"/>
        <v>0</v>
      </c>
      <c r="BR23" s="214">
        <f t="shared" si="17"/>
        <v>0</v>
      </c>
      <c r="BS23" s="214">
        <f t="shared" si="17"/>
        <v>0</v>
      </c>
      <c r="BT23" s="214">
        <f t="shared" si="17"/>
        <v>0</v>
      </c>
      <c r="BU23" s="214">
        <f t="shared" si="17"/>
        <v>0</v>
      </c>
      <c r="BV23" s="214">
        <f t="shared" si="17"/>
        <v>0</v>
      </c>
      <c r="BW23" s="214">
        <f t="shared" si="17"/>
        <v>0</v>
      </c>
      <c r="BX23" s="214">
        <f t="shared" si="17"/>
        <v>0</v>
      </c>
      <c r="BY23" s="214">
        <f t="shared" si="17"/>
        <v>0</v>
      </c>
      <c r="BZ23" s="214">
        <f t="shared" si="17"/>
        <v>0</v>
      </c>
      <c r="CA23" s="214">
        <f t="shared" si="17"/>
        <v>0</v>
      </c>
      <c r="CB23" s="214">
        <f t="shared" si="17"/>
        <v>0</v>
      </c>
      <c r="CC23" s="214">
        <f t="shared" si="17"/>
        <v>0</v>
      </c>
      <c r="CD23" s="214">
        <f t="shared" si="17"/>
        <v>0</v>
      </c>
      <c r="CE23" s="214">
        <f t="shared" si="17"/>
        <v>0</v>
      </c>
    </row>
    <row r="24" spans="2:83" x14ac:dyDescent="0.25">
      <c r="B24" s="307"/>
      <c r="C24" s="54" t="s">
        <v>7</v>
      </c>
      <c r="E24" s="34">
        <f ca="1">(SUM(W74:AW74)+SUM(W124:AW124))/(SUM(Stock!W74:AW74)+SUM(Stock!W124:AW124))*1000000</f>
        <v>2400</v>
      </c>
      <c r="F24" s="63"/>
      <c r="G24" s="16"/>
      <c r="H24" s="16"/>
      <c r="I24" s="16"/>
      <c r="J24" s="16"/>
      <c r="K24" s="16"/>
      <c r="L24" s="16"/>
      <c r="M24" s="16"/>
      <c r="N24" s="16"/>
      <c r="O24" s="16"/>
      <c r="P24" s="16"/>
      <c r="Q24" s="16"/>
      <c r="R24" s="16"/>
      <c r="S24" s="16"/>
      <c r="T24" s="16"/>
      <c r="U24" s="16"/>
      <c r="V24" s="16"/>
      <c r="W24" s="214">
        <f t="shared" ref="W24:BB24" ca="1" si="18">W74+W124</f>
        <v>0.88810567507631366</v>
      </c>
      <c r="X24" s="214">
        <f t="shared" ca="1" si="18"/>
        <v>0.91452131451166352</v>
      </c>
      <c r="Y24" s="214">
        <f t="shared" ca="1" si="18"/>
        <v>0.94651681908418916</v>
      </c>
      <c r="Z24" s="214">
        <f t="shared" ca="1" si="18"/>
        <v>0.98389362792184465</v>
      </c>
      <c r="AA24" s="214">
        <f t="shared" ca="1" si="18"/>
        <v>1.028083347248387</v>
      </c>
      <c r="AB24" s="214">
        <f t="shared" ca="1" si="18"/>
        <v>1.0788117311839043</v>
      </c>
      <c r="AC24" s="214">
        <f t="shared" ca="1" si="18"/>
        <v>1.1337722289618506</v>
      </c>
      <c r="AD24" s="214">
        <f t="shared" ca="1" si="18"/>
        <v>1.1925182428180279</v>
      </c>
      <c r="AE24" s="214">
        <f t="shared" ca="1" si="18"/>
        <v>1.2538413585055583</v>
      </c>
      <c r="AF24" s="214">
        <f t="shared" ca="1" si="18"/>
        <v>1.3211833958441559</v>
      </c>
      <c r="AG24" s="214">
        <f t="shared" ca="1" si="18"/>
        <v>1.3882119182753245</v>
      </c>
      <c r="AH24" s="214">
        <f t="shared" ca="1" si="18"/>
        <v>1.4508845618493504</v>
      </c>
      <c r="AI24" s="214">
        <f t="shared" ca="1" si="18"/>
        <v>1.5057345230961037</v>
      </c>
      <c r="AJ24" s="214">
        <f t="shared" ca="1" si="18"/>
        <v>1.566639224207792</v>
      </c>
      <c r="AK24" s="214">
        <f t="shared" ca="1" si="18"/>
        <v>1.627912816647844</v>
      </c>
      <c r="AL24" s="214">
        <f t="shared" ca="1" si="18"/>
        <v>1.6755838353394283</v>
      </c>
      <c r="AM24" s="214">
        <f t="shared" ca="1" si="18"/>
        <v>1.6819918919018177</v>
      </c>
      <c r="AN24" s="214">
        <f t="shared" ca="1" si="18"/>
        <v>1.6416221221908267</v>
      </c>
      <c r="AO24" s="214">
        <f t="shared" ca="1" si="18"/>
        <v>1.5662945617060462</v>
      </c>
      <c r="AP24" s="214">
        <f t="shared" ca="1" si="18"/>
        <v>1.4301572444080555</v>
      </c>
      <c r="AQ24" s="214">
        <f t="shared" ca="1" si="18"/>
        <v>1.2089831452668145</v>
      </c>
      <c r="AR24" s="214">
        <f t="shared" ca="1" si="18"/>
        <v>0.91184114810460914</v>
      </c>
      <c r="AS24" s="214">
        <f t="shared" ca="1" si="18"/>
        <v>0.60176225624499768</v>
      </c>
      <c r="AT24" s="214">
        <f t="shared" ca="1" si="18"/>
        <v>0.36519958880752412</v>
      </c>
      <c r="AU24" s="214">
        <f t="shared" si="18"/>
        <v>0</v>
      </c>
      <c r="AV24" s="214">
        <f t="shared" si="18"/>
        <v>0</v>
      </c>
      <c r="AW24" s="214">
        <f t="shared" si="18"/>
        <v>0</v>
      </c>
      <c r="AX24" s="214">
        <f t="shared" si="18"/>
        <v>0</v>
      </c>
      <c r="AY24" s="214">
        <f t="shared" si="18"/>
        <v>0</v>
      </c>
      <c r="AZ24" s="214">
        <f t="shared" si="18"/>
        <v>0</v>
      </c>
      <c r="BA24" s="214">
        <f t="shared" si="18"/>
        <v>0</v>
      </c>
      <c r="BB24" s="214">
        <f t="shared" si="18"/>
        <v>0</v>
      </c>
      <c r="BC24" s="214">
        <f t="shared" ref="BC24:CE24" si="19">BC74+BC124</f>
        <v>0</v>
      </c>
      <c r="BD24" s="214">
        <f t="shared" si="19"/>
        <v>0</v>
      </c>
      <c r="BE24" s="214">
        <f t="shared" si="19"/>
        <v>0</v>
      </c>
      <c r="BF24" s="214">
        <f t="shared" si="19"/>
        <v>0</v>
      </c>
      <c r="BG24" s="214">
        <f t="shared" si="19"/>
        <v>0</v>
      </c>
      <c r="BH24" s="214">
        <f t="shared" si="19"/>
        <v>0</v>
      </c>
      <c r="BI24" s="214">
        <f t="shared" si="19"/>
        <v>0</v>
      </c>
      <c r="BJ24" s="214">
        <f t="shared" si="19"/>
        <v>0</v>
      </c>
      <c r="BK24" s="214">
        <f t="shared" si="19"/>
        <v>0</v>
      </c>
      <c r="BL24" s="214">
        <f t="shared" si="19"/>
        <v>0</v>
      </c>
      <c r="BM24" s="214">
        <f t="shared" si="19"/>
        <v>0</v>
      </c>
      <c r="BN24" s="214">
        <f t="shared" si="19"/>
        <v>0</v>
      </c>
      <c r="BO24" s="214">
        <f t="shared" si="19"/>
        <v>0</v>
      </c>
      <c r="BP24" s="214">
        <f t="shared" si="19"/>
        <v>0</v>
      </c>
      <c r="BQ24" s="214">
        <f t="shared" si="19"/>
        <v>0</v>
      </c>
      <c r="BR24" s="214">
        <f t="shared" si="19"/>
        <v>0</v>
      </c>
      <c r="BS24" s="214">
        <f t="shared" si="19"/>
        <v>0</v>
      </c>
      <c r="BT24" s="214">
        <f t="shared" si="19"/>
        <v>0</v>
      </c>
      <c r="BU24" s="214">
        <f t="shared" si="19"/>
        <v>0</v>
      </c>
      <c r="BV24" s="214">
        <f t="shared" si="19"/>
        <v>0</v>
      </c>
      <c r="BW24" s="214">
        <f t="shared" si="19"/>
        <v>0</v>
      </c>
      <c r="BX24" s="214">
        <f t="shared" si="19"/>
        <v>0</v>
      </c>
      <c r="BY24" s="214">
        <f t="shared" si="19"/>
        <v>0</v>
      </c>
      <c r="BZ24" s="214">
        <f t="shared" si="19"/>
        <v>0</v>
      </c>
      <c r="CA24" s="214">
        <f t="shared" si="19"/>
        <v>0</v>
      </c>
      <c r="CB24" s="214">
        <f t="shared" si="19"/>
        <v>0</v>
      </c>
      <c r="CC24" s="214">
        <f t="shared" si="19"/>
        <v>0</v>
      </c>
      <c r="CD24" s="214">
        <f t="shared" si="19"/>
        <v>0</v>
      </c>
      <c r="CE24" s="214">
        <f t="shared" si="19"/>
        <v>0</v>
      </c>
    </row>
    <row r="25" spans="2:83" x14ac:dyDescent="0.25">
      <c r="B25" s="307"/>
      <c r="C25" s="54" t="s">
        <v>8</v>
      </c>
      <c r="E25" s="34">
        <f ca="1">(SUM(W75:AW75)+SUM(W125:AW125))/(SUM(Stock!W75:AW75)+SUM(Stock!W125:AW125))*1000000</f>
        <v>2400</v>
      </c>
      <c r="F25" s="63"/>
      <c r="G25" s="16"/>
      <c r="H25" s="16"/>
      <c r="I25" s="16"/>
      <c r="J25" s="16"/>
      <c r="K25" s="16"/>
      <c r="L25" s="16"/>
      <c r="M25" s="16"/>
      <c r="N25" s="16"/>
      <c r="O25" s="16"/>
      <c r="P25" s="16"/>
      <c r="Q25" s="16"/>
      <c r="R25" s="16"/>
      <c r="S25" s="16"/>
      <c r="T25" s="16"/>
      <c r="U25" s="16"/>
      <c r="V25" s="16"/>
      <c r="W25" s="214">
        <f t="shared" ref="W25:BB25" ca="1" si="20">W75+W125</f>
        <v>1.0359522190372465</v>
      </c>
      <c r="X25" s="214">
        <f t="shared" ca="1" si="20"/>
        <v>1.0653425553285734</v>
      </c>
      <c r="Y25" s="214">
        <f t="shared" ca="1" si="20"/>
        <v>1.0963973316345066</v>
      </c>
      <c r="Z25" s="214">
        <f t="shared" ca="1" si="20"/>
        <v>1.128895749932481</v>
      </c>
      <c r="AA25" s="214">
        <f t="shared" ca="1" si="20"/>
        <v>1.1628600617860629</v>
      </c>
      <c r="AB25" s="214">
        <f t="shared" ca="1" si="20"/>
        <v>1.1984232872021268</v>
      </c>
      <c r="AC25" s="214">
        <f t="shared" ca="1" si="20"/>
        <v>1.2359115738535142</v>
      </c>
      <c r="AD25" s="214">
        <f t="shared" ca="1" si="20"/>
        <v>1.2769076255359564</v>
      </c>
      <c r="AE25" s="214">
        <f t="shared" ca="1" si="20"/>
        <v>1.3188837197250911</v>
      </c>
      <c r="AF25" s="214">
        <f t="shared" ca="1" si="20"/>
        <v>1.3650683336764762</v>
      </c>
      <c r="AG25" s="214">
        <f t="shared" ca="1" si="20"/>
        <v>1.4153278370343425</v>
      </c>
      <c r="AH25" s="214">
        <f t="shared" ca="1" si="20"/>
        <v>1.4691263649420219</v>
      </c>
      <c r="AI25" s="214">
        <f t="shared" ca="1" si="20"/>
        <v>1.5151649788038835</v>
      </c>
      <c r="AJ25" s="214">
        <f t="shared" ca="1" si="20"/>
        <v>1.5598583709393365</v>
      </c>
      <c r="AK25" s="214">
        <f t="shared" ca="1" si="20"/>
        <v>1.6093644185001219</v>
      </c>
      <c r="AL25" s="214">
        <f t="shared" ca="1" si="20"/>
        <v>1.6748599174619438</v>
      </c>
      <c r="AM25" s="214">
        <f t="shared" ca="1" si="20"/>
        <v>1.7558618372685082</v>
      </c>
      <c r="AN25" s="214">
        <f t="shared" ca="1" si="20"/>
        <v>1.8535279687967372</v>
      </c>
      <c r="AO25" s="214">
        <f t="shared" ca="1" si="20"/>
        <v>1.9767071969844152</v>
      </c>
      <c r="AP25" s="214">
        <f t="shared" ca="1" si="20"/>
        <v>2.1486843416301089</v>
      </c>
      <c r="AQ25" s="214">
        <f t="shared" ca="1" si="20"/>
        <v>2.4071859678236045</v>
      </c>
      <c r="AR25" s="214">
        <f t="shared" ca="1" si="20"/>
        <v>2.7316365272805192</v>
      </c>
      <c r="AS25" s="214">
        <f t="shared" ca="1" si="20"/>
        <v>3.0478761306796054</v>
      </c>
      <c r="AT25" s="214">
        <f t="shared" ca="1" si="20"/>
        <v>3.3030545381808616</v>
      </c>
      <c r="AU25" s="214">
        <f t="shared" si="20"/>
        <v>0</v>
      </c>
      <c r="AV25" s="214">
        <f t="shared" si="20"/>
        <v>0</v>
      </c>
      <c r="AW25" s="214">
        <f t="shared" si="20"/>
        <v>0</v>
      </c>
      <c r="AX25" s="214">
        <f t="shared" si="20"/>
        <v>0</v>
      </c>
      <c r="AY25" s="214">
        <f t="shared" si="20"/>
        <v>0</v>
      </c>
      <c r="AZ25" s="214">
        <f t="shared" si="20"/>
        <v>0</v>
      </c>
      <c r="BA25" s="214">
        <f t="shared" si="20"/>
        <v>0</v>
      </c>
      <c r="BB25" s="214">
        <f t="shared" si="20"/>
        <v>0</v>
      </c>
      <c r="BC25" s="214">
        <f t="shared" ref="BC25:CE25" si="21">BC75+BC125</f>
        <v>0</v>
      </c>
      <c r="BD25" s="214">
        <f t="shared" si="21"/>
        <v>0</v>
      </c>
      <c r="BE25" s="214">
        <f t="shared" si="21"/>
        <v>0</v>
      </c>
      <c r="BF25" s="214">
        <f t="shared" si="21"/>
        <v>0</v>
      </c>
      <c r="BG25" s="214">
        <f t="shared" si="21"/>
        <v>0</v>
      </c>
      <c r="BH25" s="214">
        <f t="shared" si="21"/>
        <v>0</v>
      </c>
      <c r="BI25" s="214">
        <f t="shared" si="21"/>
        <v>0</v>
      </c>
      <c r="BJ25" s="214">
        <f t="shared" si="21"/>
        <v>0</v>
      </c>
      <c r="BK25" s="214">
        <f t="shared" si="21"/>
        <v>0</v>
      </c>
      <c r="BL25" s="214">
        <f t="shared" si="21"/>
        <v>0</v>
      </c>
      <c r="BM25" s="214">
        <f t="shared" si="21"/>
        <v>0</v>
      </c>
      <c r="BN25" s="214">
        <f t="shared" si="21"/>
        <v>0</v>
      </c>
      <c r="BO25" s="214">
        <f t="shared" si="21"/>
        <v>0</v>
      </c>
      <c r="BP25" s="214">
        <f t="shared" si="21"/>
        <v>0</v>
      </c>
      <c r="BQ25" s="214">
        <f t="shared" si="21"/>
        <v>0</v>
      </c>
      <c r="BR25" s="214">
        <f t="shared" si="21"/>
        <v>0</v>
      </c>
      <c r="BS25" s="214">
        <f t="shared" si="21"/>
        <v>0</v>
      </c>
      <c r="BT25" s="214">
        <f t="shared" si="21"/>
        <v>0</v>
      </c>
      <c r="BU25" s="214">
        <f t="shared" si="21"/>
        <v>0</v>
      </c>
      <c r="BV25" s="214">
        <f t="shared" si="21"/>
        <v>0</v>
      </c>
      <c r="BW25" s="214">
        <f t="shared" si="21"/>
        <v>0</v>
      </c>
      <c r="BX25" s="214">
        <f t="shared" si="21"/>
        <v>0</v>
      </c>
      <c r="BY25" s="214">
        <f t="shared" si="21"/>
        <v>0</v>
      </c>
      <c r="BZ25" s="214">
        <f t="shared" si="21"/>
        <v>0</v>
      </c>
      <c r="CA25" s="214">
        <f t="shared" si="21"/>
        <v>0</v>
      </c>
      <c r="CB25" s="214">
        <f t="shared" si="21"/>
        <v>0</v>
      </c>
      <c r="CC25" s="214">
        <f t="shared" si="21"/>
        <v>0</v>
      </c>
      <c r="CD25" s="214">
        <f t="shared" si="21"/>
        <v>0</v>
      </c>
      <c r="CE25" s="214">
        <f t="shared" si="21"/>
        <v>0</v>
      </c>
    </row>
    <row r="26" spans="2:83" ht="12.6" customHeight="1" x14ac:dyDescent="0.25">
      <c r="B26" s="307"/>
      <c r="C26" s="54" t="s">
        <v>9</v>
      </c>
      <c r="E26" s="34">
        <f ca="1">(SUM(W76:AW76)+SUM(W126:AW126))/(SUM(Stock!W76:AW76)+SUM(Stock!W126:AW126))*1000000</f>
        <v>2274.9999999999995</v>
      </c>
      <c r="F26" s="63"/>
      <c r="G26" s="16"/>
      <c r="H26" s="16"/>
      <c r="I26" s="16"/>
      <c r="J26" s="16"/>
      <c r="K26" s="16"/>
      <c r="L26" s="16"/>
      <c r="M26" s="16"/>
      <c r="N26" s="16"/>
      <c r="O26" s="16"/>
      <c r="P26" s="16"/>
      <c r="Q26" s="16"/>
      <c r="R26" s="16"/>
      <c r="S26" s="16"/>
      <c r="T26" s="16"/>
      <c r="U26" s="16"/>
      <c r="V26" s="16"/>
      <c r="W26" s="214">
        <f t="shared" ref="W26:BB26" ca="1" si="22">W76+W126</f>
        <v>0</v>
      </c>
      <c r="X26" s="214">
        <f t="shared" ca="1" si="22"/>
        <v>0</v>
      </c>
      <c r="Y26" s="214">
        <f t="shared" ca="1" si="22"/>
        <v>0</v>
      </c>
      <c r="Z26" s="214">
        <f t="shared" ca="1" si="22"/>
        <v>0</v>
      </c>
      <c r="AA26" s="214">
        <f t="shared" ca="1" si="22"/>
        <v>0</v>
      </c>
      <c r="AB26" s="214">
        <f t="shared" ca="1" si="22"/>
        <v>0</v>
      </c>
      <c r="AC26" s="214">
        <f t="shared" ca="1" si="22"/>
        <v>0</v>
      </c>
      <c r="AD26" s="214">
        <f t="shared" ca="1" si="22"/>
        <v>0</v>
      </c>
      <c r="AE26" s="214">
        <f t="shared" ca="1" si="22"/>
        <v>0</v>
      </c>
      <c r="AF26" s="214">
        <f t="shared" ca="1" si="22"/>
        <v>0</v>
      </c>
      <c r="AG26" s="214">
        <f t="shared" ca="1" si="22"/>
        <v>0</v>
      </c>
      <c r="AH26" s="214">
        <f t="shared" ca="1" si="22"/>
        <v>0</v>
      </c>
      <c r="AI26" s="214">
        <f t="shared" ca="1" si="22"/>
        <v>9.0981041666666658E-3</v>
      </c>
      <c r="AJ26" s="214">
        <f t="shared" ca="1" si="22"/>
        <v>2.9697281249999995E-2</v>
      </c>
      <c r="AK26" s="214">
        <f t="shared" ca="1" si="22"/>
        <v>6.7829873285416648E-2</v>
      </c>
      <c r="AL26" s="214">
        <f t="shared" ca="1" si="22"/>
        <v>0.12043011814166665</v>
      </c>
      <c r="AM26" s="214">
        <f t="shared" ca="1" si="22"/>
        <v>0.1911273891041666</v>
      </c>
      <c r="AN26" s="214">
        <f t="shared" ca="1" si="22"/>
        <v>0.27992168617291663</v>
      </c>
      <c r="AO26" s="214">
        <f t="shared" ca="1" si="22"/>
        <v>0.38681300934791651</v>
      </c>
      <c r="AP26" s="214">
        <f t="shared" ca="1" si="22"/>
        <v>0.51634217009374983</v>
      </c>
      <c r="AQ26" s="214">
        <f t="shared" ca="1" si="22"/>
        <v>0.67157769371874998</v>
      </c>
      <c r="AR26" s="214">
        <f t="shared" ca="1" si="22"/>
        <v>0.83563080599621187</v>
      </c>
      <c r="AS26" s="214">
        <f t="shared" ca="1" si="22"/>
        <v>1.0012073857253785</v>
      </c>
      <c r="AT26" s="214">
        <f t="shared" ca="1" si="22"/>
        <v>1.1390675007559097</v>
      </c>
      <c r="AU26" s="214">
        <f t="shared" si="22"/>
        <v>0</v>
      </c>
      <c r="AV26" s="214">
        <f t="shared" si="22"/>
        <v>0</v>
      </c>
      <c r="AW26" s="214">
        <f t="shared" si="22"/>
        <v>0</v>
      </c>
      <c r="AX26" s="214">
        <f t="shared" si="22"/>
        <v>0</v>
      </c>
      <c r="AY26" s="214">
        <f t="shared" si="22"/>
        <v>0</v>
      </c>
      <c r="AZ26" s="214">
        <f t="shared" si="22"/>
        <v>0</v>
      </c>
      <c r="BA26" s="214">
        <f t="shared" si="22"/>
        <v>0</v>
      </c>
      <c r="BB26" s="214">
        <f t="shared" si="22"/>
        <v>0</v>
      </c>
      <c r="BC26" s="214">
        <f t="shared" ref="BC26:CE26" si="23">BC76+BC126</f>
        <v>0</v>
      </c>
      <c r="BD26" s="214">
        <f t="shared" si="23"/>
        <v>0</v>
      </c>
      <c r="BE26" s="214">
        <f t="shared" si="23"/>
        <v>0</v>
      </c>
      <c r="BF26" s="214">
        <f t="shared" si="23"/>
        <v>0</v>
      </c>
      <c r="BG26" s="214">
        <f t="shared" si="23"/>
        <v>0</v>
      </c>
      <c r="BH26" s="214">
        <f t="shared" si="23"/>
        <v>0</v>
      </c>
      <c r="BI26" s="214">
        <f t="shared" si="23"/>
        <v>0</v>
      </c>
      <c r="BJ26" s="214">
        <f t="shared" si="23"/>
        <v>0</v>
      </c>
      <c r="BK26" s="214">
        <f t="shared" si="23"/>
        <v>0</v>
      </c>
      <c r="BL26" s="214">
        <f t="shared" si="23"/>
        <v>0</v>
      </c>
      <c r="BM26" s="214">
        <f t="shared" si="23"/>
        <v>0</v>
      </c>
      <c r="BN26" s="214">
        <f t="shared" si="23"/>
        <v>0</v>
      </c>
      <c r="BO26" s="214">
        <f t="shared" si="23"/>
        <v>0</v>
      </c>
      <c r="BP26" s="214">
        <f t="shared" si="23"/>
        <v>0</v>
      </c>
      <c r="BQ26" s="214">
        <f t="shared" si="23"/>
        <v>0</v>
      </c>
      <c r="BR26" s="214">
        <f t="shared" si="23"/>
        <v>0</v>
      </c>
      <c r="BS26" s="214">
        <f t="shared" si="23"/>
        <v>0</v>
      </c>
      <c r="BT26" s="214">
        <f t="shared" si="23"/>
        <v>0</v>
      </c>
      <c r="BU26" s="214">
        <f t="shared" si="23"/>
        <v>0</v>
      </c>
      <c r="BV26" s="214">
        <f t="shared" si="23"/>
        <v>0</v>
      </c>
      <c r="BW26" s="214">
        <f t="shared" si="23"/>
        <v>0</v>
      </c>
      <c r="BX26" s="214">
        <f t="shared" si="23"/>
        <v>0</v>
      </c>
      <c r="BY26" s="214">
        <f t="shared" si="23"/>
        <v>0</v>
      </c>
      <c r="BZ26" s="214">
        <f t="shared" si="23"/>
        <v>0</v>
      </c>
      <c r="CA26" s="214">
        <f t="shared" si="23"/>
        <v>0</v>
      </c>
      <c r="CB26" s="214">
        <f t="shared" si="23"/>
        <v>0</v>
      </c>
      <c r="CC26" s="214">
        <f t="shared" si="23"/>
        <v>0</v>
      </c>
      <c r="CD26" s="214">
        <f t="shared" si="23"/>
        <v>0</v>
      </c>
      <c r="CE26" s="214">
        <f t="shared" si="23"/>
        <v>0</v>
      </c>
    </row>
    <row r="27" spans="2:83" ht="24" x14ac:dyDescent="0.25">
      <c r="B27" s="307"/>
      <c r="C27" s="54" t="s">
        <v>10</v>
      </c>
      <c r="E27" s="34">
        <f ca="1">(SUM(W77:AW77)+SUM(W127:AW127))/(SUM(Stock!W77:AW77)+SUM(Stock!W127:AW127))*1000000</f>
        <v>1031.9999999999998</v>
      </c>
      <c r="F27" s="63"/>
      <c r="G27" s="16"/>
      <c r="H27" s="16"/>
      <c r="I27" s="16"/>
      <c r="J27" s="16"/>
      <c r="K27" s="16"/>
      <c r="L27" s="16"/>
      <c r="M27" s="16"/>
      <c r="N27" s="16"/>
      <c r="O27" s="16"/>
      <c r="P27" s="16"/>
      <c r="Q27" s="16"/>
      <c r="R27" s="16"/>
      <c r="S27" s="16"/>
      <c r="T27" s="16"/>
      <c r="U27" s="16"/>
      <c r="V27" s="16"/>
      <c r="W27" s="214">
        <f t="shared" ref="W27:BB27" ca="1" si="24">W77+W127</f>
        <v>0.12252803086869629</v>
      </c>
      <c r="X27" s="214">
        <f t="shared" ca="1" si="24"/>
        <v>0.12610743388525394</v>
      </c>
      <c r="Y27" s="214">
        <f t="shared" ca="1" si="24"/>
        <v>0.13008745761366386</v>
      </c>
      <c r="Z27" s="214">
        <f t="shared" ca="1" si="24"/>
        <v>0.13444857485944725</v>
      </c>
      <c r="AA27" s="214">
        <f t="shared" ca="1" si="24"/>
        <v>0.13931504849427551</v>
      </c>
      <c r="AB27" s="214">
        <f t="shared" ca="1" si="24"/>
        <v>0.14481051877760365</v>
      </c>
      <c r="AC27" s="214">
        <f t="shared" ca="1" si="24"/>
        <v>0.15125465989443676</v>
      </c>
      <c r="AD27" s="214">
        <f t="shared" ca="1" si="24"/>
        <v>0.15816345867467704</v>
      </c>
      <c r="AE27" s="214">
        <f t="shared" ca="1" si="24"/>
        <v>0.16553584587080108</v>
      </c>
      <c r="AF27" s="214">
        <f t="shared" ca="1" si="24"/>
        <v>0.1735362223817743</v>
      </c>
      <c r="AG27" s="214">
        <f t="shared" ca="1" si="24"/>
        <v>0.18246010501428278</v>
      </c>
      <c r="AH27" s="214">
        <f t="shared" ca="1" si="24"/>
        <v>0.19136844542833281</v>
      </c>
      <c r="AI27" s="214">
        <f t="shared" ca="1" si="24"/>
        <v>0.20001837583423998</v>
      </c>
      <c r="AJ27" s="214">
        <f t="shared" ca="1" si="24"/>
        <v>0.20828481108800001</v>
      </c>
      <c r="AK27" s="214">
        <f t="shared" ca="1" si="24"/>
        <v>0.21580521241</v>
      </c>
      <c r="AL27" s="214">
        <f t="shared" ca="1" si="24"/>
        <v>0.22123252492000001</v>
      </c>
      <c r="AM27" s="214">
        <f t="shared" ca="1" si="24"/>
        <v>0.22413004515142859</v>
      </c>
      <c r="AN27" s="214">
        <f t="shared" ca="1" si="24"/>
        <v>0.22472314126428572</v>
      </c>
      <c r="AO27" s="214">
        <f t="shared" ca="1" si="24"/>
        <v>0.22310413892714287</v>
      </c>
      <c r="AP27" s="214">
        <f t="shared" ca="1" si="24"/>
        <v>0.21791931271153142</v>
      </c>
      <c r="AQ27" s="214">
        <f t="shared" ca="1" si="24"/>
        <v>0.2099437576004114</v>
      </c>
      <c r="AR27" s="214">
        <f t="shared" ca="1" si="24"/>
        <v>0.19777061269674281</v>
      </c>
      <c r="AS27" s="214">
        <f t="shared" ca="1" si="24"/>
        <v>0.18264073164195424</v>
      </c>
      <c r="AT27" s="214">
        <f t="shared" ca="1" si="24"/>
        <v>0.16504525054604569</v>
      </c>
      <c r="AU27" s="214">
        <f t="shared" si="24"/>
        <v>0</v>
      </c>
      <c r="AV27" s="214">
        <f t="shared" si="24"/>
        <v>0</v>
      </c>
      <c r="AW27" s="214">
        <f t="shared" si="24"/>
        <v>0</v>
      </c>
      <c r="AX27" s="214">
        <f t="shared" si="24"/>
        <v>0</v>
      </c>
      <c r="AY27" s="214">
        <f t="shared" si="24"/>
        <v>0</v>
      </c>
      <c r="AZ27" s="214">
        <f t="shared" si="24"/>
        <v>0</v>
      </c>
      <c r="BA27" s="214">
        <f t="shared" si="24"/>
        <v>0</v>
      </c>
      <c r="BB27" s="214">
        <f t="shared" si="24"/>
        <v>0</v>
      </c>
      <c r="BC27" s="214">
        <f t="shared" ref="BC27:CE27" si="25">BC77+BC127</f>
        <v>0</v>
      </c>
      <c r="BD27" s="214">
        <f t="shared" si="25"/>
        <v>0</v>
      </c>
      <c r="BE27" s="214">
        <f t="shared" si="25"/>
        <v>0</v>
      </c>
      <c r="BF27" s="214">
        <f t="shared" si="25"/>
        <v>0</v>
      </c>
      <c r="BG27" s="214">
        <f t="shared" si="25"/>
        <v>0</v>
      </c>
      <c r="BH27" s="214">
        <f t="shared" si="25"/>
        <v>0</v>
      </c>
      <c r="BI27" s="214">
        <f t="shared" si="25"/>
        <v>0</v>
      </c>
      <c r="BJ27" s="214">
        <f t="shared" si="25"/>
        <v>0</v>
      </c>
      <c r="BK27" s="214">
        <f t="shared" si="25"/>
        <v>0</v>
      </c>
      <c r="BL27" s="214">
        <f t="shared" si="25"/>
        <v>0</v>
      </c>
      <c r="BM27" s="214">
        <f t="shared" si="25"/>
        <v>0</v>
      </c>
      <c r="BN27" s="214">
        <f t="shared" si="25"/>
        <v>0</v>
      </c>
      <c r="BO27" s="214">
        <f t="shared" si="25"/>
        <v>0</v>
      </c>
      <c r="BP27" s="214">
        <f t="shared" si="25"/>
        <v>0</v>
      </c>
      <c r="BQ27" s="214">
        <f t="shared" si="25"/>
        <v>0</v>
      </c>
      <c r="BR27" s="214">
        <f t="shared" si="25"/>
        <v>0</v>
      </c>
      <c r="BS27" s="214">
        <f t="shared" si="25"/>
        <v>0</v>
      </c>
      <c r="BT27" s="214">
        <f t="shared" si="25"/>
        <v>0</v>
      </c>
      <c r="BU27" s="214">
        <f t="shared" si="25"/>
        <v>0</v>
      </c>
      <c r="BV27" s="214">
        <f t="shared" si="25"/>
        <v>0</v>
      </c>
      <c r="BW27" s="214">
        <f t="shared" si="25"/>
        <v>0</v>
      </c>
      <c r="BX27" s="214">
        <f t="shared" si="25"/>
        <v>0</v>
      </c>
      <c r="BY27" s="214">
        <f t="shared" si="25"/>
        <v>0</v>
      </c>
      <c r="BZ27" s="214">
        <f t="shared" si="25"/>
        <v>0</v>
      </c>
      <c r="CA27" s="214">
        <f t="shared" si="25"/>
        <v>0</v>
      </c>
      <c r="CB27" s="214">
        <f t="shared" si="25"/>
        <v>0</v>
      </c>
      <c r="CC27" s="214">
        <f t="shared" si="25"/>
        <v>0</v>
      </c>
      <c r="CD27" s="214">
        <f t="shared" si="25"/>
        <v>0</v>
      </c>
      <c r="CE27" s="214">
        <f t="shared" si="25"/>
        <v>0</v>
      </c>
    </row>
    <row r="28" spans="2:83" x14ac:dyDescent="0.25">
      <c r="B28" s="307"/>
      <c r="C28" s="3" t="s">
        <v>75</v>
      </c>
      <c r="E28" s="34"/>
      <c r="F28" s="63"/>
      <c r="G28" s="17"/>
      <c r="H28" s="17"/>
      <c r="I28" s="17"/>
      <c r="J28" s="17"/>
      <c r="K28" s="17"/>
      <c r="L28" s="17"/>
      <c r="M28" s="17"/>
      <c r="N28" s="17"/>
      <c r="O28" s="17"/>
      <c r="P28" s="17"/>
      <c r="Q28" s="17"/>
      <c r="R28" s="17"/>
      <c r="S28" s="17"/>
      <c r="T28" s="17"/>
      <c r="U28" s="17"/>
      <c r="V28" s="17"/>
      <c r="W28" s="30">
        <f t="shared" ref="W28:CE28" ca="1" si="26">SUM(W23:W27)</f>
        <v>2.8329675428279204</v>
      </c>
      <c r="X28" s="30">
        <f t="shared" ca="1" si="26"/>
        <v>2.8887722045973092</v>
      </c>
      <c r="Y28" s="30">
        <f t="shared" ca="1" si="26"/>
        <v>2.9292062762414504</v>
      </c>
      <c r="Z28" s="30">
        <f t="shared" ca="1" si="26"/>
        <v>2.9536684072592272</v>
      </c>
      <c r="AA28" s="30">
        <f t="shared" ca="1" si="26"/>
        <v>2.9741711669984228</v>
      </c>
      <c r="AB28" s="30">
        <f t="shared" ca="1" si="26"/>
        <v>3.007276793224241</v>
      </c>
      <c r="AC28" s="30">
        <f t="shared" ca="1" si="26"/>
        <v>3.0538111028613164</v>
      </c>
      <c r="AD28" s="30">
        <f t="shared" ca="1" si="26"/>
        <v>3.1135798589892669</v>
      </c>
      <c r="AE28" s="30">
        <f t="shared" ca="1" si="26"/>
        <v>3.1805184486893294</v>
      </c>
      <c r="AF28" s="30">
        <f t="shared" ca="1" si="26"/>
        <v>3.2642313880357396</v>
      </c>
      <c r="AG28" s="30">
        <f t="shared" ca="1" si="26"/>
        <v>3.3541833998027379</v>
      </c>
      <c r="AH28" s="30">
        <f t="shared" ca="1" si="26"/>
        <v>3.4461140568439474</v>
      </c>
      <c r="AI28" s="30">
        <f t="shared" ca="1" si="26"/>
        <v>3.5295128142675605</v>
      </c>
      <c r="AJ28" s="30">
        <f t="shared" ca="1" si="26"/>
        <v>3.6301607880608859</v>
      </c>
      <c r="AK28" s="30">
        <f t="shared" ca="1" si="26"/>
        <v>3.7560296915043674</v>
      </c>
      <c r="AL28" s="30">
        <f t="shared" ca="1" si="26"/>
        <v>3.9004831772009174</v>
      </c>
      <c r="AM28" s="30">
        <f t="shared" ca="1" si="26"/>
        <v>4.0387804626842545</v>
      </c>
      <c r="AN28" s="30">
        <f t="shared" ca="1" si="26"/>
        <v>4.1636006261357812</v>
      </c>
      <c r="AO28" s="30">
        <f t="shared" ca="1" si="26"/>
        <v>4.2952420524969446</v>
      </c>
      <c r="AP28" s="30">
        <f t="shared" ca="1" si="26"/>
        <v>4.4344333868060817</v>
      </c>
      <c r="AQ28" s="30">
        <f t="shared" ca="1" si="26"/>
        <v>4.5996452308265958</v>
      </c>
      <c r="AR28" s="30">
        <f t="shared" ca="1" si="26"/>
        <v>4.7611257188643101</v>
      </c>
      <c r="AS28" s="30">
        <f t="shared" ca="1" si="26"/>
        <v>4.9001875728012392</v>
      </c>
      <c r="AT28" s="30">
        <f t="shared" ca="1" si="26"/>
        <v>5.0216125240978258</v>
      </c>
      <c r="AU28" s="30">
        <f t="shared" si="26"/>
        <v>0</v>
      </c>
      <c r="AV28" s="30">
        <f t="shared" si="26"/>
        <v>0</v>
      </c>
      <c r="AW28" s="30">
        <f t="shared" si="26"/>
        <v>0</v>
      </c>
      <c r="AX28" s="30">
        <f t="shared" si="26"/>
        <v>0</v>
      </c>
      <c r="AY28" s="30">
        <f t="shared" si="26"/>
        <v>0</v>
      </c>
      <c r="AZ28" s="30">
        <f t="shared" si="26"/>
        <v>0</v>
      </c>
      <c r="BA28" s="30">
        <f t="shared" si="26"/>
        <v>0</v>
      </c>
      <c r="BB28" s="30">
        <f t="shared" si="26"/>
        <v>0</v>
      </c>
      <c r="BC28" s="30">
        <f t="shared" si="26"/>
        <v>0</v>
      </c>
      <c r="BD28" s="30">
        <f t="shared" si="26"/>
        <v>0</v>
      </c>
      <c r="BE28" s="30">
        <f t="shared" si="26"/>
        <v>0</v>
      </c>
      <c r="BF28" s="30">
        <f t="shared" si="26"/>
        <v>0</v>
      </c>
      <c r="BG28" s="30">
        <f t="shared" si="26"/>
        <v>0</v>
      </c>
      <c r="BH28" s="30">
        <f t="shared" si="26"/>
        <v>0</v>
      </c>
      <c r="BI28" s="30">
        <f t="shared" si="26"/>
        <v>0</v>
      </c>
      <c r="BJ28" s="30">
        <f t="shared" si="26"/>
        <v>0</v>
      </c>
      <c r="BK28" s="30">
        <f t="shared" si="26"/>
        <v>0</v>
      </c>
      <c r="BL28" s="30">
        <f t="shared" si="26"/>
        <v>0</v>
      </c>
      <c r="BM28" s="30">
        <f t="shared" si="26"/>
        <v>0</v>
      </c>
      <c r="BN28" s="30">
        <f t="shared" si="26"/>
        <v>0</v>
      </c>
      <c r="BO28" s="30">
        <f t="shared" si="26"/>
        <v>0</v>
      </c>
      <c r="BP28" s="30">
        <f t="shared" si="26"/>
        <v>0</v>
      </c>
      <c r="BQ28" s="30">
        <f t="shared" si="26"/>
        <v>0</v>
      </c>
      <c r="BR28" s="30">
        <f t="shared" si="26"/>
        <v>0</v>
      </c>
      <c r="BS28" s="30">
        <f t="shared" si="26"/>
        <v>0</v>
      </c>
      <c r="BT28" s="30">
        <f t="shared" si="26"/>
        <v>0</v>
      </c>
      <c r="BU28" s="30">
        <f t="shared" si="26"/>
        <v>0</v>
      </c>
      <c r="BV28" s="30">
        <f t="shared" si="26"/>
        <v>0</v>
      </c>
      <c r="BW28" s="30">
        <f t="shared" si="26"/>
        <v>0</v>
      </c>
      <c r="BX28" s="30">
        <f t="shared" si="26"/>
        <v>0</v>
      </c>
      <c r="BY28" s="30">
        <f t="shared" si="26"/>
        <v>0</v>
      </c>
      <c r="BZ28" s="30">
        <f t="shared" si="26"/>
        <v>0</v>
      </c>
      <c r="CA28" s="30">
        <f t="shared" si="26"/>
        <v>0</v>
      </c>
      <c r="CB28" s="30">
        <f t="shared" si="26"/>
        <v>0</v>
      </c>
      <c r="CC28" s="30">
        <f t="shared" si="26"/>
        <v>0</v>
      </c>
      <c r="CD28" s="30">
        <f t="shared" si="26"/>
        <v>0</v>
      </c>
      <c r="CE28" s="30">
        <f t="shared" si="26"/>
        <v>0</v>
      </c>
    </row>
    <row r="29" spans="2:83" x14ac:dyDescent="0.25">
      <c r="B29" s="307" t="s">
        <v>1</v>
      </c>
      <c r="C29" s="54" t="s">
        <v>11</v>
      </c>
      <c r="E29" s="34">
        <f ca="1">(SUM(W79:AW79)+SUM(W129:AW129))/(SUM(Stock!W79:AW79)+SUM(Stock!W129:AW129))*1000000</f>
        <v>522.49999999999989</v>
      </c>
      <c r="F29" s="63"/>
      <c r="G29" s="16"/>
      <c r="H29" s="16"/>
      <c r="I29" s="16"/>
      <c r="J29" s="16"/>
      <c r="K29" s="16"/>
      <c r="L29" s="16"/>
      <c r="M29" s="16"/>
      <c r="N29" s="16"/>
      <c r="O29" s="16"/>
      <c r="P29" s="16"/>
      <c r="Q29" s="16"/>
      <c r="R29" s="16"/>
      <c r="S29" s="16"/>
      <c r="T29" s="16"/>
      <c r="U29" s="16"/>
      <c r="V29" s="16"/>
      <c r="W29" s="214">
        <f t="shared" ref="W29:BB29" ca="1" si="27">W79+W129</f>
        <v>0.10310590597688632</v>
      </c>
      <c r="X29" s="214">
        <f t="shared" ca="1" si="27"/>
        <v>0.11427183997431814</v>
      </c>
      <c r="Y29" s="214">
        <f t="shared" ca="1" si="27"/>
        <v>0.12754926663813124</v>
      </c>
      <c r="Z29" s="214">
        <f t="shared" ca="1" si="27"/>
        <v>0.14514668515347914</v>
      </c>
      <c r="AA29" s="214">
        <f t="shared" ca="1" si="27"/>
        <v>0.16769890942979165</v>
      </c>
      <c r="AB29" s="214">
        <f t="shared" ca="1" si="27"/>
        <v>0.19635638084791668</v>
      </c>
      <c r="AC29" s="214">
        <f t="shared" ca="1" si="27"/>
        <v>0.22999773797916667</v>
      </c>
      <c r="AD29" s="214">
        <f t="shared" ca="1" si="27"/>
        <v>0.26906063479166664</v>
      </c>
      <c r="AE29" s="214">
        <f t="shared" ca="1" si="27"/>
        <v>0.31188329791666669</v>
      </c>
      <c r="AF29" s="214">
        <f t="shared" ca="1" si="27"/>
        <v>0.35696764583333329</v>
      </c>
      <c r="AG29" s="214">
        <f t="shared" ca="1" si="27"/>
        <v>0.40245562499999998</v>
      </c>
      <c r="AH29" s="214">
        <f t="shared" ca="1" si="27"/>
        <v>0.44839208333333336</v>
      </c>
      <c r="AI29" s="214">
        <f t="shared" ca="1" si="27"/>
        <v>0.49445916666666662</v>
      </c>
      <c r="AJ29" s="214">
        <f t="shared" ca="1" si="27"/>
        <v>0.54089413441249989</v>
      </c>
      <c r="AK29" s="214">
        <f t="shared" ca="1" si="27"/>
        <v>0.59591216587283324</v>
      </c>
      <c r="AL29" s="214">
        <f t="shared" ca="1" si="27"/>
        <v>0.68787815368799987</v>
      </c>
      <c r="AM29" s="214">
        <f t="shared" ca="1" si="27"/>
        <v>0.82275667375733319</v>
      </c>
      <c r="AN29" s="214">
        <f t="shared" ca="1" si="27"/>
        <v>1.0065271301121665</v>
      </c>
      <c r="AO29" s="214">
        <f t="shared" ca="1" si="27"/>
        <v>1.2090829634455</v>
      </c>
      <c r="AP29" s="214">
        <f t="shared" ca="1" si="27"/>
        <v>1.4258825235013335</v>
      </c>
      <c r="AQ29" s="214">
        <f t="shared" ca="1" si="27"/>
        <v>1.6244355052346666</v>
      </c>
      <c r="AR29" s="214">
        <f t="shared" ca="1" si="27"/>
        <v>1.7940708237430001</v>
      </c>
      <c r="AS29" s="214">
        <f t="shared" ca="1" si="27"/>
        <v>1.9170674155288334</v>
      </c>
      <c r="AT29" s="214">
        <f t="shared" ca="1" si="27"/>
        <v>1.9996164189704999</v>
      </c>
      <c r="AU29" s="214">
        <f t="shared" si="27"/>
        <v>0</v>
      </c>
      <c r="AV29" s="214">
        <f t="shared" si="27"/>
        <v>0</v>
      </c>
      <c r="AW29" s="214">
        <f t="shared" si="27"/>
        <v>0</v>
      </c>
      <c r="AX29" s="214">
        <f t="shared" si="27"/>
        <v>0</v>
      </c>
      <c r="AY29" s="214">
        <f t="shared" si="27"/>
        <v>0</v>
      </c>
      <c r="AZ29" s="214">
        <f t="shared" si="27"/>
        <v>0</v>
      </c>
      <c r="BA29" s="214">
        <f t="shared" si="27"/>
        <v>0</v>
      </c>
      <c r="BB29" s="214">
        <f t="shared" si="27"/>
        <v>0</v>
      </c>
      <c r="BC29" s="214">
        <f t="shared" ref="BC29:CE29" si="28">BC79+BC129</f>
        <v>0</v>
      </c>
      <c r="BD29" s="214">
        <f t="shared" si="28"/>
        <v>0</v>
      </c>
      <c r="BE29" s="214">
        <f t="shared" si="28"/>
        <v>0</v>
      </c>
      <c r="BF29" s="214">
        <f t="shared" si="28"/>
        <v>0</v>
      </c>
      <c r="BG29" s="214">
        <f t="shared" si="28"/>
        <v>0</v>
      </c>
      <c r="BH29" s="214">
        <f t="shared" si="28"/>
        <v>0</v>
      </c>
      <c r="BI29" s="214">
        <f t="shared" si="28"/>
        <v>0</v>
      </c>
      <c r="BJ29" s="214">
        <f t="shared" si="28"/>
        <v>0</v>
      </c>
      <c r="BK29" s="214">
        <f t="shared" si="28"/>
        <v>0</v>
      </c>
      <c r="BL29" s="214">
        <f t="shared" si="28"/>
        <v>0</v>
      </c>
      <c r="BM29" s="214">
        <f t="shared" si="28"/>
        <v>0</v>
      </c>
      <c r="BN29" s="214">
        <f t="shared" si="28"/>
        <v>0</v>
      </c>
      <c r="BO29" s="214">
        <f t="shared" si="28"/>
        <v>0</v>
      </c>
      <c r="BP29" s="214">
        <f t="shared" si="28"/>
        <v>0</v>
      </c>
      <c r="BQ29" s="214">
        <f t="shared" si="28"/>
        <v>0</v>
      </c>
      <c r="BR29" s="214">
        <f t="shared" si="28"/>
        <v>0</v>
      </c>
      <c r="BS29" s="214">
        <f t="shared" si="28"/>
        <v>0</v>
      </c>
      <c r="BT29" s="214">
        <f t="shared" si="28"/>
        <v>0</v>
      </c>
      <c r="BU29" s="214">
        <f t="shared" si="28"/>
        <v>0</v>
      </c>
      <c r="BV29" s="214">
        <f t="shared" si="28"/>
        <v>0</v>
      </c>
      <c r="BW29" s="214">
        <f t="shared" si="28"/>
        <v>0</v>
      </c>
      <c r="BX29" s="214">
        <f t="shared" si="28"/>
        <v>0</v>
      </c>
      <c r="BY29" s="214">
        <f t="shared" si="28"/>
        <v>0</v>
      </c>
      <c r="BZ29" s="214">
        <f t="shared" si="28"/>
        <v>0</v>
      </c>
      <c r="CA29" s="214">
        <f t="shared" si="28"/>
        <v>0</v>
      </c>
      <c r="CB29" s="214">
        <f t="shared" si="28"/>
        <v>0</v>
      </c>
      <c r="CC29" s="214">
        <f t="shared" si="28"/>
        <v>0</v>
      </c>
      <c r="CD29" s="214">
        <f t="shared" si="28"/>
        <v>0</v>
      </c>
      <c r="CE29" s="214">
        <f t="shared" si="28"/>
        <v>0</v>
      </c>
    </row>
    <row r="30" spans="2:83" x14ac:dyDescent="0.25">
      <c r="B30" s="307"/>
      <c r="C30" s="54" t="s">
        <v>12</v>
      </c>
      <c r="E30" s="34">
        <f ca="1">(SUM(W80:AW80)+SUM(W130:AW130))/(SUM(Stock!W80:AW80)+SUM(Stock!W130:AW130))*1000000</f>
        <v>632.49999999999989</v>
      </c>
      <c r="F30" s="63"/>
      <c r="G30" s="16"/>
      <c r="H30" s="16"/>
      <c r="I30" s="16"/>
      <c r="J30" s="16"/>
      <c r="K30" s="16"/>
      <c r="L30" s="16"/>
      <c r="M30" s="16"/>
      <c r="N30" s="16"/>
      <c r="O30" s="16"/>
      <c r="P30" s="16"/>
      <c r="Q30" s="16"/>
      <c r="R30" s="16"/>
      <c r="S30" s="16"/>
      <c r="T30" s="16"/>
      <c r="U30" s="16"/>
      <c r="V30" s="16"/>
      <c r="W30" s="214">
        <f t="shared" ref="W30:BB30" ca="1" si="29">W80+W130</f>
        <v>8.0838397106793386E-2</v>
      </c>
      <c r="X30" s="214">
        <f t="shared" ca="1" si="29"/>
        <v>9.0084530046635247E-2</v>
      </c>
      <c r="Y30" s="214">
        <f t="shared" ca="1" si="29"/>
        <v>9.9700211090904017E-2</v>
      </c>
      <c r="Z30" s="214">
        <f t="shared" ca="1" si="29"/>
        <v>0.10862887341375949</v>
      </c>
      <c r="AA30" s="214">
        <f t="shared" ca="1" si="29"/>
        <v>0.11741628407084387</v>
      </c>
      <c r="AB30" s="214">
        <f t="shared" ca="1" si="29"/>
        <v>0.12645590804167839</v>
      </c>
      <c r="AC30" s="214">
        <f t="shared" ca="1" si="29"/>
        <v>0.13577523023149449</v>
      </c>
      <c r="AD30" s="214">
        <f t="shared" ca="1" si="29"/>
        <v>0.14582734627573463</v>
      </c>
      <c r="AE30" s="214">
        <f t="shared" ca="1" si="29"/>
        <v>0.15648699076933476</v>
      </c>
      <c r="AF30" s="214">
        <f t="shared" ca="1" si="29"/>
        <v>0.16828954117889044</v>
      </c>
      <c r="AG30" s="214">
        <f t="shared" ca="1" si="29"/>
        <v>0.18098401032145237</v>
      </c>
      <c r="AH30" s="214">
        <f t="shared" ca="1" si="29"/>
        <v>0.19421279955392856</v>
      </c>
      <c r="AI30" s="214">
        <f t="shared" ca="1" si="29"/>
        <v>0.20723303761547618</v>
      </c>
      <c r="AJ30" s="214">
        <f t="shared" ca="1" si="29"/>
        <v>0.22067702947321427</v>
      </c>
      <c r="AK30" s="214">
        <f t="shared" ca="1" si="29"/>
        <v>0.23543668680373808</v>
      </c>
      <c r="AL30" s="214">
        <f t="shared" ca="1" si="29"/>
        <v>0.2520279758131666</v>
      </c>
      <c r="AM30" s="214">
        <f t="shared" ca="1" si="29"/>
        <v>0.27054610458202377</v>
      </c>
      <c r="AN30" s="214">
        <f t="shared" ca="1" si="29"/>
        <v>0.29109068433054763</v>
      </c>
      <c r="AO30" s="214">
        <f t="shared" ca="1" si="29"/>
        <v>0.31398812797838094</v>
      </c>
      <c r="AP30" s="214">
        <f t="shared" ca="1" si="29"/>
        <v>0.33836547728369049</v>
      </c>
      <c r="AQ30" s="214">
        <f t="shared" ca="1" si="29"/>
        <v>0.36250576673518037</v>
      </c>
      <c r="AR30" s="214">
        <f t="shared" ca="1" si="29"/>
        <v>0.38174894856792435</v>
      </c>
      <c r="AS30" s="214">
        <f t="shared" ca="1" si="29"/>
        <v>0.39460604011513928</v>
      </c>
      <c r="AT30" s="214">
        <f t="shared" ca="1" si="29"/>
        <v>0.40056236052771843</v>
      </c>
      <c r="AU30" s="214">
        <f t="shared" si="29"/>
        <v>0</v>
      </c>
      <c r="AV30" s="214">
        <f t="shared" si="29"/>
        <v>0</v>
      </c>
      <c r="AW30" s="214">
        <f t="shared" si="29"/>
        <v>0</v>
      </c>
      <c r="AX30" s="214">
        <f t="shared" si="29"/>
        <v>0</v>
      </c>
      <c r="AY30" s="214">
        <f t="shared" si="29"/>
        <v>0</v>
      </c>
      <c r="AZ30" s="214">
        <f t="shared" si="29"/>
        <v>0</v>
      </c>
      <c r="BA30" s="214">
        <f t="shared" si="29"/>
        <v>0</v>
      </c>
      <c r="BB30" s="214">
        <f t="shared" si="29"/>
        <v>0</v>
      </c>
      <c r="BC30" s="214">
        <f t="shared" ref="BC30:CE30" si="30">BC80+BC130</f>
        <v>0</v>
      </c>
      <c r="BD30" s="214">
        <f t="shared" si="30"/>
        <v>0</v>
      </c>
      <c r="BE30" s="214">
        <f t="shared" si="30"/>
        <v>0</v>
      </c>
      <c r="BF30" s="214">
        <f t="shared" si="30"/>
        <v>0</v>
      </c>
      <c r="BG30" s="214">
        <f t="shared" si="30"/>
        <v>0</v>
      </c>
      <c r="BH30" s="214">
        <f t="shared" si="30"/>
        <v>0</v>
      </c>
      <c r="BI30" s="214">
        <f t="shared" si="30"/>
        <v>0</v>
      </c>
      <c r="BJ30" s="214">
        <f t="shared" si="30"/>
        <v>0</v>
      </c>
      <c r="BK30" s="214">
        <f t="shared" si="30"/>
        <v>0</v>
      </c>
      <c r="BL30" s="214">
        <f t="shared" si="30"/>
        <v>0</v>
      </c>
      <c r="BM30" s="214">
        <f t="shared" si="30"/>
        <v>0</v>
      </c>
      <c r="BN30" s="214">
        <f t="shared" si="30"/>
        <v>0</v>
      </c>
      <c r="BO30" s="214">
        <f t="shared" si="30"/>
        <v>0</v>
      </c>
      <c r="BP30" s="214">
        <f t="shared" si="30"/>
        <v>0</v>
      </c>
      <c r="BQ30" s="214">
        <f t="shared" si="30"/>
        <v>0</v>
      </c>
      <c r="BR30" s="214">
        <f t="shared" si="30"/>
        <v>0</v>
      </c>
      <c r="BS30" s="214">
        <f t="shared" si="30"/>
        <v>0</v>
      </c>
      <c r="BT30" s="214">
        <f t="shared" si="30"/>
        <v>0</v>
      </c>
      <c r="BU30" s="214">
        <f t="shared" si="30"/>
        <v>0</v>
      </c>
      <c r="BV30" s="214">
        <f t="shared" si="30"/>
        <v>0</v>
      </c>
      <c r="BW30" s="214">
        <f t="shared" si="30"/>
        <v>0</v>
      </c>
      <c r="BX30" s="214">
        <f t="shared" si="30"/>
        <v>0</v>
      </c>
      <c r="BY30" s="214">
        <f t="shared" si="30"/>
        <v>0</v>
      </c>
      <c r="BZ30" s="214">
        <f t="shared" si="30"/>
        <v>0</v>
      </c>
      <c r="CA30" s="214">
        <f t="shared" si="30"/>
        <v>0</v>
      </c>
      <c r="CB30" s="214">
        <f t="shared" si="30"/>
        <v>0</v>
      </c>
      <c r="CC30" s="214">
        <f t="shared" si="30"/>
        <v>0</v>
      </c>
      <c r="CD30" s="214">
        <f t="shared" si="30"/>
        <v>0</v>
      </c>
      <c r="CE30" s="214">
        <f t="shared" si="30"/>
        <v>0</v>
      </c>
    </row>
    <row r="31" spans="2:83" x14ac:dyDescent="0.25">
      <c r="B31" s="307"/>
      <c r="C31" s="3" t="s">
        <v>76</v>
      </c>
      <c r="E31" s="34"/>
      <c r="F31" s="63"/>
      <c r="G31" s="17"/>
      <c r="H31" s="17"/>
      <c r="I31" s="17"/>
      <c r="J31" s="17"/>
      <c r="K31" s="17"/>
      <c r="L31" s="17"/>
      <c r="M31" s="17"/>
      <c r="N31" s="17"/>
      <c r="O31" s="17"/>
      <c r="P31" s="17"/>
      <c r="Q31" s="17"/>
      <c r="R31" s="17"/>
      <c r="S31" s="17"/>
      <c r="T31" s="17"/>
      <c r="U31" s="17"/>
      <c r="V31" s="17"/>
      <c r="W31" s="30">
        <f t="shared" ref="W31:CE31" ca="1" si="31">W29+W30</f>
        <v>0.18394430308367971</v>
      </c>
      <c r="X31" s="30">
        <f t="shared" ca="1" si="31"/>
        <v>0.20435637002095339</v>
      </c>
      <c r="Y31" s="30">
        <f t="shared" ca="1" si="31"/>
        <v>0.22724947772903525</v>
      </c>
      <c r="Z31" s="30">
        <f t="shared" ca="1" si="31"/>
        <v>0.25377555856723866</v>
      </c>
      <c r="AA31" s="30">
        <f t="shared" ca="1" si="31"/>
        <v>0.28511519350063552</v>
      </c>
      <c r="AB31" s="30">
        <f t="shared" ca="1" si="31"/>
        <v>0.32281228888959507</v>
      </c>
      <c r="AC31" s="30">
        <f t="shared" ca="1" si="31"/>
        <v>0.36577296821066119</v>
      </c>
      <c r="AD31" s="30">
        <f t="shared" ca="1" si="31"/>
        <v>0.41488798106740127</v>
      </c>
      <c r="AE31" s="30">
        <f t="shared" ca="1" si="31"/>
        <v>0.46837028868600145</v>
      </c>
      <c r="AF31" s="30">
        <f t="shared" ca="1" si="31"/>
        <v>0.52525718701222379</v>
      </c>
      <c r="AG31" s="30">
        <f t="shared" ca="1" si="31"/>
        <v>0.58343963532145238</v>
      </c>
      <c r="AH31" s="30">
        <f t="shared" ca="1" si="31"/>
        <v>0.64260488288726192</v>
      </c>
      <c r="AI31" s="30">
        <f t="shared" ca="1" si="31"/>
        <v>0.70169220428214274</v>
      </c>
      <c r="AJ31" s="30">
        <f t="shared" ca="1" si="31"/>
        <v>0.76157116388571411</v>
      </c>
      <c r="AK31" s="30">
        <f t="shared" ca="1" si="31"/>
        <v>0.83134885267657133</v>
      </c>
      <c r="AL31" s="30">
        <f t="shared" ca="1" si="31"/>
        <v>0.93990612950116648</v>
      </c>
      <c r="AM31" s="30">
        <f t="shared" ca="1" si="31"/>
        <v>1.093302778339357</v>
      </c>
      <c r="AN31" s="30">
        <f t="shared" ca="1" si="31"/>
        <v>1.2976178144427142</v>
      </c>
      <c r="AO31" s="30">
        <f t="shared" ca="1" si="31"/>
        <v>1.523071091423881</v>
      </c>
      <c r="AP31" s="30">
        <f t="shared" ca="1" si="31"/>
        <v>1.7642480007850239</v>
      </c>
      <c r="AQ31" s="30">
        <f t="shared" ca="1" si="31"/>
        <v>1.9869412719698469</v>
      </c>
      <c r="AR31" s="30">
        <f t="shared" ca="1" si="31"/>
        <v>2.1758197723109243</v>
      </c>
      <c r="AS31" s="30">
        <f t="shared" ca="1" si="31"/>
        <v>2.3116734556439726</v>
      </c>
      <c r="AT31" s="30">
        <f t="shared" ca="1" si="31"/>
        <v>2.4001787794982183</v>
      </c>
      <c r="AU31" s="30">
        <f t="shared" si="31"/>
        <v>0</v>
      </c>
      <c r="AV31" s="30">
        <f t="shared" si="31"/>
        <v>0</v>
      </c>
      <c r="AW31" s="30">
        <f t="shared" si="31"/>
        <v>0</v>
      </c>
      <c r="AX31" s="30">
        <f t="shared" si="31"/>
        <v>0</v>
      </c>
      <c r="AY31" s="30">
        <f t="shared" si="31"/>
        <v>0</v>
      </c>
      <c r="AZ31" s="30">
        <f t="shared" si="31"/>
        <v>0</v>
      </c>
      <c r="BA31" s="30">
        <f t="shared" si="31"/>
        <v>0</v>
      </c>
      <c r="BB31" s="30">
        <f t="shared" si="31"/>
        <v>0</v>
      </c>
      <c r="BC31" s="30">
        <f t="shared" si="31"/>
        <v>0</v>
      </c>
      <c r="BD31" s="30">
        <f t="shared" si="31"/>
        <v>0</v>
      </c>
      <c r="BE31" s="30">
        <f t="shared" si="31"/>
        <v>0</v>
      </c>
      <c r="BF31" s="30">
        <f t="shared" si="31"/>
        <v>0</v>
      </c>
      <c r="BG31" s="30">
        <f t="shared" si="31"/>
        <v>0</v>
      </c>
      <c r="BH31" s="30">
        <f t="shared" si="31"/>
        <v>0</v>
      </c>
      <c r="BI31" s="30">
        <f t="shared" si="31"/>
        <v>0</v>
      </c>
      <c r="BJ31" s="30">
        <f t="shared" si="31"/>
        <v>0</v>
      </c>
      <c r="BK31" s="30">
        <f t="shared" si="31"/>
        <v>0</v>
      </c>
      <c r="BL31" s="30">
        <f t="shared" si="31"/>
        <v>0</v>
      </c>
      <c r="BM31" s="30">
        <f t="shared" si="31"/>
        <v>0</v>
      </c>
      <c r="BN31" s="30">
        <f t="shared" si="31"/>
        <v>0</v>
      </c>
      <c r="BO31" s="30">
        <f t="shared" si="31"/>
        <v>0</v>
      </c>
      <c r="BP31" s="30">
        <f t="shared" si="31"/>
        <v>0</v>
      </c>
      <c r="BQ31" s="30">
        <f t="shared" si="31"/>
        <v>0</v>
      </c>
      <c r="BR31" s="30">
        <f t="shared" si="31"/>
        <v>0</v>
      </c>
      <c r="BS31" s="30">
        <f t="shared" si="31"/>
        <v>0</v>
      </c>
      <c r="BT31" s="30">
        <f t="shared" si="31"/>
        <v>0</v>
      </c>
      <c r="BU31" s="30">
        <f t="shared" si="31"/>
        <v>0</v>
      </c>
      <c r="BV31" s="30">
        <f t="shared" si="31"/>
        <v>0</v>
      </c>
      <c r="BW31" s="30">
        <f t="shared" si="31"/>
        <v>0</v>
      </c>
      <c r="BX31" s="30">
        <f t="shared" si="31"/>
        <v>0</v>
      </c>
      <c r="BY31" s="30">
        <f t="shared" si="31"/>
        <v>0</v>
      </c>
      <c r="BZ31" s="30">
        <f t="shared" si="31"/>
        <v>0</v>
      </c>
      <c r="CA31" s="30">
        <f t="shared" si="31"/>
        <v>0</v>
      </c>
      <c r="CB31" s="30">
        <f t="shared" si="31"/>
        <v>0</v>
      </c>
      <c r="CC31" s="30">
        <f t="shared" si="31"/>
        <v>0</v>
      </c>
      <c r="CD31" s="30">
        <f t="shared" si="31"/>
        <v>0</v>
      </c>
      <c r="CE31" s="30">
        <f t="shared" si="31"/>
        <v>0</v>
      </c>
    </row>
    <row r="32" spans="2:83" ht="24" x14ac:dyDescent="0.25">
      <c r="B32" s="307" t="s">
        <v>73</v>
      </c>
      <c r="C32" s="54" t="s">
        <v>13</v>
      </c>
      <c r="E32" s="34">
        <f ca="1">(SUM(W82:AW82)+SUM(W132:AW132))/(SUM(Stock!W82:AW82)+SUM(Stock!W132:AW132))*1000000</f>
        <v>489.99999999999989</v>
      </c>
      <c r="F32" s="63"/>
      <c r="G32" s="16"/>
      <c r="H32" s="16"/>
      <c r="I32" s="16"/>
      <c r="J32" s="16"/>
      <c r="K32" s="16"/>
      <c r="L32" s="16"/>
      <c r="M32" s="16"/>
      <c r="N32" s="16"/>
      <c r="O32" s="16"/>
      <c r="P32" s="16"/>
      <c r="Q32" s="16"/>
      <c r="R32" s="16"/>
      <c r="S32" s="16"/>
      <c r="T32" s="16"/>
      <c r="U32" s="16"/>
      <c r="V32" s="16"/>
      <c r="W32" s="214">
        <f t="shared" ref="W32:BB32" ca="1" si="32">W82+W132</f>
        <v>3.1204248184434825E-2</v>
      </c>
      <c r="X32" s="214">
        <f t="shared" ca="1" si="32"/>
        <v>3.8292686258834148E-2</v>
      </c>
      <c r="Y32" s="214">
        <f t="shared" ca="1" si="32"/>
        <v>4.779297528305846E-2</v>
      </c>
      <c r="Z32" s="214">
        <f t="shared" ca="1" si="32"/>
        <v>5.9477179320685365E-2</v>
      </c>
      <c r="AA32" s="214">
        <f t="shared" ca="1" si="32"/>
        <v>7.3037912991286535E-2</v>
      </c>
      <c r="AB32" s="214">
        <f t="shared" ca="1" si="32"/>
        <v>8.8468508524478767E-2</v>
      </c>
      <c r="AC32" s="214">
        <f t="shared" ca="1" si="32"/>
        <v>0.10491383528095435</v>
      </c>
      <c r="AD32" s="214">
        <f t="shared" ca="1" si="32"/>
        <v>0.12157667132956904</v>
      </c>
      <c r="AE32" s="214">
        <f t="shared" ca="1" si="32"/>
        <v>0.13842203350320542</v>
      </c>
      <c r="AF32" s="214">
        <f t="shared" ca="1" si="32"/>
        <v>0.15540653241989733</v>
      </c>
      <c r="AG32" s="214">
        <f t="shared" ca="1" si="32"/>
        <v>0.17248412252692957</v>
      </c>
      <c r="AH32" s="214">
        <f t="shared" ca="1" si="32"/>
        <v>0.18962309493214552</v>
      </c>
      <c r="AI32" s="214">
        <f t="shared" ca="1" si="32"/>
        <v>0.20677218806067713</v>
      </c>
      <c r="AJ32" s="214">
        <f t="shared" ca="1" si="32"/>
        <v>0.22380002652889691</v>
      </c>
      <c r="AK32" s="214">
        <f t="shared" ca="1" si="32"/>
        <v>0.24048870079663198</v>
      </c>
      <c r="AL32" s="214">
        <f t="shared" ca="1" si="32"/>
        <v>0.25647424696255955</v>
      </c>
      <c r="AM32" s="214">
        <f t="shared" ca="1" si="32"/>
        <v>0.27132372138232375</v>
      </c>
      <c r="AN32" s="214">
        <f t="shared" ca="1" si="32"/>
        <v>0.28469392080882694</v>
      </c>
      <c r="AO32" s="214">
        <f t="shared" ca="1" si="32"/>
        <v>0.29635659262286684</v>
      </c>
      <c r="AP32" s="214">
        <f t="shared" ca="1" si="32"/>
        <v>0.30635647919094328</v>
      </c>
      <c r="AQ32" s="214">
        <f t="shared" ca="1" si="32"/>
        <v>0.31443068165962473</v>
      </c>
      <c r="AR32" s="214">
        <f t="shared" ca="1" si="32"/>
        <v>0.32049636540728466</v>
      </c>
      <c r="AS32" s="214">
        <f t="shared" ca="1" si="32"/>
        <v>0.32594049354061394</v>
      </c>
      <c r="AT32" s="214">
        <f t="shared" ca="1" si="32"/>
        <v>0.334668056620885</v>
      </c>
      <c r="AU32" s="214">
        <f t="shared" si="32"/>
        <v>0</v>
      </c>
      <c r="AV32" s="214">
        <f t="shared" si="32"/>
        <v>0</v>
      </c>
      <c r="AW32" s="214">
        <f t="shared" si="32"/>
        <v>0</v>
      </c>
      <c r="AX32" s="214">
        <f t="shared" si="32"/>
        <v>0</v>
      </c>
      <c r="AY32" s="214">
        <f t="shared" si="32"/>
        <v>0</v>
      </c>
      <c r="AZ32" s="214">
        <f t="shared" si="32"/>
        <v>0</v>
      </c>
      <c r="BA32" s="214">
        <f t="shared" si="32"/>
        <v>0</v>
      </c>
      <c r="BB32" s="214">
        <f t="shared" si="32"/>
        <v>0</v>
      </c>
      <c r="BC32" s="214">
        <f t="shared" ref="BC32:CE32" si="33">BC82+BC132</f>
        <v>0</v>
      </c>
      <c r="BD32" s="214">
        <f t="shared" si="33"/>
        <v>0</v>
      </c>
      <c r="BE32" s="214">
        <f t="shared" si="33"/>
        <v>0</v>
      </c>
      <c r="BF32" s="214">
        <f t="shared" si="33"/>
        <v>0</v>
      </c>
      <c r="BG32" s="214">
        <f t="shared" si="33"/>
        <v>0</v>
      </c>
      <c r="BH32" s="214">
        <f t="shared" si="33"/>
        <v>0</v>
      </c>
      <c r="BI32" s="214">
        <f t="shared" si="33"/>
        <v>0</v>
      </c>
      <c r="BJ32" s="214">
        <f t="shared" si="33"/>
        <v>0</v>
      </c>
      <c r="BK32" s="214">
        <f t="shared" si="33"/>
        <v>0</v>
      </c>
      <c r="BL32" s="214">
        <f t="shared" si="33"/>
        <v>0</v>
      </c>
      <c r="BM32" s="214">
        <f t="shared" si="33"/>
        <v>0</v>
      </c>
      <c r="BN32" s="214">
        <f t="shared" si="33"/>
        <v>0</v>
      </c>
      <c r="BO32" s="214">
        <f t="shared" si="33"/>
        <v>0</v>
      </c>
      <c r="BP32" s="214">
        <f t="shared" si="33"/>
        <v>0</v>
      </c>
      <c r="BQ32" s="214">
        <f t="shared" si="33"/>
        <v>0</v>
      </c>
      <c r="BR32" s="214">
        <f t="shared" si="33"/>
        <v>0</v>
      </c>
      <c r="BS32" s="214">
        <f t="shared" si="33"/>
        <v>0</v>
      </c>
      <c r="BT32" s="214">
        <f t="shared" si="33"/>
        <v>0</v>
      </c>
      <c r="BU32" s="214">
        <f t="shared" si="33"/>
        <v>0</v>
      </c>
      <c r="BV32" s="214">
        <f t="shared" si="33"/>
        <v>0</v>
      </c>
      <c r="BW32" s="214">
        <f t="shared" si="33"/>
        <v>0</v>
      </c>
      <c r="BX32" s="214">
        <f t="shared" si="33"/>
        <v>0</v>
      </c>
      <c r="BY32" s="214">
        <f t="shared" si="33"/>
        <v>0</v>
      </c>
      <c r="BZ32" s="214">
        <f t="shared" si="33"/>
        <v>0</v>
      </c>
      <c r="CA32" s="214">
        <f t="shared" si="33"/>
        <v>0</v>
      </c>
      <c r="CB32" s="214">
        <f t="shared" si="33"/>
        <v>0</v>
      </c>
      <c r="CC32" s="214">
        <f t="shared" si="33"/>
        <v>0</v>
      </c>
      <c r="CD32" s="214">
        <f t="shared" si="33"/>
        <v>0</v>
      </c>
      <c r="CE32" s="214">
        <f t="shared" si="33"/>
        <v>0</v>
      </c>
    </row>
    <row r="33" spans="2:83" x14ac:dyDescent="0.25">
      <c r="B33" s="307"/>
      <c r="C33" s="54" t="s">
        <v>14</v>
      </c>
      <c r="E33" s="34">
        <f ca="1">(SUM(W83:AW83)+SUM(W133:AW133))/(SUM(Stock!W83:AW83)+SUM(Stock!W133:AW133))*1000000</f>
        <v>3000.0000000000009</v>
      </c>
      <c r="F33" s="63"/>
      <c r="G33" s="16"/>
      <c r="H33" s="16"/>
      <c r="I33" s="16"/>
      <c r="J33" s="16"/>
      <c r="K33" s="16"/>
      <c r="L33" s="16"/>
      <c r="M33" s="16"/>
      <c r="N33" s="16"/>
      <c r="O33" s="16"/>
      <c r="P33" s="16"/>
      <c r="Q33" s="16"/>
      <c r="R33" s="16"/>
      <c r="S33" s="16"/>
      <c r="T33" s="16"/>
      <c r="U33" s="16"/>
      <c r="V33" s="16"/>
      <c r="W33" s="214">
        <f t="shared" ref="W33:BB33" ca="1" si="34">W83+W133</f>
        <v>8.7400000000000005E-2</v>
      </c>
      <c r="X33" s="214">
        <f t="shared" ca="1" si="34"/>
        <v>0.153</v>
      </c>
      <c r="Y33" s="214">
        <f t="shared" ca="1" si="34"/>
        <v>0.27</v>
      </c>
      <c r="Z33" s="214">
        <f t="shared" ca="1" si="34"/>
        <v>0.41222222222222221</v>
      </c>
      <c r="AA33" s="214">
        <f t="shared" ca="1" si="34"/>
        <v>0.51555555555555554</v>
      </c>
      <c r="AB33" s="214">
        <f t="shared" ca="1" si="34"/>
        <v>0.57111111111111112</v>
      </c>
      <c r="AC33" s="214">
        <f t="shared" ca="1" si="34"/>
        <v>0.5955555555555555</v>
      </c>
      <c r="AD33" s="214">
        <f t="shared" ca="1" si="34"/>
        <v>0.6</v>
      </c>
      <c r="AE33" s="214">
        <f t="shared" ca="1" si="34"/>
        <v>0.6</v>
      </c>
      <c r="AF33" s="214">
        <f t="shared" ca="1" si="34"/>
        <v>0.6</v>
      </c>
      <c r="AG33" s="214">
        <f t="shared" ca="1" si="34"/>
        <v>0.6</v>
      </c>
      <c r="AH33" s="214">
        <f t="shared" ca="1" si="34"/>
        <v>0.6</v>
      </c>
      <c r="AI33" s="214">
        <f t="shared" ca="1" si="34"/>
        <v>0.6</v>
      </c>
      <c r="AJ33" s="214">
        <f t="shared" ca="1" si="34"/>
        <v>0.6</v>
      </c>
      <c r="AK33" s="214">
        <f t="shared" ca="1" si="34"/>
        <v>0.6</v>
      </c>
      <c r="AL33" s="214">
        <f t="shared" ca="1" si="34"/>
        <v>0.6</v>
      </c>
      <c r="AM33" s="214">
        <f t="shared" ca="1" si="34"/>
        <v>0.56999999999999995</v>
      </c>
      <c r="AN33" s="214">
        <f t="shared" ca="1" si="34"/>
        <v>0.5</v>
      </c>
      <c r="AO33" s="214">
        <f t="shared" ca="1" si="34"/>
        <v>0.41533333333333339</v>
      </c>
      <c r="AP33" s="214">
        <f t="shared" ca="1" si="34"/>
        <v>0.34844444444444445</v>
      </c>
      <c r="AQ33" s="214">
        <f t="shared" ca="1" si="34"/>
        <v>0.312</v>
      </c>
      <c r="AR33" s="214">
        <f t="shared" ca="1" si="34"/>
        <v>0.28755555555555556</v>
      </c>
      <c r="AS33" s="214">
        <f t="shared" ca="1" si="34"/>
        <v>0.27177777777777773</v>
      </c>
      <c r="AT33" s="214">
        <f t="shared" ca="1" si="34"/>
        <v>0.26111111111111113</v>
      </c>
      <c r="AU33" s="214">
        <f t="shared" si="34"/>
        <v>0</v>
      </c>
      <c r="AV33" s="214">
        <f t="shared" si="34"/>
        <v>0</v>
      </c>
      <c r="AW33" s="214">
        <f t="shared" si="34"/>
        <v>0</v>
      </c>
      <c r="AX33" s="214">
        <f t="shared" si="34"/>
        <v>0</v>
      </c>
      <c r="AY33" s="214">
        <f t="shared" si="34"/>
        <v>0</v>
      </c>
      <c r="AZ33" s="214">
        <f t="shared" si="34"/>
        <v>0</v>
      </c>
      <c r="BA33" s="214">
        <f t="shared" si="34"/>
        <v>0</v>
      </c>
      <c r="BB33" s="214">
        <f t="shared" si="34"/>
        <v>0</v>
      </c>
      <c r="BC33" s="214">
        <f t="shared" ref="BC33:CE33" si="35">BC83+BC133</f>
        <v>0</v>
      </c>
      <c r="BD33" s="214">
        <f t="shared" si="35"/>
        <v>0</v>
      </c>
      <c r="BE33" s="214">
        <f t="shared" si="35"/>
        <v>0</v>
      </c>
      <c r="BF33" s="214">
        <f t="shared" si="35"/>
        <v>0</v>
      </c>
      <c r="BG33" s="214">
        <f t="shared" si="35"/>
        <v>0</v>
      </c>
      <c r="BH33" s="214">
        <f t="shared" si="35"/>
        <v>0</v>
      </c>
      <c r="BI33" s="214">
        <f t="shared" si="35"/>
        <v>0</v>
      </c>
      <c r="BJ33" s="214">
        <f t="shared" si="35"/>
        <v>0</v>
      </c>
      <c r="BK33" s="214">
        <f t="shared" si="35"/>
        <v>0</v>
      </c>
      <c r="BL33" s="214">
        <f t="shared" si="35"/>
        <v>0</v>
      </c>
      <c r="BM33" s="214">
        <f t="shared" si="35"/>
        <v>0</v>
      </c>
      <c r="BN33" s="214">
        <f t="shared" si="35"/>
        <v>0</v>
      </c>
      <c r="BO33" s="214">
        <f t="shared" si="35"/>
        <v>0</v>
      </c>
      <c r="BP33" s="214">
        <f t="shared" si="35"/>
        <v>0</v>
      </c>
      <c r="BQ33" s="214">
        <f t="shared" si="35"/>
        <v>0</v>
      </c>
      <c r="BR33" s="214">
        <f t="shared" si="35"/>
        <v>0</v>
      </c>
      <c r="BS33" s="214">
        <f t="shared" si="35"/>
        <v>0</v>
      </c>
      <c r="BT33" s="214">
        <f t="shared" si="35"/>
        <v>0</v>
      </c>
      <c r="BU33" s="214">
        <f t="shared" si="35"/>
        <v>0</v>
      </c>
      <c r="BV33" s="214">
        <f t="shared" si="35"/>
        <v>0</v>
      </c>
      <c r="BW33" s="214">
        <f t="shared" si="35"/>
        <v>0</v>
      </c>
      <c r="BX33" s="214">
        <f t="shared" si="35"/>
        <v>0</v>
      </c>
      <c r="BY33" s="214">
        <f t="shared" si="35"/>
        <v>0</v>
      </c>
      <c r="BZ33" s="214">
        <f t="shared" si="35"/>
        <v>0</v>
      </c>
      <c r="CA33" s="214">
        <f t="shared" si="35"/>
        <v>0</v>
      </c>
      <c r="CB33" s="214">
        <f t="shared" si="35"/>
        <v>0</v>
      </c>
      <c r="CC33" s="214">
        <f t="shared" si="35"/>
        <v>0</v>
      </c>
      <c r="CD33" s="214">
        <f t="shared" si="35"/>
        <v>0</v>
      </c>
      <c r="CE33" s="214">
        <f t="shared" si="35"/>
        <v>0</v>
      </c>
    </row>
    <row r="34" spans="2:83" x14ac:dyDescent="0.25">
      <c r="B34" s="307"/>
      <c r="C34" s="54" t="s">
        <v>15</v>
      </c>
      <c r="E34" s="34">
        <f ca="1">(SUM(W84:AW84)+SUM(W134:AW134))/(SUM(Stock!W84:AW84)+SUM(Stock!W134:AW134))*1000000</f>
        <v>490</v>
      </c>
      <c r="F34" s="63"/>
      <c r="G34" s="16"/>
      <c r="H34" s="16"/>
      <c r="I34" s="16"/>
      <c r="J34" s="16"/>
      <c r="K34" s="16"/>
      <c r="L34" s="16"/>
      <c r="M34" s="16"/>
      <c r="N34" s="16"/>
      <c r="O34" s="16"/>
      <c r="P34" s="16"/>
      <c r="Q34" s="16"/>
      <c r="R34" s="16"/>
      <c r="S34" s="16"/>
      <c r="T34" s="16"/>
      <c r="U34" s="16"/>
      <c r="V34" s="16"/>
      <c r="W34" s="214">
        <f t="shared" ref="W34:BB34" ca="1" si="36">W84+W134</f>
        <v>9.9969967236867158E-2</v>
      </c>
      <c r="X34" s="214">
        <f t="shared" ca="1" si="36"/>
        <v>0.10751880569856845</v>
      </c>
      <c r="Y34" s="214">
        <f t="shared" ca="1" si="36"/>
        <v>0.11221968734769334</v>
      </c>
      <c r="Z34" s="214">
        <f t="shared" ca="1" si="36"/>
        <v>0.11402839476062224</v>
      </c>
      <c r="AA34" s="214">
        <f t="shared" ca="1" si="36"/>
        <v>0.11425690857777779</v>
      </c>
      <c r="AB34" s="214">
        <f t="shared" ca="1" si="36"/>
        <v>0.11425690857777779</v>
      </c>
      <c r="AC34" s="214">
        <f t="shared" ca="1" si="36"/>
        <v>0.11425690857777779</v>
      </c>
      <c r="AD34" s="214">
        <f t="shared" ca="1" si="36"/>
        <v>0.11425690857777779</v>
      </c>
      <c r="AE34" s="214">
        <f t="shared" ca="1" si="36"/>
        <v>0.11425690857777779</v>
      </c>
      <c r="AF34" s="214">
        <f t="shared" ca="1" si="36"/>
        <v>0.11425690857777779</v>
      </c>
      <c r="AG34" s="214">
        <f t="shared" ca="1" si="36"/>
        <v>0.11425690857777779</v>
      </c>
      <c r="AH34" s="214">
        <f t="shared" ca="1" si="36"/>
        <v>0.11425690857777779</v>
      </c>
      <c r="AI34" s="214">
        <f t="shared" ca="1" si="36"/>
        <v>0.11425690857777779</v>
      </c>
      <c r="AJ34" s="214">
        <f t="shared" ca="1" si="36"/>
        <v>0.11425690857777779</v>
      </c>
      <c r="AK34" s="214">
        <f t="shared" ca="1" si="36"/>
        <v>0.11425690857777779</v>
      </c>
      <c r="AL34" s="214">
        <f t="shared" ca="1" si="36"/>
        <v>0.11425690857777779</v>
      </c>
      <c r="AM34" s="214">
        <f t="shared" ca="1" si="36"/>
        <v>0.11425690857777779</v>
      </c>
      <c r="AN34" s="214">
        <f t="shared" ca="1" si="36"/>
        <v>0.11425690857777779</v>
      </c>
      <c r="AO34" s="214">
        <f t="shared" ca="1" si="36"/>
        <v>0.11425690857777779</v>
      </c>
      <c r="AP34" s="214">
        <f t="shared" ca="1" si="36"/>
        <v>0.11444640432495602</v>
      </c>
      <c r="AQ34" s="214">
        <f t="shared" ca="1" si="36"/>
        <v>0.11401538102325276</v>
      </c>
      <c r="AR34" s="214">
        <f t="shared" ca="1" si="36"/>
        <v>0.11241719053322292</v>
      </c>
      <c r="AS34" s="214">
        <f t="shared" ca="1" si="36"/>
        <v>0.10875690281934819</v>
      </c>
      <c r="AT34" s="214">
        <f t="shared" ca="1" si="36"/>
        <v>0.10357592392925596</v>
      </c>
      <c r="AU34" s="214">
        <f t="shared" si="36"/>
        <v>0</v>
      </c>
      <c r="AV34" s="214">
        <f t="shared" si="36"/>
        <v>0</v>
      </c>
      <c r="AW34" s="214">
        <f t="shared" si="36"/>
        <v>0</v>
      </c>
      <c r="AX34" s="214">
        <f t="shared" si="36"/>
        <v>0</v>
      </c>
      <c r="AY34" s="214">
        <f t="shared" si="36"/>
        <v>0</v>
      </c>
      <c r="AZ34" s="214">
        <f t="shared" si="36"/>
        <v>0</v>
      </c>
      <c r="BA34" s="214">
        <f t="shared" si="36"/>
        <v>0</v>
      </c>
      <c r="BB34" s="214">
        <f t="shared" si="36"/>
        <v>0</v>
      </c>
      <c r="BC34" s="214">
        <f t="shared" ref="BC34:CE34" si="37">BC84+BC134</f>
        <v>0</v>
      </c>
      <c r="BD34" s="214">
        <f t="shared" si="37"/>
        <v>0</v>
      </c>
      <c r="BE34" s="214">
        <f t="shared" si="37"/>
        <v>0</v>
      </c>
      <c r="BF34" s="214">
        <f t="shared" si="37"/>
        <v>0</v>
      </c>
      <c r="BG34" s="214">
        <f t="shared" si="37"/>
        <v>0</v>
      </c>
      <c r="BH34" s="214">
        <f t="shared" si="37"/>
        <v>0</v>
      </c>
      <c r="BI34" s="214">
        <f t="shared" si="37"/>
        <v>0</v>
      </c>
      <c r="BJ34" s="214">
        <f t="shared" si="37"/>
        <v>0</v>
      </c>
      <c r="BK34" s="214">
        <f t="shared" si="37"/>
        <v>0</v>
      </c>
      <c r="BL34" s="214">
        <f t="shared" si="37"/>
        <v>0</v>
      </c>
      <c r="BM34" s="214">
        <f t="shared" si="37"/>
        <v>0</v>
      </c>
      <c r="BN34" s="214">
        <f t="shared" si="37"/>
        <v>0</v>
      </c>
      <c r="BO34" s="214">
        <f t="shared" si="37"/>
        <v>0</v>
      </c>
      <c r="BP34" s="214">
        <f t="shared" si="37"/>
        <v>0</v>
      </c>
      <c r="BQ34" s="214">
        <f t="shared" si="37"/>
        <v>0</v>
      </c>
      <c r="BR34" s="214">
        <f t="shared" si="37"/>
        <v>0</v>
      </c>
      <c r="BS34" s="214">
        <f t="shared" si="37"/>
        <v>0</v>
      </c>
      <c r="BT34" s="214">
        <f t="shared" si="37"/>
        <v>0</v>
      </c>
      <c r="BU34" s="214">
        <f t="shared" si="37"/>
        <v>0</v>
      </c>
      <c r="BV34" s="214">
        <f t="shared" si="37"/>
        <v>0</v>
      </c>
      <c r="BW34" s="214">
        <f t="shared" si="37"/>
        <v>0</v>
      </c>
      <c r="BX34" s="214">
        <f t="shared" si="37"/>
        <v>0</v>
      </c>
      <c r="BY34" s="214">
        <f t="shared" si="37"/>
        <v>0</v>
      </c>
      <c r="BZ34" s="214">
        <f t="shared" si="37"/>
        <v>0</v>
      </c>
      <c r="CA34" s="214">
        <f t="shared" si="37"/>
        <v>0</v>
      </c>
      <c r="CB34" s="214">
        <f t="shared" si="37"/>
        <v>0</v>
      </c>
      <c r="CC34" s="214">
        <f t="shared" si="37"/>
        <v>0</v>
      </c>
      <c r="CD34" s="214">
        <f t="shared" si="37"/>
        <v>0</v>
      </c>
      <c r="CE34" s="214">
        <f t="shared" si="37"/>
        <v>0</v>
      </c>
    </row>
    <row r="35" spans="2:83" x14ac:dyDescent="0.25">
      <c r="B35" s="307"/>
      <c r="C35" s="54" t="s">
        <v>16</v>
      </c>
      <c r="E35" s="34">
        <f ca="1">(SUM(W85:AW85)+SUM(W135:AW135))/(SUM(Stock!W85:AW85)+SUM(Stock!W135:AW135))*1000000</f>
        <v>420</v>
      </c>
      <c r="F35" s="63"/>
      <c r="G35" s="16"/>
      <c r="H35" s="16"/>
      <c r="I35" s="16"/>
      <c r="J35" s="16"/>
      <c r="K35" s="16"/>
      <c r="L35" s="16"/>
      <c r="M35" s="16"/>
      <c r="N35" s="16"/>
      <c r="O35" s="16"/>
      <c r="P35" s="16"/>
      <c r="Q35" s="16"/>
      <c r="R35" s="16"/>
      <c r="S35" s="16"/>
      <c r="T35" s="16"/>
      <c r="U35" s="16"/>
      <c r="V35" s="16"/>
      <c r="W35" s="214">
        <f t="shared" ref="W35:BB35" ca="1" si="38">W85+W135</f>
        <v>0</v>
      </c>
      <c r="X35" s="214">
        <f t="shared" ca="1" si="38"/>
        <v>0</v>
      </c>
      <c r="Y35" s="214">
        <f t="shared" ca="1" si="38"/>
        <v>0</v>
      </c>
      <c r="Z35" s="214">
        <f t="shared" ca="1" si="38"/>
        <v>0</v>
      </c>
      <c r="AA35" s="214">
        <f t="shared" ca="1" si="38"/>
        <v>0</v>
      </c>
      <c r="AB35" s="214">
        <f t="shared" ca="1" si="38"/>
        <v>0</v>
      </c>
      <c r="AC35" s="214">
        <f t="shared" ca="1" si="38"/>
        <v>0</v>
      </c>
      <c r="AD35" s="214">
        <f t="shared" ca="1" si="38"/>
        <v>0</v>
      </c>
      <c r="AE35" s="214">
        <f t="shared" ca="1" si="38"/>
        <v>0</v>
      </c>
      <c r="AF35" s="214">
        <f t="shared" ca="1" si="38"/>
        <v>0</v>
      </c>
      <c r="AG35" s="214">
        <f t="shared" ca="1" si="38"/>
        <v>0</v>
      </c>
      <c r="AH35" s="214">
        <f t="shared" ca="1" si="38"/>
        <v>0</v>
      </c>
      <c r="AI35" s="214">
        <f t="shared" ca="1" si="38"/>
        <v>0</v>
      </c>
      <c r="AJ35" s="214">
        <f t="shared" ca="1" si="38"/>
        <v>0</v>
      </c>
      <c r="AK35" s="214">
        <f t="shared" ca="1" si="38"/>
        <v>0</v>
      </c>
      <c r="AL35" s="214">
        <f t="shared" ca="1" si="38"/>
        <v>4.1999999999999997E-3</v>
      </c>
      <c r="AM35" s="214">
        <f t="shared" ca="1" si="38"/>
        <v>1.3999999999999999E-2</v>
      </c>
      <c r="AN35" s="214">
        <f t="shared" ca="1" si="38"/>
        <v>3.3599999999999991E-2</v>
      </c>
      <c r="AO35" s="214">
        <f t="shared" ca="1" si="38"/>
        <v>5.5999999999999994E-2</v>
      </c>
      <c r="AP35" s="214">
        <f t="shared" ca="1" si="38"/>
        <v>7.7466666666666656E-2</v>
      </c>
      <c r="AQ35" s="214">
        <f t="shared" ca="1" si="38"/>
        <v>9.0533333333333327E-2</v>
      </c>
      <c r="AR35" s="214">
        <f t="shared" ca="1" si="38"/>
        <v>9.6599999999999991E-2</v>
      </c>
      <c r="AS35" s="214">
        <f t="shared" ca="1" si="38"/>
        <v>9.8000000000000004E-2</v>
      </c>
      <c r="AT35" s="214">
        <f t="shared" ca="1" si="38"/>
        <v>9.6600000000000019E-2</v>
      </c>
      <c r="AU35" s="214">
        <f t="shared" si="38"/>
        <v>0</v>
      </c>
      <c r="AV35" s="214">
        <f t="shared" si="38"/>
        <v>0</v>
      </c>
      <c r="AW35" s="214">
        <f t="shared" si="38"/>
        <v>0</v>
      </c>
      <c r="AX35" s="214">
        <f t="shared" si="38"/>
        <v>0</v>
      </c>
      <c r="AY35" s="214">
        <f t="shared" si="38"/>
        <v>0</v>
      </c>
      <c r="AZ35" s="214">
        <f t="shared" si="38"/>
        <v>0</v>
      </c>
      <c r="BA35" s="214">
        <f t="shared" si="38"/>
        <v>0</v>
      </c>
      <c r="BB35" s="214">
        <f t="shared" si="38"/>
        <v>0</v>
      </c>
      <c r="BC35" s="214">
        <f t="shared" ref="BC35:CE35" si="39">BC85+BC135</f>
        <v>0</v>
      </c>
      <c r="BD35" s="214">
        <f t="shared" si="39"/>
        <v>0</v>
      </c>
      <c r="BE35" s="214">
        <f t="shared" si="39"/>
        <v>0</v>
      </c>
      <c r="BF35" s="214">
        <f t="shared" si="39"/>
        <v>0</v>
      </c>
      <c r="BG35" s="214">
        <f t="shared" si="39"/>
        <v>0</v>
      </c>
      <c r="BH35" s="214">
        <f t="shared" si="39"/>
        <v>0</v>
      </c>
      <c r="BI35" s="214">
        <f t="shared" si="39"/>
        <v>0</v>
      </c>
      <c r="BJ35" s="214">
        <f t="shared" si="39"/>
        <v>0</v>
      </c>
      <c r="BK35" s="214">
        <f t="shared" si="39"/>
        <v>0</v>
      </c>
      <c r="BL35" s="214">
        <f t="shared" si="39"/>
        <v>0</v>
      </c>
      <c r="BM35" s="214">
        <f t="shared" si="39"/>
        <v>0</v>
      </c>
      <c r="BN35" s="214">
        <f t="shared" si="39"/>
        <v>0</v>
      </c>
      <c r="BO35" s="214">
        <f t="shared" si="39"/>
        <v>0</v>
      </c>
      <c r="BP35" s="214">
        <f t="shared" si="39"/>
        <v>0</v>
      </c>
      <c r="BQ35" s="214">
        <f t="shared" si="39"/>
        <v>0</v>
      </c>
      <c r="BR35" s="214">
        <f t="shared" si="39"/>
        <v>0</v>
      </c>
      <c r="BS35" s="214">
        <f t="shared" si="39"/>
        <v>0</v>
      </c>
      <c r="BT35" s="214">
        <f t="shared" si="39"/>
        <v>0</v>
      </c>
      <c r="BU35" s="214">
        <f t="shared" si="39"/>
        <v>0</v>
      </c>
      <c r="BV35" s="214">
        <f t="shared" si="39"/>
        <v>0</v>
      </c>
      <c r="BW35" s="214">
        <f t="shared" si="39"/>
        <v>0</v>
      </c>
      <c r="BX35" s="214">
        <f t="shared" si="39"/>
        <v>0</v>
      </c>
      <c r="BY35" s="214">
        <f t="shared" si="39"/>
        <v>0</v>
      </c>
      <c r="BZ35" s="214">
        <f t="shared" si="39"/>
        <v>0</v>
      </c>
      <c r="CA35" s="214">
        <f t="shared" si="39"/>
        <v>0</v>
      </c>
      <c r="CB35" s="214">
        <f t="shared" si="39"/>
        <v>0</v>
      </c>
      <c r="CC35" s="214">
        <f t="shared" si="39"/>
        <v>0</v>
      </c>
      <c r="CD35" s="214">
        <f t="shared" si="39"/>
        <v>0</v>
      </c>
      <c r="CE35" s="214">
        <f t="shared" si="39"/>
        <v>0</v>
      </c>
    </row>
    <row r="36" spans="2:83" ht="24" x14ac:dyDescent="0.25">
      <c r="B36" s="307"/>
      <c r="C36" s="54" t="s">
        <v>17</v>
      </c>
      <c r="E36" s="34">
        <f ca="1">(SUM(W86:AW86)+SUM(W136:AW136))/(SUM(Stock!W86:AW86)+SUM(Stock!W136:AW136))*1000000</f>
        <v>432</v>
      </c>
      <c r="F36" s="63"/>
      <c r="G36" s="16"/>
      <c r="H36" s="16"/>
      <c r="I36" s="16"/>
      <c r="J36" s="16"/>
      <c r="K36" s="16"/>
      <c r="L36" s="16"/>
      <c r="M36" s="16"/>
      <c r="N36" s="16"/>
      <c r="O36" s="16"/>
      <c r="P36" s="16"/>
      <c r="Q36" s="16"/>
      <c r="R36" s="16"/>
      <c r="S36" s="16"/>
      <c r="T36" s="16"/>
      <c r="U36" s="16"/>
      <c r="V36" s="16"/>
      <c r="W36" s="214">
        <f t="shared" ref="W36:BB36" ca="1" si="40">W86+W136</f>
        <v>0</v>
      </c>
      <c r="X36" s="214">
        <f t="shared" ca="1" si="40"/>
        <v>0</v>
      </c>
      <c r="Y36" s="214">
        <f t="shared" ca="1" si="40"/>
        <v>0</v>
      </c>
      <c r="Z36" s="214">
        <f t="shared" ca="1" si="40"/>
        <v>0</v>
      </c>
      <c r="AA36" s="214">
        <f t="shared" ca="1" si="40"/>
        <v>0</v>
      </c>
      <c r="AB36" s="214">
        <f t="shared" ca="1" si="40"/>
        <v>0</v>
      </c>
      <c r="AC36" s="214">
        <f t="shared" ca="1" si="40"/>
        <v>0</v>
      </c>
      <c r="AD36" s="214">
        <f t="shared" ca="1" si="40"/>
        <v>0</v>
      </c>
      <c r="AE36" s="214">
        <f t="shared" ca="1" si="40"/>
        <v>0</v>
      </c>
      <c r="AF36" s="214">
        <f t="shared" ca="1" si="40"/>
        <v>0</v>
      </c>
      <c r="AG36" s="214">
        <f t="shared" ca="1" si="40"/>
        <v>0</v>
      </c>
      <c r="AH36" s="214">
        <f t="shared" ca="1" si="40"/>
        <v>0</v>
      </c>
      <c r="AI36" s="214">
        <f t="shared" ca="1" si="40"/>
        <v>0</v>
      </c>
      <c r="AJ36" s="214">
        <f t="shared" ca="1" si="40"/>
        <v>0</v>
      </c>
      <c r="AK36" s="214">
        <f t="shared" ca="1" si="40"/>
        <v>0</v>
      </c>
      <c r="AL36" s="214">
        <f t="shared" ca="1" si="40"/>
        <v>0</v>
      </c>
      <c r="AM36" s="214">
        <f t="shared" ca="1" si="40"/>
        <v>1.4399999999999999E-3</v>
      </c>
      <c r="AN36" s="214">
        <f t="shared" ca="1" si="40"/>
        <v>1.2960000000000001E-2</v>
      </c>
      <c r="AO36" s="214">
        <f t="shared" ca="1" si="40"/>
        <v>4.7951999999999995E-2</v>
      </c>
      <c r="AP36" s="214">
        <f t="shared" ca="1" si="40"/>
        <v>0.10804799999999998</v>
      </c>
      <c r="AQ36" s="214">
        <f t="shared" ca="1" si="40"/>
        <v>0.17419200000000001</v>
      </c>
      <c r="AR36" s="214">
        <f t="shared" ca="1" si="40"/>
        <v>0.23155200000000004</v>
      </c>
      <c r="AS36" s="214">
        <f t="shared" ca="1" si="40"/>
        <v>0.28473599999999993</v>
      </c>
      <c r="AT36" s="214">
        <f t="shared" ca="1" si="40"/>
        <v>0.34559999999999991</v>
      </c>
      <c r="AU36" s="214">
        <f t="shared" si="40"/>
        <v>0</v>
      </c>
      <c r="AV36" s="214">
        <f t="shared" si="40"/>
        <v>0</v>
      </c>
      <c r="AW36" s="214">
        <f t="shared" si="40"/>
        <v>0</v>
      </c>
      <c r="AX36" s="214">
        <f t="shared" si="40"/>
        <v>0</v>
      </c>
      <c r="AY36" s="214">
        <f t="shared" si="40"/>
        <v>0</v>
      </c>
      <c r="AZ36" s="214">
        <f t="shared" si="40"/>
        <v>0</v>
      </c>
      <c r="BA36" s="214">
        <f t="shared" si="40"/>
        <v>0</v>
      </c>
      <c r="BB36" s="214">
        <f t="shared" si="40"/>
        <v>0</v>
      </c>
      <c r="BC36" s="214">
        <f t="shared" ref="BC36:CE36" si="41">BC86+BC136</f>
        <v>0</v>
      </c>
      <c r="BD36" s="214">
        <f t="shared" si="41"/>
        <v>0</v>
      </c>
      <c r="BE36" s="214">
        <f t="shared" si="41"/>
        <v>0</v>
      </c>
      <c r="BF36" s="214">
        <f t="shared" si="41"/>
        <v>0</v>
      </c>
      <c r="BG36" s="214">
        <f t="shared" si="41"/>
        <v>0</v>
      </c>
      <c r="BH36" s="214">
        <f t="shared" si="41"/>
        <v>0</v>
      </c>
      <c r="BI36" s="214">
        <f t="shared" si="41"/>
        <v>0</v>
      </c>
      <c r="BJ36" s="214">
        <f t="shared" si="41"/>
        <v>0</v>
      </c>
      <c r="BK36" s="214">
        <f t="shared" si="41"/>
        <v>0</v>
      </c>
      <c r="BL36" s="214">
        <f t="shared" si="41"/>
        <v>0</v>
      </c>
      <c r="BM36" s="214">
        <f t="shared" si="41"/>
        <v>0</v>
      </c>
      <c r="BN36" s="214">
        <f t="shared" si="41"/>
        <v>0</v>
      </c>
      <c r="BO36" s="214">
        <f t="shared" si="41"/>
        <v>0</v>
      </c>
      <c r="BP36" s="214">
        <f t="shared" si="41"/>
        <v>0</v>
      </c>
      <c r="BQ36" s="214">
        <f t="shared" si="41"/>
        <v>0</v>
      </c>
      <c r="BR36" s="214">
        <f t="shared" si="41"/>
        <v>0</v>
      </c>
      <c r="BS36" s="214">
        <f t="shared" si="41"/>
        <v>0</v>
      </c>
      <c r="BT36" s="214">
        <f t="shared" si="41"/>
        <v>0</v>
      </c>
      <c r="BU36" s="214">
        <f t="shared" si="41"/>
        <v>0</v>
      </c>
      <c r="BV36" s="214">
        <f t="shared" si="41"/>
        <v>0</v>
      </c>
      <c r="BW36" s="214">
        <f t="shared" si="41"/>
        <v>0</v>
      </c>
      <c r="BX36" s="214">
        <f t="shared" si="41"/>
        <v>0</v>
      </c>
      <c r="BY36" s="214">
        <f t="shared" si="41"/>
        <v>0</v>
      </c>
      <c r="BZ36" s="214">
        <f t="shared" si="41"/>
        <v>0</v>
      </c>
      <c r="CA36" s="214">
        <f t="shared" si="41"/>
        <v>0</v>
      </c>
      <c r="CB36" s="214">
        <f t="shared" si="41"/>
        <v>0</v>
      </c>
      <c r="CC36" s="214">
        <f t="shared" si="41"/>
        <v>0</v>
      </c>
      <c r="CD36" s="214">
        <f t="shared" si="41"/>
        <v>0</v>
      </c>
      <c r="CE36" s="214">
        <f t="shared" si="41"/>
        <v>0</v>
      </c>
    </row>
    <row r="37" spans="2:83" ht="23.4" customHeight="1" x14ac:dyDescent="0.25">
      <c r="B37" s="307"/>
      <c r="C37" s="54" t="s">
        <v>74</v>
      </c>
      <c r="E37" s="34">
        <f ca="1">(SUM(W87:AW87)+SUM(W137:AW137))/(SUM(Stock!W87:AW87)+SUM(Stock!W137:AW137))*1000000</f>
        <v>419.99999999999994</v>
      </c>
      <c r="F37" s="63"/>
      <c r="G37" s="16"/>
      <c r="H37" s="16"/>
      <c r="I37" s="16"/>
      <c r="J37" s="16"/>
      <c r="K37" s="16"/>
      <c r="L37" s="16"/>
      <c r="M37" s="16"/>
      <c r="N37" s="16"/>
      <c r="O37" s="16"/>
      <c r="P37" s="16"/>
      <c r="Q37" s="16"/>
      <c r="R37" s="16"/>
      <c r="S37" s="16"/>
      <c r="T37" s="16"/>
      <c r="U37" s="16"/>
      <c r="V37" s="16"/>
      <c r="W37" s="214">
        <f t="shared" ref="W37:BB37" ca="1" si="42">W87+W137</f>
        <v>0</v>
      </c>
      <c r="X37" s="214">
        <f t="shared" ca="1" si="42"/>
        <v>0</v>
      </c>
      <c r="Y37" s="214">
        <f t="shared" ca="1" si="42"/>
        <v>2.9529843042000001E-5</v>
      </c>
      <c r="Z37" s="214">
        <f t="shared" ca="1" si="42"/>
        <v>2.5434545536209098E-4</v>
      </c>
      <c r="AA37" s="214">
        <f t="shared" ca="1" si="42"/>
        <v>1.0521675829235457E-3</v>
      </c>
      <c r="AB37" s="214">
        <f t="shared" ca="1" si="42"/>
        <v>2.979874598163909E-3</v>
      </c>
      <c r="AC37" s="214">
        <f t="shared" ca="1" si="42"/>
        <v>6.4848211409719381E-3</v>
      </c>
      <c r="AD37" s="214">
        <f t="shared" ca="1" si="42"/>
        <v>1.1691532469585391E-2</v>
      </c>
      <c r="AE37" s="214">
        <f t="shared" ca="1" si="42"/>
        <v>1.8374836183361633E-2</v>
      </c>
      <c r="AF37" s="214">
        <f t="shared" ca="1" si="42"/>
        <v>2.6157342500476299E-2</v>
      </c>
      <c r="AG37" s="214">
        <f t="shared" ca="1" si="42"/>
        <v>3.4683181840471533E-2</v>
      </c>
      <c r="AH37" s="214">
        <f t="shared" ca="1" si="42"/>
        <v>4.3664707814702469E-2</v>
      </c>
      <c r="AI37" s="214">
        <f t="shared" ca="1" si="42"/>
        <v>5.2895905888610567E-2</v>
      </c>
      <c r="AJ37" s="214">
        <f t="shared" ca="1" si="42"/>
        <v>6.2284228501513397E-2</v>
      </c>
      <c r="AK37" s="214">
        <f t="shared" ca="1" si="42"/>
        <v>7.1977378573300096E-2</v>
      </c>
      <c r="AL37" s="214">
        <f t="shared" ca="1" si="42"/>
        <v>8.2786538497532744E-2</v>
      </c>
      <c r="AM37" s="214">
        <f t="shared" ca="1" si="42"/>
        <v>9.6260410919073544E-2</v>
      </c>
      <c r="AN37" s="214">
        <f t="shared" ca="1" si="42"/>
        <v>0.1143681453519729</v>
      </c>
      <c r="AO37" s="214">
        <f t="shared" ca="1" si="42"/>
        <v>0.13788444403504199</v>
      </c>
      <c r="AP37" s="214">
        <f t="shared" ca="1" si="42"/>
        <v>0.16554974488475319</v>
      </c>
      <c r="AQ37" s="214">
        <f t="shared" ca="1" si="42"/>
        <v>0.19378835928062832</v>
      </c>
      <c r="AR37" s="214">
        <f t="shared" ca="1" si="42"/>
        <v>0.21776180327479289</v>
      </c>
      <c r="AS37" s="214">
        <f t="shared" ca="1" si="42"/>
        <v>0.23329397038500566</v>
      </c>
      <c r="AT37" s="214">
        <f t="shared" ca="1" si="42"/>
        <v>0.2343334778511616</v>
      </c>
      <c r="AU37" s="214">
        <f t="shared" si="42"/>
        <v>0</v>
      </c>
      <c r="AV37" s="214">
        <f t="shared" si="42"/>
        <v>0</v>
      </c>
      <c r="AW37" s="214">
        <f t="shared" si="42"/>
        <v>0</v>
      </c>
      <c r="AX37" s="214">
        <f t="shared" si="42"/>
        <v>0</v>
      </c>
      <c r="AY37" s="214">
        <f t="shared" si="42"/>
        <v>0</v>
      </c>
      <c r="AZ37" s="214">
        <f t="shared" si="42"/>
        <v>0</v>
      </c>
      <c r="BA37" s="214">
        <f t="shared" si="42"/>
        <v>0</v>
      </c>
      <c r="BB37" s="214">
        <f t="shared" si="42"/>
        <v>0</v>
      </c>
      <c r="BC37" s="214">
        <f t="shared" ref="BC37:CE37" si="43">BC87+BC137</f>
        <v>0</v>
      </c>
      <c r="BD37" s="214">
        <f t="shared" si="43"/>
        <v>0</v>
      </c>
      <c r="BE37" s="214">
        <f t="shared" si="43"/>
        <v>0</v>
      </c>
      <c r="BF37" s="214">
        <f t="shared" si="43"/>
        <v>0</v>
      </c>
      <c r="BG37" s="214">
        <f t="shared" si="43"/>
        <v>0</v>
      </c>
      <c r="BH37" s="214">
        <f t="shared" si="43"/>
        <v>0</v>
      </c>
      <c r="BI37" s="214">
        <f t="shared" si="43"/>
        <v>0</v>
      </c>
      <c r="BJ37" s="214">
        <f t="shared" si="43"/>
        <v>0</v>
      </c>
      <c r="BK37" s="214">
        <f t="shared" si="43"/>
        <v>0</v>
      </c>
      <c r="BL37" s="214">
        <f t="shared" si="43"/>
        <v>0</v>
      </c>
      <c r="BM37" s="214">
        <f t="shared" si="43"/>
        <v>0</v>
      </c>
      <c r="BN37" s="214">
        <f t="shared" si="43"/>
        <v>0</v>
      </c>
      <c r="BO37" s="214">
        <f t="shared" si="43"/>
        <v>0</v>
      </c>
      <c r="BP37" s="214">
        <f t="shared" si="43"/>
        <v>0</v>
      </c>
      <c r="BQ37" s="214">
        <f t="shared" si="43"/>
        <v>0</v>
      </c>
      <c r="BR37" s="214">
        <f t="shared" si="43"/>
        <v>0</v>
      </c>
      <c r="BS37" s="214">
        <f t="shared" si="43"/>
        <v>0</v>
      </c>
      <c r="BT37" s="214">
        <f t="shared" si="43"/>
        <v>0</v>
      </c>
      <c r="BU37" s="214">
        <f t="shared" si="43"/>
        <v>0</v>
      </c>
      <c r="BV37" s="214">
        <f t="shared" si="43"/>
        <v>0</v>
      </c>
      <c r="BW37" s="214">
        <f t="shared" si="43"/>
        <v>0</v>
      </c>
      <c r="BX37" s="214">
        <f t="shared" si="43"/>
        <v>0</v>
      </c>
      <c r="BY37" s="214">
        <f t="shared" si="43"/>
        <v>0</v>
      </c>
      <c r="BZ37" s="214">
        <f t="shared" si="43"/>
        <v>0</v>
      </c>
      <c r="CA37" s="214">
        <f t="shared" si="43"/>
        <v>0</v>
      </c>
      <c r="CB37" s="214">
        <f t="shared" si="43"/>
        <v>0</v>
      </c>
      <c r="CC37" s="214">
        <f t="shared" si="43"/>
        <v>0</v>
      </c>
      <c r="CD37" s="214">
        <f t="shared" si="43"/>
        <v>0</v>
      </c>
      <c r="CE37" s="214">
        <f t="shared" si="43"/>
        <v>0</v>
      </c>
    </row>
    <row r="38" spans="2:83" x14ac:dyDescent="0.25">
      <c r="B38" s="307"/>
      <c r="C38" s="3" t="s">
        <v>77</v>
      </c>
      <c r="E38" s="34"/>
      <c r="F38" s="63"/>
      <c r="G38" s="17"/>
      <c r="H38" s="17"/>
      <c r="I38" s="17"/>
      <c r="J38" s="17"/>
      <c r="K38" s="17"/>
      <c r="L38" s="17"/>
      <c r="M38" s="17"/>
      <c r="N38" s="17"/>
      <c r="O38" s="17"/>
      <c r="P38" s="17"/>
      <c r="Q38" s="17"/>
      <c r="R38" s="17"/>
      <c r="S38" s="17"/>
      <c r="T38" s="17"/>
      <c r="U38" s="17"/>
      <c r="V38" s="17"/>
      <c r="W38" s="30">
        <f t="shared" ref="W38:CE38" ca="1" si="44">SUM(W32:W37)</f>
        <v>0.21857421542130198</v>
      </c>
      <c r="X38" s="30">
        <f t="shared" ca="1" si="44"/>
        <v>0.29881149195740259</v>
      </c>
      <c r="Y38" s="30">
        <f t="shared" ca="1" si="44"/>
        <v>0.43004219247379383</v>
      </c>
      <c r="Z38" s="30">
        <f t="shared" ca="1" si="44"/>
        <v>0.58598214175889185</v>
      </c>
      <c r="AA38" s="30">
        <f t="shared" ca="1" si="44"/>
        <v>0.70390254470754354</v>
      </c>
      <c r="AB38" s="30">
        <f t="shared" ca="1" si="44"/>
        <v>0.77681640281153164</v>
      </c>
      <c r="AC38" s="30">
        <f t="shared" ca="1" si="44"/>
        <v>0.82121112055525958</v>
      </c>
      <c r="AD38" s="30">
        <f t="shared" ca="1" si="44"/>
        <v>0.84752511237693229</v>
      </c>
      <c r="AE38" s="30">
        <f t="shared" ca="1" si="44"/>
        <v>0.87105377826434494</v>
      </c>
      <c r="AF38" s="30">
        <f t="shared" ca="1" si="44"/>
        <v>0.89582078349815142</v>
      </c>
      <c r="AG38" s="30">
        <f t="shared" ca="1" si="44"/>
        <v>0.92142421294517884</v>
      </c>
      <c r="AH38" s="30">
        <f t="shared" ca="1" si="44"/>
        <v>0.9475447113246257</v>
      </c>
      <c r="AI38" s="30">
        <f t="shared" ca="1" si="44"/>
        <v>0.97392500252706549</v>
      </c>
      <c r="AJ38" s="30">
        <f t="shared" ca="1" si="44"/>
        <v>1.0003411636081883</v>
      </c>
      <c r="AK38" s="30">
        <f t="shared" ca="1" si="44"/>
        <v>1.0267229879477098</v>
      </c>
      <c r="AL38" s="30">
        <f t="shared" ca="1" si="44"/>
        <v>1.0577176940378701</v>
      </c>
      <c r="AM38" s="30">
        <f t="shared" ca="1" si="44"/>
        <v>1.0672810408791751</v>
      </c>
      <c r="AN38" s="30">
        <f t="shared" ca="1" si="44"/>
        <v>1.0598789747385775</v>
      </c>
      <c r="AO38" s="30">
        <f t="shared" ca="1" si="44"/>
        <v>1.06778327856902</v>
      </c>
      <c r="AP38" s="30">
        <f t="shared" ca="1" si="44"/>
        <v>1.1203117395117637</v>
      </c>
      <c r="AQ38" s="30">
        <f t="shared" ca="1" si="44"/>
        <v>1.1989597552968392</v>
      </c>
      <c r="AR38" s="30">
        <f t="shared" ca="1" si="44"/>
        <v>1.2663829147708561</v>
      </c>
      <c r="AS38" s="30">
        <f t="shared" ca="1" si="44"/>
        <v>1.3225051445227456</v>
      </c>
      <c r="AT38" s="30">
        <f t="shared" ca="1" si="44"/>
        <v>1.3758885695124137</v>
      </c>
      <c r="AU38" s="30">
        <f t="shared" si="44"/>
        <v>0</v>
      </c>
      <c r="AV38" s="30">
        <f t="shared" si="44"/>
        <v>0</v>
      </c>
      <c r="AW38" s="30">
        <f t="shared" si="44"/>
        <v>0</v>
      </c>
      <c r="AX38" s="30">
        <f t="shared" si="44"/>
        <v>0</v>
      </c>
      <c r="AY38" s="30">
        <f t="shared" si="44"/>
        <v>0</v>
      </c>
      <c r="AZ38" s="30">
        <f t="shared" si="44"/>
        <v>0</v>
      </c>
      <c r="BA38" s="30">
        <f t="shared" si="44"/>
        <v>0</v>
      </c>
      <c r="BB38" s="30">
        <f t="shared" si="44"/>
        <v>0</v>
      </c>
      <c r="BC38" s="30">
        <f t="shared" si="44"/>
        <v>0</v>
      </c>
      <c r="BD38" s="30">
        <f t="shared" si="44"/>
        <v>0</v>
      </c>
      <c r="BE38" s="30">
        <f t="shared" si="44"/>
        <v>0</v>
      </c>
      <c r="BF38" s="30">
        <f t="shared" si="44"/>
        <v>0</v>
      </c>
      <c r="BG38" s="30">
        <f t="shared" si="44"/>
        <v>0</v>
      </c>
      <c r="BH38" s="30">
        <f t="shared" si="44"/>
        <v>0</v>
      </c>
      <c r="BI38" s="30">
        <f t="shared" si="44"/>
        <v>0</v>
      </c>
      <c r="BJ38" s="30">
        <f t="shared" si="44"/>
        <v>0</v>
      </c>
      <c r="BK38" s="30">
        <f t="shared" si="44"/>
        <v>0</v>
      </c>
      <c r="BL38" s="30">
        <f t="shared" si="44"/>
        <v>0</v>
      </c>
      <c r="BM38" s="30">
        <f t="shared" si="44"/>
        <v>0</v>
      </c>
      <c r="BN38" s="30">
        <f t="shared" si="44"/>
        <v>0</v>
      </c>
      <c r="BO38" s="30">
        <f t="shared" si="44"/>
        <v>0</v>
      </c>
      <c r="BP38" s="30">
        <f t="shared" si="44"/>
        <v>0</v>
      </c>
      <c r="BQ38" s="30">
        <f t="shared" si="44"/>
        <v>0</v>
      </c>
      <c r="BR38" s="30">
        <f t="shared" si="44"/>
        <v>0</v>
      </c>
      <c r="BS38" s="30">
        <f t="shared" si="44"/>
        <v>0</v>
      </c>
      <c r="BT38" s="30">
        <f t="shared" si="44"/>
        <v>0</v>
      </c>
      <c r="BU38" s="30">
        <f t="shared" si="44"/>
        <v>0</v>
      </c>
      <c r="BV38" s="30">
        <f t="shared" si="44"/>
        <v>0</v>
      </c>
      <c r="BW38" s="30">
        <f t="shared" si="44"/>
        <v>0</v>
      </c>
      <c r="BX38" s="30">
        <f t="shared" si="44"/>
        <v>0</v>
      </c>
      <c r="BY38" s="30">
        <f t="shared" si="44"/>
        <v>0</v>
      </c>
      <c r="BZ38" s="30">
        <f t="shared" si="44"/>
        <v>0</v>
      </c>
      <c r="CA38" s="30">
        <f t="shared" si="44"/>
        <v>0</v>
      </c>
      <c r="CB38" s="30">
        <f t="shared" si="44"/>
        <v>0</v>
      </c>
      <c r="CC38" s="30">
        <f t="shared" si="44"/>
        <v>0</v>
      </c>
      <c r="CD38" s="30">
        <f t="shared" si="44"/>
        <v>0</v>
      </c>
      <c r="CE38" s="30">
        <f t="shared" si="44"/>
        <v>0</v>
      </c>
    </row>
    <row r="39" spans="2:83" x14ac:dyDescent="0.25">
      <c r="B39" s="307" t="s">
        <v>3</v>
      </c>
      <c r="C39" s="54" t="s">
        <v>19</v>
      </c>
      <c r="E39" s="34">
        <f ca="1">(SUM(W89:AW89)+SUM(W139:AW139))/(SUM(Stock!W89:AW89)+SUM(Stock!W139:AW139))*1000000</f>
        <v>513</v>
      </c>
      <c r="F39" s="63"/>
      <c r="G39" s="16"/>
      <c r="H39" s="16"/>
      <c r="I39" s="16"/>
      <c r="J39" s="16"/>
      <c r="K39" s="16"/>
      <c r="L39" s="16"/>
      <c r="M39" s="16"/>
      <c r="N39" s="16"/>
      <c r="O39" s="16"/>
      <c r="P39" s="16"/>
      <c r="Q39" s="16"/>
      <c r="R39" s="16"/>
      <c r="S39" s="16"/>
      <c r="T39" s="16"/>
      <c r="U39" s="16"/>
      <c r="V39" s="16"/>
      <c r="W39" s="214">
        <f t="shared" ref="W39:BB39" ca="1" si="45">W89+W139</f>
        <v>0.19631576793645636</v>
      </c>
      <c r="X39" s="214">
        <f t="shared" ca="1" si="45"/>
        <v>0.19681934825457181</v>
      </c>
      <c r="Y39" s="214">
        <f t="shared" ca="1" si="45"/>
        <v>0.19569701163148645</v>
      </c>
      <c r="Z39" s="214">
        <f t="shared" ca="1" si="45"/>
        <v>0.19347104893312206</v>
      </c>
      <c r="AA39" s="214">
        <f t="shared" ca="1" si="45"/>
        <v>0.19061736819722683</v>
      </c>
      <c r="AB39" s="214">
        <f t="shared" ca="1" si="45"/>
        <v>0.18768350883210383</v>
      </c>
      <c r="AC39" s="214">
        <f t="shared" ca="1" si="45"/>
        <v>0.18524580864410173</v>
      </c>
      <c r="AD39" s="214">
        <f t="shared" ca="1" si="45"/>
        <v>0.18337583497855797</v>
      </c>
      <c r="AE39" s="214">
        <f t="shared" ca="1" si="45"/>
        <v>0.181730290855217</v>
      </c>
      <c r="AF39" s="214">
        <f t="shared" ca="1" si="45"/>
        <v>0.18002230920998905</v>
      </c>
      <c r="AG39" s="214">
        <f t="shared" ca="1" si="45"/>
        <v>0.17811077977037992</v>
      </c>
      <c r="AH39" s="214">
        <f t="shared" ca="1" si="45"/>
        <v>0.17594371256793409</v>
      </c>
      <c r="AI39" s="214">
        <f t="shared" ca="1" si="45"/>
        <v>0.17357078307175181</v>
      </c>
      <c r="AJ39" s="214">
        <f t="shared" ca="1" si="45"/>
        <v>0.17109848002286007</v>
      </c>
      <c r="AK39" s="214">
        <f t="shared" ca="1" si="45"/>
        <v>0.16859024330685177</v>
      </c>
      <c r="AL39" s="214">
        <f t="shared" ca="1" si="45"/>
        <v>0.1660109050469136</v>
      </c>
      <c r="AM39" s="214">
        <f t="shared" ca="1" si="45"/>
        <v>0.16260761970591447</v>
      </c>
      <c r="AN39" s="214">
        <f t="shared" ca="1" si="45"/>
        <v>0.15694462166446529</v>
      </c>
      <c r="AO39" s="214">
        <f t="shared" ca="1" si="45"/>
        <v>0.14372729438078555</v>
      </c>
      <c r="AP39" s="214">
        <f t="shared" ca="1" si="45"/>
        <v>0.12256398692976861</v>
      </c>
      <c r="AQ39" s="214">
        <f t="shared" ca="1" si="45"/>
        <v>9.8471019283678907E-2</v>
      </c>
      <c r="AR39" s="214">
        <f t="shared" ca="1" si="45"/>
        <v>7.921014845064335E-2</v>
      </c>
      <c r="AS39" s="214">
        <f t="shared" ca="1" si="45"/>
        <v>6.7451080169341995E-2</v>
      </c>
      <c r="AT39" s="214">
        <f t="shared" ca="1" si="45"/>
        <v>5.3266491982379996E-2</v>
      </c>
      <c r="AU39" s="214">
        <f t="shared" si="45"/>
        <v>0</v>
      </c>
      <c r="AV39" s="214">
        <f t="shared" si="45"/>
        <v>0</v>
      </c>
      <c r="AW39" s="214">
        <f t="shared" si="45"/>
        <v>0</v>
      </c>
      <c r="AX39" s="214">
        <f t="shared" si="45"/>
        <v>0</v>
      </c>
      <c r="AY39" s="214">
        <f t="shared" si="45"/>
        <v>0</v>
      </c>
      <c r="AZ39" s="214">
        <f t="shared" si="45"/>
        <v>0</v>
      </c>
      <c r="BA39" s="214">
        <f t="shared" si="45"/>
        <v>0</v>
      </c>
      <c r="BB39" s="214">
        <f t="shared" si="45"/>
        <v>0</v>
      </c>
      <c r="BC39" s="214">
        <f t="shared" ref="BC39:CE39" si="46">BC89+BC139</f>
        <v>0</v>
      </c>
      <c r="BD39" s="214">
        <f t="shared" si="46"/>
        <v>0</v>
      </c>
      <c r="BE39" s="214">
        <f t="shared" si="46"/>
        <v>0</v>
      </c>
      <c r="BF39" s="214">
        <f t="shared" si="46"/>
        <v>0</v>
      </c>
      <c r="BG39" s="214">
        <f t="shared" si="46"/>
        <v>0</v>
      </c>
      <c r="BH39" s="214">
        <f t="shared" si="46"/>
        <v>0</v>
      </c>
      <c r="BI39" s="214">
        <f t="shared" si="46"/>
        <v>0</v>
      </c>
      <c r="BJ39" s="214">
        <f t="shared" si="46"/>
        <v>0</v>
      </c>
      <c r="BK39" s="214">
        <f t="shared" si="46"/>
        <v>0</v>
      </c>
      <c r="BL39" s="214">
        <f t="shared" si="46"/>
        <v>0</v>
      </c>
      <c r="BM39" s="214">
        <f t="shared" si="46"/>
        <v>0</v>
      </c>
      <c r="BN39" s="214">
        <f t="shared" si="46"/>
        <v>0</v>
      </c>
      <c r="BO39" s="214">
        <f t="shared" si="46"/>
        <v>0</v>
      </c>
      <c r="BP39" s="214">
        <f t="shared" si="46"/>
        <v>0</v>
      </c>
      <c r="BQ39" s="214">
        <f t="shared" si="46"/>
        <v>0</v>
      </c>
      <c r="BR39" s="214">
        <f t="shared" si="46"/>
        <v>0</v>
      </c>
      <c r="BS39" s="214">
        <f t="shared" si="46"/>
        <v>0</v>
      </c>
      <c r="BT39" s="214">
        <f t="shared" si="46"/>
        <v>0</v>
      </c>
      <c r="BU39" s="214">
        <f t="shared" si="46"/>
        <v>0</v>
      </c>
      <c r="BV39" s="214">
        <f t="shared" si="46"/>
        <v>0</v>
      </c>
      <c r="BW39" s="214">
        <f t="shared" si="46"/>
        <v>0</v>
      </c>
      <c r="BX39" s="214">
        <f t="shared" si="46"/>
        <v>0</v>
      </c>
      <c r="BY39" s="214">
        <f t="shared" si="46"/>
        <v>0</v>
      </c>
      <c r="BZ39" s="214">
        <f t="shared" si="46"/>
        <v>0</v>
      </c>
      <c r="CA39" s="214">
        <f t="shared" si="46"/>
        <v>0</v>
      </c>
      <c r="CB39" s="214">
        <f t="shared" si="46"/>
        <v>0</v>
      </c>
      <c r="CC39" s="214">
        <f t="shared" si="46"/>
        <v>0</v>
      </c>
      <c r="CD39" s="214">
        <f t="shared" si="46"/>
        <v>0</v>
      </c>
      <c r="CE39" s="214">
        <f t="shared" si="46"/>
        <v>0</v>
      </c>
    </row>
    <row r="40" spans="2:83" ht="24" x14ac:dyDescent="0.25">
      <c r="B40" s="307"/>
      <c r="C40" s="54" t="s">
        <v>20</v>
      </c>
      <c r="E40" s="34">
        <f ca="1">(SUM(W90:AW90)+SUM(W140:AW140))/(SUM(Stock!W90:AW90)+SUM(Stock!W140:AW140))*1000000</f>
        <v>512.99999999999989</v>
      </c>
      <c r="F40" s="63"/>
      <c r="G40" s="16"/>
      <c r="H40" s="16"/>
      <c r="I40" s="16"/>
      <c r="J40" s="16"/>
      <c r="K40" s="16"/>
      <c r="L40" s="16"/>
      <c r="M40" s="16"/>
      <c r="N40" s="16"/>
      <c r="O40" s="16"/>
      <c r="P40" s="16"/>
      <c r="Q40" s="16"/>
      <c r="R40" s="16"/>
      <c r="S40" s="16"/>
      <c r="T40" s="16"/>
      <c r="U40" s="16"/>
      <c r="V40" s="16"/>
      <c r="W40" s="214">
        <f t="shared" ref="W40:BB40" ca="1" si="47">W90+W140</f>
        <v>1.7175028517333333</v>
      </c>
      <c r="X40" s="214">
        <f t="shared" ca="1" si="47"/>
        <v>1.7203016194593932</v>
      </c>
      <c r="Y40" s="214">
        <f t="shared" ca="1" si="47"/>
        <v>1.712115045044845</v>
      </c>
      <c r="Z40" s="214">
        <f t="shared" ca="1" si="47"/>
        <v>1.7014842142138644</v>
      </c>
      <c r="AA40" s="214">
        <f t="shared" ca="1" si="47"/>
        <v>1.6908533833828838</v>
      </c>
      <c r="AB40" s="214">
        <f t="shared" ca="1" si="47"/>
        <v>1.6802225525519037</v>
      </c>
      <c r="AC40" s="214">
        <f t="shared" ca="1" si="47"/>
        <v>1.6695917217209229</v>
      </c>
      <c r="AD40" s="214">
        <f t="shared" ca="1" si="47"/>
        <v>1.6589608908899427</v>
      </c>
      <c r="AE40" s="214">
        <f t="shared" ca="1" si="47"/>
        <v>1.6483300600589619</v>
      </c>
      <c r="AF40" s="214">
        <f t="shared" ca="1" si="47"/>
        <v>1.6376992292279815</v>
      </c>
      <c r="AG40" s="214">
        <f t="shared" ca="1" si="47"/>
        <v>1.6270683983970007</v>
      </c>
      <c r="AH40" s="214">
        <f t="shared" ca="1" si="47"/>
        <v>1.6164375675660203</v>
      </c>
      <c r="AI40" s="214">
        <f t="shared" ca="1" si="47"/>
        <v>1.6058067367350399</v>
      </c>
      <c r="AJ40" s="214">
        <f t="shared" ca="1" si="47"/>
        <v>1.5951759059040593</v>
      </c>
      <c r="AK40" s="214">
        <f t="shared" ca="1" si="47"/>
        <v>1.5845450750730787</v>
      </c>
      <c r="AL40" s="214">
        <f t="shared" ca="1" si="47"/>
        <v>1.5739142442420984</v>
      </c>
      <c r="AM40" s="214">
        <f t="shared" ca="1" si="47"/>
        <v>1.5632834134111178</v>
      </c>
      <c r="AN40" s="214">
        <f t="shared" ca="1" si="47"/>
        <v>1.5526525825801376</v>
      </c>
      <c r="AO40" s="214">
        <f t="shared" ca="1" si="47"/>
        <v>1.4536939139090994</v>
      </c>
      <c r="AP40" s="214">
        <f t="shared" ca="1" si="47"/>
        <v>1.2056191191120016</v>
      </c>
      <c r="AQ40" s="214">
        <f t="shared" ca="1" si="47"/>
        <v>0.90277762762000058</v>
      </c>
      <c r="AR40" s="214">
        <f t="shared" ca="1" si="47"/>
        <v>0.62520519519100004</v>
      </c>
      <c r="AS40" s="214">
        <f t="shared" ca="1" si="47"/>
        <v>0.40206776276199996</v>
      </c>
      <c r="AT40" s="214">
        <f t="shared" ca="1" si="47"/>
        <v>0.23455499999999999</v>
      </c>
      <c r="AU40" s="214">
        <f t="shared" si="47"/>
        <v>0</v>
      </c>
      <c r="AV40" s="214">
        <f t="shared" si="47"/>
        <v>0</v>
      </c>
      <c r="AW40" s="214">
        <f t="shared" si="47"/>
        <v>0</v>
      </c>
      <c r="AX40" s="214">
        <f t="shared" si="47"/>
        <v>0</v>
      </c>
      <c r="AY40" s="214">
        <f t="shared" si="47"/>
        <v>0</v>
      </c>
      <c r="AZ40" s="214">
        <f t="shared" si="47"/>
        <v>0</v>
      </c>
      <c r="BA40" s="214">
        <f t="shared" si="47"/>
        <v>0</v>
      </c>
      <c r="BB40" s="214">
        <f t="shared" si="47"/>
        <v>0</v>
      </c>
      <c r="BC40" s="214">
        <f t="shared" ref="BC40:CE40" si="48">BC90+BC140</f>
        <v>0</v>
      </c>
      <c r="BD40" s="214">
        <f t="shared" si="48"/>
        <v>0</v>
      </c>
      <c r="BE40" s="214">
        <f t="shared" si="48"/>
        <v>0</v>
      </c>
      <c r="BF40" s="214">
        <f t="shared" si="48"/>
        <v>0</v>
      </c>
      <c r="BG40" s="214">
        <f t="shared" si="48"/>
        <v>0</v>
      </c>
      <c r="BH40" s="214">
        <f t="shared" si="48"/>
        <v>0</v>
      </c>
      <c r="BI40" s="214">
        <f t="shared" si="48"/>
        <v>0</v>
      </c>
      <c r="BJ40" s="214">
        <f t="shared" si="48"/>
        <v>0</v>
      </c>
      <c r="BK40" s="214">
        <f t="shared" si="48"/>
        <v>0</v>
      </c>
      <c r="BL40" s="214">
        <f t="shared" si="48"/>
        <v>0</v>
      </c>
      <c r="BM40" s="214">
        <f t="shared" si="48"/>
        <v>0</v>
      </c>
      <c r="BN40" s="214">
        <f t="shared" si="48"/>
        <v>0</v>
      </c>
      <c r="BO40" s="214">
        <f t="shared" si="48"/>
        <v>0</v>
      </c>
      <c r="BP40" s="214">
        <f t="shared" si="48"/>
        <v>0</v>
      </c>
      <c r="BQ40" s="214">
        <f t="shared" si="48"/>
        <v>0</v>
      </c>
      <c r="BR40" s="214">
        <f t="shared" si="48"/>
        <v>0</v>
      </c>
      <c r="BS40" s="214">
        <f t="shared" si="48"/>
        <v>0</v>
      </c>
      <c r="BT40" s="214">
        <f t="shared" si="48"/>
        <v>0</v>
      </c>
      <c r="BU40" s="214">
        <f t="shared" si="48"/>
        <v>0</v>
      </c>
      <c r="BV40" s="214">
        <f t="shared" si="48"/>
        <v>0</v>
      </c>
      <c r="BW40" s="214">
        <f t="shared" si="48"/>
        <v>0</v>
      </c>
      <c r="BX40" s="214">
        <f t="shared" si="48"/>
        <v>0</v>
      </c>
      <c r="BY40" s="214">
        <f t="shared" si="48"/>
        <v>0</v>
      </c>
      <c r="BZ40" s="214">
        <f t="shared" si="48"/>
        <v>0</v>
      </c>
      <c r="CA40" s="214">
        <f t="shared" si="48"/>
        <v>0</v>
      </c>
      <c r="CB40" s="214">
        <f t="shared" si="48"/>
        <v>0</v>
      </c>
      <c r="CC40" s="214">
        <f t="shared" si="48"/>
        <v>0</v>
      </c>
      <c r="CD40" s="214">
        <f t="shared" si="48"/>
        <v>0</v>
      </c>
      <c r="CE40" s="214">
        <f t="shared" si="48"/>
        <v>0</v>
      </c>
    </row>
    <row r="41" spans="2:83" x14ac:dyDescent="0.25">
      <c r="B41" s="307"/>
      <c r="C41" s="3" t="s">
        <v>78</v>
      </c>
      <c r="E41" s="34"/>
      <c r="F41" s="63"/>
      <c r="G41" s="17"/>
      <c r="H41" s="17"/>
      <c r="I41" s="17"/>
      <c r="J41" s="17"/>
      <c r="K41" s="17"/>
      <c r="L41" s="17"/>
      <c r="M41" s="17"/>
      <c r="N41" s="17"/>
      <c r="O41" s="17"/>
      <c r="P41" s="17"/>
      <c r="Q41" s="17"/>
      <c r="R41" s="17"/>
      <c r="S41" s="17"/>
      <c r="T41" s="17"/>
      <c r="U41" s="17"/>
      <c r="V41" s="17"/>
      <c r="W41" s="30">
        <f t="shared" ref="W41:CE41" ca="1" si="49">W39+W40</f>
        <v>1.9138186196697897</v>
      </c>
      <c r="X41" s="30">
        <f t="shared" ca="1" si="49"/>
        <v>1.9171209677139651</v>
      </c>
      <c r="Y41" s="30">
        <f t="shared" ca="1" si="49"/>
        <v>1.9078120566763315</v>
      </c>
      <c r="Z41" s="30">
        <f t="shared" ca="1" si="49"/>
        <v>1.8949552631469864</v>
      </c>
      <c r="AA41" s="30">
        <f t="shared" ca="1" si="49"/>
        <v>1.8814707515801106</v>
      </c>
      <c r="AB41" s="30">
        <f t="shared" ca="1" si="49"/>
        <v>1.8679060613840075</v>
      </c>
      <c r="AC41" s="30">
        <f t="shared" ca="1" si="49"/>
        <v>1.8548375303650246</v>
      </c>
      <c r="AD41" s="30">
        <f t="shared" ca="1" si="49"/>
        <v>1.8423367258685006</v>
      </c>
      <c r="AE41" s="30">
        <f t="shared" ca="1" si="49"/>
        <v>1.8300603509141788</v>
      </c>
      <c r="AF41" s="30">
        <f t="shared" ca="1" si="49"/>
        <v>1.8177215384379706</v>
      </c>
      <c r="AG41" s="30">
        <f t="shared" ca="1" si="49"/>
        <v>1.8051791781673807</v>
      </c>
      <c r="AH41" s="30">
        <f t="shared" ca="1" si="49"/>
        <v>1.7923812801339545</v>
      </c>
      <c r="AI41" s="30">
        <f t="shared" ca="1" si="49"/>
        <v>1.7793775198067918</v>
      </c>
      <c r="AJ41" s="30">
        <f t="shared" ca="1" si="49"/>
        <v>1.7662743859269194</v>
      </c>
      <c r="AK41" s="30">
        <f t="shared" ca="1" si="49"/>
        <v>1.7531353183799305</v>
      </c>
      <c r="AL41" s="30">
        <f t="shared" ca="1" si="49"/>
        <v>1.739925149289012</v>
      </c>
      <c r="AM41" s="30">
        <f t="shared" ca="1" si="49"/>
        <v>1.7258910331170323</v>
      </c>
      <c r="AN41" s="30">
        <f t="shared" ca="1" si="49"/>
        <v>1.7095972042446028</v>
      </c>
      <c r="AO41" s="30">
        <f t="shared" ca="1" si="49"/>
        <v>1.5974212082898849</v>
      </c>
      <c r="AP41" s="30">
        <f t="shared" ca="1" si="49"/>
        <v>1.3281831060417701</v>
      </c>
      <c r="AQ41" s="30">
        <f t="shared" ca="1" si="49"/>
        <v>1.0012486469036794</v>
      </c>
      <c r="AR41" s="30">
        <f t="shared" ca="1" si="49"/>
        <v>0.70441534364164338</v>
      </c>
      <c r="AS41" s="30">
        <f t="shared" ca="1" si="49"/>
        <v>0.46951884293134194</v>
      </c>
      <c r="AT41" s="30">
        <f t="shared" ca="1" si="49"/>
        <v>0.28782149198238</v>
      </c>
      <c r="AU41" s="30">
        <f t="shared" si="49"/>
        <v>0</v>
      </c>
      <c r="AV41" s="30">
        <f t="shared" si="49"/>
        <v>0</v>
      </c>
      <c r="AW41" s="30">
        <f t="shared" si="49"/>
        <v>0</v>
      </c>
      <c r="AX41" s="30">
        <f t="shared" si="49"/>
        <v>0</v>
      </c>
      <c r="AY41" s="30">
        <f t="shared" si="49"/>
        <v>0</v>
      </c>
      <c r="AZ41" s="30">
        <f t="shared" si="49"/>
        <v>0</v>
      </c>
      <c r="BA41" s="30">
        <f t="shared" si="49"/>
        <v>0</v>
      </c>
      <c r="BB41" s="30">
        <f t="shared" si="49"/>
        <v>0</v>
      </c>
      <c r="BC41" s="30">
        <f t="shared" si="49"/>
        <v>0</v>
      </c>
      <c r="BD41" s="30">
        <f t="shared" si="49"/>
        <v>0</v>
      </c>
      <c r="BE41" s="30">
        <f t="shared" si="49"/>
        <v>0</v>
      </c>
      <c r="BF41" s="30">
        <f t="shared" si="49"/>
        <v>0</v>
      </c>
      <c r="BG41" s="30">
        <f t="shared" si="49"/>
        <v>0</v>
      </c>
      <c r="BH41" s="30">
        <f t="shared" si="49"/>
        <v>0</v>
      </c>
      <c r="BI41" s="30">
        <f t="shared" si="49"/>
        <v>0</v>
      </c>
      <c r="BJ41" s="30">
        <f t="shared" si="49"/>
        <v>0</v>
      </c>
      <c r="BK41" s="30">
        <f t="shared" si="49"/>
        <v>0</v>
      </c>
      <c r="BL41" s="30">
        <f t="shared" si="49"/>
        <v>0</v>
      </c>
      <c r="BM41" s="30">
        <f t="shared" si="49"/>
        <v>0</v>
      </c>
      <c r="BN41" s="30">
        <f t="shared" si="49"/>
        <v>0</v>
      </c>
      <c r="BO41" s="30">
        <f t="shared" si="49"/>
        <v>0</v>
      </c>
      <c r="BP41" s="30">
        <f t="shared" si="49"/>
        <v>0</v>
      </c>
      <c r="BQ41" s="30">
        <f t="shared" si="49"/>
        <v>0</v>
      </c>
      <c r="BR41" s="30">
        <f t="shared" si="49"/>
        <v>0</v>
      </c>
      <c r="BS41" s="30">
        <f t="shared" si="49"/>
        <v>0</v>
      </c>
      <c r="BT41" s="30">
        <f t="shared" si="49"/>
        <v>0</v>
      </c>
      <c r="BU41" s="30">
        <f t="shared" si="49"/>
        <v>0</v>
      </c>
      <c r="BV41" s="30">
        <f t="shared" si="49"/>
        <v>0</v>
      </c>
      <c r="BW41" s="30">
        <f t="shared" si="49"/>
        <v>0</v>
      </c>
      <c r="BX41" s="30">
        <f t="shared" si="49"/>
        <v>0</v>
      </c>
      <c r="BY41" s="30">
        <f t="shared" si="49"/>
        <v>0</v>
      </c>
      <c r="BZ41" s="30">
        <f t="shared" si="49"/>
        <v>0</v>
      </c>
      <c r="CA41" s="30">
        <f t="shared" si="49"/>
        <v>0</v>
      </c>
      <c r="CB41" s="30">
        <f t="shared" si="49"/>
        <v>0</v>
      </c>
      <c r="CC41" s="30">
        <f t="shared" si="49"/>
        <v>0</v>
      </c>
      <c r="CD41" s="30">
        <f t="shared" si="49"/>
        <v>0</v>
      </c>
      <c r="CE41" s="30">
        <f t="shared" si="49"/>
        <v>0</v>
      </c>
    </row>
    <row r="42" spans="2:83" ht="13.2" customHeight="1" x14ac:dyDescent="0.25">
      <c r="B42" s="307" t="s">
        <v>4</v>
      </c>
      <c r="C42" s="54" t="s">
        <v>21</v>
      </c>
      <c r="E42" s="34">
        <f ca="1">(SUM(W92:AW92)+SUM(W142:AW142))/(SUM(Stock!W92:AW92)+SUM(Stock!W142:AW142))*1000000</f>
        <v>9999.9999999999982</v>
      </c>
      <c r="F42" s="63"/>
      <c r="G42" s="16"/>
      <c r="H42" s="16"/>
      <c r="I42" s="16"/>
      <c r="J42" s="16"/>
      <c r="K42" s="16"/>
      <c r="L42" s="16"/>
      <c r="M42" s="16"/>
      <c r="N42" s="16"/>
      <c r="O42" s="16"/>
      <c r="P42" s="16"/>
      <c r="Q42" s="16"/>
      <c r="R42" s="16"/>
      <c r="S42" s="16"/>
      <c r="T42" s="16"/>
      <c r="U42" s="16"/>
      <c r="V42" s="16"/>
      <c r="W42" s="214">
        <f t="shared" ref="W42:BB42" ca="1" si="50">W92+W142</f>
        <v>0.152</v>
      </c>
      <c r="X42" s="214">
        <f t="shared" ca="1" si="50"/>
        <v>0.15399999999999997</v>
      </c>
      <c r="Y42" s="214">
        <f t="shared" ca="1" si="50"/>
        <v>0.16</v>
      </c>
      <c r="Z42" s="214">
        <f t="shared" ca="1" si="50"/>
        <v>0.16799999999999998</v>
      </c>
      <c r="AA42" s="214">
        <f t="shared" ca="1" si="50"/>
        <v>0.17447400000000002</v>
      </c>
      <c r="AB42" s="214">
        <f t="shared" ca="1" si="50"/>
        <v>0.177896</v>
      </c>
      <c r="AC42" s="214">
        <f t="shared" ca="1" si="50"/>
        <v>0.17826600000000001</v>
      </c>
      <c r="AD42" s="214">
        <f t="shared" ca="1" si="50"/>
        <v>0.17710999999999996</v>
      </c>
      <c r="AE42" s="214">
        <f t="shared" ca="1" si="50"/>
        <v>0.17595399999999997</v>
      </c>
      <c r="AF42" s="214">
        <f t="shared" ca="1" si="50"/>
        <v>0.177064</v>
      </c>
      <c r="AG42" s="214">
        <f t="shared" ca="1" si="50"/>
        <v>0.17785933333333334</v>
      </c>
      <c r="AH42" s="214">
        <f t="shared" ca="1" si="50"/>
        <v>0.17640333333333336</v>
      </c>
      <c r="AI42" s="214">
        <f t="shared" ca="1" si="50"/>
        <v>0.17189999999999997</v>
      </c>
      <c r="AJ42" s="214">
        <f t="shared" ca="1" si="50"/>
        <v>0.16608333333333336</v>
      </c>
      <c r="AK42" s="214">
        <f t="shared" ca="1" si="50"/>
        <v>0.16038508466666668</v>
      </c>
      <c r="AL42" s="214">
        <f t="shared" ca="1" si="50"/>
        <v>0.15223700533333331</v>
      </c>
      <c r="AM42" s="214">
        <f t="shared" ca="1" si="50"/>
        <v>0.14248576199999999</v>
      </c>
      <c r="AN42" s="214">
        <f t="shared" ca="1" si="50"/>
        <v>0.13163626999999997</v>
      </c>
      <c r="AO42" s="214">
        <f t="shared" ca="1" si="50"/>
        <v>0.120786778</v>
      </c>
      <c r="AP42" s="214">
        <f t="shared" ca="1" si="50"/>
        <v>0.11052594800000001</v>
      </c>
      <c r="AQ42" s="214">
        <f t="shared" ca="1" si="50"/>
        <v>0.10071531866666668</v>
      </c>
      <c r="AR42" s="214">
        <f t="shared" ca="1" si="50"/>
        <v>9.030842E-2</v>
      </c>
      <c r="AS42" s="214">
        <f t="shared" ca="1" si="50"/>
        <v>7.567689666666666E-2</v>
      </c>
      <c r="AT42" s="214">
        <f t="shared" ca="1" si="50"/>
        <v>5.5558599999999986E-2</v>
      </c>
      <c r="AU42" s="214">
        <f t="shared" si="50"/>
        <v>0</v>
      </c>
      <c r="AV42" s="214">
        <f t="shared" si="50"/>
        <v>0</v>
      </c>
      <c r="AW42" s="214">
        <f t="shared" si="50"/>
        <v>0</v>
      </c>
      <c r="AX42" s="214">
        <f t="shared" si="50"/>
        <v>0</v>
      </c>
      <c r="AY42" s="214">
        <f t="shared" si="50"/>
        <v>0</v>
      </c>
      <c r="AZ42" s="214">
        <f t="shared" si="50"/>
        <v>0</v>
      </c>
      <c r="BA42" s="214">
        <f t="shared" si="50"/>
        <v>0</v>
      </c>
      <c r="BB42" s="214">
        <f t="shared" si="50"/>
        <v>0</v>
      </c>
      <c r="BC42" s="214">
        <f t="shared" ref="BC42:CE42" si="51">BC92+BC142</f>
        <v>0</v>
      </c>
      <c r="BD42" s="214">
        <f t="shared" si="51"/>
        <v>0</v>
      </c>
      <c r="BE42" s="214">
        <f t="shared" si="51"/>
        <v>0</v>
      </c>
      <c r="BF42" s="214">
        <f t="shared" si="51"/>
        <v>0</v>
      </c>
      <c r="BG42" s="214">
        <f t="shared" si="51"/>
        <v>0</v>
      </c>
      <c r="BH42" s="214">
        <f t="shared" si="51"/>
        <v>0</v>
      </c>
      <c r="BI42" s="214">
        <f t="shared" si="51"/>
        <v>0</v>
      </c>
      <c r="BJ42" s="214">
        <f t="shared" si="51"/>
        <v>0</v>
      </c>
      <c r="BK42" s="214">
        <f t="shared" si="51"/>
        <v>0</v>
      </c>
      <c r="BL42" s="214">
        <f t="shared" si="51"/>
        <v>0</v>
      </c>
      <c r="BM42" s="214">
        <f t="shared" si="51"/>
        <v>0</v>
      </c>
      <c r="BN42" s="214">
        <f t="shared" si="51"/>
        <v>0</v>
      </c>
      <c r="BO42" s="214">
        <f t="shared" si="51"/>
        <v>0</v>
      </c>
      <c r="BP42" s="214">
        <f t="shared" si="51"/>
        <v>0</v>
      </c>
      <c r="BQ42" s="214">
        <f t="shared" si="51"/>
        <v>0</v>
      </c>
      <c r="BR42" s="214">
        <f t="shared" si="51"/>
        <v>0</v>
      </c>
      <c r="BS42" s="214">
        <f t="shared" si="51"/>
        <v>0</v>
      </c>
      <c r="BT42" s="214">
        <f t="shared" si="51"/>
        <v>0</v>
      </c>
      <c r="BU42" s="214">
        <f t="shared" si="51"/>
        <v>0</v>
      </c>
      <c r="BV42" s="214">
        <f t="shared" si="51"/>
        <v>0</v>
      </c>
      <c r="BW42" s="214">
        <f t="shared" si="51"/>
        <v>0</v>
      </c>
      <c r="BX42" s="214">
        <f t="shared" si="51"/>
        <v>0</v>
      </c>
      <c r="BY42" s="214">
        <f t="shared" si="51"/>
        <v>0</v>
      </c>
      <c r="BZ42" s="214">
        <f t="shared" si="51"/>
        <v>0</v>
      </c>
      <c r="CA42" s="214">
        <f t="shared" si="51"/>
        <v>0</v>
      </c>
      <c r="CB42" s="214">
        <f t="shared" si="51"/>
        <v>0</v>
      </c>
      <c r="CC42" s="214">
        <f t="shared" si="51"/>
        <v>0</v>
      </c>
      <c r="CD42" s="214">
        <f t="shared" si="51"/>
        <v>0</v>
      </c>
      <c r="CE42" s="214">
        <f t="shared" si="51"/>
        <v>0</v>
      </c>
    </row>
    <row r="43" spans="2:83" x14ac:dyDescent="0.25">
      <c r="B43" s="307"/>
      <c r="C43" s="54" t="s">
        <v>22</v>
      </c>
      <c r="E43" s="34">
        <f ca="1">(SUM(W93:AW93)+SUM(W143:AW143))/(SUM(Stock!W93:AW93)+SUM(Stock!W143:AW143))*1000000</f>
        <v>13300.000000000002</v>
      </c>
      <c r="F43" s="63"/>
      <c r="G43" s="16"/>
      <c r="H43" s="16"/>
      <c r="I43" s="16"/>
      <c r="J43" s="16"/>
      <c r="K43" s="16"/>
      <c r="L43" s="16"/>
      <c r="M43" s="16"/>
      <c r="N43" s="16"/>
      <c r="O43" s="16"/>
      <c r="P43" s="16"/>
      <c r="Q43" s="16"/>
      <c r="R43" s="16"/>
      <c r="S43" s="16"/>
      <c r="T43" s="16"/>
      <c r="U43" s="16"/>
      <c r="V43" s="16"/>
      <c r="W43" s="214">
        <f t="shared" ref="W43:BB43" ca="1" si="52">W93+W143</f>
        <v>0.29127000000000003</v>
      </c>
      <c r="X43" s="214">
        <f t="shared" ca="1" si="52"/>
        <v>0.29260000000000003</v>
      </c>
      <c r="Y43" s="214">
        <f t="shared" ca="1" si="52"/>
        <v>0.29659000000000002</v>
      </c>
      <c r="Z43" s="214">
        <f t="shared" ca="1" si="52"/>
        <v>0.30323999999999995</v>
      </c>
      <c r="AA43" s="214">
        <f t="shared" ca="1" si="52"/>
        <v>0.31104355333333328</v>
      </c>
      <c r="AB43" s="214">
        <f t="shared" ca="1" si="52"/>
        <v>0.31849421333333333</v>
      </c>
      <c r="AC43" s="214">
        <f t="shared" ca="1" si="52"/>
        <v>0.32541553333333334</v>
      </c>
      <c r="AD43" s="214">
        <f t="shared" ca="1" si="52"/>
        <v>0.33198395999999997</v>
      </c>
      <c r="AE43" s="214">
        <f t="shared" ca="1" si="52"/>
        <v>0.33837593999999999</v>
      </c>
      <c r="AF43" s="214">
        <f t="shared" ca="1" si="52"/>
        <v>0.34560936666666664</v>
      </c>
      <c r="AG43" s="214">
        <f t="shared" ca="1" si="52"/>
        <v>0.35791275333333333</v>
      </c>
      <c r="AH43" s="214">
        <f t="shared" ca="1" si="52"/>
        <v>0.37431431333333337</v>
      </c>
      <c r="AI43" s="214">
        <f t="shared" ca="1" si="52"/>
        <v>0.39353369999999999</v>
      </c>
      <c r="AJ43" s="214">
        <f t="shared" ca="1" si="52"/>
        <v>0.4087311666666667</v>
      </c>
      <c r="AK43" s="214">
        <f t="shared" ca="1" si="52"/>
        <v>0.42614838028000002</v>
      </c>
      <c r="AL43" s="214">
        <f t="shared" ca="1" si="52"/>
        <v>0.45011978778666667</v>
      </c>
      <c r="AM43" s="214">
        <f t="shared" ca="1" si="52"/>
        <v>0.48593743613333334</v>
      </c>
      <c r="AN43" s="214">
        <f t="shared" ca="1" si="52"/>
        <v>0.52833144503999996</v>
      </c>
      <c r="AO43" s="214">
        <f t="shared" ca="1" si="52"/>
        <v>0.5734062675599999</v>
      </c>
      <c r="AP43" s="214">
        <f t="shared" ca="1" si="52"/>
        <v>0.60697561678599998</v>
      </c>
      <c r="AQ43" s="214">
        <f t="shared" ca="1" si="52"/>
        <v>0.62065152381866673</v>
      </c>
      <c r="AR43" s="214">
        <f t="shared" ca="1" si="52"/>
        <v>0.60475737504466665</v>
      </c>
      <c r="AS43" s="214">
        <f t="shared" ca="1" si="52"/>
        <v>0.58106581700533322</v>
      </c>
      <c r="AT43" s="214">
        <f t="shared" ca="1" si="52"/>
        <v>0.56134447388599995</v>
      </c>
      <c r="AU43" s="214">
        <f t="shared" si="52"/>
        <v>0</v>
      </c>
      <c r="AV43" s="214">
        <f t="shared" si="52"/>
        <v>0</v>
      </c>
      <c r="AW43" s="214">
        <f t="shared" si="52"/>
        <v>0</v>
      </c>
      <c r="AX43" s="214">
        <f t="shared" si="52"/>
        <v>0</v>
      </c>
      <c r="AY43" s="214">
        <f t="shared" si="52"/>
        <v>0</v>
      </c>
      <c r="AZ43" s="214">
        <f t="shared" si="52"/>
        <v>0</v>
      </c>
      <c r="BA43" s="214">
        <f t="shared" si="52"/>
        <v>0</v>
      </c>
      <c r="BB43" s="214">
        <f t="shared" si="52"/>
        <v>0</v>
      </c>
      <c r="BC43" s="214">
        <f t="shared" ref="BC43:CE43" si="53">BC93+BC143</f>
        <v>0</v>
      </c>
      <c r="BD43" s="214">
        <f t="shared" si="53"/>
        <v>0</v>
      </c>
      <c r="BE43" s="214">
        <f t="shared" si="53"/>
        <v>0</v>
      </c>
      <c r="BF43" s="214">
        <f t="shared" si="53"/>
        <v>0</v>
      </c>
      <c r="BG43" s="214">
        <f t="shared" si="53"/>
        <v>0</v>
      </c>
      <c r="BH43" s="214">
        <f t="shared" si="53"/>
        <v>0</v>
      </c>
      <c r="BI43" s="214">
        <f t="shared" si="53"/>
        <v>0</v>
      </c>
      <c r="BJ43" s="214">
        <f t="shared" si="53"/>
        <v>0</v>
      </c>
      <c r="BK43" s="214">
        <f t="shared" si="53"/>
        <v>0</v>
      </c>
      <c r="BL43" s="214">
        <f t="shared" si="53"/>
        <v>0</v>
      </c>
      <c r="BM43" s="214">
        <f t="shared" si="53"/>
        <v>0</v>
      </c>
      <c r="BN43" s="214">
        <f t="shared" si="53"/>
        <v>0</v>
      </c>
      <c r="BO43" s="214">
        <f t="shared" si="53"/>
        <v>0</v>
      </c>
      <c r="BP43" s="214">
        <f t="shared" si="53"/>
        <v>0</v>
      </c>
      <c r="BQ43" s="214">
        <f t="shared" si="53"/>
        <v>0</v>
      </c>
      <c r="BR43" s="214">
        <f t="shared" si="53"/>
        <v>0</v>
      </c>
      <c r="BS43" s="214">
        <f t="shared" si="53"/>
        <v>0</v>
      </c>
      <c r="BT43" s="214">
        <f t="shared" si="53"/>
        <v>0</v>
      </c>
      <c r="BU43" s="214">
        <f t="shared" si="53"/>
        <v>0</v>
      </c>
      <c r="BV43" s="214">
        <f t="shared" si="53"/>
        <v>0</v>
      </c>
      <c r="BW43" s="214">
        <f t="shared" si="53"/>
        <v>0</v>
      </c>
      <c r="BX43" s="214">
        <f t="shared" si="53"/>
        <v>0</v>
      </c>
      <c r="BY43" s="214">
        <f t="shared" si="53"/>
        <v>0</v>
      </c>
      <c r="BZ43" s="214">
        <f t="shared" si="53"/>
        <v>0</v>
      </c>
      <c r="CA43" s="214">
        <f t="shared" si="53"/>
        <v>0</v>
      </c>
      <c r="CB43" s="214">
        <f t="shared" si="53"/>
        <v>0</v>
      </c>
      <c r="CC43" s="214">
        <f t="shared" si="53"/>
        <v>0</v>
      </c>
      <c r="CD43" s="214">
        <f t="shared" si="53"/>
        <v>0</v>
      </c>
      <c r="CE43" s="214">
        <f t="shared" si="53"/>
        <v>0</v>
      </c>
    </row>
    <row r="44" spans="2:83" x14ac:dyDescent="0.25">
      <c r="B44" s="307"/>
      <c r="C44" s="54" t="s">
        <v>23</v>
      </c>
      <c r="E44" s="34">
        <f ca="1">(SUM(W94:AW94)+SUM(W144:AW144))/(SUM(Stock!W94:AW94)+SUM(Stock!W144:AW144))*1000000</f>
        <v>13120</v>
      </c>
      <c r="F44" s="63"/>
      <c r="G44" s="16"/>
      <c r="H44" s="16"/>
      <c r="I44" s="16"/>
      <c r="J44" s="16"/>
      <c r="K44" s="16"/>
      <c r="L44" s="16"/>
      <c r="M44" s="16"/>
      <c r="N44" s="16"/>
      <c r="O44" s="16"/>
      <c r="P44" s="16"/>
      <c r="Q44" s="16"/>
      <c r="R44" s="16"/>
      <c r="S44" s="16"/>
      <c r="T44" s="16"/>
      <c r="U44" s="16"/>
      <c r="V44" s="16"/>
      <c r="W44" s="214">
        <f t="shared" ref="W44:BB44" ca="1" si="54">W94+W144</f>
        <v>4.1984E-2</v>
      </c>
      <c r="X44" s="214">
        <f t="shared" ca="1" si="54"/>
        <v>4.4608000000000002E-2</v>
      </c>
      <c r="Y44" s="214">
        <f t="shared" ca="1" si="54"/>
        <v>5.2479999999999999E-2</v>
      </c>
      <c r="Z44" s="214">
        <f t="shared" ca="1" si="54"/>
        <v>6.297599999999999E-2</v>
      </c>
      <c r="AA44" s="214">
        <f t="shared" ca="1" si="54"/>
        <v>7.4039658666666661E-2</v>
      </c>
      <c r="AB44" s="214">
        <f t="shared" ca="1" si="54"/>
        <v>8.6238634666666647E-2</v>
      </c>
      <c r="AC44" s="214">
        <f t="shared" ca="1" si="54"/>
        <v>9.9572927999999991E-2</v>
      </c>
      <c r="AD44" s="214">
        <f t="shared" ca="1" si="54"/>
        <v>0.11347488</v>
      </c>
      <c r="AE44" s="214">
        <f t="shared" ca="1" si="54"/>
        <v>0.127376832</v>
      </c>
      <c r="AF44" s="214">
        <f t="shared" ca="1" si="54"/>
        <v>0.14458589866666666</v>
      </c>
      <c r="AG44" s="214">
        <f t="shared" ca="1" si="54"/>
        <v>0.16539159466666664</v>
      </c>
      <c r="AH44" s="214">
        <f t="shared" ca="1" si="54"/>
        <v>0.18626901333333329</v>
      </c>
      <c r="AI44" s="214">
        <f t="shared" ca="1" si="54"/>
        <v>0.20544607999999995</v>
      </c>
      <c r="AJ44" s="214">
        <f t="shared" ca="1" si="54"/>
        <v>0.22821365333333329</v>
      </c>
      <c r="AK44" s="214">
        <f t="shared" ca="1" si="54"/>
        <v>0.26065371488</v>
      </c>
      <c r="AL44" s="214">
        <f t="shared" ca="1" si="54"/>
        <v>0.30025027285333328</v>
      </c>
      <c r="AM44" s="214">
        <f t="shared" ca="1" si="54"/>
        <v>0.34142295391999999</v>
      </c>
      <c r="AN44" s="214">
        <f t="shared" ca="1" si="54"/>
        <v>0.38161468319999992</v>
      </c>
      <c r="AO44" s="214">
        <f t="shared" ca="1" si="54"/>
        <v>0.42180641247999995</v>
      </c>
      <c r="AP44" s="214">
        <f t="shared" ca="1" si="54"/>
        <v>0.47499423648</v>
      </c>
      <c r="AQ44" s="214">
        <f t="shared" ca="1" si="54"/>
        <v>0.53655786847999987</v>
      </c>
      <c r="AR44" s="214">
        <f t="shared" ca="1" si="54"/>
        <v>0.58122145354666654</v>
      </c>
      <c r="AS44" s="214">
        <f t="shared" ca="1" si="54"/>
        <v>0.56296964863999988</v>
      </c>
      <c r="AT44" s="214">
        <f t="shared" ca="1" si="54"/>
        <v>0.47888387914666664</v>
      </c>
      <c r="AU44" s="214">
        <f t="shared" si="54"/>
        <v>0</v>
      </c>
      <c r="AV44" s="214">
        <f t="shared" si="54"/>
        <v>0</v>
      </c>
      <c r="AW44" s="214">
        <f t="shared" si="54"/>
        <v>0</v>
      </c>
      <c r="AX44" s="214">
        <f t="shared" si="54"/>
        <v>0</v>
      </c>
      <c r="AY44" s="214">
        <f t="shared" si="54"/>
        <v>0</v>
      </c>
      <c r="AZ44" s="214">
        <f t="shared" si="54"/>
        <v>0</v>
      </c>
      <c r="BA44" s="214">
        <f t="shared" si="54"/>
        <v>0</v>
      </c>
      <c r="BB44" s="214">
        <f t="shared" si="54"/>
        <v>0</v>
      </c>
      <c r="BC44" s="214">
        <f t="shared" ref="BC44:CE44" si="55">BC94+BC144</f>
        <v>0</v>
      </c>
      <c r="BD44" s="214">
        <f t="shared" si="55"/>
        <v>0</v>
      </c>
      <c r="BE44" s="214">
        <f t="shared" si="55"/>
        <v>0</v>
      </c>
      <c r="BF44" s="214">
        <f t="shared" si="55"/>
        <v>0</v>
      </c>
      <c r="BG44" s="214">
        <f t="shared" si="55"/>
        <v>0</v>
      </c>
      <c r="BH44" s="214">
        <f t="shared" si="55"/>
        <v>0</v>
      </c>
      <c r="BI44" s="214">
        <f t="shared" si="55"/>
        <v>0</v>
      </c>
      <c r="BJ44" s="214">
        <f t="shared" si="55"/>
        <v>0</v>
      </c>
      <c r="BK44" s="214">
        <f t="shared" si="55"/>
        <v>0</v>
      </c>
      <c r="BL44" s="214">
        <f t="shared" si="55"/>
        <v>0</v>
      </c>
      <c r="BM44" s="214">
        <f t="shared" si="55"/>
        <v>0</v>
      </c>
      <c r="BN44" s="214">
        <f t="shared" si="55"/>
        <v>0</v>
      </c>
      <c r="BO44" s="214">
        <f t="shared" si="55"/>
        <v>0</v>
      </c>
      <c r="BP44" s="214">
        <f t="shared" si="55"/>
        <v>0</v>
      </c>
      <c r="BQ44" s="214">
        <f t="shared" si="55"/>
        <v>0</v>
      </c>
      <c r="BR44" s="214">
        <f t="shared" si="55"/>
        <v>0</v>
      </c>
      <c r="BS44" s="214">
        <f t="shared" si="55"/>
        <v>0</v>
      </c>
      <c r="BT44" s="214">
        <f t="shared" si="55"/>
        <v>0</v>
      </c>
      <c r="BU44" s="214">
        <f t="shared" si="55"/>
        <v>0</v>
      </c>
      <c r="BV44" s="214">
        <f t="shared" si="55"/>
        <v>0</v>
      </c>
      <c r="BW44" s="214">
        <f t="shared" si="55"/>
        <v>0</v>
      </c>
      <c r="BX44" s="214">
        <f t="shared" si="55"/>
        <v>0</v>
      </c>
      <c r="BY44" s="214">
        <f t="shared" si="55"/>
        <v>0</v>
      </c>
      <c r="BZ44" s="214">
        <f t="shared" si="55"/>
        <v>0</v>
      </c>
      <c r="CA44" s="214">
        <f t="shared" si="55"/>
        <v>0</v>
      </c>
      <c r="CB44" s="214">
        <f t="shared" si="55"/>
        <v>0</v>
      </c>
      <c r="CC44" s="214">
        <f t="shared" si="55"/>
        <v>0</v>
      </c>
      <c r="CD44" s="214">
        <f t="shared" si="55"/>
        <v>0</v>
      </c>
      <c r="CE44" s="214">
        <f t="shared" si="55"/>
        <v>0</v>
      </c>
    </row>
    <row r="45" spans="2:83" x14ac:dyDescent="0.25">
      <c r="B45" s="307"/>
      <c r="C45" s="3" t="s">
        <v>79</v>
      </c>
      <c r="E45" s="34"/>
      <c r="F45" s="63"/>
      <c r="G45" s="16"/>
      <c r="H45" s="16"/>
      <c r="I45" s="16"/>
      <c r="J45" s="16"/>
      <c r="K45" s="16"/>
      <c r="L45" s="16"/>
      <c r="M45" s="16"/>
      <c r="N45" s="16"/>
      <c r="O45" s="16"/>
      <c r="P45" s="16"/>
      <c r="Q45" s="16"/>
      <c r="R45" s="16"/>
      <c r="S45" s="16"/>
      <c r="T45" s="16"/>
      <c r="U45" s="16"/>
      <c r="V45" s="16"/>
      <c r="W45" s="30">
        <f t="shared" ref="W45:CE45" ca="1" si="56">SUM(W42:W44)</f>
        <v>0.48525400000000007</v>
      </c>
      <c r="X45" s="30">
        <f t="shared" ca="1" si="56"/>
        <v>0.49120799999999998</v>
      </c>
      <c r="Y45" s="30">
        <f t="shared" ca="1" si="56"/>
        <v>0.50907000000000002</v>
      </c>
      <c r="Z45" s="30">
        <f t="shared" ca="1" si="56"/>
        <v>0.53421599999999991</v>
      </c>
      <c r="AA45" s="30">
        <f t="shared" ca="1" si="56"/>
        <v>0.55955721199999997</v>
      </c>
      <c r="AB45" s="30">
        <f t="shared" ca="1" si="56"/>
        <v>0.58262884799999992</v>
      </c>
      <c r="AC45" s="30">
        <f t="shared" ca="1" si="56"/>
        <v>0.60325446133333327</v>
      </c>
      <c r="AD45" s="30">
        <f t="shared" ca="1" si="56"/>
        <v>0.62256884000000001</v>
      </c>
      <c r="AE45" s="30">
        <f t="shared" ca="1" si="56"/>
        <v>0.64170677200000004</v>
      </c>
      <c r="AF45" s="30">
        <f t="shared" ca="1" si="56"/>
        <v>0.66725926533333335</v>
      </c>
      <c r="AG45" s="30">
        <f t="shared" ca="1" si="56"/>
        <v>0.70116368133333329</v>
      </c>
      <c r="AH45" s="30">
        <f t="shared" ca="1" si="56"/>
        <v>0.73698666000000013</v>
      </c>
      <c r="AI45" s="30">
        <f t="shared" ca="1" si="56"/>
        <v>0.7708797799999999</v>
      </c>
      <c r="AJ45" s="30">
        <f t="shared" ca="1" si="56"/>
        <v>0.80302815333333333</v>
      </c>
      <c r="AK45" s="30">
        <f t="shared" ca="1" si="56"/>
        <v>0.84718717982666669</v>
      </c>
      <c r="AL45" s="30">
        <f t="shared" ca="1" si="56"/>
        <v>0.90260706597333329</v>
      </c>
      <c r="AM45" s="30">
        <f t="shared" ca="1" si="56"/>
        <v>0.96984615205333335</v>
      </c>
      <c r="AN45" s="30">
        <f t="shared" ca="1" si="56"/>
        <v>1.0415823982399999</v>
      </c>
      <c r="AO45" s="30">
        <f t="shared" ca="1" si="56"/>
        <v>1.1159994580399999</v>
      </c>
      <c r="AP45" s="30">
        <f t="shared" ca="1" si="56"/>
        <v>1.1924958012660001</v>
      </c>
      <c r="AQ45" s="30">
        <f t="shared" ca="1" si="56"/>
        <v>1.2579247109653333</v>
      </c>
      <c r="AR45" s="30">
        <f t="shared" ca="1" si="56"/>
        <v>1.2762872485913332</v>
      </c>
      <c r="AS45" s="30">
        <f t="shared" ca="1" si="56"/>
        <v>1.2197123623119999</v>
      </c>
      <c r="AT45" s="30">
        <f t="shared" ca="1" si="56"/>
        <v>1.0957869530326665</v>
      </c>
      <c r="AU45" s="30">
        <f t="shared" si="56"/>
        <v>0</v>
      </c>
      <c r="AV45" s="30">
        <f t="shared" si="56"/>
        <v>0</v>
      </c>
      <c r="AW45" s="30">
        <f t="shared" si="56"/>
        <v>0</v>
      </c>
      <c r="AX45" s="30">
        <f t="shared" si="56"/>
        <v>0</v>
      </c>
      <c r="AY45" s="30">
        <f t="shared" si="56"/>
        <v>0</v>
      </c>
      <c r="AZ45" s="30">
        <f t="shared" si="56"/>
        <v>0</v>
      </c>
      <c r="BA45" s="30">
        <f t="shared" si="56"/>
        <v>0</v>
      </c>
      <c r="BB45" s="30">
        <f t="shared" si="56"/>
        <v>0</v>
      </c>
      <c r="BC45" s="30">
        <f t="shared" si="56"/>
        <v>0</v>
      </c>
      <c r="BD45" s="30">
        <f t="shared" si="56"/>
        <v>0</v>
      </c>
      <c r="BE45" s="30">
        <f t="shared" si="56"/>
        <v>0</v>
      </c>
      <c r="BF45" s="30">
        <f t="shared" si="56"/>
        <v>0</v>
      </c>
      <c r="BG45" s="30">
        <f t="shared" si="56"/>
        <v>0</v>
      </c>
      <c r="BH45" s="30">
        <f t="shared" si="56"/>
        <v>0</v>
      </c>
      <c r="BI45" s="30">
        <f t="shared" si="56"/>
        <v>0</v>
      </c>
      <c r="BJ45" s="30">
        <f t="shared" si="56"/>
        <v>0</v>
      </c>
      <c r="BK45" s="30">
        <f t="shared" si="56"/>
        <v>0</v>
      </c>
      <c r="BL45" s="30">
        <f t="shared" si="56"/>
        <v>0</v>
      </c>
      <c r="BM45" s="30">
        <f t="shared" si="56"/>
        <v>0</v>
      </c>
      <c r="BN45" s="30">
        <f t="shared" si="56"/>
        <v>0</v>
      </c>
      <c r="BO45" s="30">
        <f t="shared" si="56"/>
        <v>0</v>
      </c>
      <c r="BP45" s="30">
        <f t="shared" si="56"/>
        <v>0</v>
      </c>
      <c r="BQ45" s="30">
        <f t="shared" si="56"/>
        <v>0</v>
      </c>
      <c r="BR45" s="30">
        <f t="shared" si="56"/>
        <v>0</v>
      </c>
      <c r="BS45" s="30">
        <f t="shared" si="56"/>
        <v>0</v>
      </c>
      <c r="BT45" s="30">
        <f t="shared" si="56"/>
        <v>0</v>
      </c>
      <c r="BU45" s="30">
        <f t="shared" si="56"/>
        <v>0</v>
      </c>
      <c r="BV45" s="30">
        <f t="shared" si="56"/>
        <v>0</v>
      </c>
      <c r="BW45" s="30">
        <f t="shared" si="56"/>
        <v>0</v>
      </c>
      <c r="BX45" s="30">
        <f t="shared" si="56"/>
        <v>0</v>
      </c>
      <c r="BY45" s="30">
        <f t="shared" si="56"/>
        <v>0</v>
      </c>
      <c r="BZ45" s="30">
        <f t="shared" si="56"/>
        <v>0</v>
      </c>
      <c r="CA45" s="30">
        <f t="shared" si="56"/>
        <v>0</v>
      </c>
      <c r="CB45" s="30">
        <f t="shared" si="56"/>
        <v>0</v>
      </c>
      <c r="CC45" s="30">
        <f t="shared" si="56"/>
        <v>0</v>
      </c>
      <c r="CD45" s="30">
        <f t="shared" si="56"/>
        <v>0</v>
      </c>
      <c r="CE45" s="30">
        <f t="shared" si="56"/>
        <v>0</v>
      </c>
    </row>
    <row r="46" spans="2:83" x14ac:dyDescent="0.25">
      <c r="B46" s="307" t="s">
        <v>5</v>
      </c>
      <c r="C46" s="54" t="s">
        <v>24</v>
      </c>
      <c r="E46" s="34">
        <f ca="1">(SUM(W96:AW96)+SUM(W146:AW146))/(SUM(Stock!W96:AW96)+SUM(Stock!W146:AW146))*1000000</f>
        <v>595.42341925088601</v>
      </c>
      <c r="F46" s="63"/>
      <c r="W46" s="214">
        <f t="shared" ref="W46:BB46" si="57">W96+W146</f>
        <v>0</v>
      </c>
      <c r="X46" s="214">
        <f t="shared" si="57"/>
        <v>0</v>
      </c>
      <c r="Y46" s="214">
        <f t="shared" si="57"/>
        <v>0</v>
      </c>
      <c r="Z46" s="214">
        <f t="shared" si="57"/>
        <v>0</v>
      </c>
      <c r="AA46" s="214">
        <f t="shared" si="57"/>
        <v>0</v>
      </c>
      <c r="AB46" s="214">
        <f t="shared" si="57"/>
        <v>0</v>
      </c>
      <c r="AC46" s="214">
        <f t="shared" si="57"/>
        <v>0</v>
      </c>
      <c r="AD46" s="214">
        <f t="shared" si="57"/>
        <v>0</v>
      </c>
      <c r="AE46" s="214">
        <f t="shared" si="57"/>
        <v>0</v>
      </c>
      <c r="AF46" s="214">
        <f t="shared" si="57"/>
        <v>0</v>
      </c>
      <c r="AG46" s="214">
        <f t="shared" si="57"/>
        <v>0</v>
      </c>
      <c r="AH46" s="214">
        <f t="shared" si="57"/>
        <v>0</v>
      </c>
      <c r="AI46" s="214">
        <f t="shared" si="57"/>
        <v>0</v>
      </c>
      <c r="AJ46" s="214">
        <f t="shared" si="57"/>
        <v>0</v>
      </c>
      <c r="AK46" s="214">
        <f t="shared" si="57"/>
        <v>0</v>
      </c>
      <c r="AL46" s="214">
        <f t="shared" si="57"/>
        <v>0</v>
      </c>
      <c r="AM46" s="214">
        <f t="shared" si="57"/>
        <v>0</v>
      </c>
      <c r="AN46" s="214">
        <f t="shared" si="57"/>
        <v>0</v>
      </c>
      <c r="AO46" s="214">
        <f t="shared" si="57"/>
        <v>0</v>
      </c>
      <c r="AP46" s="214">
        <f t="shared" ca="1" si="57"/>
        <v>2.3805561599999996E-3</v>
      </c>
      <c r="AQ46" s="214">
        <f t="shared" ca="1" si="57"/>
        <v>5.8646841600000004E-3</v>
      </c>
      <c r="AR46" s="214">
        <f t="shared" ca="1" si="57"/>
        <v>1.2234343733333333E-2</v>
      </c>
      <c r="AS46" s="214">
        <f t="shared" ca="1" si="57"/>
        <v>2.320261375333333E-2</v>
      </c>
      <c r="AT46" s="214">
        <f t="shared" ca="1" si="57"/>
        <v>4.763176295333333E-2</v>
      </c>
      <c r="AU46" s="214">
        <f t="shared" si="57"/>
        <v>0</v>
      </c>
      <c r="AV46" s="214">
        <f t="shared" si="57"/>
        <v>0</v>
      </c>
      <c r="AW46" s="214">
        <f t="shared" si="57"/>
        <v>0</v>
      </c>
      <c r="AX46" s="214">
        <f t="shared" si="57"/>
        <v>0</v>
      </c>
      <c r="AY46" s="214">
        <f t="shared" si="57"/>
        <v>0</v>
      </c>
      <c r="AZ46" s="214">
        <f t="shared" si="57"/>
        <v>0</v>
      </c>
      <c r="BA46" s="214">
        <f t="shared" si="57"/>
        <v>0</v>
      </c>
      <c r="BB46" s="214">
        <f t="shared" si="57"/>
        <v>0</v>
      </c>
      <c r="BC46" s="214">
        <f t="shared" ref="BC46:CE46" si="58">BC96+BC146</f>
        <v>0</v>
      </c>
      <c r="BD46" s="214">
        <f t="shared" si="58"/>
        <v>0</v>
      </c>
      <c r="BE46" s="214">
        <f t="shared" si="58"/>
        <v>0</v>
      </c>
      <c r="BF46" s="214">
        <f t="shared" si="58"/>
        <v>0</v>
      </c>
      <c r="BG46" s="214">
        <f t="shared" si="58"/>
        <v>0</v>
      </c>
      <c r="BH46" s="214">
        <f t="shared" si="58"/>
        <v>0</v>
      </c>
      <c r="BI46" s="214">
        <f t="shared" si="58"/>
        <v>0</v>
      </c>
      <c r="BJ46" s="214">
        <f t="shared" si="58"/>
        <v>0</v>
      </c>
      <c r="BK46" s="214">
        <f t="shared" si="58"/>
        <v>0</v>
      </c>
      <c r="BL46" s="214">
        <f t="shared" si="58"/>
        <v>0</v>
      </c>
      <c r="BM46" s="214">
        <f t="shared" si="58"/>
        <v>0</v>
      </c>
      <c r="BN46" s="214">
        <f t="shared" si="58"/>
        <v>0</v>
      </c>
      <c r="BO46" s="214">
        <f t="shared" si="58"/>
        <v>0</v>
      </c>
      <c r="BP46" s="214">
        <f t="shared" si="58"/>
        <v>0</v>
      </c>
      <c r="BQ46" s="214">
        <f t="shared" si="58"/>
        <v>0</v>
      </c>
      <c r="BR46" s="214">
        <f t="shared" si="58"/>
        <v>0</v>
      </c>
      <c r="BS46" s="214">
        <f t="shared" si="58"/>
        <v>0</v>
      </c>
      <c r="BT46" s="214">
        <f t="shared" si="58"/>
        <v>0</v>
      </c>
      <c r="BU46" s="214">
        <f t="shared" si="58"/>
        <v>0</v>
      </c>
      <c r="BV46" s="214">
        <f t="shared" si="58"/>
        <v>0</v>
      </c>
      <c r="BW46" s="214">
        <f t="shared" si="58"/>
        <v>0</v>
      </c>
      <c r="BX46" s="214">
        <f t="shared" si="58"/>
        <v>0</v>
      </c>
      <c r="BY46" s="214">
        <f t="shared" si="58"/>
        <v>0</v>
      </c>
      <c r="BZ46" s="214">
        <f t="shared" si="58"/>
        <v>0</v>
      </c>
      <c r="CA46" s="214">
        <f t="shared" si="58"/>
        <v>0</v>
      </c>
      <c r="CB46" s="214">
        <f t="shared" si="58"/>
        <v>0</v>
      </c>
      <c r="CC46" s="214">
        <f t="shared" si="58"/>
        <v>0</v>
      </c>
      <c r="CD46" s="214">
        <f t="shared" si="58"/>
        <v>0</v>
      </c>
      <c r="CE46" s="214">
        <f t="shared" si="58"/>
        <v>0</v>
      </c>
    </row>
    <row r="47" spans="2:83" x14ac:dyDescent="0.25">
      <c r="B47" s="307"/>
      <c r="C47" s="54" t="s">
        <v>25</v>
      </c>
      <c r="E47" s="34">
        <f ca="1">(SUM(W97:AW97)+SUM(W147:AW147))/(SUM(Stock!W97:AW97)+SUM(Stock!W147:AW147))*1000000</f>
        <v>694.18560033750146</v>
      </c>
      <c r="F47" s="63"/>
      <c r="W47" s="214">
        <f t="shared" ref="W47:BB47" si="59">W97+W147</f>
        <v>0</v>
      </c>
      <c r="X47" s="214">
        <f t="shared" si="59"/>
        <v>0</v>
      </c>
      <c r="Y47" s="214">
        <f t="shared" si="59"/>
        <v>0</v>
      </c>
      <c r="Z47" s="214">
        <f t="shared" si="59"/>
        <v>0</v>
      </c>
      <c r="AA47" s="214">
        <f t="shared" si="59"/>
        <v>0</v>
      </c>
      <c r="AB47" s="214">
        <f t="shared" si="59"/>
        <v>0</v>
      </c>
      <c r="AC47" s="214">
        <f t="shared" si="59"/>
        <v>0</v>
      </c>
      <c r="AD47" s="214">
        <f t="shared" si="59"/>
        <v>0</v>
      </c>
      <c r="AE47" s="214">
        <f t="shared" si="59"/>
        <v>0</v>
      </c>
      <c r="AF47" s="214">
        <f t="shared" si="59"/>
        <v>0</v>
      </c>
      <c r="AG47" s="214">
        <f t="shared" si="59"/>
        <v>0</v>
      </c>
      <c r="AH47" s="214">
        <f t="shared" si="59"/>
        <v>0</v>
      </c>
      <c r="AI47" s="214">
        <f t="shared" si="59"/>
        <v>0</v>
      </c>
      <c r="AJ47" s="214">
        <f t="shared" si="59"/>
        <v>0</v>
      </c>
      <c r="AK47" s="214">
        <f t="shared" si="59"/>
        <v>0</v>
      </c>
      <c r="AL47" s="214">
        <f t="shared" si="59"/>
        <v>0</v>
      </c>
      <c r="AM47" s="214">
        <f t="shared" si="59"/>
        <v>0</v>
      </c>
      <c r="AN47" s="214">
        <f t="shared" si="59"/>
        <v>0</v>
      </c>
      <c r="AO47" s="214">
        <f t="shared" si="59"/>
        <v>0</v>
      </c>
      <c r="AP47" s="214">
        <f t="shared" ca="1" si="59"/>
        <v>8.8296615749999981E-4</v>
      </c>
      <c r="AQ47" s="214">
        <f t="shared" ca="1" si="59"/>
        <v>2.43090475155E-3</v>
      </c>
      <c r="AR47" s="214">
        <f t="shared" ca="1" si="59"/>
        <v>6.8486242949999986E-3</v>
      </c>
      <c r="AS47" s="214">
        <f t="shared" ca="1" si="59"/>
        <v>1.5291284773199999E-2</v>
      </c>
      <c r="AT47" s="214">
        <f t="shared" ca="1" si="59"/>
        <v>4.7786049193199995E-2</v>
      </c>
      <c r="AU47" s="214">
        <f t="shared" si="59"/>
        <v>0</v>
      </c>
      <c r="AV47" s="214">
        <f t="shared" si="59"/>
        <v>0</v>
      </c>
      <c r="AW47" s="214">
        <f t="shared" si="59"/>
        <v>0</v>
      </c>
      <c r="AX47" s="214">
        <f t="shared" si="59"/>
        <v>0</v>
      </c>
      <c r="AY47" s="214">
        <f t="shared" si="59"/>
        <v>0</v>
      </c>
      <c r="AZ47" s="214">
        <f t="shared" si="59"/>
        <v>0</v>
      </c>
      <c r="BA47" s="214">
        <f t="shared" si="59"/>
        <v>0</v>
      </c>
      <c r="BB47" s="214">
        <f t="shared" si="59"/>
        <v>0</v>
      </c>
      <c r="BC47" s="214">
        <f t="shared" ref="BC47:CE47" si="60">BC97+BC147</f>
        <v>0</v>
      </c>
      <c r="BD47" s="214">
        <f t="shared" si="60"/>
        <v>0</v>
      </c>
      <c r="BE47" s="214">
        <f t="shared" si="60"/>
        <v>0</v>
      </c>
      <c r="BF47" s="214">
        <f t="shared" si="60"/>
        <v>0</v>
      </c>
      <c r="BG47" s="214">
        <f t="shared" si="60"/>
        <v>0</v>
      </c>
      <c r="BH47" s="214">
        <f t="shared" si="60"/>
        <v>0</v>
      </c>
      <c r="BI47" s="214">
        <f t="shared" si="60"/>
        <v>0</v>
      </c>
      <c r="BJ47" s="214">
        <f t="shared" si="60"/>
        <v>0</v>
      </c>
      <c r="BK47" s="214">
        <f t="shared" si="60"/>
        <v>0</v>
      </c>
      <c r="BL47" s="214">
        <f t="shared" si="60"/>
        <v>0</v>
      </c>
      <c r="BM47" s="214">
        <f t="shared" si="60"/>
        <v>0</v>
      </c>
      <c r="BN47" s="214">
        <f t="shared" si="60"/>
        <v>0</v>
      </c>
      <c r="BO47" s="214">
        <f t="shared" si="60"/>
        <v>0</v>
      </c>
      <c r="BP47" s="214">
        <f t="shared" si="60"/>
        <v>0</v>
      </c>
      <c r="BQ47" s="214">
        <f t="shared" si="60"/>
        <v>0</v>
      </c>
      <c r="BR47" s="214">
        <f t="shared" si="60"/>
        <v>0</v>
      </c>
      <c r="BS47" s="214">
        <f t="shared" si="60"/>
        <v>0</v>
      </c>
      <c r="BT47" s="214">
        <f t="shared" si="60"/>
        <v>0</v>
      </c>
      <c r="BU47" s="214">
        <f t="shared" si="60"/>
        <v>0</v>
      </c>
      <c r="BV47" s="214">
        <f t="shared" si="60"/>
        <v>0</v>
      </c>
      <c r="BW47" s="214">
        <f t="shared" si="60"/>
        <v>0</v>
      </c>
      <c r="BX47" s="214">
        <f t="shared" si="60"/>
        <v>0</v>
      </c>
      <c r="BY47" s="214">
        <f t="shared" si="60"/>
        <v>0</v>
      </c>
      <c r="BZ47" s="214">
        <f t="shared" si="60"/>
        <v>0</v>
      </c>
      <c r="CA47" s="214">
        <f t="shared" si="60"/>
        <v>0</v>
      </c>
      <c r="CB47" s="214">
        <f t="shared" si="60"/>
        <v>0</v>
      </c>
      <c r="CC47" s="214">
        <f t="shared" si="60"/>
        <v>0</v>
      </c>
      <c r="CD47" s="214">
        <f t="shared" si="60"/>
        <v>0</v>
      </c>
      <c r="CE47" s="214">
        <f t="shared" si="60"/>
        <v>0</v>
      </c>
    </row>
    <row r="48" spans="2:83" x14ac:dyDescent="0.25">
      <c r="B48" s="307"/>
      <c r="C48" s="3" t="s">
        <v>80</v>
      </c>
      <c r="E48" s="34"/>
      <c r="F48" s="63"/>
      <c r="W48" s="30">
        <f>SUM(W46:W47)</f>
        <v>0</v>
      </c>
      <c r="X48" s="30">
        <f t="shared" ref="X48:CE48" si="61">SUM(X46:X47)</f>
        <v>0</v>
      </c>
      <c r="Y48" s="30">
        <f t="shared" si="61"/>
        <v>0</v>
      </c>
      <c r="Z48" s="30">
        <f t="shared" si="61"/>
        <v>0</v>
      </c>
      <c r="AA48" s="30">
        <f t="shared" si="61"/>
        <v>0</v>
      </c>
      <c r="AB48" s="30">
        <f t="shared" si="61"/>
        <v>0</v>
      </c>
      <c r="AC48" s="30">
        <f t="shared" si="61"/>
        <v>0</v>
      </c>
      <c r="AD48" s="30">
        <f t="shared" si="61"/>
        <v>0</v>
      </c>
      <c r="AE48" s="30">
        <f t="shared" si="61"/>
        <v>0</v>
      </c>
      <c r="AF48" s="30">
        <f t="shared" si="61"/>
        <v>0</v>
      </c>
      <c r="AG48" s="30">
        <f t="shared" si="61"/>
        <v>0</v>
      </c>
      <c r="AH48" s="30">
        <f t="shared" si="61"/>
        <v>0</v>
      </c>
      <c r="AI48" s="30">
        <f t="shared" si="61"/>
        <v>0</v>
      </c>
      <c r="AJ48" s="30">
        <f t="shared" si="61"/>
        <v>0</v>
      </c>
      <c r="AK48" s="30">
        <f t="shared" si="61"/>
        <v>0</v>
      </c>
      <c r="AL48" s="30">
        <f t="shared" si="61"/>
        <v>0</v>
      </c>
      <c r="AM48" s="30">
        <f t="shared" si="61"/>
        <v>0</v>
      </c>
      <c r="AN48" s="30">
        <f t="shared" si="61"/>
        <v>0</v>
      </c>
      <c r="AO48" s="30">
        <f t="shared" si="61"/>
        <v>0</v>
      </c>
      <c r="AP48" s="30">
        <f t="shared" ca="1" si="61"/>
        <v>3.2635223174999994E-3</v>
      </c>
      <c r="AQ48" s="30">
        <f t="shared" ca="1" si="61"/>
        <v>8.29558891155E-3</v>
      </c>
      <c r="AR48" s="30">
        <f t="shared" ca="1" si="61"/>
        <v>1.9082968028333331E-2</v>
      </c>
      <c r="AS48" s="30">
        <f t="shared" ca="1" si="61"/>
        <v>3.8493898526533329E-2</v>
      </c>
      <c r="AT48" s="30">
        <f t="shared" ca="1" si="61"/>
        <v>9.5417812146533332E-2</v>
      </c>
      <c r="AU48" s="30">
        <f t="shared" si="61"/>
        <v>0</v>
      </c>
      <c r="AV48" s="30">
        <f t="shared" si="61"/>
        <v>0</v>
      </c>
      <c r="AW48" s="30">
        <f t="shared" si="61"/>
        <v>0</v>
      </c>
      <c r="AX48" s="30">
        <f t="shared" si="61"/>
        <v>0</v>
      </c>
      <c r="AY48" s="30">
        <f t="shared" si="61"/>
        <v>0</v>
      </c>
      <c r="AZ48" s="30">
        <f t="shared" si="61"/>
        <v>0</v>
      </c>
      <c r="BA48" s="30">
        <f t="shared" si="61"/>
        <v>0</v>
      </c>
      <c r="BB48" s="30">
        <f t="shared" si="61"/>
        <v>0</v>
      </c>
      <c r="BC48" s="30">
        <f t="shared" si="61"/>
        <v>0</v>
      </c>
      <c r="BD48" s="30">
        <f t="shared" si="61"/>
        <v>0</v>
      </c>
      <c r="BE48" s="30">
        <f t="shared" si="61"/>
        <v>0</v>
      </c>
      <c r="BF48" s="30">
        <f t="shared" si="61"/>
        <v>0</v>
      </c>
      <c r="BG48" s="30">
        <f t="shared" si="61"/>
        <v>0</v>
      </c>
      <c r="BH48" s="30">
        <f t="shared" si="61"/>
        <v>0</v>
      </c>
      <c r="BI48" s="30">
        <f t="shared" si="61"/>
        <v>0</v>
      </c>
      <c r="BJ48" s="30">
        <f t="shared" si="61"/>
        <v>0</v>
      </c>
      <c r="BK48" s="30">
        <f t="shared" si="61"/>
        <v>0</v>
      </c>
      <c r="BL48" s="30">
        <f t="shared" si="61"/>
        <v>0</v>
      </c>
      <c r="BM48" s="30">
        <f t="shared" si="61"/>
        <v>0</v>
      </c>
      <c r="BN48" s="30">
        <f t="shared" si="61"/>
        <v>0</v>
      </c>
      <c r="BO48" s="30">
        <f t="shared" si="61"/>
        <v>0</v>
      </c>
      <c r="BP48" s="30">
        <f t="shared" si="61"/>
        <v>0</v>
      </c>
      <c r="BQ48" s="30">
        <f t="shared" si="61"/>
        <v>0</v>
      </c>
      <c r="BR48" s="30">
        <f t="shared" si="61"/>
        <v>0</v>
      </c>
      <c r="BS48" s="30">
        <f t="shared" si="61"/>
        <v>0</v>
      </c>
      <c r="BT48" s="30">
        <f t="shared" si="61"/>
        <v>0</v>
      </c>
      <c r="BU48" s="30">
        <f t="shared" si="61"/>
        <v>0</v>
      </c>
      <c r="BV48" s="30">
        <f t="shared" si="61"/>
        <v>0</v>
      </c>
      <c r="BW48" s="30">
        <f t="shared" si="61"/>
        <v>0</v>
      </c>
      <c r="BX48" s="30">
        <f t="shared" si="61"/>
        <v>0</v>
      </c>
      <c r="BY48" s="30">
        <f t="shared" si="61"/>
        <v>0</v>
      </c>
      <c r="BZ48" s="30">
        <f t="shared" si="61"/>
        <v>0</v>
      </c>
      <c r="CA48" s="30">
        <f t="shared" si="61"/>
        <v>0</v>
      </c>
      <c r="CB48" s="30">
        <f t="shared" si="61"/>
        <v>0</v>
      </c>
      <c r="CC48" s="30">
        <f t="shared" si="61"/>
        <v>0</v>
      </c>
      <c r="CD48" s="30">
        <f t="shared" si="61"/>
        <v>0</v>
      </c>
      <c r="CE48" s="30">
        <f t="shared" si="61"/>
        <v>0</v>
      </c>
    </row>
    <row r="49" spans="2:83" s="207" customFormat="1" x14ac:dyDescent="0.25">
      <c r="B49" s="329"/>
      <c r="C49" s="209" t="s">
        <v>36</v>
      </c>
      <c r="E49" s="34">
        <f ca="1">(SUM(W99:AW99)+SUM(W149:AW149))/(SUM(Stock!W99:AW99)+SUM(Stock!W149:AW149))*1000000</f>
        <v>513</v>
      </c>
      <c r="F49" s="63"/>
      <c r="G49" s="210"/>
      <c r="H49" s="210"/>
      <c r="I49" s="210"/>
      <c r="J49" s="210"/>
      <c r="K49" s="210"/>
      <c r="L49" s="210"/>
      <c r="M49" s="210"/>
      <c r="N49" s="210"/>
      <c r="O49" s="210"/>
      <c r="P49" s="210"/>
      <c r="Q49" s="210"/>
      <c r="R49" s="210"/>
      <c r="S49" s="210"/>
      <c r="T49" s="210"/>
      <c r="U49" s="210"/>
      <c r="V49" s="210"/>
      <c r="W49" s="215">
        <f t="shared" ref="W49:BB49" ca="1" si="62">W99+W149</f>
        <v>0</v>
      </c>
      <c r="X49" s="215">
        <f t="shared" ca="1" si="62"/>
        <v>0</v>
      </c>
      <c r="Y49" s="215">
        <f t="shared" ca="1" si="62"/>
        <v>0</v>
      </c>
      <c r="Z49" s="215">
        <f t="shared" ca="1" si="62"/>
        <v>0</v>
      </c>
      <c r="AA49" s="215">
        <f t="shared" ca="1" si="62"/>
        <v>0</v>
      </c>
      <c r="AB49" s="215">
        <f t="shared" ca="1" si="62"/>
        <v>0</v>
      </c>
      <c r="AC49" s="215">
        <f t="shared" ca="1" si="62"/>
        <v>0</v>
      </c>
      <c r="AD49" s="215">
        <f t="shared" ca="1" si="62"/>
        <v>0</v>
      </c>
      <c r="AE49" s="215">
        <f t="shared" ca="1" si="62"/>
        <v>0</v>
      </c>
      <c r="AF49" s="215">
        <f t="shared" ca="1" si="62"/>
        <v>0</v>
      </c>
      <c r="AG49" s="215">
        <f t="shared" ca="1" si="62"/>
        <v>0</v>
      </c>
      <c r="AH49" s="215">
        <f t="shared" ca="1" si="62"/>
        <v>0</v>
      </c>
      <c r="AI49" s="215">
        <f t="shared" ca="1" si="62"/>
        <v>0</v>
      </c>
      <c r="AJ49" s="215">
        <f t="shared" ca="1" si="62"/>
        <v>0</v>
      </c>
      <c r="AK49" s="215">
        <f t="shared" ca="1" si="62"/>
        <v>0</v>
      </c>
      <c r="AL49" s="215">
        <f t="shared" ca="1" si="62"/>
        <v>0</v>
      </c>
      <c r="AM49" s="215">
        <f t="shared" ca="1" si="62"/>
        <v>0</v>
      </c>
      <c r="AN49" s="215">
        <f t="shared" ca="1" si="62"/>
        <v>0</v>
      </c>
      <c r="AO49" s="215">
        <f t="shared" ca="1" si="62"/>
        <v>0</v>
      </c>
      <c r="AP49" s="215">
        <f t="shared" ca="1" si="62"/>
        <v>3.8474999999999995E-2</v>
      </c>
      <c r="AQ49" s="215">
        <f t="shared" ca="1" si="62"/>
        <v>9.5760000000000012E-2</v>
      </c>
      <c r="AR49" s="215">
        <f t="shared" ca="1" si="62"/>
        <v>0.15218999999999999</v>
      </c>
      <c r="AS49" s="215">
        <f t="shared" ca="1" si="62"/>
        <v>0.21622000000000002</v>
      </c>
      <c r="AT49" s="215">
        <f t="shared" ca="1" si="62"/>
        <v>0.27312499999999995</v>
      </c>
      <c r="AU49" s="215">
        <f t="shared" si="62"/>
        <v>0</v>
      </c>
      <c r="AV49" s="215">
        <f t="shared" si="62"/>
        <v>0</v>
      </c>
      <c r="AW49" s="215">
        <f t="shared" si="62"/>
        <v>0</v>
      </c>
      <c r="AX49" s="215">
        <f t="shared" si="62"/>
        <v>0</v>
      </c>
      <c r="AY49" s="215">
        <f t="shared" si="62"/>
        <v>0</v>
      </c>
      <c r="AZ49" s="215">
        <f t="shared" si="62"/>
        <v>0</v>
      </c>
      <c r="BA49" s="215">
        <f t="shared" si="62"/>
        <v>0</v>
      </c>
      <c r="BB49" s="215">
        <f t="shared" si="62"/>
        <v>0</v>
      </c>
      <c r="BC49" s="215">
        <f t="shared" ref="BC49:CE49" si="63">BC99+BC149</f>
        <v>0</v>
      </c>
      <c r="BD49" s="215">
        <f t="shared" si="63"/>
        <v>0</v>
      </c>
      <c r="BE49" s="215">
        <f t="shared" si="63"/>
        <v>0</v>
      </c>
      <c r="BF49" s="215">
        <f t="shared" si="63"/>
        <v>0</v>
      </c>
      <c r="BG49" s="215">
        <f t="shared" si="63"/>
        <v>0</v>
      </c>
      <c r="BH49" s="215">
        <f t="shared" si="63"/>
        <v>0</v>
      </c>
      <c r="BI49" s="215">
        <f t="shared" si="63"/>
        <v>0</v>
      </c>
      <c r="BJ49" s="215">
        <f t="shared" si="63"/>
        <v>0</v>
      </c>
      <c r="BK49" s="215">
        <f t="shared" si="63"/>
        <v>0</v>
      </c>
      <c r="BL49" s="215">
        <f t="shared" si="63"/>
        <v>0</v>
      </c>
      <c r="BM49" s="215">
        <f t="shared" si="63"/>
        <v>0</v>
      </c>
      <c r="BN49" s="215">
        <f t="shared" si="63"/>
        <v>0</v>
      </c>
      <c r="BO49" s="215">
        <f t="shared" si="63"/>
        <v>0</v>
      </c>
      <c r="BP49" s="215">
        <f t="shared" si="63"/>
        <v>0</v>
      </c>
      <c r="BQ49" s="215">
        <f t="shared" si="63"/>
        <v>0</v>
      </c>
      <c r="BR49" s="215">
        <f t="shared" si="63"/>
        <v>0</v>
      </c>
      <c r="BS49" s="215">
        <f t="shared" si="63"/>
        <v>0</v>
      </c>
      <c r="BT49" s="215">
        <f t="shared" si="63"/>
        <v>0</v>
      </c>
      <c r="BU49" s="215">
        <f t="shared" si="63"/>
        <v>0</v>
      </c>
      <c r="BV49" s="215">
        <f t="shared" si="63"/>
        <v>0</v>
      </c>
      <c r="BW49" s="215">
        <f t="shared" si="63"/>
        <v>0</v>
      </c>
      <c r="BX49" s="215">
        <f t="shared" si="63"/>
        <v>0</v>
      </c>
      <c r="BY49" s="215">
        <f t="shared" si="63"/>
        <v>0</v>
      </c>
      <c r="BZ49" s="215">
        <f t="shared" si="63"/>
        <v>0</v>
      </c>
      <c r="CA49" s="215">
        <f t="shared" si="63"/>
        <v>0</v>
      </c>
      <c r="CB49" s="215">
        <f t="shared" si="63"/>
        <v>0</v>
      </c>
      <c r="CC49" s="215">
        <f t="shared" si="63"/>
        <v>0</v>
      </c>
      <c r="CD49" s="215">
        <f t="shared" si="63"/>
        <v>0</v>
      </c>
      <c r="CE49" s="215">
        <f t="shared" si="63"/>
        <v>0</v>
      </c>
    </row>
    <row r="50" spans="2:83" s="207" customFormat="1" x14ac:dyDescent="0.25">
      <c r="B50" s="329"/>
      <c r="C50" s="209" t="s">
        <v>37</v>
      </c>
      <c r="E50" s="34">
        <f ca="1">(SUM(W100:AW100)+SUM(W150:AW150))/(SUM(Stock!W100:AW100)+SUM(Stock!W150:AW150))*1000000</f>
        <v>503.99999999999989</v>
      </c>
      <c r="F50" s="63"/>
      <c r="G50" s="210"/>
      <c r="H50" s="210"/>
      <c r="I50" s="210"/>
      <c r="J50" s="210"/>
      <c r="K50" s="210"/>
      <c r="L50" s="210"/>
      <c r="M50" s="210"/>
      <c r="N50" s="210"/>
      <c r="O50" s="210"/>
      <c r="P50" s="210"/>
      <c r="Q50" s="210"/>
      <c r="R50" s="210"/>
      <c r="S50" s="210"/>
      <c r="T50" s="210"/>
      <c r="U50" s="210"/>
      <c r="V50" s="210"/>
      <c r="W50" s="215">
        <f t="shared" ref="W50:BB50" ca="1" si="64">W100+W150</f>
        <v>0</v>
      </c>
      <c r="X50" s="215">
        <f t="shared" ca="1" si="64"/>
        <v>0</v>
      </c>
      <c r="Y50" s="215">
        <f t="shared" ca="1" si="64"/>
        <v>0</v>
      </c>
      <c r="Z50" s="215">
        <f t="shared" ca="1" si="64"/>
        <v>0</v>
      </c>
      <c r="AA50" s="215">
        <f t="shared" ca="1" si="64"/>
        <v>0</v>
      </c>
      <c r="AB50" s="215">
        <f t="shared" ca="1" si="64"/>
        <v>0</v>
      </c>
      <c r="AC50" s="215">
        <f t="shared" ca="1" si="64"/>
        <v>0</v>
      </c>
      <c r="AD50" s="215">
        <f t="shared" ca="1" si="64"/>
        <v>0</v>
      </c>
      <c r="AE50" s="215">
        <f t="shared" ca="1" si="64"/>
        <v>0</v>
      </c>
      <c r="AF50" s="215">
        <f t="shared" ca="1" si="64"/>
        <v>0</v>
      </c>
      <c r="AG50" s="215">
        <f t="shared" ca="1" si="64"/>
        <v>0</v>
      </c>
      <c r="AH50" s="215">
        <f t="shared" ca="1" si="64"/>
        <v>0</v>
      </c>
      <c r="AI50" s="215">
        <f t="shared" ca="1" si="64"/>
        <v>0</v>
      </c>
      <c r="AJ50" s="215">
        <f t="shared" ca="1" si="64"/>
        <v>0</v>
      </c>
      <c r="AK50" s="215">
        <f t="shared" ca="1" si="64"/>
        <v>0</v>
      </c>
      <c r="AL50" s="215">
        <f t="shared" ca="1" si="64"/>
        <v>0</v>
      </c>
      <c r="AM50" s="215">
        <f t="shared" ca="1" si="64"/>
        <v>0</v>
      </c>
      <c r="AN50" s="215">
        <f t="shared" ca="1" si="64"/>
        <v>0</v>
      </c>
      <c r="AO50" s="215">
        <f t="shared" ca="1" si="64"/>
        <v>0</v>
      </c>
      <c r="AP50" s="215">
        <f t="shared" ca="1" si="64"/>
        <v>0</v>
      </c>
      <c r="AQ50" s="215">
        <f t="shared" ca="1" si="64"/>
        <v>4.5359999999999998E-2</v>
      </c>
      <c r="AR50" s="215">
        <f t="shared" ca="1" si="64"/>
        <v>0.11592</v>
      </c>
      <c r="AS50" s="215">
        <f t="shared" ca="1" si="64"/>
        <v>0.18648000000000001</v>
      </c>
      <c r="AT50" s="215">
        <f t="shared" ca="1" si="64"/>
        <v>0.22175999999999998</v>
      </c>
      <c r="AU50" s="215">
        <f t="shared" si="64"/>
        <v>0</v>
      </c>
      <c r="AV50" s="215">
        <f t="shared" si="64"/>
        <v>0</v>
      </c>
      <c r="AW50" s="215">
        <f t="shared" si="64"/>
        <v>0</v>
      </c>
      <c r="AX50" s="215">
        <f t="shared" si="64"/>
        <v>0</v>
      </c>
      <c r="AY50" s="215">
        <f t="shared" si="64"/>
        <v>0</v>
      </c>
      <c r="AZ50" s="215">
        <f t="shared" si="64"/>
        <v>0</v>
      </c>
      <c r="BA50" s="215">
        <f t="shared" si="64"/>
        <v>0</v>
      </c>
      <c r="BB50" s="215">
        <f t="shared" si="64"/>
        <v>0</v>
      </c>
      <c r="BC50" s="215">
        <f t="shared" ref="BC50:CE50" si="65">BC100+BC150</f>
        <v>0</v>
      </c>
      <c r="BD50" s="215">
        <f t="shared" si="65"/>
        <v>0</v>
      </c>
      <c r="BE50" s="215">
        <f t="shared" si="65"/>
        <v>0</v>
      </c>
      <c r="BF50" s="215">
        <f t="shared" si="65"/>
        <v>0</v>
      </c>
      <c r="BG50" s="215">
        <f t="shared" si="65"/>
        <v>0</v>
      </c>
      <c r="BH50" s="215">
        <f t="shared" si="65"/>
        <v>0</v>
      </c>
      <c r="BI50" s="215">
        <f t="shared" si="65"/>
        <v>0</v>
      </c>
      <c r="BJ50" s="215">
        <f t="shared" si="65"/>
        <v>0</v>
      </c>
      <c r="BK50" s="215">
        <f t="shared" si="65"/>
        <v>0</v>
      </c>
      <c r="BL50" s="215">
        <f t="shared" si="65"/>
        <v>0</v>
      </c>
      <c r="BM50" s="215">
        <f t="shared" si="65"/>
        <v>0</v>
      </c>
      <c r="BN50" s="215">
        <f t="shared" si="65"/>
        <v>0</v>
      </c>
      <c r="BO50" s="215">
        <f t="shared" si="65"/>
        <v>0</v>
      </c>
      <c r="BP50" s="215">
        <f t="shared" si="65"/>
        <v>0</v>
      </c>
      <c r="BQ50" s="215">
        <f t="shared" si="65"/>
        <v>0</v>
      </c>
      <c r="BR50" s="215">
        <f t="shared" si="65"/>
        <v>0</v>
      </c>
      <c r="BS50" s="215">
        <f t="shared" si="65"/>
        <v>0</v>
      </c>
      <c r="BT50" s="215">
        <f t="shared" si="65"/>
        <v>0</v>
      </c>
      <c r="BU50" s="215">
        <f t="shared" si="65"/>
        <v>0</v>
      </c>
      <c r="BV50" s="215">
        <f t="shared" si="65"/>
        <v>0</v>
      </c>
      <c r="BW50" s="215">
        <f t="shared" si="65"/>
        <v>0</v>
      </c>
      <c r="BX50" s="215">
        <f t="shared" si="65"/>
        <v>0</v>
      </c>
      <c r="BY50" s="215">
        <f t="shared" si="65"/>
        <v>0</v>
      </c>
      <c r="BZ50" s="215">
        <f t="shared" si="65"/>
        <v>0</v>
      </c>
      <c r="CA50" s="215">
        <f t="shared" si="65"/>
        <v>0</v>
      </c>
      <c r="CB50" s="215">
        <f t="shared" si="65"/>
        <v>0</v>
      </c>
      <c r="CC50" s="215">
        <f t="shared" si="65"/>
        <v>0</v>
      </c>
      <c r="CD50" s="215">
        <f t="shared" si="65"/>
        <v>0</v>
      </c>
      <c r="CE50" s="215">
        <f t="shared" si="65"/>
        <v>0</v>
      </c>
    </row>
    <row r="51" spans="2:83" x14ac:dyDescent="0.25">
      <c r="B51" s="5"/>
      <c r="C51" s="3" t="s">
        <v>27</v>
      </c>
      <c r="E51" s="34"/>
      <c r="F51" s="63"/>
      <c r="G51" s="19"/>
      <c r="H51" s="19"/>
      <c r="I51" s="19"/>
      <c r="J51" s="19"/>
      <c r="K51" s="19"/>
      <c r="L51" s="19"/>
      <c r="M51" s="19"/>
      <c r="N51" s="19"/>
      <c r="O51" s="19"/>
      <c r="P51" s="19"/>
      <c r="Q51" s="19"/>
      <c r="R51" s="19"/>
      <c r="S51" s="19"/>
      <c r="T51" s="19"/>
      <c r="U51" s="19"/>
      <c r="V51" s="19"/>
      <c r="W51" s="32">
        <f ca="1">W28+W31+W38+W41+W45+W48+W49+W50</f>
        <v>5.6345586810026917</v>
      </c>
      <c r="X51" s="32">
        <f t="shared" ref="X51:CE51" ca="1" si="66">X28+X31+X38+X41+X45+X48+X49+X50</f>
        <v>5.8002690342896308</v>
      </c>
      <c r="Y51" s="32">
        <f t="shared" ca="1" si="66"/>
        <v>6.0033800031206104</v>
      </c>
      <c r="Z51" s="32">
        <f t="shared" ca="1" si="66"/>
        <v>6.2225973707323439</v>
      </c>
      <c r="AA51" s="32">
        <f t="shared" ca="1" si="66"/>
        <v>6.4042168687867118</v>
      </c>
      <c r="AB51" s="32">
        <f t="shared" ca="1" si="66"/>
        <v>6.5574403943093751</v>
      </c>
      <c r="AC51" s="32">
        <f t="shared" ca="1" si="66"/>
        <v>6.6988871833255947</v>
      </c>
      <c r="AD51" s="32">
        <f t="shared" ca="1" si="66"/>
        <v>6.8408985183021009</v>
      </c>
      <c r="AE51" s="32">
        <f t="shared" ca="1" si="66"/>
        <v>6.9917096385538553</v>
      </c>
      <c r="AF51" s="32">
        <f t="shared" ca="1" si="66"/>
        <v>7.1702901623174187</v>
      </c>
      <c r="AG51" s="32">
        <f t="shared" ca="1" si="66"/>
        <v>7.3653901075700832</v>
      </c>
      <c r="AH51" s="32">
        <f t="shared" ca="1" si="66"/>
        <v>7.5656315911897893</v>
      </c>
      <c r="AI51" s="32">
        <f t="shared" ca="1" si="66"/>
        <v>7.7553873208835595</v>
      </c>
      <c r="AJ51" s="32">
        <f t="shared" ca="1" si="66"/>
        <v>7.9613756548150398</v>
      </c>
      <c r="AK51" s="32">
        <f t="shared" ca="1" si="66"/>
        <v>8.2144240303352465</v>
      </c>
      <c r="AL51" s="32">
        <f t="shared" ca="1" si="66"/>
        <v>8.5406392160022992</v>
      </c>
      <c r="AM51" s="32">
        <f t="shared" ca="1" si="66"/>
        <v>8.8951014670731521</v>
      </c>
      <c r="AN51" s="32">
        <f t="shared" ca="1" si="66"/>
        <v>9.2722770178016738</v>
      </c>
      <c r="AO51" s="32">
        <f t="shared" ca="1" si="66"/>
        <v>9.599517088819729</v>
      </c>
      <c r="AP51" s="32">
        <f ca="1">AP28+AP31+AP38+AP41+AP45+AP48+AP49+AP50</f>
        <v>9.8814105567281398</v>
      </c>
      <c r="AQ51" s="32">
        <f t="shared" ca="1" si="66"/>
        <v>10.194135204873845</v>
      </c>
      <c r="AR51" s="32">
        <f t="shared" ca="1" si="66"/>
        <v>10.4712239662074</v>
      </c>
      <c r="AS51" s="32">
        <f t="shared" ca="1" si="66"/>
        <v>10.664791276737832</v>
      </c>
      <c r="AT51" s="32">
        <f t="shared" ca="1" si="66"/>
        <v>10.771591130270036</v>
      </c>
      <c r="AU51" s="32">
        <f t="shared" si="66"/>
        <v>0</v>
      </c>
      <c r="AV51" s="32">
        <f t="shared" si="66"/>
        <v>0</v>
      </c>
      <c r="AW51" s="32">
        <f t="shared" si="66"/>
        <v>0</v>
      </c>
      <c r="AX51" s="32">
        <f t="shared" si="66"/>
        <v>0</v>
      </c>
      <c r="AY51" s="32">
        <f t="shared" si="66"/>
        <v>0</v>
      </c>
      <c r="AZ51" s="32">
        <f t="shared" si="66"/>
        <v>0</v>
      </c>
      <c r="BA51" s="32">
        <f t="shared" si="66"/>
        <v>0</v>
      </c>
      <c r="BB51" s="32">
        <f t="shared" si="66"/>
        <v>0</v>
      </c>
      <c r="BC51" s="32">
        <f t="shared" si="66"/>
        <v>0</v>
      </c>
      <c r="BD51" s="32">
        <f t="shared" si="66"/>
        <v>0</v>
      </c>
      <c r="BE51" s="32">
        <f t="shared" si="66"/>
        <v>0</v>
      </c>
      <c r="BF51" s="32">
        <f t="shared" si="66"/>
        <v>0</v>
      </c>
      <c r="BG51" s="32">
        <f t="shared" si="66"/>
        <v>0</v>
      </c>
      <c r="BH51" s="32">
        <f t="shared" si="66"/>
        <v>0</v>
      </c>
      <c r="BI51" s="32">
        <f t="shared" si="66"/>
        <v>0</v>
      </c>
      <c r="BJ51" s="32">
        <f t="shared" si="66"/>
        <v>0</v>
      </c>
      <c r="BK51" s="32">
        <f t="shared" si="66"/>
        <v>0</v>
      </c>
      <c r="BL51" s="32">
        <f t="shared" si="66"/>
        <v>0</v>
      </c>
      <c r="BM51" s="32">
        <f t="shared" si="66"/>
        <v>0</v>
      </c>
      <c r="BN51" s="32">
        <f t="shared" si="66"/>
        <v>0</v>
      </c>
      <c r="BO51" s="32">
        <f t="shared" si="66"/>
        <v>0</v>
      </c>
      <c r="BP51" s="32">
        <f t="shared" si="66"/>
        <v>0</v>
      </c>
      <c r="BQ51" s="32">
        <f t="shared" si="66"/>
        <v>0</v>
      </c>
      <c r="BR51" s="32">
        <f t="shared" si="66"/>
        <v>0</v>
      </c>
      <c r="BS51" s="32">
        <f t="shared" si="66"/>
        <v>0</v>
      </c>
      <c r="BT51" s="32">
        <f t="shared" si="66"/>
        <v>0</v>
      </c>
      <c r="BU51" s="32">
        <f t="shared" si="66"/>
        <v>0</v>
      </c>
      <c r="BV51" s="32">
        <f t="shared" si="66"/>
        <v>0</v>
      </c>
      <c r="BW51" s="32">
        <f t="shared" si="66"/>
        <v>0</v>
      </c>
      <c r="BX51" s="32">
        <f t="shared" si="66"/>
        <v>0</v>
      </c>
      <c r="BY51" s="32">
        <f t="shared" si="66"/>
        <v>0</v>
      </c>
      <c r="BZ51" s="32">
        <f t="shared" si="66"/>
        <v>0</v>
      </c>
      <c r="CA51" s="32">
        <f t="shared" si="66"/>
        <v>0</v>
      </c>
      <c r="CB51" s="32">
        <f t="shared" si="66"/>
        <v>0</v>
      </c>
      <c r="CC51" s="32">
        <f t="shared" si="66"/>
        <v>0</v>
      </c>
      <c r="CD51" s="32">
        <f t="shared" si="66"/>
        <v>0</v>
      </c>
      <c r="CE51" s="32">
        <f t="shared" si="66"/>
        <v>0</v>
      </c>
    </row>
    <row r="52" spans="2:83" x14ac:dyDescent="0.25">
      <c r="F52" s="18"/>
    </row>
    <row r="53" spans="2:83" x14ac:dyDescent="0.25">
      <c r="F53" s="18"/>
      <c r="AM53" s="174" t="s">
        <v>125</v>
      </c>
      <c r="AN53" s="174"/>
      <c r="AO53" s="174"/>
      <c r="AP53" s="174"/>
      <c r="AQ53" s="174"/>
      <c r="AR53" s="174"/>
      <c r="AS53" s="174"/>
      <c r="AT53" s="174"/>
      <c r="AU53" s="216"/>
      <c r="AV53" s="216"/>
      <c r="AW53" s="216"/>
      <c r="AX53" s="216"/>
      <c r="AY53" s="216"/>
      <c r="AZ53" s="216"/>
    </row>
    <row r="54" spans="2:83" x14ac:dyDescent="0.25">
      <c r="F54" s="18"/>
      <c r="AM54" s="337" t="s">
        <v>124</v>
      </c>
      <c r="AN54" s="337"/>
      <c r="AO54" s="182" t="s">
        <v>41</v>
      </c>
      <c r="AP54" s="217">
        <v>2009</v>
      </c>
      <c r="AQ54" s="80">
        <v>2010</v>
      </c>
      <c r="AR54" s="80">
        <v>2011</v>
      </c>
      <c r="AS54" s="80">
        <v>2012</v>
      </c>
      <c r="AT54" s="80">
        <v>2013</v>
      </c>
      <c r="AU54" s="80">
        <v>2014</v>
      </c>
      <c r="AV54" s="80">
        <v>2015</v>
      </c>
      <c r="AW54" s="80">
        <v>2016</v>
      </c>
      <c r="AX54" s="80">
        <v>2017</v>
      </c>
      <c r="AY54" s="80">
        <v>2018</v>
      </c>
      <c r="AZ54" s="80">
        <v>2019</v>
      </c>
      <c r="BA54" s="80">
        <v>2020</v>
      </c>
      <c r="BB54" s="80">
        <v>2021</v>
      </c>
      <c r="BC54" s="80">
        <v>2022</v>
      </c>
      <c r="BD54" s="80">
        <v>2023</v>
      </c>
      <c r="BE54" s="80">
        <v>2024</v>
      </c>
      <c r="BF54" s="80">
        <v>2025</v>
      </c>
      <c r="BG54" s="80">
        <f t="shared" ref="BG54" si="67">BF54+1</f>
        <v>2026</v>
      </c>
      <c r="BH54" s="80">
        <f t="shared" ref="BH54" si="68">BG54+1</f>
        <v>2027</v>
      </c>
      <c r="BI54" s="80">
        <f t="shared" ref="BI54" si="69">BH54+1</f>
        <v>2028</v>
      </c>
      <c r="BJ54" s="80">
        <f t="shared" ref="BJ54" si="70">BI54+1</f>
        <v>2029</v>
      </c>
      <c r="BK54" s="80">
        <f t="shared" ref="BK54" si="71">BJ54+1</f>
        <v>2030</v>
      </c>
      <c r="BL54" s="80">
        <f t="shared" ref="BL54" si="72">BK54+1</f>
        <v>2031</v>
      </c>
      <c r="BM54" s="80">
        <f t="shared" ref="BM54" si="73">BL54+1</f>
        <v>2032</v>
      </c>
      <c r="BN54" s="80">
        <f t="shared" ref="BN54" si="74">BM54+1</f>
        <v>2033</v>
      </c>
      <c r="BO54" s="80">
        <f t="shared" ref="BO54" si="75">BN54+1</f>
        <v>2034</v>
      </c>
      <c r="BP54" s="80">
        <f t="shared" ref="BP54" si="76">BO54+1</f>
        <v>2035</v>
      </c>
      <c r="BQ54" s="80">
        <f t="shared" ref="BQ54" si="77">BP54+1</f>
        <v>2036</v>
      </c>
      <c r="BR54" s="80">
        <f t="shared" ref="BR54" si="78">BQ54+1</f>
        <v>2037</v>
      </c>
      <c r="BS54" s="80">
        <f t="shared" ref="BS54" si="79">BR54+1</f>
        <v>2038</v>
      </c>
      <c r="BT54" s="80">
        <f t="shared" ref="BT54" si="80">BS54+1</f>
        <v>2039</v>
      </c>
      <c r="BU54" s="80">
        <f t="shared" ref="BU54" si="81">BT54+1</f>
        <v>2040</v>
      </c>
      <c r="BV54" s="80">
        <f t="shared" ref="BV54" si="82">BU54+1</f>
        <v>2041</v>
      </c>
      <c r="BW54" s="80">
        <f t="shared" ref="BW54" si="83">BV54+1</f>
        <v>2042</v>
      </c>
      <c r="BX54" s="80">
        <f t="shared" ref="BX54" si="84">BW54+1</f>
        <v>2043</v>
      </c>
      <c r="BY54" s="80">
        <f t="shared" ref="BY54" si="85">BX54+1</f>
        <v>2044</v>
      </c>
      <c r="BZ54" s="80">
        <f t="shared" ref="BZ54" si="86">BY54+1</f>
        <v>2045</v>
      </c>
      <c r="CA54" s="80">
        <f t="shared" ref="CA54" si="87">BZ54+1</f>
        <v>2046</v>
      </c>
      <c r="CB54" s="80">
        <f t="shared" ref="CB54" si="88">CA54+1</f>
        <v>2047</v>
      </c>
      <c r="CC54" s="80">
        <f t="shared" ref="CC54" si="89">CB54+1</f>
        <v>2048</v>
      </c>
      <c r="CD54" s="80">
        <f t="shared" ref="CD54" si="90">CC54+1</f>
        <v>2049</v>
      </c>
      <c r="CE54" s="80">
        <f t="shared" ref="CE54" si="91">CD54+1</f>
        <v>2050</v>
      </c>
    </row>
    <row r="55" spans="2:83" x14ac:dyDescent="0.25">
      <c r="F55" s="18"/>
      <c r="AM55" s="13" t="s">
        <v>5</v>
      </c>
      <c r="AN55" s="13" t="s">
        <v>94</v>
      </c>
      <c r="AO55" s="182" t="s">
        <v>34</v>
      </c>
      <c r="AP55" s="34">
        <f ca="1">(Stock!AP96*AP105+Stock!AP146*AP155)/(Stock!AP96+Stock!AP146)</f>
        <v>600</v>
      </c>
      <c r="AQ55" s="34">
        <f ca="1">(Stock!AQ96*AQ105+Stock!AQ146*AQ155)/(Stock!AQ96+Stock!AQ146)</f>
        <v>600</v>
      </c>
      <c r="AR55" s="34">
        <f ca="1">(Stock!AR96*AR105+Stock!AR146*AR155)/(Stock!AR96+Stock!AR146)</f>
        <v>600</v>
      </c>
      <c r="AS55" s="34">
        <f ca="1">(Stock!AS96*AS105+Stock!AS146*AS155)/(Stock!AS96+Stock!AS146)</f>
        <v>600</v>
      </c>
      <c r="AT55" s="34">
        <f ca="1">(Stock!AT96*AT105+Stock!AT146*AT155)/(Stock!AT96+Stock!AT146)</f>
        <v>600</v>
      </c>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row>
    <row r="56" spans="2:83" x14ac:dyDescent="0.25">
      <c r="F56" s="18"/>
      <c r="AM56" s="13" t="s">
        <v>5</v>
      </c>
      <c r="AN56" s="13" t="s">
        <v>68</v>
      </c>
      <c r="AO56" s="182" t="s">
        <v>34</v>
      </c>
      <c r="AP56" s="34">
        <f ca="1">(Stock!AP97*AP106+Stock!AP147*AP156)/(Stock!AP97+Stock!AP147)</f>
        <v>500</v>
      </c>
      <c r="AQ56" s="34">
        <f ca="1">(Stock!AQ97*AQ106+Stock!AQ147*AQ156)/(Stock!AQ97+Stock!AQ147)</f>
        <v>550</v>
      </c>
      <c r="AR56" s="34">
        <f ca="1">(Stock!AR97*AR106+Stock!AR147*AR156)/(Stock!AR97+Stock!AR147)</f>
        <v>654.11844664116097</v>
      </c>
      <c r="AS56" s="34">
        <f ca="1">(Stock!AS97*AS106+Stock!AS147*AS156)/(Stock!AS97+Stock!AS147)</f>
        <v>645.48758442064013</v>
      </c>
      <c r="AT56" s="34">
        <f ca="1">(Stock!AT97*AT106+Stock!AT147*AT156)/(Stock!AT97+Stock!AT147)</f>
        <v>739.23281733097133</v>
      </c>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row>
    <row r="57" spans="2:83" x14ac:dyDescent="0.25">
      <c r="F57" s="18"/>
      <c r="AM57" s="13" t="s">
        <v>5</v>
      </c>
      <c r="AN57" s="13" t="s">
        <v>126</v>
      </c>
      <c r="AO57" s="182" t="s">
        <v>34</v>
      </c>
      <c r="AP57" s="34">
        <f ca="1">(AP55*Stock!AP46+AP56*Stock!AP47)/Stock!AP48</f>
        <v>569.19988954126848</v>
      </c>
      <c r="AQ57" s="34">
        <f ca="1">(AQ55*Stock!AQ46+AQ56*Stock!AQ47)/Stock!AQ48</f>
        <v>584.43098042908468</v>
      </c>
      <c r="AR57" s="34">
        <f ca="1">(AR55*Stock!AR46+AR56*Stock!AR47)/Stock!AR48</f>
        <v>618.36065602894485</v>
      </c>
      <c r="AS57" s="34">
        <f ca="1">(AS55*Stock!AS46+AS56*Stock!AS47)/Stock!AS48</f>
        <v>617.27981695622839</v>
      </c>
      <c r="AT57" s="34">
        <f ca="1">(AT55*Stock!AT46+AT56*Stock!AT47)/Stock!AT48</f>
        <v>662.49013448096605</v>
      </c>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row>
    <row r="58" spans="2:83" x14ac:dyDescent="0.25">
      <c r="F58" s="18"/>
    </row>
    <row r="59" spans="2:83" hidden="1" x14ac:dyDescent="0.25">
      <c r="F59" s="18"/>
    </row>
    <row r="60" spans="2:83" hidden="1" x14ac:dyDescent="0.25">
      <c r="F60" s="18"/>
    </row>
    <row r="61" spans="2:83" hidden="1" x14ac:dyDescent="0.25">
      <c r="F61" s="18"/>
    </row>
    <row r="62" spans="2:83" hidden="1" x14ac:dyDescent="0.25">
      <c r="F62" s="18"/>
    </row>
    <row r="63" spans="2:83" hidden="1" x14ac:dyDescent="0.25">
      <c r="F63" s="18"/>
    </row>
    <row r="64" spans="2:83" hidden="1" x14ac:dyDescent="0.25">
      <c r="F64" s="18"/>
    </row>
    <row r="65" spans="2:83" hidden="1" x14ac:dyDescent="0.25">
      <c r="F65" s="18"/>
    </row>
    <row r="66" spans="2:83" hidden="1" x14ac:dyDescent="0.25">
      <c r="F66" s="18"/>
    </row>
    <row r="67" spans="2:83" hidden="1" x14ac:dyDescent="0.25">
      <c r="F67" s="18"/>
    </row>
    <row r="68" spans="2:83" hidden="1" x14ac:dyDescent="0.25">
      <c r="F68" s="18"/>
    </row>
    <row r="69" spans="2:83" hidden="1" x14ac:dyDescent="0.25">
      <c r="F69" s="18"/>
    </row>
    <row r="70" spans="2:83" ht="13.2" customHeight="1" x14ac:dyDescent="0.25">
      <c r="B70" s="313" t="s">
        <v>175</v>
      </c>
      <c r="C70" s="314"/>
      <c r="E70" s="335" t="s">
        <v>301</v>
      </c>
      <c r="F70" s="336"/>
      <c r="G70" s="205"/>
      <c r="H70" s="205"/>
      <c r="I70" s="205"/>
      <c r="J70" s="205"/>
      <c r="K70" s="205"/>
      <c r="L70" s="205"/>
      <c r="M70" s="205"/>
      <c r="N70" s="205"/>
      <c r="O70" s="205"/>
      <c r="P70" s="205"/>
      <c r="Q70" s="205"/>
      <c r="R70" s="205"/>
      <c r="S70" s="205"/>
      <c r="T70" s="205"/>
      <c r="U70" s="205"/>
      <c r="V70" s="205"/>
      <c r="W70" s="80">
        <v>1990</v>
      </c>
      <c r="X70" s="80">
        <v>1991</v>
      </c>
      <c r="Y70" s="80">
        <v>1992</v>
      </c>
      <c r="Z70" s="80">
        <v>1993</v>
      </c>
      <c r="AA70" s="80">
        <v>1994</v>
      </c>
      <c r="AB70" s="80">
        <v>1995</v>
      </c>
      <c r="AC70" s="80">
        <v>1996</v>
      </c>
      <c r="AD70" s="80">
        <v>1997</v>
      </c>
      <c r="AE70" s="80">
        <v>1998</v>
      </c>
      <c r="AF70" s="80">
        <v>1999</v>
      </c>
      <c r="AG70" s="80">
        <v>2000</v>
      </c>
      <c r="AH70" s="80">
        <v>2001</v>
      </c>
      <c r="AI70" s="80">
        <v>2002</v>
      </c>
      <c r="AJ70" s="80">
        <v>2003</v>
      </c>
      <c r="AK70" s="80">
        <v>2004</v>
      </c>
      <c r="AL70" s="80">
        <v>2005</v>
      </c>
      <c r="AM70" s="80">
        <v>2006</v>
      </c>
      <c r="AN70" s="80">
        <v>2007</v>
      </c>
      <c r="AO70" s="80">
        <v>2008</v>
      </c>
      <c r="AP70" s="80">
        <v>2009</v>
      </c>
      <c r="AQ70" s="80">
        <v>2010</v>
      </c>
      <c r="AR70" s="80">
        <v>2011</v>
      </c>
      <c r="AS70" s="80">
        <v>2012</v>
      </c>
      <c r="AT70" s="80">
        <v>2013</v>
      </c>
      <c r="AU70" s="80">
        <v>2014</v>
      </c>
      <c r="AV70" s="80">
        <v>2015</v>
      </c>
      <c r="AW70" s="80">
        <v>2016</v>
      </c>
      <c r="AX70" s="80">
        <v>2017</v>
      </c>
      <c r="AY70" s="80">
        <v>2018</v>
      </c>
      <c r="AZ70" s="80">
        <v>2019</v>
      </c>
      <c r="BA70" s="80">
        <v>2020</v>
      </c>
      <c r="BB70" s="80">
        <v>2021</v>
      </c>
      <c r="BC70" s="80">
        <v>2022</v>
      </c>
      <c r="BD70" s="80">
        <v>2023</v>
      </c>
      <c r="BE70" s="80">
        <v>2024</v>
      </c>
      <c r="BF70" s="80">
        <v>2025</v>
      </c>
      <c r="BG70" s="80">
        <f t="shared" ref="BG70:CE70" si="92">BF70+1</f>
        <v>2026</v>
      </c>
      <c r="BH70" s="80">
        <f t="shared" si="92"/>
        <v>2027</v>
      </c>
      <c r="BI70" s="80">
        <f t="shared" si="92"/>
        <v>2028</v>
      </c>
      <c r="BJ70" s="80">
        <f t="shared" si="92"/>
        <v>2029</v>
      </c>
      <c r="BK70" s="80">
        <f t="shared" si="92"/>
        <v>2030</v>
      </c>
      <c r="BL70" s="80">
        <f t="shared" si="92"/>
        <v>2031</v>
      </c>
      <c r="BM70" s="80">
        <f t="shared" si="92"/>
        <v>2032</v>
      </c>
      <c r="BN70" s="80">
        <f t="shared" si="92"/>
        <v>2033</v>
      </c>
      <c r="BO70" s="80">
        <f t="shared" si="92"/>
        <v>2034</v>
      </c>
      <c r="BP70" s="80">
        <f t="shared" si="92"/>
        <v>2035</v>
      </c>
      <c r="BQ70" s="80">
        <f t="shared" si="92"/>
        <v>2036</v>
      </c>
      <c r="BR70" s="80">
        <f t="shared" si="92"/>
        <v>2037</v>
      </c>
      <c r="BS70" s="80">
        <f t="shared" si="92"/>
        <v>2038</v>
      </c>
      <c r="BT70" s="80">
        <f t="shared" si="92"/>
        <v>2039</v>
      </c>
      <c r="BU70" s="80">
        <f t="shared" si="92"/>
        <v>2040</v>
      </c>
      <c r="BV70" s="80">
        <f t="shared" si="92"/>
        <v>2041</v>
      </c>
      <c r="BW70" s="80">
        <f t="shared" si="92"/>
        <v>2042</v>
      </c>
      <c r="BX70" s="80">
        <f t="shared" si="92"/>
        <v>2043</v>
      </c>
      <c r="BY70" s="80">
        <f t="shared" si="92"/>
        <v>2044</v>
      </c>
      <c r="BZ70" s="80">
        <f t="shared" si="92"/>
        <v>2045</v>
      </c>
      <c r="CA70" s="80">
        <f t="shared" si="92"/>
        <v>2046</v>
      </c>
      <c r="CB70" s="80">
        <f t="shared" si="92"/>
        <v>2047</v>
      </c>
      <c r="CC70" s="80">
        <f t="shared" si="92"/>
        <v>2048</v>
      </c>
      <c r="CD70" s="80">
        <f t="shared" si="92"/>
        <v>2049</v>
      </c>
      <c r="CE70" s="80">
        <f t="shared" si="92"/>
        <v>2050</v>
      </c>
    </row>
    <row r="71" spans="2:83" s="56" customFormat="1" ht="11.4" customHeight="1" x14ac:dyDescent="0.25">
      <c r="B71" s="308" t="s">
        <v>83</v>
      </c>
      <c r="C71" s="309"/>
      <c r="E71" s="335"/>
      <c r="F71" s="336"/>
      <c r="G71" s="131"/>
      <c r="H71" s="131"/>
      <c r="I71" s="131"/>
      <c r="J71" s="131"/>
      <c r="K71" s="131"/>
      <c r="L71" s="131"/>
      <c r="M71" s="131"/>
      <c r="N71" s="131"/>
      <c r="O71" s="131"/>
      <c r="P71" s="131"/>
      <c r="Q71" s="131"/>
      <c r="R71" s="131"/>
      <c r="S71" s="131"/>
      <c r="T71" s="131"/>
      <c r="U71" s="131"/>
      <c r="V71" s="131"/>
    </row>
    <row r="72" spans="2:83" ht="12.6" customHeight="1" x14ac:dyDescent="0.25">
      <c r="B72" s="310" t="s">
        <v>92</v>
      </c>
      <c r="C72" s="311"/>
      <c r="E72" s="335"/>
      <c r="F72" s="336"/>
    </row>
    <row r="73" spans="2:83" x14ac:dyDescent="0.25">
      <c r="B73" s="306" t="s">
        <v>0</v>
      </c>
      <c r="C73" s="53" t="s">
        <v>6</v>
      </c>
      <c r="E73" s="35">
        <f>E123</f>
        <v>2450</v>
      </c>
      <c r="F73" s="64"/>
      <c r="G73" s="211"/>
      <c r="H73" s="211"/>
      <c r="I73" s="211"/>
      <c r="J73" s="211"/>
      <c r="K73" s="211"/>
      <c r="L73" s="211"/>
      <c r="M73" s="211"/>
      <c r="N73" s="211"/>
      <c r="O73" s="211"/>
      <c r="P73" s="211"/>
      <c r="Q73" s="211"/>
      <c r="R73" s="211"/>
      <c r="S73" s="211"/>
      <c r="T73" s="211"/>
      <c r="U73" s="211"/>
      <c r="V73" s="211"/>
      <c r="W73" s="214">
        <f ca="1">0.000001*Stock!W73*$E73</f>
        <v>0.14380800000000002</v>
      </c>
      <c r="X73" s="214">
        <f ca="1">0.000001*Stock!X73*$E73</f>
        <v>0.1426712</v>
      </c>
      <c r="Y73" s="214">
        <f ca="1">0.000001*Stock!Y73*$E73</f>
        <v>0.14039759999999998</v>
      </c>
      <c r="Z73" s="214">
        <f ca="1">0.000001*Stock!Z73*$E73</f>
        <v>0.13698719999999998</v>
      </c>
      <c r="AA73" s="214">
        <f ca="1">0.000001*Stock!AA73*$E73</f>
        <v>0.1325991389333333</v>
      </c>
      <c r="AB73" s="214">
        <f ca="1">0.000001*Stock!AB73*$E73</f>
        <v>0.1273925557333333</v>
      </c>
      <c r="AC73" s="214">
        <f ca="1">0.000001*Stock!AC73*$E73</f>
        <v>0.12152658933333332</v>
      </c>
      <c r="AD73" s="214">
        <f ca="1">0.000001*Stock!AD73*$E73</f>
        <v>0.11500123973333332</v>
      </c>
      <c r="AE73" s="214">
        <f ca="1">0.000001*Stock!AE73*$E73</f>
        <v>0.10781650693333333</v>
      </c>
      <c r="AF73" s="214">
        <f ca="1">0.000001*Stock!AF73*$E73</f>
        <v>0.10029861333333336</v>
      </c>
      <c r="AG73" s="214">
        <f ca="1">0.000001*Stock!AG73*$E73</f>
        <v>9.2263005333333342E-2</v>
      </c>
      <c r="AH73" s="214">
        <f ca="1">0.000001*Stock!AH73*$E73</f>
        <v>8.3790121333333314E-2</v>
      </c>
      <c r="AI73" s="214">
        <f ca="1">0.000001*Stock!AI73*$E73</f>
        <v>7.5304618666666656E-2</v>
      </c>
      <c r="AJ73" s="214">
        <f ca="1">0.000001*Stock!AJ73*$E73</f>
        <v>6.7599522666666662E-2</v>
      </c>
      <c r="AK73" s="214">
        <f ca="1">0.000001*Stock!AK73*$E73</f>
        <v>6.0709397214666665E-2</v>
      </c>
      <c r="AL73" s="214">
        <f ca="1">0.000001*Stock!AL73*$E73</f>
        <v>5.4557028325333337E-2</v>
      </c>
      <c r="AM73" s="214">
        <f ca="1">0.000001*Stock!AM73*$E73</f>
        <v>4.8977007613333332E-2</v>
      </c>
      <c r="AN73" s="214">
        <f ca="1">0.000001*Stock!AN73*$E73</f>
        <v>4.3810196145333324E-2</v>
      </c>
      <c r="AO73" s="214">
        <f ca="1">0.000001*Stock!AO73*$E73</f>
        <v>3.8988391521333335E-2</v>
      </c>
      <c r="AP73" s="214">
        <f ca="1">0.000001*Stock!AP73*$E73</f>
        <v>3.4524590632000002E-2</v>
      </c>
      <c r="AQ73" s="214">
        <f ca="1">0.000001*Stock!AQ73*$E73</f>
        <v>3.0312733033333334E-2</v>
      </c>
      <c r="AR73" s="214">
        <f ca="1">0.000001*Stock!AR73*$E73</f>
        <v>2.6323894520000005E-2</v>
      </c>
      <c r="AS73" s="214">
        <f ca="1">0.000001*Stock!AS73*$E73</f>
        <v>2.2497180094666662E-2</v>
      </c>
      <c r="AT73" s="214">
        <f ca="1">0.000001*Stock!AT73*$E73</f>
        <v>1.8951094586666668E-2</v>
      </c>
      <c r="AU73" s="214">
        <f>0.000001*Stock!AU73*$E73</f>
        <v>0</v>
      </c>
      <c r="AV73" s="214">
        <f>0.000001*Stock!AV73*$E73</f>
        <v>0</v>
      </c>
      <c r="AW73" s="214">
        <f>0.000001*Stock!AW73*$E73</f>
        <v>0</v>
      </c>
      <c r="AX73" s="218">
        <f>0.000001*Stock!AX73*(2*$E73/3+$F73/3)</f>
        <v>0</v>
      </c>
      <c r="AY73" s="218">
        <f>0.000001*Stock!AY73*($E73/3+2*$F73/3)</f>
        <v>0</v>
      </c>
      <c r="AZ73" s="214">
        <f>0.000001*Stock!AZ73*$F73</f>
        <v>0</v>
      </c>
      <c r="BA73" s="214">
        <f>0.000001*Stock!BA73*$F73</f>
        <v>0</v>
      </c>
      <c r="BB73" s="214">
        <f>0.000001*Stock!BB73*$F73</f>
        <v>0</v>
      </c>
      <c r="BC73" s="214">
        <f>0.000001*Stock!BC73*$F73</f>
        <v>0</v>
      </c>
      <c r="BD73" s="214">
        <f>0.000001*Stock!BD73*$F73</f>
        <v>0</v>
      </c>
      <c r="BE73" s="214">
        <f>0.000001*Stock!BE73*$F73</f>
        <v>0</v>
      </c>
      <c r="BF73" s="214">
        <f>0.000001*Stock!BF73*$F73</f>
        <v>0</v>
      </c>
      <c r="BG73" s="214">
        <f>0.000001*Stock!BG73*$F73</f>
        <v>0</v>
      </c>
      <c r="BH73" s="214">
        <f>0.000001*Stock!BH73*$F73</f>
        <v>0</v>
      </c>
      <c r="BI73" s="214">
        <f>0.000001*Stock!BI73*$F73</f>
        <v>0</v>
      </c>
      <c r="BJ73" s="214">
        <f>0.000001*Stock!BJ73*$F73</f>
        <v>0</v>
      </c>
      <c r="BK73" s="214">
        <f>0.000001*Stock!BK73*$F73</f>
        <v>0</v>
      </c>
      <c r="BL73" s="214">
        <f>0.000001*Stock!BL73*$F73</f>
        <v>0</v>
      </c>
      <c r="BM73" s="214">
        <f>0.000001*Stock!BM73*$F73</f>
        <v>0</v>
      </c>
      <c r="BN73" s="214">
        <f>0.000001*Stock!BN73*$F73</f>
        <v>0</v>
      </c>
      <c r="BO73" s="214">
        <f>0.000001*Stock!BO73*$F73</f>
        <v>0</v>
      </c>
      <c r="BP73" s="214">
        <f>0.000001*Stock!BP73*$F73</f>
        <v>0</v>
      </c>
      <c r="BQ73" s="214">
        <f>0.000001*Stock!BQ73*$F73</f>
        <v>0</v>
      </c>
      <c r="BR73" s="214">
        <f>0.000001*Stock!BR73*$F73</f>
        <v>0</v>
      </c>
      <c r="BS73" s="214">
        <f>0.000001*Stock!BS73*$F73</f>
        <v>0</v>
      </c>
      <c r="BT73" s="214">
        <f>0.000001*Stock!BT73*$F73</f>
        <v>0</v>
      </c>
      <c r="BU73" s="214">
        <f>0.000001*Stock!BU73*$F73</f>
        <v>0</v>
      </c>
      <c r="BV73" s="214">
        <f>0.000001*Stock!BV73*$F73</f>
        <v>0</v>
      </c>
      <c r="BW73" s="214">
        <f>0.000001*Stock!BW73*$F73</f>
        <v>0</v>
      </c>
      <c r="BX73" s="214">
        <f>0.000001*Stock!BX73*$F73</f>
        <v>0</v>
      </c>
      <c r="BY73" s="214">
        <f>0.000001*Stock!BY73*$F73</f>
        <v>0</v>
      </c>
      <c r="BZ73" s="214">
        <f>0.000001*Stock!BZ73*$F73</f>
        <v>0</v>
      </c>
      <c r="CA73" s="214">
        <f>0.000001*Stock!CA73*$F73</f>
        <v>0</v>
      </c>
      <c r="CB73" s="214">
        <f>0.000001*Stock!CB73*$F73</f>
        <v>0</v>
      </c>
      <c r="CC73" s="214">
        <f>0.000001*Stock!CC73*$F73</f>
        <v>0</v>
      </c>
      <c r="CD73" s="214">
        <f>0.000001*Stock!CD73*$F73</f>
        <v>0</v>
      </c>
      <c r="CE73" s="214">
        <f>0.000001*Stock!CE73*$F73</f>
        <v>0</v>
      </c>
    </row>
    <row r="74" spans="2:83" x14ac:dyDescent="0.25">
      <c r="B74" s="307"/>
      <c r="C74" s="54" t="s">
        <v>7</v>
      </c>
      <c r="E74" s="35">
        <f t="shared" ref="E74" si="93">E124</f>
        <v>2400</v>
      </c>
      <c r="F74" s="64"/>
      <c r="G74" s="211"/>
      <c r="H74" s="211"/>
      <c r="I74" s="211"/>
      <c r="J74" s="211"/>
      <c r="K74" s="211"/>
      <c r="L74" s="211"/>
      <c r="M74" s="211"/>
      <c r="N74" s="211"/>
      <c r="O74" s="211"/>
      <c r="P74" s="211"/>
      <c r="Q74" s="211"/>
      <c r="R74" s="211"/>
      <c r="S74" s="211"/>
      <c r="T74" s="211"/>
      <c r="U74" s="211"/>
      <c r="V74" s="211"/>
      <c r="W74" s="214">
        <f ca="1">0.000001*Stock!W74*$E74</f>
        <v>0.14295068814104103</v>
      </c>
      <c r="X74" s="214">
        <f ca="1">0.000001*Stock!X74*$E74</f>
        <v>0.14730454447530006</v>
      </c>
      <c r="Y74" s="214">
        <f ca="1">0.000001*Stock!Y74*$E74</f>
        <v>0.1520978809023712</v>
      </c>
      <c r="Z74" s="214">
        <f ca="1">0.000001*Stock!Z74*$E74</f>
        <v>0.15732053701275384</v>
      </c>
      <c r="AA74" s="214">
        <f ca="1">0.000001*Stock!AA74*$E74</f>
        <v>0.16304385575747818</v>
      </c>
      <c r="AB74" s="214">
        <f ca="1">0.000001*Stock!AB74*$E74</f>
        <v>0.16933885612935895</v>
      </c>
      <c r="AC74" s="214">
        <f ca="1">0.000001*Stock!AC74*$E74</f>
        <v>0.17627622314366903</v>
      </c>
      <c r="AD74" s="214">
        <f ca="1">0.000001*Stock!AD74*$E74</f>
        <v>0.18384447990893715</v>
      </c>
      <c r="AE74" s="214">
        <f ca="1">0.000001*Stock!AE74*$E74</f>
        <v>0.19203179457828576</v>
      </c>
      <c r="AF74" s="214">
        <f ca="1">0.000001*Stock!AF74*$E74</f>
        <v>0.2011236077714286</v>
      </c>
      <c r="AG74" s="214">
        <f ca="1">0.000001*Stock!AG74*$E74</f>
        <v>0.21075160685714289</v>
      </c>
      <c r="AH74" s="214">
        <f ca="1">0.000001*Stock!AH74*$E74</f>
        <v>0.22064494628571429</v>
      </c>
      <c r="AI74" s="214">
        <f ca="1">0.000001*Stock!AI74*$E74</f>
        <v>0.2307065417142857</v>
      </c>
      <c r="AJ74" s="214">
        <f ca="1">0.000001*Stock!AJ74*$E74</f>
        <v>0.24169693257142857</v>
      </c>
      <c r="AK74" s="214">
        <f ca="1">0.000001*Stock!AK74*$E74</f>
        <v>0.25279852192405938</v>
      </c>
      <c r="AL74" s="214">
        <f ca="1">0.000001*Stock!AL74*$E74</f>
        <v>0.26287818735338059</v>
      </c>
      <c r="AM74" s="214">
        <f ca="1">0.000001*Stock!AM74*$E74</f>
        <v>0.27034201375487998</v>
      </c>
      <c r="AN74" s="214">
        <f ca="1">0.000001*Stock!AN74*$E74</f>
        <v>0.2751081835285577</v>
      </c>
      <c r="AO74" s="214">
        <f ca="1">0.000001*Stock!AO74*$E74</f>
        <v>0.2771416319886994</v>
      </c>
      <c r="AP74" s="214">
        <f ca="1">0.000001*Stock!AP74*$E74</f>
        <v>0.27362608912237713</v>
      </c>
      <c r="AQ74" s="214">
        <f ca="1">0.000001*Stock!AQ74*$E74</f>
        <v>0.26195117104438859</v>
      </c>
      <c r="AR74" s="214">
        <f ca="1">0.000001*Stock!AR74*$E74</f>
        <v>0.24276815959753142</v>
      </c>
      <c r="AS74" s="214">
        <f ca="1">0.000001*Stock!AS74*$E74</f>
        <v>0.21943311450496</v>
      </c>
      <c r="AT74" s="214">
        <f ca="1">0.000001*Stock!AT74*$E74</f>
        <v>0.19513976561353147</v>
      </c>
      <c r="AU74" s="214">
        <f>0.000001*Stock!AU74*$E74</f>
        <v>0</v>
      </c>
      <c r="AV74" s="214">
        <f>0.000001*Stock!AV74*$E74</f>
        <v>0</v>
      </c>
      <c r="AW74" s="214">
        <f>0.000001*Stock!AW74*$E74</f>
        <v>0</v>
      </c>
      <c r="AX74" s="218">
        <f>0.000001*Stock!AX74*(2*$E74/3+$F74/3)</f>
        <v>0</v>
      </c>
      <c r="AY74" s="218">
        <f>0.000001*Stock!AY74*($E74/3+2*$F74/3)</f>
        <v>0</v>
      </c>
      <c r="AZ74" s="214">
        <f>0.000001*Stock!AZ74*$F74</f>
        <v>0</v>
      </c>
      <c r="BA74" s="214">
        <f>0.000001*Stock!BA74*$F74</f>
        <v>0</v>
      </c>
      <c r="BB74" s="214">
        <f>0.000001*Stock!BB74*$F74</f>
        <v>0</v>
      </c>
      <c r="BC74" s="214">
        <f>0.000001*Stock!BC74*$F74</f>
        <v>0</v>
      </c>
      <c r="BD74" s="214">
        <f>0.000001*Stock!BD74*$F74</f>
        <v>0</v>
      </c>
      <c r="BE74" s="214">
        <f>0.000001*Stock!BE74*$F74</f>
        <v>0</v>
      </c>
      <c r="BF74" s="214">
        <f>0.000001*Stock!BF74*$F74</f>
        <v>0</v>
      </c>
      <c r="BG74" s="214">
        <f>0.000001*Stock!BG74*$F74</f>
        <v>0</v>
      </c>
      <c r="BH74" s="214">
        <f>0.000001*Stock!BH74*$F74</f>
        <v>0</v>
      </c>
      <c r="BI74" s="214">
        <f>0.000001*Stock!BI74*$F74</f>
        <v>0</v>
      </c>
      <c r="BJ74" s="214">
        <f>0.000001*Stock!BJ74*$F74</f>
        <v>0</v>
      </c>
      <c r="BK74" s="214">
        <f>0.000001*Stock!BK74*$F74</f>
        <v>0</v>
      </c>
      <c r="BL74" s="214">
        <f>0.000001*Stock!BL74*$F74</f>
        <v>0</v>
      </c>
      <c r="BM74" s="214">
        <f>0.000001*Stock!BM74*$F74</f>
        <v>0</v>
      </c>
      <c r="BN74" s="214">
        <f>0.000001*Stock!BN74*$F74</f>
        <v>0</v>
      </c>
      <c r="BO74" s="214">
        <f>0.000001*Stock!BO74*$F74</f>
        <v>0</v>
      </c>
      <c r="BP74" s="214">
        <f>0.000001*Stock!BP74*$F74</f>
        <v>0</v>
      </c>
      <c r="BQ74" s="214">
        <f>0.000001*Stock!BQ74*$F74</f>
        <v>0</v>
      </c>
      <c r="BR74" s="214">
        <f>0.000001*Stock!BR74*$F74</f>
        <v>0</v>
      </c>
      <c r="BS74" s="214">
        <f>0.000001*Stock!BS74*$F74</f>
        <v>0</v>
      </c>
      <c r="BT74" s="214">
        <f>0.000001*Stock!BT74*$F74</f>
        <v>0</v>
      </c>
      <c r="BU74" s="214">
        <f>0.000001*Stock!BU74*$F74</f>
        <v>0</v>
      </c>
      <c r="BV74" s="214">
        <f>0.000001*Stock!BV74*$F74</f>
        <v>0</v>
      </c>
      <c r="BW74" s="214">
        <f>0.000001*Stock!BW74*$F74</f>
        <v>0</v>
      </c>
      <c r="BX74" s="214">
        <f>0.000001*Stock!BX74*$F74</f>
        <v>0</v>
      </c>
      <c r="BY74" s="214">
        <f>0.000001*Stock!BY74*$F74</f>
        <v>0</v>
      </c>
      <c r="BZ74" s="214">
        <f>0.000001*Stock!BZ74*$F74</f>
        <v>0</v>
      </c>
      <c r="CA74" s="214">
        <f>0.000001*Stock!CA74*$F74</f>
        <v>0</v>
      </c>
      <c r="CB74" s="214">
        <f>0.000001*Stock!CB74*$F74</f>
        <v>0</v>
      </c>
      <c r="CC74" s="214">
        <f>0.000001*Stock!CC74*$F74</f>
        <v>0</v>
      </c>
      <c r="CD74" s="214">
        <f>0.000001*Stock!CD74*$F74</f>
        <v>0</v>
      </c>
      <c r="CE74" s="214">
        <f>0.000001*Stock!CE74*$F74</f>
        <v>0</v>
      </c>
    </row>
    <row r="75" spans="2:83" x14ac:dyDescent="0.25">
      <c r="B75" s="307"/>
      <c r="C75" s="54" t="s">
        <v>8</v>
      </c>
      <c r="E75" s="35">
        <f t="shared" ref="E75" si="94">E125</f>
        <v>2400</v>
      </c>
      <c r="F75" s="64"/>
      <c r="G75" s="211"/>
      <c r="H75" s="211"/>
      <c r="I75" s="211"/>
      <c r="J75" s="211"/>
      <c r="K75" s="211"/>
      <c r="L75" s="211"/>
      <c r="M75" s="211"/>
      <c r="N75" s="211"/>
      <c r="O75" s="211"/>
      <c r="P75" s="211"/>
      <c r="Q75" s="211"/>
      <c r="R75" s="211"/>
      <c r="S75" s="211"/>
      <c r="T75" s="211"/>
      <c r="U75" s="211"/>
      <c r="V75" s="211"/>
      <c r="W75" s="214">
        <f ca="1">0.000001*Stock!W75*$E75</f>
        <v>0.15790171798925123</v>
      </c>
      <c r="X75" s="214">
        <f ca="1">0.000001*Stock!X75*$E75</f>
        <v>0.16231011135496992</v>
      </c>
      <c r="Y75" s="214">
        <f ca="1">0.000001*Stock!Y75*$E75</f>
        <v>0.16709767016068861</v>
      </c>
      <c r="Z75" s="214">
        <f ca="1">0.000001*Stock!Z75*$E75</f>
        <v>0.17217534957926664</v>
      </c>
      <c r="AA75" s="214">
        <f ca="1">0.000001*Stock!AA75*$E75</f>
        <v>0.17743956105079031</v>
      </c>
      <c r="AB75" s="214">
        <f ca="1">0.000001*Stock!AB75*$E75</f>
        <v>0.18290168532576326</v>
      </c>
      <c r="AC75" s="214">
        <f ca="1">0.000001*Stock!AC75*$E75</f>
        <v>0.18857290178078687</v>
      </c>
      <c r="AD75" s="214">
        <f ca="1">0.000001*Stock!AD75*$E75</f>
        <v>0.19444629035050193</v>
      </c>
      <c r="AE75" s="214">
        <f ca="1">0.000001*Stock!AE75*$E75</f>
        <v>0.2005147169469092</v>
      </c>
      <c r="AF75" s="214">
        <f ca="1">0.000001*Stock!AF75*$E75</f>
        <v>0.20697944252011255</v>
      </c>
      <c r="AG75" s="214">
        <f ca="1">0.000001*Stock!AG75*$E75</f>
        <v>0.21384156455434283</v>
      </c>
      <c r="AH75" s="214">
        <f ca="1">0.000001*Stock!AH75*$E75</f>
        <v>0.22107621803293079</v>
      </c>
      <c r="AI75" s="214">
        <f ca="1">0.000001*Stock!AI75*$E75</f>
        <v>0.2279679525057019</v>
      </c>
      <c r="AJ75" s="214">
        <f ca="1">0.000001*Stock!AJ75*$E75</f>
        <v>0.23491953229206378</v>
      </c>
      <c r="AK75" s="214">
        <f ca="1">0.000001*Stock!AK75*$E75</f>
        <v>0.24233479634404922</v>
      </c>
      <c r="AL75" s="214">
        <f ca="1">0.000001*Stock!AL75*$E75</f>
        <v>0.25109904672856215</v>
      </c>
      <c r="AM75" s="214">
        <f ca="1">0.000001*Stock!AM75*$E75</f>
        <v>0.26117878443505377</v>
      </c>
      <c r="AN75" s="214">
        <f ca="1">0.000001*Stock!AN75*$E75</f>
        <v>0.27256462535862858</v>
      </c>
      <c r="AO75" s="214">
        <f ca="1">0.000001*Stock!AO75*$E75</f>
        <v>0.28524689516434287</v>
      </c>
      <c r="AP75" s="214">
        <f ca="1">0.000001*Stock!AP75*$E75</f>
        <v>0.30115100057599992</v>
      </c>
      <c r="AQ75" s="214">
        <f ca="1">0.000001*Stock!AQ75*$E75</f>
        <v>0.32311648068571425</v>
      </c>
      <c r="AR75" s="214">
        <f ca="1">0.000001*Stock!AR75*$E75</f>
        <v>0.35048384949942862</v>
      </c>
      <c r="AS75" s="214">
        <f ca="1">0.000001*Stock!AS75*$E75</f>
        <v>0.37847893777371433</v>
      </c>
      <c r="AT75" s="214">
        <f ca="1">0.000001*Stock!AT75*$E75</f>
        <v>0.40370258339657139</v>
      </c>
      <c r="AU75" s="214">
        <f>0.000001*Stock!AU75*$E75</f>
        <v>0</v>
      </c>
      <c r="AV75" s="214">
        <f>0.000001*Stock!AV75*$E75</f>
        <v>0</v>
      </c>
      <c r="AW75" s="214">
        <f>0.000001*Stock!AW75*$E75</f>
        <v>0</v>
      </c>
      <c r="AX75" s="218">
        <f>0.000001*Stock!AX75*(2*$E75/3+$F75/3)</f>
        <v>0</v>
      </c>
      <c r="AY75" s="218">
        <f>0.000001*Stock!AY75*($E75/3+2*$F75/3)</f>
        <v>0</v>
      </c>
      <c r="AZ75" s="214">
        <f>0.000001*Stock!AZ75*$F75</f>
        <v>0</v>
      </c>
      <c r="BA75" s="214">
        <f>0.000001*Stock!BA75*$F75</f>
        <v>0</v>
      </c>
      <c r="BB75" s="214">
        <f>0.000001*Stock!BB75*$F75</f>
        <v>0</v>
      </c>
      <c r="BC75" s="214">
        <f>0.000001*Stock!BC75*$F75</f>
        <v>0</v>
      </c>
      <c r="BD75" s="214">
        <f>0.000001*Stock!BD75*$F75</f>
        <v>0</v>
      </c>
      <c r="BE75" s="214">
        <f>0.000001*Stock!BE75*$F75</f>
        <v>0</v>
      </c>
      <c r="BF75" s="214">
        <f>0.000001*Stock!BF75*$F75</f>
        <v>0</v>
      </c>
      <c r="BG75" s="214">
        <f>0.000001*Stock!BG75*$F75</f>
        <v>0</v>
      </c>
      <c r="BH75" s="214">
        <f>0.000001*Stock!BH75*$F75</f>
        <v>0</v>
      </c>
      <c r="BI75" s="214">
        <f>0.000001*Stock!BI75*$F75</f>
        <v>0</v>
      </c>
      <c r="BJ75" s="214">
        <f>0.000001*Stock!BJ75*$F75</f>
        <v>0</v>
      </c>
      <c r="BK75" s="214">
        <f>0.000001*Stock!BK75*$F75</f>
        <v>0</v>
      </c>
      <c r="BL75" s="214">
        <f>0.000001*Stock!BL75*$F75</f>
        <v>0</v>
      </c>
      <c r="BM75" s="214">
        <f>0.000001*Stock!BM75*$F75</f>
        <v>0</v>
      </c>
      <c r="BN75" s="214">
        <f>0.000001*Stock!BN75*$F75</f>
        <v>0</v>
      </c>
      <c r="BO75" s="214">
        <f>0.000001*Stock!BO75*$F75</f>
        <v>0</v>
      </c>
      <c r="BP75" s="214">
        <f>0.000001*Stock!BP75*$F75</f>
        <v>0</v>
      </c>
      <c r="BQ75" s="214">
        <f>0.000001*Stock!BQ75*$F75</f>
        <v>0</v>
      </c>
      <c r="BR75" s="214">
        <f>0.000001*Stock!BR75*$F75</f>
        <v>0</v>
      </c>
      <c r="BS75" s="214">
        <f>0.000001*Stock!BS75*$F75</f>
        <v>0</v>
      </c>
      <c r="BT75" s="214">
        <f>0.000001*Stock!BT75*$F75</f>
        <v>0</v>
      </c>
      <c r="BU75" s="214">
        <f>0.000001*Stock!BU75*$F75</f>
        <v>0</v>
      </c>
      <c r="BV75" s="214">
        <f>0.000001*Stock!BV75*$F75</f>
        <v>0</v>
      </c>
      <c r="BW75" s="214">
        <f>0.000001*Stock!BW75*$F75</f>
        <v>0</v>
      </c>
      <c r="BX75" s="214">
        <f>0.000001*Stock!BX75*$F75</f>
        <v>0</v>
      </c>
      <c r="BY75" s="214">
        <f>0.000001*Stock!BY75*$F75</f>
        <v>0</v>
      </c>
      <c r="BZ75" s="214">
        <f>0.000001*Stock!BZ75*$F75</f>
        <v>0</v>
      </c>
      <c r="CA75" s="214">
        <f>0.000001*Stock!CA75*$F75</f>
        <v>0</v>
      </c>
      <c r="CB75" s="214">
        <f>0.000001*Stock!CB75*$F75</f>
        <v>0</v>
      </c>
      <c r="CC75" s="214">
        <f>0.000001*Stock!CC75*$F75</f>
        <v>0</v>
      </c>
      <c r="CD75" s="214">
        <f>0.000001*Stock!CD75*$F75</f>
        <v>0</v>
      </c>
      <c r="CE75" s="214">
        <f>0.000001*Stock!CE75*$F75</f>
        <v>0</v>
      </c>
    </row>
    <row r="76" spans="2:83" ht="13.8" customHeight="1" x14ac:dyDescent="0.25">
      <c r="B76" s="307"/>
      <c r="C76" s="54" t="s">
        <v>9</v>
      </c>
      <c r="E76" s="35">
        <f t="shared" ref="E76" si="95">E126</f>
        <v>2275</v>
      </c>
      <c r="F76" s="64"/>
      <c r="G76" s="211"/>
      <c r="H76" s="211"/>
      <c r="I76" s="211"/>
      <c r="J76" s="211"/>
      <c r="K76" s="211"/>
      <c r="L76" s="211"/>
      <c r="M76" s="211"/>
      <c r="N76" s="211"/>
      <c r="O76" s="211"/>
      <c r="P76" s="211"/>
      <c r="Q76" s="211"/>
      <c r="R76" s="211"/>
      <c r="S76" s="211"/>
      <c r="T76" s="211"/>
      <c r="U76" s="211"/>
      <c r="V76" s="211"/>
      <c r="W76" s="214">
        <f ca="1">0.000001*Stock!W76*$E76</f>
        <v>0</v>
      </c>
      <c r="X76" s="214">
        <f ca="1">0.000001*Stock!X76*$E76</f>
        <v>0</v>
      </c>
      <c r="Y76" s="214">
        <f ca="1">0.000001*Stock!Y76*$E76</f>
        <v>0</v>
      </c>
      <c r="Z76" s="214">
        <f ca="1">0.000001*Stock!Z76*$E76</f>
        <v>0</v>
      </c>
      <c r="AA76" s="214">
        <f ca="1">0.000001*Stock!AA76*$E76</f>
        <v>0</v>
      </c>
      <c r="AB76" s="214">
        <f ca="1">0.000001*Stock!AB76*$E76</f>
        <v>0</v>
      </c>
      <c r="AC76" s="214">
        <f ca="1">0.000001*Stock!AC76*$E76</f>
        <v>0</v>
      </c>
      <c r="AD76" s="214">
        <f ca="1">0.000001*Stock!AD76*$E76</f>
        <v>0</v>
      </c>
      <c r="AE76" s="214">
        <f ca="1">0.000001*Stock!AE76*$E76</f>
        <v>0</v>
      </c>
      <c r="AF76" s="214">
        <f ca="1">0.000001*Stock!AF76*$E76</f>
        <v>0</v>
      </c>
      <c r="AG76" s="214">
        <f ca="1">0.000001*Stock!AG76*$E76</f>
        <v>0</v>
      </c>
      <c r="AH76" s="214">
        <f ca="1">0.000001*Stock!AH76*$E76</f>
        <v>0</v>
      </c>
      <c r="AI76" s="214">
        <f ca="1">0.000001*Stock!AI76*$E76</f>
        <v>5.8227866666666673E-4</v>
      </c>
      <c r="AJ76" s="214">
        <f ca="1">0.000001*Stock!AJ76*$E76</f>
        <v>1.9006259999999999E-3</v>
      </c>
      <c r="AK76" s="214">
        <f ca="1">0.000001*Stock!AK76*$E76</f>
        <v>4.3411118902666659E-3</v>
      </c>
      <c r="AL76" s="214">
        <f ca="1">0.000001*Stock!AL76*$E76</f>
        <v>7.7075275610666658E-3</v>
      </c>
      <c r="AM76" s="214">
        <f ca="1">0.000001*Stock!AM76*$E76</f>
        <v>1.2232152902666665E-2</v>
      </c>
      <c r="AN76" s="214">
        <f ca="1">0.000001*Stock!AN76*$E76</f>
        <v>1.7914987915066665E-2</v>
      </c>
      <c r="AO76" s="214">
        <f ca="1">0.000001*Stock!AO76*$E76</f>
        <v>2.4756032598266666E-2</v>
      </c>
      <c r="AP76" s="214">
        <f ca="1">0.000001*Stock!AP76*$E76</f>
        <v>3.3045898885999993E-2</v>
      </c>
      <c r="AQ76" s="214">
        <f ca="1">0.000001*Stock!AQ76*$E76</f>
        <v>4.2980972397999993E-2</v>
      </c>
      <c r="AR76" s="214">
        <f ca="1">0.000001*Stock!AR76*$E76</f>
        <v>5.3975837794666651E-2</v>
      </c>
      <c r="AS76" s="214">
        <f ca="1">0.000001*Stock!AS76*$E76</f>
        <v>6.5744079249333329E-2</v>
      </c>
      <c r="AT76" s="214">
        <f ca="1">0.000001*Stock!AT76*$E76</f>
        <v>7.6755937614641487E-2</v>
      </c>
      <c r="AU76" s="214">
        <f>0.000001*Stock!AU76*$E76</f>
        <v>0</v>
      </c>
      <c r="AV76" s="214">
        <f>0.000001*Stock!AV76*$E76</f>
        <v>0</v>
      </c>
      <c r="AW76" s="214">
        <f>0.000001*Stock!AW76*$E76</f>
        <v>0</v>
      </c>
      <c r="AX76" s="218">
        <f>0.000001*Stock!AX76*(2*$E76/3+$F76/3)</f>
        <v>0</v>
      </c>
      <c r="AY76" s="218">
        <f>0.000001*Stock!AY76*($E76/3+2*$F76/3)</f>
        <v>0</v>
      </c>
      <c r="AZ76" s="214">
        <f>0.000001*Stock!AZ76*$F76</f>
        <v>0</v>
      </c>
      <c r="BA76" s="214">
        <f>0.000001*Stock!BA76*$F76</f>
        <v>0</v>
      </c>
      <c r="BB76" s="214">
        <f>0.000001*Stock!BB76*$F76</f>
        <v>0</v>
      </c>
      <c r="BC76" s="214">
        <f>0.000001*Stock!BC76*$F76</f>
        <v>0</v>
      </c>
      <c r="BD76" s="214">
        <f>0.000001*Stock!BD76*$F76</f>
        <v>0</v>
      </c>
      <c r="BE76" s="214">
        <f>0.000001*Stock!BE76*$F76</f>
        <v>0</v>
      </c>
      <c r="BF76" s="214">
        <f>0.000001*Stock!BF76*$F76</f>
        <v>0</v>
      </c>
      <c r="BG76" s="214">
        <f>0.000001*Stock!BG76*$F76</f>
        <v>0</v>
      </c>
      <c r="BH76" s="214">
        <f>0.000001*Stock!BH76*$F76</f>
        <v>0</v>
      </c>
      <c r="BI76" s="214">
        <f>0.000001*Stock!BI76*$F76</f>
        <v>0</v>
      </c>
      <c r="BJ76" s="214">
        <f>0.000001*Stock!BJ76*$F76</f>
        <v>0</v>
      </c>
      <c r="BK76" s="214">
        <f>0.000001*Stock!BK76*$F76</f>
        <v>0</v>
      </c>
      <c r="BL76" s="214">
        <f>0.000001*Stock!BL76*$F76</f>
        <v>0</v>
      </c>
      <c r="BM76" s="214">
        <f>0.000001*Stock!BM76*$F76</f>
        <v>0</v>
      </c>
      <c r="BN76" s="214">
        <f>0.000001*Stock!BN76*$F76</f>
        <v>0</v>
      </c>
      <c r="BO76" s="214">
        <f>0.000001*Stock!BO76*$F76</f>
        <v>0</v>
      </c>
      <c r="BP76" s="214">
        <f>0.000001*Stock!BP76*$F76</f>
        <v>0</v>
      </c>
      <c r="BQ76" s="214">
        <f>0.000001*Stock!BQ76*$F76</f>
        <v>0</v>
      </c>
      <c r="BR76" s="214">
        <f>0.000001*Stock!BR76*$F76</f>
        <v>0</v>
      </c>
      <c r="BS76" s="214">
        <f>0.000001*Stock!BS76*$F76</f>
        <v>0</v>
      </c>
      <c r="BT76" s="214">
        <f>0.000001*Stock!BT76*$F76</f>
        <v>0</v>
      </c>
      <c r="BU76" s="214">
        <f>0.000001*Stock!BU76*$F76</f>
        <v>0</v>
      </c>
      <c r="BV76" s="214">
        <f>0.000001*Stock!BV76*$F76</f>
        <v>0</v>
      </c>
      <c r="BW76" s="214">
        <f>0.000001*Stock!BW76*$F76</f>
        <v>0</v>
      </c>
      <c r="BX76" s="214">
        <f>0.000001*Stock!BX76*$F76</f>
        <v>0</v>
      </c>
      <c r="BY76" s="214">
        <f>0.000001*Stock!BY76*$F76</f>
        <v>0</v>
      </c>
      <c r="BZ76" s="214">
        <f>0.000001*Stock!BZ76*$F76</f>
        <v>0</v>
      </c>
      <c r="CA76" s="214">
        <f>0.000001*Stock!CA76*$F76</f>
        <v>0</v>
      </c>
      <c r="CB76" s="214">
        <f>0.000001*Stock!CB76*$F76</f>
        <v>0</v>
      </c>
      <c r="CC76" s="214">
        <f>0.000001*Stock!CC76*$F76</f>
        <v>0</v>
      </c>
      <c r="CD76" s="214">
        <f>0.000001*Stock!CD76*$F76</f>
        <v>0</v>
      </c>
      <c r="CE76" s="214">
        <f>0.000001*Stock!CE76*$F76</f>
        <v>0</v>
      </c>
    </row>
    <row r="77" spans="2:83" ht="24" x14ac:dyDescent="0.25">
      <c r="B77" s="307"/>
      <c r="C77" s="54" t="s">
        <v>10</v>
      </c>
      <c r="E77" s="35">
        <f t="shared" ref="E77" si="96">E127</f>
        <v>1032</v>
      </c>
      <c r="F77" s="64"/>
      <c r="G77" s="211"/>
      <c r="H77" s="211"/>
      <c r="I77" s="211"/>
      <c r="J77" s="211"/>
      <c r="K77" s="211"/>
      <c r="L77" s="211"/>
      <c r="M77" s="211"/>
      <c r="N77" s="211"/>
      <c r="O77" s="211"/>
      <c r="P77" s="211"/>
      <c r="Q77" s="211"/>
      <c r="R77" s="211"/>
      <c r="S77" s="211"/>
      <c r="T77" s="211"/>
      <c r="U77" s="211"/>
      <c r="V77" s="211"/>
      <c r="W77" s="214">
        <f ca="1">0.000001*Stock!W77*$E77</f>
        <v>1.9048783476695842E-2</v>
      </c>
      <c r="X77" s="214">
        <f ca="1">0.000001*Stock!X77*$E77</f>
        <v>1.9624473192469939E-2</v>
      </c>
      <c r="Y77" s="214">
        <f ca="1">0.000001*Stock!Y77*$E77</f>
        <v>2.0236522466463853E-2</v>
      </c>
      <c r="Z77" s="214">
        <f ca="1">0.000001*Stock!Z77*$E77</f>
        <v>2.0884013099447273E-2</v>
      </c>
      <c r="AA77" s="214">
        <f ca="1">0.000001*Stock!AA77*$E77</f>
        <v>2.1575239710275543E-2</v>
      </c>
      <c r="AB77" s="214">
        <f ca="1">0.000001*Stock!AB77*$E77</f>
        <v>2.231846764160365E-2</v>
      </c>
      <c r="AC77" s="214">
        <f ca="1">0.000001*Stock!AC77*$E77</f>
        <v>2.3121932054436748E-2</v>
      </c>
      <c r="AD77" s="214">
        <f ca="1">0.000001*Stock!AD77*$E77</f>
        <v>2.3984595778677061E-2</v>
      </c>
      <c r="AE77" s="214">
        <f ca="1">0.000001*Stock!AE77*$E77</f>
        <v>2.4905389566801099E-2</v>
      </c>
      <c r="AF77" s="214">
        <f ca="1">0.000001*Stock!AF77*$E77</f>
        <v>2.5902453085774324E-2</v>
      </c>
      <c r="AG77" s="214">
        <f ca="1">0.000001*Stock!AG77*$E77</f>
        <v>2.7002285510282813E-2</v>
      </c>
      <c r="AH77" s="214">
        <f ca="1">0.000001*Stock!AH77*$E77</f>
        <v>2.8152340948332796E-2</v>
      </c>
      <c r="AI77" s="214">
        <f ca="1">0.000001*Stock!AI77*$E77</f>
        <v>2.933594537023999E-2</v>
      </c>
      <c r="AJ77" s="214">
        <f ca="1">0.000001*Stock!AJ77*$E77</f>
        <v>3.0543927871999995E-2</v>
      </c>
      <c r="AK77" s="214">
        <f ca="1">0.000001*Stock!AK77*$E77</f>
        <v>3.1769894968960002E-2</v>
      </c>
      <c r="AL77" s="214">
        <f ca="1">0.000001*Stock!AL77*$E77</f>
        <v>3.2952263395839995E-2</v>
      </c>
      <c r="AM77" s="214">
        <f ca="1">0.000001*Stock!AM77*$E77</f>
        <v>3.4017317141028569E-2</v>
      </c>
      <c r="AN77" s="214">
        <f ca="1">0.000001*Stock!AN77*$E77</f>
        <v>3.4964230604525713E-2</v>
      </c>
      <c r="AO77" s="214">
        <f ca="1">0.000001*Stock!AO77*$E77</f>
        <v>3.5769415214902858E-2</v>
      </c>
      <c r="AP77" s="214">
        <f ca="1">0.000001*Stock!AP77*$E77</f>
        <v>3.6338978377691428E-2</v>
      </c>
      <c r="AQ77" s="214">
        <f ca="1">0.000001*Stock!AQ77*$E77</f>
        <v>3.665747311689143E-2</v>
      </c>
      <c r="AR77" s="214">
        <f ca="1">0.000001*Stock!AR77*$E77</f>
        <v>3.655489298130285E-2</v>
      </c>
      <c r="AS77" s="214">
        <f ca="1">0.000001*Stock!AS77*$E77</f>
        <v>3.6104474190994273E-2</v>
      </c>
      <c r="AT77" s="214">
        <f ca="1">0.000001*Stock!AT77*$E77</f>
        <v>3.533764945700571E-2</v>
      </c>
      <c r="AU77" s="214">
        <f>0.000001*Stock!AU77*$E77</f>
        <v>0</v>
      </c>
      <c r="AV77" s="214">
        <f>0.000001*Stock!AV77*$E77</f>
        <v>0</v>
      </c>
      <c r="AW77" s="214">
        <f>0.000001*Stock!AW77*$E77</f>
        <v>0</v>
      </c>
      <c r="AX77" s="218">
        <f>0.000001*Stock!AX77*(2*$E77/3+$F77/3)</f>
        <v>0</v>
      </c>
      <c r="AY77" s="218">
        <f>0.000001*Stock!AY77*($E77/3+2*$F77/3)</f>
        <v>0</v>
      </c>
      <c r="AZ77" s="214">
        <f>0.000001*Stock!AZ77*$F77</f>
        <v>0</v>
      </c>
      <c r="BA77" s="214">
        <f>0.000001*Stock!BA77*$F77</f>
        <v>0</v>
      </c>
      <c r="BB77" s="214">
        <f>0.000001*Stock!BB77*$F77</f>
        <v>0</v>
      </c>
      <c r="BC77" s="214">
        <f>0.000001*Stock!BC77*$F77</f>
        <v>0</v>
      </c>
      <c r="BD77" s="214">
        <f>0.000001*Stock!BD77*$F77</f>
        <v>0</v>
      </c>
      <c r="BE77" s="214">
        <f>0.000001*Stock!BE77*$F77</f>
        <v>0</v>
      </c>
      <c r="BF77" s="214">
        <f>0.000001*Stock!BF77*$F77</f>
        <v>0</v>
      </c>
      <c r="BG77" s="214">
        <f>0.000001*Stock!BG77*$F77</f>
        <v>0</v>
      </c>
      <c r="BH77" s="214">
        <f>0.000001*Stock!BH77*$F77</f>
        <v>0</v>
      </c>
      <c r="BI77" s="214">
        <f>0.000001*Stock!BI77*$F77</f>
        <v>0</v>
      </c>
      <c r="BJ77" s="214">
        <f>0.000001*Stock!BJ77*$F77</f>
        <v>0</v>
      </c>
      <c r="BK77" s="214">
        <f>0.000001*Stock!BK77*$F77</f>
        <v>0</v>
      </c>
      <c r="BL77" s="214">
        <f>0.000001*Stock!BL77*$F77</f>
        <v>0</v>
      </c>
      <c r="BM77" s="214">
        <f>0.000001*Stock!BM77*$F77</f>
        <v>0</v>
      </c>
      <c r="BN77" s="214">
        <f>0.000001*Stock!BN77*$F77</f>
        <v>0</v>
      </c>
      <c r="BO77" s="214">
        <f>0.000001*Stock!BO77*$F77</f>
        <v>0</v>
      </c>
      <c r="BP77" s="214">
        <f>0.000001*Stock!BP77*$F77</f>
        <v>0</v>
      </c>
      <c r="BQ77" s="214">
        <f>0.000001*Stock!BQ77*$F77</f>
        <v>0</v>
      </c>
      <c r="BR77" s="214">
        <f>0.000001*Stock!BR77*$F77</f>
        <v>0</v>
      </c>
      <c r="BS77" s="214">
        <f>0.000001*Stock!BS77*$F77</f>
        <v>0</v>
      </c>
      <c r="BT77" s="214">
        <f>0.000001*Stock!BT77*$F77</f>
        <v>0</v>
      </c>
      <c r="BU77" s="214">
        <f>0.000001*Stock!BU77*$F77</f>
        <v>0</v>
      </c>
      <c r="BV77" s="214">
        <f>0.000001*Stock!BV77*$F77</f>
        <v>0</v>
      </c>
      <c r="BW77" s="214">
        <f>0.000001*Stock!BW77*$F77</f>
        <v>0</v>
      </c>
      <c r="BX77" s="214">
        <f>0.000001*Stock!BX77*$F77</f>
        <v>0</v>
      </c>
      <c r="BY77" s="214">
        <f>0.000001*Stock!BY77*$F77</f>
        <v>0</v>
      </c>
      <c r="BZ77" s="214">
        <f>0.000001*Stock!BZ77*$F77</f>
        <v>0</v>
      </c>
      <c r="CA77" s="214">
        <f>0.000001*Stock!CA77*$F77</f>
        <v>0</v>
      </c>
      <c r="CB77" s="214">
        <f>0.000001*Stock!CB77*$F77</f>
        <v>0</v>
      </c>
      <c r="CC77" s="214">
        <f>0.000001*Stock!CC77*$F77</f>
        <v>0</v>
      </c>
      <c r="CD77" s="214">
        <f>0.000001*Stock!CD77*$F77</f>
        <v>0</v>
      </c>
      <c r="CE77" s="214">
        <f>0.000001*Stock!CE77*$F77</f>
        <v>0</v>
      </c>
    </row>
    <row r="78" spans="2:83" x14ac:dyDescent="0.25">
      <c r="B78" s="307"/>
      <c r="C78" s="3" t="s">
        <v>75</v>
      </c>
      <c r="E78" s="35"/>
      <c r="F78" s="64"/>
      <c r="G78" s="20"/>
      <c r="H78" s="20"/>
      <c r="I78" s="20"/>
      <c r="J78" s="20"/>
      <c r="K78" s="20"/>
      <c r="L78" s="20"/>
      <c r="M78" s="20"/>
      <c r="N78" s="20"/>
      <c r="O78" s="20"/>
      <c r="P78" s="20"/>
      <c r="Q78" s="20"/>
      <c r="R78" s="20"/>
      <c r="S78" s="20"/>
      <c r="T78" s="20"/>
      <c r="U78" s="20"/>
      <c r="V78" s="20"/>
      <c r="W78" s="30">
        <f t="shared" ref="W78:CE78" ca="1" si="97">SUM(W73:W77)</f>
        <v>0.46370918960698815</v>
      </c>
      <c r="X78" s="30">
        <f t="shared" ca="1" si="97"/>
        <v>0.47191032902273994</v>
      </c>
      <c r="Y78" s="30">
        <f t="shared" ca="1" si="97"/>
        <v>0.47982967352952366</v>
      </c>
      <c r="Z78" s="30">
        <f t="shared" ca="1" si="97"/>
        <v>0.48736709969146769</v>
      </c>
      <c r="AA78" s="30">
        <f t="shared" ca="1" si="97"/>
        <v>0.49465779545187727</v>
      </c>
      <c r="AB78" s="30">
        <f t="shared" ca="1" si="97"/>
        <v>0.50195156483005909</v>
      </c>
      <c r="AC78" s="30">
        <f t="shared" ca="1" si="97"/>
        <v>0.50949764631222605</v>
      </c>
      <c r="AD78" s="30">
        <f t="shared" ca="1" si="97"/>
        <v>0.5172766057714494</v>
      </c>
      <c r="AE78" s="30">
        <f t="shared" ca="1" si="97"/>
        <v>0.52526840802532948</v>
      </c>
      <c r="AF78" s="30">
        <f t="shared" ca="1" si="97"/>
        <v>0.53430411671064881</v>
      </c>
      <c r="AG78" s="30">
        <f t="shared" ca="1" si="97"/>
        <v>0.54385846225510182</v>
      </c>
      <c r="AH78" s="30">
        <f t="shared" ca="1" si="97"/>
        <v>0.5536636266003111</v>
      </c>
      <c r="AI78" s="30">
        <f t="shared" ca="1" si="97"/>
        <v>0.56389733692356092</v>
      </c>
      <c r="AJ78" s="30">
        <f t="shared" ca="1" si="97"/>
        <v>0.57666054140215894</v>
      </c>
      <c r="AK78" s="30">
        <f t="shared" ca="1" si="97"/>
        <v>0.59195372234200194</v>
      </c>
      <c r="AL78" s="30">
        <f t="shared" ca="1" si="97"/>
        <v>0.60919405336418264</v>
      </c>
      <c r="AM78" s="30">
        <f t="shared" ca="1" si="97"/>
        <v>0.62674727584696233</v>
      </c>
      <c r="AN78" s="30">
        <f t="shared" ca="1" si="97"/>
        <v>0.64436222355211192</v>
      </c>
      <c r="AO78" s="30">
        <f t="shared" ca="1" si="97"/>
        <v>0.66190236648754508</v>
      </c>
      <c r="AP78" s="30">
        <f t="shared" ca="1" si="97"/>
        <v>0.67868655759406837</v>
      </c>
      <c r="AQ78" s="30">
        <f t="shared" ca="1" si="97"/>
        <v>0.69501883027832756</v>
      </c>
      <c r="AR78" s="30">
        <f t="shared" ca="1" si="97"/>
        <v>0.71010663439292965</v>
      </c>
      <c r="AS78" s="30">
        <f t="shared" ca="1" si="97"/>
        <v>0.72225778581366862</v>
      </c>
      <c r="AT78" s="30">
        <f t="shared" ca="1" si="97"/>
        <v>0.72988703066841676</v>
      </c>
      <c r="AU78" s="30">
        <f t="shared" si="97"/>
        <v>0</v>
      </c>
      <c r="AV78" s="30">
        <f t="shared" si="97"/>
        <v>0</v>
      </c>
      <c r="AW78" s="30">
        <f t="shared" si="97"/>
        <v>0</v>
      </c>
      <c r="AX78" s="30">
        <f t="shared" si="97"/>
        <v>0</v>
      </c>
      <c r="AY78" s="30">
        <f t="shared" si="97"/>
        <v>0</v>
      </c>
      <c r="AZ78" s="30">
        <f t="shared" si="97"/>
        <v>0</v>
      </c>
      <c r="BA78" s="30">
        <f t="shared" si="97"/>
        <v>0</v>
      </c>
      <c r="BB78" s="30">
        <f t="shared" si="97"/>
        <v>0</v>
      </c>
      <c r="BC78" s="30">
        <f t="shared" si="97"/>
        <v>0</v>
      </c>
      <c r="BD78" s="30">
        <f t="shared" si="97"/>
        <v>0</v>
      </c>
      <c r="BE78" s="30">
        <f t="shared" si="97"/>
        <v>0</v>
      </c>
      <c r="BF78" s="30">
        <f t="shared" si="97"/>
        <v>0</v>
      </c>
      <c r="BG78" s="30">
        <f t="shared" si="97"/>
        <v>0</v>
      </c>
      <c r="BH78" s="30">
        <f t="shared" si="97"/>
        <v>0</v>
      </c>
      <c r="BI78" s="30">
        <f t="shared" si="97"/>
        <v>0</v>
      </c>
      <c r="BJ78" s="30">
        <f t="shared" si="97"/>
        <v>0</v>
      </c>
      <c r="BK78" s="30">
        <f t="shared" si="97"/>
        <v>0</v>
      </c>
      <c r="BL78" s="30">
        <f t="shared" si="97"/>
        <v>0</v>
      </c>
      <c r="BM78" s="30">
        <f t="shared" si="97"/>
        <v>0</v>
      </c>
      <c r="BN78" s="30">
        <f t="shared" si="97"/>
        <v>0</v>
      </c>
      <c r="BO78" s="30">
        <f t="shared" si="97"/>
        <v>0</v>
      </c>
      <c r="BP78" s="30">
        <f t="shared" si="97"/>
        <v>0</v>
      </c>
      <c r="BQ78" s="30">
        <f t="shared" si="97"/>
        <v>0</v>
      </c>
      <c r="BR78" s="30">
        <f t="shared" si="97"/>
        <v>0</v>
      </c>
      <c r="BS78" s="30">
        <f t="shared" si="97"/>
        <v>0</v>
      </c>
      <c r="BT78" s="30">
        <f t="shared" si="97"/>
        <v>0</v>
      </c>
      <c r="BU78" s="30">
        <f t="shared" si="97"/>
        <v>0</v>
      </c>
      <c r="BV78" s="30">
        <f t="shared" si="97"/>
        <v>0</v>
      </c>
      <c r="BW78" s="30">
        <f t="shared" si="97"/>
        <v>0</v>
      </c>
      <c r="BX78" s="30">
        <f t="shared" si="97"/>
        <v>0</v>
      </c>
      <c r="BY78" s="30">
        <f t="shared" si="97"/>
        <v>0</v>
      </c>
      <c r="BZ78" s="30">
        <f t="shared" si="97"/>
        <v>0</v>
      </c>
      <c r="CA78" s="30">
        <f t="shared" si="97"/>
        <v>0</v>
      </c>
      <c r="CB78" s="30">
        <f t="shared" si="97"/>
        <v>0</v>
      </c>
      <c r="CC78" s="30">
        <f t="shared" si="97"/>
        <v>0</v>
      </c>
      <c r="CD78" s="30">
        <f t="shared" si="97"/>
        <v>0</v>
      </c>
      <c r="CE78" s="30">
        <f t="shared" si="97"/>
        <v>0</v>
      </c>
    </row>
    <row r="79" spans="2:83" x14ac:dyDescent="0.25">
      <c r="B79" s="307" t="s">
        <v>1</v>
      </c>
      <c r="C79" s="54" t="s">
        <v>11</v>
      </c>
      <c r="E79" s="35">
        <f t="shared" ref="E79" si="98">E129</f>
        <v>522.5</v>
      </c>
      <c r="F79" s="64"/>
      <c r="G79" s="211"/>
      <c r="H79" s="211"/>
      <c r="I79" s="211"/>
      <c r="J79" s="211"/>
      <c r="K79" s="211"/>
      <c r="L79" s="211"/>
      <c r="M79" s="211"/>
      <c r="N79" s="211"/>
      <c r="O79" s="211"/>
      <c r="P79" s="211"/>
      <c r="Q79" s="211"/>
      <c r="R79" s="211"/>
      <c r="S79" s="211"/>
      <c r="T79" s="211"/>
      <c r="U79" s="211"/>
      <c r="V79" s="211"/>
      <c r="W79" s="214">
        <f ca="1">0.000001*Stock!W79*$E79</f>
        <v>6.1863543586131782E-2</v>
      </c>
      <c r="X79" s="214">
        <f ca="1">0.000001*Stock!X79*$E79</f>
        <v>6.8563103984590881E-2</v>
      </c>
      <c r="Y79" s="214">
        <f ca="1">0.000001*Stock!Y79*$E79</f>
        <v>7.6529559982878748E-2</v>
      </c>
      <c r="Z79" s="214">
        <f ca="1">0.000001*Stock!Z79*$E79</f>
        <v>8.7088011092087483E-2</v>
      </c>
      <c r="AA79" s="214">
        <f ca="1">0.000001*Stock!AA79*$E79</f>
        <v>0.10061934565787499</v>
      </c>
      <c r="AB79" s="214">
        <f ca="1">0.000001*Stock!AB79*$E79</f>
        <v>0.11781382850875001</v>
      </c>
      <c r="AC79" s="214">
        <f ca="1">0.000001*Stock!AC79*$E79</f>
        <v>0.13799864278749999</v>
      </c>
      <c r="AD79" s="214">
        <f ca="1">0.000001*Stock!AD79*$E79</f>
        <v>0.16143638087499998</v>
      </c>
      <c r="AE79" s="214">
        <f ca="1">0.000001*Stock!AE79*$E79</f>
        <v>0.18712997875000001</v>
      </c>
      <c r="AF79" s="214">
        <f ca="1">0.000001*Stock!AF79*$E79</f>
        <v>0.21418058749999999</v>
      </c>
      <c r="AG79" s="214">
        <f ca="1">0.000001*Stock!AG79*$E79</f>
        <v>0.24147337499999996</v>
      </c>
      <c r="AH79" s="214">
        <f ca="1">0.000001*Stock!AH79*$E79</f>
        <v>0.26903525</v>
      </c>
      <c r="AI79" s="214">
        <f ca="1">0.000001*Stock!AI79*$E79</f>
        <v>0.29667549999999998</v>
      </c>
      <c r="AJ79" s="214">
        <f ca="1">0.000001*Stock!AJ79*$E79</f>
        <v>0.32453648064749996</v>
      </c>
      <c r="AK79" s="214">
        <f ca="1">0.000001*Stock!AK79*$E79</f>
        <v>0.35754729952369996</v>
      </c>
      <c r="AL79" s="214">
        <f ca="1">0.000001*Stock!AL79*$E79</f>
        <v>0.4127268922127999</v>
      </c>
      <c r="AM79" s="214">
        <f ca="1">0.000001*Stock!AM79*$E79</f>
        <v>0.49365400425439987</v>
      </c>
      <c r="AN79" s="214">
        <f ca="1">0.000001*Stock!AN79*$E79</f>
        <v>0.60391627806729997</v>
      </c>
      <c r="AO79" s="214">
        <f ca="1">0.000001*Stock!AO79*$E79</f>
        <v>0.72544977806729993</v>
      </c>
      <c r="AP79" s="214">
        <f ca="1">0.000001*Stock!AP79*$E79</f>
        <v>0.85552951410080003</v>
      </c>
      <c r="AQ79" s="214">
        <f ca="1">0.000001*Stock!AQ79*$E79</f>
        <v>0.97466130314080002</v>
      </c>
      <c r="AR79" s="214">
        <f ca="1">0.000001*Stock!AR79*$E79</f>
        <v>1.0764424942458002</v>
      </c>
      <c r="AS79" s="214">
        <f ca="1">0.000001*Stock!AS79*$E79</f>
        <v>1.1502404493173</v>
      </c>
      <c r="AT79" s="214">
        <f ca="1">0.000001*Stock!AT79*$E79</f>
        <v>1.1997698513822999</v>
      </c>
      <c r="AU79" s="214">
        <f>0.000001*Stock!AU79*$E79</f>
        <v>0</v>
      </c>
      <c r="AV79" s="214">
        <f>0.000001*Stock!AV79*$E79</f>
        <v>0</v>
      </c>
      <c r="AW79" s="214">
        <f>0.000001*Stock!AW79*$E79</f>
        <v>0</v>
      </c>
      <c r="AX79" s="218">
        <f>0.000001*Stock!AX79*(2*$E79/3+$F79/3)</f>
        <v>0</v>
      </c>
      <c r="AY79" s="218">
        <f>0.000001*Stock!AY79*($E79/3+2*$F79/3)</f>
        <v>0</v>
      </c>
      <c r="AZ79" s="214">
        <f>0.000001*Stock!AZ79*$F79</f>
        <v>0</v>
      </c>
      <c r="BA79" s="214">
        <f>0.000001*Stock!BA79*$F79</f>
        <v>0</v>
      </c>
      <c r="BB79" s="214">
        <f>0.000001*Stock!BB79*$F79</f>
        <v>0</v>
      </c>
      <c r="BC79" s="214">
        <f>0.000001*Stock!BC79*$F79</f>
        <v>0</v>
      </c>
      <c r="BD79" s="214">
        <f>0.000001*Stock!BD79*$F79</f>
        <v>0</v>
      </c>
      <c r="BE79" s="214">
        <f>0.000001*Stock!BE79*$F79</f>
        <v>0</v>
      </c>
      <c r="BF79" s="214">
        <f>0.000001*Stock!BF79*$F79</f>
        <v>0</v>
      </c>
      <c r="BG79" s="214">
        <f>0.000001*Stock!BG79*$F79</f>
        <v>0</v>
      </c>
      <c r="BH79" s="214">
        <f>0.000001*Stock!BH79*$F79</f>
        <v>0</v>
      </c>
      <c r="BI79" s="214">
        <f>0.000001*Stock!BI79*$F79</f>
        <v>0</v>
      </c>
      <c r="BJ79" s="214">
        <f>0.000001*Stock!BJ79*$F79</f>
        <v>0</v>
      </c>
      <c r="BK79" s="214">
        <f>0.000001*Stock!BK79*$F79</f>
        <v>0</v>
      </c>
      <c r="BL79" s="214">
        <f>0.000001*Stock!BL79*$F79</f>
        <v>0</v>
      </c>
      <c r="BM79" s="214">
        <f>0.000001*Stock!BM79*$F79</f>
        <v>0</v>
      </c>
      <c r="BN79" s="214">
        <f>0.000001*Stock!BN79*$F79</f>
        <v>0</v>
      </c>
      <c r="BO79" s="214">
        <f>0.000001*Stock!BO79*$F79</f>
        <v>0</v>
      </c>
      <c r="BP79" s="214">
        <f>0.000001*Stock!BP79*$F79</f>
        <v>0</v>
      </c>
      <c r="BQ79" s="214">
        <f>0.000001*Stock!BQ79*$F79</f>
        <v>0</v>
      </c>
      <c r="BR79" s="214">
        <f>0.000001*Stock!BR79*$F79</f>
        <v>0</v>
      </c>
      <c r="BS79" s="214">
        <f>0.000001*Stock!BS79*$F79</f>
        <v>0</v>
      </c>
      <c r="BT79" s="214">
        <f>0.000001*Stock!BT79*$F79</f>
        <v>0</v>
      </c>
      <c r="BU79" s="214">
        <f>0.000001*Stock!BU79*$F79</f>
        <v>0</v>
      </c>
      <c r="BV79" s="214">
        <f>0.000001*Stock!BV79*$F79</f>
        <v>0</v>
      </c>
      <c r="BW79" s="214">
        <f>0.000001*Stock!BW79*$F79</f>
        <v>0</v>
      </c>
      <c r="BX79" s="214">
        <f>0.000001*Stock!BX79*$F79</f>
        <v>0</v>
      </c>
      <c r="BY79" s="214">
        <f>0.000001*Stock!BY79*$F79</f>
        <v>0</v>
      </c>
      <c r="BZ79" s="214">
        <f>0.000001*Stock!BZ79*$F79</f>
        <v>0</v>
      </c>
      <c r="CA79" s="214">
        <f>0.000001*Stock!CA79*$F79</f>
        <v>0</v>
      </c>
      <c r="CB79" s="214">
        <f>0.000001*Stock!CB79*$F79</f>
        <v>0</v>
      </c>
      <c r="CC79" s="214">
        <f>0.000001*Stock!CC79*$F79</f>
        <v>0</v>
      </c>
      <c r="CD79" s="214">
        <f>0.000001*Stock!CD79*$F79</f>
        <v>0</v>
      </c>
      <c r="CE79" s="214">
        <f>0.000001*Stock!CE79*$F79</f>
        <v>0</v>
      </c>
    </row>
    <row r="80" spans="2:83" x14ac:dyDescent="0.25">
      <c r="B80" s="307"/>
      <c r="C80" s="54" t="s">
        <v>12</v>
      </c>
      <c r="E80" s="35">
        <f t="shared" ref="E80" si="99">E130</f>
        <v>632.5</v>
      </c>
      <c r="F80" s="64"/>
      <c r="G80" s="211"/>
      <c r="H80" s="211"/>
      <c r="I80" s="211"/>
      <c r="J80" s="211"/>
      <c r="K80" s="211"/>
      <c r="L80" s="211"/>
      <c r="M80" s="211"/>
      <c r="N80" s="211"/>
      <c r="O80" s="211"/>
      <c r="P80" s="211"/>
      <c r="Q80" s="211"/>
      <c r="R80" s="211"/>
      <c r="S80" s="211"/>
      <c r="T80" s="211"/>
      <c r="U80" s="211"/>
      <c r="V80" s="211"/>
      <c r="W80" s="214">
        <f ca="1">0.000001*Stock!W80*$E80</f>
        <v>3.1493575648216511E-2</v>
      </c>
      <c r="X80" s="214">
        <f ca="1">0.000001*Stock!X80*$E80</f>
        <v>3.6036190648216511E-2</v>
      </c>
      <c r="Y80" s="214">
        <f ca="1">0.000001*Stock!Y80*$E80</f>
        <v>4.088620064821652E-2</v>
      </c>
      <c r="Z80" s="214">
        <f ca="1">0.000001*Stock!Z80*$E80</f>
        <v>4.5059827921884489E-2</v>
      </c>
      <c r="AA80" s="214">
        <f ca="1">0.000001*Stock!AA80*$E80</f>
        <v>4.9081736218760538E-2</v>
      </c>
      <c r="AB80" s="214">
        <f ca="1">0.000001*Stock!AB80*$E80</f>
        <v>5.3333273520845055E-2</v>
      </c>
      <c r="AC80" s="214">
        <f ca="1">0.000001*Stock!AC80*$E80</f>
        <v>5.7839792523161168E-2</v>
      </c>
      <c r="AD80" s="214">
        <f ca="1">0.000001*Stock!AD80*$E80</f>
        <v>6.2580900942401291E-2</v>
      </c>
      <c r="AE80" s="214">
        <f ca="1">0.000001*Stock!AE80*$E80</f>
        <v>6.7533940686001423E-2</v>
      </c>
      <c r="AF80" s="214">
        <f ca="1">0.000001*Stock!AF80*$E80</f>
        <v>7.2868799095557144E-2</v>
      </c>
      <c r="AG80" s="214">
        <f ca="1">0.000001*Stock!AG80*$E80</f>
        <v>7.8513544467285729E-2</v>
      </c>
      <c r="AH80" s="214">
        <f ca="1">0.000001*Stock!AH80*$E80</f>
        <v>8.4369734491428552E-2</v>
      </c>
      <c r="AI80" s="214">
        <f ca="1">0.000001*Stock!AI80*$E80</f>
        <v>9.0220927657142846E-2</v>
      </c>
      <c r="AJ80" s="214">
        <f ca="1">0.000001*Stock!AJ80*$E80</f>
        <v>9.623760378571429E-2</v>
      </c>
      <c r="AK80" s="214">
        <f ca="1">0.000001*Stock!AK80*$E80</f>
        <v>0.10265749174112142</v>
      </c>
      <c r="AL80" s="214">
        <f ca="1">0.000001*Stock!AL80*$E80</f>
        <v>0.10987160875019997</v>
      </c>
      <c r="AM80" s="214">
        <f ca="1">0.000001*Stock!AM80*$E80</f>
        <v>0.11789976501835711</v>
      </c>
      <c r="AN80" s="214">
        <f ca="1">0.000001*Stock!AN80*$E80</f>
        <v>0.12669804697416429</v>
      </c>
      <c r="AO80" s="214">
        <f ca="1">0.000001*Stock!AO80*$E80</f>
        <v>0.13623523622476427</v>
      </c>
      <c r="AP80" s="214">
        <f ca="1">0.000001*Stock!AP80*$E80</f>
        <v>0.14629666458510715</v>
      </c>
      <c r="AQ80" s="214">
        <f ca="1">0.000001*Stock!AQ80*$E80</f>
        <v>0.15652038852214284</v>
      </c>
      <c r="AR80" s="214">
        <f ca="1">0.000001*Stock!AR80*$E80</f>
        <v>0.16565363584392853</v>
      </c>
      <c r="AS80" s="214">
        <f ca="1">0.000001*Stock!AS80*$E80</f>
        <v>0.17330994272546429</v>
      </c>
      <c r="AT80" s="214">
        <f ca="1">0.000001*Stock!AT80*$E80</f>
        <v>0.17924579267296428</v>
      </c>
      <c r="AU80" s="214">
        <f>0.000001*Stock!AU80*$E80</f>
        <v>0</v>
      </c>
      <c r="AV80" s="214">
        <f>0.000001*Stock!AV80*$E80</f>
        <v>0</v>
      </c>
      <c r="AW80" s="214">
        <f>0.000001*Stock!AW80*$E80</f>
        <v>0</v>
      </c>
      <c r="AX80" s="218">
        <f>0.000001*Stock!AX80*(2*$E80/3+$F80/3)</f>
        <v>0</v>
      </c>
      <c r="AY80" s="218">
        <f>0.000001*Stock!AY80*($E80/3+2*$F80/3)</f>
        <v>0</v>
      </c>
      <c r="AZ80" s="214">
        <f>0.000001*Stock!AZ80*$F80</f>
        <v>0</v>
      </c>
      <c r="BA80" s="214">
        <f>0.000001*Stock!BA80*$F80</f>
        <v>0</v>
      </c>
      <c r="BB80" s="214">
        <f>0.000001*Stock!BB80*$F80</f>
        <v>0</v>
      </c>
      <c r="BC80" s="214">
        <f>0.000001*Stock!BC80*$F80</f>
        <v>0</v>
      </c>
      <c r="BD80" s="214">
        <f>0.000001*Stock!BD80*$F80</f>
        <v>0</v>
      </c>
      <c r="BE80" s="214">
        <f>0.000001*Stock!BE80*$F80</f>
        <v>0</v>
      </c>
      <c r="BF80" s="214">
        <f>0.000001*Stock!BF80*$F80</f>
        <v>0</v>
      </c>
      <c r="BG80" s="214">
        <f>0.000001*Stock!BG80*$F80</f>
        <v>0</v>
      </c>
      <c r="BH80" s="214">
        <f>0.000001*Stock!BH80*$F80</f>
        <v>0</v>
      </c>
      <c r="BI80" s="214">
        <f>0.000001*Stock!BI80*$F80</f>
        <v>0</v>
      </c>
      <c r="BJ80" s="214">
        <f>0.000001*Stock!BJ80*$F80</f>
        <v>0</v>
      </c>
      <c r="BK80" s="214">
        <f>0.000001*Stock!BK80*$F80</f>
        <v>0</v>
      </c>
      <c r="BL80" s="214">
        <f>0.000001*Stock!BL80*$F80</f>
        <v>0</v>
      </c>
      <c r="BM80" s="214">
        <f>0.000001*Stock!BM80*$F80</f>
        <v>0</v>
      </c>
      <c r="BN80" s="214">
        <f>0.000001*Stock!BN80*$F80</f>
        <v>0</v>
      </c>
      <c r="BO80" s="214">
        <f>0.000001*Stock!BO80*$F80</f>
        <v>0</v>
      </c>
      <c r="BP80" s="214">
        <f>0.000001*Stock!BP80*$F80</f>
        <v>0</v>
      </c>
      <c r="BQ80" s="214">
        <f>0.000001*Stock!BQ80*$F80</f>
        <v>0</v>
      </c>
      <c r="BR80" s="214">
        <f>0.000001*Stock!BR80*$F80</f>
        <v>0</v>
      </c>
      <c r="BS80" s="214">
        <f>0.000001*Stock!BS80*$F80</f>
        <v>0</v>
      </c>
      <c r="BT80" s="214">
        <f>0.000001*Stock!BT80*$F80</f>
        <v>0</v>
      </c>
      <c r="BU80" s="214">
        <f>0.000001*Stock!BU80*$F80</f>
        <v>0</v>
      </c>
      <c r="BV80" s="214">
        <f>0.000001*Stock!BV80*$F80</f>
        <v>0</v>
      </c>
      <c r="BW80" s="214">
        <f>0.000001*Stock!BW80*$F80</f>
        <v>0</v>
      </c>
      <c r="BX80" s="214">
        <f>0.000001*Stock!BX80*$F80</f>
        <v>0</v>
      </c>
      <c r="BY80" s="214">
        <f>0.000001*Stock!BY80*$F80</f>
        <v>0</v>
      </c>
      <c r="BZ80" s="214">
        <f>0.000001*Stock!BZ80*$F80</f>
        <v>0</v>
      </c>
      <c r="CA80" s="214">
        <f>0.000001*Stock!CA80*$F80</f>
        <v>0</v>
      </c>
      <c r="CB80" s="214">
        <f>0.000001*Stock!CB80*$F80</f>
        <v>0</v>
      </c>
      <c r="CC80" s="214">
        <f>0.000001*Stock!CC80*$F80</f>
        <v>0</v>
      </c>
      <c r="CD80" s="214">
        <f>0.000001*Stock!CD80*$F80</f>
        <v>0</v>
      </c>
      <c r="CE80" s="214">
        <f>0.000001*Stock!CE80*$F80</f>
        <v>0</v>
      </c>
    </row>
    <row r="81" spans="2:83" x14ac:dyDescent="0.25">
      <c r="B81" s="307"/>
      <c r="C81" s="3" t="s">
        <v>76</v>
      </c>
      <c r="E81" s="35"/>
      <c r="F81" s="64"/>
      <c r="G81" s="20"/>
      <c r="H81" s="20"/>
      <c r="I81" s="20"/>
      <c r="J81" s="20"/>
      <c r="K81" s="20"/>
      <c r="L81" s="20"/>
      <c r="M81" s="20"/>
      <c r="N81" s="20"/>
      <c r="O81" s="20"/>
      <c r="P81" s="20"/>
      <c r="Q81" s="20"/>
      <c r="R81" s="20"/>
      <c r="S81" s="20"/>
      <c r="T81" s="20"/>
      <c r="U81" s="20"/>
      <c r="V81" s="20"/>
      <c r="W81" s="30">
        <f t="shared" ref="W81:CE81" ca="1" si="100">SUM(W79:W80)</f>
        <v>9.3357119234348293E-2</v>
      </c>
      <c r="X81" s="30">
        <f t="shared" ca="1" si="100"/>
        <v>0.1045992946328074</v>
      </c>
      <c r="Y81" s="30">
        <f t="shared" ca="1" si="100"/>
        <v>0.11741576063109527</v>
      </c>
      <c r="Z81" s="30">
        <f t="shared" ca="1" si="100"/>
        <v>0.13214783901397198</v>
      </c>
      <c r="AA81" s="30">
        <f t="shared" ca="1" si="100"/>
        <v>0.14970108187663553</v>
      </c>
      <c r="AB81" s="30">
        <f t="shared" ca="1" si="100"/>
        <v>0.17114710202959507</v>
      </c>
      <c r="AC81" s="30">
        <f t="shared" ca="1" si="100"/>
        <v>0.19583843531066114</v>
      </c>
      <c r="AD81" s="30">
        <f t="shared" ca="1" si="100"/>
        <v>0.22401728181740127</v>
      </c>
      <c r="AE81" s="30">
        <f t="shared" ca="1" si="100"/>
        <v>0.25466391943600142</v>
      </c>
      <c r="AF81" s="30">
        <f t="shared" ca="1" si="100"/>
        <v>0.28704938659555712</v>
      </c>
      <c r="AG81" s="30">
        <f t="shared" ca="1" si="100"/>
        <v>0.31998691946728569</v>
      </c>
      <c r="AH81" s="30">
        <f t="shared" ca="1" si="100"/>
        <v>0.35340498449142854</v>
      </c>
      <c r="AI81" s="30">
        <f t="shared" ca="1" si="100"/>
        <v>0.38689642765714283</v>
      </c>
      <c r="AJ81" s="30">
        <f t="shared" ca="1" si="100"/>
        <v>0.42077408443321423</v>
      </c>
      <c r="AK81" s="30">
        <f t="shared" ca="1" si="100"/>
        <v>0.46020479126482139</v>
      </c>
      <c r="AL81" s="30">
        <f t="shared" ca="1" si="100"/>
        <v>0.52259850096299987</v>
      </c>
      <c r="AM81" s="30">
        <f t="shared" ca="1" si="100"/>
        <v>0.61155376927275695</v>
      </c>
      <c r="AN81" s="30">
        <f t="shared" ca="1" si="100"/>
        <v>0.73061432504146429</v>
      </c>
      <c r="AO81" s="30">
        <f t="shared" ca="1" si="100"/>
        <v>0.86168501429206423</v>
      </c>
      <c r="AP81" s="30">
        <f t="shared" ca="1" si="100"/>
        <v>1.0018261786859073</v>
      </c>
      <c r="AQ81" s="30">
        <f t="shared" ca="1" si="100"/>
        <v>1.1311816916629429</v>
      </c>
      <c r="AR81" s="30">
        <f t="shared" ca="1" si="100"/>
        <v>1.2420961300897286</v>
      </c>
      <c r="AS81" s="30">
        <f t="shared" ca="1" si="100"/>
        <v>1.3235503920427643</v>
      </c>
      <c r="AT81" s="30">
        <f t="shared" ca="1" si="100"/>
        <v>1.3790156440552641</v>
      </c>
      <c r="AU81" s="30">
        <f t="shared" si="100"/>
        <v>0</v>
      </c>
      <c r="AV81" s="30">
        <f t="shared" si="100"/>
        <v>0</v>
      </c>
      <c r="AW81" s="30">
        <f t="shared" si="100"/>
        <v>0</v>
      </c>
      <c r="AX81" s="30">
        <f t="shared" si="100"/>
        <v>0</v>
      </c>
      <c r="AY81" s="30">
        <f t="shared" si="100"/>
        <v>0</v>
      </c>
      <c r="AZ81" s="30">
        <f t="shared" si="100"/>
        <v>0</v>
      </c>
      <c r="BA81" s="30">
        <f t="shared" si="100"/>
        <v>0</v>
      </c>
      <c r="BB81" s="30">
        <f t="shared" si="100"/>
        <v>0</v>
      </c>
      <c r="BC81" s="30">
        <f t="shared" si="100"/>
        <v>0</v>
      </c>
      <c r="BD81" s="30">
        <f t="shared" si="100"/>
        <v>0</v>
      </c>
      <c r="BE81" s="30">
        <f t="shared" si="100"/>
        <v>0</v>
      </c>
      <c r="BF81" s="30">
        <f t="shared" si="100"/>
        <v>0</v>
      </c>
      <c r="BG81" s="30">
        <f t="shared" si="100"/>
        <v>0</v>
      </c>
      <c r="BH81" s="30">
        <f t="shared" si="100"/>
        <v>0</v>
      </c>
      <c r="BI81" s="30">
        <f t="shared" si="100"/>
        <v>0</v>
      </c>
      <c r="BJ81" s="30">
        <f t="shared" si="100"/>
        <v>0</v>
      </c>
      <c r="BK81" s="30">
        <f t="shared" si="100"/>
        <v>0</v>
      </c>
      <c r="BL81" s="30">
        <f t="shared" si="100"/>
        <v>0</v>
      </c>
      <c r="BM81" s="30">
        <f t="shared" si="100"/>
        <v>0</v>
      </c>
      <c r="BN81" s="30">
        <f t="shared" si="100"/>
        <v>0</v>
      </c>
      <c r="BO81" s="30">
        <f t="shared" si="100"/>
        <v>0</v>
      </c>
      <c r="BP81" s="30">
        <f t="shared" si="100"/>
        <v>0</v>
      </c>
      <c r="BQ81" s="30">
        <f t="shared" si="100"/>
        <v>0</v>
      </c>
      <c r="BR81" s="30">
        <f t="shared" si="100"/>
        <v>0</v>
      </c>
      <c r="BS81" s="30">
        <f t="shared" si="100"/>
        <v>0</v>
      </c>
      <c r="BT81" s="30">
        <f t="shared" si="100"/>
        <v>0</v>
      </c>
      <c r="BU81" s="30">
        <f t="shared" si="100"/>
        <v>0</v>
      </c>
      <c r="BV81" s="30">
        <f t="shared" si="100"/>
        <v>0</v>
      </c>
      <c r="BW81" s="30">
        <f t="shared" si="100"/>
        <v>0</v>
      </c>
      <c r="BX81" s="30">
        <f t="shared" si="100"/>
        <v>0</v>
      </c>
      <c r="BY81" s="30">
        <f t="shared" si="100"/>
        <v>0</v>
      </c>
      <c r="BZ81" s="30">
        <f t="shared" si="100"/>
        <v>0</v>
      </c>
      <c r="CA81" s="30">
        <f t="shared" si="100"/>
        <v>0</v>
      </c>
      <c r="CB81" s="30">
        <f t="shared" si="100"/>
        <v>0</v>
      </c>
      <c r="CC81" s="30">
        <f t="shared" si="100"/>
        <v>0</v>
      </c>
      <c r="CD81" s="30">
        <f t="shared" si="100"/>
        <v>0</v>
      </c>
      <c r="CE81" s="30">
        <f t="shared" si="100"/>
        <v>0</v>
      </c>
    </row>
    <row r="82" spans="2:83" ht="24" x14ac:dyDescent="0.25">
      <c r="B82" s="307" t="s">
        <v>73</v>
      </c>
      <c r="C82" s="54" t="s">
        <v>13</v>
      </c>
      <c r="E82" s="35">
        <f t="shared" ref="E82" si="101">E132</f>
        <v>490</v>
      </c>
      <c r="F82" s="64"/>
      <c r="G82" s="211"/>
      <c r="H82" s="211"/>
      <c r="I82" s="211"/>
      <c r="J82" s="211"/>
      <c r="K82" s="211"/>
      <c r="L82" s="211"/>
      <c r="M82" s="211"/>
      <c r="N82" s="211"/>
      <c r="O82" s="211"/>
      <c r="P82" s="211"/>
      <c r="Q82" s="211"/>
      <c r="R82" s="211"/>
      <c r="S82" s="211"/>
      <c r="T82" s="211"/>
      <c r="U82" s="211"/>
      <c r="V82" s="211"/>
      <c r="W82" s="214">
        <f ca="1">0.000001*Stock!W82*$E82</f>
        <v>2.4963398547547862E-2</v>
      </c>
      <c r="X82" s="214">
        <f ca="1">0.000001*Stock!X82*$E82</f>
        <v>3.0634149007067322E-2</v>
      </c>
      <c r="Y82" s="214">
        <f ca="1">0.000001*Stock!Y82*$E82</f>
        <v>3.8234380226446769E-2</v>
      </c>
      <c r="Z82" s="214">
        <f ca="1">0.000001*Stock!Z82*$E82</f>
        <v>4.7581743456548295E-2</v>
      </c>
      <c r="AA82" s="214">
        <f ca="1">0.000001*Stock!AA82*$E82</f>
        <v>5.8430330393029237E-2</v>
      </c>
      <c r="AB82" s="214">
        <f ca="1">0.000001*Stock!AB82*$E82</f>
        <v>7.0774806819583022E-2</v>
      </c>
      <c r="AC82" s="214">
        <f ca="1">0.000001*Stock!AC82*$E82</f>
        <v>8.3931068224763483E-2</v>
      </c>
      <c r="AD82" s="214">
        <f ca="1">0.000001*Stock!AD82*$E82</f>
        <v>9.7261337063655237E-2</v>
      </c>
      <c r="AE82" s="214">
        <f ca="1">0.000001*Stock!AE82*$E82</f>
        <v>0.11073762680256435</v>
      </c>
      <c r="AF82" s="214">
        <f ca="1">0.000001*Stock!AF82*$E82</f>
        <v>0.12432522593591787</v>
      </c>
      <c r="AG82" s="214">
        <f ca="1">0.000001*Stock!AG82*$E82</f>
        <v>0.13798729802154366</v>
      </c>
      <c r="AH82" s="214">
        <f ca="1">0.000001*Stock!AH82*$E82</f>
        <v>0.15169847594571642</v>
      </c>
      <c r="AI82" s="214">
        <f ca="1">0.000001*Stock!AI82*$E82</f>
        <v>0.16541775044854171</v>
      </c>
      <c r="AJ82" s="214">
        <f ca="1">0.000001*Stock!AJ82*$E82</f>
        <v>0.17904002122311755</v>
      </c>
      <c r="AK82" s="214">
        <f ca="1">0.000001*Stock!AK82*$E82</f>
        <v>0.1923909606373056</v>
      </c>
      <c r="AL82" s="214">
        <f ca="1">0.000001*Stock!AL82*$E82</f>
        <v>0.20517939757004763</v>
      </c>
      <c r="AM82" s="214">
        <f ca="1">0.000001*Stock!AM82*$E82</f>
        <v>0.217058977105859</v>
      </c>
      <c r="AN82" s="214">
        <f ca="1">0.000001*Stock!AN82*$E82</f>
        <v>0.22775513664706157</v>
      </c>
      <c r="AO82" s="214">
        <f ca="1">0.000001*Stock!AO82*$E82</f>
        <v>0.2370852740982935</v>
      </c>
      <c r="AP82" s="214">
        <f ca="1">0.000001*Stock!AP82*$E82</f>
        <v>0.24508518335275462</v>
      </c>
      <c r="AQ82" s="214">
        <f ca="1">0.000001*Stock!AQ82*$E82</f>
        <v>0.25154454532769982</v>
      </c>
      <c r="AR82" s="214">
        <f ca="1">0.000001*Stock!AR82*$E82</f>
        <v>0.25639709232582775</v>
      </c>
      <c r="AS82" s="214">
        <f ca="1">0.000001*Stock!AS82*$E82</f>
        <v>0.26075239483249119</v>
      </c>
      <c r="AT82" s="214">
        <f ca="1">0.000001*Stock!AT82*$E82</f>
        <v>0.26773444529670803</v>
      </c>
      <c r="AU82" s="214">
        <f>0.000001*Stock!AU82*$E82</f>
        <v>0</v>
      </c>
      <c r="AV82" s="214">
        <f>0.000001*Stock!AV82*$E82</f>
        <v>0</v>
      </c>
      <c r="AW82" s="214">
        <f>0.000001*Stock!AW82*$E82</f>
        <v>0</v>
      </c>
      <c r="AX82" s="218">
        <f>0.000001*Stock!AX82*(2*$E82/3+$F82/3)</f>
        <v>0</v>
      </c>
      <c r="AY82" s="218">
        <f>0.000001*Stock!AY82*($E82/3+2*$F82/3)</f>
        <v>0</v>
      </c>
      <c r="AZ82" s="214">
        <f>0.000001*Stock!AZ82*$F82</f>
        <v>0</v>
      </c>
      <c r="BA82" s="214">
        <f>0.000001*Stock!BA82*$F82</f>
        <v>0</v>
      </c>
      <c r="BB82" s="214">
        <f>0.000001*Stock!BB82*$F82</f>
        <v>0</v>
      </c>
      <c r="BC82" s="214">
        <f>0.000001*Stock!BC82*$F82</f>
        <v>0</v>
      </c>
      <c r="BD82" s="214">
        <f>0.000001*Stock!BD82*$F82</f>
        <v>0</v>
      </c>
      <c r="BE82" s="214">
        <f>0.000001*Stock!BE82*$F82</f>
        <v>0</v>
      </c>
      <c r="BF82" s="214">
        <f>0.000001*Stock!BF82*$F82</f>
        <v>0</v>
      </c>
      <c r="BG82" s="214">
        <f>0.000001*Stock!BG82*$F82</f>
        <v>0</v>
      </c>
      <c r="BH82" s="214">
        <f>0.000001*Stock!BH82*$F82</f>
        <v>0</v>
      </c>
      <c r="BI82" s="214">
        <f>0.000001*Stock!BI82*$F82</f>
        <v>0</v>
      </c>
      <c r="BJ82" s="214">
        <f>0.000001*Stock!BJ82*$F82</f>
        <v>0</v>
      </c>
      <c r="BK82" s="214">
        <f>0.000001*Stock!BK82*$F82</f>
        <v>0</v>
      </c>
      <c r="BL82" s="214">
        <f>0.000001*Stock!BL82*$F82</f>
        <v>0</v>
      </c>
      <c r="BM82" s="214">
        <f>0.000001*Stock!BM82*$F82</f>
        <v>0</v>
      </c>
      <c r="BN82" s="214">
        <f>0.000001*Stock!BN82*$F82</f>
        <v>0</v>
      </c>
      <c r="BO82" s="214">
        <f>0.000001*Stock!BO82*$F82</f>
        <v>0</v>
      </c>
      <c r="BP82" s="214">
        <f>0.000001*Stock!BP82*$F82</f>
        <v>0</v>
      </c>
      <c r="BQ82" s="214">
        <f>0.000001*Stock!BQ82*$F82</f>
        <v>0</v>
      </c>
      <c r="BR82" s="214">
        <f>0.000001*Stock!BR82*$F82</f>
        <v>0</v>
      </c>
      <c r="BS82" s="214">
        <f>0.000001*Stock!BS82*$F82</f>
        <v>0</v>
      </c>
      <c r="BT82" s="214">
        <f>0.000001*Stock!BT82*$F82</f>
        <v>0</v>
      </c>
      <c r="BU82" s="214">
        <f>0.000001*Stock!BU82*$F82</f>
        <v>0</v>
      </c>
      <c r="BV82" s="214">
        <f>0.000001*Stock!BV82*$F82</f>
        <v>0</v>
      </c>
      <c r="BW82" s="214">
        <f>0.000001*Stock!BW82*$F82</f>
        <v>0</v>
      </c>
      <c r="BX82" s="214">
        <f>0.000001*Stock!BX82*$F82</f>
        <v>0</v>
      </c>
      <c r="BY82" s="214">
        <f>0.000001*Stock!BY82*$F82</f>
        <v>0</v>
      </c>
      <c r="BZ82" s="214">
        <f>0.000001*Stock!BZ82*$F82</f>
        <v>0</v>
      </c>
      <c r="CA82" s="214">
        <f>0.000001*Stock!CA82*$F82</f>
        <v>0</v>
      </c>
      <c r="CB82" s="214">
        <f>0.000001*Stock!CB82*$F82</f>
        <v>0</v>
      </c>
      <c r="CC82" s="214">
        <f>0.000001*Stock!CC82*$F82</f>
        <v>0</v>
      </c>
      <c r="CD82" s="214">
        <f>0.000001*Stock!CD82*$F82</f>
        <v>0</v>
      </c>
      <c r="CE82" s="214">
        <f>0.000001*Stock!CE82*$F82</f>
        <v>0</v>
      </c>
    </row>
    <row r="83" spans="2:83" x14ac:dyDescent="0.25">
      <c r="B83" s="307"/>
      <c r="C83" s="54" t="s">
        <v>14</v>
      </c>
      <c r="E83" s="35">
        <f t="shared" ref="E83" si="102">E133</f>
        <v>3000</v>
      </c>
      <c r="F83" s="64"/>
      <c r="G83" s="211"/>
      <c r="H83" s="211"/>
      <c r="I83" s="211"/>
      <c r="J83" s="211"/>
      <c r="K83" s="211"/>
      <c r="L83" s="211"/>
      <c r="M83" s="211"/>
      <c r="N83" s="211"/>
      <c r="O83" s="211"/>
      <c r="P83" s="211"/>
      <c r="Q83" s="211"/>
      <c r="R83" s="211"/>
      <c r="S83" s="211"/>
      <c r="T83" s="211"/>
      <c r="U83" s="211"/>
      <c r="V83" s="211"/>
      <c r="W83" s="214">
        <f ca="1">0.000001*Stock!W83*$E83</f>
        <v>6.992000000000001E-2</v>
      </c>
      <c r="X83" s="214">
        <f ca="1">0.000001*Stock!X83*$E83</f>
        <v>0.12240000000000001</v>
      </c>
      <c r="Y83" s="214">
        <f ca="1">0.000001*Stock!Y83*$E83</f>
        <v>0.21600000000000005</v>
      </c>
      <c r="Z83" s="214">
        <f ca="1">0.000001*Stock!Z83*$E83</f>
        <v>0.32977777777777778</v>
      </c>
      <c r="AA83" s="214">
        <f ca="1">0.000001*Stock!AA83*$E83</f>
        <v>0.41244444444444445</v>
      </c>
      <c r="AB83" s="214">
        <f ca="1">0.000001*Stock!AB83*$E83</f>
        <v>0.45688888888888896</v>
      </c>
      <c r="AC83" s="214">
        <f ca="1">0.000001*Stock!AC83*$E83</f>
        <v>0.47644444444444445</v>
      </c>
      <c r="AD83" s="214">
        <f ca="1">0.000001*Stock!AD83*$E83</f>
        <v>0.48</v>
      </c>
      <c r="AE83" s="214">
        <f ca="1">0.000001*Stock!AE83*$E83</f>
        <v>0.48</v>
      </c>
      <c r="AF83" s="214">
        <f ca="1">0.000001*Stock!AF83*$E83</f>
        <v>0.48</v>
      </c>
      <c r="AG83" s="214">
        <f ca="1">0.000001*Stock!AG83*$E83</f>
        <v>0.48</v>
      </c>
      <c r="AH83" s="214">
        <f ca="1">0.000001*Stock!AH83*$E83</f>
        <v>0.48</v>
      </c>
      <c r="AI83" s="214">
        <f ca="1">0.000001*Stock!AI83*$E83</f>
        <v>0.48</v>
      </c>
      <c r="AJ83" s="214">
        <f ca="1">0.000001*Stock!AJ83*$E83</f>
        <v>0.48</v>
      </c>
      <c r="AK83" s="214">
        <f ca="1">0.000001*Stock!AK83*$E83</f>
        <v>0.48</v>
      </c>
      <c r="AL83" s="214">
        <f ca="1">0.000001*Stock!AL83*$E83</f>
        <v>0.48</v>
      </c>
      <c r="AM83" s="214">
        <f ca="1">0.000001*Stock!AM83*$E83</f>
        <v>0.45599999999999996</v>
      </c>
      <c r="AN83" s="214">
        <f ca="1">0.000001*Stock!AN83*$E83</f>
        <v>0.4</v>
      </c>
      <c r="AO83" s="214">
        <f ca="1">0.000001*Stock!AO83*$E83</f>
        <v>0.33226666666666671</v>
      </c>
      <c r="AP83" s="214">
        <f ca="1">0.000001*Stock!AP83*$E83</f>
        <v>0.27875555555555559</v>
      </c>
      <c r="AQ83" s="214">
        <f ca="1">0.000001*Stock!AQ83*$E83</f>
        <v>0.24960000000000002</v>
      </c>
      <c r="AR83" s="214">
        <f ca="1">0.000001*Stock!AR83*$E83</f>
        <v>0.23004444444444444</v>
      </c>
      <c r="AS83" s="214">
        <f ca="1">0.000001*Stock!AS83*$E83</f>
        <v>0.21742222222222221</v>
      </c>
      <c r="AT83" s="214">
        <f ca="1">0.000001*Stock!AT83*$E83</f>
        <v>0.2088888888888889</v>
      </c>
      <c r="AU83" s="214">
        <f>0.000001*Stock!AU83*$E83</f>
        <v>0</v>
      </c>
      <c r="AV83" s="214">
        <f>0.000001*Stock!AV83*$E83</f>
        <v>0</v>
      </c>
      <c r="AW83" s="214">
        <f>0.000001*Stock!AW83*$E83</f>
        <v>0</v>
      </c>
      <c r="AX83" s="218">
        <f>0.000001*Stock!AX83*(2*$E83/3+$F83/3)</f>
        <v>0</v>
      </c>
      <c r="AY83" s="218">
        <f>0.000001*Stock!AY83*($E83/3+2*$F83/3)</f>
        <v>0</v>
      </c>
      <c r="AZ83" s="214">
        <f>0.000001*Stock!AZ83*$F83</f>
        <v>0</v>
      </c>
      <c r="BA83" s="214">
        <f>0.000001*Stock!BA83*$F83</f>
        <v>0</v>
      </c>
      <c r="BB83" s="214">
        <f>0.000001*Stock!BB83*$F83</f>
        <v>0</v>
      </c>
      <c r="BC83" s="214">
        <f>0.000001*Stock!BC83*$F83</f>
        <v>0</v>
      </c>
      <c r="BD83" s="214">
        <f>0.000001*Stock!BD83*$F83</f>
        <v>0</v>
      </c>
      <c r="BE83" s="214">
        <f>0.000001*Stock!BE83*$F83</f>
        <v>0</v>
      </c>
      <c r="BF83" s="214">
        <f>0.000001*Stock!BF83*$F83</f>
        <v>0</v>
      </c>
      <c r="BG83" s="214">
        <f>0.000001*Stock!BG83*$F83</f>
        <v>0</v>
      </c>
      <c r="BH83" s="214">
        <f>0.000001*Stock!BH83*$F83</f>
        <v>0</v>
      </c>
      <c r="BI83" s="214">
        <f>0.000001*Stock!BI83*$F83</f>
        <v>0</v>
      </c>
      <c r="BJ83" s="214">
        <f>0.000001*Stock!BJ83*$F83</f>
        <v>0</v>
      </c>
      <c r="BK83" s="214">
        <f>0.000001*Stock!BK83*$F83</f>
        <v>0</v>
      </c>
      <c r="BL83" s="214">
        <f>0.000001*Stock!BL83*$F83</f>
        <v>0</v>
      </c>
      <c r="BM83" s="214">
        <f>0.000001*Stock!BM83*$F83</f>
        <v>0</v>
      </c>
      <c r="BN83" s="214">
        <f>0.000001*Stock!BN83*$F83</f>
        <v>0</v>
      </c>
      <c r="BO83" s="214">
        <f>0.000001*Stock!BO83*$F83</f>
        <v>0</v>
      </c>
      <c r="BP83" s="214">
        <f>0.000001*Stock!BP83*$F83</f>
        <v>0</v>
      </c>
      <c r="BQ83" s="214">
        <f>0.000001*Stock!BQ83*$F83</f>
        <v>0</v>
      </c>
      <c r="BR83" s="214">
        <f>0.000001*Stock!BR83*$F83</f>
        <v>0</v>
      </c>
      <c r="BS83" s="214">
        <f>0.000001*Stock!BS83*$F83</f>
        <v>0</v>
      </c>
      <c r="BT83" s="214">
        <f>0.000001*Stock!BT83*$F83</f>
        <v>0</v>
      </c>
      <c r="BU83" s="214">
        <f>0.000001*Stock!BU83*$F83</f>
        <v>0</v>
      </c>
      <c r="BV83" s="214">
        <f>0.000001*Stock!BV83*$F83</f>
        <v>0</v>
      </c>
      <c r="BW83" s="214">
        <f>0.000001*Stock!BW83*$F83</f>
        <v>0</v>
      </c>
      <c r="BX83" s="214">
        <f>0.000001*Stock!BX83*$F83</f>
        <v>0</v>
      </c>
      <c r="BY83" s="214">
        <f>0.000001*Stock!BY83*$F83</f>
        <v>0</v>
      </c>
      <c r="BZ83" s="214">
        <f>0.000001*Stock!BZ83*$F83</f>
        <v>0</v>
      </c>
      <c r="CA83" s="214">
        <f>0.000001*Stock!CA83*$F83</f>
        <v>0</v>
      </c>
      <c r="CB83" s="214">
        <f>0.000001*Stock!CB83*$F83</f>
        <v>0</v>
      </c>
      <c r="CC83" s="214">
        <f>0.000001*Stock!CC83*$F83</f>
        <v>0</v>
      </c>
      <c r="CD83" s="214">
        <f>0.000001*Stock!CD83*$F83</f>
        <v>0</v>
      </c>
      <c r="CE83" s="214">
        <f>0.000001*Stock!CE83*$F83</f>
        <v>0</v>
      </c>
    </row>
    <row r="84" spans="2:83" x14ac:dyDescent="0.25">
      <c r="B84" s="307"/>
      <c r="C84" s="54" t="s">
        <v>15</v>
      </c>
      <c r="E84" s="35">
        <f t="shared" ref="E84" si="103">E134</f>
        <v>490</v>
      </c>
      <c r="F84" s="64"/>
      <c r="G84" s="211"/>
      <c r="H84" s="211"/>
      <c r="I84" s="211"/>
      <c r="J84" s="211"/>
      <c r="K84" s="211"/>
      <c r="L84" s="211"/>
      <c r="M84" s="211"/>
      <c r="N84" s="211"/>
      <c r="O84" s="211"/>
      <c r="P84" s="211"/>
      <c r="Q84" s="211"/>
      <c r="R84" s="211"/>
      <c r="S84" s="211"/>
      <c r="T84" s="211"/>
      <c r="U84" s="211"/>
      <c r="V84" s="211"/>
      <c r="W84" s="214">
        <f ca="1">0.000001*Stock!W84*$E84</f>
        <v>8.0788860195555562E-2</v>
      </c>
      <c r="X84" s="214">
        <f ca="1">0.000001*Stock!X84*$E84</f>
        <v>8.6777749084444453E-2</v>
      </c>
      <c r="Y84" s="214">
        <f ca="1">0.000001*Stock!Y84*$E84</f>
        <v>9.031663797333335E-2</v>
      </c>
      <c r="Z84" s="214">
        <f ca="1">0.000001*Stock!Z84*$E84</f>
        <v>9.1405526862222239E-2</v>
      </c>
      <c r="AA84" s="214">
        <f ca="1">0.000001*Stock!AA84*$E84</f>
        <v>9.1405526862222239E-2</v>
      </c>
      <c r="AB84" s="214">
        <f ca="1">0.000001*Stock!AB84*$E84</f>
        <v>9.1405526862222239E-2</v>
      </c>
      <c r="AC84" s="214">
        <f ca="1">0.000001*Stock!AC84*$E84</f>
        <v>9.1405526862222239E-2</v>
      </c>
      <c r="AD84" s="214">
        <f ca="1">0.000001*Stock!AD84*$E84</f>
        <v>9.1405526862222239E-2</v>
      </c>
      <c r="AE84" s="214">
        <f ca="1">0.000001*Stock!AE84*$E84</f>
        <v>9.1405526862222239E-2</v>
      </c>
      <c r="AF84" s="214">
        <f ca="1">0.000001*Stock!AF84*$E84</f>
        <v>9.1405526862222239E-2</v>
      </c>
      <c r="AG84" s="214">
        <f ca="1">0.000001*Stock!AG84*$E84</f>
        <v>9.1405526862222239E-2</v>
      </c>
      <c r="AH84" s="214">
        <f ca="1">0.000001*Stock!AH84*$E84</f>
        <v>9.1405526862222239E-2</v>
      </c>
      <c r="AI84" s="214">
        <f ca="1">0.000001*Stock!AI84*$E84</f>
        <v>9.1405526862222239E-2</v>
      </c>
      <c r="AJ84" s="214">
        <f ca="1">0.000001*Stock!AJ84*$E84</f>
        <v>9.1405526862222239E-2</v>
      </c>
      <c r="AK84" s="214">
        <f ca="1">0.000001*Stock!AK84*$E84</f>
        <v>9.1405526862222239E-2</v>
      </c>
      <c r="AL84" s="214">
        <f ca="1">0.000001*Stock!AL84*$E84</f>
        <v>9.1405526862222239E-2</v>
      </c>
      <c r="AM84" s="214">
        <f ca="1">0.000001*Stock!AM84*$E84</f>
        <v>9.1405526862222239E-2</v>
      </c>
      <c r="AN84" s="214">
        <f ca="1">0.000001*Stock!AN84*$E84</f>
        <v>9.1405526862222239E-2</v>
      </c>
      <c r="AO84" s="214">
        <f ca="1">0.000001*Stock!AO84*$E84</f>
        <v>9.1405526862222239E-2</v>
      </c>
      <c r="AP84" s="214">
        <f ca="1">0.000001*Stock!AP84*$E84</f>
        <v>9.155712345996482E-2</v>
      </c>
      <c r="AQ84" s="214">
        <f ca="1">0.000001*Stock!AQ84*$E84</f>
        <v>9.1212304818602208E-2</v>
      </c>
      <c r="AR84" s="214">
        <f ca="1">0.000001*Stock!AR84*$E84</f>
        <v>8.9933752426578348E-2</v>
      </c>
      <c r="AS84" s="214">
        <f ca="1">0.000001*Stock!AS84*$E84</f>
        <v>8.7005522255478557E-2</v>
      </c>
      <c r="AT84" s="214">
        <f ca="1">0.000001*Stock!AT84*$E84</f>
        <v>8.2860739143404777E-2</v>
      </c>
      <c r="AU84" s="214">
        <f>0.000001*Stock!AU84*$E84</f>
        <v>0</v>
      </c>
      <c r="AV84" s="214">
        <f>0.000001*Stock!AV84*$E84</f>
        <v>0</v>
      </c>
      <c r="AW84" s="214">
        <f>0.000001*Stock!AW84*$E84</f>
        <v>0</v>
      </c>
      <c r="AX84" s="218">
        <f>0.000001*Stock!AX84*(2*$E84/3+$F84/3)</f>
        <v>0</v>
      </c>
      <c r="AY84" s="218">
        <f>0.000001*Stock!AY84*($E84/3+2*$F84/3)</f>
        <v>0</v>
      </c>
      <c r="AZ84" s="214">
        <f>0.000001*Stock!AZ84*$F84</f>
        <v>0</v>
      </c>
      <c r="BA84" s="214">
        <f>0.000001*Stock!BA84*$F84</f>
        <v>0</v>
      </c>
      <c r="BB84" s="214">
        <f>0.000001*Stock!BB84*$F84</f>
        <v>0</v>
      </c>
      <c r="BC84" s="214">
        <f>0.000001*Stock!BC84*$F84</f>
        <v>0</v>
      </c>
      <c r="BD84" s="214">
        <f>0.000001*Stock!BD84*$F84</f>
        <v>0</v>
      </c>
      <c r="BE84" s="214">
        <f>0.000001*Stock!BE84*$F84</f>
        <v>0</v>
      </c>
      <c r="BF84" s="214">
        <f>0.000001*Stock!BF84*$F84</f>
        <v>0</v>
      </c>
      <c r="BG84" s="214">
        <f>0.000001*Stock!BG84*$F84</f>
        <v>0</v>
      </c>
      <c r="BH84" s="214">
        <f>0.000001*Stock!BH84*$F84</f>
        <v>0</v>
      </c>
      <c r="BI84" s="214">
        <f>0.000001*Stock!BI84*$F84</f>
        <v>0</v>
      </c>
      <c r="BJ84" s="214">
        <f>0.000001*Stock!BJ84*$F84</f>
        <v>0</v>
      </c>
      <c r="BK84" s="214">
        <f>0.000001*Stock!BK84*$F84</f>
        <v>0</v>
      </c>
      <c r="BL84" s="214">
        <f>0.000001*Stock!BL84*$F84</f>
        <v>0</v>
      </c>
      <c r="BM84" s="214">
        <f>0.000001*Stock!BM84*$F84</f>
        <v>0</v>
      </c>
      <c r="BN84" s="214">
        <f>0.000001*Stock!BN84*$F84</f>
        <v>0</v>
      </c>
      <c r="BO84" s="214">
        <f>0.000001*Stock!BO84*$F84</f>
        <v>0</v>
      </c>
      <c r="BP84" s="214">
        <f>0.000001*Stock!BP84*$F84</f>
        <v>0</v>
      </c>
      <c r="BQ84" s="214">
        <f>0.000001*Stock!BQ84*$F84</f>
        <v>0</v>
      </c>
      <c r="BR84" s="214">
        <f>0.000001*Stock!BR84*$F84</f>
        <v>0</v>
      </c>
      <c r="BS84" s="214">
        <f>0.000001*Stock!BS84*$F84</f>
        <v>0</v>
      </c>
      <c r="BT84" s="214">
        <f>0.000001*Stock!BT84*$F84</f>
        <v>0</v>
      </c>
      <c r="BU84" s="214">
        <f>0.000001*Stock!BU84*$F84</f>
        <v>0</v>
      </c>
      <c r="BV84" s="214">
        <f>0.000001*Stock!BV84*$F84</f>
        <v>0</v>
      </c>
      <c r="BW84" s="214">
        <f>0.000001*Stock!BW84*$F84</f>
        <v>0</v>
      </c>
      <c r="BX84" s="214">
        <f>0.000001*Stock!BX84*$F84</f>
        <v>0</v>
      </c>
      <c r="BY84" s="214">
        <f>0.000001*Stock!BY84*$F84</f>
        <v>0</v>
      </c>
      <c r="BZ84" s="214">
        <f>0.000001*Stock!BZ84*$F84</f>
        <v>0</v>
      </c>
      <c r="CA84" s="214">
        <f>0.000001*Stock!CA84*$F84</f>
        <v>0</v>
      </c>
      <c r="CB84" s="214">
        <f>0.000001*Stock!CB84*$F84</f>
        <v>0</v>
      </c>
      <c r="CC84" s="214">
        <f>0.000001*Stock!CC84*$F84</f>
        <v>0</v>
      </c>
      <c r="CD84" s="214">
        <f>0.000001*Stock!CD84*$F84</f>
        <v>0</v>
      </c>
      <c r="CE84" s="214">
        <f>0.000001*Stock!CE84*$F84</f>
        <v>0</v>
      </c>
    </row>
    <row r="85" spans="2:83" x14ac:dyDescent="0.25">
      <c r="B85" s="307"/>
      <c r="C85" s="54" t="s">
        <v>16</v>
      </c>
      <c r="E85" s="35">
        <f t="shared" ref="E85" si="104">E135</f>
        <v>420</v>
      </c>
      <c r="F85" s="64"/>
      <c r="G85" s="211"/>
      <c r="H85" s="211"/>
      <c r="I85" s="211"/>
      <c r="J85" s="211"/>
      <c r="K85" s="211"/>
      <c r="L85" s="211"/>
      <c r="M85" s="211"/>
      <c r="N85" s="211"/>
      <c r="O85" s="211"/>
      <c r="P85" s="211"/>
      <c r="Q85" s="211"/>
      <c r="R85" s="211"/>
      <c r="S85" s="211"/>
      <c r="T85" s="211"/>
      <c r="U85" s="211"/>
      <c r="V85" s="211"/>
      <c r="W85" s="214">
        <f ca="1">0.000001*Stock!W85*$E85</f>
        <v>0</v>
      </c>
      <c r="X85" s="214">
        <f ca="1">0.000001*Stock!X85*$E85</f>
        <v>0</v>
      </c>
      <c r="Y85" s="214">
        <f ca="1">0.000001*Stock!Y85*$E85</f>
        <v>0</v>
      </c>
      <c r="Z85" s="214">
        <f ca="1">0.000001*Stock!Z85*$E85</f>
        <v>0</v>
      </c>
      <c r="AA85" s="214">
        <f ca="1">0.000001*Stock!AA85*$E85</f>
        <v>0</v>
      </c>
      <c r="AB85" s="214">
        <f ca="1">0.000001*Stock!AB85*$E85</f>
        <v>0</v>
      </c>
      <c r="AC85" s="214">
        <f ca="1">0.000001*Stock!AC85*$E85</f>
        <v>0</v>
      </c>
      <c r="AD85" s="214">
        <f ca="1">0.000001*Stock!AD85*$E85</f>
        <v>0</v>
      </c>
      <c r="AE85" s="214">
        <f ca="1">0.000001*Stock!AE85*$E85</f>
        <v>0</v>
      </c>
      <c r="AF85" s="214">
        <f ca="1">0.000001*Stock!AF85*$E85</f>
        <v>0</v>
      </c>
      <c r="AG85" s="214">
        <f ca="1">0.000001*Stock!AG85*$E85</f>
        <v>0</v>
      </c>
      <c r="AH85" s="214">
        <f ca="1">0.000001*Stock!AH85*$E85</f>
        <v>0</v>
      </c>
      <c r="AI85" s="214">
        <f ca="1">0.000001*Stock!AI85*$E85</f>
        <v>0</v>
      </c>
      <c r="AJ85" s="214">
        <f ca="1">0.000001*Stock!AJ85*$E85</f>
        <v>0</v>
      </c>
      <c r="AK85" s="214">
        <f ca="1">0.000001*Stock!AK85*$E85</f>
        <v>0</v>
      </c>
      <c r="AL85" s="214">
        <f ca="1">0.000001*Stock!AL85*$E85</f>
        <v>3.3599999999999997E-3</v>
      </c>
      <c r="AM85" s="214">
        <f ca="1">0.000001*Stock!AM85*$E85</f>
        <v>1.12E-2</v>
      </c>
      <c r="AN85" s="214">
        <f ca="1">0.000001*Stock!AN85*$E85</f>
        <v>2.6879999999999998E-2</v>
      </c>
      <c r="AO85" s="214">
        <f ca="1">0.000001*Stock!AO85*$E85</f>
        <v>4.48E-2</v>
      </c>
      <c r="AP85" s="214">
        <f ca="1">0.000001*Stock!AP85*$E85</f>
        <v>6.1973333333333332E-2</v>
      </c>
      <c r="AQ85" s="214">
        <f ca="1">0.000001*Stock!AQ85*$E85</f>
        <v>7.2426666666666667E-2</v>
      </c>
      <c r="AR85" s="214">
        <f ca="1">0.000001*Stock!AR85*$E85</f>
        <v>7.7280000000000001E-2</v>
      </c>
      <c r="AS85" s="214">
        <f ca="1">0.000001*Stock!AS85*$E85</f>
        <v>7.8400000000000011E-2</v>
      </c>
      <c r="AT85" s="214">
        <f ca="1">0.000001*Stock!AT85*$E85</f>
        <v>7.7280000000000015E-2</v>
      </c>
      <c r="AU85" s="214">
        <f>0.000001*Stock!AU85*$E85</f>
        <v>0</v>
      </c>
      <c r="AV85" s="214">
        <f>0.000001*Stock!AV85*$E85</f>
        <v>0</v>
      </c>
      <c r="AW85" s="214">
        <f>0.000001*Stock!AW85*$E85</f>
        <v>0</v>
      </c>
      <c r="AX85" s="218">
        <f>0.000001*Stock!AX85*(2*$E85/3+$F85/3)</f>
        <v>0</v>
      </c>
      <c r="AY85" s="218">
        <f>0.000001*Stock!AY85*($E85/3+2*$F85/3)</f>
        <v>0</v>
      </c>
      <c r="AZ85" s="214">
        <f>0.000001*Stock!AZ85*$F85</f>
        <v>0</v>
      </c>
      <c r="BA85" s="214">
        <f>0.000001*Stock!BA85*$F85</f>
        <v>0</v>
      </c>
      <c r="BB85" s="214">
        <f>0.000001*Stock!BB85*$F85</f>
        <v>0</v>
      </c>
      <c r="BC85" s="214">
        <f>0.000001*Stock!BC85*$F85</f>
        <v>0</v>
      </c>
      <c r="BD85" s="214">
        <f>0.000001*Stock!BD85*$F85</f>
        <v>0</v>
      </c>
      <c r="BE85" s="214">
        <f>0.000001*Stock!BE85*$F85</f>
        <v>0</v>
      </c>
      <c r="BF85" s="214">
        <f>0.000001*Stock!BF85*$F85</f>
        <v>0</v>
      </c>
      <c r="BG85" s="214">
        <f>0.000001*Stock!BG85*$F85</f>
        <v>0</v>
      </c>
      <c r="BH85" s="214">
        <f>0.000001*Stock!BH85*$F85</f>
        <v>0</v>
      </c>
      <c r="BI85" s="214">
        <f>0.000001*Stock!BI85*$F85</f>
        <v>0</v>
      </c>
      <c r="BJ85" s="214">
        <f>0.000001*Stock!BJ85*$F85</f>
        <v>0</v>
      </c>
      <c r="BK85" s="214">
        <f>0.000001*Stock!BK85*$F85</f>
        <v>0</v>
      </c>
      <c r="BL85" s="214">
        <f>0.000001*Stock!BL85*$F85</f>
        <v>0</v>
      </c>
      <c r="BM85" s="214">
        <f>0.000001*Stock!BM85*$F85</f>
        <v>0</v>
      </c>
      <c r="BN85" s="214">
        <f>0.000001*Stock!BN85*$F85</f>
        <v>0</v>
      </c>
      <c r="BO85" s="214">
        <f>0.000001*Stock!BO85*$F85</f>
        <v>0</v>
      </c>
      <c r="BP85" s="214">
        <f>0.000001*Stock!BP85*$F85</f>
        <v>0</v>
      </c>
      <c r="BQ85" s="214">
        <f>0.000001*Stock!BQ85*$F85</f>
        <v>0</v>
      </c>
      <c r="BR85" s="214">
        <f>0.000001*Stock!BR85*$F85</f>
        <v>0</v>
      </c>
      <c r="BS85" s="214">
        <f>0.000001*Stock!BS85*$F85</f>
        <v>0</v>
      </c>
      <c r="BT85" s="214">
        <f>0.000001*Stock!BT85*$F85</f>
        <v>0</v>
      </c>
      <c r="BU85" s="214">
        <f>0.000001*Stock!BU85*$F85</f>
        <v>0</v>
      </c>
      <c r="BV85" s="214">
        <f>0.000001*Stock!BV85*$F85</f>
        <v>0</v>
      </c>
      <c r="BW85" s="214">
        <f>0.000001*Stock!BW85*$F85</f>
        <v>0</v>
      </c>
      <c r="BX85" s="214">
        <f>0.000001*Stock!BX85*$F85</f>
        <v>0</v>
      </c>
      <c r="BY85" s="214">
        <f>0.000001*Stock!BY85*$F85</f>
        <v>0</v>
      </c>
      <c r="BZ85" s="214">
        <f>0.000001*Stock!BZ85*$F85</f>
        <v>0</v>
      </c>
      <c r="CA85" s="214">
        <f>0.000001*Stock!CA85*$F85</f>
        <v>0</v>
      </c>
      <c r="CB85" s="214">
        <f>0.000001*Stock!CB85*$F85</f>
        <v>0</v>
      </c>
      <c r="CC85" s="214">
        <f>0.000001*Stock!CC85*$F85</f>
        <v>0</v>
      </c>
      <c r="CD85" s="214">
        <f>0.000001*Stock!CD85*$F85</f>
        <v>0</v>
      </c>
      <c r="CE85" s="214">
        <f>0.000001*Stock!CE85*$F85</f>
        <v>0</v>
      </c>
    </row>
    <row r="86" spans="2:83" ht="24" x14ac:dyDescent="0.25">
      <c r="B86" s="307"/>
      <c r="C86" s="54" t="s">
        <v>17</v>
      </c>
      <c r="E86" s="35">
        <f t="shared" ref="E86" si="105">E136</f>
        <v>432</v>
      </c>
      <c r="F86" s="64"/>
      <c r="G86" s="211"/>
      <c r="H86" s="211"/>
      <c r="I86" s="211"/>
      <c r="J86" s="211"/>
      <c r="K86" s="211"/>
      <c r="L86" s="211"/>
      <c r="M86" s="211"/>
      <c r="N86" s="211"/>
      <c r="O86" s="211"/>
      <c r="P86" s="211"/>
      <c r="Q86" s="211"/>
      <c r="R86" s="211"/>
      <c r="S86" s="211"/>
      <c r="T86" s="211"/>
      <c r="U86" s="211"/>
      <c r="V86" s="211"/>
      <c r="W86" s="214">
        <f ca="1">0.000001*Stock!W86*$E86</f>
        <v>0</v>
      </c>
      <c r="X86" s="214">
        <f ca="1">0.000001*Stock!X86*$E86</f>
        <v>0</v>
      </c>
      <c r="Y86" s="214">
        <f ca="1">0.000001*Stock!Y86*$E86</f>
        <v>0</v>
      </c>
      <c r="Z86" s="214">
        <f ca="1">0.000001*Stock!Z86*$E86</f>
        <v>0</v>
      </c>
      <c r="AA86" s="214">
        <f ca="1">0.000001*Stock!AA86*$E86</f>
        <v>0</v>
      </c>
      <c r="AB86" s="214">
        <f ca="1">0.000001*Stock!AB86*$E86</f>
        <v>0</v>
      </c>
      <c r="AC86" s="214">
        <f ca="1">0.000001*Stock!AC86*$E86</f>
        <v>0</v>
      </c>
      <c r="AD86" s="214">
        <f ca="1">0.000001*Stock!AD86*$E86</f>
        <v>0</v>
      </c>
      <c r="AE86" s="214">
        <f ca="1">0.000001*Stock!AE86*$E86</f>
        <v>0</v>
      </c>
      <c r="AF86" s="214">
        <f ca="1">0.000001*Stock!AF86*$E86</f>
        <v>0</v>
      </c>
      <c r="AG86" s="214">
        <f ca="1">0.000001*Stock!AG86*$E86</f>
        <v>0</v>
      </c>
      <c r="AH86" s="214">
        <f ca="1">0.000001*Stock!AH86*$E86</f>
        <v>0</v>
      </c>
      <c r="AI86" s="214">
        <f ca="1">0.000001*Stock!AI86*$E86</f>
        <v>0</v>
      </c>
      <c r="AJ86" s="214">
        <f ca="1">0.000001*Stock!AJ86*$E86</f>
        <v>0</v>
      </c>
      <c r="AK86" s="214">
        <f ca="1">0.000001*Stock!AK86*$E86</f>
        <v>0</v>
      </c>
      <c r="AL86" s="214">
        <f ca="1">0.000001*Stock!AL86*$E86</f>
        <v>0</v>
      </c>
      <c r="AM86" s="214">
        <f ca="1">0.000001*Stock!AM86*$E86</f>
        <v>1.152E-3</v>
      </c>
      <c r="AN86" s="214">
        <f ca="1">0.000001*Stock!AN86*$E86</f>
        <v>1.0368000000000002E-2</v>
      </c>
      <c r="AO86" s="214">
        <f ca="1">0.000001*Stock!AO86*$E86</f>
        <v>3.8361599999999996E-2</v>
      </c>
      <c r="AP86" s="214">
        <f ca="1">0.000001*Stock!AP86*$E86</f>
        <v>8.6438399999999985E-2</v>
      </c>
      <c r="AQ86" s="214">
        <f ca="1">0.000001*Stock!AQ86*$E86</f>
        <v>0.13935360000000002</v>
      </c>
      <c r="AR86" s="214">
        <f ca="1">0.000001*Stock!AR86*$E86</f>
        <v>0.18524160000000003</v>
      </c>
      <c r="AS86" s="214">
        <f ca="1">0.000001*Stock!AS86*$E86</f>
        <v>0.22778879999999996</v>
      </c>
      <c r="AT86" s="214">
        <f ca="1">0.000001*Stock!AT86*$E86</f>
        <v>0.27647999999999995</v>
      </c>
      <c r="AU86" s="214">
        <f>0.000001*Stock!AU86*$E86</f>
        <v>0</v>
      </c>
      <c r="AV86" s="214">
        <f>0.000001*Stock!AV86*$E86</f>
        <v>0</v>
      </c>
      <c r="AW86" s="214">
        <f>0.000001*Stock!AW86*$E86</f>
        <v>0</v>
      </c>
      <c r="AX86" s="218">
        <f>0.000001*Stock!AX86*(2*$E86/3+$F86/3)</f>
        <v>0</v>
      </c>
      <c r="AY86" s="218">
        <f>0.000001*Stock!AY86*($E86/3+2*$F86/3)</f>
        <v>0</v>
      </c>
      <c r="AZ86" s="214">
        <f>0.000001*Stock!AZ86*$F86</f>
        <v>0</v>
      </c>
      <c r="BA86" s="214">
        <f>0.000001*Stock!BA86*$F86</f>
        <v>0</v>
      </c>
      <c r="BB86" s="214">
        <f>0.000001*Stock!BB86*$F86</f>
        <v>0</v>
      </c>
      <c r="BC86" s="214">
        <f>0.000001*Stock!BC86*$F86</f>
        <v>0</v>
      </c>
      <c r="BD86" s="214">
        <f>0.000001*Stock!BD86*$F86</f>
        <v>0</v>
      </c>
      <c r="BE86" s="214">
        <f>0.000001*Stock!BE86*$F86</f>
        <v>0</v>
      </c>
      <c r="BF86" s="214">
        <f>0.000001*Stock!BF86*$F86</f>
        <v>0</v>
      </c>
      <c r="BG86" s="214">
        <f>0.000001*Stock!BG86*$F86</f>
        <v>0</v>
      </c>
      <c r="BH86" s="214">
        <f>0.000001*Stock!BH86*$F86</f>
        <v>0</v>
      </c>
      <c r="BI86" s="214">
        <f>0.000001*Stock!BI86*$F86</f>
        <v>0</v>
      </c>
      <c r="BJ86" s="214">
        <f>0.000001*Stock!BJ86*$F86</f>
        <v>0</v>
      </c>
      <c r="BK86" s="214">
        <f>0.000001*Stock!BK86*$F86</f>
        <v>0</v>
      </c>
      <c r="BL86" s="214">
        <f>0.000001*Stock!BL86*$F86</f>
        <v>0</v>
      </c>
      <c r="BM86" s="214">
        <f>0.000001*Stock!BM86*$F86</f>
        <v>0</v>
      </c>
      <c r="BN86" s="214">
        <f>0.000001*Stock!BN86*$F86</f>
        <v>0</v>
      </c>
      <c r="BO86" s="214">
        <f>0.000001*Stock!BO86*$F86</f>
        <v>0</v>
      </c>
      <c r="BP86" s="214">
        <f>0.000001*Stock!BP86*$F86</f>
        <v>0</v>
      </c>
      <c r="BQ86" s="214">
        <f>0.000001*Stock!BQ86*$F86</f>
        <v>0</v>
      </c>
      <c r="BR86" s="214">
        <f>0.000001*Stock!BR86*$F86</f>
        <v>0</v>
      </c>
      <c r="BS86" s="214">
        <f>0.000001*Stock!BS86*$F86</f>
        <v>0</v>
      </c>
      <c r="BT86" s="214">
        <f>0.000001*Stock!BT86*$F86</f>
        <v>0</v>
      </c>
      <c r="BU86" s="214">
        <f>0.000001*Stock!BU86*$F86</f>
        <v>0</v>
      </c>
      <c r="BV86" s="214">
        <f>0.000001*Stock!BV86*$F86</f>
        <v>0</v>
      </c>
      <c r="BW86" s="214">
        <f>0.000001*Stock!BW86*$F86</f>
        <v>0</v>
      </c>
      <c r="BX86" s="214">
        <f>0.000001*Stock!BX86*$F86</f>
        <v>0</v>
      </c>
      <c r="BY86" s="214">
        <f>0.000001*Stock!BY86*$F86</f>
        <v>0</v>
      </c>
      <c r="BZ86" s="214">
        <f>0.000001*Stock!BZ86*$F86</f>
        <v>0</v>
      </c>
      <c r="CA86" s="214">
        <f>0.000001*Stock!CA86*$F86</f>
        <v>0</v>
      </c>
      <c r="CB86" s="214">
        <f>0.000001*Stock!CB86*$F86</f>
        <v>0</v>
      </c>
      <c r="CC86" s="214">
        <f>0.000001*Stock!CC86*$F86</f>
        <v>0</v>
      </c>
      <c r="CD86" s="214">
        <f>0.000001*Stock!CD86*$F86</f>
        <v>0</v>
      </c>
      <c r="CE86" s="214">
        <f>0.000001*Stock!CE86*$F86</f>
        <v>0</v>
      </c>
    </row>
    <row r="87" spans="2:83" ht="24" customHeight="1" x14ac:dyDescent="0.25">
      <c r="B87" s="307"/>
      <c r="C87" s="54" t="s">
        <v>74</v>
      </c>
      <c r="E87" s="35">
        <f t="shared" ref="E87" si="106">E137</f>
        <v>420</v>
      </c>
      <c r="F87" s="64"/>
      <c r="G87" s="211"/>
      <c r="H87" s="211"/>
      <c r="I87" s="211"/>
      <c r="J87" s="211"/>
      <c r="K87" s="211"/>
      <c r="L87" s="211"/>
      <c r="M87" s="211"/>
      <c r="N87" s="211"/>
      <c r="O87" s="211"/>
      <c r="P87" s="211"/>
      <c r="Q87" s="211"/>
      <c r="R87" s="211"/>
      <c r="S87" s="211"/>
      <c r="T87" s="211"/>
      <c r="U87" s="211"/>
      <c r="V87" s="211"/>
      <c r="W87" s="214">
        <f ca="1">0.000001*Stock!W87*$E87</f>
        <v>0</v>
      </c>
      <c r="X87" s="214">
        <f ca="1">0.000001*Stock!X87*$E87</f>
        <v>0</v>
      </c>
      <c r="Y87" s="214">
        <f ca="1">0.000001*Stock!Y87*$E87</f>
        <v>2.3623874433600003E-5</v>
      </c>
      <c r="Z87" s="214">
        <f ca="1">0.000001*Stock!Z87*$E87</f>
        <v>2.034763642896728E-4</v>
      </c>
      <c r="AA87" s="214">
        <f ca="1">0.000001*Stock!AA87*$E87</f>
        <v>8.4173406633883657E-4</v>
      </c>
      <c r="AB87" s="214">
        <f ca="1">0.000001*Stock!AB87*$E87</f>
        <v>2.3838996785311272E-3</v>
      </c>
      <c r="AC87" s="214">
        <f ca="1">0.000001*Stock!AC87*$E87</f>
        <v>5.1878569127775508E-3</v>
      </c>
      <c r="AD87" s="214">
        <f ca="1">0.000001*Stock!AD87*$E87</f>
        <v>9.3532259756683132E-3</v>
      </c>
      <c r="AE87" s="214">
        <f ca="1">0.000001*Stock!AE87*$E87</f>
        <v>1.4699868946689306E-2</v>
      </c>
      <c r="AF87" s="214">
        <f ca="1">0.000001*Stock!AF87*$E87</f>
        <v>2.092587400038104E-2</v>
      </c>
      <c r="AG87" s="214">
        <f ca="1">0.000001*Stock!AG87*$E87</f>
        <v>2.7746545472377229E-2</v>
      </c>
      <c r="AH87" s="214">
        <f ca="1">0.000001*Stock!AH87*$E87</f>
        <v>3.4931766251761975E-2</v>
      </c>
      <c r="AI87" s="214">
        <f ca="1">0.000001*Stock!AI87*$E87</f>
        <v>4.2316724710888452E-2</v>
      </c>
      <c r="AJ87" s="214">
        <f ca="1">0.000001*Stock!AJ87*$E87</f>
        <v>4.9827382801210719E-2</v>
      </c>
      <c r="AK87" s="214">
        <f ca="1">0.000001*Stock!AK87*$E87</f>
        <v>5.758190285864008E-2</v>
      </c>
      <c r="AL87" s="214">
        <f ca="1">0.000001*Stock!AL87*$E87</f>
        <v>6.6229230798026201E-2</v>
      </c>
      <c r="AM87" s="214">
        <f ca="1">0.000001*Stock!AM87*$E87</f>
        <v>7.7008328735258841E-2</v>
      </c>
      <c r="AN87" s="214">
        <f ca="1">0.000001*Stock!AN87*$E87</f>
        <v>9.1494516281578328E-2</v>
      </c>
      <c r="AO87" s="214">
        <f ca="1">0.000001*Stock!AO87*$E87</f>
        <v>0.11030755522803361</v>
      </c>
      <c r="AP87" s="214">
        <f ca="1">0.000001*Stock!AP87*$E87</f>
        <v>0.13243979590780255</v>
      </c>
      <c r="AQ87" s="214">
        <f ca="1">0.000001*Stock!AQ87*$E87</f>
        <v>0.15503068742450268</v>
      </c>
      <c r="AR87" s="214">
        <f ca="1">0.000001*Stock!AR87*$E87</f>
        <v>0.17420944261983431</v>
      </c>
      <c r="AS87" s="214">
        <f ca="1">0.000001*Stock!AS87*$E87</f>
        <v>0.18663517630800452</v>
      </c>
      <c r="AT87" s="214">
        <f ca="1">0.000001*Stock!AT87*$E87</f>
        <v>0.18746678228092928</v>
      </c>
      <c r="AU87" s="214">
        <f>0.000001*Stock!AU87*$E87</f>
        <v>0</v>
      </c>
      <c r="AV87" s="214">
        <f>0.000001*Stock!AV87*$E87</f>
        <v>0</v>
      </c>
      <c r="AW87" s="214">
        <f>0.000001*Stock!AW87*$E87</f>
        <v>0</v>
      </c>
      <c r="AX87" s="218">
        <f>0.000001*Stock!AX87*(2*$E87/3+$F87/3)</f>
        <v>0</v>
      </c>
      <c r="AY87" s="218">
        <f>0.000001*Stock!AY87*($E87/3+2*$F87/3)</f>
        <v>0</v>
      </c>
      <c r="AZ87" s="214">
        <f>0.000001*Stock!AZ87*$F87</f>
        <v>0</v>
      </c>
      <c r="BA87" s="214">
        <f>0.000001*Stock!BA87*$F87</f>
        <v>0</v>
      </c>
      <c r="BB87" s="214">
        <f>0.000001*Stock!BB87*$F87</f>
        <v>0</v>
      </c>
      <c r="BC87" s="214">
        <f>0.000001*Stock!BC87*$F87</f>
        <v>0</v>
      </c>
      <c r="BD87" s="214">
        <f>0.000001*Stock!BD87*$F87</f>
        <v>0</v>
      </c>
      <c r="BE87" s="214">
        <f>0.000001*Stock!BE87*$F87</f>
        <v>0</v>
      </c>
      <c r="BF87" s="214">
        <f>0.000001*Stock!BF87*$F87</f>
        <v>0</v>
      </c>
      <c r="BG87" s="214">
        <f>0.000001*Stock!BG87*$F87</f>
        <v>0</v>
      </c>
      <c r="BH87" s="214">
        <f>0.000001*Stock!BH87*$F87</f>
        <v>0</v>
      </c>
      <c r="BI87" s="214">
        <f>0.000001*Stock!BI87*$F87</f>
        <v>0</v>
      </c>
      <c r="BJ87" s="214">
        <f>0.000001*Stock!BJ87*$F87</f>
        <v>0</v>
      </c>
      <c r="BK87" s="214">
        <f>0.000001*Stock!BK87*$F87</f>
        <v>0</v>
      </c>
      <c r="BL87" s="214">
        <f>0.000001*Stock!BL87*$F87</f>
        <v>0</v>
      </c>
      <c r="BM87" s="214">
        <f>0.000001*Stock!BM87*$F87</f>
        <v>0</v>
      </c>
      <c r="BN87" s="214">
        <f>0.000001*Stock!BN87*$F87</f>
        <v>0</v>
      </c>
      <c r="BO87" s="214">
        <f>0.000001*Stock!BO87*$F87</f>
        <v>0</v>
      </c>
      <c r="BP87" s="214">
        <f>0.000001*Stock!BP87*$F87</f>
        <v>0</v>
      </c>
      <c r="BQ87" s="214">
        <f>0.000001*Stock!BQ87*$F87</f>
        <v>0</v>
      </c>
      <c r="BR87" s="214">
        <f>0.000001*Stock!BR87*$F87</f>
        <v>0</v>
      </c>
      <c r="BS87" s="214">
        <f>0.000001*Stock!BS87*$F87</f>
        <v>0</v>
      </c>
      <c r="BT87" s="214">
        <f>0.000001*Stock!BT87*$F87</f>
        <v>0</v>
      </c>
      <c r="BU87" s="214">
        <f>0.000001*Stock!BU87*$F87</f>
        <v>0</v>
      </c>
      <c r="BV87" s="214">
        <f>0.000001*Stock!BV87*$F87</f>
        <v>0</v>
      </c>
      <c r="BW87" s="214">
        <f>0.000001*Stock!BW87*$F87</f>
        <v>0</v>
      </c>
      <c r="BX87" s="214">
        <f>0.000001*Stock!BX87*$F87</f>
        <v>0</v>
      </c>
      <c r="BY87" s="214">
        <f>0.000001*Stock!BY87*$F87</f>
        <v>0</v>
      </c>
      <c r="BZ87" s="214">
        <f>0.000001*Stock!BZ87*$F87</f>
        <v>0</v>
      </c>
      <c r="CA87" s="214">
        <f>0.000001*Stock!CA87*$F87</f>
        <v>0</v>
      </c>
      <c r="CB87" s="214">
        <f>0.000001*Stock!CB87*$F87</f>
        <v>0</v>
      </c>
      <c r="CC87" s="214">
        <f>0.000001*Stock!CC87*$F87</f>
        <v>0</v>
      </c>
      <c r="CD87" s="214">
        <f>0.000001*Stock!CD87*$F87</f>
        <v>0</v>
      </c>
      <c r="CE87" s="214">
        <f>0.000001*Stock!CE87*$F87</f>
        <v>0</v>
      </c>
    </row>
    <row r="88" spans="2:83" x14ac:dyDescent="0.25">
      <c r="B88" s="307"/>
      <c r="C88" s="3" t="s">
        <v>77</v>
      </c>
      <c r="E88" s="35"/>
      <c r="F88" s="64"/>
      <c r="G88" s="20"/>
      <c r="H88" s="20"/>
      <c r="I88" s="20"/>
      <c r="J88" s="20"/>
      <c r="K88" s="20"/>
      <c r="L88" s="20"/>
      <c r="M88" s="20"/>
      <c r="N88" s="20"/>
      <c r="O88" s="20"/>
      <c r="P88" s="20"/>
      <c r="Q88" s="20"/>
      <c r="R88" s="20"/>
      <c r="S88" s="20"/>
      <c r="T88" s="20"/>
      <c r="U88" s="20"/>
      <c r="V88" s="20"/>
      <c r="W88" s="30">
        <f t="shared" ref="W88:CE88" ca="1" si="107">SUM(W82:W87)</f>
        <v>0.17567225874310344</v>
      </c>
      <c r="X88" s="30">
        <f t="shared" ca="1" si="107"/>
        <v>0.23981189809151177</v>
      </c>
      <c r="Y88" s="30">
        <f t="shared" ca="1" si="107"/>
        <v>0.34457464207421379</v>
      </c>
      <c r="Z88" s="30">
        <f t="shared" ca="1" si="107"/>
        <v>0.46896852446083803</v>
      </c>
      <c r="AA88" s="30">
        <f t="shared" ca="1" si="107"/>
        <v>0.5631220357660347</v>
      </c>
      <c r="AB88" s="30">
        <f t="shared" ca="1" si="107"/>
        <v>0.62145312224922533</v>
      </c>
      <c r="AC88" s="30">
        <f t="shared" ca="1" si="107"/>
        <v>0.65696889644420775</v>
      </c>
      <c r="AD88" s="30">
        <f t="shared" ca="1" si="107"/>
        <v>0.67802008990154583</v>
      </c>
      <c r="AE88" s="30">
        <f t="shared" ca="1" si="107"/>
        <v>0.6968430226114759</v>
      </c>
      <c r="AF88" s="30">
        <f t="shared" ca="1" si="107"/>
        <v>0.71665662679852116</v>
      </c>
      <c r="AG88" s="30">
        <f t="shared" ca="1" si="107"/>
        <v>0.73713937035614308</v>
      </c>
      <c r="AH88" s="30">
        <f t="shared" ca="1" si="107"/>
        <v>0.7580357690597006</v>
      </c>
      <c r="AI88" s="30">
        <f t="shared" ca="1" si="107"/>
        <v>0.77914000202165234</v>
      </c>
      <c r="AJ88" s="30">
        <f t="shared" ca="1" si="107"/>
        <v>0.80027293088655049</v>
      </c>
      <c r="AK88" s="30">
        <f t="shared" ca="1" si="107"/>
        <v>0.82137839035816784</v>
      </c>
      <c r="AL88" s="30">
        <f t="shared" ca="1" si="107"/>
        <v>0.84617415523029615</v>
      </c>
      <c r="AM88" s="30">
        <f t="shared" ca="1" si="107"/>
        <v>0.85382483270334009</v>
      </c>
      <c r="AN88" s="30">
        <f t="shared" ca="1" si="107"/>
        <v>0.84790317979086227</v>
      </c>
      <c r="AO88" s="30">
        <f t="shared" ca="1" si="107"/>
        <v>0.854226622855216</v>
      </c>
      <c r="AP88" s="30">
        <f t="shared" ca="1" si="107"/>
        <v>0.89624939160941086</v>
      </c>
      <c r="AQ88" s="30">
        <f t="shared" ca="1" si="107"/>
        <v>0.95916780423747139</v>
      </c>
      <c r="AR88" s="30">
        <f t="shared" ca="1" si="107"/>
        <v>1.0131063318166849</v>
      </c>
      <c r="AS88" s="30">
        <f t="shared" ca="1" si="107"/>
        <v>1.0580041156181965</v>
      </c>
      <c r="AT88" s="30">
        <f t="shared" ca="1" si="107"/>
        <v>1.100710855609931</v>
      </c>
      <c r="AU88" s="30">
        <f t="shared" si="107"/>
        <v>0</v>
      </c>
      <c r="AV88" s="30">
        <f t="shared" si="107"/>
        <v>0</v>
      </c>
      <c r="AW88" s="30">
        <f t="shared" si="107"/>
        <v>0</v>
      </c>
      <c r="AX88" s="30">
        <f t="shared" si="107"/>
        <v>0</v>
      </c>
      <c r="AY88" s="30">
        <f t="shared" si="107"/>
        <v>0</v>
      </c>
      <c r="AZ88" s="30">
        <f t="shared" si="107"/>
        <v>0</v>
      </c>
      <c r="BA88" s="30">
        <f t="shared" si="107"/>
        <v>0</v>
      </c>
      <c r="BB88" s="30">
        <f t="shared" si="107"/>
        <v>0</v>
      </c>
      <c r="BC88" s="30">
        <f t="shared" si="107"/>
        <v>0</v>
      </c>
      <c r="BD88" s="30">
        <f t="shared" si="107"/>
        <v>0</v>
      </c>
      <c r="BE88" s="30">
        <f t="shared" si="107"/>
        <v>0</v>
      </c>
      <c r="BF88" s="30">
        <f t="shared" si="107"/>
        <v>0</v>
      </c>
      <c r="BG88" s="30">
        <f t="shared" si="107"/>
        <v>0</v>
      </c>
      <c r="BH88" s="30">
        <f t="shared" si="107"/>
        <v>0</v>
      </c>
      <c r="BI88" s="30">
        <f t="shared" si="107"/>
        <v>0</v>
      </c>
      <c r="BJ88" s="30">
        <f t="shared" si="107"/>
        <v>0</v>
      </c>
      <c r="BK88" s="30">
        <f t="shared" si="107"/>
        <v>0</v>
      </c>
      <c r="BL88" s="30">
        <f t="shared" si="107"/>
        <v>0</v>
      </c>
      <c r="BM88" s="30">
        <f t="shared" si="107"/>
        <v>0</v>
      </c>
      <c r="BN88" s="30">
        <f t="shared" si="107"/>
        <v>0</v>
      </c>
      <c r="BO88" s="30">
        <f t="shared" si="107"/>
        <v>0</v>
      </c>
      <c r="BP88" s="30">
        <f t="shared" si="107"/>
        <v>0</v>
      </c>
      <c r="BQ88" s="30">
        <f t="shared" si="107"/>
        <v>0</v>
      </c>
      <c r="BR88" s="30">
        <f t="shared" si="107"/>
        <v>0</v>
      </c>
      <c r="BS88" s="30">
        <f t="shared" si="107"/>
        <v>0</v>
      </c>
      <c r="BT88" s="30">
        <f t="shared" si="107"/>
        <v>0</v>
      </c>
      <c r="BU88" s="30">
        <f t="shared" si="107"/>
        <v>0</v>
      </c>
      <c r="BV88" s="30">
        <f t="shared" si="107"/>
        <v>0</v>
      </c>
      <c r="BW88" s="30">
        <f t="shared" si="107"/>
        <v>0</v>
      </c>
      <c r="BX88" s="30">
        <f t="shared" si="107"/>
        <v>0</v>
      </c>
      <c r="BY88" s="30">
        <f t="shared" si="107"/>
        <v>0</v>
      </c>
      <c r="BZ88" s="30">
        <f t="shared" si="107"/>
        <v>0</v>
      </c>
      <c r="CA88" s="30">
        <f t="shared" si="107"/>
        <v>0</v>
      </c>
      <c r="CB88" s="30">
        <f t="shared" si="107"/>
        <v>0</v>
      </c>
      <c r="CC88" s="30">
        <f t="shared" si="107"/>
        <v>0</v>
      </c>
      <c r="CD88" s="30">
        <f t="shared" si="107"/>
        <v>0</v>
      </c>
      <c r="CE88" s="30">
        <f t="shared" si="107"/>
        <v>0</v>
      </c>
    </row>
    <row r="89" spans="2:83" x14ac:dyDescent="0.25">
      <c r="B89" s="307" t="s">
        <v>3</v>
      </c>
      <c r="C89" s="54" t="s">
        <v>19</v>
      </c>
      <c r="E89" s="35">
        <f t="shared" ref="E89" si="108">E139</f>
        <v>513</v>
      </c>
      <c r="F89" s="64"/>
      <c r="G89" s="211"/>
      <c r="H89" s="211"/>
      <c r="I89" s="211"/>
      <c r="J89" s="211"/>
      <c r="K89" s="211"/>
      <c r="L89" s="211"/>
      <c r="M89" s="211"/>
      <c r="N89" s="211"/>
      <c r="O89" s="211"/>
      <c r="P89" s="211"/>
      <c r="Q89" s="211"/>
      <c r="R89" s="211"/>
      <c r="S89" s="211"/>
      <c r="T89" s="211"/>
      <c r="U89" s="211"/>
      <c r="V89" s="211"/>
      <c r="W89" s="214">
        <f ca="1">0.000001*Stock!W89*$E89</f>
        <v>0.15684769612029559</v>
      </c>
      <c r="X89" s="214">
        <f ca="1">0.000001*Stock!X89*$E89</f>
        <v>0.15742390414620452</v>
      </c>
      <c r="Y89" s="214">
        <f ca="1">0.000001*Stock!Y89*$E89</f>
        <v>0.15655760930518917</v>
      </c>
      <c r="Z89" s="214">
        <f ca="1">0.000001*Stock!Z89*$E89</f>
        <v>0.15477683914649765</v>
      </c>
      <c r="AA89" s="214">
        <f ca="1">0.000001*Stock!AA89*$E89</f>
        <v>0.15249389455778148</v>
      </c>
      <c r="AB89" s="214">
        <f ca="1">0.000001*Stock!AB89*$E89</f>
        <v>0.15014680706568306</v>
      </c>
      <c r="AC89" s="214">
        <f ca="1">0.000001*Stock!AC89*$E89</f>
        <v>0.14819664691528139</v>
      </c>
      <c r="AD89" s="214">
        <f ca="1">0.000001*Stock!AD89*$E89</f>
        <v>0.14670066798284639</v>
      </c>
      <c r="AE89" s="214">
        <f ca="1">0.000001*Stock!AE89*$E89</f>
        <v>0.14538423268417361</v>
      </c>
      <c r="AF89" s="214">
        <f ca="1">0.000001*Stock!AF89*$E89</f>
        <v>0.14401784736799125</v>
      </c>
      <c r="AG89" s="214">
        <f ca="1">0.000001*Stock!AG89*$E89</f>
        <v>0.14248862381630395</v>
      </c>
      <c r="AH89" s="214">
        <f ca="1">0.000001*Stock!AH89*$E89</f>
        <v>0.14075497005434728</v>
      </c>
      <c r="AI89" s="214">
        <f ca="1">0.000001*Stock!AI89*$E89</f>
        <v>0.13885662645740146</v>
      </c>
      <c r="AJ89" s="214">
        <f ca="1">0.000001*Stock!AJ89*$E89</f>
        <v>0.13687878401828807</v>
      </c>
      <c r="AK89" s="214">
        <f ca="1">0.000001*Stock!AK89*$E89</f>
        <v>0.13487219464548142</v>
      </c>
      <c r="AL89" s="214">
        <f ca="1">0.000001*Stock!AL89*$E89</f>
        <v>0.13280872403753088</v>
      </c>
      <c r="AM89" s="214">
        <f ca="1">0.000001*Stock!AM89*$E89</f>
        <v>0.1300860957647316</v>
      </c>
      <c r="AN89" s="214">
        <f ca="1">0.000001*Stock!AN89*$E89</f>
        <v>0.12555569733157224</v>
      </c>
      <c r="AO89" s="214">
        <f ca="1">0.000001*Stock!AO89*$E89</f>
        <v>0.11498183550462845</v>
      </c>
      <c r="AP89" s="214">
        <f ca="1">0.000001*Stock!AP89*$E89</f>
        <v>9.8051189543814893E-2</v>
      </c>
      <c r="AQ89" s="214">
        <f ca="1">0.000001*Stock!AQ89*$E89</f>
        <v>7.8776815426943134E-2</v>
      </c>
      <c r="AR89" s="214">
        <f ca="1">0.000001*Stock!AR89*$E89</f>
        <v>6.336811876051468E-2</v>
      </c>
      <c r="AS89" s="214">
        <f ca="1">0.000001*Stock!AS89*$E89</f>
        <v>5.3960864135473602E-2</v>
      </c>
      <c r="AT89" s="214">
        <f ca="1">0.000001*Stock!AT89*$E89</f>
        <v>4.2613193585904E-2</v>
      </c>
      <c r="AU89" s="214">
        <f>0.000001*Stock!AU89*$E89</f>
        <v>0</v>
      </c>
      <c r="AV89" s="214">
        <f>0.000001*Stock!AV89*$E89</f>
        <v>0</v>
      </c>
      <c r="AW89" s="214">
        <f>0.000001*Stock!AW89*$E89</f>
        <v>0</v>
      </c>
      <c r="AX89" s="218">
        <f>0.000001*Stock!AX89*(2*$E89/3+$F89/3)</f>
        <v>0</v>
      </c>
      <c r="AY89" s="218">
        <f>0.000001*Stock!AY89*($E89/3+2*$F89/3)</f>
        <v>0</v>
      </c>
      <c r="AZ89" s="214">
        <f>0.000001*Stock!AZ89*$F89</f>
        <v>0</v>
      </c>
      <c r="BA89" s="214">
        <f>0.000001*Stock!BA89*$F89</f>
        <v>0</v>
      </c>
      <c r="BB89" s="214">
        <f>0.000001*Stock!BB89*$F89</f>
        <v>0</v>
      </c>
      <c r="BC89" s="214">
        <f>0.000001*Stock!BC89*$F89</f>
        <v>0</v>
      </c>
      <c r="BD89" s="214">
        <f>0.000001*Stock!BD89*$F89</f>
        <v>0</v>
      </c>
      <c r="BE89" s="214">
        <f>0.000001*Stock!BE89*$F89</f>
        <v>0</v>
      </c>
      <c r="BF89" s="214">
        <f>0.000001*Stock!BF89*$F89</f>
        <v>0</v>
      </c>
      <c r="BG89" s="214">
        <f>0.000001*Stock!BG89*$F89</f>
        <v>0</v>
      </c>
      <c r="BH89" s="214">
        <f>0.000001*Stock!BH89*$F89</f>
        <v>0</v>
      </c>
      <c r="BI89" s="214">
        <f>0.000001*Stock!BI89*$F89</f>
        <v>0</v>
      </c>
      <c r="BJ89" s="214">
        <f>0.000001*Stock!BJ89*$F89</f>
        <v>0</v>
      </c>
      <c r="BK89" s="214">
        <f>0.000001*Stock!BK89*$F89</f>
        <v>0</v>
      </c>
      <c r="BL89" s="214">
        <f>0.000001*Stock!BL89*$F89</f>
        <v>0</v>
      </c>
      <c r="BM89" s="214">
        <f>0.000001*Stock!BM89*$F89</f>
        <v>0</v>
      </c>
      <c r="BN89" s="214">
        <f>0.000001*Stock!BN89*$F89</f>
        <v>0</v>
      </c>
      <c r="BO89" s="214">
        <f>0.000001*Stock!BO89*$F89</f>
        <v>0</v>
      </c>
      <c r="BP89" s="214">
        <f>0.000001*Stock!BP89*$F89</f>
        <v>0</v>
      </c>
      <c r="BQ89" s="214">
        <f>0.000001*Stock!BQ89*$F89</f>
        <v>0</v>
      </c>
      <c r="BR89" s="214">
        <f>0.000001*Stock!BR89*$F89</f>
        <v>0</v>
      </c>
      <c r="BS89" s="214">
        <f>0.000001*Stock!BS89*$F89</f>
        <v>0</v>
      </c>
      <c r="BT89" s="214">
        <f>0.000001*Stock!BT89*$F89</f>
        <v>0</v>
      </c>
      <c r="BU89" s="214">
        <f>0.000001*Stock!BU89*$F89</f>
        <v>0</v>
      </c>
      <c r="BV89" s="214">
        <f>0.000001*Stock!BV89*$F89</f>
        <v>0</v>
      </c>
      <c r="BW89" s="214">
        <f>0.000001*Stock!BW89*$F89</f>
        <v>0</v>
      </c>
      <c r="BX89" s="214">
        <f>0.000001*Stock!BX89*$F89</f>
        <v>0</v>
      </c>
      <c r="BY89" s="214">
        <f>0.000001*Stock!BY89*$F89</f>
        <v>0</v>
      </c>
      <c r="BZ89" s="214">
        <f>0.000001*Stock!BZ89*$F89</f>
        <v>0</v>
      </c>
      <c r="CA89" s="214">
        <f>0.000001*Stock!CA89*$F89</f>
        <v>0</v>
      </c>
      <c r="CB89" s="214">
        <f>0.000001*Stock!CB89*$F89</f>
        <v>0</v>
      </c>
      <c r="CC89" s="214">
        <f>0.000001*Stock!CC89*$F89</f>
        <v>0</v>
      </c>
      <c r="CD89" s="214">
        <f>0.000001*Stock!CD89*$F89</f>
        <v>0</v>
      </c>
      <c r="CE89" s="214">
        <f>0.000001*Stock!CE89*$F89</f>
        <v>0</v>
      </c>
    </row>
    <row r="90" spans="2:83" ht="24" x14ac:dyDescent="0.25">
      <c r="B90" s="307"/>
      <c r="C90" s="54" t="s">
        <v>20</v>
      </c>
      <c r="E90" s="35">
        <f t="shared" ref="E90" si="109">E140</f>
        <v>513</v>
      </c>
      <c r="F90" s="64"/>
      <c r="G90" s="211"/>
      <c r="H90" s="211"/>
      <c r="I90" s="211"/>
      <c r="J90" s="211"/>
      <c r="K90" s="211"/>
      <c r="L90" s="211"/>
      <c r="M90" s="211"/>
      <c r="N90" s="211"/>
      <c r="O90" s="211"/>
      <c r="P90" s="211"/>
      <c r="Q90" s="211"/>
      <c r="R90" s="211"/>
      <c r="S90" s="211"/>
      <c r="T90" s="211"/>
      <c r="U90" s="211"/>
      <c r="V90" s="211"/>
      <c r="W90" s="214">
        <f ca="1">0.000001*Stock!W90*$E90</f>
        <v>1.3722095184000001</v>
      </c>
      <c r="X90" s="214">
        <f ca="1">0.000001*Stock!X90*$E90</f>
        <v>1.375965060900848</v>
      </c>
      <c r="Y90" s="214">
        <f ca="1">0.000001*Stock!Y90*$E90</f>
        <v>1.3696920360358762</v>
      </c>
      <c r="Z90" s="214">
        <f ca="1">0.000001*Stock!Z90*$E90</f>
        <v>1.3611873713710916</v>
      </c>
      <c r="AA90" s="214">
        <f ca="1">0.000001*Stock!AA90*$E90</f>
        <v>1.3526827067063072</v>
      </c>
      <c r="AB90" s="214">
        <f ca="1">0.000001*Stock!AB90*$E90</f>
        <v>1.344178042041523</v>
      </c>
      <c r="AC90" s="214">
        <f ca="1">0.000001*Stock!AC90*$E90</f>
        <v>1.3356733773767384</v>
      </c>
      <c r="AD90" s="214">
        <f ca="1">0.000001*Stock!AD90*$E90</f>
        <v>1.3271687127119542</v>
      </c>
      <c r="AE90" s="214">
        <f ca="1">0.000001*Stock!AE90*$E90</f>
        <v>1.3186640480471696</v>
      </c>
      <c r="AF90" s="214">
        <f ca="1">0.000001*Stock!AF90*$E90</f>
        <v>1.3101593833823852</v>
      </c>
      <c r="AG90" s="214">
        <f ca="1">0.000001*Stock!AG90*$E90</f>
        <v>1.3016547187176006</v>
      </c>
      <c r="AH90" s="214">
        <f ca="1">0.000001*Stock!AH90*$E90</f>
        <v>1.2931500540528165</v>
      </c>
      <c r="AI90" s="214">
        <f ca="1">0.000001*Stock!AI90*$E90</f>
        <v>1.2846453893880321</v>
      </c>
      <c r="AJ90" s="214">
        <f ca="1">0.000001*Stock!AJ90*$E90</f>
        <v>1.2761407247232475</v>
      </c>
      <c r="AK90" s="214">
        <f ca="1">0.000001*Stock!AK90*$E90</f>
        <v>1.2676360600584631</v>
      </c>
      <c r="AL90" s="214">
        <f ca="1">0.000001*Stock!AL90*$E90</f>
        <v>1.2591313953936787</v>
      </c>
      <c r="AM90" s="214">
        <f ca="1">0.000001*Stock!AM90*$E90</f>
        <v>1.2506267307288943</v>
      </c>
      <c r="AN90" s="214">
        <f ca="1">0.000001*Stock!AN90*$E90</f>
        <v>1.2421220660641101</v>
      </c>
      <c r="AO90" s="214">
        <f ca="1">0.000001*Stock!AO90*$E90</f>
        <v>1.1629551311272797</v>
      </c>
      <c r="AP90" s="214">
        <f ca="1">0.000001*Stock!AP90*$E90</f>
        <v>0.96449529528960132</v>
      </c>
      <c r="AQ90" s="214">
        <f ca="1">0.000001*Stock!AQ90*$E90</f>
        <v>0.72222210209600046</v>
      </c>
      <c r="AR90" s="214">
        <f ca="1">0.000001*Stock!AR90*$E90</f>
        <v>0.50016415615280008</v>
      </c>
      <c r="AS90" s="214">
        <f ca="1">0.000001*Stock!AS90*$E90</f>
        <v>0.3216542102096</v>
      </c>
      <c r="AT90" s="214">
        <f ca="1">0.000001*Stock!AT90*$E90</f>
        <v>0.18764400000000001</v>
      </c>
      <c r="AU90" s="214">
        <f>0.000001*Stock!AU90*$E90</f>
        <v>0</v>
      </c>
      <c r="AV90" s="214">
        <f>0.000001*Stock!AV90*$E90</f>
        <v>0</v>
      </c>
      <c r="AW90" s="214">
        <f>0.000001*Stock!AW90*$E90</f>
        <v>0</v>
      </c>
      <c r="AX90" s="218">
        <f>0.000001*Stock!AX90*(2*$E90/3+$F90/3)</f>
        <v>0</v>
      </c>
      <c r="AY90" s="218">
        <f>0.000001*Stock!AY90*($E90/3+2*$F90/3)</f>
        <v>0</v>
      </c>
      <c r="AZ90" s="214">
        <f>0.000001*Stock!AZ90*$F90</f>
        <v>0</v>
      </c>
      <c r="BA90" s="214">
        <f>0.000001*Stock!BA90*$F90</f>
        <v>0</v>
      </c>
      <c r="BB90" s="214">
        <f>0.000001*Stock!BB90*$F90</f>
        <v>0</v>
      </c>
      <c r="BC90" s="214">
        <f>0.000001*Stock!BC90*$F90</f>
        <v>0</v>
      </c>
      <c r="BD90" s="214">
        <f>0.000001*Stock!BD90*$F90</f>
        <v>0</v>
      </c>
      <c r="BE90" s="214">
        <f>0.000001*Stock!BE90*$F90</f>
        <v>0</v>
      </c>
      <c r="BF90" s="214">
        <f>0.000001*Stock!BF90*$F90</f>
        <v>0</v>
      </c>
      <c r="BG90" s="214">
        <f>0.000001*Stock!BG90*$F90</f>
        <v>0</v>
      </c>
      <c r="BH90" s="214">
        <f>0.000001*Stock!BH90*$F90</f>
        <v>0</v>
      </c>
      <c r="BI90" s="214">
        <f>0.000001*Stock!BI90*$F90</f>
        <v>0</v>
      </c>
      <c r="BJ90" s="214">
        <f>0.000001*Stock!BJ90*$F90</f>
        <v>0</v>
      </c>
      <c r="BK90" s="214">
        <f>0.000001*Stock!BK90*$F90</f>
        <v>0</v>
      </c>
      <c r="BL90" s="214">
        <f>0.000001*Stock!BL90*$F90</f>
        <v>0</v>
      </c>
      <c r="BM90" s="214">
        <f>0.000001*Stock!BM90*$F90</f>
        <v>0</v>
      </c>
      <c r="BN90" s="214">
        <f>0.000001*Stock!BN90*$F90</f>
        <v>0</v>
      </c>
      <c r="BO90" s="214">
        <f>0.000001*Stock!BO90*$F90</f>
        <v>0</v>
      </c>
      <c r="BP90" s="214">
        <f>0.000001*Stock!BP90*$F90</f>
        <v>0</v>
      </c>
      <c r="BQ90" s="214">
        <f>0.000001*Stock!BQ90*$F90</f>
        <v>0</v>
      </c>
      <c r="BR90" s="214">
        <f>0.000001*Stock!BR90*$F90</f>
        <v>0</v>
      </c>
      <c r="BS90" s="214">
        <f>0.000001*Stock!BS90*$F90</f>
        <v>0</v>
      </c>
      <c r="BT90" s="214">
        <f>0.000001*Stock!BT90*$F90</f>
        <v>0</v>
      </c>
      <c r="BU90" s="214">
        <f>0.000001*Stock!BU90*$F90</f>
        <v>0</v>
      </c>
      <c r="BV90" s="214">
        <f>0.000001*Stock!BV90*$F90</f>
        <v>0</v>
      </c>
      <c r="BW90" s="214">
        <f>0.000001*Stock!BW90*$F90</f>
        <v>0</v>
      </c>
      <c r="BX90" s="214">
        <f>0.000001*Stock!BX90*$F90</f>
        <v>0</v>
      </c>
      <c r="BY90" s="214">
        <f>0.000001*Stock!BY90*$F90</f>
        <v>0</v>
      </c>
      <c r="BZ90" s="214">
        <f>0.000001*Stock!BZ90*$F90</f>
        <v>0</v>
      </c>
      <c r="CA90" s="214">
        <f>0.000001*Stock!CA90*$F90</f>
        <v>0</v>
      </c>
      <c r="CB90" s="214">
        <f>0.000001*Stock!CB90*$F90</f>
        <v>0</v>
      </c>
      <c r="CC90" s="214">
        <f>0.000001*Stock!CC90*$F90</f>
        <v>0</v>
      </c>
      <c r="CD90" s="214">
        <f>0.000001*Stock!CD90*$F90</f>
        <v>0</v>
      </c>
      <c r="CE90" s="214">
        <f>0.000001*Stock!CE90*$F90</f>
        <v>0</v>
      </c>
    </row>
    <row r="91" spans="2:83" x14ac:dyDescent="0.25">
      <c r="B91" s="307"/>
      <c r="C91" s="3" t="s">
        <v>78</v>
      </c>
      <c r="E91" s="35"/>
      <c r="F91" s="64"/>
      <c r="G91" s="20"/>
      <c r="H91" s="20"/>
      <c r="I91" s="20"/>
      <c r="J91" s="20"/>
      <c r="K91" s="20"/>
      <c r="L91" s="20"/>
      <c r="M91" s="20"/>
      <c r="N91" s="20"/>
      <c r="O91" s="20"/>
      <c r="P91" s="20"/>
      <c r="Q91" s="20"/>
      <c r="R91" s="20"/>
      <c r="S91" s="20"/>
      <c r="T91" s="20"/>
      <c r="U91" s="20"/>
      <c r="V91" s="20"/>
      <c r="W91" s="30">
        <f t="shared" ref="W91:CE91" ca="1" si="110">W89+W90</f>
        <v>1.5290572145202956</v>
      </c>
      <c r="X91" s="30">
        <f t="shared" ca="1" si="110"/>
        <v>1.5333889650470525</v>
      </c>
      <c r="Y91" s="30">
        <f t="shared" ca="1" si="110"/>
        <v>1.5262496453410654</v>
      </c>
      <c r="Z91" s="30">
        <f t="shared" ca="1" si="110"/>
        <v>1.5159642105175892</v>
      </c>
      <c r="AA91" s="30">
        <f t="shared" ca="1" si="110"/>
        <v>1.5051766012640886</v>
      </c>
      <c r="AB91" s="30">
        <f t="shared" ca="1" si="110"/>
        <v>1.4943248491072061</v>
      </c>
      <c r="AC91" s="30">
        <f t="shared" ca="1" si="110"/>
        <v>1.4838700242920198</v>
      </c>
      <c r="AD91" s="30">
        <f t="shared" ca="1" si="110"/>
        <v>1.4738693806948007</v>
      </c>
      <c r="AE91" s="30">
        <f t="shared" ca="1" si="110"/>
        <v>1.4640482807313433</v>
      </c>
      <c r="AF91" s="30">
        <f t="shared" ca="1" si="110"/>
        <v>1.4541772307503764</v>
      </c>
      <c r="AG91" s="30">
        <f t="shared" ca="1" si="110"/>
        <v>1.4441433425339045</v>
      </c>
      <c r="AH91" s="30">
        <f t="shared" ca="1" si="110"/>
        <v>1.4339050241071638</v>
      </c>
      <c r="AI91" s="30">
        <f t="shared" ca="1" si="110"/>
        <v>1.4235020158454335</v>
      </c>
      <c r="AJ91" s="30">
        <f t="shared" ca="1" si="110"/>
        <v>1.4130195087415356</v>
      </c>
      <c r="AK91" s="30">
        <f t="shared" ca="1" si="110"/>
        <v>1.4025082547039445</v>
      </c>
      <c r="AL91" s="30">
        <f t="shared" ca="1" si="110"/>
        <v>1.3919401194312095</v>
      </c>
      <c r="AM91" s="30">
        <f t="shared" ca="1" si="110"/>
        <v>1.3807128264936259</v>
      </c>
      <c r="AN91" s="30">
        <f t="shared" ca="1" si="110"/>
        <v>1.3676777633956823</v>
      </c>
      <c r="AO91" s="30">
        <f t="shared" ca="1" si="110"/>
        <v>1.277936966631908</v>
      </c>
      <c r="AP91" s="30">
        <f t="shared" ca="1" si="110"/>
        <v>1.0625464848334163</v>
      </c>
      <c r="AQ91" s="30">
        <f t="shared" ca="1" si="110"/>
        <v>0.80099891752294361</v>
      </c>
      <c r="AR91" s="30">
        <f t="shared" ca="1" si="110"/>
        <v>0.5635322749133147</v>
      </c>
      <c r="AS91" s="30">
        <f t="shared" ca="1" si="110"/>
        <v>0.37561507434507357</v>
      </c>
      <c r="AT91" s="30">
        <f t="shared" ca="1" si="110"/>
        <v>0.23025719358590402</v>
      </c>
      <c r="AU91" s="30">
        <f t="shared" si="110"/>
        <v>0</v>
      </c>
      <c r="AV91" s="30">
        <f t="shared" si="110"/>
        <v>0</v>
      </c>
      <c r="AW91" s="30">
        <f t="shared" si="110"/>
        <v>0</v>
      </c>
      <c r="AX91" s="30">
        <f t="shared" si="110"/>
        <v>0</v>
      </c>
      <c r="AY91" s="30">
        <f t="shared" si="110"/>
        <v>0</v>
      </c>
      <c r="AZ91" s="30">
        <f t="shared" si="110"/>
        <v>0</v>
      </c>
      <c r="BA91" s="30">
        <f t="shared" si="110"/>
        <v>0</v>
      </c>
      <c r="BB91" s="30">
        <f t="shared" si="110"/>
        <v>0</v>
      </c>
      <c r="BC91" s="30">
        <f t="shared" si="110"/>
        <v>0</v>
      </c>
      <c r="BD91" s="30">
        <f t="shared" si="110"/>
        <v>0</v>
      </c>
      <c r="BE91" s="30">
        <f t="shared" si="110"/>
        <v>0</v>
      </c>
      <c r="BF91" s="30">
        <f t="shared" si="110"/>
        <v>0</v>
      </c>
      <c r="BG91" s="30">
        <f t="shared" si="110"/>
        <v>0</v>
      </c>
      <c r="BH91" s="30">
        <f t="shared" si="110"/>
        <v>0</v>
      </c>
      <c r="BI91" s="30">
        <f t="shared" si="110"/>
        <v>0</v>
      </c>
      <c r="BJ91" s="30">
        <f t="shared" si="110"/>
        <v>0</v>
      </c>
      <c r="BK91" s="30">
        <f t="shared" si="110"/>
        <v>0</v>
      </c>
      <c r="BL91" s="30">
        <f t="shared" si="110"/>
        <v>0</v>
      </c>
      <c r="BM91" s="30">
        <f t="shared" si="110"/>
        <v>0</v>
      </c>
      <c r="BN91" s="30">
        <f t="shared" si="110"/>
        <v>0</v>
      </c>
      <c r="BO91" s="30">
        <f t="shared" si="110"/>
        <v>0</v>
      </c>
      <c r="BP91" s="30">
        <f t="shared" si="110"/>
        <v>0</v>
      </c>
      <c r="BQ91" s="30">
        <f t="shared" si="110"/>
        <v>0</v>
      </c>
      <c r="BR91" s="30">
        <f t="shared" si="110"/>
        <v>0</v>
      </c>
      <c r="BS91" s="30">
        <f t="shared" si="110"/>
        <v>0</v>
      </c>
      <c r="BT91" s="30">
        <f t="shared" si="110"/>
        <v>0</v>
      </c>
      <c r="BU91" s="30">
        <f t="shared" si="110"/>
        <v>0</v>
      </c>
      <c r="BV91" s="30">
        <f t="shared" si="110"/>
        <v>0</v>
      </c>
      <c r="BW91" s="30">
        <f t="shared" si="110"/>
        <v>0</v>
      </c>
      <c r="BX91" s="30">
        <f t="shared" si="110"/>
        <v>0</v>
      </c>
      <c r="BY91" s="30">
        <f t="shared" si="110"/>
        <v>0</v>
      </c>
      <c r="BZ91" s="30">
        <f t="shared" si="110"/>
        <v>0</v>
      </c>
      <c r="CA91" s="30">
        <f t="shared" si="110"/>
        <v>0</v>
      </c>
      <c r="CB91" s="30">
        <f t="shared" si="110"/>
        <v>0</v>
      </c>
      <c r="CC91" s="30">
        <f t="shared" si="110"/>
        <v>0</v>
      </c>
      <c r="CD91" s="30">
        <f t="shared" si="110"/>
        <v>0</v>
      </c>
      <c r="CE91" s="30">
        <f t="shared" si="110"/>
        <v>0</v>
      </c>
    </row>
    <row r="92" spans="2:83" ht="12" customHeight="1" x14ac:dyDescent="0.25">
      <c r="B92" s="307" t="s">
        <v>4</v>
      </c>
      <c r="C92" s="54" t="s">
        <v>21</v>
      </c>
      <c r="E92" s="35">
        <f t="shared" ref="E92" si="111">E142</f>
        <v>10000</v>
      </c>
      <c r="F92" s="64"/>
      <c r="G92" s="213"/>
      <c r="H92" s="213"/>
      <c r="I92" s="213"/>
      <c r="J92" s="213"/>
      <c r="K92" s="213"/>
      <c r="L92" s="213"/>
      <c r="M92" s="213"/>
      <c r="N92" s="213"/>
      <c r="O92" s="213"/>
      <c r="P92" s="213"/>
      <c r="Q92" s="213"/>
      <c r="R92" s="213"/>
      <c r="S92" s="213"/>
      <c r="T92" s="213"/>
      <c r="U92" s="213"/>
      <c r="V92" s="213"/>
      <c r="W92" s="214">
        <f ca="1">0.000001*Stock!W92*$E92</f>
        <v>0</v>
      </c>
      <c r="X92" s="214">
        <f ca="1">0.000001*Stock!X92*$E92</f>
        <v>0</v>
      </c>
      <c r="Y92" s="214">
        <f ca="1">0.000001*Stock!Y92*$E92</f>
        <v>0</v>
      </c>
      <c r="Z92" s="214">
        <f ca="1">0.000001*Stock!Z92*$E92</f>
        <v>0</v>
      </c>
      <c r="AA92" s="214">
        <f ca="1">0.000001*Stock!AA92*$E92</f>
        <v>0</v>
      </c>
      <c r="AB92" s="214">
        <f ca="1">0.000001*Stock!AB92*$E92</f>
        <v>0</v>
      </c>
      <c r="AC92" s="214">
        <f ca="1">0.000001*Stock!AC92*$E92</f>
        <v>0</v>
      </c>
      <c r="AD92" s="214">
        <f ca="1">0.000001*Stock!AD92*$E92</f>
        <v>0</v>
      </c>
      <c r="AE92" s="214">
        <f ca="1">0.000001*Stock!AE92*$E92</f>
        <v>0</v>
      </c>
      <c r="AF92" s="214">
        <f ca="1">0.000001*Stock!AF92*$E92</f>
        <v>0</v>
      </c>
      <c r="AG92" s="214">
        <f ca="1">0.000001*Stock!AG92*$E92</f>
        <v>0</v>
      </c>
      <c r="AH92" s="214">
        <f ca="1">0.000001*Stock!AH92*$E92</f>
        <v>0</v>
      </c>
      <c r="AI92" s="214">
        <f ca="1">0.000001*Stock!AI92*$E92</f>
        <v>0</v>
      </c>
      <c r="AJ92" s="214">
        <f ca="1">0.000001*Stock!AJ92*$E92</f>
        <v>0</v>
      </c>
      <c r="AK92" s="214">
        <f ca="1">0.000001*Stock!AK92*$E92</f>
        <v>0</v>
      </c>
      <c r="AL92" s="214">
        <f ca="1">0.000001*Stock!AL92*$E92</f>
        <v>0</v>
      </c>
      <c r="AM92" s="214">
        <f ca="1">0.000001*Stock!AM92*$E92</f>
        <v>0</v>
      </c>
      <c r="AN92" s="214">
        <f ca="1">0.000001*Stock!AN92*$E92</f>
        <v>0</v>
      </c>
      <c r="AO92" s="214">
        <f ca="1">0.000001*Stock!AO92*$E92</f>
        <v>0</v>
      </c>
      <c r="AP92" s="214">
        <f ca="1">0.000001*Stock!AP92*$E92</f>
        <v>0</v>
      </c>
      <c r="AQ92" s="214">
        <f ca="1">0.000001*Stock!AQ92*$E92</f>
        <v>0</v>
      </c>
      <c r="AR92" s="214">
        <f ca="1">0.000001*Stock!AR92*$E92</f>
        <v>0</v>
      </c>
      <c r="AS92" s="214">
        <f ca="1">0.000001*Stock!AS92*$E92</f>
        <v>0</v>
      </c>
      <c r="AT92" s="214">
        <f ca="1">0.000001*Stock!AT92*$E92</f>
        <v>0</v>
      </c>
      <c r="AU92" s="214">
        <f>0.000001*Stock!AU92*$E92</f>
        <v>0</v>
      </c>
      <c r="AV92" s="214">
        <f>0.000001*Stock!AV92*$E92</f>
        <v>0</v>
      </c>
      <c r="AW92" s="214">
        <f>0.000001*Stock!AW92*$E92</f>
        <v>0</v>
      </c>
      <c r="AX92" s="218">
        <f>0.000001*Stock!AX92*(2*$E92/3+$F92/3)</f>
        <v>0</v>
      </c>
      <c r="AY92" s="218">
        <f>0.000001*Stock!AY92*($E92/3+2*$F92/3)</f>
        <v>0</v>
      </c>
      <c r="AZ92" s="214">
        <f>0.000001*Stock!AZ92*$F92</f>
        <v>0</v>
      </c>
      <c r="BA92" s="214">
        <f>0.000001*Stock!BA92*$F92</f>
        <v>0</v>
      </c>
      <c r="BB92" s="214">
        <f>0.000001*Stock!BB92*$F92</f>
        <v>0</v>
      </c>
      <c r="BC92" s="214">
        <f>0.000001*Stock!BC92*$F92</f>
        <v>0</v>
      </c>
      <c r="BD92" s="214">
        <f>0.000001*Stock!BD92*$F92</f>
        <v>0</v>
      </c>
      <c r="BE92" s="214">
        <f>0.000001*Stock!BE92*$F92</f>
        <v>0</v>
      </c>
      <c r="BF92" s="214">
        <f>0.000001*Stock!BF92*$F92</f>
        <v>0</v>
      </c>
      <c r="BG92" s="214">
        <f>0.000001*Stock!BG92*$F92</f>
        <v>0</v>
      </c>
      <c r="BH92" s="214">
        <f>0.000001*Stock!BH92*$F92</f>
        <v>0</v>
      </c>
      <c r="BI92" s="214">
        <f>0.000001*Stock!BI92*$F92</f>
        <v>0</v>
      </c>
      <c r="BJ92" s="214">
        <f>0.000001*Stock!BJ92*$F92</f>
        <v>0</v>
      </c>
      <c r="BK92" s="214">
        <f>0.000001*Stock!BK92*$F92</f>
        <v>0</v>
      </c>
      <c r="BL92" s="214">
        <f>0.000001*Stock!BL92*$F92</f>
        <v>0</v>
      </c>
      <c r="BM92" s="214">
        <f>0.000001*Stock!BM92*$F92</f>
        <v>0</v>
      </c>
      <c r="BN92" s="214">
        <f>0.000001*Stock!BN92*$F92</f>
        <v>0</v>
      </c>
      <c r="BO92" s="214">
        <f>0.000001*Stock!BO92*$F92</f>
        <v>0</v>
      </c>
      <c r="BP92" s="214">
        <f>0.000001*Stock!BP92*$F92</f>
        <v>0</v>
      </c>
      <c r="BQ92" s="214">
        <f>0.000001*Stock!BQ92*$F92</f>
        <v>0</v>
      </c>
      <c r="BR92" s="214">
        <f>0.000001*Stock!BR92*$F92</f>
        <v>0</v>
      </c>
      <c r="BS92" s="214">
        <f>0.000001*Stock!BS92*$F92</f>
        <v>0</v>
      </c>
      <c r="BT92" s="214">
        <f>0.000001*Stock!BT92*$F92</f>
        <v>0</v>
      </c>
      <c r="BU92" s="214">
        <f>0.000001*Stock!BU92*$F92</f>
        <v>0</v>
      </c>
      <c r="BV92" s="214">
        <f>0.000001*Stock!BV92*$F92</f>
        <v>0</v>
      </c>
      <c r="BW92" s="214">
        <f>0.000001*Stock!BW92*$F92</f>
        <v>0</v>
      </c>
      <c r="BX92" s="214">
        <f>0.000001*Stock!BX92*$F92</f>
        <v>0</v>
      </c>
      <c r="BY92" s="214">
        <f>0.000001*Stock!BY92*$F92</f>
        <v>0</v>
      </c>
      <c r="BZ92" s="214">
        <f>0.000001*Stock!BZ92*$F92</f>
        <v>0</v>
      </c>
      <c r="CA92" s="214">
        <f>0.000001*Stock!CA92*$F92</f>
        <v>0</v>
      </c>
      <c r="CB92" s="214">
        <f>0.000001*Stock!CB92*$F92</f>
        <v>0</v>
      </c>
      <c r="CC92" s="214">
        <f>0.000001*Stock!CC92*$F92</f>
        <v>0</v>
      </c>
      <c r="CD92" s="214">
        <f>0.000001*Stock!CD92*$F92</f>
        <v>0</v>
      </c>
      <c r="CE92" s="214">
        <f>0.000001*Stock!CE92*$F92</f>
        <v>0</v>
      </c>
    </row>
    <row r="93" spans="2:83" x14ac:dyDescent="0.25">
      <c r="B93" s="307"/>
      <c r="C93" s="54" t="s">
        <v>22</v>
      </c>
      <c r="E93" s="35">
        <f t="shared" ref="E93" si="112">E143</f>
        <v>13300</v>
      </c>
      <c r="F93" s="64"/>
      <c r="G93" s="213"/>
      <c r="H93" s="213"/>
      <c r="I93" s="213"/>
      <c r="J93" s="213"/>
      <c r="K93" s="213"/>
      <c r="L93" s="213"/>
      <c r="M93" s="213"/>
      <c r="N93" s="213"/>
      <c r="O93" s="213"/>
      <c r="P93" s="213"/>
      <c r="Q93" s="213"/>
      <c r="R93" s="213"/>
      <c r="S93" s="213"/>
      <c r="T93" s="213"/>
      <c r="U93" s="213"/>
      <c r="V93" s="213"/>
      <c r="W93" s="214">
        <f ca="1">0.000001*Stock!W93*$E93</f>
        <v>0</v>
      </c>
      <c r="X93" s="214">
        <f ca="1">0.000001*Stock!X93*$E93</f>
        <v>0</v>
      </c>
      <c r="Y93" s="214">
        <f ca="1">0.000001*Stock!Y93*$E93</f>
        <v>0</v>
      </c>
      <c r="Z93" s="214">
        <f ca="1">0.000001*Stock!Z93*$E93</f>
        <v>0</v>
      </c>
      <c r="AA93" s="214">
        <f ca="1">0.000001*Stock!AA93*$E93</f>
        <v>0</v>
      </c>
      <c r="AB93" s="214">
        <f ca="1">0.000001*Stock!AB93*$E93</f>
        <v>0</v>
      </c>
      <c r="AC93" s="214">
        <f ca="1">0.000001*Stock!AC93*$E93</f>
        <v>0</v>
      </c>
      <c r="AD93" s="214">
        <f ca="1">0.000001*Stock!AD93*$E93</f>
        <v>0</v>
      </c>
      <c r="AE93" s="214">
        <f ca="1">0.000001*Stock!AE93*$E93</f>
        <v>0</v>
      </c>
      <c r="AF93" s="214">
        <f ca="1">0.000001*Stock!AF93*$E93</f>
        <v>0</v>
      </c>
      <c r="AG93" s="214">
        <f ca="1">0.000001*Stock!AG93*$E93</f>
        <v>0</v>
      </c>
      <c r="AH93" s="214">
        <f ca="1">0.000001*Stock!AH93*$E93</f>
        <v>0</v>
      </c>
      <c r="AI93" s="214">
        <f ca="1">0.000001*Stock!AI93*$E93</f>
        <v>0</v>
      </c>
      <c r="AJ93" s="214">
        <f ca="1">0.000001*Stock!AJ93*$E93</f>
        <v>0</v>
      </c>
      <c r="AK93" s="214">
        <f ca="1">0.000001*Stock!AK93*$E93</f>
        <v>0</v>
      </c>
      <c r="AL93" s="214">
        <f ca="1">0.000001*Stock!AL93*$E93</f>
        <v>0</v>
      </c>
      <c r="AM93" s="214">
        <f ca="1">0.000001*Stock!AM93*$E93</f>
        <v>0</v>
      </c>
      <c r="AN93" s="214">
        <f ca="1">0.000001*Stock!AN93*$E93</f>
        <v>0</v>
      </c>
      <c r="AO93" s="214">
        <f ca="1">0.000001*Stock!AO93*$E93</f>
        <v>0</v>
      </c>
      <c r="AP93" s="214">
        <f ca="1">0.000001*Stock!AP93*$E93</f>
        <v>0</v>
      </c>
      <c r="AQ93" s="214">
        <f ca="1">0.000001*Stock!AQ93*$E93</f>
        <v>0</v>
      </c>
      <c r="AR93" s="214">
        <f ca="1">0.000001*Stock!AR93*$E93</f>
        <v>0</v>
      </c>
      <c r="AS93" s="214">
        <f ca="1">0.000001*Stock!AS93*$E93</f>
        <v>0</v>
      </c>
      <c r="AT93" s="214">
        <f ca="1">0.000001*Stock!AT93*$E93</f>
        <v>0</v>
      </c>
      <c r="AU93" s="214">
        <f>0.000001*Stock!AU93*$E93</f>
        <v>0</v>
      </c>
      <c r="AV93" s="214">
        <f>0.000001*Stock!AV93*$E93</f>
        <v>0</v>
      </c>
      <c r="AW93" s="214">
        <f>0.000001*Stock!AW93*$E93</f>
        <v>0</v>
      </c>
      <c r="AX93" s="218">
        <f>0.000001*Stock!AX93*(2*$E93/3+$F93/3)</f>
        <v>0</v>
      </c>
      <c r="AY93" s="218">
        <f>0.000001*Stock!AY93*($E93/3+2*$F93/3)</f>
        <v>0</v>
      </c>
      <c r="AZ93" s="214">
        <f>0.000001*Stock!AZ93*$F93</f>
        <v>0</v>
      </c>
      <c r="BA93" s="214">
        <f>0.000001*Stock!BA93*$F93</f>
        <v>0</v>
      </c>
      <c r="BB93" s="214">
        <f>0.000001*Stock!BB93*$F93</f>
        <v>0</v>
      </c>
      <c r="BC93" s="214">
        <f>0.000001*Stock!BC93*$F93</f>
        <v>0</v>
      </c>
      <c r="BD93" s="214">
        <f>0.000001*Stock!BD93*$F93</f>
        <v>0</v>
      </c>
      <c r="BE93" s="214">
        <f>0.000001*Stock!BE93*$F93</f>
        <v>0</v>
      </c>
      <c r="BF93" s="214">
        <f>0.000001*Stock!BF93*$F93</f>
        <v>0</v>
      </c>
      <c r="BG93" s="214">
        <f>0.000001*Stock!BG93*$F93</f>
        <v>0</v>
      </c>
      <c r="BH93" s="214">
        <f>0.000001*Stock!BH93*$F93</f>
        <v>0</v>
      </c>
      <c r="BI93" s="214">
        <f>0.000001*Stock!BI93*$F93</f>
        <v>0</v>
      </c>
      <c r="BJ93" s="214">
        <f>0.000001*Stock!BJ93*$F93</f>
        <v>0</v>
      </c>
      <c r="BK93" s="214">
        <f>0.000001*Stock!BK93*$F93</f>
        <v>0</v>
      </c>
      <c r="BL93" s="214">
        <f>0.000001*Stock!BL93*$F93</f>
        <v>0</v>
      </c>
      <c r="BM93" s="214">
        <f>0.000001*Stock!BM93*$F93</f>
        <v>0</v>
      </c>
      <c r="BN93" s="214">
        <f>0.000001*Stock!BN93*$F93</f>
        <v>0</v>
      </c>
      <c r="BO93" s="214">
        <f>0.000001*Stock!BO93*$F93</f>
        <v>0</v>
      </c>
      <c r="BP93" s="214">
        <f>0.000001*Stock!BP93*$F93</f>
        <v>0</v>
      </c>
      <c r="BQ93" s="214">
        <f>0.000001*Stock!BQ93*$F93</f>
        <v>0</v>
      </c>
      <c r="BR93" s="214">
        <f>0.000001*Stock!BR93*$F93</f>
        <v>0</v>
      </c>
      <c r="BS93" s="214">
        <f>0.000001*Stock!BS93*$F93</f>
        <v>0</v>
      </c>
      <c r="BT93" s="214">
        <f>0.000001*Stock!BT93*$F93</f>
        <v>0</v>
      </c>
      <c r="BU93" s="214">
        <f>0.000001*Stock!BU93*$F93</f>
        <v>0</v>
      </c>
      <c r="BV93" s="214">
        <f>0.000001*Stock!BV93*$F93</f>
        <v>0</v>
      </c>
      <c r="BW93" s="214">
        <f>0.000001*Stock!BW93*$F93</f>
        <v>0</v>
      </c>
      <c r="BX93" s="214">
        <f>0.000001*Stock!BX93*$F93</f>
        <v>0</v>
      </c>
      <c r="BY93" s="214">
        <f>0.000001*Stock!BY93*$F93</f>
        <v>0</v>
      </c>
      <c r="BZ93" s="214">
        <f>0.000001*Stock!BZ93*$F93</f>
        <v>0</v>
      </c>
      <c r="CA93" s="214">
        <f>0.000001*Stock!CA93*$F93</f>
        <v>0</v>
      </c>
      <c r="CB93" s="214">
        <f>0.000001*Stock!CB93*$F93</f>
        <v>0</v>
      </c>
      <c r="CC93" s="214">
        <f>0.000001*Stock!CC93*$F93</f>
        <v>0</v>
      </c>
      <c r="CD93" s="214">
        <f>0.000001*Stock!CD93*$F93</f>
        <v>0</v>
      </c>
      <c r="CE93" s="214">
        <f>0.000001*Stock!CE93*$F93</f>
        <v>0</v>
      </c>
    </row>
    <row r="94" spans="2:83" x14ac:dyDescent="0.25">
      <c r="B94" s="307"/>
      <c r="C94" s="54" t="s">
        <v>23</v>
      </c>
      <c r="E94" s="35">
        <f t="shared" ref="E94" si="113">E144</f>
        <v>13120</v>
      </c>
      <c r="F94" s="64"/>
      <c r="G94" s="213"/>
      <c r="H94" s="213"/>
      <c r="I94" s="213"/>
      <c r="J94" s="213"/>
      <c r="K94" s="213"/>
      <c r="L94" s="213"/>
      <c r="M94" s="213"/>
      <c r="N94" s="213"/>
      <c r="O94" s="213"/>
      <c r="P94" s="213"/>
      <c r="Q94" s="213"/>
      <c r="R94" s="213"/>
      <c r="S94" s="213"/>
      <c r="T94" s="213"/>
      <c r="U94" s="213"/>
      <c r="V94" s="213"/>
      <c r="W94" s="214">
        <f ca="1">0.000001*Stock!W94*$E94</f>
        <v>0</v>
      </c>
      <c r="X94" s="214">
        <f ca="1">0.000001*Stock!X94*$E94</f>
        <v>0</v>
      </c>
      <c r="Y94" s="214">
        <f ca="1">0.000001*Stock!Y94*$E94</f>
        <v>0</v>
      </c>
      <c r="Z94" s="214">
        <f ca="1">0.000001*Stock!Z94*$E94</f>
        <v>0</v>
      </c>
      <c r="AA94" s="214">
        <f ca="1">0.000001*Stock!AA94*$E94</f>
        <v>0</v>
      </c>
      <c r="AB94" s="214">
        <f ca="1">0.000001*Stock!AB94*$E94</f>
        <v>0</v>
      </c>
      <c r="AC94" s="214">
        <f ca="1">0.000001*Stock!AC94*$E94</f>
        <v>0</v>
      </c>
      <c r="AD94" s="214">
        <f ca="1">0.000001*Stock!AD94*$E94</f>
        <v>0</v>
      </c>
      <c r="AE94" s="214">
        <f ca="1">0.000001*Stock!AE94*$E94</f>
        <v>0</v>
      </c>
      <c r="AF94" s="214">
        <f ca="1">0.000001*Stock!AF94*$E94</f>
        <v>0</v>
      </c>
      <c r="AG94" s="214">
        <f ca="1">0.000001*Stock!AG94*$E94</f>
        <v>0</v>
      </c>
      <c r="AH94" s="214">
        <f ca="1">0.000001*Stock!AH94*$E94</f>
        <v>0</v>
      </c>
      <c r="AI94" s="214">
        <f ca="1">0.000001*Stock!AI94*$E94</f>
        <v>0</v>
      </c>
      <c r="AJ94" s="214">
        <f ca="1">0.000001*Stock!AJ94*$E94</f>
        <v>0</v>
      </c>
      <c r="AK94" s="214">
        <f ca="1">0.000001*Stock!AK94*$E94</f>
        <v>0</v>
      </c>
      <c r="AL94" s="214">
        <f ca="1">0.000001*Stock!AL94*$E94</f>
        <v>0</v>
      </c>
      <c r="AM94" s="214">
        <f ca="1">0.000001*Stock!AM94*$E94</f>
        <v>0</v>
      </c>
      <c r="AN94" s="214">
        <f ca="1">0.000001*Stock!AN94*$E94</f>
        <v>0</v>
      </c>
      <c r="AO94" s="214">
        <f ca="1">0.000001*Stock!AO94*$E94</f>
        <v>0</v>
      </c>
      <c r="AP94" s="214">
        <f ca="1">0.000001*Stock!AP94*$E94</f>
        <v>0</v>
      </c>
      <c r="AQ94" s="214">
        <f ca="1">0.000001*Stock!AQ94*$E94</f>
        <v>0</v>
      </c>
      <c r="AR94" s="214">
        <f ca="1">0.000001*Stock!AR94*$E94</f>
        <v>0</v>
      </c>
      <c r="AS94" s="214">
        <f ca="1">0.000001*Stock!AS94*$E94</f>
        <v>0</v>
      </c>
      <c r="AT94" s="214">
        <f ca="1">0.000001*Stock!AT94*$E94</f>
        <v>0</v>
      </c>
      <c r="AU94" s="214">
        <f>0.000001*Stock!AU94*$E94</f>
        <v>0</v>
      </c>
      <c r="AV94" s="214">
        <f>0.000001*Stock!AV94*$E94</f>
        <v>0</v>
      </c>
      <c r="AW94" s="214">
        <f>0.000001*Stock!AW94*$E94</f>
        <v>0</v>
      </c>
      <c r="AX94" s="218">
        <f>0.000001*Stock!AX94*(2*$E94/3+$F94/3)</f>
        <v>0</v>
      </c>
      <c r="AY94" s="218">
        <f>0.000001*Stock!AY94*($E94/3+2*$F94/3)</f>
        <v>0</v>
      </c>
      <c r="AZ94" s="214">
        <f>0.000001*Stock!AZ94*$F94</f>
        <v>0</v>
      </c>
      <c r="BA94" s="214">
        <f>0.000001*Stock!BA94*$F94</f>
        <v>0</v>
      </c>
      <c r="BB94" s="214">
        <f>0.000001*Stock!BB94*$F94</f>
        <v>0</v>
      </c>
      <c r="BC94" s="214">
        <f>0.000001*Stock!BC94*$F94</f>
        <v>0</v>
      </c>
      <c r="BD94" s="214">
        <f>0.000001*Stock!BD94*$F94</f>
        <v>0</v>
      </c>
      <c r="BE94" s="214">
        <f>0.000001*Stock!BE94*$F94</f>
        <v>0</v>
      </c>
      <c r="BF94" s="214">
        <f>0.000001*Stock!BF94*$F94</f>
        <v>0</v>
      </c>
      <c r="BG94" s="214">
        <f>0.000001*Stock!BG94*$F94</f>
        <v>0</v>
      </c>
      <c r="BH94" s="214">
        <f>0.000001*Stock!BH94*$F94</f>
        <v>0</v>
      </c>
      <c r="BI94" s="214">
        <f>0.000001*Stock!BI94*$F94</f>
        <v>0</v>
      </c>
      <c r="BJ94" s="214">
        <f>0.000001*Stock!BJ94*$F94</f>
        <v>0</v>
      </c>
      <c r="BK94" s="214">
        <f>0.000001*Stock!BK94*$F94</f>
        <v>0</v>
      </c>
      <c r="BL94" s="214">
        <f>0.000001*Stock!BL94*$F94</f>
        <v>0</v>
      </c>
      <c r="BM94" s="214">
        <f>0.000001*Stock!BM94*$F94</f>
        <v>0</v>
      </c>
      <c r="BN94" s="214">
        <f>0.000001*Stock!BN94*$F94</f>
        <v>0</v>
      </c>
      <c r="BO94" s="214">
        <f>0.000001*Stock!BO94*$F94</f>
        <v>0</v>
      </c>
      <c r="BP94" s="214">
        <f>0.000001*Stock!BP94*$F94</f>
        <v>0</v>
      </c>
      <c r="BQ94" s="214">
        <f>0.000001*Stock!BQ94*$F94</f>
        <v>0</v>
      </c>
      <c r="BR94" s="214">
        <f>0.000001*Stock!BR94*$F94</f>
        <v>0</v>
      </c>
      <c r="BS94" s="214">
        <f>0.000001*Stock!BS94*$F94</f>
        <v>0</v>
      </c>
      <c r="BT94" s="214">
        <f>0.000001*Stock!BT94*$F94</f>
        <v>0</v>
      </c>
      <c r="BU94" s="214">
        <f>0.000001*Stock!BU94*$F94</f>
        <v>0</v>
      </c>
      <c r="BV94" s="214">
        <f>0.000001*Stock!BV94*$F94</f>
        <v>0</v>
      </c>
      <c r="BW94" s="214">
        <f>0.000001*Stock!BW94*$F94</f>
        <v>0</v>
      </c>
      <c r="BX94" s="214">
        <f>0.000001*Stock!BX94*$F94</f>
        <v>0</v>
      </c>
      <c r="BY94" s="214">
        <f>0.000001*Stock!BY94*$F94</f>
        <v>0</v>
      </c>
      <c r="BZ94" s="214">
        <f>0.000001*Stock!BZ94*$F94</f>
        <v>0</v>
      </c>
      <c r="CA94" s="214">
        <f>0.000001*Stock!CA94*$F94</f>
        <v>0</v>
      </c>
      <c r="CB94" s="214">
        <f>0.000001*Stock!CB94*$F94</f>
        <v>0</v>
      </c>
      <c r="CC94" s="214">
        <f>0.000001*Stock!CC94*$F94</f>
        <v>0</v>
      </c>
      <c r="CD94" s="214">
        <f>0.000001*Stock!CD94*$F94</f>
        <v>0</v>
      </c>
      <c r="CE94" s="214">
        <f>0.000001*Stock!CE94*$F94</f>
        <v>0</v>
      </c>
    </row>
    <row r="95" spans="2:83" x14ac:dyDescent="0.25">
      <c r="B95" s="307"/>
      <c r="C95" s="3" t="s">
        <v>79</v>
      </c>
      <c r="E95" s="35"/>
      <c r="F95" s="64"/>
      <c r="G95" s="17"/>
      <c r="H95" s="17"/>
      <c r="I95" s="17"/>
      <c r="J95" s="17"/>
      <c r="K95" s="17"/>
      <c r="L95" s="17"/>
      <c r="M95" s="17"/>
      <c r="N95" s="17"/>
      <c r="O95" s="17"/>
      <c r="P95" s="17"/>
      <c r="Q95" s="17"/>
      <c r="R95" s="17"/>
      <c r="S95" s="17"/>
      <c r="T95" s="17"/>
      <c r="U95" s="17"/>
      <c r="V95" s="17"/>
      <c r="W95" s="30">
        <f ca="1">SUM(W92:W94)</f>
        <v>0</v>
      </c>
      <c r="X95" s="30">
        <f t="shared" ref="X95:CE95" ca="1" si="114">SUM(X92:X94)</f>
        <v>0</v>
      </c>
      <c r="Y95" s="30">
        <f t="shared" ca="1" si="114"/>
        <v>0</v>
      </c>
      <c r="Z95" s="30">
        <f t="shared" ca="1" si="114"/>
        <v>0</v>
      </c>
      <c r="AA95" s="30">
        <f t="shared" ca="1" si="114"/>
        <v>0</v>
      </c>
      <c r="AB95" s="30">
        <f t="shared" ca="1" si="114"/>
        <v>0</v>
      </c>
      <c r="AC95" s="30">
        <f t="shared" ca="1" si="114"/>
        <v>0</v>
      </c>
      <c r="AD95" s="30">
        <f t="shared" ca="1" si="114"/>
        <v>0</v>
      </c>
      <c r="AE95" s="30">
        <f t="shared" ca="1" si="114"/>
        <v>0</v>
      </c>
      <c r="AF95" s="30">
        <f t="shared" ca="1" si="114"/>
        <v>0</v>
      </c>
      <c r="AG95" s="30">
        <f t="shared" ca="1" si="114"/>
        <v>0</v>
      </c>
      <c r="AH95" s="30">
        <f t="shared" ca="1" si="114"/>
        <v>0</v>
      </c>
      <c r="AI95" s="30">
        <f t="shared" ca="1" si="114"/>
        <v>0</v>
      </c>
      <c r="AJ95" s="30">
        <f t="shared" ca="1" si="114"/>
        <v>0</v>
      </c>
      <c r="AK95" s="30">
        <f t="shared" ca="1" si="114"/>
        <v>0</v>
      </c>
      <c r="AL95" s="30">
        <f t="shared" ca="1" si="114"/>
        <v>0</v>
      </c>
      <c r="AM95" s="30">
        <f t="shared" ca="1" si="114"/>
        <v>0</v>
      </c>
      <c r="AN95" s="30">
        <f t="shared" ca="1" si="114"/>
        <v>0</v>
      </c>
      <c r="AO95" s="30">
        <f t="shared" ca="1" si="114"/>
        <v>0</v>
      </c>
      <c r="AP95" s="30">
        <f t="shared" ca="1" si="114"/>
        <v>0</v>
      </c>
      <c r="AQ95" s="30">
        <f t="shared" ca="1" si="114"/>
        <v>0</v>
      </c>
      <c r="AR95" s="30">
        <f t="shared" ca="1" si="114"/>
        <v>0</v>
      </c>
      <c r="AS95" s="30">
        <f t="shared" ca="1" si="114"/>
        <v>0</v>
      </c>
      <c r="AT95" s="30">
        <f t="shared" ca="1" si="114"/>
        <v>0</v>
      </c>
      <c r="AU95" s="30">
        <f t="shared" si="114"/>
        <v>0</v>
      </c>
      <c r="AV95" s="30">
        <f t="shared" si="114"/>
        <v>0</v>
      </c>
      <c r="AW95" s="30">
        <f t="shared" si="114"/>
        <v>0</v>
      </c>
      <c r="AX95" s="30">
        <f t="shared" si="114"/>
        <v>0</v>
      </c>
      <c r="AY95" s="30">
        <f t="shared" si="114"/>
        <v>0</v>
      </c>
      <c r="AZ95" s="30">
        <f t="shared" si="114"/>
        <v>0</v>
      </c>
      <c r="BA95" s="30">
        <f t="shared" si="114"/>
        <v>0</v>
      </c>
      <c r="BB95" s="30">
        <f t="shared" si="114"/>
        <v>0</v>
      </c>
      <c r="BC95" s="30">
        <f t="shared" si="114"/>
        <v>0</v>
      </c>
      <c r="BD95" s="30">
        <f t="shared" si="114"/>
        <v>0</v>
      </c>
      <c r="BE95" s="30">
        <f t="shared" si="114"/>
        <v>0</v>
      </c>
      <c r="BF95" s="30">
        <f t="shared" si="114"/>
        <v>0</v>
      </c>
      <c r="BG95" s="30">
        <f t="shared" si="114"/>
        <v>0</v>
      </c>
      <c r="BH95" s="30">
        <f t="shared" si="114"/>
        <v>0</v>
      </c>
      <c r="BI95" s="30">
        <f t="shared" si="114"/>
        <v>0</v>
      </c>
      <c r="BJ95" s="30">
        <f t="shared" si="114"/>
        <v>0</v>
      </c>
      <c r="BK95" s="30">
        <f t="shared" si="114"/>
        <v>0</v>
      </c>
      <c r="BL95" s="30">
        <f t="shared" si="114"/>
        <v>0</v>
      </c>
      <c r="BM95" s="30">
        <f t="shared" si="114"/>
        <v>0</v>
      </c>
      <c r="BN95" s="30">
        <f t="shared" si="114"/>
        <v>0</v>
      </c>
      <c r="BO95" s="30">
        <f t="shared" si="114"/>
        <v>0</v>
      </c>
      <c r="BP95" s="30">
        <f t="shared" si="114"/>
        <v>0</v>
      </c>
      <c r="BQ95" s="30">
        <f t="shared" si="114"/>
        <v>0</v>
      </c>
      <c r="BR95" s="30">
        <f t="shared" si="114"/>
        <v>0</v>
      </c>
      <c r="BS95" s="30">
        <f t="shared" si="114"/>
        <v>0</v>
      </c>
      <c r="BT95" s="30">
        <f t="shared" si="114"/>
        <v>0</v>
      </c>
      <c r="BU95" s="30">
        <f t="shared" si="114"/>
        <v>0</v>
      </c>
      <c r="BV95" s="30">
        <f t="shared" si="114"/>
        <v>0</v>
      </c>
      <c r="BW95" s="30">
        <f t="shared" si="114"/>
        <v>0</v>
      </c>
      <c r="BX95" s="30">
        <f t="shared" si="114"/>
        <v>0</v>
      </c>
      <c r="BY95" s="30">
        <f t="shared" si="114"/>
        <v>0</v>
      </c>
      <c r="BZ95" s="30">
        <f t="shared" si="114"/>
        <v>0</v>
      </c>
      <c r="CA95" s="30">
        <f t="shared" si="114"/>
        <v>0</v>
      </c>
      <c r="CB95" s="30">
        <f t="shared" si="114"/>
        <v>0</v>
      </c>
      <c r="CC95" s="30">
        <f t="shared" si="114"/>
        <v>0</v>
      </c>
      <c r="CD95" s="30">
        <f t="shared" si="114"/>
        <v>0</v>
      </c>
      <c r="CE95" s="30">
        <f t="shared" si="114"/>
        <v>0</v>
      </c>
    </row>
    <row r="96" spans="2:83" x14ac:dyDescent="0.25">
      <c r="B96" s="307" t="s">
        <v>5</v>
      </c>
      <c r="C96" s="54" t="s">
        <v>24</v>
      </c>
      <c r="E96" s="35"/>
      <c r="F96" s="64"/>
      <c r="W96" s="214"/>
      <c r="X96" s="214"/>
      <c r="Y96" s="214"/>
      <c r="Z96" s="214"/>
      <c r="AA96" s="214"/>
      <c r="AB96" s="214"/>
      <c r="AC96" s="214"/>
      <c r="AD96" s="214"/>
      <c r="AE96" s="214"/>
      <c r="AF96" s="214"/>
      <c r="AG96" s="214"/>
      <c r="AH96" s="214"/>
      <c r="AI96" s="214"/>
      <c r="AJ96" s="214"/>
      <c r="AK96" s="214"/>
      <c r="AL96" s="214"/>
      <c r="AM96" s="214"/>
      <c r="AN96" s="214"/>
      <c r="AO96" s="214"/>
      <c r="AP96" s="219">
        <f ca="1">0.000001*Stock!AP96*AP105</f>
        <v>2.3805561599999996E-3</v>
      </c>
      <c r="AQ96" s="219">
        <f ca="1">0.000001*Stock!AQ96*AQ105</f>
        <v>5.8646841600000004E-3</v>
      </c>
      <c r="AR96" s="219">
        <f ca="1">0.000001*Stock!AR96*AR105</f>
        <v>1.1809142280000001E-2</v>
      </c>
      <c r="AS96" s="219">
        <f ca="1">0.000001*Stock!AS96*AS105</f>
        <v>2.1994685999999996E-2</v>
      </c>
      <c r="AT96" s="219">
        <f ca="1">0.000001*Stock!AT96*AT105</f>
        <v>4.1950139459999994E-2</v>
      </c>
      <c r="AU96" s="219">
        <f>0.000001*Stock!AU96*AU105</f>
        <v>0</v>
      </c>
      <c r="AV96" s="219">
        <f>0.000001*Stock!AV96*AV105</f>
        <v>0</v>
      </c>
      <c r="AW96" s="219">
        <f>0.000001*Stock!AW96*AW105</f>
        <v>0</v>
      </c>
      <c r="AX96" s="219">
        <f>0.000001*Stock!AX96*AX105</f>
        <v>0</v>
      </c>
      <c r="AY96" s="219">
        <f>0.000001*Stock!AY96*AY105</f>
        <v>0</v>
      </c>
      <c r="AZ96" s="219">
        <f>0.000001*Stock!AZ96*AZ105</f>
        <v>0</v>
      </c>
      <c r="BA96" s="219">
        <f>0.000001*Stock!BA96*BA105</f>
        <v>0</v>
      </c>
      <c r="BB96" s="219">
        <f>0.000001*Stock!BB96*BB105</f>
        <v>0</v>
      </c>
      <c r="BC96" s="219">
        <f>0.000001*Stock!BC96*BC105</f>
        <v>0</v>
      </c>
      <c r="BD96" s="219">
        <f>0.000001*Stock!BD96*BD105</f>
        <v>0</v>
      </c>
      <c r="BE96" s="219">
        <f>0.000001*Stock!BE96*BE105</f>
        <v>0</v>
      </c>
      <c r="BF96" s="219">
        <f>0.000001*Stock!BF96*BF105</f>
        <v>0</v>
      </c>
      <c r="BG96" s="219">
        <f>0.000001*Stock!BG96*BG105</f>
        <v>0</v>
      </c>
      <c r="BH96" s="219">
        <f>0.000001*Stock!BH96*BH105</f>
        <v>0</v>
      </c>
      <c r="BI96" s="219">
        <f>0.000001*Stock!BI96*BI105</f>
        <v>0</v>
      </c>
      <c r="BJ96" s="219">
        <f>0.000001*Stock!BJ96*BJ105</f>
        <v>0</v>
      </c>
      <c r="BK96" s="219">
        <f>0.000001*Stock!BK96*BK105</f>
        <v>0</v>
      </c>
      <c r="BL96" s="219">
        <f>0.000001*Stock!BL96*BL105</f>
        <v>0</v>
      </c>
      <c r="BM96" s="219">
        <f>0.000001*Stock!BM96*BM105</f>
        <v>0</v>
      </c>
      <c r="BN96" s="219">
        <f>0.000001*Stock!BN96*BN105</f>
        <v>0</v>
      </c>
      <c r="BO96" s="219">
        <f>0.000001*Stock!BO96*BO105</f>
        <v>0</v>
      </c>
      <c r="BP96" s="219">
        <f>0.000001*Stock!BP96*BP105</f>
        <v>0</v>
      </c>
      <c r="BQ96" s="219">
        <f>0.000001*Stock!BQ96*BQ105</f>
        <v>0</v>
      </c>
      <c r="BR96" s="219">
        <f>0.000001*Stock!BR96*BR105</f>
        <v>0</v>
      </c>
      <c r="BS96" s="219">
        <f>0.000001*Stock!BS96*BS105</f>
        <v>0</v>
      </c>
      <c r="BT96" s="219">
        <f>0.000001*Stock!BT96*BT105</f>
        <v>0</v>
      </c>
      <c r="BU96" s="219">
        <f>0.000001*Stock!BU96*BU105</f>
        <v>0</v>
      </c>
      <c r="BV96" s="219">
        <f>0.000001*Stock!BV96*BV105</f>
        <v>0</v>
      </c>
      <c r="BW96" s="219">
        <f>0.000001*Stock!BW96*BW105</f>
        <v>0</v>
      </c>
      <c r="BX96" s="219">
        <f>0.000001*Stock!BX96*BX105</f>
        <v>0</v>
      </c>
      <c r="BY96" s="219">
        <f>0.000001*Stock!BY96*BY105</f>
        <v>0</v>
      </c>
      <c r="BZ96" s="219">
        <f>0.000001*Stock!BZ96*BZ105</f>
        <v>0</v>
      </c>
      <c r="CA96" s="219">
        <f>0.000001*Stock!CA96*CA105</f>
        <v>0</v>
      </c>
      <c r="CB96" s="219">
        <f>0.000001*Stock!CB96*CB105</f>
        <v>0</v>
      </c>
      <c r="CC96" s="219">
        <f>0.000001*Stock!CC96*CC105</f>
        <v>0</v>
      </c>
      <c r="CD96" s="219">
        <f>0.000001*Stock!CD96*CD105</f>
        <v>0</v>
      </c>
      <c r="CE96" s="219">
        <f>0.000001*Stock!CE96*CE105</f>
        <v>0</v>
      </c>
    </row>
    <row r="97" spans="2:84" x14ac:dyDescent="0.25">
      <c r="B97" s="307"/>
      <c r="C97" s="54" t="s">
        <v>25</v>
      </c>
      <c r="E97" s="35"/>
      <c r="F97" s="64"/>
      <c r="W97" s="214"/>
      <c r="X97" s="214"/>
      <c r="Y97" s="214"/>
      <c r="Z97" s="214"/>
      <c r="AA97" s="214"/>
      <c r="AB97" s="214"/>
      <c r="AC97" s="214"/>
      <c r="AD97" s="214"/>
      <c r="AE97" s="214"/>
      <c r="AF97" s="214"/>
      <c r="AG97" s="214"/>
      <c r="AH97" s="214"/>
      <c r="AI97" s="214"/>
      <c r="AJ97" s="214"/>
      <c r="AK97" s="214"/>
      <c r="AL97" s="214"/>
      <c r="AM97" s="214"/>
      <c r="AN97" s="214"/>
      <c r="AO97" s="214"/>
      <c r="AP97" s="219">
        <f ca="1">0.000001*Stock!AP97*AP106</f>
        <v>8.8296615749999981E-4</v>
      </c>
      <c r="AQ97" s="219">
        <f ca="1">0.000001*Stock!AQ97*AQ106</f>
        <v>2.43090475155E-3</v>
      </c>
      <c r="AR97" s="219">
        <f ca="1">0.000001*Stock!AR97*AR106</f>
        <v>5.9986935744E-3</v>
      </c>
      <c r="AS97" s="219">
        <f ca="1">0.000001*Stock!AS97*AS106</f>
        <v>1.3674916874400001E-2</v>
      </c>
      <c r="AT97" s="219">
        <f ca="1">0.000001*Stock!AT97*AT106</f>
        <v>3.4285458914399998E-2</v>
      </c>
      <c r="AU97" s="219">
        <f>0.000001*Stock!AU97*AU106</f>
        <v>0</v>
      </c>
      <c r="AV97" s="219">
        <f>0.000001*Stock!AV97*AV106</f>
        <v>0</v>
      </c>
      <c r="AW97" s="219">
        <f>0.000001*Stock!AW97*AW106</f>
        <v>0</v>
      </c>
      <c r="AX97" s="219">
        <f>0.000001*Stock!AX97*AX106</f>
        <v>0</v>
      </c>
      <c r="AY97" s="219">
        <f>0.000001*Stock!AY97*AY106</f>
        <v>0</v>
      </c>
      <c r="AZ97" s="219">
        <f>0.000001*Stock!AZ97*AZ106</f>
        <v>0</v>
      </c>
      <c r="BA97" s="219">
        <f>0.000001*Stock!BA97*BA106</f>
        <v>0</v>
      </c>
      <c r="BB97" s="219">
        <f>0.000001*Stock!BB97*BB106</f>
        <v>0</v>
      </c>
      <c r="BC97" s="219">
        <f>0.000001*Stock!BC97*BC106</f>
        <v>0</v>
      </c>
      <c r="BD97" s="219">
        <f>0.000001*Stock!BD97*BD106</f>
        <v>0</v>
      </c>
      <c r="BE97" s="219">
        <f>0.000001*Stock!BE97*BE106</f>
        <v>0</v>
      </c>
      <c r="BF97" s="219">
        <f>0.000001*Stock!BF97*BF106</f>
        <v>0</v>
      </c>
      <c r="BG97" s="219">
        <f>0.000001*Stock!BG97*BG106</f>
        <v>0</v>
      </c>
      <c r="BH97" s="219">
        <f>0.000001*Stock!BH97*BH106</f>
        <v>0</v>
      </c>
      <c r="BI97" s="219">
        <f>0.000001*Stock!BI97*BI106</f>
        <v>0</v>
      </c>
      <c r="BJ97" s="219">
        <f>0.000001*Stock!BJ97*BJ106</f>
        <v>0</v>
      </c>
      <c r="BK97" s="219">
        <f>0.000001*Stock!BK97*BK106</f>
        <v>0</v>
      </c>
      <c r="BL97" s="219">
        <f>0.000001*Stock!BL97*BL106</f>
        <v>0</v>
      </c>
      <c r="BM97" s="219">
        <f>0.000001*Stock!BM97*BM106</f>
        <v>0</v>
      </c>
      <c r="BN97" s="219">
        <f>0.000001*Stock!BN97*BN106</f>
        <v>0</v>
      </c>
      <c r="BO97" s="219">
        <f>0.000001*Stock!BO97*BO106</f>
        <v>0</v>
      </c>
      <c r="BP97" s="219">
        <f>0.000001*Stock!BP97*BP106</f>
        <v>0</v>
      </c>
      <c r="BQ97" s="219">
        <f>0.000001*Stock!BQ97*BQ106</f>
        <v>0</v>
      </c>
      <c r="BR97" s="219">
        <f>0.000001*Stock!BR97*BR106</f>
        <v>0</v>
      </c>
      <c r="BS97" s="219">
        <f>0.000001*Stock!BS97*BS106</f>
        <v>0</v>
      </c>
      <c r="BT97" s="219">
        <f>0.000001*Stock!BT97*BT106</f>
        <v>0</v>
      </c>
      <c r="BU97" s="219">
        <f>0.000001*Stock!BU97*BU106</f>
        <v>0</v>
      </c>
      <c r="BV97" s="219">
        <f>0.000001*Stock!BV97*BV106</f>
        <v>0</v>
      </c>
      <c r="BW97" s="219">
        <f>0.000001*Stock!BW97*BW106</f>
        <v>0</v>
      </c>
      <c r="BX97" s="219">
        <f>0.000001*Stock!BX97*BX106</f>
        <v>0</v>
      </c>
      <c r="BY97" s="219">
        <f>0.000001*Stock!BY97*BY106</f>
        <v>0</v>
      </c>
      <c r="BZ97" s="219">
        <f>0.000001*Stock!BZ97*BZ106</f>
        <v>0</v>
      </c>
      <c r="CA97" s="219">
        <f>0.000001*Stock!CA97*CA106</f>
        <v>0</v>
      </c>
      <c r="CB97" s="219">
        <f>0.000001*Stock!CB97*CB106</f>
        <v>0</v>
      </c>
      <c r="CC97" s="219">
        <f>0.000001*Stock!CC97*CC106</f>
        <v>0</v>
      </c>
      <c r="CD97" s="219">
        <f>0.000001*Stock!CD97*CD106</f>
        <v>0</v>
      </c>
      <c r="CE97" s="219">
        <f>0.000001*Stock!CE97*CE106</f>
        <v>0</v>
      </c>
    </row>
    <row r="98" spans="2:84" x14ac:dyDescent="0.25">
      <c r="B98" s="307"/>
      <c r="C98" s="3" t="s">
        <v>80</v>
      </c>
      <c r="E98" s="35"/>
      <c r="F98" s="64"/>
      <c r="W98" s="30">
        <f t="shared" ref="W98:CE98" si="115">W96+W97</f>
        <v>0</v>
      </c>
      <c r="X98" s="30">
        <f t="shared" si="115"/>
        <v>0</v>
      </c>
      <c r="Y98" s="30">
        <f t="shared" si="115"/>
        <v>0</v>
      </c>
      <c r="Z98" s="30">
        <f t="shared" si="115"/>
        <v>0</v>
      </c>
      <c r="AA98" s="30">
        <f t="shared" si="115"/>
        <v>0</v>
      </c>
      <c r="AB98" s="30">
        <f t="shared" si="115"/>
        <v>0</v>
      </c>
      <c r="AC98" s="30">
        <f t="shared" si="115"/>
        <v>0</v>
      </c>
      <c r="AD98" s="30">
        <f t="shared" si="115"/>
        <v>0</v>
      </c>
      <c r="AE98" s="30">
        <f t="shared" si="115"/>
        <v>0</v>
      </c>
      <c r="AF98" s="30">
        <f t="shared" si="115"/>
        <v>0</v>
      </c>
      <c r="AG98" s="30">
        <f t="shared" si="115"/>
        <v>0</v>
      </c>
      <c r="AH98" s="30">
        <f t="shared" si="115"/>
        <v>0</v>
      </c>
      <c r="AI98" s="30">
        <f t="shared" si="115"/>
        <v>0</v>
      </c>
      <c r="AJ98" s="30">
        <f t="shared" si="115"/>
        <v>0</v>
      </c>
      <c r="AK98" s="30">
        <f t="shared" si="115"/>
        <v>0</v>
      </c>
      <c r="AL98" s="30">
        <f t="shared" si="115"/>
        <v>0</v>
      </c>
      <c r="AM98" s="30">
        <f t="shared" si="115"/>
        <v>0</v>
      </c>
      <c r="AN98" s="30">
        <f t="shared" si="115"/>
        <v>0</v>
      </c>
      <c r="AO98" s="30">
        <f t="shared" si="115"/>
        <v>0</v>
      </c>
      <c r="AP98" s="30">
        <f t="shared" ca="1" si="115"/>
        <v>3.2635223174999994E-3</v>
      </c>
      <c r="AQ98" s="30">
        <f t="shared" ca="1" si="115"/>
        <v>8.29558891155E-3</v>
      </c>
      <c r="AR98" s="30">
        <f t="shared" ca="1" si="115"/>
        <v>1.78078358544E-2</v>
      </c>
      <c r="AS98" s="30">
        <f t="shared" ca="1" si="115"/>
        <v>3.5669602874399998E-2</v>
      </c>
      <c r="AT98" s="30">
        <f t="shared" ca="1" si="115"/>
        <v>7.6235598374399999E-2</v>
      </c>
      <c r="AU98" s="30">
        <f t="shared" si="115"/>
        <v>0</v>
      </c>
      <c r="AV98" s="30">
        <f t="shared" si="115"/>
        <v>0</v>
      </c>
      <c r="AW98" s="30">
        <f t="shared" si="115"/>
        <v>0</v>
      </c>
      <c r="AX98" s="30">
        <f t="shared" si="115"/>
        <v>0</v>
      </c>
      <c r="AY98" s="30">
        <f t="shared" si="115"/>
        <v>0</v>
      </c>
      <c r="AZ98" s="30">
        <f t="shared" si="115"/>
        <v>0</v>
      </c>
      <c r="BA98" s="30">
        <f t="shared" si="115"/>
        <v>0</v>
      </c>
      <c r="BB98" s="30">
        <f t="shared" si="115"/>
        <v>0</v>
      </c>
      <c r="BC98" s="30">
        <f t="shared" si="115"/>
        <v>0</v>
      </c>
      <c r="BD98" s="30">
        <f t="shared" si="115"/>
        <v>0</v>
      </c>
      <c r="BE98" s="30">
        <f t="shared" si="115"/>
        <v>0</v>
      </c>
      <c r="BF98" s="30">
        <f t="shared" si="115"/>
        <v>0</v>
      </c>
      <c r="BG98" s="30">
        <f t="shared" si="115"/>
        <v>0</v>
      </c>
      <c r="BH98" s="30">
        <f t="shared" si="115"/>
        <v>0</v>
      </c>
      <c r="BI98" s="30">
        <f t="shared" si="115"/>
        <v>0</v>
      </c>
      <c r="BJ98" s="30">
        <f t="shared" si="115"/>
        <v>0</v>
      </c>
      <c r="BK98" s="30">
        <f t="shared" si="115"/>
        <v>0</v>
      </c>
      <c r="BL98" s="30">
        <f t="shared" si="115"/>
        <v>0</v>
      </c>
      <c r="BM98" s="30">
        <f t="shared" si="115"/>
        <v>0</v>
      </c>
      <c r="BN98" s="30">
        <f t="shared" si="115"/>
        <v>0</v>
      </c>
      <c r="BO98" s="30">
        <f t="shared" si="115"/>
        <v>0</v>
      </c>
      <c r="BP98" s="30">
        <f t="shared" si="115"/>
        <v>0</v>
      </c>
      <c r="BQ98" s="30">
        <f t="shared" si="115"/>
        <v>0</v>
      </c>
      <c r="BR98" s="30">
        <f t="shared" si="115"/>
        <v>0</v>
      </c>
      <c r="BS98" s="30">
        <f t="shared" si="115"/>
        <v>0</v>
      </c>
      <c r="BT98" s="30">
        <f t="shared" si="115"/>
        <v>0</v>
      </c>
      <c r="BU98" s="30">
        <f t="shared" si="115"/>
        <v>0</v>
      </c>
      <c r="BV98" s="30">
        <f t="shared" si="115"/>
        <v>0</v>
      </c>
      <c r="BW98" s="30">
        <f t="shared" si="115"/>
        <v>0</v>
      </c>
      <c r="BX98" s="30">
        <f t="shared" si="115"/>
        <v>0</v>
      </c>
      <c r="BY98" s="30">
        <f t="shared" si="115"/>
        <v>0</v>
      </c>
      <c r="BZ98" s="30">
        <f t="shared" si="115"/>
        <v>0</v>
      </c>
      <c r="CA98" s="30">
        <f t="shared" si="115"/>
        <v>0</v>
      </c>
      <c r="CB98" s="30">
        <f t="shared" si="115"/>
        <v>0</v>
      </c>
      <c r="CC98" s="30">
        <f t="shared" si="115"/>
        <v>0</v>
      </c>
      <c r="CD98" s="30">
        <f t="shared" si="115"/>
        <v>0</v>
      </c>
      <c r="CE98" s="30">
        <f t="shared" si="115"/>
        <v>0</v>
      </c>
    </row>
    <row r="99" spans="2:84" s="207" customFormat="1" x14ac:dyDescent="0.25">
      <c r="B99" s="329"/>
      <c r="C99" s="209" t="s">
        <v>36</v>
      </c>
      <c r="E99" s="35">
        <f t="shared" ref="E99" si="116">E149</f>
        <v>513</v>
      </c>
      <c r="F99" s="64"/>
      <c r="G99" s="210"/>
      <c r="H99" s="210"/>
      <c r="I99" s="210"/>
      <c r="J99" s="210"/>
      <c r="K99" s="210"/>
      <c r="L99" s="210"/>
      <c r="M99" s="210"/>
      <c r="N99" s="210"/>
      <c r="O99" s="210"/>
      <c r="P99" s="210"/>
      <c r="Q99" s="210"/>
      <c r="R99" s="210"/>
      <c r="S99" s="210"/>
      <c r="T99" s="210"/>
      <c r="U99" s="210"/>
      <c r="V99" s="210"/>
      <c r="W99" s="214">
        <f ca="1">0.000001*Stock!W99*$E99</f>
        <v>0</v>
      </c>
      <c r="X99" s="214">
        <f ca="1">0.000001*Stock!X99*$E99</f>
        <v>0</v>
      </c>
      <c r="Y99" s="214">
        <f ca="1">0.000001*Stock!Y99*$E99</f>
        <v>0</v>
      </c>
      <c r="Z99" s="214">
        <f ca="1">0.000001*Stock!Z99*$E99</f>
        <v>0</v>
      </c>
      <c r="AA99" s="214">
        <f ca="1">0.000001*Stock!AA99*$E99</f>
        <v>0</v>
      </c>
      <c r="AB99" s="214">
        <f ca="1">0.000001*Stock!AB99*$E99</f>
        <v>0</v>
      </c>
      <c r="AC99" s="214">
        <f ca="1">0.000001*Stock!AC99*$E99</f>
        <v>0</v>
      </c>
      <c r="AD99" s="214">
        <f ca="1">0.000001*Stock!AD99*$E99</f>
        <v>0</v>
      </c>
      <c r="AE99" s="214">
        <f ca="1">0.000001*Stock!AE99*$E99</f>
        <v>0</v>
      </c>
      <c r="AF99" s="214">
        <f ca="1">0.000001*Stock!AF99*$E99</f>
        <v>0</v>
      </c>
      <c r="AG99" s="214">
        <f ca="1">0.000001*Stock!AG99*$E99</f>
        <v>0</v>
      </c>
      <c r="AH99" s="214">
        <f ca="1">0.000001*Stock!AH99*$E99</f>
        <v>0</v>
      </c>
      <c r="AI99" s="214">
        <f ca="1">0.000001*Stock!AI99*$E99</f>
        <v>0</v>
      </c>
      <c r="AJ99" s="214">
        <f ca="1">0.000001*Stock!AJ99*$E99</f>
        <v>0</v>
      </c>
      <c r="AK99" s="214">
        <f ca="1">0.000001*Stock!AK99*$E99</f>
        <v>0</v>
      </c>
      <c r="AL99" s="214">
        <f ca="1">0.000001*Stock!AL99*$E99</f>
        <v>0</v>
      </c>
      <c r="AM99" s="214">
        <f ca="1">0.000001*Stock!AM99*$E99</f>
        <v>0</v>
      </c>
      <c r="AN99" s="214">
        <f ca="1">0.000001*Stock!AN99*$E99</f>
        <v>0</v>
      </c>
      <c r="AO99" s="214">
        <f ca="1">0.000001*Stock!AO99*$E99</f>
        <v>0</v>
      </c>
      <c r="AP99" s="214">
        <f ca="1">0.000001*Stock!AP99*$E99</f>
        <v>3.8474999999999995E-2</v>
      </c>
      <c r="AQ99" s="214">
        <f ca="1">0.000001*Stock!AQ99*$E99</f>
        <v>9.5760000000000012E-2</v>
      </c>
      <c r="AR99" s="214">
        <f ca="1">0.000001*Stock!AR99*$E99</f>
        <v>0.15218999999999999</v>
      </c>
      <c r="AS99" s="214">
        <f ca="1">0.000001*Stock!AS99*$E99</f>
        <v>0.21622000000000002</v>
      </c>
      <c r="AT99" s="214">
        <f ca="1">0.000001*Stock!AT99*$E99</f>
        <v>0.27312499999999995</v>
      </c>
      <c r="AU99" s="214">
        <f>0.000001*Stock!AU99*$E99</f>
        <v>0</v>
      </c>
      <c r="AV99" s="214">
        <f>0.000001*Stock!AV99*$E99</f>
        <v>0</v>
      </c>
      <c r="AW99" s="214">
        <f>0.000001*Stock!AW99*$E99</f>
        <v>0</v>
      </c>
      <c r="AX99" s="218">
        <f>0.000001*Stock!AX99*(2*$E99/3+$F99/3)</f>
        <v>0</v>
      </c>
      <c r="AY99" s="218">
        <f>0.000001*Stock!AY99*($E99/3+2*$F99/3)</f>
        <v>0</v>
      </c>
      <c r="AZ99" s="214">
        <f>0.000001*Stock!AZ99*$F99</f>
        <v>0</v>
      </c>
      <c r="BA99" s="214">
        <f>0.000001*Stock!BA99*$F99</f>
        <v>0</v>
      </c>
      <c r="BB99" s="214">
        <f>0.000001*Stock!BB99*$F99</f>
        <v>0</v>
      </c>
      <c r="BC99" s="214">
        <f>0.000001*Stock!BC99*$F99</f>
        <v>0</v>
      </c>
      <c r="BD99" s="214">
        <f>0.000001*Stock!BD99*$F99</f>
        <v>0</v>
      </c>
      <c r="BE99" s="214">
        <f>0.000001*Stock!BE99*$F99</f>
        <v>0</v>
      </c>
      <c r="BF99" s="214">
        <f>0.000001*Stock!BF99*$F99</f>
        <v>0</v>
      </c>
      <c r="BG99" s="214">
        <f>0.000001*Stock!BG99*$F99</f>
        <v>0</v>
      </c>
      <c r="BH99" s="214">
        <f>0.000001*Stock!BH99*$F99</f>
        <v>0</v>
      </c>
      <c r="BI99" s="214">
        <f>0.000001*Stock!BI99*$F99</f>
        <v>0</v>
      </c>
      <c r="BJ99" s="214">
        <f>0.000001*Stock!BJ99*$F99</f>
        <v>0</v>
      </c>
      <c r="BK99" s="214">
        <f>0.000001*Stock!BK99*$F99</f>
        <v>0</v>
      </c>
      <c r="BL99" s="214">
        <f>0.000001*Stock!BL99*$F99</f>
        <v>0</v>
      </c>
      <c r="BM99" s="214">
        <f>0.000001*Stock!BM99*$F99</f>
        <v>0</v>
      </c>
      <c r="BN99" s="214">
        <f>0.000001*Stock!BN99*$F99</f>
        <v>0</v>
      </c>
      <c r="BO99" s="214">
        <f>0.000001*Stock!BO99*$F99</f>
        <v>0</v>
      </c>
      <c r="BP99" s="214">
        <f>0.000001*Stock!BP99*$F99</f>
        <v>0</v>
      </c>
      <c r="BQ99" s="214">
        <f>0.000001*Stock!BQ99*$F99</f>
        <v>0</v>
      </c>
      <c r="BR99" s="214">
        <f>0.000001*Stock!BR99*$F99</f>
        <v>0</v>
      </c>
      <c r="BS99" s="214">
        <f>0.000001*Stock!BS99*$F99</f>
        <v>0</v>
      </c>
      <c r="BT99" s="214">
        <f>0.000001*Stock!BT99*$F99</f>
        <v>0</v>
      </c>
      <c r="BU99" s="214">
        <f>0.000001*Stock!BU99*$F99</f>
        <v>0</v>
      </c>
      <c r="BV99" s="214">
        <f>0.000001*Stock!BV99*$F99</f>
        <v>0</v>
      </c>
      <c r="BW99" s="214">
        <f>0.000001*Stock!BW99*$F99</f>
        <v>0</v>
      </c>
      <c r="BX99" s="214">
        <f>0.000001*Stock!BX99*$F99</f>
        <v>0</v>
      </c>
      <c r="BY99" s="214">
        <f>0.000001*Stock!BY99*$F99</f>
        <v>0</v>
      </c>
      <c r="BZ99" s="214">
        <f>0.000001*Stock!BZ99*$F99</f>
        <v>0</v>
      </c>
      <c r="CA99" s="214">
        <f>0.000001*Stock!CA99*$F99</f>
        <v>0</v>
      </c>
      <c r="CB99" s="214">
        <f>0.000001*Stock!CB99*$F99</f>
        <v>0</v>
      </c>
      <c r="CC99" s="214">
        <f>0.000001*Stock!CC99*$F99</f>
        <v>0</v>
      </c>
      <c r="CD99" s="214">
        <f>0.000001*Stock!CD99*$F99</f>
        <v>0</v>
      </c>
      <c r="CE99" s="214">
        <f>0.000001*Stock!CE99*$F99</f>
        <v>0</v>
      </c>
    </row>
    <row r="100" spans="2:84" s="207" customFormat="1" x14ac:dyDescent="0.25">
      <c r="B100" s="329"/>
      <c r="C100" s="209" t="s">
        <v>37</v>
      </c>
      <c r="E100" s="35">
        <f t="shared" ref="E100" si="117">E150</f>
        <v>504</v>
      </c>
      <c r="F100" s="64"/>
      <c r="G100" s="210"/>
      <c r="H100" s="210"/>
      <c r="I100" s="210"/>
      <c r="J100" s="210"/>
      <c r="K100" s="210"/>
      <c r="L100" s="210"/>
      <c r="M100" s="210"/>
      <c r="N100" s="210"/>
      <c r="O100" s="210"/>
      <c r="P100" s="210"/>
      <c r="Q100" s="210"/>
      <c r="R100" s="210"/>
      <c r="S100" s="210"/>
      <c r="T100" s="210"/>
      <c r="U100" s="210"/>
      <c r="V100" s="210"/>
      <c r="W100" s="214">
        <f ca="1">0.000001*Stock!W100*$E100</f>
        <v>0</v>
      </c>
      <c r="X100" s="214">
        <f ca="1">0.000001*Stock!X100*$E100</f>
        <v>0</v>
      </c>
      <c r="Y100" s="214">
        <f ca="1">0.000001*Stock!Y100*$E100</f>
        <v>0</v>
      </c>
      <c r="Z100" s="214">
        <f ca="1">0.000001*Stock!Z100*$E100</f>
        <v>0</v>
      </c>
      <c r="AA100" s="214">
        <f ca="1">0.000001*Stock!AA100*$E100</f>
        <v>0</v>
      </c>
      <c r="AB100" s="214">
        <f ca="1">0.000001*Stock!AB100*$E100</f>
        <v>0</v>
      </c>
      <c r="AC100" s="214">
        <f ca="1">0.000001*Stock!AC100*$E100</f>
        <v>0</v>
      </c>
      <c r="AD100" s="214">
        <f ca="1">0.000001*Stock!AD100*$E100</f>
        <v>0</v>
      </c>
      <c r="AE100" s="214">
        <f ca="1">0.000001*Stock!AE100*$E100</f>
        <v>0</v>
      </c>
      <c r="AF100" s="214">
        <f ca="1">0.000001*Stock!AF100*$E100</f>
        <v>0</v>
      </c>
      <c r="AG100" s="214">
        <f ca="1">0.000001*Stock!AG100*$E100</f>
        <v>0</v>
      </c>
      <c r="AH100" s="214">
        <f ca="1">0.000001*Stock!AH100*$E100</f>
        <v>0</v>
      </c>
      <c r="AI100" s="214">
        <f ca="1">0.000001*Stock!AI100*$E100</f>
        <v>0</v>
      </c>
      <c r="AJ100" s="214">
        <f ca="1">0.000001*Stock!AJ100*$E100</f>
        <v>0</v>
      </c>
      <c r="AK100" s="214">
        <f ca="1">0.000001*Stock!AK100*$E100</f>
        <v>0</v>
      </c>
      <c r="AL100" s="214">
        <f ca="1">0.000001*Stock!AL100*$E100</f>
        <v>0</v>
      </c>
      <c r="AM100" s="214">
        <f ca="1">0.000001*Stock!AM100*$E100</f>
        <v>0</v>
      </c>
      <c r="AN100" s="214">
        <f ca="1">0.000001*Stock!AN100*$E100</f>
        <v>0</v>
      </c>
      <c r="AO100" s="214">
        <f ca="1">0.000001*Stock!AO100*$E100</f>
        <v>0</v>
      </c>
      <c r="AP100" s="214">
        <f ca="1">0.000001*Stock!AP100*$E100</f>
        <v>0</v>
      </c>
      <c r="AQ100" s="214">
        <f ca="1">0.000001*Stock!AQ100*$E100</f>
        <v>4.5359999999999998E-2</v>
      </c>
      <c r="AR100" s="214">
        <f ca="1">0.000001*Stock!AR100*$E100</f>
        <v>0.11592</v>
      </c>
      <c r="AS100" s="214">
        <f ca="1">0.000001*Stock!AS100*$E100</f>
        <v>0.18648000000000001</v>
      </c>
      <c r="AT100" s="214">
        <f ca="1">0.000001*Stock!AT100*$E100</f>
        <v>0.22175999999999998</v>
      </c>
      <c r="AU100" s="214">
        <f>0.000001*Stock!AU100*$E100</f>
        <v>0</v>
      </c>
      <c r="AV100" s="214">
        <f>0.000001*Stock!AV100*$E100</f>
        <v>0</v>
      </c>
      <c r="AW100" s="214">
        <f>0.000001*Stock!AW100*$E100</f>
        <v>0</v>
      </c>
      <c r="AX100" s="218">
        <f>0.000001*Stock!AX100*(2*$E100/3+$F100/3)</f>
        <v>0</v>
      </c>
      <c r="AY100" s="218">
        <f>0.000001*Stock!AY100*($E100/3+2*$F100/3)</f>
        <v>0</v>
      </c>
      <c r="AZ100" s="214">
        <f>0.000001*Stock!AZ100*$F100</f>
        <v>0</v>
      </c>
      <c r="BA100" s="214">
        <f>0.000001*Stock!BA100*$F100</f>
        <v>0</v>
      </c>
      <c r="BB100" s="214">
        <f>0.000001*Stock!BB100*$F100</f>
        <v>0</v>
      </c>
      <c r="BC100" s="214">
        <f>0.000001*Stock!BC100*$F100</f>
        <v>0</v>
      </c>
      <c r="BD100" s="214">
        <f>0.000001*Stock!BD100*$F100</f>
        <v>0</v>
      </c>
      <c r="BE100" s="214">
        <f>0.000001*Stock!BE100*$F100</f>
        <v>0</v>
      </c>
      <c r="BF100" s="214">
        <f>0.000001*Stock!BF100*$F100</f>
        <v>0</v>
      </c>
      <c r="BG100" s="214">
        <f>0.000001*Stock!BG100*$F100</f>
        <v>0</v>
      </c>
      <c r="BH100" s="214">
        <f>0.000001*Stock!BH100*$F100</f>
        <v>0</v>
      </c>
      <c r="BI100" s="214">
        <f>0.000001*Stock!BI100*$F100</f>
        <v>0</v>
      </c>
      <c r="BJ100" s="214">
        <f>0.000001*Stock!BJ100*$F100</f>
        <v>0</v>
      </c>
      <c r="BK100" s="214">
        <f>0.000001*Stock!BK100*$F100</f>
        <v>0</v>
      </c>
      <c r="BL100" s="214">
        <f>0.000001*Stock!BL100*$F100</f>
        <v>0</v>
      </c>
      <c r="BM100" s="214">
        <f>0.000001*Stock!BM100*$F100</f>
        <v>0</v>
      </c>
      <c r="BN100" s="214">
        <f>0.000001*Stock!BN100*$F100</f>
        <v>0</v>
      </c>
      <c r="BO100" s="214">
        <f>0.000001*Stock!BO100*$F100</f>
        <v>0</v>
      </c>
      <c r="BP100" s="214">
        <f>0.000001*Stock!BP100*$F100</f>
        <v>0</v>
      </c>
      <c r="BQ100" s="214">
        <f>0.000001*Stock!BQ100*$F100</f>
        <v>0</v>
      </c>
      <c r="BR100" s="214">
        <f>0.000001*Stock!BR100*$F100</f>
        <v>0</v>
      </c>
      <c r="BS100" s="214">
        <f>0.000001*Stock!BS100*$F100</f>
        <v>0</v>
      </c>
      <c r="BT100" s="214">
        <f>0.000001*Stock!BT100*$F100</f>
        <v>0</v>
      </c>
      <c r="BU100" s="214">
        <f>0.000001*Stock!BU100*$F100</f>
        <v>0</v>
      </c>
      <c r="BV100" s="214">
        <f>0.000001*Stock!BV100*$F100</f>
        <v>0</v>
      </c>
      <c r="BW100" s="214">
        <f>0.000001*Stock!BW100*$F100</f>
        <v>0</v>
      </c>
      <c r="BX100" s="214">
        <f>0.000001*Stock!BX100*$F100</f>
        <v>0</v>
      </c>
      <c r="BY100" s="214">
        <f>0.000001*Stock!BY100*$F100</f>
        <v>0</v>
      </c>
      <c r="BZ100" s="214">
        <f>0.000001*Stock!BZ100*$F100</f>
        <v>0</v>
      </c>
      <c r="CA100" s="214">
        <f>0.000001*Stock!CA100*$F100</f>
        <v>0</v>
      </c>
      <c r="CB100" s="214">
        <f>0.000001*Stock!CB100*$F100</f>
        <v>0</v>
      </c>
      <c r="CC100" s="214">
        <f>0.000001*Stock!CC100*$F100</f>
        <v>0</v>
      </c>
      <c r="CD100" s="214">
        <f>0.000001*Stock!CD100*$F100</f>
        <v>0</v>
      </c>
      <c r="CE100" s="214">
        <f>0.000001*Stock!CE100*$F100</f>
        <v>0</v>
      </c>
    </row>
    <row r="101" spans="2:84" x14ac:dyDescent="0.25">
      <c r="B101" s="5"/>
      <c r="C101" s="3" t="s">
        <v>27</v>
      </c>
      <c r="E101" s="35"/>
      <c r="F101" s="64"/>
      <c r="G101" s="17"/>
      <c r="H101" s="17"/>
      <c r="I101" s="17"/>
      <c r="J101" s="17"/>
      <c r="K101" s="17"/>
      <c r="L101" s="17"/>
      <c r="M101" s="17"/>
      <c r="N101" s="17"/>
      <c r="O101" s="17"/>
      <c r="P101" s="17"/>
      <c r="Q101" s="17"/>
      <c r="R101" s="17"/>
      <c r="S101" s="17"/>
      <c r="T101" s="17"/>
      <c r="U101" s="17"/>
      <c r="V101" s="17"/>
      <c r="W101" s="32">
        <f ca="1">W78+W81+W88+W91+W95+W98+W99+W100</f>
        <v>2.2617957821047354</v>
      </c>
      <c r="X101" s="32">
        <f t="shared" ref="X101:CE101" ca="1" si="118">X78+X81+X88+X91+X95+X98+X99+X100</f>
        <v>2.3497104867941117</v>
      </c>
      <c r="Y101" s="32">
        <f t="shared" ca="1" si="118"/>
        <v>2.4680697215758984</v>
      </c>
      <c r="Z101" s="32">
        <f t="shared" ca="1" si="118"/>
        <v>2.6044476736838673</v>
      </c>
      <c r="AA101" s="32">
        <f t="shared" ca="1" si="118"/>
        <v>2.7126575143586358</v>
      </c>
      <c r="AB101" s="32">
        <f t="shared" ca="1" si="118"/>
        <v>2.7888766382160854</v>
      </c>
      <c r="AC101" s="32">
        <f t="shared" ca="1" si="118"/>
        <v>2.8461750023591144</v>
      </c>
      <c r="AD101" s="32">
        <f t="shared" ca="1" si="118"/>
        <v>2.8931833581851971</v>
      </c>
      <c r="AE101" s="32">
        <f t="shared" ca="1" si="118"/>
        <v>2.9408236308041502</v>
      </c>
      <c r="AF101" s="32">
        <f t="shared" ca="1" si="118"/>
        <v>2.9921873608551035</v>
      </c>
      <c r="AG101" s="32">
        <f t="shared" ca="1" si="118"/>
        <v>3.0451280946124353</v>
      </c>
      <c r="AH101" s="32">
        <f t="shared" ca="1" si="118"/>
        <v>3.0990094042586041</v>
      </c>
      <c r="AI101" s="32">
        <f t="shared" ca="1" si="118"/>
        <v>3.1534357824477897</v>
      </c>
      <c r="AJ101" s="32">
        <f t="shared" ca="1" si="118"/>
        <v>3.210727065463459</v>
      </c>
      <c r="AK101" s="32">
        <f t="shared" ca="1" si="118"/>
        <v>3.2760451586689356</v>
      </c>
      <c r="AL101" s="32">
        <f t="shared" ca="1" si="118"/>
        <v>3.3699068289886882</v>
      </c>
      <c r="AM101" s="32">
        <f t="shared" ca="1" si="118"/>
        <v>3.4728387043166853</v>
      </c>
      <c r="AN101" s="32">
        <f t="shared" ca="1" si="118"/>
        <v>3.5905574917801206</v>
      </c>
      <c r="AO101" s="32">
        <f t="shared" ca="1" si="118"/>
        <v>3.655750970266733</v>
      </c>
      <c r="AP101" s="32">
        <f t="shared" ca="1" si="118"/>
        <v>3.6810471350403029</v>
      </c>
      <c r="AQ101" s="32">
        <f t="shared" ca="1" si="118"/>
        <v>3.7357828326132356</v>
      </c>
      <c r="AR101" s="32">
        <f t="shared" ca="1" si="118"/>
        <v>3.8147592070670577</v>
      </c>
      <c r="AS101" s="32">
        <f t="shared" ca="1" si="118"/>
        <v>3.9177969706941025</v>
      </c>
      <c r="AT101" s="32">
        <f t="shared" ca="1" si="118"/>
        <v>4.0109913222939158</v>
      </c>
      <c r="AU101" s="32">
        <f t="shared" si="118"/>
        <v>0</v>
      </c>
      <c r="AV101" s="32">
        <f t="shared" si="118"/>
        <v>0</v>
      </c>
      <c r="AW101" s="32">
        <f t="shared" si="118"/>
        <v>0</v>
      </c>
      <c r="AX101" s="32">
        <f t="shared" si="118"/>
        <v>0</v>
      </c>
      <c r="AY101" s="32">
        <f t="shared" si="118"/>
        <v>0</v>
      </c>
      <c r="AZ101" s="32">
        <f t="shared" si="118"/>
        <v>0</v>
      </c>
      <c r="BA101" s="32">
        <f t="shared" si="118"/>
        <v>0</v>
      </c>
      <c r="BB101" s="32">
        <f t="shared" si="118"/>
        <v>0</v>
      </c>
      <c r="BC101" s="32">
        <f t="shared" si="118"/>
        <v>0</v>
      </c>
      <c r="BD101" s="32">
        <f t="shared" si="118"/>
        <v>0</v>
      </c>
      <c r="BE101" s="32">
        <f t="shared" si="118"/>
        <v>0</v>
      </c>
      <c r="BF101" s="32">
        <f t="shared" si="118"/>
        <v>0</v>
      </c>
      <c r="BG101" s="32">
        <f t="shared" si="118"/>
        <v>0</v>
      </c>
      <c r="BH101" s="32">
        <f t="shared" si="118"/>
        <v>0</v>
      </c>
      <c r="BI101" s="32">
        <f t="shared" si="118"/>
        <v>0</v>
      </c>
      <c r="BJ101" s="32">
        <f t="shared" si="118"/>
        <v>0</v>
      </c>
      <c r="BK101" s="32">
        <f t="shared" si="118"/>
        <v>0</v>
      </c>
      <c r="BL101" s="32">
        <f t="shared" si="118"/>
        <v>0</v>
      </c>
      <c r="BM101" s="32">
        <f t="shared" si="118"/>
        <v>0</v>
      </c>
      <c r="BN101" s="32">
        <f t="shared" si="118"/>
        <v>0</v>
      </c>
      <c r="BO101" s="32">
        <f t="shared" si="118"/>
        <v>0</v>
      </c>
      <c r="BP101" s="32">
        <f t="shared" si="118"/>
        <v>0</v>
      </c>
      <c r="BQ101" s="32">
        <f t="shared" si="118"/>
        <v>0</v>
      </c>
      <c r="BR101" s="32">
        <f t="shared" si="118"/>
        <v>0</v>
      </c>
      <c r="BS101" s="32">
        <f t="shared" si="118"/>
        <v>0</v>
      </c>
      <c r="BT101" s="32">
        <f t="shared" si="118"/>
        <v>0</v>
      </c>
      <c r="BU101" s="32">
        <f t="shared" si="118"/>
        <v>0</v>
      </c>
      <c r="BV101" s="32">
        <f t="shared" si="118"/>
        <v>0</v>
      </c>
      <c r="BW101" s="32">
        <f t="shared" si="118"/>
        <v>0</v>
      </c>
      <c r="BX101" s="32">
        <f t="shared" si="118"/>
        <v>0</v>
      </c>
      <c r="BY101" s="32">
        <f t="shared" si="118"/>
        <v>0</v>
      </c>
      <c r="BZ101" s="32">
        <f t="shared" si="118"/>
        <v>0</v>
      </c>
      <c r="CA101" s="32">
        <f t="shared" si="118"/>
        <v>0</v>
      </c>
      <c r="CB101" s="32">
        <f t="shared" si="118"/>
        <v>0</v>
      </c>
      <c r="CC101" s="32">
        <f t="shared" si="118"/>
        <v>0</v>
      </c>
      <c r="CD101" s="32">
        <f t="shared" si="118"/>
        <v>0</v>
      </c>
      <c r="CE101" s="32">
        <f t="shared" si="118"/>
        <v>0</v>
      </c>
    </row>
    <row r="102" spans="2:84" x14ac:dyDescent="0.25">
      <c r="F102" s="18"/>
    </row>
    <row r="103" spans="2:84" x14ac:dyDescent="0.25">
      <c r="F103" s="18"/>
      <c r="AK103" s="174" t="s">
        <v>93</v>
      </c>
      <c r="AN103" s="174"/>
      <c r="AO103" s="174"/>
      <c r="AP103" s="174"/>
      <c r="AQ103" s="174"/>
      <c r="AR103" s="174"/>
      <c r="AS103" s="174"/>
      <c r="AT103" s="174"/>
      <c r="AU103" s="174"/>
      <c r="AV103" s="174"/>
      <c r="AW103" s="174"/>
      <c r="AX103" s="174"/>
      <c r="AY103" s="174"/>
      <c r="AZ103" s="174"/>
      <c r="BA103" s="174"/>
      <c r="BB103" s="174"/>
      <c r="BC103" s="174"/>
      <c r="BD103" s="174"/>
      <c r="BE103" s="174"/>
      <c r="BF103" s="174"/>
      <c r="BG103" s="174"/>
      <c r="BH103" s="174"/>
      <c r="BI103" s="174"/>
      <c r="BJ103" s="174"/>
      <c r="BK103" s="174"/>
      <c r="BL103" s="174"/>
      <c r="BM103" s="174"/>
      <c r="BN103" s="174"/>
      <c r="BO103" s="174"/>
      <c r="BP103" s="174"/>
      <c r="BQ103" s="174"/>
      <c r="BR103" s="174"/>
      <c r="BS103" s="174"/>
      <c r="BT103" s="174"/>
      <c r="BU103" s="174"/>
      <c r="BV103" s="174"/>
      <c r="BW103" s="174"/>
      <c r="BX103" s="174"/>
      <c r="BY103" s="174"/>
      <c r="BZ103" s="174"/>
      <c r="CA103" s="174"/>
      <c r="CB103" s="174"/>
      <c r="CC103" s="174"/>
      <c r="CD103" s="174"/>
      <c r="CE103" s="174"/>
      <c r="CF103" s="174"/>
    </row>
    <row r="104" spans="2:84" x14ac:dyDescent="0.25">
      <c r="F104" s="18"/>
      <c r="AM104" s="337" t="s">
        <v>63</v>
      </c>
      <c r="AN104" s="337"/>
      <c r="AO104" s="182" t="s">
        <v>41</v>
      </c>
      <c r="AP104" s="217">
        <v>2009</v>
      </c>
      <c r="AQ104" s="80">
        <v>2010</v>
      </c>
      <c r="AR104" s="80">
        <v>2011</v>
      </c>
      <c r="AS104" s="80">
        <v>2012</v>
      </c>
      <c r="AT104" s="80">
        <v>2013</v>
      </c>
      <c r="AU104" s="80">
        <v>2014</v>
      </c>
      <c r="AV104" s="80">
        <v>2015</v>
      </c>
      <c r="AW104" s="80">
        <v>2016</v>
      </c>
      <c r="AX104" s="80">
        <v>2017</v>
      </c>
      <c r="AY104" s="80">
        <v>2018</v>
      </c>
      <c r="AZ104" s="80">
        <v>2019</v>
      </c>
      <c r="BA104" s="80">
        <v>2020</v>
      </c>
      <c r="BB104" s="80">
        <v>2021</v>
      </c>
      <c r="BC104" s="80">
        <v>2022</v>
      </c>
      <c r="BD104" s="80">
        <v>2023</v>
      </c>
      <c r="BE104" s="80">
        <v>2024</v>
      </c>
      <c r="BF104" s="80">
        <v>2025</v>
      </c>
      <c r="BG104" s="80">
        <f t="shared" ref="BG104" si="119">BF104+1</f>
        <v>2026</v>
      </c>
      <c r="BH104" s="80">
        <f t="shared" ref="BH104" si="120">BG104+1</f>
        <v>2027</v>
      </c>
      <c r="BI104" s="80">
        <f t="shared" ref="BI104" si="121">BH104+1</f>
        <v>2028</v>
      </c>
      <c r="BJ104" s="80">
        <f t="shared" ref="BJ104" si="122">BI104+1</f>
        <v>2029</v>
      </c>
      <c r="BK104" s="80">
        <f t="shared" ref="BK104" si="123">BJ104+1</f>
        <v>2030</v>
      </c>
      <c r="BL104" s="80">
        <f t="shared" ref="BL104" si="124">BK104+1</f>
        <v>2031</v>
      </c>
      <c r="BM104" s="80">
        <f t="shared" ref="BM104" si="125">BL104+1</f>
        <v>2032</v>
      </c>
      <c r="BN104" s="80">
        <f t="shared" ref="BN104" si="126">BM104+1</f>
        <v>2033</v>
      </c>
      <c r="BO104" s="80">
        <f t="shared" ref="BO104" si="127">BN104+1</f>
        <v>2034</v>
      </c>
      <c r="BP104" s="80">
        <f t="shared" ref="BP104" si="128">BO104+1</f>
        <v>2035</v>
      </c>
      <c r="BQ104" s="80">
        <f t="shared" ref="BQ104" si="129">BP104+1</f>
        <v>2036</v>
      </c>
      <c r="BR104" s="80">
        <f t="shared" ref="BR104" si="130">BQ104+1</f>
        <v>2037</v>
      </c>
      <c r="BS104" s="80">
        <f t="shared" ref="BS104" si="131">BR104+1</f>
        <v>2038</v>
      </c>
      <c r="BT104" s="80">
        <f t="shared" ref="BT104" si="132">BS104+1</f>
        <v>2039</v>
      </c>
      <c r="BU104" s="80">
        <f t="shared" ref="BU104" si="133">BT104+1</f>
        <v>2040</v>
      </c>
      <c r="BV104" s="80">
        <f t="shared" ref="BV104" si="134">BU104+1</f>
        <v>2041</v>
      </c>
      <c r="BW104" s="80">
        <f t="shared" ref="BW104" si="135">BV104+1</f>
        <v>2042</v>
      </c>
      <c r="BX104" s="80">
        <f t="shared" ref="BX104" si="136">BW104+1</f>
        <v>2043</v>
      </c>
      <c r="BY104" s="80">
        <f t="shared" ref="BY104" si="137">BX104+1</f>
        <v>2044</v>
      </c>
      <c r="BZ104" s="80">
        <f t="shared" ref="BZ104" si="138">BY104+1</f>
        <v>2045</v>
      </c>
      <c r="CA104" s="80">
        <f t="shared" ref="CA104" si="139">BZ104+1</f>
        <v>2046</v>
      </c>
      <c r="CB104" s="80">
        <f t="shared" ref="CB104" si="140">CA104+1</f>
        <v>2047</v>
      </c>
      <c r="CC104" s="80">
        <f t="shared" ref="CC104" si="141">CB104+1</f>
        <v>2048</v>
      </c>
      <c r="CD104" s="80">
        <f t="shared" ref="CD104" si="142">CC104+1</f>
        <v>2049</v>
      </c>
      <c r="CE104" s="80">
        <f t="shared" ref="CE104" si="143">CD104+1</f>
        <v>2050</v>
      </c>
    </row>
    <row r="105" spans="2:84" x14ac:dyDescent="0.25">
      <c r="F105" s="18"/>
      <c r="AM105" s="13" t="s">
        <v>5</v>
      </c>
      <c r="AN105" s="13" t="s">
        <v>94</v>
      </c>
      <c r="AO105" s="182" t="s">
        <v>34</v>
      </c>
      <c r="AP105" s="34">
        <f>'Life&amp;Use'!E70</f>
        <v>600</v>
      </c>
      <c r="AQ105" s="34">
        <f>'Life&amp;Use'!F70</f>
        <v>600</v>
      </c>
      <c r="AR105" s="34">
        <f>'Life&amp;Use'!G70</f>
        <v>600</v>
      </c>
      <c r="AS105" s="34">
        <f>'Life&amp;Use'!H70</f>
        <v>600</v>
      </c>
      <c r="AT105" s="34">
        <f>'Life&amp;Use'!I70</f>
        <v>600</v>
      </c>
      <c r="AU105" s="34">
        <f>'Life&amp;Use'!J70</f>
        <v>0</v>
      </c>
      <c r="AV105" s="34">
        <f>'Life&amp;Use'!K70</f>
        <v>0</v>
      </c>
      <c r="AW105" s="34">
        <f>'Life&amp;Use'!L70</f>
        <v>0</v>
      </c>
      <c r="AX105" s="34">
        <f>'Life&amp;Use'!M70</f>
        <v>0</v>
      </c>
      <c r="AY105" s="34">
        <f>'Life&amp;Use'!N70</f>
        <v>0</v>
      </c>
      <c r="AZ105" s="34">
        <f>'Life&amp;Use'!O70</f>
        <v>0</v>
      </c>
      <c r="BA105" s="34">
        <f>'Life&amp;Use'!P70</f>
        <v>0</v>
      </c>
      <c r="BB105" s="34">
        <f>'Life&amp;Use'!Q70</f>
        <v>0</v>
      </c>
      <c r="BC105" s="34">
        <f>'Life&amp;Use'!R70</f>
        <v>0</v>
      </c>
      <c r="BD105" s="34">
        <f>'Life&amp;Use'!S70</f>
        <v>0</v>
      </c>
      <c r="BE105" s="34">
        <f>'Life&amp;Use'!T70</f>
        <v>0</v>
      </c>
      <c r="BF105" s="34">
        <f>'Life&amp;Use'!U70</f>
        <v>0</v>
      </c>
      <c r="BG105" s="34">
        <f>'Life&amp;Use'!V70</f>
        <v>0</v>
      </c>
      <c r="BH105" s="34">
        <f>'Life&amp;Use'!W70</f>
        <v>0</v>
      </c>
      <c r="BI105" s="34">
        <f>'Life&amp;Use'!X70</f>
        <v>0</v>
      </c>
      <c r="BJ105" s="34">
        <f>'Life&amp;Use'!Y70</f>
        <v>0</v>
      </c>
      <c r="BK105" s="34">
        <f>'Life&amp;Use'!Z70</f>
        <v>0</v>
      </c>
      <c r="BL105" s="34">
        <f>'Life&amp;Use'!AA70</f>
        <v>0</v>
      </c>
      <c r="BM105" s="34">
        <f>'Life&amp;Use'!AB70</f>
        <v>0</v>
      </c>
      <c r="BN105" s="34">
        <f>'Life&amp;Use'!AC70</f>
        <v>0</v>
      </c>
      <c r="BO105" s="34">
        <f>'Life&amp;Use'!AD70</f>
        <v>0</v>
      </c>
      <c r="BP105" s="34">
        <f>'Life&amp;Use'!AE70</f>
        <v>0</v>
      </c>
      <c r="BQ105" s="34">
        <f>'Life&amp;Use'!AF70</f>
        <v>0</v>
      </c>
      <c r="BR105" s="34">
        <f>'Life&amp;Use'!AG70</f>
        <v>0</v>
      </c>
      <c r="BS105" s="34">
        <f>'Life&amp;Use'!AH70</f>
        <v>0</v>
      </c>
      <c r="BT105" s="34">
        <f>'Life&amp;Use'!AI70</f>
        <v>0</v>
      </c>
      <c r="BU105" s="34">
        <f>'Life&amp;Use'!AJ70</f>
        <v>0</v>
      </c>
      <c r="BV105" s="34">
        <f>'Life&amp;Use'!AK70</f>
        <v>0</v>
      </c>
      <c r="BW105" s="34">
        <f>'Life&amp;Use'!AL70</f>
        <v>0</v>
      </c>
      <c r="BX105" s="34">
        <f>'Life&amp;Use'!AM70</f>
        <v>0</v>
      </c>
      <c r="BY105" s="34">
        <f>'Life&amp;Use'!AN70</f>
        <v>0</v>
      </c>
      <c r="BZ105" s="34">
        <f>'Life&amp;Use'!AO70</f>
        <v>0</v>
      </c>
      <c r="CA105" s="34">
        <f>'Life&amp;Use'!AP70</f>
        <v>0</v>
      </c>
      <c r="CB105" s="34">
        <f>'Life&amp;Use'!AQ70</f>
        <v>0</v>
      </c>
      <c r="CC105" s="34">
        <f>'Life&amp;Use'!AR70</f>
        <v>0</v>
      </c>
      <c r="CD105" s="34">
        <f>'Life&amp;Use'!AS70</f>
        <v>0</v>
      </c>
      <c r="CE105" s="34">
        <f>'Life&amp;Use'!AT70</f>
        <v>0</v>
      </c>
    </row>
    <row r="106" spans="2:84" x14ac:dyDescent="0.25">
      <c r="F106" s="18"/>
      <c r="AM106" s="13" t="s">
        <v>5</v>
      </c>
      <c r="AN106" s="13" t="s">
        <v>68</v>
      </c>
      <c r="AO106" s="182" t="s">
        <v>34</v>
      </c>
      <c r="AP106" s="34">
        <f>'Life&amp;Use'!E58</f>
        <v>500</v>
      </c>
      <c r="AQ106" s="34">
        <f>'Life&amp;Use'!F58</f>
        <v>550</v>
      </c>
      <c r="AR106" s="34">
        <f>'Life&amp;Use'!G58</f>
        <v>600</v>
      </c>
      <c r="AS106" s="34">
        <f>'Life&amp;Use'!H58</f>
        <v>600</v>
      </c>
      <c r="AT106" s="34">
        <f>'Life&amp;Use'!I58</f>
        <v>600</v>
      </c>
      <c r="AU106" s="34">
        <f>'Life&amp;Use'!J58</f>
        <v>0</v>
      </c>
      <c r="AV106" s="34">
        <f>'Life&amp;Use'!K58</f>
        <v>0</v>
      </c>
      <c r="AW106" s="34">
        <f>'Life&amp;Use'!L58</f>
        <v>0</v>
      </c>
      <c r="AX106" s="34">
        <f>'Life&amp;Use'!M58</f>
        <v>0</v>
      </c>
      <c r="AY106" s="34">
        <f>'Life&amp;Use'!N58</f>
        <v>0</v>
      </c>
      <c r="AZ106" s="34">
        <f>'Life&amp;Use'!O58</f>
        <v>0</v>
      </c>
      <c r="BA106" s="34">
        <f>'Life&amp;Use'!P58</f>
        <v>0</v>
      </c>
      <c r="BB106" s="34">
        <f>'Life&amp;Use'!Q58</f>
        <v>0</v>
      </c>
      <c r="BC106" s="34">
        <f>'Life&amp;Use'!R58</f>
        <v>0</v>
      </c>
      <c r="BD106" s="34">
        <f>'Life&amp;Use'!S58</f>
        <v>0</v>
      </c>
      <c r="BE106" s="34">
        <f>'Life&amp;Use'!T58</f>
        <v>0</v>
      </c>
      <c r="BF106" s="34">
        <f>'Life&amp;Use'!U58</f>
        <v>0</v>
      </c>
      <c r="BG106" s="34">
        <f>'Life&amp;Use'!V58</f>
        <v>0</v>
      </c>
      <c r="BH106" s="34">
        <f>'Life&amp;Use'!W58</f>
        <v>0</v>
      </c>
      <c r="BI106" s="34">
        <f>'Life&amp;Use'!X58</f>
        <v>0</v>
      </c>
      <c r="BJ106" s="34">
        <f>'Life&amp;Use'!Y58</f>
        <v>0</v>
      </c>
      <c r="BK106" s="34">
        <f>'Life&amp;Use'!Z58</f>
        <v>0</v>
      </c>
      <c r="BL106" s="34">
        <f>'Life&amp;Use'!AA58</f>
        <v>0</v>
      </c>
      <c r="BM106" s="34">
        <f>'Life&amp;Use'!AB58</f>
        <v>0</v>
      </c>
      <c r="BN106" s="34">
        <f>'Life&amp;Use'!AC58</f>
        <v>0</v>
      </c>
      <c r="BO106" s="34">
        <f>'Life&amp;Use'!AD58</f>
        <v>0</v>
      </c>
      <c r="BP106" s="34">
        <f>'Life&amp;Use'!AE58</f>
        <v>0</v>
      </c>
      <c r="BQ106" s="34">
        <f>'Life&amp;Use'!AF58</f>
        <v>0</v>
      </c>
      <c r="BR106" s="34">
        <f>'Life&amp;Use'!AG58</f>
        <v>0</v>
      </c>
      <c r="BS106" s="34">
        <f>'Life&amp;Use'!AH58</f>
        <v>0</v>
      </c>
      <c r="BT106" s="34">
        <f>'Life&amp;Use'!AI58</f>
        <v>0</v>
      </c>
      <c r="BU106" s="34">
        <f>'Life&amp;Use'!AJ58</f>
        <v>0</v>
      </c>
      <c r="BV106" s="34">
        <f>'Life&amp;Use'!AK58</f>
        <v>0</v>
      </c>
      <c r="BW106" s="34">
        <f>'Life&amp;Use'!AL58</f>
        <v>0</v>
      </c>
      <c r="BX106" s="34">
        <f>'Life&amp;Use'!AM58</f>
        <v>0</v>
      </c>
      <c r="BY106" s="34">
        <f>'Life&amp;Use'!AN58</f>
        <v>0</v>
      </c>
      <c r="BZ106" s="34">
        <f>'Life&amp;Use'!AO58</f>
        <v>0</v>
      </c>
      <c r="CA106" s="34">
        <f>'Life&amp;Use'!AP58</f>
        <v>0</v>
      </c>
      <c r="CB106" s="34">
        <f>'Life&amp;Use'!AQ58</f>
        <v>0</v>
      </c>
      <c r="CC106" s="34">
        <f>'Life&amp;Use'!AR58</f>
        <v>0</v>
      </c>
      <c r="CD106" s="34">
        <f>'Life&amp;Use'!AS58</f>
        <v>0</v>
      </c>
      <c r="CE106" s="34">
        <f>'Life&amp;Use'!AT58</f>
        <v>0</v>
      </c>
    </row>
    <row r="107" spans="2:84" ht="40.799999999999997" customHeight="1" x14ac:dyDescent="0.25">
      <c r="F107" s="18"/>
    </row>
    <row r="108" spans="2:84" x14ac:dyDescent="0.25">
      <c r="C108" s="96" t="s">
        <v>176</v>
      </c>
      <c r="F108" s="18"/>
      <c r="W108" s="80">
        <v>1990</v>
      </c>
      <c r="X108" s="80">
        <v>1991</v>
      </c>
      <c r="Y108" s="80">
        <v>1992</v>
      </c>
      <c r="Z108" s="80">
        <v>1993</v>
      </c>
      <c r="AA108" s="80">
        <v>1994</v>
      </c>
      <c r="AB108" s="80">
        <v>1995</v>
      </c>
      <c r="AC108" s="80">
        <v>1996</v>
      </c>
      <c r="AD108" s="80">
        <v>1997</v>
      </c>
      <c r="AE108" s="80">
        <v>1998</v>
      </c>
      <c r="AF108" s="80">
        <v>1999</v>
      </c>
      <c r="AG108" s="80">
        <v>2000</v>
      </c>
      <c r="AH108" s="80">
        <v>2001</v>
      </c>
      <c r="AI108" s="80">
        <v>2002</v>
      </c>
      <c r="AJ108" s="80">
        <v>2003</v>
      </c>
      <c r="AK108" s="80">
        <v>2004</v>
      </c>
      <c r="AL108" s="80">
        <v>2005</v>
      </c>
      <c r="AM108" s="80">
        <v>2006</v>
      </c>
      <c r="AN108" s="80">
        <v>2007</v>
      </c>
      <c r="AO108" s="80">
        <v>2008</v>
      </c>
      <c r="AP108" s="80">
        <v>2009</v>
      </c>
      <c r="AQ108" s="80">
        <v>2010</v>
      </c>
      <c r="AR108" s="80">
        <v>2011</v>
      </c>
      <c r="AS108" s="80">
        <v>2012</v>
      </c>
      <c r="AT108" s="80">
        <v>2013</v>
      </c>
      <c r="AU108" s="80">
        <v>2014</v>
      </c>
      <c r="AV108" s="80">
        <v>2015</v>
      </c>
      <c r="AW108" s="80">
        <v>2016</v>
      </c>
      <c r="AX108" s="80">
        <v>2017</v>
      </c>
      <c r="AY108" s="80">
        <v>2018</v>
      </c>
      <c r="AZ108" s="80">
        <v>2019</v>
      </c>
      <c r="BA108" s="80">
        <v>2020</v>
      </c>
      <c r="BB108" s="80">
        <v>2021</v>
      </c>
      <c r="BC108" s="80">
        <v>2022</v>
      </c>
      <c r="BD108" s="80">
        <v>2023</v>
      </c>
      <c r="BE108" s="80">
        <v>2024</v>
      </c>
      <c r="BF108" s="80">
        <v>2025</v>
      </c>
      <c r="BG108" s="80">
        <f t="shared" ref="BG108" si="144">BF108+1</f>
        <v>2026</v>
      </c>
      <c r="BH108" s="80">
        <f t="shared" ref="BH108" si="145">BG108+1</f>
        <v>2027</v>
      </c>
      <c r="BI108" s="80">
        <f t="shared" ref="BI108" si="146">BH108+1</f>
        <v>2028</v>
      </c>
      <c r="BJ108" s="80">
        <f t="shared" ref="BJ108" si="147">BI108+1</f>
        <v>2029</v>
      </c>
      <c r="BK108" s="80">
        <f t="shared" ref="BK108" si="148">BJ108+1</f>
        <v>2030</v>
      </c>
      <c r="BL108" s="80">
        <f t="shared" ref="BL108" si="149">BK108+1</f>
        <v>2031</v>
      </c>
      <c r="BM108" s="80">
        <f t="shared" ref="BM108" si="150">BL108+1</f>
        <v>2032</v>
      </c>
      <c r="BN108" s="80">
        <f t="shared" ref="BN108" si="151">BM108+1</f>
        <v>2033</v>
      </c>
      <c r="BO108" s="80">
        <f t="shared" ref="BO108" si="152">BN108+1</f>
        <v>2034</v>
      </c>
      <c r="BP108" s="80">
        <f t="shared" ref="BP108" si="153">BO108+1</f>
        <v>2035</v>
      </c>
      <c r="BQ108" s="80">
        <f t="shared" ref="BQ108" si="154">BP108+1</f>
        <v>2036</v>
      </c>
      <c r="BR108" s="80">
        <f t="shared" ref="BR108" si="155">BQ108+1</f>
        <v>2037</v>
      </c>
      <c r="BS108" s="80">
        <f t="shared" ref="BS108" si="156">BR108+1</f>
        <v>2038</v>
      </c>
      <c r="BT108" s="80">
        <f t="shared" ref="BT108" si="157">BS108+1</f>
        <v>2039</v>
      </c>
      <c r="BU108" s="80">
        <f t="shared" ref="BU108" si="158">BT108+1</f>
        <v>2040</v>
      </c>
      <c r="BV108" s="80">
        <f t="shared" ref="BV108" si="159">BU108+1</f>
        <v>2041</v>
      </c>
      <c r="BW108" s="80">
        <f t="shared" ref="BW108" si="160">BV108+1</f>
        <v>2042</v>
      </c>
      <c r="BX108" s="80">
        <f t="shared" ref="BX108" si="161">BW108+1</f>
        <v>2043</v>
      </c>
      <c r="BY108" s="80">
        <f t="shared" ref="BY108" si="162">BX108+1</f>
        <v>2044</v>
      </c>
      <c r="BZ108" s="80">
        <f t="shared" ref="BZ108" si="163">BY108+1</f>
        <v>2045</v>
      </c>
      <c r="CA108" s="80">
        <f t="shared" ref="CA108" si="164">BZ108+1</f>
        <v>2046</v>
      </c>
      <c r="CB108" s="80">
        <f t="shared" ref="CB108" si="165">CA108+1</f>
        <v>2047</v>
      </c>
      <c r="CC108" s="80">
        <f t="shared" ref="CC108" si="166">CB108+1</f>
        <v>2048</v>
      </c>
      <c r="CD108" s="80">
        <f t="shared" ref="CD108" si="167">CC108+1</f>
        <v>2049</v>
      </c>
      <c r="CE108" s="80">
        <f t="shared" ref="CE108" si="168">CD108+1</f>
        <v>2050</v>
      </c>
    </row>
    <row r="109" spans="2:84" x14ac:dyDescent="0.25">
      <c r="C109" s="22" t="s">
        <v>89</v>
      </c>
      <c r="F109" s="18"/>
      <c r="W109" s="2">
        <f>Sales!W109</f>
        <v>171.6</v>
      </c>
      <c r="X109" s="2">
        <f>Sales!X109</f>
        <v>173.57999999999998</v>
      </c>
      <c r="Y109" s="2">
        <f>Sales!Y109</f>
        <v>175.55999999999997</v>
      </c>
      <c r="Z109" s="2">
        <f>Sales!Z109</f>
        <v>177.53999999999996</v>
      </c>
      <c r="AA109" s="2">
        <f>Sales!AA109</f>
        <v>179.51999999999995</v>
      </c>
      <c r="AB109" s="2">
        <f>Sales!AB109</f>
        <v>181.5</v>
      </c>
      <c r="AC109" s="2">
        <f>Sales!AC109</f>
        <v>182.98</v>
      </c>
      <c r="AD109" s="2">
        <f>Sales!AD109</f>
        <v>184.45999999999998</v>
      </c>
      <c r="AE109" s="2">
        <f>Sales!AE109</f>
        <v>185.93999999999997</v>
      </c>
      <c r="AF109" s="2">
        <f>Sales!AF109</f>
        <v>187.41999999999996</v>
      </c>
      <c r="AG109" s="2">
        <f>Sales!AG109</f>
        <v>188.9</v>
      </c>
      <c r="AH109" s="2">
        <f>Sales!AH109</f>
        <v>189.64000000000001</v>
      </c>
      <c r="AI109" s="2">
        <f>Sales!AI109</f>
        <v>190.38000000000002</v>
      </c>
      <c r="AJ109" s="2">
        <f>Sales!AJ109</f>
        <v>191.12000000000003</v>
      </c>
      <c r="AK109" s="2">
        <f>Sales!AK109</f>
        <v>191.86000000000004</v>
      </c>
      <c r="AL109" s="2">
        <f>Sales!AL109</f>
        <v>192.6</v>
      </c>
      <c r="AM109" s="2">
        <f>Sales!AM109</f>
        <v>193.34</v>
      </c>
      <c r="AN109" s="2">
        <f>Sales!AN109</f>
        <v>194.08</v>
      </c>
      <c r="AO109" s="2">
        <f>Sales!AO109</f>
        <v>194.82000000000002</v>
      </c>
      <c r="AP109" s="2">
        <f>Sales!AP109</f>
        <v>195.56000000000003</v>
      </c>
      <c r="AQ109" s="2">
        <f>Sales!AQ109</f>
        <v>196.3</v>
      </c>
      <c r="AR109" s="2">
        <f>Sales!AR109</f>
        <v>197.06</v>
      </c>
      <c r="AS109" s="2">
        <f>Sales!AS109</f>
        <v>197.82</v>
      </c>
      <c r="AT109" s="2">
        <f>Sales!AT109</f>
        <v>198.57999999999998</v>
      </c>
      <c r="AU109" s="2">
        <f>Sales!AU109</f>
        <v>199.33999999999997</v>
      </c>
      <c r="AV109" s="2">
        <f>Sales!AV109</f>
        <v>200.1</v>
      </c>
      <c r="AW109" s="2">
        <f>Sales!AW109</f>
        <v>200.85999999999999</v>
      </c>
      <c r="AX109" s="2">
        <f>Sales!AX109</f>
        <v>201.61999999999998</v>
      </c>
      <c r="AY109" s="2">
        <f>Sales!AY109</f>
        <v>202.37999999999997</v>
      </c>
      <c r="AZ109" s="2">
        <f>Sales!AZ109</f>
        <v>203.13999999999996</v>
      </c>
      <c r="BA109" s="2">
        <f>Sales!BA109</f>
        <v>203.9</v>
      </c>
      <c r="BB109" s="2">
        <f>Sales!BB109</f>
        <v>204.66</v>
      </c>
      <c r="BC109" s="2">
        <f>Sales!BC109</f>
        <v>205.42</v>
      </c>
      <c r="BD109" s="2">
        <f>Sales!BD109</f>
        <v>206.18</v>
      </c>
      <c r="BE109" s="2">
        <f>Sales!BE109</f>
        <v>206.94</v>
      </c>
      <c r="BF109" s="2">
        <f>Sales!BF109</f>
        <v>207.7</v>
      </c>
      <c r="BG109" s="2">
        <f>Sales!BG109</f>
        <v>208.46</v>
      </c>
      <c r="BH109" s="2">
        <f>Sales!BH109</f>
        <v>209.22</v>
      </c>
      <c r="BI109" s="2">
        <f>Sales!BI109</f>
        <v>209.98</v>
      </c>
      <c r="BJ109" s="2">
        <f>Sales!BJ109</f>
        <v>210.74</v>
      </c>
      <c r="BK109" s="2">
        <f>Sales!BK109</f>
        <v>211.5</v>
      </c>
      <c r="BL109" s="2">
        <f>Sales!BL109</f>
        <v>212.26</v>
      </c>
      <c r="BM109" s="2">
        <f>Sales!BM109</f>
        <v>213.01999999999998</v>
      </c>
      <c r="BN109" s="2">
        <f>Sales!BN109</f>
        <v>213.77999999999997</v>
      </c>
      <c r="BO109" s="2">
        <f>Sales!BO109</f>
        <v>214.53999999999996</v>
      </c>
      <c r="BP109" s="2">
        <f>Sales!BP109</f>
        <v>215.29999999999995</v>
      </c>
      <c r="BQ109" s="2">
        <f>Sales!BQ109</f>
        <v>216.05999999999995</v>
      </c>
      <c r="BR109" s="2">
        <f>Sales!BR109</f>
        <v>216.81999999999994</v>
      </c>
      <c r="BS109" s="2">
        <f>Sales!BS109</f>
        <v>217.57999999999993</v>
      </c>
      <c r="BT109" s="2">
        <f>Sales!BT109</f>
        <v>218.33999999999992</v>
      </c>
      <c r="BU109" s="2">
        <f>Sales!BU109</f>
        <v>219.09999999999991</v>
      </c>
      <c r="BV109" s="2">
        <f>Sales!BV109</f>
        <v>219.8599999999999</v>
      </c>
      <c r="BW109" s="2">
        <f>Sales!BW109</f>
        <v>220.61999999999989</v>
      </c>
      <c r="BX109" s="2">
        <f>Sales!BX109</f>
        <v>221.37999999999988</v>
      </c>
      <c r="BY109" s="2">
        <f>Sales!BY109</f>
        <v>222.13999999999987</v>
      </c>
      <c r="BZ109" s="2">
        <f>Sales!BZ109</f>
        <v>222.89999999999986</v>
      </c>
      <c r="CA109" s="2">
        <f>Sales!CA109</f>
        <v>223.65999999999985</v>
      </c>
      <c r="CB109" s="2">
        <f>Sales!CB109</f>
        <v>224.41999999999985</v>
      </c>
      <c r="CC109" s="2">
        <f>Sales!CC109</f>
        <v>225.17999999999984</v>
      </c>
      <c r="CD109" s="2">
        <f>Sales!CD109</f>
        <v>225.93999999999983</v>
      </c>
      <c r="CE109" s="2">
        <f>Sales!CE109</f>
        <v>226.69999999999982</v>
      </c>
    </row>
    <row r="110" spans="2:84" x14ac:dyDescent="0.25">
      <c r="C110" s="23" t="s">
        <v>90</v>
      </c>
      <c r="F110" s="18"/>
      <c r="W110" s="21">
        <f>Sales!W110</f>
        <v>212.78399999999999</v>
      </c>
      <c r="X110" s="21">
        <f>Sales!X110</f>
        <v>215.23919999999998</v>
      </c>
      <c r="Y110" s="21">
        <f>Sales!Y110</f>
        <v>217.69439999999997</v>
      </c>
      <c r="Z110" s="21">
        <f>Sales!Z110</f>
        <v>220.14959999999996</v>
      </c>
      <c r="AA110" s="21">
        <f>Sales!AA110</f>
        <v>222.60479999999995</v>
      </c>
      <c r="AB110" s="21">
        <f>Sales!AB110</f>
        <v>225.06</v>
      </c>
      <c r="AC110" s="21">
        <f>Sales!AC110</f>
        <v>226.89519999999999</v>
      </c>
      <c r="AD110" s="21">
        <f>Sales!AD110</f>
        <v>228.73039999999997</v>
      </c>
      <c r="AE110" s="21">
        <f>Sales!AE110</f>
        <v>230.56559999999996</v>
      </c>
      <c r="AF110" s="21">
        <f>Sales!AF110</f>
        <v>232.40079999999995</v>
      </c>
      <c r="AG110" s="21">
        <f>Sales!AG110</f>
        <v>234.23600000000002</v>
      </c>
      <c r="AH110" s="21">
        <f>Sales!AH110</f>
        <v>235.15360000000001</v>
      </c>
      <c r="AI110" s="21">
        <f>Sales!AI110</f>
        <v>236.07120000000003</v>
      </c>
      <c r="AJ110" s="21">
        <f>Sales!AJ110</f>
        <v>236.98880000000003</v>
      </c>
      <c r="AK110" s="21">
        <f>Sales!AK110</f>
        <v>237.90640000000005</v>
      </c>
      <c r="AL110" s="21">
        <f>Sales!AL110</f>
        <v>238.82399999999998</v>
      </c>
      <c r="AM110" s="21">
        <f>Sales!AM110</f>
        <v>239.74160000000001</v>
      </c>
      <c r="AN110" s="21">
        <f>Sales!AN110</f>
        <v>240.65920000000003</v>
      </c>
      <c r="AO110" s="21">
        <f>Sales!AO110</f>
        <v>241.57680000000002</v>
      </c>
      <c r="AP110" s="21">
        <f>Sales!AP110</f>
        <v>242.49440000000004</v>
      </c>
      <c r="AQ110" s="21">
        <f>Sales!AQ110</f>
        <v>243.41200000000001</v>
      </c>
      <c r="AR110" s="21">
        <f>Sales!AR110</f>
        <v>244.3544</v>
      </c>
      <c r="AS110" s="21">
        <f>Sales!AS110</f>
        <v>245.29679999999999</v>
      </c>
      <c r="AT110" s="21">
        <f>Sales!AT110</f>
        <v>246.23919999999998</v>
      </c>
      <c r="AU110" s="21">
        <f>Sales!AU110</f>
        <v>247.18159999999997</v>
      </c>
      <c r="AV110" s="21">
        <f>Sales!AV110</f>
        <v>248.124</v>
      </c>
      <c r="AW110" s="21">
        <f>Sales!AW110</f>
        <v>249.06639999999999</v>
      </c>
      <c r="AX110" s="21">
        <f>Sales!AX110</f>
        <v>250.00879999999998</v>
      </c>
      <c r="AY110" s="21">
        <f>Sales!AY110</f>
        <v>250.95119999999994</v>
      </c>
      <c r="AZ110" s="21">
        <f>Sales!AZ110</f>
        <v>251.89359999999994</v>
      </c>
      <c r="BA110" s="21">
        <f>Sales!BA110</f>
        <v>252.83600000000001</v>
      </c>
      <c r="BB110" s="21">
        <f>Sales!BB110</f>
        <v>253.77840000000009</v>
      </c>
      <c r="BC110" s="21">
        <f>Sales!BC110</f>
        <v>254.72080000000017</v>
      </c>
      <c r="BD110" s="21">
        <f>Sales!BD110</f>
        <v>255.66320000000024</v>
      </c>
      <c r="BE110" s="21">
        <f>Sales!BE110</f>
        <v>256.60560000000032</v>
      </c>
      <c r="BF110" s="21">
        <f>Sales!BF110</f>
        <v>257.5480000000004</v>
      </c>
      <c r="BG110" s="21">
        <f>Sales!BG110</f>
        <v>258.39999999999998</v>
      </c>
      <c r="BH110" s="21">
        <f>Sales!BH110</f>
        <v>259.3</v>
      </c>
      <c r="BI110" s="21">
        <f>Sales!BI110</f>
        <v>260.2</v>
      </c>
      <c r="BJ110" s="21">
        <f>Sales!BJ110</f>
        <v>261.10000000000002</v>
      </c>
      <c r="BK110" s="21">
        <f>Sales!BK110</f>
        <v>262</v>
      </c>
      <c r="BL110" s="21">
        <f>Sales!BL110</f>
        <v>262.89999999999998</v>
      </c>
      <c r="BM110" s="21">
        <f>Sales!BM110</f>
        <v>263.79999999999995</v>
      </c>
      <c r="BN110" s="21">
        <f>Sales!BN110</f>
        <v>264.69999999999993</v>
      </c>
      <c r="BO110" s="21">
        <f>Sales!BO110</f>
        <v>265.59999999999991</v>
      </c>
      <c r="BP110" s="21">
        <f>Sales!BP110</f>
        <v>266.49999999999989</v>
      </c>
      <c r="BQ110" s="21">
        <f>Sales!BQ110</f>
        <v>267.39999999999986</v>
      </c>
      <c r="BR110" s="21">
        <f>Sales!BR110</f>
        <v>268.29999999999984</v>
      </c>
      <c r="BS110" s="21">
        <f>Sales!BS110</f>
        <v>269.19999999999982</v>
      </c>
      <c r="BT110" s="21">
        <f>Sales!BT110</f>
        <v>270.0999999999998</v>
      </c>
      <c r="BU110" s="21">
        <f>Sales!BU110</f>
        <v>270.99999999999977</v>
      </c>
      <c r="BV110" s="21">
        <f>Sales!BV110</f>
        <v>271.89999999999975</v>
      </c>
      <c r="BW110" s="21">
        <f>Sales!BW110</f>
        <v>272.79999999999973</v>
      </c>
      <c r="BX110" s="21">
        <f>Sales!BX110</f>
        <v>273.6999999999997</v>
      </c>
      <c r="BY110" s="21">
        <f>Sales!BY110</f>
        <v>274.59999999999968</v>
      </c>
      <c r="BZ110" s="21">
        <f>Sales!BZ110</f>
        <v>275.49999999999966</v>
      </c>
      <c r="CA110" s="21">
        <f>Sales!CA110</f>
        <v>276.39999999999964</v>
      </c>
      <c r="CB110" s="21">
        <f>Sales!CB110</f>
        <v>277.29999999999961</v>
      </c>
      <c r="CC110" s="21">
        <f>Sales!CC110</f>
        <v>278.19999999999959</v>
      </c>
      <c r="CD110" s="21">
        <f>Sales!CD110</f>
        <v>279.09999999999957</v>
      </c>
      <c r="CE110" s="21">
        <f>Sales!CE110</f>
        <v>279.99999999999955</v>
      </c>
    </row>
    <row r="111" spans="2:84" x14ac:dyDescent="0.25">
      <c r="C111" s="24" t="s">
        <v>96</v>
      </c>
      <c r="F111" s="18"/>
      <c r="W111" s="52">
        <f ca="1">W78/W109*1000000</f>
        <v>2702.2680047027279</v>
      </c>
      <c r="X111" s="52">
        <f t="shared" ref="X111:CE111" ca="1" si="169">X78/X109*1000000</f>
        <v>2718.6906845416524</v>
      </c>
      <c r="Y111" s="52">
        <f t="shared" ca="1" si="169"/>
        <v>2733.1378077553186</v>
      </c>
      <c r="Z111" s="52">
        <f t="shared" ca="1" si="169"/>
        <v>2745.111522425751</v>
      </c>
      <c r="AA111" s="52">
        <f t="shared" ca="1" si="169"/>
        <v>2755.446721545663</v>
      </c>
      <c r="AB111" s="52">
        <f t="shared" ca="1" si="169"/>
        <v>2765.5733599452292</v>
      </c>
      <c r="AC111" s="52">
        <f t="shared" ca="1" si="169"/>
        <v>2784.4444546520172</v>
      </c>
      <c r="AD111" s="52">
        <f t="shared" ca="1" si="169"/>
        <v>2804.2752128995421</v>
      </c>
      <c r="AE111" s="52">
        <f t="shared" ca="1" si="169"/>
        <v>2824.9349684055587</v>
      </c>
      <c r="AF111" s="52">
        <f t="shared" ca="1" si="169"/>
        <v>2850.8383134705418</v>
      </c>
      <c r="AG111" s="52">
        <f t="shared" ca="1" si="169"/>
        <v>2879.0813248020213</v>
      </c>
      <c r="AH111" s="52">
        <f t="shared" ca="1" si="169"/>
        <v>2919.5508679619861</v>
      </c>
      <c r="AI111" s="52">
        <f t="shared" ca="1" si="169"/>
        <v>2961.9568070362475</v>
      </c>
      <c r="AJ111" s="52">
        <f t="shared" ca="1" si="169"/>
        <v>3017.2694715475031</v>
      </c>
      <c r="AK111" s="52">
        <f t="shared" ca="1" si="169"/>
        <v>3085.3420324299063</v>
      </c>
      <c r="AL111" s="52">
        <f t="shared" ca="1" si="169"/>
        <v>3163.0013154941989</v>
      </c>
      <c r="AM111" s="52">
        <f t="shared" ca="1" si="169"/>
        <v>3241.6844721576617</v>
      </c>
      <c r="AN111" s="52">
        <f t="shared" ca="1" si="169"/>
        <v>3320.0856530920851</v>
      </c>
      <c r="AO111" s="52">
        <f t="shared" ca="1" si="169"/>
        <v>3397.507270750154</v>
      </c>
      <c r="AP111" s="52">
        <f t="shared" ca="1" si="169"/>
        <v>3470.4773859381685</v>
      </c>
      <c r="AQ111" s="52">
        <f t="shared" ca="1" si="169"/>
        <v>3540.5951618865388</v>
      </c>
      <c r="AR111" s="52">
        <f t="shared" ca="1" si="169"/>
        <v>3603.5046909211896</v>
      </c>
      <c r="AS111" s="52">
        <f t="shared" ca="1" si="169"/>
        <v>3651.0857638947964</v>
      </c>
      <c r="AT111" s="52">
        <f t="shared" ca="1" si="169"/>
        <v>3675.5314264700214</v>
      </c>
      <c r="AU111" s="52">
        <f t="shared" si="169"/>
        <v>0</v>
      </c>
      <c r="AV111" s="52">
        <f t="shared" si="169"/>
        <v>0</v>
      </c>
      <c r="AW111" s="52">
        <f t="shared" si="169"/>
        <v>0</v>
      </c>
      <c r="AX111" s="52">
        <f t="shared" si="169"/>
        <v>0</v>
      </c>
      <c r="AY111" s="52">
        <f t="shared" si="169"/>
        <v>0</v>
      </c>
      <c r="AZ111" s="52">
        <f t="shared" si="169"/>
        <v>0</v>
      </c>
      <c r="BA111" s="52">
        <f t="shared" si="169"/>
        <v>0</v>
      </c>
      <c r="BB111" s="52">
        <f t="shared" si="169"/>
        <v>0</v>
      </c>
      <c r="BC111" s="52">
        <f t="shared" si="169"/>
        <v>0</v>
      </c>
      <c r="BD111" s="52">
        <f t="shared" si="169"/>
        <v>0</v>
      </c>
      <c r="BE111" s="52">
        <f t="shared" si="169"/>
        <v>0</v>
      </c>
      <c r="BF111" s="52">
        <f t="shared" si="169"/>
        <v>0</v>
      </c>
      <c r="BG111" s="52">
        <f t="shared" si="169"/>
        <v>0</v>
      </c>
      <c r="BH111" s="52">
        <f t="shared" si="169"/>
        <v>0</v>
      </c>
      <c r="BI111" s="52">
        <f t="shared" si="169"/>
        <v>0</v>
      </c>
      <c r="BJ111" s="52">
        <f t="shared" si="169"/>
        <v>0</v>
      </c>
      <c r="BK111" s="52">
        <f t="shared" si="169"/>
        <v>0</v>
      </c>
      <c r="BL111" s="52">
        <f t="shared" si="169"/>
        <v>0</v>
      </c>
      <c r="BM111" s="52">
        <f t="shared" si="169"/>
        <v>0</v>
      </c>
      <c r="BN111" s="52">
        <f t="shared" si="169"/>
        <v>0</v>
      </c>
      <c r="BO111" s="52">
        <f t="shared" si="169"/>
        <v>0</v>
      </c>
      <c r="BP111" s="52">
        <f t="shared" si="169"/>
        <v>0</v>
      </c>
      <c r="BQ111" s="52">
        <f t="shared" si="169"/>
        <v>0</v>
      </c>
      <c r="BR111" s="52">
        <f t="shared" si="169"/>
        <v>0</v>
      </c>
      <c r="BS111" s="52">
        <f t="shared" si="169"/>
        <v>0</v>
      </c>
      <c r="BT111" s="52">
        <f t="shared" si="169"/>
        <v>0</v>
      </c>
      <c r="BU111" s="52">
        <f t="shared" si="169"/>
        <v>0</v>
      </c>
      <c r="BV111" s="52">
        <f t="shared" si="169"/>
        <v>0</v>
      </c>
      <c r="BW111" s="52">
        <f t="shared" si="169"/>
        <v>0</v>
      </c>
      <c r="BX111" s="52">
        <f t="shared" si="169"/>
        <v>0</v>
      </c>
      <c r="BY111" s="52">
        <f t="shared" si="169"/>
        <v>0</v>
      </c>
      <c r="BZ111" s="52">
        <f t="shared" si="169"/>
        <v>0</v>
      </c>
      <c r="CA111" s="52">
        <f t="shared" si="169"/>
        <v>0</v>
      </c>
      <c r="CB111" s="52">
        <f t="shared" si="169"/>
        <v>0</v>
      </c>
      <c r="CC111" s="52">
        <f t="shared" si="169"/>
        <v>0</v>
      </c>
      <c r="CD111" s="52">
        <f t="shared" si="169"/>
        <v>0</v>
      </c>
      <c r="CE111" s="52">
        <f t="shared" si="169"/>
        <v>0</v>
      </c>
    </row>
    <row r="112" spans="2:84" x14ac:dyDescent="0.25">
      <c r="C112" s="24" t="s">
        <v>97</v>
      </c>
      <c r="F112" s="18"/>
      <c r="W112" s="52">
        <f ca="1">W81/W109*1000000</f>
        <v>544.03915637732109</v>
      </c>
      <c r="X112" s="52">
        <f t="shared" ref="X112:CE112" ca="1" si="170">X81/X109*1000000</f>
        <v>602.59992299117073</v>
      </c>
      <c r="Y112" s="52">
        <f t="shared" ca="1" si="170"/>
        <v>668.80702113861514</v>
      </c>
      <c r="Z112" s="52">
        <f t="shared" ca="1" si="170"/>
        <v>744.32713199263264</v>
      </c>
      <c r="AA112" s="52">
        <f t="shared" ca="1" si="170"/>
        <v>833.89640082796109</v>
      </c>
      <c r="AB112" s="52">
        <f t="shared" ca="1" si="170"/>
        <v>942.95923983247974</v>
      </c>
      <c r="AC112" s="52">
        <f t="shared" ca="1" si="170"/>
        <v>1070.2723538674236</v>
      </c>
      <c r="AD112" s="52">
        <f t="shared" ca="1" si="170"/>
        <v>1214.449104507217</v>
      </c>
      <c r="AE112" s="52">
        <f t="shared" ca="1" si="170"/>
        <v>1369.6026644939307</v>
      </c>
      <c r="AF112" s="52">
        <f t="shared" ca="1" si="170"/>
        <v>1531.5835374856322</v>
      </c>
      <c r="AG112" s="52">
        <f t="shared" ca="1" si="170"/>
        <v>1693.9487531354457</v>
      </c>
      <c r="AH112" s="52">
        <f t="shared" ca="1" si="170"/>
        <v>1863.5571846204837</v>
      </c>
      <c r="AI112" s="52">
        <f t="shared" ca="1" si="170"/>
        <v>2032.2325226239248</v>
      </c>
      <c r="AJ112" s="52">
        <f t="shared" ca="1" si="170"/>
        <v>2201.6224593617317</v>
      </c>
      <c r="AK112" s="52">
        <f t="shared" ca="1" si="170"/>
        <v>2398.6489693777821</v>
      </c>
      <c r="AL112" s="52">
        <f t="shared" ca="1" si="170"/>
        <v>2713.3878554672892</v>
      </c>
      <c r="AM112" s="52">
        <f t="shared" ca="1" si="170"/>
        <v>3163.100078994295</v>
      </c>
      <c r="AN112" s="52">
        <f t="shared" ca="1" si="170"/>
        <v>3764.5008503785257</v>
      </c>
      <c r="AO112" s="52">
        <f t="shared" ca="1" si="170"/>
        <v>4422.9802601994879</v>
      </c>
      <c r="AP112" s="52">
        <f t="shared" ca="1" si="170"/>
        <v>5122.8583487722799</v>
      </c>
      <c r="AQ112" s="52">
        <f t="shared" ca="1" si="170"/>
        <v>5762.5149855473401</v>
      </c>
      <c r="AR112" s="52">
        <f t="shared" ca="1" si="170"/>
        <v>6303.1367608328865</v>
      </c>
      <c r="AS112" s="52">
        <f t="shared" ca="1" si="170"/>
        <v>6690.6803763156622</v>
      </c>
      <c r="AT112" s="52">
        <f t="shared" ca="1" si="170"/>
        <v>6944.383342004553</v>
      </c>
      <c r="AU112" s="52">
        <f t="shared" si="170"/>
        <v>0</v>
      </c>
      <c r="AV112" s="52">
        <f t="shared" si="170"/>
        <v>0</v>
      </c>
      <c r="AW112" s="52">
        <f t="shared" si="170"/>
        <v>0</v>
      </c>
      <c r="AX112" s="52">
        <f t="shared" si="170"/>
        <v>0</v>
      </c>
      <c r="AY112" s="52">
        <f t="shared" si="170"/>
        <v>0</v>
      </c>
      <c r="AZ112" s="52">
        <f t="shared" si="170"/>
        <v>0</v>
      </c>
      <c r="BA112" s="52">
        <f t="shared" si="170"/>
        <v>0</v>
      </c>
      <c r="BB112" s="52">
        <f t="shared" si="170"/>
        <v>0</v>
      </c>
      <c r="BC112" s="52">
        <f t="shared" si="170"/>
        <v>0</v>
      </c>
      <c r="BD112" s="52">
        <f t="shared" si="170"/>
        <v>0</v>
      </c>
      <c r="BE112" s="52">
        <f t="shared" si="170"/>
        <v>0</v>
      </c>
      <c r="BF112" s="52">
        <f t="shared" si="170"/>
        <v>0</v>
      </c>
      <c r="BG112" s="52">
        <f t="shared" si="170"/>
        <v>0</v>
      </c>
      <c r="BH112" s="52">
        <f t="shared" si="170"/>
        <v>0</v>
      </c>
      <c r="BI112" s="52">
        <f t="shared" si="170"/>
        <v>0</v>
      </c>
      <c r="BJ112" s="52">
        <f t="shared" si="170"/>
        <v>0</v>
      </c>
      <c r="BK112" s="52">
        <f t="shared" si="170"/>
        <v>0</v>
      </c>
      <c r="BL112" s="52">
        <f t="shared" si="170"/>
        <v>0</v>
      </c>
      <c r="BM112" s="52">
        <f t="shared" si="170"/>
        <v>0</v>
      </c>
      <c r="BN112" s="52">
        <f t="shared" si="170"/>
        <v>0</v>
      </c>
      <c r="BO112" s="52">
        <f t="shared" si="170"/>
        <v>0</v>
      </c>
      <c r="BP112" s="52">
        <f t="shared" si="170"/>
        <v>0</v>
      </c>
      <c r="BQ112" s="52">
        <f t="shared" si="170"/>
        <v>0</v>
      </c>
      <c r="BR112" s="52">
        <f t="shared" si="170"/>
        <v>0</v>
      </c>
      <c r="BS112" s="52">
        <f t="shared" si="170"/>
        <v>0</v>
      </c>
      <c r="BT112" s="52">
        <f t="shared" si="170"/>
        <v>0</v>
      </c>
      <c r="BU112" s="52">
        <f t="shared" si="170"/>
        <v>0</v>
      </c>
      <c r="BV112" s="52">
        <f t="shared" si="170"/>
        <v>0</v>
      </c>
      <c r="BW112" s="52">
        <f t="shared" si="170"/>
        <v>0</v>
      </c>
      <c r="BX112" s="52">
        <f t="shared" si="170"/>
        <v>0</v>
      </c>
      <c r="BY112" s="52">
        <f t="shared" si="170"/>
        <v>0</v>
      </c>
      <c r="BZ112" s="52">
        <f t="shared" si="170"/>
        <v>0</v>
      </c>
      <c r="CA112" s="52">
        <f t="shared" si="170"/>
        <v>0</v>
      </c>
      <c r="CB112" s="52">
        <f t="shared" si="170"/>
        <v>0</v>
      </c>
      <c r="CC112" s="52">
        <f t="shared" si="170"/>
        <v>0</v>
      </c>
      <c r="CD112" s="52">
        <f t="shared" si="170"/>
        <v>0</v>
      </c>
      <c r="CE112" s="52">
        <f t="shared" si="170"/>
        <v>0</v>
      </c>
    </row>
    <row r="113" spans="2:83" x14ac:dyDescent="0.25">
      <c r="C113" s="24" t="s">
        <v>98</v>
      </c>
      <c r="F113" s="18"/>
      <c r="W113" s="52">
        <f ca="1">(W88+W100)/W109*1000000</f>
        <v>1023.7311115565469</v>
      </c>
      <c r="X113" s="52">
        <f t="shared" ref="X113:CE113" ca="1" si="171">(X88+X100)/X109*1000000</f>
        <v>1381.5641092954936</v>
      </c>
      <c r="Y113" s="52">
        <f t="shared" ca="1" si="171"/>
        <v>1962.7172594794592</v>
      </c>
      <c r="Z113" s="52">
        <f t="shared" ca="1" si="171"/>
        <v>2641.4809308372091</v>
      </c>
      <c r="AA113" s="52">
        <f t="shared" ca="1" si="171"/>
        <v>3136.8206092136525</v>
      </c>
      <c r="AB113" s="52">
        <f t="shared" ca="1" si="171"/>
        <v>3423.9841446238311</v>
      </c>
      <c r="AC113" s="52">
        <f t="shared" ca="1" si="171"/>
        <v>3590.3863615925661</v>
      </c>
      <c r="AD113" s="52">
        <f t="shared" ca="1" si="171"/>
        <v>3675.7025366016801</v>
      </c>
      <c r="AE113" s="52">
        <f t="shared" ca="1" si="171"/>
        <v>3747.6767914998172</v>
      </c>
      <c r="AF113" s="52">
        <f t="shared" ca="1" si="171"/>
        <v>3823.800164328894</v>
      </c>
      <c r="AG113" s="52">
        <f t="shared" ca="1" si="171"/>
        <v>3902.2730034734941</v>
      </c>
      <c r="AH113" s="52">
        <f t="shared" ca="1" si="171"/>
        <v>3997.2356520760418</v>
      </c>
      <c r="AI113" s="52">
        <f t="shared" ca="1" si="171"/>
        <v>4092.5517492470444</v>
      </c>
      <c r="AJ113" s="52">
        <f t="shared" ca="1" si="171"/>
        <v>4187.2798811560815</v>
      </c>
      <c r="AK113" s="52">
        <f t="shared" ca="1" si="171"/>
        <v>4281.1341100707159</v>
      </c>
      <c r="AL113" s="52">
        <f t="shared" ca="1" si="171"/>
        <v>4393.4275972497198</v>
      </c>
      <c r="AM113" s="52">
        <f t="shared" ca="1" si="171"/>
        <v>4416.1830593945388</v>
      </c>
      <c r="AN113" s="52">
        <f t="shared" ca="1" si="171"/>
        <v>4368.8333666058434</v>
      </c>
      <c r="AO113" s="52">
        <f t="shared" ca="1" si="171"/>
        <v>4384.6967603696539</v>
      </c>
      <c r="AP113" s="52">
        <f t="shared" ca="1" si="171"/>
        <v>4582.9893209726461</v>
      </c>
      <c r="AQ113" s="52">
        <f t="shared" ca="1" si="171"/>
        <v>5117.3092421674546</v>
      </c>
      <c r="AR113" s="52">
        <f t="shared" ca="1" si="171"/>
        <v>5729.3531503942195</v>
      </c>
      <c r="AS113" s="52">
        <f t="shared" ca="1" si="171"/>
        <v>6290.9923951986475</v>
      </c>
      <c r="AT113" s="52">
        <f t="shared" ca="1" si="171"/>
        <v>6659.637705760555</v>
      </c>
      <c r="AU113" s="52">
        <f t="shared" si="171"/>
        <v>0</v>
      </c>
      <c r="AV113" s="52">
        <f t="shared" si="171"/>
        <v>0</v>
      </c>
      <c r="AW113" s="52">
        <f t="shared" si="171"/>
        <v>0</v>
      </c>
      <c r="AX113" s="52">
        <f t="shared" si="171"/>
        <v>0</v>
      </c>
      <c r="AY113" s="52">
        <f t="shared" si="171"/>
        <v>0</v>
      </c>
      <c r="AZ113" s="52">
        <f t="shared" si="171"/>
        <v>0</v>
      </c>
      <c r="BA113" s="52">
        <f t="shared" si="171"/>
        <v>0</v>
      </c>
      <c r="BB113" s="52">
        <f t="shared" si="171"/>
        <v>0</v>
      </c>
      <c r="BC113" s="52">
        <f t="shared" si="171"/>
        <v>0</v>
      </c>
      <c r="BD113" s="52">
        <f t="shared" si="171"/>
        <v>0</v>
      </c>
      <c r="BE113" s="52">
        <f t="shared" si="171"/>
        <v>0</v>
      </c>
      <c r="BF113" s="52">
        <f t="shared" si="171"/>
        <v>0</v>
      </c>
      <c r="BG113" s="52">
        <f t="shared" si="171"/>
        <v>0</v>
      </c>
      <c r="BH113" s="52">
        <f t="shared" si="171"/>
        <v>0</v>
      </c>
      <c r="BI113" s="52">
        <f t="shared" si="171"/>
        <v>0</v>
      </c>
      <c r="BJ113" s="52">
        <f t="shared" si="171"/>
        <v>0</v>
      </c>
      <c r="BK113" s="52">
        <f t="shared" si="171"/>
        <v>0</v>
      </c>
      <c r="BL113" s="52">
        <f t="shared" si="171"/>
        <v>0</v>
      </c>
      <c r="BM113" s="52">
        <f t="shared" si="171"/>
        <v>0</v>
      </c>
      <c r="BN113" s="52">
        <f t="shared" si="171"/>
        <v>0</v>
      </c>
      <c r="BO113" s="52">
        <f t="shared" si="171"/>
        <v>0</v>
      </c>
      <c r="BP113" s="52">
        <f t="shared" si="171"/>
        <v>0</v>
      </c>
      <c r="BQ113" s="52">
        <f t="shared" si="171"/>
        <v>0</v>
      </c>
      <c r="BR113" s="52">
        <f t="shared" si="171"/>
        <v>0</v>
      </c>
      <c r="BS113" s="52">
        <f t="shared" si="171"/>
        <v>0</v>
      </c>
      <c r="BT113" s="52">
        <f t="shared" si="171"/>
        <v>0</v>
      </c>
      <c r="BU113" s="52">
        <f t="shared" si="171"/>
        <v>0</v>
      </c>
      <c r="BV113" s="52">
        <f t="shared" si="171"/>
        <v>0</v>
      </c>
      <c r="BW113" s="52">
        <f t="shared" si="171"/>
        <v>0</v>
      </c>
      <c r="BX113" s="52">
        <f t="shared" si="171"/>
        <v>0</v>
      </c>
      <c r="BY113" s="52">
        <f t="shared" si="171"/>
        <v>0</v>
      </c>
      <c r="BZ113" s="52">
        <f t="shared" si="171"/>
        <v>0</v>
      </c>
      <c r="CA113" s="52">
        <f t="shared" si="171"/>
        <v>0</v>
      </c>
      <c r="CB113" s="52">
        <f t="shared" si="171"/>
        <v>0</v>
      </c>
      <c r="CC113" s="52">
        <f t="shared" si="171"/>
        <v>0</v>
      </c>
      <c r="CD113" s="52">
        <f t="shared" si="171"/>
        <v>0</v>
      </c>
      <c r="CE113" s="52">
        <f t="shared" si="171"/>
        <v>0</v>
      </c>
    </row>
    <row r="114" spans="2:83" x14ac:dyDescent="0.25">
      <c r="C114" s="24" t="s">
        <v>99</v>
      </c>
      <c r="F114" s="18"/>
      <c r="W114" s="52">
        <f ca="1">(W91+W99)/W109*1000000</f>
        <v>8910.589828206852</v>
      </c>
      <c r="X114" s="52">
        <f t="shared" ref="X114:CE114" ca="1" si="172">(X91+X99)/X109*1000000</f>
        <v>8833.9034741735959</v>
      </c>
      <c r="Y114" s="52">
        <f t="shared" ca="1" si="172"/>
        <v>8693.6070023984139</v>
      </c>
      <c r="Z114" s="52">
        <f t="shared" ca="1" si="172"/>
        <v>8538.7192211196889</v>
      </c>
      <c r="AA114" s="52">
        <f t="shared" ca="1" si="172"/>
        <v>8384.4507646172515</v>
      </c>
      <c r="AB114" s="52">
        <f t="shared" ca="1" si="172"/>
        <v>8233.1947609212457</v>
      </c>
      <c r="AC114" s="52">
        <f t="shared" ca="1" si="172"/>
        <v>8109.4656481146576</v>
      </c>
      <c r="AD114" s="52">
        <f t="shared" ca="1" si="172"/>
        <v>7990.1842171462686</v>
      </c>
      <c r="AE114" s="52">
        <f t="shared" ca="1" si="172"/>
        <v>7873.7672406762586</v>
      </c>
      <c r="AF114" s="52">
        <f t="shared" ca="1" si="172"/>
        <v>7758.9223708802519</v>
      </c>
      <c r="AG114" s="52">
        <f t="shared" ca="1" si="172"/>
        <v>7645.0150478237401</v>
      </c>
      <c r="AH114" s="52">
        <f t="shared" ca="1" si="172"/>
        <v>7561.1950227123161</v>
      </c>
      <c r="AI114" s="52">
        <f t="shared" ca="1" si="172"/>
        <v>7477.1615497711591</v>
      </c>
      <c r="AJ114" s="52">
        <f t="shared" ca="1" si="172"/>
        <v>7393.3628544450357</v>
      </c>
      <c r="AK114" s="52">
        <f t="shared" ca="1" si="172"/>
        <v>7310.0607458769109</v>
      </c>
      <c r="AL114" s="52">
        <f t="shared" ca="1" si="172"/>
        <v>7227.1034238380562</v>
      </c>
      <c r="AM114" s="52">
        <f t="shared" ca="1" si="172"/>
        <v>7141.3718138700006</v>
      </c>
      <c r="AN114" s="52">
        <f t="shared" ca="1" si="172"/>
        <v>7046.9794074385936</v>
      </c>
      <c r="AO114" s="52">
        <f t="shared" ca="1" si="172"/>
        <v>6559.5779007900001</v>
      </c>
      <c r="AP114" s="52">
        <f t="shared" ca="1" si="172"/>
        <v>5630.0955452721219</v>
      </c>
      <c r="AQ114" s="52">
        <f t="shared" ca="1" si="172"/>
        <v>4568.308290998184</v>
      </c>
      <c r="AR114" s="52">
        <f t="shared" ca="1" si="172"/>
        <v>3632.0018010418898</v>
      </c>
      <c r="AS114" s="52">
        <f t="shared" ca="1" si="172"/>
        <v>2991.78583735251</v>
      </c>
      <c r="AT114" s="52">
        <f t="shared" ca="1" si="172"/>
        <v>2534.9088205554635</v>
      </c>
      <c r="AU114" s="52">
        <f t="shared" si="172"/>
        <v>0</v>
      </c>
      <c r="AV114" s="52">
        <f t="shared" si="172"/>
        <v>0</v>
      </c>
      <c r="AW114" s="52">
        <f t="shared" si="172"/>
        <v>0</v>
      </c>
      <c r="AX114" s="52">
        <f t="shared" si="172"/>
        <v>0</v>
      </c>
      <c r="AY114" s="52">
        <f t="shared" si="172"/>
        <v>0</v>
      </c>
      <c r="AZ114" s="52">
        <f t="shared" si="172"/>
        <v>0</v>
      </c>
      <c r="BA114" s="52">
        <f t="shared" si="172"/>
        <v>0</v>
      </c>
      <c r="BB114" s="52">
        <f t="shared" si="172"/>
        <v>0</v>
      </c>
      <c r="BC114" s="52">
        <f t="shared" si="172"/>
        <v>0</v>
      </c>
      <c r="BD114" s="52">
        <f t="shared" si="172"/>
        <v>0</v>
      </c>
      <c r="BE114" s="52">
        <f t="shared" si="172"/>
        <v>0</v>
      </c>
      <c r="BF114" s="52">
        <f t="shared" si="172"/>
        <v>0</v>
      </c>
      <c r="BG114" s="52">
        <f t="shared" si="172"/>
        <v>0</v>
      </c>
      <c r="BH114" s="52">
        <f t="shared" si="172"/>
        <v>0</v>
      </c>
      <c r="BI114" s="52">
        <f t="shared" si="172"/>
        <v>0</v>
      </c>
      <c r="BJ114" s="52">
        <f t="shared" si="172"/>
        <v>0</v>
      </c>
      <c r="BK114" s="52">
        <f t="shared" si="172"/>
        <v>0</v>
      </c>
      <c r="BL114" s="52">
        <f t="shared" si="172"/>
        <v>0</v>
      </c>
      <c r="BM114" s="52">
        <f t="shared" si="172"/>
        <v>0</v>
      </c>
      <c r="BN114" s="52">
        <f t="shared" si="172"/>
        <v>0</v>
      </c>
      <c r="BO114" s="52">
        <f t="shared" si="172"/>
        <v>0</v>
      </c>
      <c r="BP114" s="52">
        <f t="shared" si="172"/>
        <v>0</v>
      </c>
      <c r="BQ114" s="52">
        <f t="shared" si="172"/>
        <v>0</v>
      </c>
      <c r="BR114" s="52">
        <f t="shared" si="172"/>
        <v>0</v>
      </c>
      <c r="BS114" s="52">
        <f t="shared" si="172"/>
        <v>0</v>
      </c>
      <c r="BT114" s="52">
        <f t="shared" si="172"/>
        <v>0</v>
      </c>
      <c r="BU114" s="52">
        <f t="shared" si="172"/>
        <v>0</v>
      </c>
      <c r="BV114" s="52">
        <f t="shared" si="172"/>
        <v>0</v>
      </c>
      <c r="BW114" s="52">
        <f t="shared" si="172"/>
        <v>0</v>
      </c>
      <c r="BX114" s="52">
        <f t="shared" si="172"/>
        <v>0</v>
      </c>
      <c r="BY114" s="52">
        <f t="shared" si="172"/>
        <v>0</v>
      </c>
      <c r="BZ114" s="52">
        <f t="shared" si="172"/>
        <v>0</v>
      </c>
      <c r="CA114" s="52">
        <f t="shared" si="172"/>
        <v>0</v>
      </c>
      <c r="CB114" s="52">
        <f t="shared" si="172"/>
        <v>0</v>
      </c>
      <c r="CC114" s="52">
        <f t="shared" si="172"/>
        <v>0</v>
      </c>
      <c r="CD114" s="52">
        <f t="shared" si="172"/>
        <v>0</v>
      </c>
      <c r="CE114" s="52">
        <f t="shared" si="172"/>
        <v>0</v>
      </c>
    </row>
    <row r="115" spans="2:83" x14ac:dyDescent="0.25">
      <c r="C115" s="24" t="s">
        <v>112</v>
      </c>
      <c r="F115" s="18"/>
      <c r="W115" s="52">
        <f>W98/W109*1000000</f>
        <v>0</v>
      </c>
      <c r="X115" s="52">
        <f t="shared" ref="X115:CE115" si="173">X98/X109*1000000</f>
        <v>0</v>
      </c>
      <c r="Y115" s="52">
        <f t="shared" si="173"/>
        <v>0</v>
      </c>
      <c r="Z115" s="52">
        <f t="shared" si="173"/>
        <v>0</v>
      </c>
      <c r="AA115" s="52">
        <f t="shared" si="173"/>
        <v>0</v>
      </c>
      <c r="AB115" s="52">
        <f t="shared" si="173"/>
        <v>0</v>
      </c>
      <c r="AC115" s="52">
        <f t="shared" si="173"/>
        <v>0</v>
      </c>
      <c r="AD115" s="52">
        <f t="shared" si="173"/>
        <v>0</v>
      </c>
      <c r="AE115" s="52">
        <f t="shared" si="173"/>
        <v>0</v>
      </c>
      <c r="AF115" s="52">
        <f t="shared" si="173"/>
        <v>0</v>
      </c>
      <c r="AG115" s="52">
        <f t="shared" si="173"/>
        <v>0</v>
      </c>
      <c r="AH115" s="52">
        <f t="shared" si="173"/>
        <v>0</v>
      </c>
      <c r="AI115" s="52">
        <f t="shared" si="173"/>
        <v>0</v>
      </c>
      <c r="AJ115" s="52">
        <f t="shared" si="173"/>
        <v>0</v>
      </c>
      <c r="AK115" s="52">
        <f t="shared" si="173"/>
        <v>0</v>
      </c>
      <c r="AL115" s="52">
        <f t="shared" si="173"/>
        <v>0</v>
      </c>
      <c r="AM115" s="52">
        <f t="shared" si="173"/>
        <v>0</v>
      </c>
      <c r="AN115" s="52">
        <f t="shared" si="173"/>
        <v>0</v>
      </c>
      <c r="AO115" s="52">
        <f t="shared" si="173"/>
        <v>0</v>
      </c>
      <c r="AP115" s="52">
        <f t="shared" ca="1" si="173"/>
        <v>16.688087121599501</v>
      </c>
      <c r="AQ115" s="52">
        <f t="shared" ca="1" si="173"/>
        <v>42.259749931482425</v>
      </c>
      <c r="AR115" s="52">
        <f t="shared" ca="1" si="173"/>
        <v>90.36758273825231</v>
      </c>
      <c r="AS115" s="52">
        <f t="shared" ca="1" si="173"/>
        <v>180.31343076736428</v>
      </c>
      <c r="AT115" s="52">
        <f t="shared" ca="1" si="173"/>
        <v>383.90370820022162</v>
      </c>
      <c r="AU115" s="52">
        <f t="shared" si="173"/>
        <v>0</v>
      </c>
      <c r="AV115" s="52">
        <f t="shared" si="173"/>
        <v>0</v>
      </c>
      <c r="AW115" s="52">
        <f t="shared" si="173"/>
        <v>0</v>
      </c>
      <c r="AX115" s="52">
        <f t="shared" si="173"/>
        <v>0</v>
      </c>
      <c r="AY115" s="52">
        <f t="shared" si="173"/>
        <v>0</v>
      </c>
      <c r="AZ115" s="52">
        <f t="shared" si="173"/>
        <v>0</v>
      </c>
      <c r="BA115" s="52">
        <f t="shared" si="173"/>
        <v>0</v>
      </c>
      <c r="BB115" s="52">
        <f t="shared" si="173"/>
        <v>0</v>
      </c>
      <c r="BC115" s="52">
        <f t="shared" si="173"/>
        <v>0</v>
      </c>
      <c r="BD115" s="52">
        <f t="shared" si="173"/>
        <v>0</v>
      </c>
      <c r="BE115" s="52">
        <f t="shared" si="173"/>
        <v>0</v>
      </c>
      <c r="BF115" s="52">
        <f t="shared" si="173"/>
        <v>0</v>
      </c>
      <c r="BG115" s="52">
        <f t="shared" si="173"/>
        <v>0</v>
      </c>
      <c r="BH115" s="52">
        <f t="shared" si="173"/>
        <v>0</v>
      </c>
      <c r="BI115" s="52">
        <f t="shared" si="173"/>
        <v>0</v>
      </c>
      <c r="BJ115" s="52">
        <f t="shared" si="173"/>
        <v>0</v>
      </c>
      <c r="BK115" s="52">
        <f t="shared" si="173"/>
        <v>0</v>
      </c>
      <c r="BL115" s="52">
        <f t="shared" si="173"/>
        <v>0</v>
      </c>
      <c r="BM115" s="52">
        <f t="shared" si="173"/>
        <v>0</v>
      </c>
      <c r="BN115" s="52">
        <f t="shared" si="173"/>
        <v>0</v>
      </c>
      <c r="BO115" s="52">
        <f t="shared" si="173"/>
        <v>0</v>
      </c>
      <c r="BP115" s="52">
        <f t="shared" si="173"/>
        <v>0</v>
      </c>
      <c r="BQ115" s="52">
        <f t="shared" si="173"/>
        <v>0</v>
      </c>
      <c r="BR115" s="52">
        <f t="shared" si="173"/>
        <v>0</v>
      </c>
      <c r="BS115" s="52">
        <f t="shared" si="173"/>
        <v>0</v>
      </c>
      <c r="BT115" s="52">
        <f t="shared" si="173"/>
        <v>0</v>
      </c>
      <c r="BU115" s="52">
        <f t="shared" si="173"/>
        <v>0</v>
      </c>
      <c r="BV115" s="52">
        <f t="shared" si="173"/>
        <v>0</v>
      </c>
      <c r="BW115" s="52">
        <f t="shared" si="173"/>
        <v>0</v>
      </c>
      <c r="BX115" s="52">
        <f t="shared" si="173"/>
        <v>0</v>
      </c>
      <c r="BY115" s="52">
        <f t="shared" si="173"/>
        <v>0</v>
      </c>
      <c r="BZ115" s="52">
        <f t="shared" si="173"/>
        <v>0</v>
      </c>
      <c r="CA115" s="52">
        <f t="shared" si="173"/>
        <v>0</v>
      </c>
      <c r="CB115" s="52">
        <f t="shared" si="173"/>
        <v>0</v>
      </c>
      <c r="CC115" s="52">
        <f t="shared" si="173"/>
        <v>0</v>
      </c>
      <c r="CD115" s="52">
        <f t="shared" si="173"/>
        <v>0</v>
      </c>
      <c r="CE115" s="52">
        <f t="shared" si="173"/>
        <v>0</v>
      </c>
    </row>
    <row r="116" spans="2:83" x14ac:dyDescent="0.25">
      <c r="C116" s="25" t="s">
        <v>100</v>
      </c>
      <c r="F116" s="18"/>
      <c r="W116" s="6">
        <f ca="1">SUM(W111:W115)</f>
        <v>13180.628100843449</v>
      </c>
      <c r="X116" s="6">
        <f t="shared" ref="X116:CE116" ca="1" si="174">SUM(X111:X115)</f>
        <v>13536.758191001913</v>
      </c>
      <c r="Y116" s="6">
        <f t="shared" ca="1" si="174"/>
        <v>14058.269090771806</v>
      </c>
      <c r="Z116" s="6">
        <f t="shared" ca="1" si="174"/>
        <v>14669.638806375282</v>
      </c>
      <c r="AA116" s="6">
        <f t="shared" ca="1" si="174"/>
        <v>15110.614496204529</v>
      </c>
      <c r="AB116" s="6">
        <f t="shared" ca="1" si="174"/>
        <v>15365.711505322786</v>
      </c>
      <c r="AC116" s="6">
        <f t="shared" ca="1" si="174"/>
        <v>15554.568818226664</v>
      </c>
      <c r="AD116" s="6">
        <f t="shared" ca="1" si="174"/>
        <v>15684.611071154708</v>
      </c>
      <c r="AE116" s="6">
        <f t="shared" ca="1" si="174"/>
        <v>15815.981665075566</v>
      </c>
      <c r="AF116" s="6">
        <f t="shared" ca="1" si="174"/>
        <v>15965.144386165321</v>
      </c>
      <c r="AG116" s="6">
        <f t="shared" ca="1" si="174"/>
        <v>16120.3181292347</v>
      </c>
      <c r="AH116" s="6">
        <f t="shared" ca="1" si="174"/>
        <v>16341.538727370827</v>
      </c>
      <c r="AI116" s="6">
        <f t="shared" ca="1" si="174"/>
        <v>16563.902628678377</v>
      </c>
      <c r="AJ116" s="6">
        <f t="shared" ca="1" si="174"/>
        <v>16799.534666510353</v>
      </c>
      <c r="AK116" s="6">
        <f t="shared" ca="1" si="174"/>
        <v>17075.185857755314</v>
      </c>
      <c r="AL116" s="6">
        <f t="shared" ca="1" si="174"/>
        <v>17496.920192049263</v>
      </c>
      <c r="AM116" s="6">
        <f t="shared" ca="1" si="174"/>
        <v>17962.339424416496</v>
      </c>
      <c r="AN116" s="6">
        <f t="shared" ca="1" si="174"/>
        <v>18500.399277515047</v>
      </c>
      <c r="AO116" s="6">
        <f t="shared" ca="1" si="174"/>
        <v>18764.762192109294</v>
      </c>
      <c r="AP116" s="6">
        <f t="shared" ca="1" si="174"/>
        <v>18823.108688076813</v>
      </c>
      <c r="AQ116" s="6">
        <f t="shared" ca="1" si="174"/>
        <v>19030.987430531004</v>
      </c>
      <c r="AR116" s="6">
        <f t="shared" ca="1" si="174"/>
        <v>19358.363985928438</v>
      </c>
      <c r="AS116" s="6">
        <f t="shared" ca="1" si="174"/>
        <v>19804.857803528979</v>
      </c>
      <c r="AT116" s="6">
        <f t="shared" ca="1" si="174"/>
        <v>20198.365002990813</v>
      </c>
      <c r="AU116" s="6">
        <f t="shared" si="174"/>
        <v>0</v>
      </c>
      <c r="AV116" s="6">
        <f t="shared" si="174"/>
        <v>0</v>
      </c>
      <c r="AW116" s="6">
        <f t="shared" si="174"/>
        <v>0</v>
      </c>
      <c r="AX116" s="6">
        <f t="shared" si="174"/>
        <v>0</v>
      </c>
      <c r="AY116" s="6">
        <f t="shared" si="174"/>
        <v>0</v>
      </c>
      <c r="AZ116" s="6">
        <f t="shared" si="174"/>
        <v>0</v>
      </c>
      <c r="BA116" s="6">
        <f t="shared" si="174"/>
        <v>0</v>
      </c>
      <c r="BB116" s="6">
        <f t="shared" si="174"/>
        <v>0</v>
      </c>
      <c r="BC116" s="6">
        <f t="shared" si="174"/>
        <v>0</v>
      </c>
      <c r="BD116" s="6">
        <f t="shared" si="174"/>
        <v>0</v>
      </c>
      <c r="BE116" s="6">
        <f t="shared" si="174"/>
        <v>0</v>
      </c>
      <c r="BF116" s="6">
        <f t="shared" si="174"/>
        <v>0</v>
      </c>
      <c r="BG116" s="6">
        <f t="shared" si="174"/>
        <v>0</v>
      </c>
      <c r="BH116" s="6">
        <f t="shared" si="174"/>
        <v>0</v>
      </c>
      <c r="BI116" s="6">
        <f t="shared" si="174"/>
        <v>0</v>
      </c>
      <c r="BJ116" s="6">
        <f t="shared" si="174"/>
        <v>0</v>
      </c>
      <c r="BK116" s="6">
        <f t="shared" si="174"/>
        <v>0</v>
      </c>
      <c r="BL116" s="6">
        <f t="shared" si="174"/>
        <v>0</v>
      </c>
      <c r="BM116" s="6">
        <f t="shared" si="174"/>
        <v>0</v>
      </c>
      <c r="BN116" s="6">
        <f t="shared" si="174"/>
        <v>0</v>
      </c>
      <c r="BO116" s="6">
        <f t="shared" si="174"/>
        <v>0</v>
      </c>
      <c r="BP116" s="6">
        <f t="shared" si="174"/>
        <v>0</v>
      </c>
      <c r="BQ116" s="6">
        <f t="shared" si="174"/>
        <v>0</v>
      </c>
      <c r="BR116" s="6">
        <f t="shared" si="174"/>
        <v>0</v>
      </c>
      <c r="BS116" s="6">
        <f t="shared" si="174"/>
        <v>0</v>
      </c>
      <c r="BT116" s="6">
        <f t="shared" si="174"/>
        <v>0</v>
      </c>
      <c r="BU116" s="6">
        <f t="shared" si="174"/>
        <v>0</v>
      </c>
      <c r="BV116" s="6">
        <f t="shared" si="174"/>
        <v>0</v>
      </c>
      <c r="BW116" s="6">
        <f t="shared" si="174"/>
        <v>0</v>
      </c>
      <c r="BX116" s="6">
        <f t="shared" si="174"/>
        <v>0</v>
      </c>
      <c r="BY116" s="6">
        <f t="shared" si="174"/>
        <v>0</v>
      </c>
      <c r="BZ116" s="6">
        <f t="shared" si="174"/>
        <v>0</v>
      </c>
      <c r="CA116" s="6">
        <f t="shared" si="174"/>
        <v>0</v>
      </c>
      <c r="CB116" s="6">
        <f t="shared" si="174"/>
        <v>0</v>
      </c>
      <c r="CC116" s="6">
        <f t="shared" si="174"/>
        <v>0</v>
      </c>
      <c r="CD116" s="6">
        <f t="shared" si="174"/>
        <v>0</v>
      </c>
      <c r="CE116" s="6">
        <f t="shared" si="174"/>
        <v>0</v>
      </c>
    </row>
    <row r="117" spans="2:83" x14ac:dyDescent="0.25">
      <c r="C117" s="101" t="s">
        <v>101</v>
      </c>
      <c r="F117" s="18"/>
      <c r="W117" s="52">
        <f ca="1">(W82+W87+W89+W95+W96)/W109*1000000</f>
        <v>1059.5052136820714</v>
      </c>
      <c r="X117" s="52">
        <f t="shared" ref="X117:CE117" ca="1" si="175">(X82+X87+X89+X95+X96)/X109*1000000</f>
        <v>1083.4085329719544</v>
      </c>
      <c r="Y117" s="52">
        <f t="shared" ca="1" si="175"/>
        <v>1109.6810970954066</v>
      </c>
      <c r="Z117" s="52">
        <f t="shared" ca="1" si="175"/>
        <v>1140.9375857121531</v>
      </c>
      <c r="AA117" s="52">
        <f t="shared" ca="1" si="175"/>
        <v>1179.6232119939261</v>
      </c>
      <c r="AB117" s="52">
        <f t="shared" ca="1" si="175"/>
        <v>1230.3334080649984</v>
      </c>
      <c r="AC117" s="52">
        <f t="shared" ca="1" si="175"/>
        <v>1296.9481476271858</v>
      </c>
      <c r="AD117" s="52">
        <f t="shared" ca="1" si="175"/>
        <v>1373.2800120468935</v>
      </c>
      <c r="AE117" s="52">
        <f t="shared" ca="1" si="175"/>
        <v>1456.5006369443224</v>
      </c>
      <c r="AF117" s="52">
        <f t="shared" ca="1" si="175"/>
        <v>1543.4262474884765</v>
      </c>
      <c r="AG117" s="52">
        <f t="shared" ca="1" si="175"/>
        <v>1631.670022817495</v>
      </c>
      <c r="AH117" s="52">
        <f t="shared" ca="1" si="175"/>
        <v>1726.351045411441</v>
      </c>
      <c r="AI117" s="52">
        <f t="shared" ca="1" si="175"/>
        <v>1820.5226474253154</v>
      </c>
      <c r="AJ117" s="52">
        <f t="shared" ca="1" si="175"/>
        <v>1913.6991839818766</v>
      </c>
      <c r="AK117" s="52">
        <f t="shared" ca="1" si="175"/>
        <v>2005.8639536194464</v>
      </c>
      <c r="AL117" s="52">
        <f t="shared" ca="1" si="175"/>
        <v>2098.740147484968</v>
      </c>
      <c r="AM117" s="52">
        <f t="shared" ca="1" si="175"/>
        <v>2193.82125584902</v>
      </c>
      <c r="AN117" s="52">
        <f t="shared" ca="1" si="175"/>
        <v>2291.8659844404992</v>
      </c>
      <c r="AO117" s="52">
        <f t="shared" ca="1" si="175"/>
        <v>2373.3429054047606</v>
      </c>
      <c r="AP117" s="52">
        <f t="shared" ca="1" si="175"/>
        <v>2444.0413426282057</v>
      </c>
      <c r="AQ117" s="52">
        <f t="shared" ca="1" si="175"/>
        <v>2502.3776481871914</v>
      </c>
      <c r="AR117" s="52">
        <f t="shared" ca="1" si="175"/>
        <v>2566.6487160569204</v>
      </c>
      <c r="AS117" s="52">
        <f t="shared" ca="1" si="175"/>
        <v>2645.5521245373029</v>
      </c>
      <c r="AT117" s="52">
        <f t="shared" ca="1" si="175"/>
        <v>2718.1214655229192</v>
      </c>
      <c r="AU117" s="52">
        <f t="shared" si="175"/>
        <v>0</v>
      </c>
      <c r="AV117" s="52">
        <f t="shared" si="175"/>
        <v>0</v>
      </c>
      <c r="AW117" s="52">
        <f t="shared" si="175"/>
        <v>0</v>
      </c>
      <c r="AX117" s="52">
        <f t="shared" si="175"/>
        <v>0</v>
      </c>
      <c r="AY117" s="52">
        <f t="shared" si="175"/>
        <v>0</v>
      </c>
      <c r="AZ117" s="52">
        <f t="shared" si="175"/>
        <v>0</v>
      </c>
      <c r="BA117" s="52">
        <f t="shared" si="175"/>
        <v>0</v>
      </c>
      <c r="BB117" s="52">
        <f t="shared" si="175"/>
        <v>0</v>
      </c>
      <c r="BC117" s="52">
        <f t="shared" si="175"/>
        <v>0</v>
      </c>
      <c r="BD117" s="52">
        <f t="shared" si="175"/>
        <v>0</v>
      </c>
      <c r="BE117" s="52">
        <f t="shared" si="175"/>
        <v>0</v>
      </c>
      <c r="BF117" s="52">
        <f t="shared" si="175"/>
        <v>0</v>
      </c>
      <c r="BG117" s="52">
        <f t="shared" si="175"/>
        <v>0</v>
      </c>
      <c r="BH117" s="52">
        <f t="shared" si="175"/>
        <v>0</v>
      </c>
      <c r="BI117" s="52">
        <f t="shared" si="175"/>
        <v>0</v>
      </c>
      <c r="BJ117" s="52">
        <f t="shared" si="175"/>
        <v>0</v>
      </c>
      <c r="BK117" s="52">
        <f t="shared" si="175"/>
        <v>0</v>
      </c>
      <c r="BL117" s="52">
        <f t="shared" si="175"/>
        <v>0</v>
      </c>
      <c r="BM117" s="52">
        <f t="shared" si="175"/>
        <v>0</v>
      </c>
      <c r="BN117" s="52">
        <f t="shared" si="175"/>
        <v>0</v>
      </c>
      <c r="BO117" s="52">
        <f t="shared" si="175"/>
        <v>0</v>
      </c>
      <c r="BP117" s="52">
        <f t="shared" si="175"/>
        <v>0</v>
      </c>
      <c r="BQ117" s="52">
        <f t="shared" si="175"/>
        <v>0</v>
      </c>
      <c r="BR117" s="52">
        <f t="shared" si="175"/>
        <v>0</v>
      </c>
      <c r="BS117" s="52">
        <f t="shared" si="175"/>
        <v>0</v>
      </c>
      <c r="BT117" s="52">
        <f t="shared" si="175"/>
        <v>0</v>
      </c>
      <c r="BU117" s="52">
        <f t="shared" si="175"/>
        <v>0</v>
      </c>
      <c r="BV117" s="52">
        <f t="shared" si="175"/>
        <v>0</v>
      </c>
      <c r="BW117" s="52">
        <f t="shared" si="175"/>
        <v>0</v>
      </c>
      <c r="BX117" s="52">
        <f t="shared" si="175"/>
        <v>0</v>
      </c>
      <c r="BY117" s="52">
        <f t="shared" si="175"/>
        <v>0</v>
      </c>
      <c r="BZ117" s="52">
        <f t="shared" si="175"/>
        <v>0</v>
      </c>
      <c r="CA117" s="52">
        <f t="shared" si="175"/>
        <v>0</v>
      </c>
      <c r="CB117" s="52">
        <f t="shared" si="175"/>
        <v>0</v>
      </c>
      <c r="CC117" s="52">
        <f t="shared" si="175"/>
        <v>0</v>
      </c>
      <c r="CD117" s="52">
        <f t="shared" si="175"/>
        <v>0</v>
      </c>
      <c r="CE117" s="52">
        <f t="shared" si="175"/>
        <v>0</v>
      </c>
    </row>
    <row r="118" spans="2:83" x14ac:dyDescent="0.25">
      <c r="F118" s="18"/>
    </row>
    <row r="119" spans="2:83" x14ac:dyDescent="0.25">
      <c r="F119" s="18"/>
    </row>
    <row r="120" spans="2:83" x14ac:dyDescent="0.25">
      <c r="B120" s="313" t="s">
        <v>175</v>
      </c>
      <c r="C120" s="314"/>
      <c r="E120" s="335" t="s">
        <v>301</v>
      </c>
      <c r="F120" s="336"/>
      <c r="G120" s="205"/>
      <c r="H120" s="205"/>
      <c r="I120" s="205"/>
      <c r="J120" s="205"/>
      <c r="K120" s="205"/>
      <c r="L120" s="205"/>
      <c r="M120" s="205"/>
      <c r="N120" s="205"/>
      <c r="O120" s="205"/>
      <c r="P120" s="205"/>
      <c r="Q120" s="205"/>
      <c r="R120" s="205"/>
      <c r="S120" s="205"/>
      <c r="T120" s="205"/>
      <c r="U120" s="205"/>
      <c r="V120" s="205"/>
      <c r="W120" s="80">
        <v>1990</v>
      </c>
      <c r="X120" s="80">
        <v>1991</v>
      </c>
      <c r="Y120" s="80">
        <v>1992</v>
      </c>
      <c r="Z120" s="80">
        <v>1993</v>
      </c>
      <c r="AA120" s="80">
        <v>1994</v>
      </c>
      <c r="AB120" s="80">
        <v>1995</v>
      </c>
      <c r="AC120" s="80">
        <v>1996</v>
      </c>
      <c r="AD120" s="80">
        <v>1997</v>
      </c>
      <c r="AE120" s="80">
        <v>1998</v>
      </c>
      <c r="AF120" s="80">
        <v>1999</v>
      </c>
      <c r="AG120" s="80">
        <v>2000</v>
      </c>
      <c r="AH120" s="80">
        <v>2001</v>
      </c>
      <c r="AI120" s="80">
        <v>2002</v>
      </c>
      <c r="AJ120" s="80">
        <v>2003</v>
      </c>
      <c r="AK120" s="80">
        <v>2004</v>
      </c>
      <c r="AL120" s="80">
        <v>2005</v>
      </c>
      <c r="AM120" s="80">
        <v>2006</v>
      </c>
      <c r="AN120" s="80">
        <v>2007</v>
      </c>
      <c r="AO120" s="80">
        <v>2008</v>
      </c>
      <c r="AP120" s="80">
        <v>2009</v>
      </c>
      <c r="AQ120" s="80">
        <v>2010</v>
      </c>
      <c r="AR120" s="80">
        <v>2011</v>
      </c>
      <c r="AS120" s="80">
        <v>2012</v>
      </c>
      <c r="AT120" s="80">
        <v>2013</v>
      </c>
      <c r="AU120" s="80">
        <v>2014</v>
      </c>
      <c r="AV120" s="80">
        <v>2015</v>
      </c>
      <c r="AW120" s="80">
        <v>2016</v>
      </c>
      <c r="AX120" s="80">
        <v>2017</v>
      </c>
      <c r="AY120" s="80">
        <v>2018</v>
      </c>
      <c r="AZ120" s="80">
        <v>2019</v>
      </c>
      <c r="BA120" s="80">
        <v>2020</v>
      </c>
      <c r="BB120" s="80">
        <v>2021</v>
      </c>
      <c r="BC120" s="80">
        <v>2022</v>
      </c>
      <c r="BD120" s="80">
        <v>2023</v>
      </c>
      <c r="BE120" s="80">
        <v>2024</v>
      </c>
      <c r="BF120" s="80">
        <v>2025</v>
      </c>
      <c r="BG120" s="80">
        <f t="shared" ref="BG120:CE120" si="176">BF120+1</f>
        <v>2026</v>
      </c>
      <c r="BH120" s="80">
        <f t="shared" si="176"/>
        <v>2027</v>
      </c>
      <c r="BI120" s="80">
        <f t="shared" si="176"/>
        <v>2028</v>
      </c>
      <c r="BJ120" s="80">
        <f t="shared" si="176"/>
        <v>2029</v>
      </c>
      <c r="BK120" s="80">
        <f t="shared" si="176"/>
        <v>2030</v>
      </c>
      <c r="BL120" s="80">
        <f t="shared" si="176"/>
        <v>2031</v>
      </c>
      <c r="BM120" s="80">
        <f t="shared" si="176"/>
        <v>2032</v>
      </c>
      <c r="BN120" s="80">
        <f t="shared" si="176"/>
        <v>2033</v>
      </c>
      <c r="BO120" s="80">
        <f t="shared" si="176"/>
        <v>2034</v>
      </c>
      <c r="BP120" s="80">
        <f t="shared" si="176"/>
        <v>2035</v>
      </c>
      <c r="BQ120" s="80">
        <f t="shared" si="176"/>
        <v>2036</v>
      </c>
      <c r="BR120" s="80">
        <f t="shared" si="176"/>
        <v>2037</v>
      </c>
      <c r="BS120" s="80">
        <f t="shared" si="176"/>
        <v>2038</v>
      </c>
      <c r="BT120" s="80">
        <f t="shared" si="176"/>
        <v>2039</v>
      </c>
      <c r="BU120" s="80">
        <f t="shared" si="176"/>
        <v>2040</v>
      </c>
      <c r="BV120" s="80">
        <f t="shared" si="176"/>
        <v>2041</v>
      </c>
      <c r="BW120" s="80">
        <f t="shared" si="176"/>
        <v>2042</v>
      </c>
      <c r="BX120" s="80">
        <f t="shared" si="176"/>
        <v>2043</v>
      </c>
      <c r="BY120" s="80">
        <f t="shared" si="176"/>
        <v>2044</v>
      </c>
      <c r="BZ120" s="80">
        <f t="shared" si="176"/>
        <v>2045</v>
      </c>
      <c r="CA120" s="80">
        <f t="shared" si="176"/>
        <v>2046</v>
      </c>
      <c r="CB120" s="80">
        <f t="shared" si="176"/>
        <v>2047</v>
      </c>
      <c r="CC120" s="80">
        <f t="shared" si="176"/>
        <v>2048</v>
      </c>
      <c r="CD120" s="80">
        <f t="shared" si="176"/>
        <v>2049</v>
      </c>
      <c r="CE120" s="80">
        <f t="shared" si="176"/>
        <v>2050</v>
      </c>
    </row>
    <row r="121" spans="2:83" s="56" customFormat="1" ht="12" customHeight="1" x14ac:dyDescent="0.25">
      <c r="B121" s="308" t="s">
        <v>84</v>
      </c>
      <c r="C121" s="309"/>
      <c r="E121" s="335"/>
      <c r="F121" s="336"/>
      <c r="G121" s="131"/>
      <c r="H121" s="131"/>
      <c r="I121" s="131"/>
      <c r="J121" s="131"/>
      <c r="K121" s="131"/>
      <c r="L121" s="131"/>
      <c r="M121" s="131"/>
      <c r="N121" s="131"/>
      <c r="O121" s="131"/>
      <c r="P121" s="131"/>
      <c r="Q121" s="131"/>
      <c r="R121" s="131"/>
      <c r="S121" s="131"/>
      <c r="T121" s="131"/>
      <c r="U121" s="131"/>
      <c r="V121" s="131"/>
    </row>
    <row r="122" spans="2:83" ht="11.4" customHeight="1" x14ac:dyDescent="0.25">
      <c r="B122" s="310" t="s">
        <v>92</v>
      </c>
      <c r="C122" s="311"/>
      <c r="E122" s="335"/>
      <c r="F122" s="336"/>
    </row>
    <row r="123" spans="2:83" x14ac:dyDescent="0.25">
      <c r="B123" s="306" t="s">
        <v>0</v>
      </c>
      <c r="C123" s="53" t="s">
        <v>6</v>
      </c>
      <c r="E123" s="35">
        <f>'Life&amp;Use'!D19</f>
        <v>2450</v>
      </c>
      <c r="F123" s="64"/>
      <c r="G123" s="211"/>
      <c r="H123" s="211"/>
      <c r="I123" s="211"/>
      <c r="J123" s="211"/>
      <c r="K123" s="211"/>
      <c r="L123" s="211"/>
      <c r="M123" s="211"/>
      <c r="N123" s="211"/>
      <c r="O123" s="211"/>
      <c r="P123" s="211"/>
      <c r="Q123" s="211"/>
      <c r="R123" s="211"/>
      <c r="S123" s="211"/>
      <c r="T123" s="211"/>
      <c r="U123" s="211"/>
      <c r="V123" s="211"/>
      <c r="W123" s="214">
        <f ca="1">0.000001*Stock!W123*$E123</f>
        <v>0.64257361784566358</v>
      </c>
      <c r="X123" s="214">
        <f ca="1">0.000001*Stock!X123*$E123</f>
        <v>0.6401297008718182</v>
      </c>
      <c r="Y123" s="214">
        <f ca="1">0.000001*Stock!Y123*$E123</f>
        <v>0.61580706790909079</v>
      </c>
      <c r="Z123" s="214">
        <f ca="1">0.000001*Stock!Z123*$E123</f>
        <v>0.56944325454545441</v>
      </c>
      <c r="AA123" s="214">
        <f ca="1">0.000001*Stock!AA123*$E123</f>
        <v>0.51131357053636362</v>
      </c>
      <c r="AB123" s="214">
        <f ca="1">0.000001*Stock!AB123*$E123</f>
        <v>0.4578387003272727</v>
      </c>
      <c r="AC123" s="214">
        <f ca="1">0.000001*Stock!AC123*$E123</f>
        <v>0.41134605081818182</v>
      </c>
      <c r="AD123" s="214">
        <f ca="1">0.000001*Stock!AD123*$E123</f>
        <v>0.37098929222727267</v>
      </c>
      <c r="AE123" s="214">
        <f ca="1">0.000001*Stock!AE123*$E123</f>
        <v>0.33444101765454542</v>
      </c>
      <c r="AF123" s="214">
        <f ca="1">0.000001*Stock!AF123*$E123</f>
        <v>0.30414482279999994</v>
      </c>
      <c r="AG123" s="214">
        <f ca="1">0.000001*Stock!AG123*$E123</f>
        <v>0.27592053414545448</v>
      </c>
      <c r="AH123" s="214">
        <f ca="1">0.000001*Stock!AH123*$E123</f>
        <v>0.25094456329090908</v>
      </c>
      <c r="AI123" s="214">
        <f ca="1">0.000001*Stock!AI123*$E123</f>
        <v>0.22419221369999992</v>
      </c>
      <c r="AJ123" s="214">
        <f ca="1">0.000001*Stock!AJ123*$E123</f>
        <v>0.19808157790909089</v>
      </c>
      <c r="AK123" s="214">
        <f ca="1">0.000001*Stock!AK123*$E123</f>
        <v>0.17440797344631814</v>
      </c>
      <c r="AL123" s="214">
        <f ca="1">0.000001*Stock!AL123*$E123</f>
        <v>0.15381975301254547</v>
      </c>
      <c r="AM123" s="214">
        <f ca="1">0.000001*Stock!AM123*$E123</f>
        <v>0.13669229164499999</v>
      </c>
      <c r="AN123" s="214">
        <f ca="1">0.000001*Stock!AN123*$E123</f>
        <v>0.11999551156568179</v>
      </c>
      <c r="AO123" s="214">
        <f ca="1">0.000001*Stock!AO123*$E123</f>
        <v>0.10333475401009089</v>
      </c>
      <c r="AP123" s="214">
        <f ca="1">0.000001*Stock!AP123*$E123</f>
        <v>8.6805727330636337E-2</v>
      </c>
      <c r="AQ123" s="214">
        <f ca="1">0.000001*Stock!AQ123*$E123</f>
        <v>7.16419333836818E-2</v>
      </c>
      <c r="AR123" s="214">
        <f ca="1">0.000001*Stock!AR123*$E123</f>
        <v>5.7922730266227268E-2</v>
      </c>
      <c r="AS123" s="214">
        <f ca="1">0.000001*Stock!AS123*$E123</f>
        <v>4.420388841463635E-2</v>
      </c>
      <c r="AT123" s="214">
        <f ca="1">0.000001*Stock!AT123*$E123</f>
        <v>3.0294551220818172E-2</v>
      </c>
      <c r="AU123" s="214">
        <f>0.000001*Stock!AU123*$E123</f>
        <v>0</v>
      </c>
      <c r="AV123" s="214">
        <f>0.000001*Stock!AV123*$E123</f>
        <v>0</v>
      </c>
      <c r="AW123" s="214">
        <f>0.000001*Stock!AW123*$E123</f>
        <v>0</v>
      </c>
      <c r="AX123" s="218">
        <f>0.000001*Stock!AX123*(2*$E123/3+$F123/3)</f>
        <v>0</v>
      </c>
      <c r="AY123" s="218">
        <f>0.000001*Stock!AY123*($E123/3+2*$F123/3)</f>
        <v>0</v>
      </c>
      <c r="AZ123" s="214">
        <f>0.000001*Stock!AZ123*$F123</f>
        <v>0</v>
      </c>
      <c r="BA123" s="214">
        <f>0.000001*Stock!BA123*$F123</f>
        <v>0</v>
      </c>
      <c r="BB123" s="214">
        <f>0.000001*Stock!BB123*$F123</f>
        <v>0</v>
      </c>
      <c r="BC123" s="214">
        <f>0.000001*Stock!BC123*$F123</f>
        <v>0</v>
      </c>
      <c r="BD123" s="214">
        <f>0.000001*Stock!BD123*$F123</f>
        <v>0</v>
      </c>
      <c r="BE123" s="214">
        <f>0.000001*Stock!BE123*$F123</f>
        <v>0</v>
      </c>
      <c r="BF123" s="214">
        <f>0.000001*Stock!BF123*$F123</f>
        <v>0</v>
      </c>
      <c r="BG123" s="214">
        <f>0.000001*Stock!BG123*$F123</f>
        <v>0</v>
      </c>
      <c r="BH123" s="214">
        <f>0.000001*Stock!BH123*$F123</f>
        <v>0</v>
      </c>
      <c r="BI123" s="214">
        <f>0.000001*Stock!BI123*$F123</f>
        <v>0</v>
      </c>
      <c r="BJ123" s="214">
        <f>0.000001*Stock!BJ123*$F123</f>
        <v>0</v>
      </c>
      <c r="BK123" s="214">
        <f>0.000001*Stock!BK123*$F123</f>
        <v>0</v>
      </c>
      <c r="BL123" s="214">
        <f>0.000001*Stock!BL123*$F123</f>
        <v>0</v>
      </c>
      <c r="BM123" s="214">
        <f>0.000001*Stock!BM123*$F123</f>
        <v>0</v>
      </c>
      <c r="BN123" s="214">
        <f>0.000001*Stock!BN123*$F123</f>
        <v>0</v>
      </c>
      <c r="BO123" s="214">
        <f>0.000001*Stock!BO123*$F123</f>
        <v>0</v>
      </c>
      <c r="BP123" s="214">
        <f>0.000001*Stock!BP123*$F123</f>
        <v>0</v>
      </c>
      <c r="BQ123" s="214">
        <f>0.000001*Stock!BQ123*$F123</f>
        <v>0</v>
      </c>
      <c r="BR123" s="214">
        <f>0.000001*Stock!BR123*$F123</f>
        <v>0</v>
      </c>
      <c r="BS123" s="214">
        <f>0.000001*Stock!BS123*$F123</f>
        <v>0</v>
      </c>
      <c r="BT123" s="214">
        <f>0.000001*Stock!BT123*$F123</f>
        <v>0</v>
      </c>
      <c r="BU123" s="214">
        <f>0.000001*Stock!BU123*$F123</f>
        <v>0</v>
      </c>
      <c r="BV123" s="214">
        <f>0.000001*Stock!BV123*$F123</f>
        <v>0</v>
      </c>
      <c r="BW123" s="214">
        <f>0.000001*Stock!BW123*$F123</f>
        <v>0</v>
      </c>
      <c r="BX123" s="214">
        <f>0.000001*Stock!BX123*$F123</f>
        <v>0</v>
      </c>
      <c r="BY123" s="214">
        <f>0.000001*Stock!BY123*$F123</f>
        <v>0</v>
      </c>
      <c r="BZ123" s="214">
        <f>0.000001*Stock!BZ123*$F123</f>
        <v>0</v>
      </c>
      <c r="CA123" s="214">
        <f>0.000001*Stock!CA123*$F123</f>
        <v>0</v>
      </c>
      <c r="CB123" s="214">
        <f>0.000001*Stock!CB123*$F123</f>
        <v>0</v>
      </c>
      <c r="CC123" s="214">
        <f>0.000001*Stock!CC123*$F123</f>
        <v>0</v>
      </c>
      <c r="CD123" s="214">
        <f>0.000001*Stock!CD123*$F123</f>
        <v>0</v>
      </c>
      <c r="CE123" s="214">
        <f>0.000001*Stock!CE123*$F123</f>
        <v>0</v>
      </c>
    </row>
    <row r="124" spans="2:83" x14ac:dyDescent="0.25">
      <c r="B124" s="307"/>
      <c r="C124" s="54" t="s">
        <v>7</v>
      </c>
      <c r="E124" s="35">
        <f>'Life&amp;Use'!E19</f>
        <v>2400</v>
      </c>
      <c r="F124" s="64"/>
      <c r="G124" s="211"/>
      <c r="H124" s="211"/>
      <c r="I124" s="211"/>
      <c r="J124" s="211"/>
      <c r="K124" s="211"/>
      <c r="L124" s="211"/>
      <c r="M124" s="211"/>
      <c r="N124" s="211"/>
      <c r="O124" s="211"/>
      <c r="P124" s="211"/>
      <c r="Q124" s="211"/>
      <c r="R124" s="211"/>
      <c r="S124" s="211"/>
      <c r="T124" s="211"/>
      <c r="U124" s="211"/>
      <c r="V124" s="211"/>
      <c r="W124" s="214">
        <f ca="1">0.000001*Stock!W124*$E124</f>
        <v>0.7451549869352726</v>
      </c>
      <c r="X124" s="214">
        <f ca="1">0.000001*Stock!X124*$E124</f>
        <v>0.76721677003636346</v>
      </c>
      <c r="Y124" s="214">
        <f ca="1">0.000001*Stock!Y124*$E124</f>
        <v>0.79441893818181797</v>
      </c>
      <c r="Z124" s="214">
        <f ca="1">0.000001*Stock!Z124*$E124</f>
        <v>0.82657309090909081</v>
      </c>
      <c r="AA124" s="214">
        <f ca="1">0.000001*Stock!AA124*$E124</f>
        <v>0.86503949149090886</v>
      </c>
      <c r="AB124" s="214">
        <f ca="1">0.000001*Stock!AB124*$E124</f>
        <v>0.90947287505454533</v>
      </c>
      <c r="AC124" s="214">
        <f ca="1">0.000001*Stock!AC124*$E124</f>
        <v>0.95749600581818162</v>
      </c>
      <c r="AD124" s="214">
        <f ca="1">0.000001*Stock!AD124*$E124</f>
        <v>1.0086737629090907</v>
      </c>
      <c r="AE124" s="214">
        <f ca="1">0.000001*Stock!AE124*$E124</f>
        <v>1.0618095639272727</v>
      </c>
      <c r="AF124" s="214">
        <f ca="1">0.000001*Stock!AF124*$E124</f>
        <v>1.1200597880727272</v>
      </c>
      <c r="AG124" s="214">
        <f ca="1">0.000001*Stock!AG124*$E124</f>
        <v>1.1774603114181816</v>
      </c>
      <c r="AH124" s="214">
        <f ca="1">0.000001*Stock!AH124*$E124</f>
        <v>1.2302396155636361</v>
      </c>
      <c r="AI124" s="214">
        <f ca="1">0.000001*Stock!AI124*$E124</f>
        <v>1.2750279813818179</v>
      </c>
      <c r="AJ124" s="214">
        <f ca="1">0.000001*Stock!AJ124*$E124</f>
        <v>1.3249422916363633</v>
      </c>
      <c r="AK124" s="214">
        <f ca="1">0.000001*Stock!AK124*$E124</f>
        <v>1.3751142947237847</v>
      </c>
      <c r="AL124" s="214">
        <f ca="1">0.000001*Stock!AL124*$E124</f>
        <v>1.4127056479860478</v>
      </c>
      <c r="AM124" s="214">
        <f ca="1">0.000001*Stock!AM124*$E124</f>
        <v>1.4116498781469378</v>
      </c>
      <c r="AN124" s="214">
        <f ca="1">0.000001*Stock!AN124*$E124</f>
        <v>1.3665139386622689</v>
      </c>
      <c r="AO124" s="214">
        <f ca="1">0.000001*Stock!AO124*$E124</f>
        <v>1.2891529297173467</v>
      </c>
      <c r="AP124" s="214">
        <f ca="1">0.000001*Stock!AP124*$E124</f>
        <v>1.1565311552856783</v>
      </c>
      <c r="AQ124" s="214">
        <f ca="1">0.000001*Stock!AQ124*$E124</f>
        <v>0.94703197422242591</v>
      </c>
      <c r="AR124" s="214">
        <f ca="1">0.000001*Stock!AR124*$E124</f>
        <v>0.66907298850707775</v>
      </c>
      <c r="AS124" s="214">
        <f ca="1">0.000001*Stock!AS124*$E124</f>
        <v>0.38232914174003768</v>
      </c>
      <c r="AT124" s="214">
        <f ca="1">0.000001*Stock!AT124*$E124</f>
        <v>0.17005982319399268</v>
      </c>
      <c r="AU124" s="214">
        <f>0.000001*Stock!AU124*$E124</f>
        <v>0</v>
      </c>
      <c r="AV124" s="214">
        <f>0.000001*Stock!AV124*$E124</f>
        <v>0</v>
      </c>
      <c r="AW124" s="214">
        <f>0.000001*Stock!AW124*$E124</f>
        <v>0</v>
      </c>
      <c r="AX124" s="218">
        <f>0.000001*Stock!AX124*(2*$E124/3+$F124/3)</f>
        <v>0</v>
      </c>
      <c r="AY124" s="218">
        <f>0.000001*Stock!AY124*($E124/3+2*$F124/3)</f>
        <v>0</v>
      </c>
      <c r="AZ124" s="214">
        <f>0.000001*Stock!AZ124*$F124</f>
        <v>0</v>
      </c>
      <c r="BA124" s="214">
        <f>0.000001*Stock!BA124*$F124</f>
        <v>0</v>
      </c>
      <c r="BB124" s="214">
        <f>0.000001*Stock!BB124*$F124</f>
        <v>0</v>
      </c>
      <c r="BC124" s="214">
        <f>0.000001*Stock!BC124*$F124</f>
        <v>0</v>
      </c>
      <c r="BD124" s="214">
        <f>0.000001*Stock!BD124*$F124</f>
        <v>0</v>
      </c>
      <c r="BE124" s="214">
        <f>0.000001*Stock!BE124*$F124</f>
        <v>0</v>
      </c>
      <c r="BF124" s="214">
        <f>0.000001*Stock!BF124*$F124</f>
        <v>0</v>
      </c>
      <c r="BG124" s="214">
        <f>0.000001*Stock!BG124*$F124</f>
        <v>0</v>
      </c>
      <c r="BH124" s="214">
        <f>0.000001*Stock!BH124*$F124</f>
        <v>0</v>
      </c>
      <c r="BI124" s="214">
        <f>0.000001*Stock!BI124*$F124</f>
        <v>0</v>
      </c>
      <c r="BJ124" s="214">
        <f>0.000001*Stock!BJ124*$F124</f>
        <v>0</v>
      </c>
      <c r="BK124" s="214">
        <f>0.000001*Stock!BK124*$F124</f>
        <v>0</v>
      </c>
      <c r="BL124" s="214">
        <f>0.000001*Stock!BL124*$F124</f>
        <v>0</v>
      </c>
      <c r="BM124" s="214">
        <f>0.000001*Stock!BM124*$F124</f>
        <v>0</v>
      </c>
      <c r="BN124" s="214">
        <f>0.000001*Stock!BN124*$F124</f>
        <v>0</v>
      </c>
      <c r="BO124" s="214">
        <f>0.000001*Stock!BO124*$F124</f>
        <v>0</v>
      </c>
      <c r="BP124" s="214">
        <f>0.000001*Stock!BP124*$F124</f>
        <v>0</v>
      </c>
      <c r="BQ124" s="214">
        <f>0.000001*Stock!BQ124*$F124</f>
        <v>0</v>
      </c>
      <c r="BR124" s="214">
        <f>0.000001*Stock!BR124*$F124</f>
        <v>0</v>
      </c>
      <c r="BS124" s="214">
        <f>0.000001*Stock!BS124*$F124</f>
        <v>0</v>
      </c>
      <c r="BT124" s="214">
        <f>0.000001*Stock!BT124*$F124</f>
        <v>0</v>
      </c>
      <c r="BU124" s="214">
        <f>0.000001*Stock!BU124*$F124</f>
        <v>0</v>
      </c>
      <c r="BV124" s="214">
        <f>0.000001*Stock!BV124*$F124</f>
        <v>0</v>
      </c>
      <c r="BW124" s="214">
        <f>0.000001*Stock!BW124*$F124</f>
        <v>0</v>
      </c>
      <c r="BX124" s="214">
        <f>0.000001*Stock!BX124*$F124</f>
        <v>0</v>
      </c>
      <c r="BY124" s="214">
        <f>0.000001*Stock!BY124*$F124</f>
        <v>0</v>
      </c>
      <c r="BZ124" s="214">
        <f>0.000001*Stock!BZ124*$F124</f>
        <v>0</v>
      </c>
      <c r="CA124" s="214">
        <f>0.000001*Stock!CA124*$F124</f>
        <v>0</v>
      </c>
      <c r="CB124" s="214">
        <f>0.000001*Stock!CB124*$F124</f>
        <v>0</v>
      </c>
      <c r="CC124" s="214">
        <f>0.000001*Stock!CC124*$F124</f>
        <v>0</v>
      </c>
      <c r="CD124" s="214">
        <f>0.000001*Stock!CD124*$F124</f>
        <v>0</v>
      </c>
      <c r="CE124" s="214">
        <f>0.000001*Stock!CE124*$F124</f>
        <v>0</v>
      </c>
    </row>
    <row r="125" spans="2:83" x14ac:dyDescent="0.25">
      <c r="B125" s="307"/>
      <c r="C125" s="54" t="s">
        <v>8</v>
      </c>
      <c r="E125" s="35">
        <f>'Life&amp;Use'!F19</f>
        <v>2400</v>
      </c>
      <c r="F125" s="64"/>
      <c r="G125" s="211"/>
      <c r="H125" s="211"/>
      <c r="I125" s="211"/>
      <c r="J125" s="211"/>
      <c r="K125" s="211"/>
      <c r="L125" s="211"/>
      <c r="M125" s="211"/>
      <c r="N125" s="211"/>
      <c r="O125" s="211"/>
      <c r="P125" s="211"/>
      <c r="Q125" s="211"/>
      <c r="R125" s="211"/>
      <c r="S125" s="211"/>
      <c r="T125" s="211"/>
      <c r="U125" s="211"/>
      <c r="V125" s="211"/>
      <c r="W125" s="214">
        <f ca="1">0.000001*Stock!W125*$E125</f>
        <v>0.87805050104799542</v>
      </c>
      <c r="X125" s="214">
        <f ca="1">0.000001*Stock!X125*$E125</f>
        <v>0.90303244397360338</v>
      </c>
      <c r="Y125" s="214">
        <f ca="1">0.000001*Stock!Y125*$E125</f>
        <v>0.92929966147381804</v>
      </c>
      <c r="Z125" s="214">
        <f ca="1">0.000001*Stock!Z125*$E125</f>
        <v>0.95672040035321437</v>
      </c>
      <c r="AA125" s="214">
        <f ca="1">0.000001*Stock!AA125*$E125</f>
        <v>0.98542050073527265</v>
      </c>
      <c r="AB125" s="214">
        <f ca="1">0.000001*Stock!AB125*$E125</f>
        <v>1.0155216018763635</v>
      </c>
      <c r="AC125" s="214">
        <f ca="1">0.000001*Stock!AC125*$E125</f>
        <v>1.0473386720727274</v>
      </c>
      <c r="AD125" s="214">
        <f ca="1">0.000001*Stock!AD125*$E125</f>
        <v>1.0824613351854544</v>
      </c>
      <c r="AE125" s="214">
        <f ca="1">0.000001*Stock!AE125*$E125</f>
        <v>1.1183690027781819</v>
      </c>
      <c r="AF125" s="214">
        <f ca="1">0.000001*Stock!AF125*$E125</f>
        <v>1.1580888911563636</v>
      </c>
      <c r="AG125" s="214">
        <f ca="1">0.000001*Stock!AG125*$E125</f>
        <v>1.2014862724799997</v>
      </c>
      <c r="AH125" s="214">
        <f ca="1">0.000001*Stock!AH125*$E125</f>
        <v>1.248050146909091</v>
      </c>
      <c r="AI125" s="214">
        <f ca="1">0.000001*Stock!AI125*$E125</f>
        <v>1.2871970262981816</v>
      </c>
      <c r="AJ125" s="214">
        <f ca="1">0.000001*Stock!AJ125*$E125</f>
        <v>1.3249388386472727</v>
      </c>
      <c r="AK125" s="214">
        <f ca="1">0.000001*Stock!AK125*$E125</f>
        <v>1.3670296221560727</v>
      </c>
      <c r="AL125" s="214">
        <f ca="1">0.000001*Stock!AL125*$E125</f>
        <v>1.4237608707333818</v>
      </c>
      <c r="AM125" s="214">
        <f ca="1">0.000001*Stock!AM125*$E125</f>
        <v>1.4946830528334545</v>
      </c>
      <c r="AN125" s="214">
        <f ca="1">0.000001*Stock!AN125*$E125</f>
        <v>1.5809633434381087</v>
      </c>
      <c r="AO125" s="214">
        <f ca="1">0.000001*Stock!AO125*$E125</f>
        <v>1.6914603018200725</v>
      </c>
      <c r="AP125" s="214">
        <f ca="1">0.000001*Stock!AP125*$E125</f>
        <v>1.847533341054109</v>
      </c>
      <c r="AQ125" s="214">
        <f ca="1">0.000001*Stock!AQ125*$E125</f>
        <v>2.0840694871378904</v>
      </c>
      <c r="AR125" s="214">
        <f ca="1">0.000001*Stock!AR125*$E125</f>
        <v>2.3811526777810905</v>
      </c>
      <c r="AS125" s="214">
        <f ca="1">0.000001*Stock!AS125*$E125</f>
        <v>2.6693971929058908</v>
      </c>
      <c r="AT125" s="214">
        <f ca="1">0.000001*Stock!AT125*$E125</f>
        <v>2.8993519547842901</v>
      </c>
      <c r="AU125" s="214">
        <f>0.000001*Stock!AU125*$E125</f>
        <v>0</v>
      </c>
      <c r="AV125" s="214">
        <f>0.000001*Stock!AV125*$E125</f>
        <v>0</v>
      </c>
      <c r="AW125" s="214">
        <f>0.000001*Stock!AW125*$E125</f>
        <v>0</v>
      </c>
      <c r="AX125" s="218">
        <f>0.000001*Stock!AX125*(2*$E125/3+$F125/3)</f>
        <v>0</v>
      </c>
      <c r="AY125" s="218">
        <f>0.000001*Stock!AY125*($E125/3+2*$F125/3)</f>
        <v>0</v>
      </c>
      <c r="AZ125" s="214">
        <f>0.000001*Stock!AZ125*$F125</f>
        <v>0</v>
      </c>
      <c r="BA125" s="214">
        <f>0.000001*Stock!BA125*$F125</f>
        <v>0</v>
      </c>
      <c r="BB125" s="214">
        <f>0.000001*Stock!BB125*$F125</f>
        <v>0</v>
      </c>
      <c r="BC125" s="214">
        <f>0.000001*Stock!BC125*$F125</f>
        <v>0</v>
      </c>
      <c r="BD125" s="214">
        <f>0.000001*Stock!BD125*$F125</f>
        <v>0</v>
      </c>
      <c r="BE125" s="214">
        <f>0.000001*Stock!BE125*$F125</f>
        <v>0</v>
      </c>
      <c r="BF125" s="214">
        <f>0.000001*Stock!BF125*$F125</f>
        <v>0</v>
      </c>
      <c r="BG125" s="214">
        <f>0.000001*Stock!BG125*$F125</f>
        <v>0</v>
      </c>
      <c r="BH125" s="214">
        <f>0.000001*Stock!BH125*$F125</f>
        <v>0</v>
      </c>
      <c r="BI125" s="214">
        <f>0.000001*Stock!BI125*$F125</f>
        <v>0</v>
      </c>
      <c r="BJ125" s="214">
        <f>0.000001*Stock!BJ125*$F125</f>
        <v>0</v>
      </c>
      <c r="BK125" s="214">
        <f>0.000001*Stock!BK125*$F125</f>
        <v>0</v>
      </c>
      <c r="BL125" s="214">
        <f>0.000001*Stock!BL125*$F125</f>
        <v>0</v>
      </c>
      <c r="BM125" s="214">
        <f>0.000001*Stock!BM125*$F125</f>
        <v>0</v>
      </c>
      <c r="BN125" s="214">
        <f>0.000001*Stock!BN125*$F125</f>
        <v>0</v>
      </c>
      <c r="BO125" s="214">
        <f>0.000001*Stock!BO125*$F125</f>
        <v>0</v>
      </c>
      <c r="BP125" s="214">
        <f>0.000001*Stock!BP125*$F125</f>
        <v>0</v>
      </c>
      <c r="BQ125" s="214">
        <f>0.000001*Stock!BQ125*$F125</f>
        <v>0</v>
      </c>
      <c r="BR125" s="214">
        <f>0.000001*Stock!BR125*$F125</f>
        <v>0</v>
      </c>
      <c r="BS125" s="214">
        <f>0.000001*Stock!BS125*$F125</f>
        <v>0</v>
      </c>
      <c r="BT125" s="214">
        <f>0.000001*Stock!BT125*$F125</f>
        <v>0</v>
      </c>
      <c r="BU125" s="214">
        <f>0.000001*Stock!BU125*$F125</f>
        <v>0</v>
      </c>
      <c r="BV125" s="214">
        <f>0.000001*Stock!BV125*$F125</f>
        <v>0</v>
      </c>
      <c r="BW125" s="214">
        <f>0.000001*Stock!BW125*$F125</f>
        <v>0</v>
      </c>
      <c r="BX125" s="214">
        <f>0.000001*Stock!BX125*$F125</f>
        <v>0</v>
      </c>
      <c r="BY125" s="214">
        <f>0.000001*Stock!BY125*$F125</f>
        <v>0</v>
      </c>
      <c r="BZ125" s="214">
        <f>0.000001*Stock!BZ125*$F125</f>
        <v>0</v>
      </c>
      <c r="CA125" s="214">
        <f>0.000001*Stock!CA125*$F125</f>
        <v>0</v>
      </c>
      <c r="CB125" s="214">
        <f>0.000001*Stock!CB125*$F125</f>
        <v>0</v>
      </c>
      <c r="CC125" s="214">
        <f>0.000001*Stock!CC125*$F125</f>
        <v>0</v>
      </c>
      <c r="CD125" s="214">
        <f>0.000001*Stock!CD125*$F125</f>
        <v>0</v>
      </c>
      <c r="CE125" s="214">
        <f>0.000001*Stock!CE125*$F125</f>
        <v>0</v>
      </c>
    </row>
    <row r="126" spans="2:83" ht="12" customHeight="1" x14ac:dyDescent="0.25">
      <c r="B126" s="307"/>
      <c r="C126" s="54" t="s">
        <v>9</v>
      </c>
      <c r="E126" s="35">
        <f>'Life&amp;Use'!G19</f>
        <v>2275</v>
      </c>
      <c r="F126" s="64"/>
      <c r="G126" s="211"/>
      <c r="H126" s="211"/>
      <c r="I126" s="211"/>
      <c r="J126" s="211"/>
      <c r="K126" s="211"/>
      <c r="L126" s="211"/>
      <c r="M126" s="211"/>
      <c r="N126" s="211"/>
      <c r="O126" s="211"/>
      <c r="P126" s="211"/>
      <c r="Q126" s="211"/>
      <c r="R126" s="211"/>
      <c r="S126" s="211"/>
      <c r="T126" s="211"/>
      <c r="U126" s="211"/>
      <c r="V126" s="211"/>
      <c r="W126" s="214">
        <f ca="1">0.000001*Stock!W126*$E126</f>
        <v>0</v>
      </c>
      <c r="X126" s="214">
        <f ca="1">0.000001*Stock!X126*$E126</f>
        <v>0</v>
      </c>
      <c r="Y126" s="214">
        <f ca="1">0.000001*Stock!Y126*$E126</f>
        <v>0</v>
      </c>
      <c r="Z126" s="214">
        <f ca="1">0.000001*Stock!Z126*$E126</f>
        <v>0</v>
      </c>
      <c r="AA126" s="214">
        <f ca="1">0.000001*Stock!AA126*$E126</f>
        <v>0</v>
      </c>
      <c r="AB126" s="214">
        <f ca="1">0.000001*Stock!AB126*$E126</f>
        <v>0</v>
      </c>
      <c r="AC126" s="214">
        <f ca="1">0.000001*Stock!AC126*$E126</f>
        <v>0</v>
      </c>
      <c r="AD126" s="214">
        <f ca="1">0.000001*Stock!AD126*$E126</f>
        <v>0</v>
      </c>
      <c r="AE126" s="214">
        <f ca="1">0.000001*Stock!AE126*$E126</f>
        <v>0</v>
      </c>
      <c r="AF126" s="214">
        <f ca="1">0.000001*Stock!AF126*$E126</f>
        <v>0</v>
      </c>
      <c r="AG126" s="214">
        <f ca="1">0.000001*Stock!AG126*$E126</f>
        <v>0</v>
      </c>
      <c r="AH126" s="214">
        <f ca="1">0.000001*Stock!AH126*$E126</f>
        <v>0</v>
      </c>
      <c r="AI126" s="214">
        <f ca="1">0.000001*Stock!AI126*$E126</f>
        <v>8.5158254999999992E-3</v>
      </c>
      <c r="AJ126" s="214">
        <f ca="1">0.000001*Stock!AJ126*$E126</f>
        <v>2.7796655249999996E-2</v>
      </c>
      <c r="AK126" s="214">
        <f ca="1">0.000001*Stock!AK126*$E126</f>
        <v>6.3488761395149987E-2</v>
      </c>
      <c r="AL126" s="214">
        <f ca="1">0.000001*Stock!AL126*$E126</f>
        <v>0.11272259058059998</v>
      </c>
      <c r="AM126" s="214">
        <f ca="1">0.000001*Stock!AM126*$E126</f>
        <v>0.17889523620149994</v>
      </c>
      <c r="AN126" s="214">
        <f ca="1">0.000001*Stock!AN126*$E126</f>
        <v>0.26200669825784995</v>
      </c>
      <c r="AO126" s="214">
        <f ca="1">0.000001*Stock!AO126*$E126</f>
        <v>0.36205697674964987</v>
      </c>
      <c r="AP126" s="214">
        <f ca="1">0.000001*Stock!AP126*$E126</f>
        <v>0.48329627120774987</v>
      </c>
      <c r="AQ126" s="214">
        <f ca="1">0.000001*Stock!AQ126*$E126</f>
        <v>0.62859672132074995</v>
      </c>
      <c r="AR126" s="214">
        <f ca="1">0.000001*Stock!AR126*$E126</f>
        <v>0.78165496820154523</v>
      </c>
      <c r="AS126" s="214">
        <f ca="1">0.000001*Stock!AS126*$E126</f>
        <v>0.93546330647604514</v>
      </c>
      <c r="AT126" s="214">
        <f ca="1">0.000001*Stock!AT126*$E126</f>
        <v>1.0623115631412683</v>
      </c>
      <c r="AU126" s="214">
        <f>0.000001*Stock!AU126*$E126</f>
        <v>0</v>
      </c>
      <c r="AV126" s="214">
        <f>0.000001*Stock!AV126*$E126</f>
        <v>0</v>
      </c>
      <c r="AW126" s="214">
        <f>0.000001*Stock!AW126*$E126</f>
        <v>0</v>
      </c>
      <c r="AX126" s="218">
        <f>0.000001*Stock!AX126*(2*$E126/3+$F126/3)</f>
        <v>0</v>
      </c>
      <c r="AY126" s="218">
        <f>0.000001*Stock!AY126*($E126/3+2*$F126/3)</f>
        <v>0</v>
      </c>
      <c r="AZ126" s="214">
        <f>0.000001*Stock!AZ126*$F126</f>
        <v>0</v>
      </c>
      <c r="BA126" s="214">
        <f>0.000001*Stock!BA126*$F126</f>
        <v>0</v>
      </c>
      <c r="BB126" s="214">
        <f>0.000001*Stock!BB126*$F126</f>
        <v>0</v>
      </c>
      <c r="BC126" s="214">
        <f>0.000001*Stock!BC126*$F126</f>
        <v>0</v>
      </c>
      <c r="BD126" s="214">
        <f>0.000001*Stock!BD126*$F126</f>
        <v>0</v>
      </c>
      <c r="BE126" s="214">
        <f>0.000001*Stock!BE126*$F126</f>
        <v>0</v>
      </c>
      <c r="BF126" s="214">
        <f>0.000001*Stock!BF126*$F126</f>
        <v>0</v>
      </c>
      <c r="BG126" s="214">
        <f>0.000001*Stock!BG126*$F126</f>
        <v>0</v>
      </c>
      <c r="BH126" s="214">
        <f>0.000001*Stock!BH126*$F126</f>
        <v>0</v>
      </c>
      <c r="BI126" s="214">
        <f>0.000001*Stock!BI126*$F126</f>
        <v>0</v>
      </c>
      <c r="BJ126" s="214">
        <f>0.000001*Stock!BJ126*$F126</f>
        <v>0</v>
      </c>
      <c r="BK126" s="214">
        <f>0.000001*Stock!BK126*$F126</f>
        <v>0</v>
      </c>
      <c r="BL126" s="214">
        <f>0.000001*Stock!BL126*$F126</f>
        <v>0</v>
      </c>
      <c r="BM126" s="214">
        <f>0.000001*Stock!BM126*$F126</f>
        <v>0</v>
      </c>
      <c r="BN126" s="214">
        <f>0.000001*Stock!BN126*$F126</f>
        <v>0</v>
      </c>
      <c r="BO126" s="214">
        <f>0.000001*Stock!BO126*$F126</f>
        <v>0</v>
      </c>
      <c r="BP126" s="214">
        <f>0.000001*Stock!BP126*$F126</f>
        <v>0</v>
      </c>
      <c r="BQ126" s="214">
        <f>0.000001*Stock!BQ126*$F126</f>
        <v>0</v>
      </c>
      <c r="BR126" s="214">
        <f>0.000001*Stock!BR126*$F126</f>
        <v>0</v>
      </c>
      <c r="BS126" s="214">
        <f>0.000001*Stock!BS126*$F126</f>
        <v>0</v>
      </c>
      <c r="BT126" s="214">
        <f>0.000001*Stock!BT126*$F126</f>
        <v>0</v>
      </c>
      <c r="BU126" s="214">
        <f>0.000001*Stock!BU126*$F126</f>
        <v>0</v>
      </c>
      <c r="BV126" s="214">
        <f>0.000001*Stock!BV126*$F126</f>
        <v>0</v>
      </c>
      <c r="BW126" s="214">
        <f>0.000001*Stock!BW126*$F126</f>
        <v>0</v>
      </c>
      <c r="BX126" s="214">
        <f>0.000001*Stock!BX126*$F126</f>
        <v>0</v>
      </c>
      <c r="BY126" s="214">
        <f>0.000001*Stock!BY126*$F126</f>
        <v>0</v>
      </c>
      <c r="BZ126" s="214">
        <f>0.000001*Stock!BZ126*$F126</f>
        <v>0</v>
      </c>
      <c r="CA126" s="214">
        <f>0.000001*Stock!CA126*$F126</f>
        <v>0</v>
      </c>
      <c r="CB126" s="214">
        <f>0.000001*Stock!CB126*$F126</f>
        <v>0</v>
      </c>
      <c r="CC126" s="214">
        <f>0.000001*Stock!CC126*$F126</f>
        <v>0</v>
      </c>
      <c r="CD126" s="214">
        <f>0.000001*Stock!CD126*$F126</f>
        <v>0</v>
      </c>
      <c r="CE126" s="214">
        <f>0.000001*Stock!CE126*$F126</f>
        <v>0</v>
      </c>
    </row>
    <row r="127" spans="2:83" ht="24" x14ac:dyDescent="0.25">
      <c r="B127" s="307"/>
      <c r="C127" s="54" t="s">
        <v>10</v>
      </c>
      <c r="E127" s="35">
        <f>'Life&amp;Use'!H19</f>
        <v>1032</v>
      </c>
      <c r="F127" s="64"/>
      <c r="G127" s="211"/>
      <c r="H127" s="211"/>
      <c r="I127" s="211"/>
      <c r="J127" s="211"/>
      <c r="K127" s="211"/>
      <c r="L127" s="211"/>
      <c r="M127" s="211"/>
      <c r="N127" s="211"/>
      <c r="O127" s="211"/>
      <c r="P127" s="211"/>
      <c r="Q127" s="211"/>
      <c r="R127" s="211"/>
      <c r="S127" s="211"/>
      <c r="T127" s="211"/>
      <c r="U127" s="211"/>
      <c r="V127" s="211"/>
      <c r="W127" s="214">
        <f ca="1">0.000001*Stock!W127*$E127</f>
        <v>0.10347924739200046</v>
      </c>
      <c r="X127" s="214">
        <f ca="1">0.000001*Stock!X127*$E127</f>
        <v>0.106482960692784</v>
      </c>
      <c r="Y127" s="214">
        <f ca="1">0.000001*Stock!Y127*$E127</f>
        <v>0.1098509351472</v>
      </c>
      <c r="Z127" s="214">
        <f ca="1">0.000001*Stock!Z127*$E127</f>
        <v>0.11356456175999999</v>
      </c>
      <c r="AA127" s="214">
        <f ca="1">0.000001*Stock!AA127*$E127</f>
        <v>0.11773980878399998</v>
      </c>
      <c r="AB127" s="214">
        <f ca="1">0.000001*Stock!AB127*$E127</f>
        <v>0.12249205113599999</v>
      </c>
      <c r="AC127" s="214">
        <f ca="1">0.000001*Stock!AC127*$E127</f>
        <v>0.12813272784000002</v>
      </c>
      <c r="AD127" s="214">
        <f ca="1">0.000001*Stock!AD127*$E127</f>
        <v>0.13417886289599998</v>
      </c>
      <c r="AE127" s="214">
        <f ca="1">0.000001*Stock!AE127*$E127</f>
        <v>0.14063045630399998</v>
      </c>
      <c r="AF127" s="214">
        <f ca="1">0.000001*Stock!AF127*$E127</f>
        <v>0.14763376929599997</v>
      </c>
      <c r="AG127" s="214">
        <f ca="1">0.000001*Stock!AG127*$E127</f>
        <v>0.15545781950399998</v>
      </c>
      <c r="AH127" s="214">
        <f ca="1">0.000001*Stock!AH127*$E127</f>
        <v>0.16321610448000001</v>
      </c>
      <c r="AI127" s="214">
        <f ca="1">0.000001*Stock!AI127*$E127</f>
        <v>0.170682430464</v>
      </c>
      <c r="AJ127" s="214">
        <f ca="1">0.000001*Stock!AJ127*$E127</f>
        <v>0.17774088321600001</v>
      </c>
      <c r="AK127" s="214">
        <f ca="1">0.000001*Stock!AK127*$E127</f>
        <v>0.18403531744104001</v>
      </c>
      <c r="AL127" s="214">
        <f ca="1">0.000001*Stock!AL127*$E127</f>
        <v>0.18828026152416003</v>
      </c>
      <c r="AM127" s="214">
        <f ca="1">0.000001*Stock!AM127*$E127</f>
        <v>0.19011272801040002</v>
      </c>
      <c r="AN127" s="214">
        <f ca="1">0.000001*Stock!AN127*$E127</f>
        <v>0.18975891065976</v>
      </c>
      <c r="AO127" s="214">
        <f ca="1">0.000001*Stock!AO127*$E127</f>
        <v>0.18733472371224</v>
      </c>
      <c r="AP127" s="214">
        <f ca="1">0.000001*Stock!AP127*$E127</f>
        <v>0.18158033433383999</v>
      </c>
      <c r="AQ127" s="214">
        <f ca="1">0.000001*Stock!AQ127*$E127</f>
        <v>0.17328628448351996</v>
      </c>
      <c r="AR127" s="214">
        <f ca="1">0.000001*Stock!AR127*$E127</f>
        <v>0.16121571971543996</v>
      </c>
      <c r="AS127" s="214">
        <f ca="1">0.000001*Stock!AS127*$E127</f>
        <v>0.14653625745095997</v>
      </c>
      <c r="AT127" s="214">
        <f ca="1">0.000001*Stock!AT127*$E127</f>
        <v>0.12970760108903998</v>
      </c>
      <c r="AU127" s="214">
        <f>0.000001*Stock!AU127*$E127</f>
        <v>0</v>
      </c>
      <c r="AV127" s="214">
        <f>0.000001*Stock!AV127*$E127</f>
        <v>0</v>
      </c>
      <c r="AW127" s="214">
        <f>0.000001*Stock!AW127*$E127</f>
        <v>0</v>
      </c>
      <c r="AX127" s="218">
        <f>0.000001*Stock!AX127*(2*$E127/3+$F127/3)</f>
        <v>0</v>
      </c>
      <c r="AY127" s="218">
        <f>0.000001*Stock!AY127*($E127/3+2*$F127/3)</f>
        <v>0</v>
      </c>
      <c r="AZ127" s="214">
        <f>0.000001*Stock!AZ127*$F127</f>
        <v>0</v>
      </c>
      <c r="BA127" s="214">
        <f>0.000001*Stock!BA127*$F127</f>
        <v>0</v>
      </c>
      <c r="BB127" s="214">
        <f>0.000001*Stock!BB127*$F127</f>
        <v>0</v>
      </c>
      <c r="BC127" s="214">
        <f>0.000001*Stock!BC127*$F127</f>
        <v>0</v>
      </c>
      <c r="BD127" s="214">
        <f>0.000001*Stock!BD127*$F127</f>
        <v>0</v>
      </c>
      <c r="BE127" s="214">
        <f>0.000001*Stock!BE127*$F127</f>
        <v>0</v>
      </c>
      <c r="BF127" s="214">
        <f>0.000001*Stock!BF127*$F127</f>
        <v>0</v>
      </c>
      <c r="BG127" s="214">
        <f>0.000001*Stock!BG127*$F127</f>
        <v>0</v>
      </c>
      <c r="BH127" s="214">
        <f>0.000001*Stock!BH127*$F127</f>
        <v>0</v>
      </c>
      <c r="BI127" s="214">
        <f>0.000001*Stock!BI127*$F127</f>
        <v>0</v>
      </c>
      <c r="BJ127" s="214">
        <f>0.000001*Stock!BJ127*$F127</f>
        <v>0</v>
      </c>
      <c r="BK127" s="214">
        <f>0.000001*Stock!BK127*$F127</f>
        <v>0</v>
      </c>
      <c r="BL127" s="214">
        <f>0.000001*Stock!BL127*$F127</f>
        <v>0</v>
      </c>
      <c r="BM127" s="214">
        <f>0.000001*Stock!BM127*$F127</f>
        <v>0</v>
      </c>
      <c r="BN127" s="214">
        <f>0.000001*Stock!BN127*$F127</f>
        <v>0</v>
      </c>
      <c r="BO127" s="214">
        <f>0.000001*Stock!BO127*$F127</f>
        <v>0</v>
      </c>
      <c r="BP127" s="214">
        <f>0.000001*Stock!BP127*$F127</f>
        <v>0</v>
      </c>
      <c r="BQ127" s="214">
        <f>0.000001*Stock!BQ127*$F127</f>
        <v>0</v>
      </c>
      <c r="BR127" s="214">
        <f>0.000001*Stock!BR127*$F127</f>
        <v>0</v>
      </c>
      <c r="BS127" s="214">
        <f>0.000001*Stock!BS127*$F127</f>
        <v>0</v>
      </c>
      <c r="BT127" s="214">
        <f>0.000001*Stock!BT127*$F127</f>
        <v>0</v>
      </c>
      <c r="BU127" s="214">
        <f>0.000001*Stock!BU127*$F127</f>
        <v>0</v>
      </c>
      <c r="BV127" s="214">
        <f>0.000001*Stock!BV127*$F127</f>
        <v>0</v>
      </c>
      <c r="BW127" s="214">
        <f>0.000001*Stock!BW127*$F127</f>
        <v>0</v>
      </c>
      <c r="BX127" s="214">
        <f>0.000001*Stock!BX127*$F127</f>
        <v>0</v>
      </c>
      <c r="BY127" s="214">
        <f>0.000001*Stock!BY127*$F127</f>
        <v>0</v>
      </c>
      <c r="BZ127" s="214">
        <f>0.000001*Stock!BZ127*$F127</f>
        <v>0</v>
      </c>
      <c r="CA127" s="214">
        <f>0.000001*Stock!CA127*$F127</f>
        <v>0</v>
      </c>
      <c r="CB127" s="214">
        <f>0.000001*Stock!CB127*$F127</f>
        <v>0</v>
      </c>
      <c r="CC127" s="214">
        <f>0.000001*Stock!CC127*$F127</f>
        <v>0</v>
      </c>
      <c r="CD127" s="214">
        <f>0.000001*Stock!CD127*$F127</f>
        <v>0</v>
      </c>
      <c r="CE127" s="214">
        <f>0.000001*Stock!CE127*$F127</f>
        <v>0</v>
      </c>
    </row>
    <row r="128" spans="2:83" x14ac:dyDescent="0.25">
      <c r="B128" s="307"/>
      <c r="C128" s="3" t="s">
        <v>75</v>
      </c>
      <c r="E128" s="35"/>
      <c r="F128" s="64"/>
      <c r="G128" s="20"/>
      <c r="H128" s="20"/>
      <c r="I128" s="20"/>
      <c r="J128" s="20"/>
      <c r="K128" s="20"/>
      <c r="L128" s="20"/>
      <c r="M128" s="20"/>
      <c r="N128" s="20"/>
      <c r="O128" s="20"/>
      <c r="P128" s="20"/>
      <c r="Q128" s="20"/>
      <c r="R128" s="20"/>
      <c r="S128" s="20"/>
      <c r="T128" s="20"/>
      <c r="U128" s="20"/>
      <c r="V128" s="20"/>
      <c r="W128" s="30">
        <f ca="1">SUM(W123:W127)</f>
        <v>2.3692583532209319</v>
      </c>
      <c r="X128" s="30">
        <f t="shared" ref="X128:CE128" ca="1" si="177">SUM(X123:X127)</f>
        <v>2.4168618755745692</v>
      </c>
      <c r="Y128" s="30">
        <f t="shared" ca="1" si="177"/>
        <v>2.449376602711927</v>
      </c>
      <c r="Z128" s="30">
        <f t="shared" ca="1" si="177"/>
        <v>2.4663013075677598</v>
      </c>
      <c r="AA128" s="30">
        <f t="shared" ca="1" si="177"/>
        <v>2.4795133715465454</v>
      </c>
      <c r="AB128" s="30">
        <f t="shared" ca="1" si="177"/>
        <v>2.5053252283941818</v>
      </c>
      <c r="AC128" s="30">
        <f t="shared" ca="1" si="177"/>
        <v>2.5443134565490912</v>
      </c>
      <c r="AD128" s="30">
        <f t="shared" ca="1" si="177"/>
        <v>2.5963032532178176</v>
      </c>
      <c r="AE128" s="30">
        <f t="shared" ca="1" si="177"/>
        <v>2.6552500406640003</v>
      </c>
      <c r="AF128" s="30">
        <f t="shared" ca="1" si="177"/>
        <v>2.7299272713250908</v>
      </c>
      <c r="AG128" s="30">
        <f t="shared" ca="1" si="177"/>
        <v>2.8103249375476356</v>
      </c>
      <c r="AH128" s="30">
        <f t="shared" ca="1" si="177"/>
        <v>2.8924504302436365</v>
      </c>
      <c r="AI128" s="30">
        <f t="shared" ca="1" si="177"/>
        <v>2.9656154773439996</v>
      </c>
      <c r="AJ128" s="30">
        <f t="shared" ca="1" si="177"/>
        <v>3.0535002466587269</v>
      </c>
      <c r="AK128" s="30">
        <f t="shared" ca="1" si="177"/>
        <v>3.1640759691623654</v>
      </c>
      <c r="AL128" s="30">
        <f t="shared" ca="1" si="177"/>
        <v>3.291289123836735</v>
      </c>
      <c r="AM128" s="30">
        <f t="shared" ca="1" si="177"/>
        <v>3.412033186837292</v>
      </c>
      <c r="AN128" s="30">
        <f t="shared" ca="1" si="177"/>
        <v>3.5192384025836696</v>
      </c>
      <c r="AO128" s="30">
        <f t="shared" ca="1" si="177"/>
        <v>3.6333396860093998</v>
      </c>
      <c r="AP128" s="30">
        <f t="shared" ca="1" si="177"/>
        <v>3.7557468292120135</v>
      </c>
      <c r="AQ128" s="30">
        <f t="shared" ca="1" si="177"/>
        <v>3.9046264005482683</v>
      </c>
      <c r="AR128" s="30">
        <f t="shared" ca="1" si="177"/>
        <v>4.0510190844713803</v>
      </c>
      <c r="AS128" s="30">
        <f t="shared" ca="1" si="177"/>
        <v>4.17792978698757</v>
      </c>
      <c r="AT128" s="30">
        <f t="shared" ca="1" si="177"/>
        <v>4.2917254934294089</v>
      </c>
      <c r="AU128" s="30">
        <f t="shared" si="177"/>
        <v>0</v>
      </c>
      <c r="AV128" s="30">
        <f t="shared" si="177"/>
        <v>0</v>
      </c>
      <c r="AW128" s="30">
        <f t="shared" si="177"/>
        <v>0</v>
      </c>
      <c r="AX128" s="30">
        <f t="shared" si="177"/>
        <v>0</v>
      </c>
      <c r="AY128" s="30">
        <f t="shared" si="177"/>
        <v>0</v>
      </c>
      <c r="AZ128" s="30">
        <f t="shared" si="177"/>
        <v>0</v>
      </c>
      <c r="BA128" s="30">
        <f t="shared" si="177"/>
        <v>0</v>
      </c>
      <c r="BB128" s="30">
        <f t="shared" si="177"/>
        <v>0</v>
      </c>
      <c r="BC128" s="30">
        <f t="shared" si="177"/>
        <v>0</v>
      </c>
      <c r="BD128" s="30">
        <f t="shared" si="177"/>
        <v>0</v>
      </c>
      <c r="BE128" s="30">
        <f t="shared" si="177"/>
        <v>0</v>
      </c>
      <c r="BF128" s="30">
        <f t="shared" si="177"/>
        <v>0</v>
      </c>
      <c r="BG128" s="30">
        <f t="shared" si="177"/>
        <v>0</v>
      </c>
      <c r="BH128" s="30">
        <f t="shared" si="177"/>
        <v>0</v>
      </c>
      <c r="BI128" s="30">
        <f t="shared" si="177"/>
        <v>0</v>
      </c>
      <c r="BJ128" s="30">
        <f t="shared" si="177"/>
        <v>0</v>
      </c>
      <c r="BK128" s="30">
        <f t="shared" si="177"/>
        <v>0</v>
      </c>
      <c r="BL128" s="30">
        <f t="shared" si="177"/>
        <v>0</v>
      </c>
      <c r="BM128" s="30">
        <f t="shared" si="177"/>
        <v>0</v>
      </c>
      <c r="BN128" s="30">
        <f t="shared" si="177"/>
        <v>0</v>
      </c>
      <c r="BO128" s="30">
        <f t="shared" si="177"/>
        <v>0</v>
      </c>
      <c r="BP128" s="30">
        <f t="shared" si="177"/>
        <v>0</v>
      </c>
      <c r="BQ128" s="30">
        <f t="shared" si="177"/>
        <v>0</v>
      </c>
      <c r="BR128" s="30">
        <f t="shared" si="177"/>
        <v>0</v>
      </c>
      <c r="BS128" s="30">
        <f t="shared" si="177"/>
        <v>0</v>
      </c>
      <c r="BT128" s="30">
        <f t="shared" si="177"/>
        <v>0</v>
      </c>
      <c r="BU128" s="30">
        <f t="shared" si="177"/>
        <v>0</v>
      </c>
      <c r="BV128" s="30">
        <f t="shared" si="177"/>
        <v>0</v>
      </c>
      <c r="BW128" s="30">
        <f t="shared" si="177"/>
        <v>0</v>
      </c>
      <c r="BX128" s="30">
        <f t="shared" si="177"/>
        <v>0</v>
      </c>
      <c r="BY128" s="30">
        <f t="shared" si="177"/>
        <v>0</v>
      </c>
      <c r="BZ128" s="30">
        <f t="shared" si="177"/>
        <v>0</v>
      </c>
      <c r="CA128" s="30">
        <f t="shared" si="177"/>
        <v>0</v>
      </c>
      <c r="CB128" s="30">
        <f t="shared" si="177"/>
        <v>0</v>
      </c>
      <c r="CC128" s="30">
        <f t="shared" si="177"/>
        <v>0</v>
      </c>
      <c r="CD128" s="30">
        <f t="shared" si="177"/>
        <v>0</v>
      </c>
      <c r="CE128" s="30">
        <f t="shared" si="177"/>
        <v>0</v>
      </c>
    </row>
    <row r="129" spans="2:83" x14ac:dyDescent="0.25">
      <c r="B129" s="307" t="s">
        <v>1</v>
      </c>
      <c r="C129" s="54" t="s">
        <v>11</v>
      </c>
      <c r="E129" s="35">
        <f>'Life&amp;Use'!J19</f>
        <v>522.5</v>
      </c>
      <c r="F129" s="64"/>
      <c r="G129" s="211"/>
      <c r="H129" s="211"/>
      <c r="I129" s="211"/>
      <c r="J129" s="211"/>
      <c r="K129" s="211"/>
      <c r="L129" s="211"/>
      <c r="M129" s="211"/>
      <c r="N129" s="211"/>
      <c r="O129" s="211"/>
      <c r="P129" s="211"/>
      <c r="Q129" s="211"/>
      <c r="R129" s="211"/>
      <c r="S129" s="211"/>
      <c r="T129" s="211"/>
      <c r="U129" s="211"/>
      <c r="V129" s="211"/>
      <c r="W129" s="214">
        <f ca="1">0.000001*Stock!W129*$E129</f>
        <v>4.1242362390754531E-2</v>
      </c>
      <c r="X129" s="214">
        <f ca="1">0.000001*Stock!X129*$E129</f>
        <v>4.5708735989727252E-2</v>
      </c>
      <c r="Y129" s="214">
        <f ca="1">0.000001*Stock!Y129*$E129</f>
        <v>5.1019706655252496E-2</v>
      </c>
      <c r="Z129" s="214">
        <f ca="1">0.000001*Stock!Z129*$E129</f>
        <v>5.8058674061391667E-2</v>
      </c>
      <c r="AA129" s="214">
        <f ca="1">0.000001*Stock!AA129*$E129</f>
        <v>6.7079563771916678E-2</v>
      </c>
      <c r="AB129" s="214">
        <f ca="1">0.000001*Stock!AB129*$E129</f>
        <v>7.8542552339166669E-2</v>
      </c>
      <c r="AC129" s="214">
        <f ca="1">0.000001*Stock!AC129*$E129</f>
        <v>9.1999095191666672E-2</v>
      </c>
      <c r="AD129" s="214">
        <f ca="1">0.000001*Stock!AD129*$E129</f>
        <v>0.10762425391666666</v>
      </c>
      <c r="AE129" s="214">
        <f ca="1">0.000001*Stock!AE129*$E129</f>
        <v>0.12475331916666665</v>
      </c>
      <c r="AF129" s="214">
        <f ca="1">0.000001*Stock!AF129*$E129</f>
        <v>0.1427870583333333</v>
      </c>
      <c r="AG129" s="214">
        <f ca="1">0.000001*Stock!AG129*$E129</f>
        <v>0.16098224999999999</v>
      </c>
      <c r="AH129" s="214">
        <f ca="1">0.000001*Stock!AH129*$E129</f>
        <v>0.17935683333333333</v>
      </c>
      <c r="AI129" s="214">
        <f ca="1">0.000001*Stock!AI129*$E129</f>
        <v>0.19778366666666664</v>
      </c>
      <c r="AJ129" s="214">
        <f ca="1">0.000001*Stock!AJ129*$E129</f>
        <v>0.21635765376499996</v>
      </c>
      <c r="AK129" s="214">
        <f ca="1">0.000001*Stock!AK129*$E129</f>
        <v>0.23836486634913331</v>
      </c>
      <c r="AL129" s="214">
        <f ca="1">0.000001*Stock!AL129*$E129</f>
        <v>0.27515126147519997</v>
      </c>
      <c r="AM129" s="214">
        <f ca="1">0.000001*Stock!AM129*$E129</f>
        <v>0.32910266950293332</v>
      </c>
      <c r="AN129" s="214">
        <f ca="1">0.000001*Stock!AN129*$E129</f>
        <v>0.40261085204486663</v>
      </c>
      <c r="AO129" s="214">
        <f ca="1">0.000001*Stock!AO129*$E129</f>
        <v>0.48363318537820005</v>
      </c>
      <c r="AP129" s="214">
        <f ca="1">0.000001*Stock!AP129*$E129</f>
        <v>0.57035300940053335</v>
      </c>
      <c r="AQ129" s="214">
        <f ca="1">0.000001*Stock!AQ129*$E129</f>
        <v>0.64977420209386672</v>
      </c>
      <c r="AR129" s="214">
        <f ca="1">0.000001*Stock!AR129*$E129</f>
        <v>0.71762832949720001</v>
      </c>
      <c r="AS129" s="214">
        <f ca="1">0.000001*Stock!AS129*$E129</f>
        <v>0.76682696621153346</v>
      </c>
      <c r="AT129" s="214">
        <f ca="1">0.000001*Stock!AT129*$E129</f>
        <v>0.79984656758820005</v>
      </c>
      <c r="AU129" s="214">
        <f>0.000001*Stock!AU129*$E129</f>
        <v>0</v>
      </c>
      <c r="AV129" s="214">
        <f>0.000001*Stock!AV129*$E129</f>
        <v>0</v>
      </c>
      <c r="AW129" s="214">
        <f>0.000001*Stock!AW129*$E129</f>
        <v>0</v>
      </c>
      <c r="AX129" s="218">
        <f>0.000001*Stock!AX129*(2*$E129/3+$F129/3)</f>
        <v>0</v>
      </c>
      <c r="AY129" s="218">
        <f>0.000001*Stock!AY129*($E129/3+2*$F129/3)</f>
        <v>0</v>
      </c>
      <c r="AZ129" s="214">
        <f>0.000001*Stock!AZ129*$F129</f>
        <v>0</v>
      </c>
      <c r="BA129" s="214">
        <f>0.000001*Stock!BA129*$F129</f>
        <v>0</v>
      </c>
      <c r="BB129" s="214">
        <f>0.000001*Stock!BB129*$F129</f>
        <v>0</v>
      </c>
      <c r="BC129" s="214">
        <f>0.000001*Stock!BC129*$F129</f>
        <v>0</v>
      </c>
      <c r="BD129" s="214">
        <f>0.000001*Stock!BD129*$F129</f>
        <v>0</v>
      </c>
      <c r="BE129" s="214">
        <f>0.000001*Stock!BE129*$F129</f>
        <v>0</v>
      </c>
      <c r="BF129" s="214">
        <f>0.000001*Stock!BF129*$F129</f>
        <v>0</v>
      </c>
      <c r="BG129" s="214">
        <f>0.000001*Stock!BG129*$F129</f>
        <v>0</v>
      </c>
      <c r="BH129" s="214">
        <f>0.000001*Stock!BH129*$F129</f>
        <v>0</v>
      </c>
      <c r="BI129" s="214">
        <f>0.000001*Stock!BI129*$F129</f>
        <v>0</v>
      </c>
      <c r="BJ129" s="214">
        <f>0.000001*Stock!BJ129*$F129</f>
        <v>0</v>
      </c>
      <c r="BK129" s="214">
        <f>0.000001*Stock!BK129*$F129</f>
        <v>0</v>
      </c>
      <c r="BL129" s="214">
        <f>0.000001*Stock!BL129*$F129</f>
        <v>0</v>
      </c>
      <c r="BM129" s="214">
        <f>0.000001*Stock!BM129*$F129</f>
        <v>0</v>
      </c>
      <c r="BN129" s="214">
        <f>0.000001*Stock!BN129*$F129</f>
        <v>0</v>
      </c>
      <c r="BO129" s="214">
        <f>0.000001*Stock!BO129*$F129</f>
        <v>0</v>
      </c>
      <c r="BP129" s="214">
        <f>0.000001*Stock!BP129*$F129</f>
        <v>0</v>
      </c>
      <c r="BQ129" s="214">
        <f>0.000001*Stock!BQ129*$F129</f>
        <v>0</v>
      </c>
      <c r="BR129" s="214">
        <f>0.000001*Stock!BR129*$F129</f>
        <v>0</v>
      </c>
      <c r="BS129" s="214">
        <f>0.000001*Stock!BS129*$F129</f>
        <v>0</v>
      </c>
      <c r="BT129" s="214">
        <f>0.000001*Stock!BT129*$F129</f>
        <v>0</v>
      </c>
      <c r="BU129" s="214">
        <f>0.000001*Stock!BU129*$F129</f>
        <v>0</v>
      </c>
      <c r="BV129" s="214">
        <f>0.000001*Stock!BV129*$F129</f>
        <v>0</v>
      </c>
      <c r="BW129" s="214">
        <f>0.000001*Stock!BW129*$F129</f>
        <v>0</v>
      </c>
      <c r="BX129" s="214">
        <f>0.000001*Stock!BX129*$F129</f>
        <v>0</v>
      </c>
      <c r="BY129" s="214">
        <f>0.000001*Stock!BY129*$F129</f>
        <v>0</v>
      </c>
      <c r="BZ129" s="214">
        <f>0.000001*Stock!BZ129*$F129</f>
        <v>0</v>
      </c>
      <c r="CA129" s="214">
        <f>0.000001*Stock!CA129*$F129</f>
        <v>0</v>
      </c>
      <c r="CB129" s="214">
        <f>0.000001*Stock!CB129*$F129</f>
        <v>0</v>
      </c>
      <c r="CC129" s="214">
        <f>0.000001*Stock!CC129*$F129</f>
        <v>0</v>
      </c>
      <c r="CD129" s="214">
        <f>0.000001*Stock!CD129*$F129</f>
        <v>0</v>
      </c>
      <c r="CE129" s="214">
        <f>0.000001*Stock!CE129*$F129</f>
        <v>0</v>
      </c>
    </row>
    <row r="130" spans="2:83" x14ac:dyDescent="0.25">
      <c r="B130" s="307"/>
      <c r="C130" s="54" t="s">
        <v>12</v>
      </c>
      <c r="E130" s="35">
        <f>'Life&amp;Use'!K19</f>
        <v>632.5</v>
      </c>
      <c r="F130" s="64"/>
      <c r="G130" s="211"/>
      <c r="H130" s="211"/>
      <c r="I130" s="211"/>
      <c r="J130" s="211"/>
      <c r="K130" s="211"/>
      <c r="L130" s="211"/>
      <c r="M130" s="211"/>
      <c r="N130" s="211"/>
      <c r="O130" s="211"/>
      <c r="P130" s="211"/>
      <c r="Q130" s="211"/>
      <c r="R130" s="211"/>
      <c r="S130" s="211"/>
      <c r="T130" s="211"/>
      <c r="U130" s="211"/>
      <c r="V130" s="211"/>
      <c r="W130" s="214">
        <f ca="1">0.000001*Stock!W130*$E130</f>
        <v>4.9344821458576875E-2</v>
      </c>
      <c r="X130" s="214">
        <f ca="1">0.000001*Stock!X130*$E130</f>
        <v>5.4048339398418743E-2</v>
      </c>
      <c r="Y130" s="214">
        <f ca="1">0.000001*Stock!Y130*$E130</f>
        <v>5.8814010442687498E-2</v>
      </c>
      <c r="Z130" s="214">
        <f ca="1">0.000001*Stock!Z130*$E130</f>
        <v>6.356904549187499E-2</v>
      </c>
      <c r="AA130" s="214">
        <f ca="1">0.000001*Stock!AA130*$E130</f>
        <v>6.833454785208333E-2</v>
      </c>
      <c r="AB130" s="214">
        <f ca="1">0.000001*Stock!AB130*$E130</f>
        <v>7.3122634520833327E-2</v>
      </c>
      <c r="AC130" s="214">
        <f ca="1">0.000001*Stock!AC130*$E130</f>
        <v>7.7935437708333319E-2</v>
      </c>
      <c r="AD130" s="214">
        <f ca="1">0.000001*Stock!AD130*$E130</f>
        <v>8.3246445333333322E-2</v>
      </c>
      <c r="AE130" s="214">
        <f ca="1">0.000001*Stock!AE130*$E130</f>
        <v>8.8953050083333318E-2</v>
      </c>
      <c r="AF130" s="214">
        <f ca="1">0.000001*Stock!AF130*$E130</f>
        <v>9.5420742083333301E-2</v>
      </c>
      <c r="AG130" s="214">
        <f ca="1">0.000001*Stock!AG130*$E130</f>
        <v>0.10247046585416664</v>
      </c>
      <c r="AH130" s="214">
        <f ca="1">0.000001*Stock!AH130*$E130</f>
        <v>0.10984306506250001</v>
      </c>
      <c r="AI130" s="214">
        <f ca="1">0.000001*Stock!AI130*$E130</f>
        <v>0.11701210995833332</v>
      </c>
      <c r="AJ130" s="214">
        <f ca="1">0.000001*Stock!AJ130*$E130</f>
        <v>0.12443942568749999</v>
      </c>
      <c r="AK130" s="214">
        <f ca="1">0.000001*Stock!AK130*$E130</f>
        <v>0.13277919506261668</v>
      </c>
      <c r="AL130" s="214">
        <f ca="1">0.000001*Stock!AL130*$E130</f>
        <v>0.14215636706296667</v>
      </c>
      <c r="AM130" s="214">
        <f ca="1">0.000001*Stock!AM130*$E130</f>
        <v>0.15264633956366666</v>
      </c>
      <c r="AN130" s="214">
        <f ca="1">0.000001*Stock!AN130*$E130</f>
        <v>0.16439263735638332</v>
      </c>
      <c r="AO130" s="214">
        <f ca="1">0.000001*Stock!AO130*$E130</f>
        <v>0.17775289175361667</v>
      </c>
      <c r="AP130" s="214">
        <f ca="1">0.000001*Stock!AP130*$E130</f>
        <v>0.19206881269858334</v>
      </c>
      <c r="AQ130" s="214">
        <f ca="1">0.000001*Stock!AQ130*$E130</f>
        <v>0.20598537821303753</v>
      </c>
      <c r="AR130" s="214">
        <f ca="1">0.000001*Stock!AR130*$E130</f>
        <v>0.21609531272399582</v>
      </c>
      <c r="AS130" s="214">
        <f ca="1">0.000001*Stock!AS130*$E130</f>
        <v>0.22129609738967498</v>
      </c>
      <c r="AT130" s="214">
        <f ca="1">0.000001*Stock!AT130*$E130</f>
        <v>0.22131656785475415</v>
      </c>
      <c r="AU130" s="214">
        <f>0.000001*Stock!AU130*$E130</f>
        <v>0</v>
      </c>
      <c r="AV130" s="214">
        <f>0.000001*Stock!AV130*$E130</f>
        <v>0</v>
      </c>
      <c r="AW130" s="214">
        <f>0.000001*Stock!AW130*$E130</f>
        <v>0</v>
      </c>
      <c r="AX130" s="218">
        <f>0.000001*Stock!AX130*(2*$E130/3+$F130/3)</f>
        <v>0</v>
      </c>
      <c r="AY130" s="218">
        <f>0.000001*Stock!AY130*($E130/3+2*$F130/3)</f>
        <v>0</v>
      </c>
      <c r="AZ130" s="214">
        <f>0.000001*Stock!AZ130*$F130</f>
        <v>0</v>
      </c>
      <c r="BA130" s="214">
        <f>0.000001*Stock!BA130*$F130</f>
        <v>0</v>
      </c>
      <c r="BB130" s="214">
        <f>0.000001*Stock!BB130*$F130</f>
        <v>0</v>
      </c>
      <c r="BC130" s="214">
        <f>0.000001*Stock!BC130*$F130</f>
        <v>0</v>
      </c>
      <c r="BD130" s="214">
        <f>0.000001*Stock!BD130*$F130</f>
        <v>0</v>
      </c>
      <c r="BE130" s="214">
        <f>0.000001*Stock!BE130*$F130</f>
        <v>0</v>
      </c>
      <c r="BF130" s="214">
        <f>0.000001*Stock!BF130*$F130</f>
        <v>0</v>
      </c>
      <c r="BG130" s="214">
        <f>0.000001*Stock!BG130*$F130</f>
        <v>0</v>
      </c>
      <c r="BH130" s="214">
        <f>0.000001*Stock!BH130*$F130</f>
        <v>0</v>
      </c>
      <c r="BI130" s="214">
        <f>0.000001*Stock!BI130*$F130</f>
        <v>0</v>
      </c>
      <c r="BJ130" s="214">
        <f>0.000001*Stock!BJ130*$F130</f>
        <v>0</v>
      </c>
      <c r="BK130" s="214">
        <f>0.000001*Stock!BK130*$F130</f>
        <v>0</v>
      </c>
      <c r="BL130" s="214">
        <f>0.000001*Stock!BL130*$F130</f>
        <v>0</v>
      </c>
      <c r="BM130" s="214">
        <f>0.000001*Stock!BM130*$F130</f>
        <v>0</v>
      </c>
      <c r="BN130" s="214">
        <f>0.000001*Stock!BN130*$F130</f>
        <v>0</v>
      </c>
      <c r="BO130" s="214">
        <f>0.000001*Stock!BO130*$F130</f>
        <v>0</v>
      </c>
      <c r="BP130" s="214">
        <f>0.000001*Stock!BP130*$F130</f>
        <v>0</v>
      </c>
      <c r="BQ130" s="214">
        <f>0.000001*Stock!BQ130*$F130</f>
        <v>0</v>
      </c>
      <c r="BR130" s="214">
        <f>0.000001*Stock!BR130*$F130</f>
        <v>0</v>
      </c>
      <c r="BS130" s="214">
        <f>0.000001*Stock!BS130*$F130</f>
        <v>0</v>
      </c>
      <c r="BT130" s="214">
        <f>0.000001*Stock!BT130*$F130</f>
        <v>0</v>
      </c>
      <c r="BU130" s="214">
        <f>0.000001*Stock!BU130*$F130</f>
        <v>0</v>
      </c>
      <c r="BV130" s="214">
        <f>0.000001*Stock!BV130*$F130</f>
        <v>0</v>
      </c>
      <c r="BW130" s="214">
        <f>0.000001*Stock!BW130*$F130</f>
        <v>0</v>
      </c>
      <c r="BX130" s="214">
        <f>0.000001*Stock!BX130*$F130</f>
        <v>0</v>
      </c>
      <c r="BY130" s="214">
        <f>0.000001*Stock!BY130*$F130</f>
        <v>0</v>
      </c>
      <c r="BZ130" s="214">
        <f>0.000001*Stock!BZ130*$F130</f>
        <v>0</v>
      </c>
      <c r="CA130" s="214">
        <f>0.000001*Stock!CA130*$F130</f>
        <v>0</v>
      </c>
      <c r="CB130" s="214">
        <f>0.000001*Stock!CB130*$F130</f>
        <v>0</v>
      </c>
      <c r="CC130" s="214">
        <f>0.000001*Stock!CC130*$F130</f>
        <v>0</v>
      </c>
      <c r="CD130" s="214">
        <f>0.000001*Stock!CD130*$F130</f>
        <v>0</v>
      </c>
      <c r="CE130" s="214">
        <f>0.000001*Stock!CE130*$F130</f>
        <v>0</v>
      </c>
    </row>
    <row r="131" spans="2:83" x14ac:dyDescent="0.25">
      <c r="B131" s="307"/>
      <c r="C131" s="3" t="s">
        <v>76</v>
      </c>
      <c r="E131" s="35"/>
      <c r="F131" s="64"/>
      <c r="G131" s="20"/>
      <c r="H131" s="20"/>
      <c r="I131" s="20"/>
      <c r="J131" s="20"/>
      <c r="K131" s="20"/>
      <c r="L131" s="20"/>
      <c r="M131" s="20"/>
      <c r="N131" s="20"/>
      <c r="O131" s="20"/>
      <c r="P131" s="20"/>
      <c r="Q131" s="20"/>
      <c r="R131" s="20"/>
      <c r="S131" s="20"/>
      <c r="T131" s="20"/>
      <c r="U131" s="20"/>
      <c r="V131" s="20"/>
      <c r="W131" s="30">
        <f t="shared" ref="W131" ca="1" si="178">SUM(W129:W130)</f>
        <v>9.0587183849331399E-2</v>
      </c>
      <c r="X131" s="30">
        <f t="shared" ref="X131:CE131" ca="1" si="179">SUM(X129:X130)</f>
        <v>9.9757075388145988E-2</v>
      </c>
      <c r="Y131" s="30">
        <f t="shared" ca="1" si="179"/>
        <v>0.10983371709793999</v>
      </c>
      <c r="Z131" s="30">
        <f t="shared" ca="1" si="179"/>
        <v>0.12162771955326665</v>
      </c>
      <c r="AA131" s="30">
        <f t="shared" ca="1" si="179"/>
        <v>0.13541411162400002</v>
      </c>
      <c r="AB131" s="30">
        <f t="shared" ca="1" si="179"/>
        <v>0.15166518686</v>
      </c>
      <c r="AC131" s="30">
        <f t="shared" ca="1" si="179"/>
        <v>0.16993453289999999</v>
      </c>
      <c r="AD131" s="30">
        <f t="shared" ca="1" si="179"/>
        <v>0.19087069925</v>
      </c>
      <c r="AE131" s="30">
        <f t="shared" ca="1" si="179"/>
        <v>0.21370636924999997</v>
      </c>
      <c r="AF131" s="30">
        <f t="shared" ca="1" si="179"/>
        <v>0.23820780041666662</v>
      </c>
      <c r="AG131" s="30">
        <f t="shared" ca="1" si="179"/>
        <v>0.26345271585416663</v>
      </c>
      <c r="AH131" s="30">
        <f t="shared" ca="1" si="179"/>
        <v>0.28919989839583332</v>
      </c>
      <c r="AI131" s="30">
        <f t="shared" ca="1" si="179"/>
        <v>0.31479577662499997</v>
      </c>
      <c r="AJ131" s="30">
        <f t="shared" ca="1" si="179"/>
        <v>0.34079707945249993</v>
      </c>
      <c r="AK131" s="30">
        <f t="shared" ca="1" si="179"/>
        <v>0.37114406141174999</v>
      </c>
      <c r="AL131" s="30">
        <f t="shared" ca="1" si="179"/>
        <v>0.41730762853816661</v>
      </c>
      <c r="AM131" s="30">
        <f t="shared" ca="1" si="179"/>
        <v>0.48174900906660001</v>
      </c>
      <c r="AN131" s="30">
        <f t="shared" ca="1" si="179"/>
        <v>0.56700348940124989</v>
      </c>
      <c r="AO131" s="30">
        <f t="shared" ca="1" si="179"/>
        <v>0.66138607713181674</v>
      </c>
      <c r="AP131" s="30">
        <f t="shared" ca="1" si="179"/>
        <v>0.76242182209911669</v>
      </c>
      <c r="AQ131" s="30">
        <f t="shared" ca="1" si="179"/>
        <v>0.85575958030690424</v>
      </c>
      <c r="AR131" s="30">
        <f t="shared" ca="1" si="179"/>
        <v>0.93372364222119586</v>
      </c>
      <c r="AS131" s="30">
        <f t="shared" ca="1" si="179"/>
        <v>0.98812306360120838</v>
      </c>
      <c r="AT131" s="30">
        <f t="shared" ca="1" si="179"/>
        <v>1.0211631354429542</v>
      </c>
      <c r="AU131" s="30">
        <f t="shared" si="179"/>
        <v>0</v>
      </c>
      <c r="AV131" s="30">
        <f t="shared" si="179"/>
        <v>0</v>
      </c>
      <c r="AW131" s="30">
        <f t="shared" si="179"/>
        <v>0</v>
      </c>
      <c r="AX131" s="30">
        <f t="shared" si="179"/>
        <v>0</v>
      </c>
      <c r="AY131" s="30">
        <f t="shared" si="179"/>
        <v>0</v>
      </c>
      <c r="AZ131" s="30">
        <f t="shared" si="179"/>
        <v>0</v>
      </c>
      <c r="BA131" s="30">
        <f t="shared" si="179"/>
        <v>0</v>
      </c>
      <c r="BB131" s="30">
        <f t="shared" si="179"/>
        <v>0</v>
      </c>
      <c r="BC131" s="30">
        <f t="shared" si="179"/>
        <v>0</v>
      </c>
      <c r="BD131" s="30">
        <f t="shared" si="179"/>
        <v>0</v>
      </c>
      <c r="BE131" s="30">
        <f t="shared" si="179"/>
        <v>0</v>
      </c>
      <c r="BF131" s="30">
        <f t="shared" si="179"/>
        <v>0</v>
      </c>
      <c r="BG131" s="30">
        <f t="shared" si="179"/>
        <v>0</v>
      </c>
      <c r="BH131" s="30">
        <f t="shared" si="179"/>
        <v>0</v>
      </c>
      <c r="BI131" s="30">
        <f t="shared" si="179"/>
        <v>0</v>
      </c>
      <c r="BJ131" s="30">
        <f t="shared" si="179"/>
        <v>0</v>
      </c>
      <c r="BK131" s="30">
        <f t="shared" si="179"/>
        <v>0</v>
      </c>
      <c r="BL131" s="30">
        <f t="shared" si="179"/>
        <v>0</v>
      </c>
      <c r="BM131" s="30">
        <f t="shared" si="179"/>
        <v>0</v>
      </c>
      <c r="BN131" s="30">
        <f t="shared" si="179"/>
        <v>0</v>
      </c>
      <c r="BO131" s="30">
        <f t="shared" si="179"/>
        <v>0</v>
      </c>
      <c r="BP131" s="30">
        <f t="shared" si="179"/>
        <v>0</v>
      </c>
      <c r="BQ131" s="30">
        <f t="shared" si="179"/>
        <v>0</v>
      </c>
      <c r="BR131" s="30">
        <f t="shared" si="179"/>
        <v>0</v>
      </c>
      <c r="BS131" s="30">
        <f t="shared" si="179"/>
        <v>0</v>
      </c>
      <c r="BT131" s="30">
        <f t="shared" si="179"/>
        <v>0</v>
      </c>
      <c r="BU131" s="30">
        <f t="shared" si="179"/>
        <v>0</v>
      </c>
      <c r="BV131" s="30">
        <f t="shared" si="179"/>
        <v>0</v>
      </c>
      <c r="BW131" s="30">
        <f t="shared" si="179"/>
        <v>0</v>
      </c>
      <c r="BX131" s="30">
        <f t="shared" si="179"/>
        <v>0</v>
      </c>
      <c r="BY131" s="30">
        <f t="shared" si="179"/>
        <v>0</v>
      </c>
      <c r="BZ131" s="30">
        <f t="shared" si="179"/>
        <v>0</v>
      </c>
      <c r="CA131" s="30">
        <f t="shared" si="179"/>
        <v>0</v>
      </c>
      <c r="CB131" s="30">
        <f t="shared" si="179"/>
        <v>0</v>
      </c>
      <c r="CC131" s="30">
        <f t="shared" si="179"/>
        <v>0</v>
      </c>
      <c r="CD131" s="30">
        <f t="shared" si="179"/>
        <v>0</v>
      </c>
      <c r="CE131" s="30">
        <f t="shared" si="179"/>
        <v>0</v>
      </c>
    </row>
    <row r="132" spans="2:83" ht="24" x14ac:dyDescent="0.25">
      <c r="B132" s="307" t="s">
        <v>73</v>
      </c>
      <c r="C132" s="54" t="s">
        <v>13</v>
      </c>
      <c r="E132" s="35">
        <f>'Life&amp;Use'!M19</f>
        <v>490</v>
      </c>
      <c r="F132" s="64"/>
      <c r="G132" s="211"/>
      <c r="H132" s="211"/>
      <c r="I132" s="211"/>
      <c r="J132" s="211"/>
      <c r="K132" s="211"/>
      <c r="L132" s="211"/>
      <c r="M132" s="211"/>
      <c r="N132" s="211"/>
      <c r="O132" s="211"/>
      <c r="P132" s="211"/>
      <c r="Q132" s="211"/>
      <c r="R132" s="211"/>
      <c r="S132" s="211"/>
      <c r="T132" s="211"/>
      <c r="U132" s="211"/>
      <c r="V132" s="211"/>
      <c r="W132" s="214">
        <f ca="1">0.000001*Stock!W132*$E132</f>
        <v>6.2408496368869647E-3</v>
      </c>
      <c r="X132" s="214">
        <f ca="1">0.000001*Stock!X132*$E132</f>
        <v>7.658537251766827E-3</v>
      </c>
      <c r="Y132" s="214">
        <f ca="1">0.000001*Stock!Y132*$E132</f>
        <v>9.5585950566116906E-3</v>
      </c>
      <c r="Z132" s="214">
        <f ca="1">0.000001*Stock!Z132*$E132</f>
        <v>1.189543586413707E-2</v>
      </c>
      <c r="AA132" s="214">
        <f ca="1">0.000001*Stock!AA132*$E132</f>
        <v>1.4607582598257306E-2</v>
      </c>
      <c r="AB132" s="214">
        <f ca="1">0.000001*Stock!AB132*$E132</f>
        <v>1.7693701704895749E-2</v>
      </c>
      <c r="AC132" s="214">
        <f ca="1">0.000001*Stock!AC132*$E132</f>
        <v>2.0982767056190864E-2</v>
      </c>
      <c r="AD132" s="214">
        <f ca="1">0.000001*Stock!AD132*$E132</f>
        <v>2.4315334265913802E-2</v>
      </c>
      <c r="AE132" s="214">
        <f ca="1">0.000001*Stock!AE132*$E132</f>
        <v>2.7684406700641082E-2</v>
      </c>
      <c r="AF132" s="214">
        <f ca="1">0.000001*Stock!AF132*$E132</f>
        <v>3.1081306483979453E-2</v>
      </c>
      <c r="AG132" s="214">
        <f ca="1">0.000001*Stock!AG132*$E132</f>
        <v>3.4496824505385902E-2</v>
      </c>
      <c r="AH132" s="214">
        <f ca="1">0.000001*Stock!AH132*$E132</f>
        <v>3.7924618986429091E-2</v>
      </c>
      <c r="AI132" s="214">
        <f ca="1">0.000001*Stock!AI132*$E132</f>
        <v>4.135443761213542E-2</v>
      </c>
      <c r="AJ132" s="214">
        <f ca="1">0.000001*Stock!AJ132*$E132</f>
        <v>4.4760005305779366E-2</v>
      </c>
      <c r="AK132" s="214">
        <f ca="1">0.000001*Stock!AK132*$E132</f>
        <v>4.8097740159326371E-2</v>
      </c>
      <c r="AL132" s="214">
        <f ca="1">0.000001*Stock!AL132*$E132</f>
        <v>5.1294849392511895E-2</v>
      </c>
      <c r="AM132" s="214">
        <f ca="1">0.000001*Stock!AM132*$E132</f>
        <v>5.426474427646473E-2</v>
      </c>
      <c r="AN132" s="214">
        <f ca="1">0.000001*Stock!AN132*$E132</f>
        <v>5.6938784161765378E-2</v>
      </c>
      <c r="AO132" s="214">
        <f ca="1">0.000001*Stock!AO132*$E132</f>
        <v>5.927131852457336E-2</v>
      </c>
      <c r="AP132" s="214">
        <f ca="1">0.000001*Stock!AP132*$E132</f>
        <v>6.127129583818864E-2</v>
      </c>
      <c r="AQ132" s="214">
        <f ca="1">0.000001*Stock!AQ132*$E132</f>
        <v>6.2886136331924941E-2</v>
      </c>
      <c r="AR132" s="214">
        <f ca="1">0.000001*Stock!AR132*$E132</f>
        <v>6.4099273081456909E-2</v>
      </c>
      <c r="AS132" s="214">
        <f ca="1">0.000001*Stock!AS132*$E132</f>
        <v>6.5188098708122783E-2</v>
      </c>
      <c r="AT132" s="214">
        <f ca="1">0.000001*Stock!AT132*$E132</f>
        <v>6.6933611324176981E-2</v>
      </c>
      <c r="AU132" s="214">
        <f>0.000001*Stock!AU132*$E132</f>
        <v>0</v>
      </c>
      <c r="AV132" s="214">
        <f>0.000001*Stock!AV132*$E132</f>
        <v>0</v>
      </c>
      <c r="AW132" s="214">
        <f>0.000001*Stock!AW132*$E132</f>
        <v>0</v>
      </c>
      <c r="AX132" s="218">
        <f>0.000001*Stock!AX132*(2*$E132/3+$F132/3)</f>
        <v>0</v>
      </c>
      <c r="AY132" s="218">
        <f>0.000001*Stock!AY132*($E132/3+2*$F132/3)</f>
        <v>0</v>
      </c>
      <c r="AZ132" s="214">
        <f>0.000001*Stock!AZ132*$F132</f>
        <v>0</v>
      </c>
      <c r="BA132" s="214">
        <f>0.000001*Stock!BA132*$F132</f>
        <v>0</v>
      </c>
      <c r="BB132" s="214">
        <f>0.000001*Stock!BB132*$F132</f>
        <v>0</v>
      </c>
      <c r="BC132" s="214">
        <f>0.000001*Stock!BC132*$F132</f>
        <v>0</v>
      </c>
      <c r="BD132" s="214">
        <f>0.000001*Stock!BD132*$F132</f>
        <v>0</v>
      </c>
      <c r="BE132" s="214">
        <f>0.000001*Stock!BE132*$F132</f>
        <v>0</v>
      </c>
      <c r="BF132" s="214">
        <f>0.000001*Stock!BF132*$F132</f>
        <v>0</v>
      </c>
      <c r="BG132" s="214">
        <f>0.000001*Stock!BG132*$F132</f>
        <v>0</v>
      </c>
      <c r="BH132" s="214">
        <f>0.000001*Stock!BH132*$F132</f>
        <v>0</v>
      </c>
      <c r="BI132" s="214">
        <f>0.000001*Stock!BI132*$F132</f>
        <v>0</v>
      </c>
      <c r="BJ132" s="214">
        <f>0.000001*Stock!BJ132*$F132</f>
        <v>0</v>
      </c>
      <c r="BK132" s="214">
        <f>0.000001*Stock!BK132*$F132</f>
        <v>0</v>
      </c>
      <c r="BL132" s="214">
        <f>0.000001*Stock!BL132*$F132</f>
        <v>0</v>
      </c>
      <c r="BM132" s="214">
        <f>0.000001*Stock!BM132*$F132</f>
        <v>0</v>
      </c>
      <c r="BN132" s="214">
        <f>0.000001*Stock!BN132*$F132</f>
        <v>0</v>
      </c>
      <c r="BO132" s="214">
        <f>0.000001*Stock!BO132*$F132</f>
        <v>0</v>
      </c>
      <c r="BP132" s="214">
        <f>0.000001*Stock!BP132*$F132</f>
        <v>0</v>
      </c>
      <c r="BQ132" s="214">
        <f>0.000001*Stock!BQ132*$F132</f>
        <v>0</v>
      </c>
      <c r="BR132" s="214">
        <f>0.000001*Stock!BR132*$F132</f>
        <v>0</v>
      </c>
      <c r="BS132" s="214">
        <f>0.000001*Stock!BS132*$F132</f>
        <v>0</v>
      </c>
      <c r="BT132" s="214">
        <f>0.000001*Stock!BT132*$F132</f>
        <v>0</v>
      </c>
      <c r="BU132" s="214">
        <f>0.000001*Stock!BU132*$F132</f>
        <v>0</v>
      </c>
      <c r="BV132" s="214">
        <f>0.000001*Stock!BV132*$F132</f>
        <v>0</v>
      </c>
      <c r="BW132" s="214">
        <f>0.000001*Stock!BW132*$F132</f>
        <v>0</v>
      </c>
      <c r="BX132" s="214">
        <f>0.000001*Stock!BX132*$F132</f>
        <v>0</v>
      </c>
      <c r="BY132" s="214">
        <f>0.000001*Stock!BY132*$F132</f>
        <v>0</v>
      </c>
      <c r="BZ132" s="214">
        <f>0.000001*Stock!BZ132*$F132</f>
        <v>0</v>
      </c>
      <c r="CA132" s="214">
        <f>0.000001*Stock!CA132*$F132</f>
        <v>0</v>
      </c>
      <c r="CB132" s="214">
        <f>0.000001*Stock!CB132*$F132</f>
        <v>0</v>
      </c>
      <c r="CC132" s="214">
        <f>0.000001*Stock!CC132*$F132</f>
        <v>0</v>
      </c>
      <c r="CD132" s="214">
        <f>0.000001*Stock!CD132*$F132</f>
        <v>0</v>
      </c>
      <c r="CE132" s="214">
        <f>0.000001*Stock!CE132*$F132</f>
        <v>0</v>
      </c>
    </row>
    <row r="133" spans="2:83" x14ac:dyDescent="0.25">
      <c r="B133" s="307"/>
      <c r="C133" s="54" t="s">
        <v>14</v>
      </c>
      <c r="E133" s="35">
        <f>'Life&amp;Use'!N19</f>
        <v>3000</v>
      </c>
      <c r="F133" s="64"/>
      <c r="G133" s="211"/>
      <c r="H133" s="211"/>
      <c r="I133" s="211"/>
      <c r="J133" s="211"/>
      <c r="K133" s="211"/>
      <c r="L133" s="211"/>
      <c r="M133" s="211"/>
      <c r="N133" s="211"/>
      <c r="O133" s="211"/>
      <c r="P133" s="211"/>
      <c r="Q133" s="211"/>
      <c r="R133" s="211"/>
      <c r="S133" s="211"/>
      <c r="T133" s="211"/>
      <c r="U133" s="211"/>
      <c r="V133" s="211"/>
      <c r="W133" s="214">
        <f ca="1">0.000001*Stock!W133*$E133</f>
        <v>1.7479999999999996E-2</v>
      </c>
      <c r="X133" s="214">
        <f ca="1">0.000001*Stock!X133*$E133</f>
        <v>3.0599999999999992E-2</v>
      </c>
      <c r="Y133" s="214">
        <f ca="1">0.000001*Stock!Y133*$E133</f>
        <v>5.3999999999999992E-2</v>
      </c>
      <c r="Z133" s="214">
        <f ca="1">0.000001*Stock!Z133*$E133</f>
        <v>8.2444444444444417E-2</v>
      </c>
      <c r="AA133" s="214">
        <f ca="1">0.000001*Stock!AA133*$E133</f>
        <v>0.1031111111111111</v>
      </c>
      <c r="AB133" s="214">
        <f ca="1">0.000001*Stock!AB133*$E133</f>
        <v>0.11422222222222217</v>
      </c>
      <c r="AC133" s="214">
        <f ca="1">0.000001*Stock!AC133*$E133</f>
        <v>0.11911111111111108</v>
      </c>
      <c r="AD133" s="214">
        <f ca="1">0.000001*Stock!AD133*$E133</f>
        <v>0.11999999999999997</v>
      </c>
      <c r="AE133" s="214">
        <f ca="1">0.000001*Stock!AE133*$E133</f>
        <v>0.11999999999999997</v>
      </c>
      <c r="AF133" s="214">
        <f ca="1">0.000001*Stock!AF133*$E133</f>
        <v>0.11999999999999997</v>
      </c>
      <c r="AG133" s="214">
        <f ca="1">0.000001*Stock!AG133*$E133</f>
        <v>0.11999999999999997</v>
      </c>
      <c r="AH133" s="214">
        <f ca="1">0.000001*Stock!AH133*$E133</f>
        <v>0.11999999999999997</v>
      </c>
      <c r="AI133" s="214">
        <f ca="1">0.000001*Stock!AI133*$E133</f>
        <v>0.11999999999999997</v>
      </c>
      <c r="AJ133" s="214">
        <f ca="1">0.000001*Stock!AJ133*$E133</f>
        <v>0.11999999999999997</v>
      </c>
      <c r="AK133" s="214">
        <f ca="1">0.000001*Stock!AK133*$E133</f>
        <v>0.11999999999999997</v>
      </c>
      <c r="AL133" s="214">
        <f ca="1">0.000001*Stock!AL133*$E133</f>
        <v>0.11999999999999997</v>
      </c>
      <c r="AM133" s="214">
        <f ca="1">0.000001*Stock!AM133*$E133</f>
        <v>0.11399999999999996</v>
      </c>
      <c r="AN133" s="214">
        <f ca="1">0.000001*Stock!AN133*$E133</f>
        <v>9.9999999999999978E-2</v>
      </c>
      <c r="AO133" s="214">
        <f ca="1">0.000001*Stock!AO133*$E133</f>
        <v>8.3066666666666664E-2</v>
      </c>
      <c r="AP133" s="214">
        <f ca="1">0.000001*Stock!AP133*$E133</f>
        <v>6.9688888888888884E-2</v>
      </c>
      <c r="AQ133" s="214">
        <f ca="1">0.000001*Stock!AQ133*$E133</f>
        <v>6.239999999999999E-2</v>
      </c>
      <c r="AR133" s="214">
        <f ca="1">0.000001*Stock!AR133*$E133</f>
        <v>5.7511111111111103E-2</v>
      </c>
      <c r="AS133" s="214">
        <f ca="1">0.000001*Stock!AS133*$E133</f>
        <v>5.4355555555555539E-2</v>
      </c>
      <c r="AT133" s="214">
        <f ca="1">0.000001*Stock!AT133*$E133</f>
        <v>5.2222222222222205E-2</v>
      </c>
      <c r="AU133" s="214">
        <f>0.000001*Stock!AU133*$E133</f>
        <v>0</v>
      </c>
      <c r="AV133" s="214">
        <f>0.000001*Stock!AV133*$E133</f>
        <v>0</v>
      </c>
      <c r="AW133" s="214">
        <f>0.000001*Stock!AW133*$E133</f>
        <v>0</v>
      </c>
      <c r="AX133" s="218">
        <f>0.000001*Stock!AX133*(2*$E133/3+$F133/3)</f>
        <v>0</v>
      </c>
      <c r="AY133" s="218">
        <f>0.000001*Stock!AY133*($E133/3+2*$F133/3)</f>
        <v>0</v>
      </c>
      <c r="AZ133" s="214">
        <f>0.000001*Stock!AZ133*$F133</f>
        <v>0</v>
      </c>
      <c r="BA133" s="214">
        <f>0.000001*Stock!BA133*$F133</f>
        <v>0</v>
      </c>
      <c r="BB133" s="214">
        <f>0.000001*Stock!BB133*$F133</f>
        <v>0</v>
      </c>
      <c r="BC133" s="214">
        <f>0.000001*Stock!BC133*$F133</f>
        <v>0</v>
      </c>
      <c r="BD133" s="214">
        <f>0.000001*Stock!BD133*$F133</f>
        <v>0</v>
      </c>
      <c r="BE133" s="214">
        <f>0.000001*Stock!BE133*$F133</f>
        <v>0</v>
      </c>
      <c r="BF133" s="214">
        <f>0.000001*Stock!BF133*$F133</f>
        <v>0</v>
      </c>
      <c r="BG133" s="214">
        <f>0.000001*Stock!BG133*$F133</f>
        <v>0</v>
      </c>
      <c r="BH133" s="214">
        <f>0.000001*Stock!BH133*$F133</f>
        <v>0</v>
      </c>
      <c r="BI133" s="214">
        <f>0.000001*Stock!BI133*$F133</f>
        <v>0</v>
      </c>
      <c r="BJ133" s="214">
        <f>0.000001*Stock!BJ133*$F133</f>
        <v>0</v>
      </c>
      <c r="BK133" s="214">
        <f>0.000001*Stock!BK133*$F133</f>
        <v>0</v>
      </c>
      <c r="BL133" s="214">
        <f>0.000001*Stock!BL133*$F133</f>
        <v>0</v>
      </c>
      <c r="BM133" s="214">
        <f>0.000001*Stock!BM133*$F133</f>
        <v>0</v>
      </c>
      <c r="BN133" s="214">
        <f>0.000001*Stock!BN133*$F133</f>
        <v>0</v>
      </c>
      <c r="BO133" s="214">
        <f>0.000001*Stock!BO133*$F133</f>
        <v>0</v>
      </c>
      <c r="BP133" s="214">
        <f>0.000001*Stock!BP133*$F133</f>
        <v>0</v>
      </c>
      <c r="BQ133" s="214">
        <f>0.000001*Stock!BQ133*$F133</f>
        <v>0</v>
      </c>
      <c r="BR133" s="214">
        <f>0.000001*Stock!BR133*$F133</f>
        <v>0</v>
      </c>
      <c r="BS133" s="214">
        <f>0.000001*Stock!BS133*$F133</f>
        <v>0</v>
      </c>
      <c r="BT133" s="214">
        <f>0.000001*Stock!BT133*$F133</f>
        <v>0</v>
      </c>
      <c r="BU133" s="214">
        <f>0.000001*Stock!BU133*$F133</f>
        <v>0</v>
      </c>
      <c r="BV133" s="214">
        <f>0.000001*Stock!BV133*$F133</f>
        <v>0</v>
      </c>
      <c r="BW133" s="214">
        <f>0.000001*Stock!BW133*$F133</f>
        <v>0</v>
      </c>
      <c r="BX133" s="214">
        <f>0.000001*Stock!BX133*$F133</f>
        <v>0</v>
      </c>
      <c r="BY133" s="214">
        <f>0.000001*Stock!BY133*$F133</f>
        <v>0</v>
      </c>
      <c r="BZ133" s="214">
        <f>0.000001*Stock!BZ133*$F133</f>
        <v>0</v>
      </c>
      <c r="CA133" s="214">
        <f>0.000001*Stock!CA133*$F133</f>
        <v>0</v>
      </c>
      <c r="CB133" s="214">
        <f>0.000001*Stock!CB133*$F133</f>
        <v>0</v>
      </c>
      <c r="CC133" s="214">
        <f>0.000001*Stock!CC133*$F133</f>
        <v>0</v>
      </c>
      <c r="CD133" s="214">
        <f>0.000001*Stock!CD133*$F133</f>
        <v>0</v>
      </c>
      <c r="CE133" s="214">
        <f>0.000001*Stock!CE133*$F133</f>
        <v>0</v>
      </c>
    </row>
    <row r="134" spans="2:83" x14ac:dyDescent="0.25">
      <c r="B134" s="307"/>
      <c r="C134" s="54" t="s">
        <v>15</v>
      </c>
      <c r="E134" s="35">
        <f>'Life&amp;Use'!O19</f>
        <v>490</v>
      </c>
      <c r="F134" s="64"/>
      <c r="G134" s="211"/>
      <c r="H134" s="211"/>
      <c r="I134" s="211"/>
      <c r="J134" s="211"/>
      <c r="K134" s="211"/>
      <c r="L134" s="211"/>
      <c r="M134" s="211"/>
      <c r="N134" s="211"/>
      <c r="O134" s="211"/>
      <c r="P134" s="211"/>
      <c r="Q134" s="211"/>
      <c r="R134" s="211"/>
      <c r="S134" s="211"/>
      <c r="T134" s="211"/>
      <c r="U134" s="211"/>
      <c r="V134" s="211"/>
      <c r="W134" s="214">
        <f ca="1">0.000001*Stock!W134*$E134</f>
        <v>1.9181107041311596E-2</v>
      </c>
      <c r="X134" s="214">
        <f ca="1">0.000001*Stock!X134*$E134</f>
        <v>2.0741056614123995E-2</v>
      </c>
      <c r="Y134" s="214">
        <f ca="1">0.000001*Stock!Y134*$E134</f>
        <v>2.1903049374359999E-2</v>
      </c>
      <c r="Z134" s="214">
        <f ca="1">0.000001*Stock!Z134*$E134</f>
        <v>2.2622867898399995E-2</v>
      </c>
      <c r="AA134" s="214">
        <f ca="1">0.000001*Stock!AA134*$E134</f>
        <v>2.2851381715555553E-2</v>
      </c>
      <c r="AB134" s="214">
        <f ca="1">0.000001*Stock!AB134*$E134</f>
        <v>2.2851381715555553E-2</v>
      </c>
      <c r="AC134" s="214">
        <f ca="1">0.000001*Stock!AC134*$E134</f>
        <v>2.2851381715555553E-2</v>
      </c>
      <c r="AD134" s="214">
        <f ca="1">0.000001*Stock!AD134*$E134</f>
        <v>2.2851381715555553E-2</v>
      </c>
      <c r="AE134" s="214">
        <f ca="1">0.000001*Stock!AE134*$E134</f>
        <v>2.2851381715555553E-2</v>
      </c>
      <c r="AF134" s="214">
        <f ca="1">0.000001*Stock!AF134*$E134</f>
        <v>2.2851381715555553E-2</v>
      </c>
      <c r="AG134" s="214">
        <f ca="1">0.000001*Stock!AG134*$E134</f>
        <v>2.2851381715555553E-2</v>
      </c>
      <c r="AH134" s="214">
        <f ca="1">0.000001*Stock!AH134*$E134</f>
        <v>2.2851381715555553E-2</v>
      </c>
      <c r="AI134" s="214">
        <f ca="1">0.000001*Stock!AI134*$E134</f>
        <v>2.2851381715555553E-2</v>
      </c>
      <c r="AJ134" s="214">
        <f ca="1">0.000001*Stock!AJ134*$E134</f>
        <v>2.2851381715555553E-2</v>
      </c>
      <c r="AK134" s="214">
        <f ca="1">0.000001*Stock!AK134*$E134</f>
        <v>2.2851381715555553E-2</v>
      </c>
      <c r="AL134" s="214">
        <f ca="1">0.000001*Stock!AL134*$E134</f>
        <v>2.2851381715555553E-2</v>
      </c>
      <c r="AM134" s="214">
        <f ca="1">0.000001*Stock!AM134*$E134</f>
        <v>2.2851381715555553E-2</v>
      </c>
      <c r="AN134" s="214">
        <f ca="1">0.000001*Stock!AN134*$E134</f>
        <v>2.2851381715555553E-2</v>
      </c>
      <c r="AO134" s="214">
        <f ca="1">0.000001*Stock!AO134*$E134</f>
        <v>2.2851381715555553E-2</v>
      </c>
      <c r="AP134" s="214">
        <f ca="1">0.000001*Stock!AP134*$E134</f>
        <v>2.2889280864991198E-2</v>
      </c>
      <c r="AQ134" s="214">
        <f ca="1">0.000001*Stock!AQ134*$E134</f>
        <v>2.2803076204650548E-2</v>
      </c>
      <c r="AR134" s="214">
        <f ca="1">0.000001*Stock!AR134*$E134</f>
        <v>2.248343810664458E-2</v>
      </c>
      <c r="AS134" s="214">
        <f ca="1">0.000001*Stock!AS134*$E134</f>
        <v>2.1751380563869636E-2</v>
      </c>
      <c r="AT134" s="214">
        <f ca="1">0.000001*Stock!AT134*$E134</f>
        <v>2.0715184785851191E-2</v>
      </c>
      <c r="AU134" s="214">
        <f>0.000001*Stock!AU134*$E134</f>
        <v>0</v>
      </c>
      <c r="AV134" s="214">
        <f>0.000001*Stock!AV134*$E134</f>
        <v>0</v>
      </c>
      <c r="AW134" s="214">
        <f>0.000001*Stock!AW134*$E134</f>
        <v>0</v>
      </c>
      <c r="AX134" s="218">
        <f>0.000001*Stock!AX134*(2*$E134/3+$F134/3)</f>
        <v>0</v>
      </c>
      <c r="AY134" s="218">
        <f>0.000001*Stock!AY134*($E134/3+2*$F134/3)</f>
        <v>0</v>
      </c>
      <c r="AZ134" s="214">
        <f>0.000001*Stock!AZ134*$F134</f>
        <v>0</v>
      </c>
      <c r="BA134" s="214">
        <f>0.000001*Stock!BA134*$F134</f>
        <v>0</v>
      </c>
      <c r="BB134" s="214">
        <f>0.000001*Stock!BB134*$F134</f>
        <v>0</v>
      </c>
      <c r="BC134" s="214">
        <f>0.000001*Stock!BC134*$F134</f>
        <v>0</v>
      </c>
      <c r="BD134" s="214">
        <f>0.000001*Stock!BD134*$F134</f>
        <v>0</v>
      </c>
      <c r="BE134" s="214">
        <f>0.000001*Stock!BE134*$F134</f>
        <v>0</v>
      </c>
      <c r="BF134" s="214">
        <f>0.000001*Stock!BF134*$F134</f>
        <v>0</v>
      </c>
      <c r="BG134" s="214">
        <f>0.000001*Stock!BG134*$F134</f>
        <v>0</v>
      </c>
      <c r="BH134" s="214">
        <f>0.000001*Stock!BH134*$F134</f>
        <v>0</v>
      </c>
      <c r="BI134" s="214">
        <f>0.000001*Stock!BI134*$F134</f>
        <v>0</v>
      </c>
      <c r="BJ134" s="214">
        <f>0.000001*Stock!BJ134*$F134</f>
        <v>0</v>
      </c>
      <c r="BK134" s="214">
        <f>0.000001*Stock!BK134*$F134</f>
        <v>0</v>
      </c>
      <c r="BL134" s="214">
        <f>0.000001*Stock!BL134*$F134</f>
        <v>0</v>
      </c>
      <c r="BM134" s="214">
        <f>0.000001*Stock!BM134*$F134</f>
        <v>0</v>
      </c>
      <c r="BN134" s="214">
        <f>0.000001*Stock!BN134*$F134</f>
        <v>0</v>
      </c>
      <c r="BO134" s="214">
        <f>0.000001*Stock!BO134*$F134</f>
        <v>0</v>
      </c>
      <c r="BP134" s="214">
        <f>0.000001*Stock!BP134*$F134</f>
        <v>0</v>
      </c>
      <c r="BQ134" s="214">
        <f>0.000001*Stock!BQ134*$F134</f>
        <v>0</v>
      </c>
      <c r="BR134" s="214">
        <f>0.000001*Stock!BR134*$F134</f>
        <v>0</v>
      </c>
      <c r="BS134" s="214">
        <f>0.000001*Stock!BS134*$F134</f>
        <v>0</v>
      </c>
      <c r="BT134" s="214">
        <f>0.000001*Stock!BT134*$F134</f>
        <v>0</v>
      </c>
      <c r="BU134" s="214">
        <f>0.000001*Stock!BU134*$F134</f>
        <v>0</v>
      </c>
      <c r="BV134" s="214">
        <f>0.000001*Stock!BV134*$F134</f>
        <v>0</v>
      </c>
      <c r="BW134" s="214">
        <f>0.000001*Stock!BW134*$F134</f>
        <v>0</v>
      </c>
      <c r="BX134" s="214">
        <f>0.000001*Stock!BX134*$F134</f>
        <v>0</v>
      </c>
      <c r="BY134" s="214">
        <f>0.000001*Stock!BY134*$F134</f>
        <v>0</v>
      </c>
      <c r="BZ134" s="214">
        <f>0.000001*Stock!BZ134*$F134</f>
        <v>0</v>
      </c>
      <c r="CA134" s="214">
        <f>0.000001*Stock!CA134*$F134</f>
        <v>0</v>
      </c>
      <c r="CB134" s="214">
        <f>0.000001*Stock!CB134*$F134</f>
        <v>0</v>
      </c>
      <c r="CC134" s="214">
        <f>0.000001*Stock!CC134*$F134</f>
        <v>0</v>
      </c>
      <c r="CD134" s="214">
        <f>0.000001*Stock!CD134*$F134</f>
        <v>0</v>
      </c>
      <c r="CE134" s="214">
        <f>0.000001*Stock!CE134*$F134</f>
        <v>0</v>
      </c>
    </row>
    <row r="135" spans="2:83" x14ac:dyDescent="0.25">
      <c r="B135" s="307"/>
      <c r="C135" s="54" t="s">
        <v>16</v>
      </c>
      <c r="E135" s="35">
        <f>'Life&amp;Use'!P19</f>
        <v>420</v>
      </c>
      <c r="F135" s="64"/>
      <c r="G135" s="211"/>
      <c r="H135" s="211"/>
      <c r="I135" s="211"/>
      <c r="J135" s="211"/>
      <c r="K135" s="211"/>
      <c r="L135" s="211"/>
      <c r="M135" s="211"/>
      <c r="N135" s="211"/>
      <c r="O135" s="211"/>
      <c r="P135" s="211"/>
      <c r="Q135" s="211"/>
      <c r="R135" s="211"/>
      <c r="S135" s="211"/>
      <c r="T135" s="211"/>
      <c r="U135" s="211"/>
      <c r="V135" s="211"/>
      <c r="W135" s="214">
        <f ca="1">0.000001*Stock!W135*$E135</f>
        <v>0</v>
      </c>
      <c r="X135" s="214">
        <f ca="1">0.000001*Stock!X135*$E135</f>
        <v>0</v>
      </c>
      <c r="Y135" s="214">
        <f ca="1">0.000001*Stock!Y135*$E135</f>
        <v>0</v>
      </c>
      <c r="Z135" s="214">
        <f ca="1">0.000001*Stock!Z135*$E135</f>
        <v>0</v>
      </c>
      <c r="AA135" s="214">
        <f ca="1">0.000001*Stock!AA135*$E135</f>
        <v>0</v>
      </c>
      <c r="AB135" s="214">
        <f ca="1">0.000001*Stock!AB135*$E135</f>
        <v>0</v>
      </c>
      <c r="AC135" s="214">
        <f ca="1">0.000001*Stock!AC135*$E135</f>
        <v>0</v>
      </c>
      <c r="AD135" s="214">
        <f ca="1">0.000001*Stock!AD135*$E135</f>
        <v>0</v>
      </c>
      <c r="AE135" s="214">
        <f ca="1">0.000001*Stock!AE135*$E135</f>
        <v>0</v>
      </c>
      <c r="AF135" s="214">
        <f ca="1">0.000001*Stock!AF135*$E135</f>
        <v>0</v>
      </c>
      <c r="AG135" s="214">
        <f ca="1">0.000001*Stock!AG135*$E135</f>
        <v>0</v>
      </c>
      <c r="AH135" s="214">
        <f ca="1">0.000001*Stock!AH135*$E135</f>
        <v>0</v>
      </c>
      <c r="AI135" s="214">
        <f ca="1">0.000001*Stock!AI135*$E135</f>
        <v>0</v>
      </c>
      <c r="AJ135" s="214">
        <f ca="1">0.000001*Stock!AJ135*$E135</f>
        <v>0</v>
      </c>
      <c r="AK135" s="214">
        <f ca="1">0.000001*Stock!AK135*$E135</f>
        <v>0</v>
      </c>
      <c r="AL135" s="214">
        <f ca="1">0.000001*Stock!AL135*$E135</f>
        <v>8.3999999999999982E-4</v>
      </c>
      <c r="AM135" s="214">
        <f ca="1">0.000001*Stock!AM135*$E135</f>
        <v>2.7999999999999991E-3</v>
      </c>
      <c r="AN135" s="214">
        <f ca="1">0.000001*Stock!AN135*$E135</f>
        <v>6.7199999999999968E-3</v>
      </c>
      <c r="AO135" s="214">
        <f ca="1">0.000001*Stock!AO135*$E135</f>
        <v>1.1199999999999996E-2</v>
      </c>
      <c r="AP135" s="214">
        <f ca="1">0.000001*Stock!AP135*$E135</f>
        <v>1.5493333333333331E-2</v>
      </c>
      <c r="AQ135" s="214">
        <f ca="1">0.000001*Stock!AQ135*$E135</f>
        <v>1.810666666666666E-2</v>
      </c>
      <c r="AR135" s="214">
        <f ca="1">0.000001*Stock!AR135*$E135</f>
        <v>1.9319999999999993E-2</v>
      </c>
      <c r="AS135" s="214">
        <f ca="1">0.000001*Stock!AS135*$E135</f>
        <v>1.9599999999999996E-2</v>
      </c>
      <c r="AT135" s="214">
        <f ca="1">0.000001*Stock!AT135*$E135</f>
        <v>1.932E-2</v>
      </c>
      <c r="AU135" s="214">
        <f>0.000001*Stock!AU135*$E135</f>
        <v>0</v>
      </c>
      <c r="AV135" s="214">
        <f>0.000001*Stock!AV135*$E135</f>
        <v>0</v>
      </c>
      <c r="AW135" s="214">
        <f>0.000001*Stock!AW135*$E135</f>
        <v>0</v>
      </c>
      <c r="AX135" s="218">
        <f>0.000001*Stock!AX135*(2*$E135/3+$F135/3)</f>
        <v>0</v>
      </c>
      <c r="AY135" s="218">
        <f>0.000001*Stock!AY135*($E135/3+2*$F135/3)</f>
        <v>0</v>
      </c>
      <c r="AZ135" s="214">
        <f>0.000001*Stock!AZ135*$F135</f>
        <v>0</v>
      </c>
      <c r="BA135" s="214">
        <f>0.000001*Stock!BA135*$F135</f>
        <v>0</v>
      </c>
      <c r="BB135" s="214">
        <f>0.000001*Stock!BB135*$F135</f>
        <v>0</v>
      </c>
      <c r="BC135" s="214">
        <f>0.000001*Stock!BC135*$F135</f>
        <v>0</v>
      </c>
      <c r="BD135" s="214">
        <f>0.000001*Stock!BD135*$F135</f>
        <v>0</v>
      </c>
      <c r="BE135" s="214">
        <f>0.000001*Stock!BE135*$F135</f>
        <v>0</v>
      </c>
      <c r="BF135" s="214">
        <f>0.000001*Stock!BF135*$F135</f>
        <v>0</v>
      </c>
      <c r="BG135" s="214">
        <f>0.000001*Stock!BG135*$F135</f>
        <v>0</v>
      </c>
      <c r="BH135" s="214">
        <f>0.000001*Stock!BH135*$F135</f>
        <v>0</v>
      </c>
      <c r="BI135" s="214">
        <f>0.000001*Stock!BI135*$F135</f>
        <v>0</v>
      </c>
      <c r="BJ135" s="214">
        <f>0.000001*Stock!BJ135*$F135</f>
        <v>0</v>
      </c>
      <c r="BK135" s="214">
        <f>0.000001*Stock!BK135*$F135</f>
        <v>0</v>
      </c>
      <c r="BL135" s="214">
        <f>0.000001*Stock!BL135*$F135</f>
        <v>0</v>
      </c>
      <c r="BM135" s="214">
        <f>0.000001*Stock!BM135*$F135</f>
        <v>0</v>
      </c>
      <c r="BN135" s="214">
        <f>0.000001*Stock!BN135*$F135</f>
        <v>0</v>
      </c>
      <c r="BO135" s="214">
        <f>0.000001*Stock!BO135*$F135</f>
        <v>0</v>
      </c>
      <c r="BP135" s="214">
        <f>0.000001*Stock!BP135*$F135</f>
        <v>0</v>
      </c>
      <c r="BQ135" s="214">
        <f>0.000001*Stock!BQ135*$F135</f>
        <v>0</v>
      </c>
      <c r="BR135" s="214">
        <f>0.000001*Stock!BR135*$F135</f>
        <v>0</v>
      </c>
      <c r="BS135" s="214">
        <f>0.000001*Stock!BS135*$F135</f>
        <v>0</v>
      </c>
      <c r="BT135" s="214">
        <f>0.000001*Stock!BT135*$F135</f>
        <v>0</v>
      </c>
      <c r="BU135" s="214">
        <f>0.000001*Stock!BU135*$F135</f>
        <v>0</v>
      </c>
      <c r="BV135" s="214">
        <f>0.000001*Stock!BV135*$F135</f>
        <v>0</v>
      </c>
      <c r="BW135" s="214">
        <f>0.000001*Stock!BW135*$F135</f>
        <v>0</v>
      </c>
      <c r="BX135" s="214">
        <f>0.000001*Stock!BX135*$F135</f>
        <v>0</v>
      </c>
      <c r="BY135" s="214">
        <f>0.000001*Stock!BY135*$F135</f>
        <v>0</v>
      </c>
      <c r="BZ135" s="214">
        <f>0.000001*Stock!BZ135*$F135</f>
        <v>0</v>
      </c>
      <c r="CA135" s="214">
        <f>0.000001*Stock!CA135*$F135</f>
        <v>0</v>
      </c>
      <c r="CB135" s="214">
        <f>0.000001*Stock!CB135*$F135</f>
        <v>0</v>
      </c>
      <c r="CC135" s="214">
        <f>0.000001*Stock!CC135*$F135</f>
        <v>0</v>
      </c>
      <c r="CD135" s="214">
        <f>0.000001*Stock!CD135*$F135</f>
        <v>0</v>
      </c>
      <c r="CE135" s="214">
        <f>0.000001*Stock!CE135*$F135</f>
        <v>0</v>
      </c>
    </row>
    <row r="136" spans="2:83" ht="24" x14ac:dyDescent="0.25">
      <c r="B136" s="307"/>
      <c r="C136" s="54" t="s">
        <v>17</v>
      </c>
      <c r="E136" s="35">
        <f>'Life&amp;Use'!Q19</f>
        <v>432</v>
      </c>
      <c r="F136" s="64"/>
      <c r="G136" s="211"/>
      <c r="H136" s="211"/>
      <c r="I136" s="211"/>
      <c r="J136" s="211"/>
      <c r="K136" s="211"/>
      <c r="L136" s="211"/>
      <c r="M136" s="211"/>
      <c r="N136" s="211"/>
      <c r="O136" s="211"/>
      <c r="P136" s="211"/>
      <c r="Q136" s="211"/>
      <c r="R136" s="211"/>
      <c r="S136" s="211"/>
      <c r="T136" s="211"/>
      <c r="U136" s="211"/>
      <c r="V136" s="211"/>
      <c r="W136" s="214">
        <f ca="1">0.000001*Stock!W136*$E136</f>
        <v>0</v>
      </c>
      <c r="X136" s="214">
        <f ca="1">0.000001*Stock!X136*$E136</f>
        <v>0</v>
      </c>
      <c r="Y136" s="214">
        <f ca="1">0.000001*Stock!Y136*$E136</f>
        <v>0</v>
      </c>
      <c r="Z136" s="214">
        <f ca="1">0.000001*Stock!Z136*$E136</f>
        <v>0</v>
      </c>
      <c r="AA136" s="214">
        <f ca="1">0.000001*Stock!AA136*$E136</f>
        <v>0</v>
      </c>
      <c r="AB136" s="214">
        <f ca="1">0.000001*Stock!AB136*$E136</f>
        <v>0</v>
      </c>
      <c r="AC136" s="214">
        <f ca="1">0.000001*Stock!AC136*$E136</f>
        <v>0</v>
      </c>
      <c r="AD136" s="214">
        <f ca="1">0.000001*Stock!AD136*$E136</f>
        <v>0</v>
      </c>
      <c r="AE136" s="214">
        <f ca="1">0.000001*Stock!AE136*$E136</f>
        <v>0</v>
      </c>
      <c r="AF136" s="214">
        <f ca="1">0.000001*Stock!AF136*$E136</f>
        <v>0</v>
      </c>
      <c r="AG136" s="214">
        <f ca="1">0.000001*Stock!AG136*$E136</f>
        <v>0</v>
      </c>
      <c r="AH136" s="214">
        <f ca="1">0.000001*Stock!AH136*$E136</f>
        <v>0</v>
      </c>
      <c r="AI136" s="214">
        <f ca="1">0.000001*Stock!AI136*$E136</f>
        <v>0</v>
      </c>
      <c r="AJ136" s="214">
        <f ca="1">0.000001*Stock!AJ136*$E136</f>
        <v>0</v>
      </c>
      <c r="AK136" s="214">
        <f ca="1">0.000001*Stock!AK136*$E136</f>
        <v>0</v>
      </c>
      <c r="AL136" s="214">
        <f ca="1">0.000001*Stock!AL136*$E136</f>
        <v>0</v>
      </c>
      <c r="AM136" s="214">
        <f ca="1">0.000001*Stock!AM136*$E136</f>
        <v>2.8799999999999995E-4</v>
      </c>
      <c r="AN136" s="214">
        <f ca="1">0.000001*Stock!AN136*$E136</f>
        <v>2.5919999999999988E-3</v>
      </c>
      <c r="AO136" s="214">
        <f ca="1">0.000001*Stock!AO136*$E136</f>
        <v>9.5903999999999972E-3</v>
      </c>
      <c r="AP136" s="214">
        <f ca="1">0.000001*Stock!AP136*$E136</f>
        <v>2.1609599999999993E-2</v>
      </c>
      <c r="AQ136" s="214">
        <f ca="1">0.000001*Stock!AQ136*$E136</f>
        <v>3.4838399999999992E-2</v>
      </c>
      <c r="AR136" s="214">
        <f ca="1">0.000001*Stock!AR136*$E136</f>
        <v>4.6310399999999995E-2</v>
      </c>
      <c r="AS136" s="214">
        <f ca="1">0.000001*Stock!AS136*$E136</f>
        <v>5.6947199999999983E-2</v>
      </c>
      <c r="AT136" s="214">
        <f ca="1">0.000001*Stock!AT136*$E136</f>
        <v>6.9119999999999987E-2</v>
      </c>
      <c r="AU136" s="214">
        <f>0.000001*Stock!AU136*$E136</f>
        <v>0</v>
      </c>
      <c r="AV136" s="214">
        <f>0.000001*Stock!AV136*$E136</f>
        <v>0</v>
      </c>
      <c r="AW136" s="214">
        <f>0.000001*Stock!AW136*$E136</f>
        <v>0</v>
      </c>
      <c r="AX136" s="218">
        <f>0.000001*Stock!AX136*(2*$E136/3+$F136/3)</f>
        <v>0</v>
      </c>
      <c r="AY136" s="218">
        <f>0.000001*Stock!AY136*($E136/3+2*$F136/3)</f>
        <v>0</v>
      </c>
      <c r="AZ136" s="214">
        <f>0.000001*Stock!AZ136*$F136</f>
        <v>0</v>
      </c>
      <c r="BA136" s="214">
        <f>0.000001*Stock!BA136*$F136</f>
        <v>0</v>
      </c>
      <c r="BB136" s="214">
        <f>0.000001*Stock!BB136*$F136</f>
        <v>0</v>
      </c>
      <c r="BC136" s="214">
        <f>0.000001*Stock!BC136*$F136</f>
        <v>0</v>
      </c>
      <c r="BD136" s="214">
        <f>0.000001*Stock!BD136*$F136</f>
        <v>0</v>
      </c>
      <c r="BE136" s="214">
        <f>0.000001*Stock!BE136*$F136</f>
        <v>0</v>
      </c>
      <c r="BF136" s="214">
        <f>0.000001*Stock!BF136*$F136</f>
        <v>0</v>
      </c>
      <c r="BG136" s="214">
        <f>0.000001*Stock!BG136*$F136</f>
        <v>0</v>
      </c>
      <c r="BH136" s="214">
        <f>0.000001*Stock!BH136*$F136</f>
        <v>0</v>
      </c>
      <c r="BI136" s="214">
        <f>0.000001*Stock!BI136*$F136</f>
        <v>0</v>
      </c>
      <c r="BJ136" s="214">
        <f>0.000001*Stock!BJ136*$F136</f>
        <v>0</v>
      </c>
      <c r="BK136" s="214">
        <f>0.000001*Stock!BK136*$F136</f>
        <v>0</v>
      </c>
      <c r="BL136" s="214">
        <f>0.000001*Stock!BL136*$F136</f>
        <v>0</v>
      </c>
      <c r="BM136" s="214">
        <f>0.000001*Stock!BM136*$F136</f>
        <v>0</v>
      </c>
      <c r="BN136" s="214">
        <f>0.000001*Stock!BN136*$F136</f>
        <v>0</v>
      </c>
      <c r="BO136" s="214">
        <f>0.000001*Stock!BO136*$F136</f>
        <v>0</v>
      </c>
      <c r="BP136" s="214">
        <f>0.000001*Stock!BP136*$F136</f>
        <v>0</v>
      </c>
      <c r="BQ136" s="214">
        <f>0.000001*Stock!BQ136*$F136</f>
        <v>0</v>
      </c>
      <c r="BR136" s="214">
        <f>0.000001*Stock!BR136*$F136</f>
        <v>0</v>
      </c>
      <c r="BS136" s="214">
        <f>0.000001*Stock!BS136*$F136</f>
        <v>0</v>
      </c>
      <c r="BT136" s="214">
        <f>0.000001*Stock!BT136*$F136</f>
        <v>0</v>
      </c>
      <c r="BU136" s="214">
        <f>0.000001*Stock!BU136*$F136</f>
        <v>0</v>
      </c>
      <c r="BV136" s="214">
        <f>0.000001*Stock!BV136*$F136</f>
        <v>0</v>
      </c>
      <c r="BW136" s="214">
        <f>0.000001*Stock!BW136*$F136</f>
        <v>0</v>
      </c>
      <c r="BX136" s="214">
        <f>0.000001*Stock!BX136*$F136</f>
        <v>0</v>
      </c>
      <c r="BY136" s="214">
        <f>0.000001*Stock!BY136*$F136</f>
        <v>0</v>
      </c>
      <c r="BZ136" s="214">
        <f>0.000001*Stock!BZ136*$F136</f>
        <v>0</v>
      </c>
      <c r="CA136" s="214">
        <f>0.000001*Stock!CA136*$F136</f>
        <v>0</v>
      </c>
      <c r="CB136" s="214">
        <f>0.000001*Stock!CB136*$F136</f>
        <v>0</v>
      </c>
      <c r="CC136" s="214">
        <f>0.000001*Stock!CC136*$F136</f>
        <v>0</v>
      </c>
      <c r="CD136" s="214">
        <f>0.000001*Stock!CD136*$F136</f>
        <v>0</v>
      </c>
      <c r="CE136" s="214">
        <f>0.000001*Stock!CE136*$F136</f>
        <v>0</v>
      </c>
    </row>
    <row r="137" spans="2:83" ht="23.4" customHeight="1" x14ac:dyDescent="0.25">
      <c r="B137" s="307"/>
      <c r="C137" s="54" t="s">
        <v>74</v>
      </c>
      <c r="E137" s="35">
        <f>'Life&amp;Use'!R19</f>
        <v>420</v>
      </c>
      <c r="F137" s="64"/>
      <c r="G137" s="211"/>
      <c r="H137" s="211"/>
      <c r="I137" s="211"/>
      <c r="J137" s="211"/>
      <c r="K137" s="211"/>
      <c r="L137" s="211"/>
      <c r="M137" s="211"/>
      <c r="N137" s="211"/>
      <c r="O137" s="211"/>
      <c r="P137" s="211"/>
      <c r="Q137" s="211"/>
      <c r="R137" s="211"/>
      <c r="S137" s="211"/>
      <c r="T137" s="211"/>
      <c r="U137" s="211"/>
      <c r="V137" s="211"/>
      <c r="W137" s="214">
        <f ca="1">0.000001*Stock!W137*$E137</f>
        <v>0</v>
      </c>
      <c r="X137" s="214">
        <f ca="1">0.000001*Stock!X137*$E137</f>
        <v>0</v>
      </c>
      <c r="Y137" s="214">
        <f ca="1">0.000001*Stock!Y137*$E137</f>
        <v>5.9059686083999998E-6</v>
      </c>
      <c r="Z137" s="214">
        <f ca="1">0.000001*Stock!Z137*$E137</f>
        <v>5.0869091072418186E-5</v>
      </c>
      <c r="AA137" s="214">
        <f ca="1">0.000001*Stock!AA137*$E137</f>
        <v>2.1043351658470906E-4</v>
      </c>
      <c r="AB137" s="214">
        <f ca="1">0.000001*Stock!AB137*$E137</f>
        <v>5.9597491963278169E-4</v>
      </c>
      <c r="AC137" s="214">
        <f ca="1">0.000001*Stock!AC137*$E137</f>
        <v>1.2969642281943875E-3</v>
      </c>
      <c r="AD137" s="214">
        <f ca="1">0.000001*Stock!AD137*$E137</f>
        <v>2.3383064939170779E-3</v>
      </c>
      <c r="AE137" s="214">
        <f ca="1">0.000001*Stock!AE137*$E137</f>
        <v>3.6749672366723257E-3</v>
      </c>
      <c r="AF137" s="214">
        <f ca="1">0.000001*Stock!AF137*$E137</f>
        <v>5.2314685000952581E-3</v>
      </c>
      <c r="AG137" s="214">
        <f ca="1">0.000001*Stock!AG137*$E137</f>
        <v>6.9366363680943063E-3</v>
      </c>
      <c r="AH137" s="214">
        <f ca="1">0.000001*Stock!AH137*$E137</f>
        <v>8.7329415629404921E-3</v>
      </c>
      <c r="AI137" s="214">
        <f ca="1">0.000001*Stock!AI137*$E137</f>
        <v>1.0579181177722111E-2</v>
      </c>
      <c r="AJ137" s="214">
        <f ca="1">0.000001*Stock!AJ137*$E137</f>
        <v>1.2456845700302676E-2</v>
      </c>
      <c r="AK137" s="214">
        <f ca="1">0.000001*Stock!AK137*$E137</f>
        <v>1.4395475714660018E-2</v>
      </c>
      <c r="AL137" s="214">
        <f ca="1">0.000001*Stock!AL137*$E137</f>
        <v>1.6557307699506547E-2</v>
      </c>
      <c r="AM137" s="214">
        <f ca="1">0.000001*Stock!AM137*$E137</f>
        <v>1.9252082183814703E-2</v>
      </c>
      <c r="AN137" s="214">
        <f ca="1">0.000001*Stock!AN137*$E137</f>
        <v>2.2873629070394575E-2</v>
      </c>
      <c r="AO137" s="214">
        <f ca="1">0.000001*Stock!AO137*$E137</f>
        <v>2.7576888807008391E-2</v>
      </c>
      <c r="AP137" s="214">
        <f ca="1">0.000001*Stock!AP137*$E137</f>
        <v>3.3109948976950625E-2</v>
      </c>
      <c r="AQ137" s="214">
        <f ca="1">0.000001*Stock!AQ137*$E137</f>
        <v>3.8757671856125643E-2</v>
      </c>
      <c r="AR137" s="214">
        <f ca="1">0.000001*Stock!AR137*$E137</f>
        <v>4.3552360654958572E-2</v>
      </c>
      <c r="AS137" s="214">
        <f ca="1">0.000001*Stock!AS137*$E137</f>
        <v>4.6658794077001117E-2</v>
      </c>
      <c r="AT137" s="214">
        <f ca="1">0.000001*Stock!AT137*$E137</f>
        <v>4.6866695570232313E-2</v>
      </c>
      <c r="AU137" s="214">
        <f>0.000001*Stock!AU137*$E137</f>
        <v>0</v>
      </c>
      <c r="AV137" s="214">
        <f>0.000001*Stock!AV137*$E137</f>
        <v>0</v>
      </c>
      <c r="AW137" s="214">
        <f>0.000001*Stock!AW137*$E137</f>
        <v>0</v>
      </c>
      <c r="AX137" s="218">
        <f>0.000001*Stock!AX137*(2*$E137/3+$F137/3)</f>
        <v>0</v>
      </c>
      <c r="AY137" s="218">
        <f>0.000001*Stock!AY137*($E137/3+2*$F137/3)</f>
        <v>0</v>
      </c>
      <c r="AZ137" s="214">
        <f>0.000001*Stock!AZ137*$F137</f>
        <v>0</v>
      </c>
      <c r="BA137" s="214">
        <f>0.000001*Stock!BA137*$F137</f>
        <v>0</v>
      </c>
      <c r="BB137" s="214">
        <f>0.000001*Stock!BB137*$F137</f>
        <v>0</v>
      </c>
      <c r="BC137" s="214">
        <f>0.000001*Stock!BC137*$F137</f>
        <v>0</v>
      </c>
      <c r="BD137" s="214">
        <f>0.000001*Stock!BD137*$F137</f>
        <v>0</v>
      </c>
      <c r="BE137" s="214">
        <f>0.000001*Stock!BE137*$F137</f>
        <v>0</v>
      </c>
      <c r="BF137" s="214">
        <f>0.000001*Stock!BF137*$F137</f>
        <v>0</v>
      </c>
      <c r="BG137" s="214">
        <f>0.000001*Stock!BG137*$F137</f>
        <v>0</v>
      </c>
      <c r="BH137" s="214">
        <f>0.000001*Stock!BH137*$F137</f>
        <v>0</v>
      </c>
      <c r="BI137" s="214">
        <f>0.000001*Stock!BI137*$F137</f>
        <v>0</v>
      </c>
      <c r="BJ137" s="214">
        <f>0.000001*Stock!BJ137*$F137</f>
        <v>0</v>
      </c>
      <c r="BK137" s="214">
        <f>0.000001*Stock!BK137*$F137</f>
        <v>0</v>
      </c>
      <c r="BL137" s="214">
        <f>0.000001*Stock!BL137*$F137</f>
        <v>0</v>
      </c>
      <c r="BM137" s="214">
        <f>0.000001*Stock!BM137*$F137</f>
        <v>0</v>
      </c>
      <c r="BN137" s="214">
        <f>0.000001*Stock!BN137*$F137</f>
        <v>0</v>
      </c>
      <c r="BO137" s="214">
        <f>0.000001*Stock!BO137*$F137</f>
        <v>0</v>
      </c>
      <c r="BP137" s="214">
        <f>0.000001*Stock!BP137*$F137</f>
        <v>0</v>
      </c>
      <c r="BQ137" s="214">
        <f>0.000001*Stock!BQ137*$F137</f>
        <v>0</v>
      </c>
      <c r="BR137" s="214">
        <f>0.000001*Stock!BR137*$F137</f>
        <v>0</v>
      </c>
      <c r="BS137" s="214">
        <f>0.000001*Stock!BS137*$F137</f>
        <v>0</v>
      </c>
      <c r="BT137" s="214">
        <f>0.000001*Stock!BT137*$F137</f>
        <v>0</v>
      </c>
      <c r="BU137" s="214">
        <f>0.000001*Stock!BU137*$F137</f>
        <v>0</v>
      </c>
      <c r="BV137" s="214">
        <f>0.000001*Stock!BV137*$F137</f>
        <v>0</v>
      </c>
      <c r="BW137" s="214">
        <f>0.000001*Stock!BW137*$F137</f>
        <v>0</v>
      </c>
      <c r="BX137" s="214">
        <f>0.000001*Stock!BX137*$F137</f>
        <v>0</v>
      </c>
      <c r="BY137" s="214">
        <f>0.000001*Stock!BY137*$F137</f>
        <v>0</v>
      </c>
      <c r="BZ137" s="214">
        <f>0.000001*Stock!BZ137*$F137</f>
        <v>0</v>
      </c>
      <c r="CA137" s="214">
        <f>0.000001*Stock!CA137*$F137</f>
        <v>0</v>
      </c>
      <c r="CB137" s="214">
        <f>0.000001*Stock!CB137*$F137</f>
        <v>0</v>
      </c>
      <c r="CC137" s="214">
        <f>0.000001*Stock!CC137*$F137</f>
        <v>0</v>
      </c>
      <c r="CD137" s="214">
        <f>0.000001*Stock!CD137*$F137</f>
        <v>0</v>
      </c>
      <c r="CE137" s="214">
        <f>0.000001*Stock!CE137*$F137</f>
        <v>0</v>
      </c>
    </row>
    <row r="138" spans="2:83" x14ac:dyDescent="0.25">
      <c r="B138" s="307"/>
      <c r="C138" s="3" t="s">
        <v>77</v>
      </c>
      <c r="E138" s="35"/>
      <c r="F138" s="64"/>
      <c r="G138" s="20"/>
      <c r="H138" s="20"/>
      <c r="I138" s="20"/>
      <c r="J138" s="20"/>
      <c r="K138" s="20"/>
      <c r="L138" s="20"/>
      <c r="M138" s="20"/>
      <c r="N138" s="20"/>
      <c r="O138" s="20"/>
      <c r="P138" s="20"/>
      <c r="Q138" s="20"/>
      <c r="R138" s="20"/>
      <c r="S138" s="20"/>
      <c r="T138" s="20"/>
      <c r="U138" s="20"/>
      <c r="V138" s="20"/>
      <c r="W138" s="30">
        <f t="shared" ref="W138" ca="1" si="180">SUM(W132:W137)</f>
        <v>4.2901956678198558E-2</v>
      </c>
      <c r="X138" s="30">
        <f t="shared" ref="X138:CE138" ca="1" si="181">SUM(X132:X137)</f>
        <v>5.8999593865890813E-2</v>
      </c>
      <c r="Y138" s="30">
        <f t="shared" ca="1" si="181"/>
        <v>8.5467550399580081E-2</v>
      </c>
      <c r="Z138" s="30">
        <f t="shared" ca="1" si="181"/>
        <v>0.1170136172980539</v>
      </c>
      <c r="AA138" s="30">
        <f t="shared" ca="1" si="181"/>
        <v>0.14078050894150868</v>
      </c>
      <c r="AB138" s="30">
        <f t="shared" ca="1" si="181"/>
        <v>0.15536328056230628</v>
      </c>
      <c r="AC138" s="30">
        <f t="shared" ca="1" si="181"/>
        <v>0.16424222411105191</v>
      </c>
      <c r="AD138" s="30">
        <f t="shared" ca="1" si="181"/>
        <v>0.16950502247538643</v>
      </c>
      <c r="AE138" s="30">
        <f t="shared" ca="1" si="181"/>
        <v>0.17421075565286892</v>
      </c>
      <c r="AF138" s="30">
        <f t="shared" ca="1" si="181"/>
        <v>0.17916415669963023</v>
      </c>
      <c r="AG138" s="30">
        <f t="shared" ca="1" si="181"/>
        <v>0.18428484258903574</v>
      </c>
      <c r="AH138" s="30">
        <f t="shared" ca="1" si="181"/>
        <v>0.18950894226492512</v>
      </c>
      <c r="AI138" s="30">
        <f t="shared" ca="1" si="181"/>
        <v>0.19478500050541306</v>
      </c>
      <c r="AJ138" s="30">
        <f t="shared" ca="1" si="181"/>
        <v>0.20006823272163757</v>
      </c>
      <c r="AK138" s="30">
        <f t="shared" ca="1" si="181"/>
        <v>0.20534459758954191</v>
      </c>
      <c r="AL138" s="30">
        <f t="shared" ca="1" si="181"/>
        <v>0.21154353880757398</v>
      </c>
      <c r="AM138" s="30">
        <f t="shared" ca="1" si="181"/>
        <v>0.21345620817583499</v>
      </c>
      <c r="AN138" s="30">
        <f t="shared" ca="1" si="181"/>
        <v>0.21197579494771551</v>
      </c>
      <c r="AO138" s="30">
        <f t="shared" ca="1" si="181"/>
        <v>0.21355665571380397</v>
      </c>
      <c r="AP138" s="30">
        <f t="shared" ca="1" si="181"/>
        <v>0.22406234790235269</v>
      </c>
      <c r="AQ138" s="30">
        <f t="shared" ca="1" si="181"/>
        <v>0.23979195105936776</v>
      </c>
      <c r="AR138" s="30">
        <f t="shared" ca="1" si="181"/>
        <v>0.25327658295417116</v>
      </c>
      <c r="AS138" s="30">
        <f t="shared" ca="1" si="181"/>
        <v>0.26450102890454907</v>
      </c>
      <c r="AT138" s="30">
        <f t="shared" ca="1" si="181"/>
        <v>0.27517771390248269</v>
      </c>
      <c r="AU138" s="30">
        <f t="shared" si="181"/>
        <v>0</v>
      </c>
      <c r="AV138" s="30">
        <f t="shared" si="181"/>
        <v>0</v>
      </c>
      <c r="AW138" s="30">
        <f t="shared" si="181"/>
        <v>0</v>
      </c>
      <c r="AX138" s="30">
        <f t="shared" si="181"/>
        <v>0</v>
      </c>
      <c r="AY138" s="30">
        <f t="shared" si="181"/>
        <v>0</v>
      </c>
      <c r="AZ138" s="30">
        <f t="shared" si="181"/>
        <v>0</v>
      </c>
      <c r="BA138" s="30">
        <f t="shared" si="181"/>
        <v>0</v>
      </c>
      <c r="BB138" s="30">
        <f t="shared" si="181"/>
        <v>0</v>
      </c>
      <c r="BC138" s="30">
        <f t="shared" si="181"/>
        <v>0</v>
      </c>
      <c r="BD138" s="30">
        <f t="shared" si="181"/>
        <v>0</v>
      </c>
      <c r="BE138" s="30">
        <f t="shared" si="181"/>
        <v>0</v>
      </c>
      <c r="BF138" s="30">
        <f t="shared" si="181"/>
        <v>0</v>
      </c>
      <c r="BG138" s="30">
        <f t="shared" si="181"/>
        <v>0</v>
      </c>
      <c r="BH138" s="30">
        <f t="shared" si="181"/>
        <v>0</v>
      </c>
      <c r="BI138" s="30">
        <f t="shared" si="181"/>
        <v>0</v>
      </c>
      <c r="BJ138" s="30">
        <f t="shared" si="181"/>
        <v>0</v>
      </c>
      <c r="BK138" s="30">
        <f t="shared" si="181"/>
        <v>0</v>
      </c>
      <c r="BL138" s="30">
        <f t="shared" si="181"/>
        <v>0</v>
      </c>
      <c r="BM138" s="30">
        <f t="shared" si="181"/>
        <v>0</v>
      </c>
      <c r="BN138" s="30">
        <f t="shared" si="181"/>
        <v>0</v>
      </c>
      <c r="BO138" s="30">
        <f t="shared" si="181"/>
        <v>0</v>
      </c>
      <c r="BP138" s="30">
        <f t="shared" si="181"/>
        <v>0</v>
      </c>
      <c r="BQ138" s="30">
        <f t="shared" si="181"/>
        <v>0</v>
      </c>
      <c r="BR138" s="30">
        <f t="shared" si="181"/>
        <v>0</v>
      </c>
      <c r="BS138" s="30">
        <f t="shared" si="181"/>
        <v>0</v>
      </c>
      <c r="BT138" s="30">
        <f t="shared" si="181"/>
        <v>0</v>
      </c>
      <c r="BU138" s="30">
        <f t="shared" si="181"/>
        <v>0</v>
      </c>
      <c r="BV138" s="30">
        <f t="shared" si="181"/>
        <v>0</v>
      </c>
      <c r="BW138" s="30">
        <f t="shared" si="181"/>
        <v>0</v>
      </c>
      <c r="BX138" s="30">
        <f t="shared" si="181"/>
        <v>0</v>
      </c>
      <c r="BY138" s="30">
        <f t="shared" si="181"/>
        <v>0</v>
      </c>
      <c r="BZ138" s="30">
        <f t="shared" si="181"/>
        <v>0</v>
      </c>
      <c r="CA138" s="30">
        <f t="shared" si="181"/>
        <v>0</v>
      </c>
      <c r="CB138" s="30">
        <f t="shared" si="181"/>
        <v>0</v>
      </c>
      <c r="CC138" s="30">
        <f t="shared" si="181"/>
        <v>0</v>
      </c>
      <c r="CD138" s="30">
        <f t="shared" si="181"/>
        <v>0</v>
      </c>
      <c r="CE138" s="30">
        <f t="shared" si="181"/>
        <v>0</v>
      </c>
    </row>
    <row r="139" spans="2:83" x14ac:dyDescent="0.25">
      <c r="B139" s="307" t="s">
        <v>3</v>
      </c>
      <c r="C139" s="54" t="s">
        <v>19</v>
      </c>
      <c r="E139" s="35">
        <f>'Life&amp;Use'!T19</f>
        <v>513</v>
      </c>
      <c r="F139" s="64"/>
      <c r="G139" s="211"/>
      <c r="H139" s="211"/>
      <c r="I139" s="211"/>
      <c r="J139" s="211"/>
      <c r="K139" s="211"/>
      <c r="L139" s="211"/>
      <c r="M139" s="211"/>
      <c r="N139" s="211"/>
      <c r="O139" s="211"/>
      <c r="P139" s="211"/>
      <c r="Q139" s="211"/>
      <c r="R139" s="211"/>
      <c r="S139" s="211"/>
      <c r="T139" s="211"/>
      <c r="U139" s="211"/>
      <c r="V139" s="211"/>
      <c r="W139" s="214">
        <f ca="1">0.000001*Stock!W139*$E139</f>
        <v>3.9468071816160764E-2</v>
      </c>
      <c r="X139" s="214">
        <f ca="1">0.000001*Stock!X139*$E139</f>
        <v>3.9395444108367275E-2</v>
      </c>
      <c r="Y139" s="214">
        <f ca="1">0.000001*Stock!Y139*$E139</f>
        <v>3.9139402326297291E-2</v>
      </c>
      <c r="Z139" s="214">
        <f ca="1">0.000001*Stock!Z139*$E139</f>
        <v>3.8694209786624398E-2</v>
      </c>
      <c r="AA139" s="214">
        <f ca="1">0.000001*Stock!AA139*$E139</f>
        <v>3.8123473639445349E-2</v>
      </c>
      <c r="AB139" s="214">
        <f ca="1">0.000001*Stock!AB139*$E139</f>
        <v>3.7536701766420759E-2</v>
      </c>
      <c r="AC139" s="214">
        <f ca="1">0.000001*Stock!AC139*$E139</f>
        <v>3.7049161728820328E-2</v>
      </c>
      <c r="AD139" s="214">
        <f ca="1">0.000001*Stock!AD139*$E139</f>
        <v>3.6675166995711592E-2</v>
      </c>
      <c r="AE139" s="214">
        <f ca="1">0.000001*Stock!AE139*$E139</f>
        <v>3.6346058171043395E-2</v>
      </c>
      <c r="AF139" s="214">
        <f ca="1">0.000001*Stock!AF139*$E139</f>
        <v>3.6004461841997799E-2</v>
      </c>
      <c r="AG139" s="214">
        <f ca="1">0.000001*Stock!AG139*$E139</f>
        <v>3.5622155954075974E-2</v>
      </c>
      <c r="AH139" s="214">
        <f ca="1">0.000001*Stock!AH139*$E139</f>
        <v>3.5188742513586807E-2</v>
      </c>
      <c r="AI139" s="214">
        <f ca="1">0.000001*Stock!AI139*$E139</f>
        <v>3.4714156614350344E-2</v>
      </c>
      <c r="AJ139" s="214">
        <f ca="1">0.000001*Stock!AJ139*$E139</f>
        <v>3.421969600457201E-2</v>
      </c>
      <c r="AK139" s="214">
        <f ca="1">0.000001*Stock!AK139*$E139</f>
        <v>3.3718048661370348E-2</v>
      </c>
      <c r="AL139" s="214">
        <f ca="1">0.000001*Stock!AL139*$E139</f>
        <v>3.3202181009382707E-2</v>
      </c>
      <c r="AM139" s="214">
        <f ca="1">0.000001*Stock!AM139*$E139</f>
        <v>3.2521523941182892E-2</v>
      </c>
      <c r="AN139" s="214">
        <f ca="1">0.000001*Stock!AN139*$E139</f>
        <v>3.1388924332893052E-2</v>
      </c>
      <c r="AO139" s="214">
        <f ca="1">0.000001*Stock!AO139*$E139</f>
        <v>2.8745458876157103E-2</v>
      </c>
      <c r="AP139" s="214">
        <f ca="1">0.000001*Stock!AP139*$E139</f>
        <v>2.4512797385953716E-2</v>
      </c>
      <c r="AQ139" s="214">
        <f ca="1">0.000001*Stock!AQ139*$E139</f>
        <v>1.9694203856735776E-2</v>
      </c>
      <c r="AR139" s="214">
        <f ca="1">0.000001*Stock!AR139*$E139</f>
        <v>1.5842029690128667E-2</v>
      </c>
      <c r="AS139" s="214">
        <f ca="1">0.000001*Stock!AS139*$E139</f>
        <v>1.3490216033868397E-2</v>
      </c>
      <c r="AT139" s="214">
        <f ca="1">0.000001*Stock!AT139*$E139</f>
        <v>1.0653298396475996E-2</v>
      </c>
      <c r="AU139" s="214">
        <f>0.000001*Stock!AU139*$E139</f>
        <v>0</v>
      </c>
      <c r="AV139" s="214">
        <f>0.000001*Stock!AV139*$E139</f>
        <v>0</v>
      </c>
      <c r="AW139" s="214">
        <f>0.000001*Stock!AW139*$E139</f>
        <v>0</v>
      </c>
      <c r="AX139" s="218">
        <f>0.000001*Stock!AX139*(2*$E139/3+$F139/3)</f>
        <v>0</v>
      </c>
      <c r="AY139" s="218">
        <f>0.000001*Stock!AY139*($E139/3+2*$F139/3)</f>
        <v>0</v>
      </c>
      <c r="AZ139" s="214">
        <f>0.000001*Stock!AZ139*$F139</f>
        <v>0</v>
      </c>
      <c r="BA139" s="214">
        <f>0.000001*Stock!BA139*$F139</f>
        <v>0</v>
      </c>
      <c r="BB139" s="214">
        <f>0.000001*Stock!BB139*$F139</f>
        <v>0</v>
      </c>
      <c r="BC139" s="214">
        <f>0.000001*Stock!BC139*$F139</f>
        <v>0</v>
      </c>
      <c r="BD139" s="214">
        <f>0.000001*Stock!BD139*$F139</f>
        <v>0</v>
      </c>
      <c r="BE139" s="214">
        <f>0.000001*Stock!BE139*$F139</f>
        <v>0</v>
      </c>
      <c r="BF139" s="214">
        <f>0.000001*Stock!BF139*$F139</f>
        <v>0</v>
      </c>
      <c r="BG139" s="214">
        <f>0.000001*Stock!BG139*$F139</f>
        <v>0</v>
      </c>
      <c r="BH139" s="214">
        <f>0.000001*Stock!BH139*$F139</f>
        <v>0</v>
      </c>
      <c r="BI139" s="214">
        <f>0.000001*Stock!BI139*$F139</f>
        <v>0</v>
      </c>
      <c r="BJ139" s="214">
        <f>0.000001*Stock!BJ139*$F139</f>
        <v>0</v>
      </c>
      <c r="BK139" s="214">
        <f>0.000001*Stock!BK139*$F139</f>
        <v>0</v>
      </c>
      <c r="BL139" s="214">
        <f>0.000001*Stock!BL139*$F139</f>
        <v>0</v>
      </c>
      <c r="BM139" s="214">
        <f>0.000001*Stock!BM139*$F139</f>
        <v>0</v>
      </c>
      <c r="BN139" s="214">
        <f>0.000001*Stock!BN139*$F139</f>
        <v>0</v>
      </c>
      <c r="BO139" s="214">
        <f>0.000001*Stock!BO139*$F139</f>
        <v>0</v>
      </c>
      <c r="BP139" s="214">
        <f>0.000001*Stock!BP139*$F139</f>
        <v>0</v>
      </c>
      <c r="BQ139" s="214">
        <f>0.000001*Stock!BQ139*$F139</f>
        <v>0</v>
      </c>
      <c r="BR139" s="214">
        <f>0.000001*Stock!BR139*$F139</f>
        <v>0</v>
      </c>
      <c r="BS139" s="214">
        <f>0.000001*Stock!BS139*$F139</f>
        <v>0</v>
      </c>
      <c r="BT139" s="214">
        <f>0.000001*Stock!BT139*$F139</f>
        <v>0</v>
      </c>
      <c r="BU139" s="214">
        <f>0.000001*Stock!BU139*$F139</f>
        <v>0</v>
      </c>
      <c r="BV139" s="214">
        <f>0.000001*Stock!BV139*$F139</f>
        <v>0</v>
      </c>
      <c r="BW139" s="214">
        <f>0.000001*Stock!BW139*$F139</f>
        <v>0</v>
      </c>
      <c r="BX139" s="214">
        <f>0.000001*Stock!BX139*$F139</f>
        <v>0</v>
      </c>
      <c r="BY139" s="214">
        <f>0.000001*Stock!BY139*$F139</f>
        <v>0</v>
      </c>
      <c r="BZ139" s="214">
        <f>0.000001*Stock!BZ139*$F139</f>
        <v>0</v>
      </c>
      <c r="CA139" s="214">
        <f>0.000001*Stock!CA139*$F139</f>
        <v>0</v>
      </c>
      <c r="CB139" s="214">
        <f>0.000001*Stock!CB139*$F139</f>
        <v>0</v>
      </c>
      <c r="CC139" s="214">
        <f>0.000001*Stock!CC139*$F139</f>
        <v>0</v>
      </c>
      <c r="CD139" s="214">
        <f>0.000001*Stock!CD139*$F139</f>
        <v>0</v>
      </c>
      <c r="CE139" s="214">
        <f>0.000001*Stock!CE139*$F139</f>
        <v>0</v>
      </c>
    </row>
    <row r="140" spans="2:83" ht="24" x14ac:dyDescent="0.25">
      <c r="B140" s="307"/>
      <c r="C140" s="54" t="s">
        <v>20</v>
      </c>
      <c r="E140" s="35">
        <f>'Life&amp;Use'!U19</f>
        <v>513</v>
      </c>
      <c r="F140" s="64"/>
      <c r="G140" s="211"/>
      <c r="H140" s="211"/>
      <c r="I140" s="211"/>
      <c r="J140" s="211"/>
      <c r="K140" s="211"/>
      <c r="L140" s="211"/>
      <c r="M140" s="211"/>
      <c r="N140" s="211"/>
      <c r="O140" s="211"/>
      <c r="P140" s="211"/>
      <c r="Q140" s="211"/>
      <c r="R140" s="211"/>
      <c r="S140" s="211"/>
      <c r="T140" s="211"/>
      <c r="U140" s="211"/>
      <c r="V140" s="211"/>
      <c r="W140" s="214">
        <f ca="1">0.000001*Stock!W140*$E140</f>
        <v>0.34529333333333334</v>
      </c>
      <c r="X140" s="214">
        <f ca="1">0.000001*Stock!X140*$E140</f>
        <v>0.34433655855854522</v>
      </c>
      <c r="Y140" s="214">
        <f ca="1">0.000001*Stock!Y140*$E140</f>
        <v>0.34242300900896894</v>
      </c>
      <c r="Z140" s="214">
        <f ca="1">0.000001*Stock!Z140*$E140</f>
        <v>0.3402968428427729</v>
      </c>
      <c r="AA140" s="214">
        <f ca="1">0.000001*Stock!AA140*$E140</f>
        <v>0.33817067667657669</v>
      </c>
      <c r="AB140" s="214">
        <f ca="1">0.000001*Stock!AB140*$E140</f>
        <v>0.33604451051038065</v>
      </c>
      <c r="AC140" s="214">
        <f ca="1">0.000001*Stock!AC140*$E140</f>
        <v>0.33391834434418449</v>
      </c>
      <c r="AD140" s="214">
        <f ca="1">0.000001*Stock!AD140*$E140</f>
        <v>0.33179217817798839</v>
      </c>
      <c r="AE140" s="214">
        <f ca="1">0.000001*Stock!AE140*$E140</f>
        <v>0.32966601201179235</v>
      </c>
      <c r="AF140" s="214">
        <f ca="1">0.000001*Stock!AF140*$E140</f>
        <v>0.3275398458455962</v>
      </c>
      <c r="AG140" s="214">
        <f ca="1">0.000001*Stock!AG140*$E140</f>
        <v>0.3254136796794001</v>
      </c>
      <c r="AH140" s="214">
        <f ca="1">0.000001*Stock!AH140*$E140</f>
        <v>0.32328751351320395</v>
      </c>
      <c r="AI140" s="214">
        <f ca="1">0.000001*Stock!AI140*$E140</f>
        <v>0.32116134734700791</v>
      </c>
      <c r="AJ140" s="214">
        <f ca="1">0.000001*Stock!AJ140*$E140</f>
        <v>0.31903518118081187</v>
      </c>
      <c r="AK140" s="214">
        <f ca="1">0.000001*Stock!AK140*$E140</f>
        <v>0.31690901501461566</v>
      </c>
      <c r="AL140" s="214">
        <f ca="1">0.000001*Stock!AL140*$E140</f>
        <v>0.31478284884841956</v>
      </c>
      <c r="AM140" s="214">
        <f ca="1">0.000001*Stock!AM140*$E140</f>
        <v>0.31265668268222352</v>
      </c>
      <c r="AN140" s="214">
        <f ca="1">0.000001*Stock!AN140*$E140</f>
        <v>0.31053051651602742</v>
      </c>
      <c r="AO140" s="214">
        <f ca="1">0.000001*Stock!AO140*$E140</f>
        <v>0.29073878278181986</v>
      </c>
      <c r="AP140" s="214">
        <f ca="1">0.000001*Stock!AP140*$E140</f>
        <v>0.24112382382240027</v>
      </c>
      <c r="AQ140" s="214">
        <f ca="1">0.000001*Stock!AQ140*$E140</f>
        <v>0.18055552552400006</v>
      </c>
      <c r="AR140" s="214">
        <f ca="1">0.000001*Stock!AR140*$E140</f>
        <v>0.12504103903819999</v>
      </c>
      <c r="AS140" s="214">
        <f ca="1">0.000001*Stock!AS140*$E140</f>
        <v>8.0413552552399986E-2</v>
      </c>
      <c r="AT140" s="214">
        <f ca="1">0.000001*Stock!AT140*$E140</f>
        <v>4.6910999999999987E-2</v>
      </c>
      <c r="AU140" s="214">
        <f>0.000001*Stock!AU140*$E140</f>
        <v>0</v>
      </c>
      <c r="AV140" s="214">
        <f>0.000001*Stock!AV140*$E140</f>
        <v>0</v>
      </c>
      <c r="AW140" s="214">
        <f>0.000001*Stock!AW140*$E140</f>
        <v>0</v>
      </c>
      <c r="AX140" s="218">
        <f>0.000001*Stock!AX140*(2*$E140/3+$F140/3)</f>
        <v>0</v>
      </c>
      <c r="AY140" s="218">
        <f>0.000001*Stock!AY140*($E140/3+2*$F140/3)</f>
        <v>0</v>
      </c>
      <c r="AZ140" s="214">
        <f>0.000001*Stock!AZ140*$F140</f>
        <v>0</v>
      </c>
      <c r="BA140" s="214">
        <f>0.000001*Stock!BA140*$F140</f>
        <v>0</v>
      </c>
      <c r="BB140" s="214">
        <f>0.000001*Stock!BB140*$F140</f>
        <v>0</v>
      </c>
      <c r="BC140" s="214">
        <f>0.000001*Stock!BC140*$F140</f>
        <v>0</v>
      </c>
      <c r="BD140" s="214">
        <f>0.000001*Stock!BD140*$F140</f>
        <v>0</v>
      </c>
      <c r="BE140" s="214">
        <f>0.000001*Stock!BE140*$F140</f>
        <v>0</v>
      </c>
      <c r="BF140" s="214">
        <f>0.000001*Stock!BF140*$F140</f>
        <v>0</v>
      </c>
      <c r="BG140" s="214">
        <f>0.000001*Stock!BG140*$F140</f>
        <v>0</v>
      </c>
      <c r="BH140" s="214">
        <f>0.000001*Stock!BH140*$F140</f>
        <v>0</v>
      </c>
      <c r="BI140" s="214">
        <f>0.000001*Stock!BI140*$F140</f>
        <v>0</v>
      </c>
      <c r="BJ140" s="214">
        <f>0.000001*Stock!BJ140*$F140</f>
        <v>0</v>
      </c>
      <c r="BK140" s="214">
        <f>0.000001*Stock!BK140*$F140</f>
        <v>0</v>
      </c>
      <c r="BL140" s="214">
        <f>0.000001*Stock!BL140*$F140</f>
        <v>0</v>
      </c>
      <c r="BM140" s="214">
        <f>0.000001*Stock!BM140*$F140</f>
        <v>0</v>
      </c>
      <c r="BN140" s="214">
        <f>0.000001*Stock!BN140*$F140</f>
        <v>0</v>
      </c>
      <c r="BO140" s="214">
        <f>0.000001*Stock!BO140*$F140</f>
        <v>0</v>
      </c>
      <c r="BP140" s="214">
        <f>0.000001*Stock!BP140*$F140</f>
        <v>0</v>
      </c>
      <c r="BQ140" s="214">
        <f>0.000001*Stock!BQ140*$F140</f>
        <v>0</v>
      </c>
      <c r="BR140" s="214">
        <f>0.000001*Stock!BR140*$F140</f>
        <v>0</v>
      </c>
      <c r="BS140" s="214">
        <f>0.000001*Stock!BS140*$F140</f>
        <v>0</v>
      </c>
      <c r="BT140" s="214">
        <f>0.000001*Stock!BT140*$F140</f>
        <v>0</v>
      </c>
      <c r="BU140" s="214">
        <f>0.000001*Stock!BU140*$F140</f>
        <v>0</v>
      </c>
      <c r="BV140" s="214">
        <f>0.000001*Stock!BV140*$F140</f>
        <v>0</v>
      </c>
      <c r="BW140" s="214">
        <f>0.000001*Stock!BW140*$F140</f>
        <v>0</v>
      </c>
      <c r="BX140" s="214">
        <f>0.000001*Stock!BX140*$F140</f>
        <v>0</v>
      </c>
      <c r="BY140" s="214">
        <f>0.000001*Stock!BY140*$F140</f>
        <v>0</v>
      </c>
      <c r="BZ140" s="214">
        <f>0.000001*Stock!BZ140*$F140</f>
        <v>0</v>
      </c>
      <c r="CA140" s="214">
        <f>0.000001*Stock!CA140*$F140</f>
        <v>0</v>
      </c>
      <c r="CB140" s="214">
        <f>0.000001*Stock!CB140*$F140</f>
        <v>0</v>
      </c>
      <c r="CC140" s="214">
        <f>0.000001*Stock!CC140*$F140</f>
        <v>0</v>
      </c>
      <c r="CD140" s="214">
        <f>0.000001*Stock!CD140*$F140</f>
        <v>0</v>
      </c>
      <c r="CE140" s="214">
        <f>0.000001*Stock!CE140*$F140</f>
        <v>0</v>
      </c>
    </row>
    <row r="141" spans="2:83" x14ac:dyDescent="0.25">
      <c r="B141" s="307"/>
      <c r="C141" s="3" t="s">
        <v>78</v>
      </c>
      <c r="E141" s="35"/>
      <c r="F141" s="64"/>
      <c r="G141" s="20"/>
      <c r="H141" s="20"/>
      <c r="I141" s="20"/>
      <c r="J141" s="20"/>
      <c r="K141" s="20"/>
      <c r="L141" s="20"/>
      <c r="M141" s="20"/>
      <c r="N141" s="20"/>
      <c r="O141" s="20"/>
      <c r="P141" s="20"/>
      <c r="Q141" s="20"/>
      <c r="R141" s="20"/>
      <c r="S141" s="20"/>
      <c r="T141" s="20"/>
      <c r="U141" s="20"/>
      <c r="V141" s="20"/>
      <c r="W141" s="30">
        <f ca="1">SUM(W139:W140)</f>
        <v>0.38476140514949408</v>
      </c>
      <c r="X141" s="30">
        <f t="shared" ref="X141:CE141" ca="1" si="182">SUM(X139:X140)</f>
        <v>0.38373200266691249</v>
      </c>
      <c r="Y141" s="30">
        <f t="shared" ca="1" si="182"/>
        <v>0.38156241133526625</v>
      </c>
      <c r="Z141" s="30">
        <f t="shared" ca="1" si="182"/>
        <v>0.37899105262939731</v>
      </c>
      <c r="AA141" s="30">
        <f t="shared" ca="1" si="182"/>
        <v>0.37629415031602204</v>
      </c>
      <c r="AB141" s="30">
        <f t="shared" ca="1" si="182"/>
        <v>0.37358121227680141</v>
      </c>
      <c r="AC141" s="30">
        <f t="shared" ca="1" si="182"/>
        <v>0.37096750607300483</v>
      </c>
      <c r="AD141" s="30">
        <f t="shared" ca="1" si="182"/>
        <v>0.3684673451737</v>
      </c>
      <c r="AE141" s="30">
        <f t="shared" ca="1" si="182"/>
        <v>0.36601207018283577</v>
      </c>
      <c r="AF141" s="30">
        <f t="shared" ca="1" si="182"/>
        <v>0.36354430768759399</v>
      </c>
      <c r="AG141" s="30">
        <f t="shared" ca="1" si="182"/>
        <v>0.36103583563347608</v>
      </c>
      <c r="AH141" s="30">
        <f t="shared" ca="1" si="182"/>
        <v>0.35847625602679078</v>
      </c>
      <c r="AI141" s="30">
        <f t="shared" ca="1" si="182"/>
        <v>0.35587550396135825</v>
      </c>
      <c r="AJ141" s="30">
        <f t="shared" ca="1" si="182"/>
        <v>0.3532548771853839</v>
      </c>
      <c r="AK141" s="30">
        <f t="shared" ca="1" si="182"/>
        <v>0.35062706367598601</v>
      </c>
      <c r="AL141" s="30">
        <f t="shared" ca="1" si="182"/>
        <v>0.34798502985780227</v>
      </c>
      <c r="AM141" s="30">
        <f t="shared" ca="1" si="182"/>
        <v>0.34517820662340643</v>
      </c>
      <c r="AN141" s="30">
        <f t="shared" ca="1" si="182"/>
        <v>0.34191944084892045</v>
      </c>
      <c r="AO141" s="30">
        <f t="shared" ca="1" si="182"/>
        <v>0.31948424165797695</v>
      </c>
      <c r="AP141" s="30">
        <f t="shared" ca="1" si="182"/>
        <v>0.26563662120835396</v>
      </c>
      <c r="AQ141" s="30">
        <f t="shared" ca="1" si="182"/>
        <v>0.20024972938073585</v>
      </c>
      <c r="AR141" s="30">
        <f t="shared" ca="1" si="182"/>
        <v>0.14088306872832865</v>
      </c>
      <c r="AS141" s="30">
        <f t="shared" ca="1" si="182"/>
        <v>9.390376858626838E-2</v>
      </c>
      <c r="AT141" s="30">
        <f t="shared" ca="1" si="182"/>
        <v>5.7564298396475984E-2</v>
      </c>
      <c r="AU141" s="30">
        <f t="shared" si="182"/>
        <v>0</v>
      </c>
      <c r="AV141" s="30">
        <f t="shared" si="182"/>
        <v>0</v>
      </c>
      <c r="AW141" s="30">
        <f t="shared" si="182"/>
        <v>0</v>
      </c>
      <c r="AX141" s="30">
        <f t="shared" si="182"/>
        <v>0</v>
      </c>
      <c r="AY141" s="30">
        <f t="shared" si="182"/>
        <v>0</v>
      </c>
      <c r="AZ141" s="30">
        <f t="shared" si="182"/>
        <v>0</v>
      </c>
      <c r="BA141" s="30">
        <f t="shared" si="182"/>
        <v>0</v>
      </c>
      <c r="BB141" s="30">
        <f t="shared" si="182"/>
        <v>0</v>
      </c>
      <c r="BC141" s="30">
        <f t="shared" si="182"/>
        <v>0</v>
      </c>
      <c r="BD141" s="30">
        <f t="shared" si="182"/>
        <v>0</v>
      </c>
      <c r="BE141" s="30">
        <f t="shared" si="182"/>
        <v>0</v>
      </c>
      <c r="BF141" s="30">
        <f t="shared" si="182"/>
        <v>0</v>
      </c>
      <c r="BG141" s="30">
        <f t="shared" si="182"/>
        <v>0</v>
      </c>
      <c r="BH141" s="30">
        <f t="shared" si="182"/>
        <v>0</v>
      </c>
      <c r="BI141" s="30">
        <f t="shared" si="182"/>
        <v>0</v>
      </c>
      <c r="BJ141" s="30">
        <f t="shared" si="182"/>
        <v>0</v>
      </c>
      <c r="BK141" s="30">
        <f t="shared" si="182"/>
        <v>0</v>
      </c>
      <c r="BL141" s="30">
        <f t="shared" si="182"/>
        <v>0</v>
      </c>
      <c r="BM141" s="30">
        <f t="shared" si="182"/>
        <v>0</v>
      </c>
      <c r="BN141" s="30">
        <f t="shared" si="182"/>
        <v>0</v>
      </c>
      <c r="BO141" s="30">
        <f t="shared" si="182"/>
        <v>0</v>
      </c>
      <c r="BP141" s="30">
        <f t="shared" si="182"/>
        <v>0</v>
      </c>
      <c r="BQ141" s="30">
        <f t="shared" si="182"/>
        <v>0</v>
      </c>
      <c r="BR141" s="30">
        <f t="shared" si="182"/>
        <v>0</v>
      </c>
      <c r="BS141" s="30">
        <f t="shared" si="182"/>
        <v>0</v>
      </c>
      <c r="BT141" s="30">
        <f t="shared" si="182"/>
        <v>0</v>
      </c>
      <c r="BU141" s="30">
        <f t="shared" si="182"/>
        <v>0</v>
      </c>
      <c r="BV141" s="30">
        <f t="shared" si="182"/>
        <v>0</v>
      </c>
      <c r="BW141" s="30">
        <f t="shared" si="182"/>
        <v>0</v>
      </c>
      <c r="BX141" s="30">
        <f t="shared" si="182"/>
        <v>0</v>
      </c>
      <c r="BY141" s="30">
        <f t="shared" si="182"/>
        <v>0</v>
      </c>
      <c r="BZ141" s="30">
        <f t="shared" si="182"/>
        <v>0</v>
      </c>
      <c r="CA141" s="30">
        <f t="shared" si="182"/>
        <v>0</v>
      </c>
      <c r="CB141" s="30">
        <f t="shared" si="182"/>
        <v>0</v>
      </c>
      <c r="CC141" s="30">
        <f t="shared" si="182"/>
        <v>0</v>
      </c>
      <c r="CD141" s="30">
        <f t="shared" si="182"/>
        <v>0</v>
      </c>
      <c r="CE141" s="30">
        <f t="shared" si="182"/>
        <v>0</v>
      </c>
    </row>
    <row r="142" spans="2:83" ht="13.8" customHeight="1" x14ac:dyDescent="0.25">
      <c r="B142" s="307" t="s">
        <v>4</v>
      </c>
      <c r="C142" s="54" t="s">
        <v>21</v>
      </c>
      <c r="E142" s="35">
        <f>'Life&amp;Use'!W19</f>
        <v>10000</v>
      </c>
      <c r="F142" s="64"/>
      <c r="G142" s="211"/>
      <c r="H142" s="211"/>
      <c r="I142" s="211"/>
      <c r="J142" s="211"/>
      <c r="K142" s="211"/>
      <c r="L142" s="211"/>
      <c r="M142" s="211"/>
      <c r="N142" s="211"/>
      <c r="O142" s="211"/>
      <c r="P142" s="211"/>
      <c r="Q142" s="211"/>
      <c r="R142" s="211"/>
      <c r="S142" s="211"/>
      <c r="T142" s="211"/>
      <c r="U142" s="211"/>
      <c r="V142" s="211"/>
      <c r="W142" s="214">
        <f ca="1">0.000001*Stock!W142*$E142</f>
        <v>0.152</v>
      </c>
      <c r="X142" s="214">
        <f ca="1">0.000001*Stock!X142*$E142</f>
        <v>0.15399999999999997</v>
      </c>
      <c r="Y142" s="214">
        <f ca="1">0.000001*Stock!Y142*$E142</f>
        <v>0.16</v>
      </c>
      <c r="Z142" s="214">
        <f ca="1">0.000001*Stock!Z142*$E142</f>
        <v>0.16799999999999998</v>
      </c>
      <c r="AA142" s="214">
        <f ca="1">0.000001*Stock!AA142*$E142</f>
        <v>0.17447400000000002</v>
      </c>
      <c r="AB142" s="214">
        <f ca="1">0.000001*Stock!AB142*$E142</f>
        <v>0.177896</v>
      </c>
      <c r="AC142" s="214">
        <f ca="1">0.000001*Stock!AC142*$E142</f>
        <v>0.17826600000000001</v>
      </c>
      <c r="AD142" s="214">
        <f ca="1">0.000001*Stock!AD142*$E142</f>
        <v>0.17710999999999996</v>
      </c>
      <c r="AE142" s="214">
        <f ca="1">0.000001*Stock!AE142*$E142</f>
        <v>0.17595399999999997</v>
      </c>
      <c r="AF142" s="214">
        <f ca="1">0.000001*Stock!AF142*$E142</f>
        <v>0.177064</v>
      </c>
      <c r="AG142" s="214">
        <f ca="1">0.000001*Stock!AG142*$E142</f>
        <v>0.17785933333333334</v>
      </c>
      <c r="AH142" s="214">
        <f ca="1">0.000001*Stock!AH142*$E142</f>
        <v>0.17640333333333336</v>
      </c>
      <c r="AI142" s="214">
        <f ca="1">0.000001*Stock!AI142*$E142</f>
        <v>0.17189999999999997</v>
      </c>
      <c r="AJ142" s="214">
        <f ca="1">0.000001*Stock!AJ142*$E142</f>
        <v>0.16608333333333336</v>
      </c>
      <c r="AK142" s="214">
        <f ca="1">0.000001*Stock!AK142*$E142</f>
        <v>0.16038508466666668</v>
      </c>
      <c r="AL142" s="214">
        <f ca="1">0.000001*Stock!AL142*$E142</f>
        <v>0.15223700533333331</v>
      </c>
      <c r="AM142" s="214">
        <f ca="1">0.000001*Stock!AM142*$E142</f>
        <v>0.14248576199999999</v>
      </c>
      <c r="AN142" s="214">
        <f ca="1">0.000001*Stock!AN142*$E142</f>
        <v>0.13163626999999997</v>
      </c>
      <c r="AO142" s="214">
        <f ca="1">0.000001*Stock!AO142*$E142</f>
        <v>0.120786778</v>
      </c>
      <c r="AP142" s="214">
        <f ca="1">0.000001*Stock!AP142*$E142</f>
        <v>0.11052594800000001</v>
      </c>
      <c r="AQ142" s="214">
        <f ca="1">0.000001*Stock!AQ142*$E142</f>
        <v>0.10071531866666668</v>
      </c>
      <c r="AR142" s="214">
        <f ca="1">0.000001*Stock!AR142*$E142</f>
        <v>9.030842E-2</v>
      </c>
      <c r="AS142" s="214">
        <f ca="1">0.000001*Stock!AS142*$E142</f>
        <v>7.567689666666666E-2</v>
      </c>
      <c r="AT142" s="214">
        <f ca="1">0.000001*Stock!AT142*$E142</f>
        <v>5.5558599999999986E-2</v>
      </c>
      <c r="AU142" s="214">
        <f>0.000001*Stock!AU142*$E142</f>
        <v>0</v>
      </c>
      <c r="AV142" s="214">
        <f>0.000001*Stock!AV142*$E142</f>
        <v>0</v>
      </c>
      <c r="AW142" s="214">
        <f>0.000001*Stock!AW142*$E142</f>
        <v>0</v>
      </c>
      <c r="AX142" s="218">
        <f>0.000001*Stock!AX142*(2*$E142/3+$F142/3)</f>
        <v>0</v>
      </c>
      <c r="AY142" s="218">
        <f>0.000001*Stock!AY142*($E142/3+2*$F142/3)</f>
        <v>0</v>
      </c>
      <c r="AZ142" s="214">
        <f>0.000001*Stock!AZ142*$F142</f>
        <v>0</v>
      </c>
      <c r="BA142" s="214">
        <f>0.000001*Stock!BA142*$F142</f>
        <v>0</v>
      </c>
      <c r="BB142" s="214">
        <f>0.000001*Stock!BB142*$F142</f>
        <v>0</v>
      </c>
      <c r="BC142" s="214">
        <f>0.000001*Stock!BC142*$F142</f>
        <v>0</v>
      </c>
      <c r="BD142" s="214">
        <f>0.000001*Stock!BD142*$F142</f>
        <v>0</v>
      </c>
      <c r="BE142" s="214">
        <f>0.000001*Stock!BE142*$F142</f>
        <v>0</v>
      </c>
      <c r="BF142" s="214">
        <f>0.000001*Stock!BF142*$F142</f>
        <v>0</v>
      </c>
      <c r="BG142" s="214">
        <f>0.000001*Stock!BG142*$F142</f>
        <v>0</v>
      </c>
      <c r="BH142" s="214">
        <f>0.000001*Stock!BH142*$F142</f>
        <v>0</v>
      </c>
      <c r="BI142" s="214">
        <f>0.000001*Stock!BI142*$F142</f>
        <v>0</v>
      </c>
      <c r="BJ142" s="214">
        <f>0.000001*Stock!BJ142*$F142</f>
        <v>0</v>
      </c>
      <c r="BK142" s="214">
        <f>0.000001*Stock!BK142*$F142</f>
        <v>0</v>
      </c>
      <c r="BL142" s="214">
        <f>0.000001*Stock!BL142*$F142</f>
        <v>0</v>
      </c>
      <c r="BM142" s="214">
        <f>0.000001*Stock!BM142*$F142</f>
        <v>0</v>
      </c>
      <c r="BN142" s="214">
        <f>0.000001*Stock!BN142*$F142</f>
        <v>0</v>
      </c>
      <c r="BO142" s="214">
        <f>0.000001*Stock!BO142*$F142</f>
        <v>0</v>
      </c>
      <c r="BP142" s="214">
        <f>0.000001*Stock!BP142*$F142</f>
        <v>0</v>
      </c>
      <c r="BQ142" s="214">
        <f>0.000001*Stock!BQ142*$F142</f>
        <v>0</v>
      </c>
      <c r="BR142" s="214">
        <f>0.000001*Stock!BR142*$F142</f>
        <v>0</v>
      </c>
      <c r="BS142" s="214">
        <f>0.000001*Stock!BS142*$F142</f>
        <v>0</v>
      </c>
      <c r="BT142" s="214">
        <f>0.000001*Stock!BT142*$F142</f>
        <v>0</v>
      </c>
      <c r="BU142" s="214">
        <f>0.000001*Stock!BU142*$F142</f>
        <v>0</v>
      </c>
      <c r="BV142" s="214">
        <f>0.000001*Stock!BV142*$F142</f>
        <v>0</v>
      </c>
      <c r="BW142" s="214">
        <f>0.000001*Stock!BW142*$F142</f>
        <v>0</v>
      </c>
      <c r="BX142" s="214">
        <f>0.000001*Stock!BX142*$F142</f>
        <v>0</v>
      </c>
      <c r="BY142" s="214">
        <f>0.000001*Stock!BY142*$F142</f>
        <v>0</v>
      </c>
      <c r="BZ142" s="214">
        <f>0.000001*Stock!BZ142*$F142</f>
        <v>0</v>
      </c>
      <c r="CA142" s="214">
        <f>0.000001*Stock!CA142*$F142</f>
        <v>0</v>
      </c>
      <c r="CB142" s="214">
        <f>0.000001*Stock!CB142*$F142</f>
        <v>0</v>
      </c>
      <c r="CC142" s="214">
        <f>0.000001*Stock!CC142*$F142</f>
        <v>0</v>
      </c>
      <c r="CD142" s="214">
        <f>0.000001*Stock!CD142*$F142</f>
        <v>0</v>
      </c>
      <c r="CE142" s="214">
        <f>0.000001*Stock!CE142*$F142</f>
        <v>0</v>
      </c>
    </row>
    <row r="143" spans="2:83" x14ac:dyDescent="0.25">
      <c r="B143" s="307"/>
      <c r="C143" s="54" t="s">
        <v>22</v>
      </c>
      <c r="E143" s="35">
        <f>'Life&amp;Use'!X19</f>
        <v>13300</v>
      </c>
      <c r="F143" s="64"/>
      <c r="G143" s="211"/>
      <c r="H143" s="211"/>
      <c r="I143" s="211"/>
      <c r="J143" s="211"/>
      <c r="K143" s="211"/>
      <c r="L143" s="211"/>
      <c r="M143" s="211"/>
      <c r="N143" s="211"/>
      <c r="O143" s="211"/>
      <c r="P143" s="211"/>
      <c r="Q143" s="211"/>
      <c r="R143" s="211"/>
      <c r="S143" s="211"/>
      <c r="T143" s="211"/>
      <c r="U143" s="211"/>
      <c r="V143" s="211"/>
      <c r="W143" s="214">
        <f ca="1">0.000001*Stock!W143*$E143</f>
        <v>0.29127000000000003</v>
      </c>
      <c r="X143" s="214">
        <f ca="1">0.000001*Stock!X143*$E143</f>
        <v>0.29260000000000003</v>
      </c>
      <c r="Y143" s="214">
        <f ca="1">0.000001*Stock!Y143*$E143</f>
        <v>0.29659000000000002</v>
      </c>
      <c r="Z143" s="214">
        <f ca="1">0.000001*Stock!Z143*$E143</f>
        <v>0.30323999999999995</v>
      </c>
      <c r="AA143" s="214">
        <f ca="1">0.000001*Stock!AA143*$E143</f>
        <v>0.31104355333333328</v>
      </c>
      <c r="AB143" s="214">
        <f ca="1">0.000001*Stock!AB143*$E143</f>
        <v>0.31849421333333333</v>
      </c>
      <c r="AC143" s="214">
        <f ca="1">0.000001*Stock!AC143*$E143</f>
        <v>0.32541553333333334</v>
      </c>
      <c r="AD143" s="214">
        <f ca="1">0.000001*Stock!AD143*$E143</f>
        <v>0.33198395999999997</v>
      </c>
      <c r="AE143" s="214">
        <f ca="1">0.000001*Stock!AE143*$E143</f>
        <v>0.33837593999999999</v>
      </c>
      <c r="AF143" s="214">
        <f ca="1">0.000001*Stock!AF143*$E143</f>
        <v>0.34560936666666664</v>
      </c>
      <c r="AG143" s="214">
        <f ca="1">0.000001*Stock!AG143*$E143</f>
        <v>0.35791275333333333</v>
      </c>
      <c r="AH143" s="214">
        <f ca="1">0.000001*Stock!AH143*$E143</f>
        <v>0.37431431333333337</v>
      </c>
      <c r="AI143" s="214">
        <f ca="1">0.000001*Stock!AI143*$E143</f>
        <v>0.39353369999999999</v>
      </c>
      <c r="AJ143" s="214">
        <f ca="1">0.000001*Stock!AJ143*$E143</f>
        <v>0.4087311666666667</v>
      </c>
      <c r="AK143" s="214">
        <f ca="1">0.000001*Stock!AK143*$E143</f>
        <v>0.42614838028000002</v>
      </c>
      <c r="AL143" s="214">
        <f ca="1">0.000001*Stock!AL143*$E143</f>
        <v>0.45011978778666667</v>
      </c>
      <c r="AM143" s="214">
        <f ca="1">0.000001*Stock!AM143*$E143</f>
        <v>0.48593743613333334</v>
      </c>
      <c r="AN143" s="214">
        <f ca="1">0.000001*Stock!AN143*$E143</f>
        <v>0.52833144503999996</v>
      </c>
      <c r="AO143" s="214">
        <f ca="1">0.000001*Stock!AO143*$E143</f>
        <v>0.5734062675599999</v>
      </c>
      <c r="AP143" s="214">
        <f ca="1">0.000001*Stock!AP143*$E143</f>
        <v>0.60697561678599998</v>
      </c>
      <c r="AQ143" s="214">
        <f ca="1">0.000001*Stock!AQ143*$E143</f>
        <v>0.62065152381866673</v>
      </c>
      <c r="AR143" s="214">
        <f ca="1">0.000001*Stock!AR143*$E143</f>
        <v>0.60475737504466665</v>
      </c>
      <c r="AS143" s="214">
        <f ca="1">0.000001*Stock!AS143*$E143</f>
        <v>0.58106581700533322</v>
      </c>
      <c r="AT143" s="214">
        <f ca="1">0.000001*Stock!AT143*$E143</f>
        <v>0.56134447388599995</v>
      </c>
      <c r="AU143" s="214">
        <f>0.000001*Stock!AU143*$E143</f>
        <v>0</v>
      </c>
      <c r="AV143" s="214">
        <f>0.000001*Stock!AV143*$E143</f>
        <v>0</v>
      </c>
      <c r="AW143" s="214">
        <f>0.000001*Stock!AW143*$E143</f>
        <v>0</v>
      </c>
      <c r="AX143" s="218">
        <f>0.000001*Stock!AX143*(2*$E143/3+$F143/3)</f>
        <v>0</v>
      </c>
      <c r="AY143" s="218">
        <f>0.000001*Stock!AY143*($E143/3+2*$F143/3)</f>
        <v>0</v>
      </c>
      <c r="AZ143" s="214">
        <f>0.000001*Stock!AZ143*$F143</f>
        <v>0</v>
      </c>
      <c r="BA143" s="214">
        <f>0.000001*Stock!BA143*$F143</f>
        <v>0</v>
      </c>
      <c r="BB143" s="214">
        <f>0.000001*Stock!BB143*$F143</f>
        <v>0</v>
      </c>
      <c r="BC143" s="214">
        <f>0.000001*Stock!BC143*$F143</f>
        <v>0</v>
      </c>
      <c r="BD143" s="214">
        <f>0.000001*Stock!BD143*$F143</f>
        <v>0</v>
      </c>
      <c r="BE143" s="214">
        <f>0.000001*Stock!BE143*$F143</f>
        <v>0</v>
      </c>
      <c r="BF143" s="214">
        <f>0.000001*Stock!BF143*$F143</f>
        <v>0</v>
      </c>
      <c r="BG143" s="214">
        <f>0.000001*Stock!BG143*$F143</f>
        <v>0</v>
      </c>
      <c r="BH143" s="214">
        <f>0.000001*Stock!BH143*$F143</f>
        <v>0</v>
      </c>
      <c r="BI143" s="214">
        <f>0.000001*Stock!BI143*$F143</f>
        <v>0</v>
      </c>
      <c r="BJ143" s="214">
        <f>0.000001*Stock!BJ143*$F143</f>
        <v>0</v>
      </c>
      <c r="BK143" s="214">
        <f>0.000001*Stock!BK143*$F143</f>
        <v>0</v>
      </c>
      <c r="BL143" s="214">
        <f>0.000001*Stock!BL143*$F143</f>
        <v>0</v>
      </c>
      <c r="BM143" s="214">
        <f>0.000001*Stock!BM143*$F143</f>
        <v>0</v>
      </c>
      <c r="BN143" s="214">
        <f>0.000001*Stock!BN143*$F143</f>
        <v>0</v>
      </c>
      <c r="BO143" s="214">
        <f>0.000001*Stock!BO143*$F143</f>
        <v>0</v>
      </c>
      <c r="BP143" s="214">
        <f>0.000001*Stock!BP143*$F143</f>
        <v>0</v>
      </c>
      <c r="BQ143" s="214">
        <f>0.000001*Stock!BQ143*$F143</f>
        <v>0</v>
      </c>
      <c r="BR143" s="214">
        <f>0.000001*Stock!BR143*$F143</f>
        <v>0</v>
      </c>
      <c r="BS143" s="214">
        <f>0.000001*Stock!BS143*$F143</f>
        <v>0</v>
      </c>
      <c r="BT143" s="214">
        <f>0.000001*Stock!BT143*$F143</f>
        <v>0</v>
      </c>
      <c r="BU143" s="214">
        <f>0.000001*Stock!BU143*$F143</f>
        <v>0</v>
      </c>
      <c r="BV143" s="214">
        <f>0.000001*Stock!BV143*$F143</f>
        <v>0</v>
      </c>
      <c r="BW143" s="214">
        <f>0.000001*Stock!BW143*$F143</f>
        <v>0</v>
      </c>
      <c r="BX143" s="214">
        <f>0.000001*Stock!BX143*$F143</f>
        <v>0</v>
      </c>
      <c r="BY143" s="214">
        <f>0.000001*Stock!BY143*$F143</f>
        <v>0</v>
      </c>
      <c r="BZ143" s="214">
        <f>0.000001*Stock!BZ143*$F143</f>
        <v>0</v>
      </c>
      <c r="CA143" s="214">
        <f>0.000001*Stock!CA143*$F143</f>
        <v>0</v>
      </c>
      <c r="CB143" s="214">
        <f>0.000001*Stock!CB143*$F143</f>
        <v>0</v>
      </c>
      <c r="CC143" s="214">
        <f>0.000001*Stock!CC143*$F143</f>
        <v>0</v>
      </c>
      <c r="CD143" s="214">
        <f>0.000001*Stock!CD143*$F143</f>
        <v>0</v>
      </c>
      <c r="CE143" s="214">
        <f>0.000001*Stock!CE143*$F143</f>
        <v>0</v>
      </c>
    </row>
    <row r="144" spans="2:83" x14ac:dyDescent="0.25">
      <c r="B144" s="307"/>
      <c r="C144" s="54" t="s">
        <v>23</v>
      </c>
      <c r="E144" s="35">
        <f>'Life&amp;Use'!Y19</f>
        <v>13120</v>
      </c>
      <c r="F144" s="64"/>
      <c r="G144" s="211"/>
      <c r="H144" s="211"/>
      <c r="I144" s="211"/>
      <c r="J144" s="211"/>
      <c r="K144" s="211"/>
      <c r="L144" s="211"/>
      <c r="M144" s="211"/>
      <c r="N144" s="211"/>
      <c r="O144" s="211"/>
      <c r="P144" s="211"/>
      <c r="Q144" s="211"/>
      <c r="R144" s="211"/>
      <c r="S144" s="211"/>
      <c r="T144" s="211"/>
      <c r="U144" s="211"/>
      <c r="V144" s="211"/>
      <c r="W144" s="214">
        <f ca="1">0.000001*Stock!W144*$E144</f>
        <v>4.1984E-2</v>
      </c>
      <c r="X144" s="214">
        <f ca="1">0.000001*Stock!X144*$E144</f>
        <v>4.4608000000000002E-2</v>
      </c>
      <c r="Y144" s="214">
        <f ca="1">0.000001*Stock!Y144*$E144</f>
        <v>5.2479999999999999E-2</v>
      </c>
      <c r="Z144" s="214">
        <f ca="1">0.000001*Stock!Z144*$E144</f>
        <v>6.297599999999999E-2</v>
      </c>
      <c r="AA144" s="214">
        <f ca="1">0.000001*Stock!AA144*$E144</f>
        <v>7.4039658666666661E-2</v>
      </c>
      <c r="AB144" s="214">
        <f ca="1">0.000001*Stock!AB144*$E144</f>
        <v>8.6238634666666647E-2</v>
      </c>
      <c r="AC144" s="214">
        <f ca="1">0.000001*Stock!AC144*$E144</f>
        <v>9.9572927999999991E-2</v>
      </c>
      <c r="AD144" s="214">
        <f ca="1">0.000001*Stock!AD144*$E144</f>
        <v>0.11347488</v>
      </c>
      <c r="AE144" s="214">
        <f ca="1">0.000001*Stock!AE144*$E144</f>
        <v>0.127376832</v>
      </c>
      <c r="AF144" s="214">
        <f ca="1">0.000001*Stock!AF144*$E144</f>
        <v>0.14458589866666666</v>
      </c>
      <c r="AG144" s="214">
        <f ca="1">0.000001*Stock!AG144*$E144</f>
        <v>0.16539159466666664</v>
      </c>
      <c r="AH144" s="214">
        <f ca="1">0.000001*Stock!AH144*$E144</f>
        <v>0.18626901333333329</v>
      </c>
      <c r="AI144" s="214">
        <f ca="1">0.000001*Stock!AI144*$E144</f>
        <v>0.20544607999999995</v>
      </c>
      <c r="AJ144" s="214">
        <f ca="1">0.000001*Stock!AJ144*$E144</f>
        <v>0.22821365333333329</v>
      </c>
      <c r="AK144" s="214">
        <f ca="1">0.000001*Stock!AK144*$E144</f>
        <v>0.26065371488</v>
      </c>
      <c r="AL144" s="214">
        <f ca="1">0.000001*Stock!AL144*$E144</f>
        <v>0.30025027285333328</v>
      </c>
      <c r="AM144" s="214">
        <f ca="1">0.000001*Stock!AM144*$E144</f>
        <v>0.34142295391999999</v>
      </c>
      <c r="AN144" s="214">
        <f ca="1">0.000001*Stock!AN144*$E144</f>
        <v>0.38161468319999992</v>
      </c>
      <c r="AO144" s="214">
        <f ca="1">0.000001*Stock!AO144*$E144</f>
        <v>0.42180641247999995</v>
      </c>
      <c r="AP144" s="214">
        <f ca="1">0.000001*Stock!AP144*$E144</f>
        <v>0.47499423648</v>
      </c>
      <c r="AQ144" s="214">
        <f ca="1">0.000001*Stock!AQ144*$E144</f>
        <v>0.53655786847999987</v>
      </c>
      <c r="AR144" s="214">
        <f ca="1">0.000001*Stock!AR144*$E144</f>
        <v>0.58122145354666654</v>
      </c>
      <c r="AS144" s="214">
        <f ca="1">0.000001*Stock!AS144*$E144</f>
        <v>0.56296964863999988</v>
      </c>
      <c r="AT144" s="214">
        <f ca="1">0.000001*Stock!AT144*$E144</f>
        <v>0.47888387914666664</v>
      </c>
      <c r="AU144" s="214">
        <f>0.000001*Stock!AU144*$E144</f>
        <v>0</v>
      </c>
      <c r="AV144" s="214">
        <f>0.000001*Stock!AV144*$E144</f>
        <v>0</v>
      </c>
      <c r="AW144" s="214">
        <f>0.000001*Stock!AW144*$E144</f>
        <v>0</v>
      </c>
      <c r="AX144" s="218">
        <f>0.000001*Stock!AX144*(2*$E144/3+$F144/3)</f>
        <v>0</v>
      </c>
      <c r="AY144" s="218">
        <f>0.000001*Stock!AY144*($E144/3+2*$F144/3)</f>
        <v>0</v>
      </c>
      <c r="AZ144" s="214">
        <f>0.000001*Stock!AZ144*$F144</f>
        <v>0</v>
      </c>
      <c r="BA144" s="214">
        <f>0.000001*Stock!BA144*$F144</f>
        <v>0</v>
      </c>
      <c r="BB144" s="214">
        <f>0.000001*Stock!BB144*$F144</f>
        <v>0</v>
      </c>
      <c r="BC144" s="214">
        <f>0.000001*Stock!BC144*$F144</f>
        <v>0</v>
      </c>
      <c r="BD144" s="214">
        <f>0.000001*Stock!BD144*$F144</f>
        <v>0</v>
      </c>
      <c r="BE144" s="214">
        <f>0.000001*Stock!BE144*$F144</f>
        <v>0</v>
      </c>
      <c r="BF144" s="214">
        <f>0.000001*Stock!BF144*$F144</f>
        <v>0</v>
      </c>
      <c r="BG144" s="214">
        <f>0.000001*Stock!BG144*$F144</f>
        <v>0</v>
      </c>
      <c r="BH144" s="214">
        <f>0.000001*Stock!BH144*$F144</f>
        <v>0</v>
      </c>
      <c r="BI144" s="214">
        <f>0.000001*Stock!BI144*$F144</f>
        <v>0</v>
      </c>
      <c r="BJ144" s="214">
        <f>0.000001*Stock!BJ144*$F144</f>
        <v>0</v>
      </c>
      <c r="BK144" s="214">
        <f>0.000001*Stock!BK144*$F144</f>
        <v>0</v>
      </c>
      <c r="BL144" s="214">
        <f>0.000001*Stock!BL144*$F144</f>
        <v>0</v>
      </c>
      <c r="BM144" s="214">
        <f>0.000001*Stock!BM144*$F144</f>
        <v>0</v>
      </c>
      <c r="BN144" s="214">
        <f>0.000001*Stock!BN144*$F144</f>
        <v>0</v>
      </c>
      <c r="BO144" s="214">
        <f>0.000001*Stock!BO144*$F144</f>
        <v>0</v>
      </c>
      <c r="BP144" s="214">
        <f>0.000001*Stock!BP144*$F144</f>
        <v>0</v>
      </c>
      <c r="BQ144" s="214">
        <f>0.000001*Stock!BQ144*$F144</f>
        <v>0</v>
      </c>
      <c r="BR144" s="214">
        <f>0.000001*Stock!BR144*$F144</f>
        <v>0</v>
      </c>
      <c r="BS144" s="214">
        <f>0.000001*Stock!BS144*$F144</f>
        <v>0</v>
      </c>
      <c r="BT144" s="214">
        <f>0.000001*Stock!BT144*$F144</f>
        <v>0</v>
      </c>
      <c r="BU144" s="214">
        <f>0.000001*Stock!BU144*$F144</f>
        <v>0</v>
      </c>
      <c r="BV144" s="214">
        <f>0.000001*Stock!BV144*$F144</f>
        <v>0</v>
      </c>
      <c r="BW144" s="214">
        <f>0.000001*Stock!BW144*$F144</f>
        <v>0</v>
      </c>
      <c r="BX144" s="214">
        <f>0.000001*Stock!BX144*$F144</f>
        <v>0</v>
      </c>
      <c r="BY144" s="214">
        <f>0.000001*Stock!BY144*$F144</f>
        <v>0</v>
      </c>
      <c r="BZ144" s="214">
        <f>0.000001*Stock!BZ144*$F144</f>
        <v>0</v>
      </c>
      <c r="CA144" s="214">
        <f>0.000001*Stock!CA144*$F144</f>
        <v>0</v>
      </c>
      <c r="CB144" s="214">
        <f>0.000001*Stock!CB144*$F144</f>
        <v>0</v>
      </c>
      <c r="CC144" s="214">
        <f>0.000001*Stock!CC144*$F144</f>
        <v>0</v>
      </c>
      <c r="CD144" s="214">
        <f>0.000001*Stock!CD144*$F144</f>
        <v>0</v>
      </c>
      <c r="CE144" s="214">
        <f>0.000001*Stock!CE144*$F144</f>
        <v>0</v>
      </c>
    </row>
    <row r="145" spans="2:84" x14ac:dyDescent="0.25">
      <c r="B145" s="307"/>
      <c r="C145" s="3" t="s">
        <v>79</v>
      </c>
      <c r="E145" s="35"/>
      <c r="F145" s="64"/>
      <c r="G145" s="20"/>
      <c r="H145" s="20"/>
      <c r="I145" s="20"/>
      <c r="J145" s="20"/>
      <c r="K145" s="20"/>
      <c r="L145" s="20"/>
      <c r="M145" s="20"/>
      <c r="N145" s="20"/>
      <c r="O145" s="20"/>
      <c r="P145" s="20"/>
      <c r="Q145" s="20"/>
      <c r="R145" s="20"/>
      <c r="S145" s="20"/>
      <c r="T145" s="20"/>
      <c r="U145" s="20"/>
      <c r="V145" s="20"/>
      <c r="W145" s="30">
        <f t="shared" ref="W145:CE145" ca="1" si="183">SUM(W142:W144)</f>
        <v>0.48525400000000007</v>
      </c>
      <c r="X145" s="30">
        <f t="shared" ca="1" si="183"/>
        <v>0.49120799999999998</v>
      </c>
      <c r="Y145" s="30">
        <f t="shared" ca="1" si="183"/>
        <v>0.50907000000000002</v>
      </c>
      <c r="Z145" s="30">
        <f t="shared" ca="1" si="183"/>
        <v>0.53421599999999991</v>
      </c>
      <c r="AA145" s="30">
        <f t="shared" ca="1" si="183"/>
        <v>0.55955721199999997</v>
      </c>
      <c r="AB145" s="30">
        <f t="shared" ca="1" si="183"/>
        <v>0.58262884799999992</v>
      </c>
      <c r="AC145" s="30">
        <f t="shared" ca="1" si="183"/>
        <v>0.60325446133333327</v>
      </c>
      <c r="AD145" s="30">
        <f t="shared" ca="1" si="183"/>
        <v>0.62256884000000001</v>
      </c>
      <c r="AE145" s="30">
        <f t="shared" ca="1" si="183"/>
        <v>0.64170677200000004</v>
      </c>
      <c r="AF145" s="30">
        <f t="shared" ca="1" si="183"/>
        <v>0.66725926533333335</v>
      </c>
      <c r="AG145" s="30">
        <f t="shared" ca="1" si="183"/>
        <v>0.70116368133333329</v>
      </c>
      <c r="AH145" s="30">
        <f t="shared" ca="1" si="183"/>
        <v>0.73698666000000013</v>
      </c>
      <c r="AI145" s="30">
        <f t="shared" ca="1" si="183"/>
        <v>0.7708797799999999</v>
      </c>
      <c r="AJ145" s="30">
        <f t="shared" ca="1" si="183"/>
        <v>0.80302815333333333</v>
      </c>
      <c r="AK145" s="30">
        <f t="shared" ca="1" si="183"/>
        <v>0.84718717982666669</v>
      </c>
      <c r="AL145" s="30">
        <f t="shared" ca="1" si="183"/>
        <v>0.90260706597333329</v>
      </c>
      <c r="AM145" s="30">
        <f t="shared" ca="1" si="183"/>
        <v>0.96984615205333335</v>
      </c>
      <c r="AN145" s="30">
        <f t="shared" ca="1" si="183"/>
        <v>1.0415823982399999</v>
      </c>
      <c r="AO145" s="30">
        <f t="shared" ca="1" si="183"/>
        <v>1.1159994580399999</v>
      </c>
      <c r="AP145" s="30">
        <f t="shared" ca="1" si="183"/>
        <v>1.1924958012660001</v>
      </c>
      <c r="AQ145" s="30">
        <f t="shared" ca="1" si="183"/>
        <v>1.2579247109653333</v>
      </c>
      <c r="AR145" s="30">
        <f t="shared" ca="1" si="183"/>
        <v>1.2762872485913332</v>
      </c>
      <c r="AS145" s="30">
        <f t="shared" ca="1" si="183"/>
        <v>1.2197123623119999</v>
      </c>
      <c r="AT145" s="30">
        <f t="shared" ca="1" si="183"/>
        <v>1.0957869530326665</v>
      </c>
      <c r="AU145" s="30">
        <f t="shared" si="183"/>
        <v>0</v>
      </c>
      <c r="AV145" s="30">
        <f t="shared" si="183"/>
        <v>0</v>
      </c>
      <c r="AW145" s="30">
        <f t="shared" si="183"/>
        <v>0</v>
      </c>
      <c r="AX145" s="30">
        <f t="shared" si="183"/>
        <v>0</v>
      </c>
      <c r="AY145" s="30">
        <f t="shared" si="183"/>
        <v>0</v>
      </c>
      <c r="AZ145" s="30">
        <f t="shared" si="183"/>
        <v>0</v>
      </c>
      <c r="BA145" s="30">
        <f t="shared" si="183"/>
        <v>0</v>
      </c>
      <c r="BB145" s="30">
        <f t="shared" si="183"/>
        <v>0</v>
      </c>
      <c r="BC145" s="30">
        <f t="shared" si="183"/>
        <v>0</v>
      </c>
      <c r="BD145" s="30">
        <f t="shared" si="183"/>
        <v>0</v>
      </c>
      <c r="BE145" s="30">
        <f t="shared" si="183"/>
        <v>0</v>
      </c>
      <c r="BF145" s="30">
        <f t="shared" si="183"/>
        <v>0</v>
      </c>
      <c r="BG145" s="30">
        <f t="shared" si="183"/>
        <v>0</v>
      </c>
      <c r="BH145" s="30">
        <f t="shared" si="183"/>
        <v>0</v>
      </c>
      <c r="BI145" s="30">
        <f t="shared" si="183"/>
        <v>0</v>
      </c>
      <c r="BJ145" s="30">
        <f t="shared" si="183"/>
        <v>0</v>
      </c>
      <c r="BK145" s="30">
        <f t="shared" si="183"/>
        <v>0</v>
      </c>
      <c r="BL145" s="30">
        <f t="shared" si="183"/>
        <v>0</v>
      </c>
      <c r="BM145" s="30">
        <f t="shared" si="183"/>
        <v>0</v>
      </c>
      <c r="BN145" s="30">
        <f t="shared" si="183"/>
        <v>0</v>
      </c>
      <c r="BO145" s="30">
        <f t="shared" si="183"/>
        <v>0</v>
      </c>
      <c r="BP145" s="30">
        <f t="shared" si="183"/>
        <v>0</v>
      </c>
      <c r="BQ145" s="30">
        <f t="shared" si="183"/>
        <v>0</v>
      </c>
      <c r="BR145" s="30">
        <f t="shared" si="183"/>
        <v>0</v>
      </c>
      <c r="BS145" s="30">
        <f t="shared" si="183"/>
        <v>0</v>
      </c>
      <c r="BT145" s="30">
        <f t="shared" si="183"/>
        <v>0</v>
      </c>
      <c r="BU145" s="30">
        <f t="shared" si="183"/>
        <v>0</v>
      </c>
      <c r="BV145" s="30">
        <f t="shared" si="183"/>
        <v>0</v>
      </c>
      <c r="BW145" s="30">
        <f t="shared" si="183"/>
        <v>0</v>
      </c>
      <c r="BX145" s="30">
        <f t="shared" si="183"/>
        <v>0</v>
      </c>
      <c r="BY145" s="30">
        <f t="shared" si="183"/>
        <v>0</v>
      </c>
      <c r="BZ145" s="30">
        <f t="shared" si="183"/>
        <v>0</v>
      </c>
      <c r="CA145" s="30">
        <f t="shared" si="183"/>
        <v>0</v>
      </c>
      <c r="CB145" s="30">
        <f t="shared" si="183"/>
        <v>0</v>
      </c>
      <c r="CC145" s="30">
        <f t="shared" si="183"/>
        <v>0</v>
      </c>
      <c r="CD145" s="30">
        <f t="shared" si="183"/>
        <v>0</v>
      </c>
      <c r="CE145" s="30">
        <f t="shared" si="183"/>
        <v>0</v>
      </c>
    </row>
    <row r="146" spans="2:84" x14ac:dyDescent="0.25">
      <c r="B146" s="307" t="s">
        <v>5</v>
      </c>
      <c r="C146" s="54" t="s">
        <v>24</v>
      </c>
      <c r="E146" s="35"/>
      <c r="F146" s="64"/>
      <c r="G146" s="211"/>
      <c r="H146" s="211"/>
      <c r="I146" s="211"/>
      <c r="J146" s="211"/>
      <c r="K146" s="211"/>
      <c r="L146" s="211"/>
      <c r="M146" s="211"/>
      <c r="N146" s="211"/>
      <c r="O146" s="211"/>
      <c r="P146" s="211"/>
      <c r="Q146" s="211"/>
      <c r="R146" s="211"/>
      <c r="S146" s="211"/>
      <c r="T146" s="211"/>
      <c r="U146" s="211"/>
      <c r="V146" s="211"/>
      <c r="W146" s="214"/>
      <c r="X146" s="214"/>
      <c r="Y146" s="214"/>
      <c r="Z146" s="214"/>
      <c r="AA146" s="214"/>
      <c r="AB146" s="214"/>
      <c r="AC146" s="214"/>
      <c r="AD146" s="214"/>
      <c r="AE146" s="214"/>
      <c r="AF146" s="214"/>
      <c r="AG146" s="214"/>
      <c r="AH146" s="214"/>
      <c r="AI146" s="214"/>
      <c r="AJ146" s="214"/>
      <c r="AK146" s="214"/>
      <c r="AL146" s="214"/>
      <c r="AM146" s="214"/>
      <c r="AN146" s="214"/>
      <c r="AO146" s="214"/>
      <c r="AP146" s="219">
        <f ca="1">0.000001*Stock!AP146*AP155</f>
        <v>0</v>
      </c>
      <c r="AQ146" s="219">
        <f ca="1">0.000001*Stock!AQ146*AQ155</f>
        <v>0</v>
      </c>
      <c r="AR146" s="219">
        <f ca="1">0.000001*Stock!AR146*AR155</f>
        <v>4.2520145333333338E-4</v>
      </c>
      <c r="AS146" s="219">
        <f ca="1">0.000001*Stock!AS146*AS155</f>
        <v>1.2079277533333325E-3</v>
      </c>
      <c r="AT146" s="219">
        <f ca="1">0.000001*Stock!AT146*AT155</f>
        <v>5.6816234933333336E-3</v>
      </c>
      <c r="AU146" s="219">
        <f>0.000001*Stock!AU146*AU155</f>
        <v>0</v>
      </c>
      <c r="AV146" s="219">
        <f>0.000001*Stock!AV146*AV155</f>
        <v>0</v>
      </c>
      <c r="AW146" s="219">
        <f>0.000001*Stock!AW146*AW155</f>
        <v>0</v>
      </c>
      <c r="AX146" s="219">
        <f>0.000001*Stock!AX146*AX155</f>
        <v>0</v>
      </c>
      <c r="AY146" s="219">
        <f>0.000001*Stock!AY146*AY155</f>
        <v>0</v>
      </c>
      <c r="AZ146" s="219">
        <f>0.000001*Stock!AZ146*AZ155</f>
        <v>0</v>
      </c>
      <c r="BA146" s="219">
        <f>0.000001*Stock!BA146*BA155</f>
        <v>0</v>
      </c>
      <c r="BB146" s="219">
        <f>0.000001*Stock!BB146*BB155</f>
        <v>0</v>
      </c>
      <c r="BC146" s="219">
        <f>0.000001*Stock!BC146*BC155</f>
        <v>0</v>
      </c>
      <c r="BD146" s="219">
        <f>0.000001*Stock!BD146*BD155</f>
        <v>0</v>
      </c>
      <c r="BE146" s="219">
        <f>0.000001*Stock!BE146*BE155</f>
        <v>0</v>
      </c>
      <c r="BF146" s="219">
        <f>0.000001*Stock!BF146*BF155</f>
        <v>0</v>
      </c>
      <c r="BG146" s="219">
        <f>0.000001*Stock!BG146*BG155</f>
        <v>0</v>
      </c>
      <c r="BH146" s="219">
        <f>0.000001*Stock!BH146*BH155</f>
        <v>0</v>
      </c>
      <c r="BI146" s="219">
        <f>0.000001*Stock!BI146*BI155</f>
        <v>0</v>
      </c>
      <c r="BJ146" s="219">
        <f>0.000001*Stock!BJ146*BJ155</f>
        <v>0</v>
      </c>
      <c r="BK146" s="219">
        <f>0.000001*Stock!BK146*BK155</f>
        <v>0</v>
      </c>
      <c r="BL146" s="219">
        <f>0.000001*Stock!BL146*BL155</f>
        <v>0</v>
      </c>
      <c r="BM146" s="219">
        <f>0.000001*Stock!BM146*BM155</f>
        <v>0</v>
      </c>
      <c r="BN146" s="219">
        <f>0.000001*Stock!BN146*BN155</f>
        <v>0</v>
      </c>
      <c r="BO146" s="219">
        <f>0.000001*Stock!BO146*BO155</f>
        <v>0</v>
      </c>
      <c r="BP146" s="219">
        <f>0.000001*Stock!BP146*BP155</f>
        <v>0</v>
      </c>
      <c r="BQ146" s="219">
        <f>0.000001*Stock!BQ146*BQ155</f>
        <v>0</v>
      </c>
      <c r="BR146" s="219">
        <f>0.000001*Stock!BR146*BR155</f>
        <v>0</v>
      </c>
      <c r="BS146" s="219">
        <f>0.000001*Stock!BS146*BS155</f>
        <v>0</v>
      </c>
      <c r="BT146" s="219">
        <f>0.000001*Stock!BT146*BT155</f>
        <v>0</v>
      </c>
      <c r="BU146" s="219">
        <f>0.000001*Stock!BU146*BU155</f>
        <v>0</v>
      </c>
      <c r="BV146" s="219">
        <f>0.000001*Stock!BV146*BV155</f>
        <v>0</v>
      </c>
      <c r="BW146" s="219">
        <f>0.000001*Stock!BW146*BW155</f>
        <v>0</v>
      </c>
      <c r="BX146" s="219">
        <f>0.000001*Stock!BX146*BX155</f>
        <v>0</v>
      </c>
      <c r="BY146" s="219">
        <f>0.000001*Stock!BY146*BY155</f>
        <v>0</v>
      </c>
      <c r="BZ146" s="219">
        <f>0.000001*Stock!BZ146*BZ155</f>
        <v>0</v>
      </c>
      <c r="CA146" s="219">
        <f>0.000001*Stock!CA146*CA155</f>
        <v>0</v>
      </c>
      <c r="CB146" s="219">
        <f>0.000001*Stock!CB146*CB155</f>
        <v>0</v>
      </c>
      <c r="CC146" s="219">
        <f>0.000001*Stock!CC146*CC155</f>
        <v>0</v>
      </c>
      <c r="CD146" s="219">
        <f>0.000001*Stock!CD146*CD155</f>
        <v>0</v>
      </c>
      <c r="CE146" s="219">
        <f>0.000001*Stock!CE146*CE155</f>
        <v>0</v>
      </c>
    </row>
    <row r="147" spans="2:84" x14ac:dyDescent="0.25">
      <c r="B147" s="307"/>
      <c r="C147" s="54" t="s">
        <v>25</v>
      </c>
      <c r="E147" s="35"/>
      <c r="F147" s="64"/>
      <c r="G147" s="211"/>
      <c r="H147" s="211"/>
      <c r="I147" s="211"/>
      <c r="J147" s="211"/>
      <c r="K147" s="211"/>
      <c r="L147" s="211"/>
      <c r="M147" s="211"/>
      <c r="N147" s="211"/>
      <c r="O147" s="211"/>
      <c r="P147" s="211"/>
      <c r="Q147" s="211"/>
      <c r="R147" s="211"/>
      <c r="S147" s="211"/>
      <c r="T147" s="211"/>
      <c r="U147" s="211"/>
      <c r="V147" s="211"/>
      <c r="W147" s="214"/>
      <c r="X147" s="214"/>
      <c r="Y147" s="214"/>
      <c r="Z147" s="214"/>
      <c r="AA147" s="214"/>
      <c r="AB147" s="214"/>
      <c r="AC147" s="214"/>
      <c r="AD147" s="214"/>
      <c r="AE147" s="214"/>
      <c r="AF147" s="214"/>
      <c r="AG147" s="214"/>
      <c r="AH147" s="214"/>
      <c r="AI147" s="214"/>
      <c r="AJ147" s="214"/>
      <c r="AK147" s="214"/>
      <c r="AL147" s="214"/>
      <c r="AM147" s="214"/>
      <c r="AN147" s="214"/>
      <c r="AO147" s="214"/>
      <c r="AP147" s="219">
        <f ca="1">0.000001*Stock!AP147*AP156</f>
        <v>0</v>
      </c>
      <c r="AQ147" s="219">
        <f ca="1">0.000001*Stock!AQ147*AQ156</f>
        <v>0</v>
      </c>
      <c r="AR147" s="219">
        <f ca="1">0.000001*Stock!AR147*AR156</f>
        <v>8.4993072059999855E-4</v>
      </c>
      <c r="AS147" s="219">
        <f ca="1">0.000001*Stock!AS147*AS156</f>
        <v>1.6163678987999976E-3</v>
      </c>
      <c r="AT147" s="219">
        <f ca="1">0.000001*Stock!AT147*AT156</f>
        <v>1.3500590278799995E-2</v>
      </c>
      <c r="AU147" s="219">
        <f>0.000001*Stock!AU147*AU156</f>
        <v>0</v>
      </c>
      <c r="AV147" s="219">
        <f>0.000001*Stock!AV147*AV156</f>
        <v>0</v>
      </c>
      <c r="AW147" s="219">
        <f>0.000001*Stock!AW147*AW156</f>
        <v>0</v>
      </c>
      <c r="AX147" s="219">
        <f>0.000001*Stock!AX147*AX156</f>
        <v>0</v>
      </c>
      <c r="AY147" s="219">
        <f>0.000001*Stock!AY147*AY156</f>
        <v>0</v>
      </c>
      <c r="AZ147" s="219">
        <f>0.000001*Stock!AZ147*AZ156</f>
        <v>0</v>
      </c>
      <c r="BA147" s="219">
        <f>0.000001*Stock!BA147*BA156</f>
        <v>0</v>
      </c>
      <c r="BB147" s="219">
        <f>0.000001*Stock!BB147*BB156</f>
        <v>0</v>
      </c>
      <c r="BC147" s="219">
        <f>0.000001*Stock!BC147*BC156</f>
        <v>0</v>
      </c>
      <c r="BD147" s="219">
        <f>0.000001*Stock!BD147*BD156</f>
        <v>0</v>
      </c>
      <c r="BE147" s="219">
        <f>0.000001*Stock!BE147*BE156</f>
        <v>0</v>
      </c>
      <c r="BF147" s="219">
        <f>0.000001*Stock!BF147*BF156</f>
        <v>0</v>
      </c>
      <c r="BG147" s="219">
        <f>0.000001*Stock!BG147*BG156</f>
        <v>0</v>
      </c>
      <c r="BH147" s="219">
        <f>0.000001*Stock!BH147*BH156</f>
        <v>0</v>
      </c>
      <c r="BI147" s="219">
        <f>0.000001*Stock!BI147*BI156</f>
        <v>0</v>
      </c>
      <c r="BJ147" s="219">
        <f>0.000001*Stock!BJ147*BJ156</f>
        <v>0</v>
      </c>
      <c r="BK147" s="219">
        <f>0.000001*Stock!BK147*BK156</f>
        <v>0</v>
      </c>
      <c r="BL147" s="219">
        <f>0.000001*Stock!BL147*BL156</f>
        <v>0</v>
      </c>
      <c r="BM147" s="219">
        <f>0.000001*Stock!BM147*BM156</f>
        <v>0</v>
      </c>
      <c r="BN147" s="219">
        <f>0.000001*Stock!BN147*BN156</f>
        <v>0</v>
      </c>
      <c r="BO147" s="219">
        <f>0.000001*Stock!BO147*BO156</f>
        <v>0</v>
      </c>
      <c r="BP147" s="219">
        <f>0.000001*Stock!BP147*BP156</f>
        <v>0</v>
      </c>
      <c r="BQ147" s="219">
        <f>0.000001*Stock!BQ147*BQ156</f>
        <v>0</v>
      </c>
      <c r="BR147" s="219">
        <f>0.000001*Stock!BR147*BR156</f>
        <v>0</v>
      </c>
      <c r="BS147" s="219">
        <f>0.000001*Stock!BS147*BS156</f>
        <v>0</v>
      </c>
      <c r="BT147" s="219">
        <f>0.000001*Stock!BT147*BT156</f>
        <v>0</v>
      </c>
      <c r="BU147" s="219">
        <f>0.000001*Stock!BU147*BU156</f>
        <v>0</v>
      </c>
      <c r="BV147" s="219">
        <f>0.000001*Stock!BV147*BV156</f>
        <v>0</v>
      </c>
      <c r="BW147" s="219">
        <f>0.000001*Stock!BW147*BW156</f>
        <v>0</v>
      </c>
      <c r="BX147" s="219">
        <f>0.000001*Stock!BX147*BX156</f>
        <v>0</v>
      </c>
      <c r="BY147" s="219">
        <f>0.000001*Stock!BY147*BY156</f>
        <v>0</v>
      </c>
      <c r="BZ147" s="219">
        <f>0.000001*Stock!BZ147*BZ156</f>
        <v>0</v>
      </c>
      <c r="CA147" s="219">
        <f>0.000001*Stock!CA147*CA156</f>
        <v>0</v>
      </c>
      <c r="CB147" s="219">
        <f>0.000001*Stock!CB147*CB156</f>
        <v>0</v>
      </c>
      <c r="CC147" s="219">
        <f>0.000001*Stock!CC147*CC156</f>
        <v>0</v>
      </c>
      <c r="CD147" s="219">
        <f>0.000001*Stock!CD147*CD156</f>
        <v>0</v>
      </c>
      <c r="CE147" s="219">
        <f>0.000001*Stock!CE147*CE156</f>
        <v>0</v>
      </c>
    </row>
    <row r="148" spans="2:84" x14ac:dyDescent="0.25">
      <c r="B148" s="307"/>
      <c r="C148" s="3" t="s">
        <v>80</v>
      </c>
      <c r="E148" s="35"/>
      <c r="F148" s="64"/>
      <c r="G148" s="20"/>
      <c r="H148" s="20"/>
      <c r="I148" s="20"/>
      <c r="J148" s="20"/>
      <c r="K148" s="20"/>
      <c r="L148" s="20"/>
      <c r="M148" s="20"/>
      <c r="N148" s="20"/>
      <c r="O148" s="20"/>
      <c r="P148" s="20"/>
      <c r="Q148" s="20"/>
      <c r="R148" s="20"/>
      <c r="S148" s="20"/>
      <c r="T148" s="20"/>
      <c r="U148" s="20"/>
      <c r="V148" s="20"/>
      <c r="W148" s="30">
        <f>W146+W147</f>
        <v>0</v>
      </c>
      <c r="X148" s="30">
        <f t="shared" ref="X148:CE148" si="184">X146+X147</f>
        <v>0</v>
      </c>
      <c r="Y148" s="30">
        <f t="shared" si="184"/>
        <v>0</v>
      </c>
      <c r="Z148" s="30">
        <f t="shared" si="184"/>
        <v>0</v>
      </c>
      <c r="AA148" s="30">
        <f t="shared" si="184"/>
        <v>0</v>
      </c>
      <c r="AB148" s="30">
        <f t="shared" si="184"/>
        <v>0</v>
      </c>
      <c r="AC148" s="30">
        <f t="shared" si="184"/>
        <v>0</v>
      </c>
      <c r="AD148" s="30">
        <f t="shared" si="184"/>
        <v>0</v>
      </c>
      <c r="AE148" s="30">
        <f t="shared" si="184"/>
        <v>0</v>
      </c>
      <c r="AF148" s="30">
        <f t="shared" si="184"/>
        <v>0</v>
      </c>
      <c r="AG148" s="30">
        <f t="shared" si="184"/>
        <v>0</v>
      </c>
      <c r="AH148" s="30">
        <f t="shared" si="184"/>
        <v>0</v>
      </c>
      <c r="AI148" s="30">
        <f t="shared" si="184"/>
        <v>0</v>
      </c>
      <c r="AJ148" s="30">
        <f t="shared" si="184"/>
        <v>0</v>
      </c>
      <c r="AK148" s="30">
        <f t="shared" si="184"/>
        <v>0</v>
      </c>
      <c r="AL148" s="30">
        <f t="shared" si="184"/>
        <v>0</v>
      </c>
      <c r="AM148" s="30">
        <f t="shared" si="184"/>
        <v>0</v>
      </c>
      <c r="AN148" s="30">
        <f t="shared" si="184"/>
        <v>0</v>
      </c>
      <c r="AO148" s="30">
        <f t="shared" si="184"/>
        <v>0</v>
      </c>
      <c r="AP148" s="30">
        <f t="shared" ca="1" si="184"/>
        <v>0</v>
      </c>
      <c r="AQ148" s="30">
        <f t="shared" ca="1" si="184"/>
        <v>0</v>
      </c>
      <c r="AR148" s="30">
        <f t="shared" ca="1" si="184"/>
        <v>1.2751321739333319E-3</v>
      </c>
      <c r="AS148" s="30">
        <f t="shared" ca="1" si="184"/>
        <v>2.8242956521333301E-3</v>
      </c>
      <c r="AT148" s="30">
        <f t="shared" ca="1" si="184"/>
        <v>1.918221377213333E-2</v>
      </c>
      <c r="AU148" s="30">
        <f t="shared" si="184"/>
        <v>0</v>
      </c>
      <c r="AV148" s="30">
        <f t="shared" si="184"/>
        <v>0</v>
      </c>
      <c r="AW148" s="30">
        <f t="shared" si="184"/>
        <v>0</v>
      </c>
      <c r="AX148" s="30">
        <f t="shared" si="184"/>
        <v>0</v>
      </c>
      <c r="AY148" s="30">
        <f t="shared" si="184"/>
        <v>0</v>
      </c>
      <c r="AZ148" s="30">
        <f t="shared" si="184"/>
        <v>0</v>
      </c>
      <c r="BA148" s="30">
        <f t="shared" si="184"/>
        <v>0</v>
      </c>
      <c r="BB148" s="30">
        <f t="shared" si="184"/>
        <v>0</v>
      </c>
      <c r="BC148" s="30">
        <f t="shared" si="184"/>
        <v>0</v>
      </c>
      <c r="BD148" s="30">
        <f t="shared" si="184"/>
        <v>0</v>
      </c>
      <c r="BE148" s="30">
        <f t="shared" si="184"/>
        <v>0</v>
      </c>
      <c r="BF148" s="30">
        <f t="shared" si="184"/>
        <v>0</v>
      </c>
      <c r="BG148" s="30">
        <f t="shared" si="184"/>
        <v>0</v>
      </c>
      <c r="BH148" s="30">
        <f t="shared" si="184"/>
        <v>0</v>
      </c>
      <c r="BI148" s="30">
        <f t="shared" si="184"/>
        <v>0</v>
      </c>
      <c r="BJ148" s="30">
        <f t="shared" si="184"/>
        <v>0</v>
      </c>
      <c r="BK148" s="30">
        <f t="shared" si="184"/>
        <v>0</v>
      </c>
      <c r="BL148" s="30">
        <f t="shared" si="184"/>
        <v>0</v>
      </c>
      <c r="BM148" s="30">
        <f t="shared" si="184"/>
        <v>0</v>
      </c>
      <c r="BN148" s="30">
        <f t="shared" si="184"/>
        <v>0</v>
      </c>
      <c r="BO148" s="30">
        <f t="shared" si="184"/>
        <v>0</v>
      </c>
      <c r="BP148" s="30">
        <f t="shared" si="184"/>
        <v>0</v>
      </c>
      <c r="BQ148" s="30">
        <f t="shared" si="184"/>
        <v>0</v>
      </c>
      <c r="BR148" s="30">
        <f t="shared" si="184"/>
        <v>0</v>
      </c>
      <c r="BS148" s="30">
        <f t="shared" si="184"/>
        <v>0</v>
      </c>
      <c r="BT148" s="30">
        <f t="shared" si="184"/>
        <v>0</v>
      </c>
      <c r="BU148" s="30">
        <f t="shared" si="184"/>
        <v>0</v>
      </c>
      <c r="BV148" s="30">
        <f t="shared" si="184"/>
        <v>0</v>
      </c>
      <c r="BW148" s="30">
        <f t="shared" si="184"/>
        <v>0</v>
      </c>
      <c r="BX148" s="30">
        <f t="shared" si="184"/>
        <v>0</v>
      </c>
      <c r="BY148" s="30">
        <f t="shared" si="184"/>
        <v>0</v>
      </c>
      <c r="BZ148" s="30">
        <f t="shared" si="184"/>
        <v>0</v>
      </c>
      <c r="CA148" s="30">
        <f t="shared" si="184"/>
        <v>0</v>
      </c>
      <c r="CB148" s="30">
        <f t="shared" si="184"/>
        <v>0</v>
      </c>
      <c r="CC148" s="30">
        <f t="shared" si="184"/>
        <v>0</v>
      </c>
      <c r="CD148" s="30">
        <f t="shared" si="184"/>
        <v>0</v>
      </c>
      <c r="CE148" s="30">
        <f t="shared" si="184"/>
        <v>0</v>
      </c>
    </row>
    <row r="149" spans="2:84" s="207" customFormat="1" x14ac:dyDescent="0.25">
      <c r="B149" s="329"/>
      <c r="C149" s="209" t="s">
        <v>36</v>
      </c>
      <c r="E149" s="35">
        <f>'Life&amp;Use'!AD19</f>
        <v>513</v>
      </c>
      <c r="F149" s="64"/>
      <c r="G149" s="28"/>
      <c r="H149" s="28"/>
      <c r="I149" s="28"/>
      <c r="J149" s="28"/>
      <c r="K149" s="28"/>
      <c r="L149" s="28"/>
      <c r="M149" s="28"/>
      <c r="N149" s="28"/>
      <c r="O149" s="28"/>
      <c r="P149" s="28"/>
      <c r="Q149" s="28"/>
      <c r="R149" s="28"/>
      <c r="S149" s="28"/>
      <c r="T149" s="28"/>
      <c r="U149" s="28"/>
      <c r="V149" s="28"/>
      <c r="W149" s="214">
        <f ca="1">0.000001*Stock!W149*$E149</f>
        <v>0</v>
      </c>
      <c r="X149" s="214">
        <f ca="1">0.000001*Stock!X149*$E149</f>
        <v>0</v>
      </c>
      <c r="Y149" s="214">
        <f ca="1">0.000001*Stock!Y149*$E149</f>
        <v>0</v>
      </c>
      <c r="Z149" s="214">
        <f ca="1">0.000001*Stock!Z149*$E149</f>
        <v>0</v>
      </c>
      <c r="AA149" s="214">
        <f ca="1">0.000001*Stock!AA149*$E149</f>
        <v>0</v>
      </c>
      <c r="AB149" s="214">
        <f ca="1">0.000001*Stock!AB149*$E149</f>
        <v>0</v>
      </c>
      <c r="AC149" s="214">
        <f ca="1">0.000001*Stock!AC149*$E149</f>
        <v>0</v>
      </c>
      <c r="AD149" s="214">
        <f ca="1">0.000001*Stock!AD149*$E149</f>
        <v>0</v>
      </c>
      <c r="AE149" s="214">
        <f ca="1">0.000001*Stock!AE149*$E149</f>
        <v>0</v>
      </c>
      <c r="AF149" s="214">
        <f ca="1">0.000001*Stock!AF149*$E149</f>
        <v>0</v>
      </c>
      <c r="AG149" s="214">
        <f ca="1">0.000001*Stock!AG149*$E149</f>
        <v>0</v>
      </c>
      <c r="AH149" s="214">
        <f ca="1">0.000001*Stock!AH149*$E149</f>
        <v>0</v>
      </c>
      <c r="AI149" s="214">
        <f ca="1">0.000001*Stock!AI149*$E149</f>
        <v>0</v>
      </c>
      <c r="AJ149" s="214">
        <f ca="1">0.000001*Stock!AJ149*$E149</f>
        <v>0</v>
      </c>
      <c r="AK149" s="214">
        <f ca="1">0.000001*Stock!AK149*$E149</f>
        <v>0</v>
      </c>
      <c r="AL149" s="214">
        <f ca="1">0.000001*Stock!AL149*$E149</f>
        <v>0</v>
      </c>
      <c r="AM149" s="214">
        <f ca="1">0.000001*Stock!AM149*$E149</f>
        <v>0</v>
      </c>
      <c r="AN149" s="214">
        <f ca="1">0.000001*Stock!AN149*$E149</f>
        <v>0</v>
      </c>
      <c r="AO149" s="214">
        <f ca="1">0.000001*Stock!AO149*$E149</f>
        <v>0</v>
      </c>
      <c r="AP149" s="214">
        <f ca="1">0.000001*Stock!AP149*$E149</f>
        <v>0</v>
      </c>
      <c r="AQ149" s="214">
        <f ca="1">0.000001*Stock!AQ149*$E149</f>
        <v>0</v>
      </c>
      <c r="AR149" s="214">
        <f ca="1">0.000001*Stock!AR149*$E149</f>
        <v>0</v>
      </c>
      <c r="AS149" s="214">
        <f ca="1">0.000001*Stock!AS149*$E149</f>
        <v>0</v>
      </c>
      <c r="AT149" s="214">
        <f ca="1">0.000001*Stock!AT149*$E149</f>
        <v>0</v>
      </c>
      <c r="AU149" s="214">
        <f>0.000001*Stock!AU149*$E149</f>
        <v>0</v>
      </c>
      <c r="AV149" s="214">
        <f>0.000001*Stock!AV149*$E149</f>
        <v>0</v>
      </c>
      <c r="AW149" s="214">
        <f>0.000001*Stock!AW149*$E149</f>
        <v>0</v>
      </c>
      <c r="AX149" s="218">
        <f>0.000001*Stock!AX149*(2*$E149/3+$F149/3)</f>
        <v>0</v>
      </c>
      <c r="AY149" s="218">
        <f>0.000001*Stock!AY149*($E149/3+2*$F149/3)</f>
        <v>0</v>
      </c>
      <c r="AZ149" s="214">
        <f>0.000001*Stock!AZ149*$F149</f>
        <v>0</v>
      </c>
      <c r="BA149" s="214">
        <f>0.000001*Stock!BA149*$F149</f>
        <v>0</v>
      </c>
      <c r="BB149" s="214">
        <f>0.000001*Stock!BB149*$F149</f>
        <v>0</v>
      </c>
      <c r="BC149" s="214">
        <f>0.000001*Stock!BC149*$F149</f>
        <v>0</v>
      </c>
      <c r="BD149" s="214">
        <f>0.000001*Stock!BD149*$F149</f>
        <v>0</v>
      </c>
      <c r="BE149" s="214">
        <f>0.000001*Stock!BE149*$F149</f>
        <v>0</v>
      </c>
      <c r="BF149" s="214">
        <f>0.000001*Stock!BF149*$F149</f>
        <v>0</v>
      </c>
      <c r="BG149" s="214">
        <f>0.000001*Stock!BG149*$F149</f>
        <v>0</v>
      </c>
      <c r="BH149" s="214">
        <f>0.000001*Stock!BH149*$F149</f>
        <v>0</v>
      </c>
      <c r="BI149" s="214">
        <f>0.000001*Stock!BI149*$F149</f>
        <v>0</v>
      </c>
      <c r="BJ149" s="214">
        <f>0.000001*Stock!BJ149*$F149</f>
        <v>0</v>
      </c>
      <c r="BK149" s="214">
        <f>0.000001*Stock!BK149*$F149</f>
        <v>0</v>
      </c>
      <c r="BL149" s="214">
        <f>0.000001*Stock!BL149*$F149</f>
        <v>0</v>
      </c>
      <c r="BM149" s="214">
        <f>0.000001*Stock!BM149*$F149</f>
        <v>0</v>
      </c>
      <c r="BN149" s="214">
        <f>0.000001*Stock!BN149*$F149</f>
        <v>0</v>
      </c>
      <c r="BO149" s="214">
        <f>0.000001*Stock!BO149*$F149</f>
        <v>0</v>
      </c>
      <c r="BP149" s="214">
        <f>0.000001*Stock!BP149*$F149</f>
        <v>0</v>
      </c>
      <c r="BQ149" s="214">
        <f>0.000001*Stock!BQ149*$F149</f>
        <v>0</v>
      </c>
      <c r="BR149" s="214">
        <f>0.000001*Stock!BR149*$F149</f>
        <v>0</v>
      </c>
      <c r="BS149" s="214">
        <f>0.000001*Stock!BS149*$F149</f>
        <v>0</v>
      </c>
      <c r="BT149" s="214">
        <f>0.000001*Stock!BT149*$F149</f>
        <v>0</v>
      </c>
      <c r="BU149" s="214">
        <f>0.000001*Stock!BU149*$F149</f>
        <v>0</v>
      </c>
      <c r="BV149" s="214">
        <f>0.000001*Stock!BV149*$F149</f>
        <v>0</v>
      </c>
      <c r="BW149" s="214">
        <f>0.000001*Stock!BW149*$F149</f>
        <v>0</v>
      </c>
      <c r="BX149" s="214">
        <f>0.000001*Stock!BX149*$F149</f>
        <v>0</v>
      </c>
      <c r="BY149" s="214">
        <f>0.000001*Stock!BY149*$F149</f>
        <v>0</v>
      </c>
      <c r="BZ149" s="214">
        <f>0.000001*Stock!BZ149*$F149</f>
        <v>0</v>
      </c>
      <c r="CA149" s="214">
        <f>0.000001*Stock!CA149*$F149</f>
        <v>0</v>
      </c>
      <c r="CB149" s="214">
        <f>0.000001*Stock!CB149*$F149</f>
        <v>0</v>
      </c>
      <c r="CC149" s="214">
        <f>0.000001*Stock!CC149*$F149</f>
        <v>0</v>
      </c>
      <c r="CD149" s="214">
        <f>0.000001*Stock!CD149*$F149</f>
        <v>0</v>
      </c>
      <c r="CE149" s="214">
        <f>0.000001*Stock!CE149*$F149</f>
        <v>0</v>
      </c>
    </row>
    <row r="150" spans="2:84" s="207" customFormat="1" x14ac:dyDescent="0.25">
      <c r="B150" s="329"/>
      <c r="C150" s="209" t="s">
        <v>37</v>
      </c>
      <c r="E150" s="35">
        <f>'Life&amp;Use'!AE19</f>
        <v>504</v>
      </c>
      <c r="F150" s="64"/>
      <c r="G150" s="28"/>
      <c r="H150" s="28"/>
      <c r="I150" s="28"/>
      <c r="J150" s="28"/>
      <c r="K150" s="28"/>
      <c r="L150" s="28"/>
      <c r="M150" s="28"/>
      <c r="N150" s="28"/>
      <c r="O150" s="28"/>
      <c r="P150" s="28"/>
      <c r="Q150" s="28"/>
      <c r="R150" s="28"/>
      <c r="S150" s="28"/>
      <c r="T150" s="28"/>
      <c r="U150" s="28"/>
      <c r="V150" s="28"/>
      <c r="W150" s="214">
        <f ca="1">0.000001*Stock!W150*$E150</f>
        <v>0</v>
      </c>
      <c r="X150" s="214">
        <f ca="1">0.000001*Stock!X150*$E150</f>
        <v>0</v>
      </c>
      <c r="Y150" s="214">
        <f ca="1">0.000001*Stock!Y150*$E150</f>
        <v>0</v>
      </c>
      <c r="Z150" s="214">
        <f ca="1">0.000001*Stock!Z150*$E150</f>
        <v>0</v>
      </c>
      <c r="AA150" s="214">
        <f ca="1">0.000001*Stock!AA150*$E150</f>
        <v>0</v>
      </c>
      <c r="AB150" s="214">
        <f ca="1">0.000001*Stock!AB150*$E150</f>
        <v>0</v>
      </c>
      <c r="AC150" s="214">
        <f ca="1">0.000001*Stock!AC150*$E150</f>
        <v>0</v>
      </c>
      <c r="AD150" s="214">
        <f ca="1">0.000001*Stock!AD150*$E150</f>
        <v>0</v>
      </c>
      <c r="AE150" s="214">
        <f ca="1">0.000001*Stock!AE150*$E150</f>
        <v>0</v>
      </c>
      <c r="AF150" s="214">
        <f ca="1">0.000001*Stock!AF150*$E150</f>
        <v>0</v>
      </c>
      <c r="AG150" s="214">
        <f ca="1">0.000001*Stock!AG150*$E150</f>
        <v>0</v>
      </c>
      <c r="AH150" s="214">
        <f ca="1">0.000001*Stock!AH150*$E150</f>
        <v>0</v>
      </c>
      <c r="AI150" s="214">
        <f ca="1">0.000001*Stock!AI150*$E150</f>
        <v>0</v>
      </c>
      <c r="AJ150" s="214">
        <f ca="1">0.000001*Stock!AJ150*$E150</f>
        <v>0</v>
      </c>
      <c r="AK150" s="214">
        <f ca="1">0.000001*Stock!AK150*$E150</f>
        <v>0</v>
      </c>
      <c r="AL150" s="214">
        <f ca="1">0.000001*Stock!AL150*$E150</f>
        <v>0</v>
      </c>
      <c r="AM150" s="214">
        <f ca="1">0.000001*Stock!AM150*$E150</f>
        <v>0</v>
      </c>
      <c r="AN150" s="214">
        <f ca="1">0.000001*Stock!AN150*$E150</f>
        <v>0</v>
      </c>
      <c r="AO150" s="214">
        <f ca="1">0.000001*Stock!AO150*$E150</f>
        <v>0</v>
      </c>
      <c r="AP150" s="214">
        <f ca="1">0.000001*Stock!AP150*$E150</f>
        <v>0</v>
      </c>
      <c r="AQ150" s="214">
        <f ca="1">0.000001*Stock!AQ150*$E150</f>
        <v>0</v>
      </c>
      <c r="AR150" s="214">
        <f ca="1">0.000001*Stock!AR150*$E150</f>
        <v>0</v>
      </c>
      <c r="AS150" s="214">
        <f ca="1">0.000001*Stock!AS150*$E150</f>
        <v>0</v>
      </c>
      <c r="AT150" s="214">
        <f ca="1">0.000001*Stock!AT150*$E150</f>
        <v>0</v>
      </c>
      <c r="AU150" s="214">
        <f>0.000001*Stock!AU150*$E150</f>
        <v>0</v>
      </c>
      <c r="AV150" s="214">
        <f>0.000001*Stock!AV150*$E150</f>
        <v>0</v>
      </c>
      <c r="AW150" s="214">
        <f>0.000001*Stock!AW150*$E150</f>
        <v>0</v>
      </c>
      <c r="AX150" s="218">
        <f>0.000001*Stock!AX150*(2*$E150/3+$F150/3)</f>
        <v>0</v>
      </c>
      <c r="AY150" s="218">
        <f>0.000001*Stock!AY150*($E150/3+2*$F150/3)</f>
        <v>0</v>
      </c>
      <c r="AZ150" s="214">
        <f>0.000001*Stock!AZ150*$F150</f>
        <v>0</v>
      </c>
      <c r="BA150" s="214">
        <f>0.000001*Stock!BA150*$F150</f>
        <v>0</v>
      </c>
      <c r="BB150" s="214">
        <f>0.000001*Stock!BB150*$F150</f>
        <v>0</v>
      </c>
      <c r="BC150" s="214">
        <f>0.000001*Stock!BC150*$F150</f>
        <v>0</v>
      </c>
      <c r="BD150" s="214">
        <f>0.000001*Stock!BD150*$F150</f>
        <v>0</v>
      </c>
      <c r="BE150" s="214">
        <f>0.000001*Stock!BE150*$F150</f>
        <v>0</v>
      </c>
      <c r="BF150" s="214">
        <f>0.000001*Stock!BF150*$F150</f>
        <v>0</v>
      </c>
      <c r="BG150" s="214">
        <f>0.000001*Stock!BG150*$F150</f>
        <v>0</v>
      </c>
      <c r="BH150" s="214">
        <f>0.000001*Stock!BH150*$F150</f>
        <v>0</v>
      </c>
      <c r="BI150" s="214">
        <f>0.000001*Stock!BI150*$F150</f>
        <v>0</v>
      </c>
      <c r="BJ150" s="214">
        <f>0.000001*Stock!BJ150*$F150</f>
        <v>0</v>
      </c>
      <c r="BK150" s="214">
        <f>0.000001*Stock!BK150*$F150</f>
        <v>0</v>
      </c>
      <c r="BL150" s="214">
        <f>0.000001*Stock!BL150*$F150</f>
        <v>0</v>
      </c>
      <c r="BM150" s="214">
        <f>0.000001*Stock!BM150*$F150</f>
        <v>0</v>
      </c>
      <c r="BN150" s="214">
        <f>0.000001*Stock!BN150*$F150</f>
        <v>0</v>
      </c>
      <c r="BO150" s="214">
        <f>0.000001*Stock!BO150*$F150</f>
        <v>0</v>
      </c>
      <c r="BP150" s="214">
        <f>0.000001*Stock!BP150*$F150</f>
        <v>0</v>
      </c>
      <c r="BQ150" s="214">
        <f>0.000001*Stock!BQ150*$F150</f>
        <v>0</v>
      </c>
      <c r="BR150" s="214">
        <f>0.000001*Stock!BR150*$F150</f>
        <v>0</v>
      </c>
      <c r="BS150" s="214">
        <f>0.000001*Stock!BS150*$F150</f>
        <v>0</v>
      </c>
      <c r="BT150" s="214">
        <f>0.000001*Stock!BT150*$F150</f>
        <v>0</v>
      </c>
      <c r="BU150" s="214">
        <f>0.000001*Stock!BU150*$F150</f>
        <v>0</v>
      </c>
      <c r="BV150" s="214">
        <f>0.000001*Stock!BV150*$F150</f>
        <v>0</v>
      </c>
      <c r="BW150" s="214">
        <f>0.000001*Stock!BW150*$F150</f>
        <v>0</v>
      </c>
      <c r="BX150" s="214">
        <f>0.000001*Stock!BX150*$F150</f>
        <v>0</v>
      </c>
      <c r="BY150" s="214">
        <f>0.000001*Stock!BY150*$F150</f>
        <v>0</v>
      </c>
      <c r="BZ150" s="214">
        <f>0.000001*Stock!BZ150*$F150</f>
        <v>0</v>
      </c>
      <c r="CA150" s="214">
        <f>0.000001*Stock!CA150*$F150</f>
        <v>0</v>
      </c>
      <c r="CB150" s="214">
        <f>0.000001*Stock!CB150*$F150</f>
        <v>0</v>
      </c>
      <c r="CC150" s="214">
        <f>0.000001*Stock!CC150*$F150</f>
        <v>0</v>
      </c>
      <c r="CD150" s="214">
        <f>0.000001*Stock!CD150*$F150</f>
        <v>0</v>
      </c>
      <c r="CE150" s="214">
        <f>0.000001*Stock!CE150*$F150</f>
        <v>0</v>
      </c>
    </row>
    <row r="151" spans="2:84" x14ac:dyDescent="0.25">
      <c r="B151" s="5"/>
      <c r="C151" s="3" t="s">
        <v>27</v>
      </c>
      <c r="E151" s="61"/>
      <c r="F151" s="220"/>
      <c r="G151" s="17"/>
      <c r="H151" s="17"/>
      <c r="I151" s="17"/>
      <c r="J151" s="17"/>
      <c r="K151" s="17"/>
      <c r="L151" s="17"/>
      <c r="M151" s="17"/>
      <c r="N151" s="17"/>
      <c r="O151" s="17"/>
      <c r="P151" s="17"/>
      <c r="Q151" s="17"/>
      <c r="R151" s="17"/>
      <c r="S151" s="17"/>
      <c r="T151" s="17"/>
      <c r="U151" s="17"/>
      <c r="V151" s="17"/>
      <c r="W151" s="32">
        <f ca="1">W128+W131+W138+W141+W145+W148+W149+W150</f>
        <v>3.3727628988979559</v>
      </c>
      <c r="X151" s="32">
        <f t="shared" ref="X151:CE151" ca="1" si="185">X128+X131+X138+X141+X145+X148+X149+X150</f>
        <v>3.4505585474955183</v>
      </c>
      <c r="Y151" s="32">
        <f t="shared" ca="1" si="185"/>
        <v>3.5353102815447133</v>
      </c>
      <c r="Z151" s="32">
        <f t="shared" ca="1" si="185"/>
        <v>3.6181496970484774</v>
      </c>
      <c r="AA151" s="32">
        <f t="shared" ca="1" si="185"/>
        <v>3.6915593544280765</v>
      </c>
      <c r="AB151" s="32">
        <f t="shared" ca="1" si="185"/>
        <v>3.7685637560932888</v>
      </c>
      <c r="AC151" s="32">
        <f t="shared" ca="1" si="185"/>
        <v>3.8527121809664813</v>
      </c>
      <c r="AD151" s="32">
        <f t="shared" ca="1" si="185"/>
        <v>3.9477151601169043</v>
      </c>
      <c r="AE151" s="32">
        <f t="shared" ca="1" si="185"/>
        <v>4.0508860077497051</v>
      </c>
      <c r="AF151" s="32">
        <f t="shared" ca="1" si="185"/>
        <v>4.1781028014623152</v>
      </c>
      <c r="AG151" s="32">
        <f t="shared" ca="1" si="185"/>
        <v>4.320262012957647</v>
      </c>
      <c r="AH151" s="32">
        <f t="shared" ca="1" si="185"/>
        <v>4.4666221869311862</v>
      </c>
      <c r="AI151" s="32">
        <f t="shared" ca="1" si="185"/>
        <v>4.6019515384357703</v>
      </c>
      <c r="AJ151" s="32">
        <f t="shared" ca="1" si="185"/>
        <v>4.7506485893515817</v>
      </c>
      <c r="AK151" s="32">
        <f t="shared" ca="1" si="185"/>
        <v>4.93837887166631</v>
      </c>
      <c r="AL151" s="32">
        <f t="shared" ca="1" si="185"/>
        <v>5.1707323870136106</v>
      </c>
      <c r="AM151" s="32">
        <f t="shared" ca="1" si="185"/>
        <v>5.4222627627564659</v>
      </c>
      <c r="AN151" s="32">
        <f t="shared" ca="1" si="185"/>
        <v>5.6817195260215554</v>
      </c>
      <c r="AO151" s="32">
        <f t="shared" ca="1" si="185"/>
        <v>5.9437661185529977</v>
      </c>
      <c r="AP151" s="32">
        <f t="shared" ca="1" si="185"/>
        <v>6.2003634216878369</v>
      </c>
      <c r="AQ151" s="32">
        <f t="shared" ca="1" si="185"/>
        <v>6.4583523722606095</v>
      </c>
      <c r="AR151" s="32">
        <f t="shared" ca="1" si="185"/>
        <v>6.6564647591403423</v>
      </c>
      <c r="AS151" s="32">
        <f t="shared" ca="1" si="185"/>
        <v>6.746994306043729</v>
      </c>
      <c r="AT151" s="32">
        <f t="shared" ca="1" si="185"/>
        <v>6.7605998079761216</v>
      </c>
      <c r="AU151" s="32">
        <f t="shared" si="185"/>
        <v>0</v>
      </c>
      <c r="AV151" s="32">
        <f t="shared" si="185"/>
        <v>0</v>
      </c>
      <c r="AW151" s="32">
        <f t="shared" si="185"/>
        <v>0</v>
      </c>
      <c r="AX151" s="32">
        <f t="shared" si="185"/>
        <v>0</v>
      </c>
      <c r="AY151" s="32">
        <f t="shared" si="185"/>
        <v>0</v>
      </c>
      <c r="AZ151" s="32">
        <f t="shared" si="185"/>
        <v>0</v>
      </c>
      <c r="BA151" s="32">
        <f t="shared" si="185"/>
        <v>0</v>
      </c>
      <c r="BB151" s="32">
        <f t="shared" si="185"/>
        <v>0</v>
      </c>
      <c r="BC151" s="32">
        <f t="shared" si="185"/>
        <v>0</v>
      </c>
      <c r="BD151" s="32">
        <f t="shared" si="185"/>
        <v>0</v>
      </c>
      <c r="BE151" s="32">
        <f t="shared" si="185"/>
        <v>0</v>
      </c>
      <c r="BF151" s="32">
        <f t="shared" si="185"/>
        <v>0</v>
      </c>
      <c r="BG151" s="32">
        <f t="shared" si="185"/>
        <v>0</v>
      </c>
      <c r="BH151" s="32">
        <f t="shared" si="185"/>
        <v>0</v>
      </c>
      <c r="BI151" s="32">
        <f t="shared" si="185"/>
        <v>0</v>
      </c>
      <c r="BJ151" s="32">
        <f t="shared" si="185"/>
        <v>0</v>
      </c>
      <c r="BK151" s="32">
        <f t="shared" si="185"/>
        <v>0</v>
      </c>
      <c r="BL151" s="32">
        <f t="shared" si="185"/>
        <v>0</v>
      </c>
      <c r="BM151" s="32">
        <f t="shared" si="185"/>
        <v>0</v>
      </c>
      <c r="BN151" s="32">
        <f t="shared" si="185"/>
        <v>0</v>
      </c>
      <c r="BO151" s="32">
        <f t="shared" si="185"/>
        <v>0</v>
      </c>
      <c r="BP151" s="32">
        <f t="shared" si="185"/>
        <v>0</v>
      </c>
      <c r="BQ151" s="32">
        <f t="shared" si="185"/>
        <v>0</v>
      </c>
      <c r="BR151" s="32">
        <f t="shared" si="185"/>
        <v>0</v>
      </c>
      <c r="BS151" s="32">
        <f t="shared" si="185"/>
        <v>0</v>
      </c>
      <c r="BT151" s="32">
        <f t="shared" si="185"/>
        <v>0</v>
      </c>
      <c r="BU151" s="32">
        <f t="shared" si="185"/>
        <v>0</v>
      </c>
      <c r="BV151" s="32">
        <f t="shared" si="185"/>
        <v>0</v>
      </c>
      <c r="BW151" s="32">
        <f t="shared" si="185"/>
        <v>0</v>
      </c>
      <c r="BX151" s="32">
        <f t="shared" si="185"/>
        <v>0</v>
      </c>
      <c r="BY151" s="32">
        <f t="shared" si="185"/>
        <v>0</v>
      </c>
      <c r="BZ151" s="32">
        <f t="shared" si="185"/>
        <v>0</v>
      </c>
      <c r="CA151" s="32">
        <f t="shared" si="185"/>
        <v>0</v>
      </c>
      <c r="CB151" s="32">
        <f t="shared" si="185"/>
        <v>0</v>
      </c>
      <c r="CC151" s="32">
        <f t="shared" si="185"/>
        <v>0</v>
      </c>
      <c r="CD151" s="32">
        <f t="shared" si="185"/>
        <v>0</v>
      </c>
      <c r="CE151" s="32">
        <f t="shared" si="185"/>
        <v>0</v>
      </c>
    </row>
    <row r="152" spans="2:84" ht="34.200000000000003" customHeight="1" x14ac:dyDescent="0.25"/>
    <row r="153" spans="2:84" x14ac:dyDescent="0.25">
      <c r="AK153" s="174" t="s">
        <v>93</v>
      </c>
      <c r="AN153" s="174"/>
      <c r="AO153" s="174"/>
      <c r="AP153" s="174"/>
      <c r="AQ153" s="174"/>
      <c r="AR153" s="174"/>
      <c r="AS153" s="174"/>
      <c r="AT153" s="174"/>
      <c r="AU153" s="174"/>
      <c r="AV153" s="174"/>
      <c r="AW153" s="174"/>
      <c r="AX153" s="174"/>
      <c r="AY153" s="174"/>
      <c r="AZ153" s="174"/>
      <c r="BA153" s="174"/>
      <c r="BB153" s="174"/>
      <c r="BC153" s="174"/>
      <c r="BD153" s="174"/>
      <c r="BE153" s="174"/>
      <c r="BF153" s="174"/>
      <c r="BG153" s="174"/>
      <c r="BH153" s="174"/>
      <c r="BI153" s="174"/>
      <c r="BJ153" s="174"/>
      <c r="BK153" s="174"/>
      <c r="BL153" s="174"/>
      <c r="BM153" s="174"/>
      <c r="BN153" s="174"/>
      <c r="BO153" s="174"/>
      <c r="BP153" s="174"/>
      <c r="BQ153" s="174"/>
      <c r="BR153" s="174"/>
      <c r="BS153" s="174"/>
      <c r="BT153" s="174"/>
      <c r="BU153" s="174"/>
      <c r="BV153" s="174"/>
      <c r="BW153" s="174"/>
      <c r="BX153" s="174"/>
      <c r="BY153" s="174"/>
      <c r="BZ153" s="174"/>
      <c r="CA153" s="174"/>
      <c r="CB153" s="174"/>
      <c r="CC153" s="174"/>
      <c r="CD153" s="174"/>
      <c r="CE153" s="174"/>
      <c r="CF153" s="174"/>
    </row>
    <row r="154" spans="2:84" x14ac:dyDescent="0.25">
      <c r="AM154" s="337" t="s">
        <v>95</v>
      </c>
      <c r="AN154" s="337"/>
      <c r="AO154" s="182" t="s">
        <v>41</v>
      </c>
      <c r="AP154" s="217">
        <v>2009</v>
      </c>
      <c r="AQ154" s="80">
        <v>2010</v>
      </c>
      <c r="AR154" s="80">
        <v>2011</v>
      </c>
      <c r="AS154" s="80">
        <v>2012</v>
      </c>
      <c r="AT154" s="80">
        <v>2013</v>
      </c>
      <c r="AU154" s="80">
        <v>2014</v>
      </c>
      <c r="AV154" s="80">
        <v>2015</v>
      </c>
      <c r="AW154" s="80">
        <v>2016</v>
      </c>
      <c r="AX154" s="80">
        <v>2017</v>
      </c>
      <c r="AY154" s="80">
        <v>2018</v>
      </c>
      <c r="AZ154" s="80">
        <v>2019</v>
      </c>
      <c r="BA154" s="80">
        <v>2020</v>
      </c>
      <c r="BB154" s="80">
        <v>2021</v>
      </c>
      <c r="BC154" s="80">
        <v>2022</v>
      </c>
      <c r="BD154" s="80">
        <v>2023</v>
      </c>
      <c r="BE154" s="80">
        <v>2024</v>
      </c>
      <c r="BF154" s="80">
        <v>2025</v>
      </c>
      <c r="BG154" s="80">
        <f t="shared" ref="BG154" si="186">BF154+1</f>
        <v>2026</v>
      </c>
      <c r="BH154" s="80">
        <f t="shared" ref="BH154" si="187">BG154+1</f>
        <v>2027</v>
      </c>
      <c r="BI154" s="80">
        <f t="shared" ref="BI154" si="188">BH154+1</f>
        <v>2028</v>
      </c>
      <c r="BJ154" s="80">
        <f t="shared" ref="BJ154" si="189">BI154+1</f>
        <v>2029</v>
      </c>
      <c r="BK154" s="80">
        <f t="shared" ref="BK154" si="190">BJ154+1</f>
        <v>2030</v>
      </c>
      <c r="BL154" s="80">
        <f t="shared" ref="BL154" si="191">BK154+1</f>
        <v>2031</v>
      </c>
      <c r="BM154" s="80">
        <f t="shared" ref="BM154" si="192">BL154+1</f>
        <v>2032</v>
      </c>
      <c r="BN154" s="80">
        <f t="shared" ref="BN154" si="193">BM154+1</f>
        <v>2033</v>
      </c>
      <c r="BO154" s="80">
        <f t="shared" ref="BO154" si="194">BN154+1</f>
        <v>2034</v>
      </c>
      <c r="BP154" s="80">
        <f t="shared" ref="BP154" si="195">BO154+1</f>
        <v>2035</v>
      </c>
      <c r="BQ154" s="80">
        <f t="shared" ref="BQ154" si="196">BP154+1</f>
        <v>2036</v>
      </c>
      <c r="BR154" s="80">
        <f t="shared" ref="BR154" si="197">BQ154+1</f>
        <v>2037</v>
      </c>
      <c r="BS154" s="80">
        <f t="shared" ref="BS154" si="198">BR154+1</f>
        <v>2038</v>
      </c>
      <c r="BT154" s="80">
        <f t="shared" ref="BT154" si="199">BS154+1</f>
        <v>2039</v>
      </c>
      <c r="BU154" s="80">
        <f t="shared" ref="BU154" si="200">BT154+1</f>
        <v>2040</v>
      </c>
      <c r="BV154" s="80">
        <f t="shared" ref="BV154" si="201">BU154+1</f>
        <v>2041</v>
      </c>
      <c r="BW154" s="80">
        <f t="shared" ref="BW154" si="202">BV154+1</f>
        <v>2042</v>
      </c>
      <c r="BX154" s="80">
        <f t="shared" ref="BX154" si="203">BW154+1</f>
        <v>2043</v>
      </c>
      <c r="BY154" s="80">
        <f t="shared" ref="BY154" si="204">BX154+1</f>
        <v>2044</v>
      </c>
      <c r="BZ154" s="80">
        <f t="shared" ref="BZ154" si="205">BY154+1</f>
        <v>2045</v>
      </c>
      <c r="CA154" s="80">
        <f t="shared" ref="CA154" si="206">BZ154+1</f>
        <v>2046</v>
      </c>
      <c r="CB154" s="80">
        <f t="shared" ref="CB154" si="207">CA154+1</f>
        <v>2047</v>
      </c>
      <c r="CC154" s="80">
        <f t="shared" ref="CC154" si="208">CB154+1</f>
        <v>2048</v>
      </c>
      <c r="CD154" s="80">
        <f t="shared" ref="CD154" si="209">CC154+1</f>
        <v>2049</v>
      </c>
      <c r="CE154" s="80">
        <f t="shared" ref="CE154" si="210">CD154+1</f>
        <v>2050</v>
      </c>
    </row>
    <row r="155" spans="2:84" x14ac:dyDescent="0.25">
      <c r="AM155" s="13" t="s">
        <v>5</v>
      </c>
      <c r="AN155" s="13" t="s">
        <v>94</v>
      </c>
      <c r="AO155" s="182" t="s">
        <v>34</v>
      </c>
      <c r="AP155" s="34">
        <f>'Life&amp;Use'!E76</f>
        <v>600</v>
      </c>
      <c r="AQ155" s="34">
        <f>'Life&amp;Use'!F76</f>
        <v>600</v>
      </c>
      <c r="AR155" s="34">
        <f>'Life&amp;Use'!G76</f>
        <v>600</v>
      </c>
      <c r="AS155" s="34">
        <f>'Life&amp;Use'!H76</f>
        <v>600</v>
      </c>
      <c r="AT155" s="34">
        <f>'Life&amp;Use'!I76</f>
        <v>600</v>
      </c>
      <c r="AU155" s="34">
        <f>'Life&amp;Use'!J76</f>
        <v>0</v>
      </c>
      <c r="AV155" s="34">
        <f>'Life&amp;Use'!K76</f>
        <v>0</v>
      </c>
      <c r="AW155" s="34">
        <f>'Life&amp;Use'!L76</f>
        <v>0</v>
      </c>
      <c r="AX155" s="34">
        <f>'Life&amp;Use'!M76</f>
        <v>0</v>
      </c>
      <c r="AY155" s="34">
        <f>'Life&amp;Use'!N76</f>
        <v>0</v>
      </c>
      <c r="AZ155" s="34">
        <f>'Life&amp;Use'!O76</f>
        <v>0</v>
      </c>
      <c r="BA155" s="34">
        <f>'Life&amp;Use'!P76</f>
        <v>0</v>
      </c>
      <c r="BB155" s="34">
        <f>'Life&amp;Use'!Q76</f>
        <v>0</v>
      </c>
      <c r="BC155" s="34">
        <f>'Life&amp;Use'!R76</f>
        <v>0</v>
      </c>
      <c r="BD155" s="34">
        <f>'Life&amp;Use'!S76</f>
        <v>0</v>
      </c>
      <c r="BE155" s="34">
        <f>'Life&amp;Use'!T76</f>
        <v>0</v>
      </c>
      <c r="BF155" s="34">
        <f>'Life&amp;Use'!U76</f>
        <v>0</v>
      </c>
      <c r="BG155" s="34">
        <f>'Life&amp;Use'!V76</f>
        <v>0</v>
      </c>
      <c r="BH155" s="34">
        <f>'Life&amp;Use'!W76</f>
        <v>0</v>
      </c>
      <c r="BI155" s="34">
        <f>'Life&amp;Use'!X76</f>
        <v>0</v>
      </c>
      <c r="BJ155" s="34">
        <f>'Life&amp;Use'!Y76</f>
        <v>0</v>
      </c>
      <c r="BK155" s="34">
        <f>'Life&amp;Use'!Z76</f>
        <v>0</v>
      </c>
      <c r="BL155" s="34">
        <f>'Life&amp;Use'!AA76</f>
        <v>0</v>
      </c>
      <c r="BM155" s="34">
        <f>'Life&amp;Use'!AB76</f>
        <v>0</v>
      </c>
      <c r="BN155" s="34">
        <f>'Life&amp;Use'!AC76</f>
        <v>0</v>
      </c>
      <c r="BO155" s="34">
        <f>'Life&amp;Use'!AD76</f>
        <v>0</v>
      </c>
      <c r="BP155" s="34">
        <f>'Life&amp;Use'!AE76</f>
        <v>0</v>
      </c>
      <c r="BQ155" s="34">
        <f>'Life&amp;Use'!AF76</f>
        <v>0</v>
      </c>
      <c r="BR155" s="34">
        <f>'Life&amp;Use'!AG76</f>
        <v>0</v>
      </c>
      <c r="BS155" s="34">
        <f>'Life&amp;Use'!AH76</f>
        <v>0</v>
      </c>
      <c r="BT155" s="34">
        <f>'Life&amp;Use'!AI76</f>
        <v>0</v>
      </c>
      <c r="BU155" s="34">
        <f>'Life&amp;Use'!AJ76</f>
        <v>0</v>
      </c>
      <c r="BV155" s="34">
        <f>'Life&amp;Use'!AK76</f>
        <v>0</v>
      </c>
      <c r="BW155" s="34">
        <f>'Life&amp;Use'!AL76</f>
        <v>0</v>
      </c>
      <c r="BX155" s="34">
        <f>'Life&amp;Use'!AM76</f>
        <v>0</v>
      </c>
      <c r="BY155" s="34">
        <f>'Life&amp;Use'!AN76</f>
        <v>0</v>
      </c>
      <c r="BZ155" s="34">
        <f>'Life&amp;Use'!AO76</f>
        <v>0</v>
      </c>
      <c r="CA155" s="34">
        <f>'Life&amp;Use'!AP76</f>
        <v>0</v>
      </c>
      <c r="CB155" s="34">
        <f>'Life&amp;Use'!AQ76</f>
        <v>0</v>
      </c>
      <c r="CC155" s="34">
        <f>'Life&amp;Use'!AR76</f>
        <v>0</v>
      </c>
      <c r="CD155" s="34">
        <f>'Life&amp;Use'!AS76</f>
        <v>0</v>
      </c>
      <c r="CE155" s="34">
        <f>'Life&amp;Use'!AT76</f>
        <v>0</v>
      </c>
    </row>
    <row r="156" spans="2:84" x14ac:dyDescent="0.25">
      <c r="AM156" s="13" t="s">
        <v>5</v>
      </c>
      <c r="AN156" s="13" t="s">
        <v>68</v>
      </c>
      <c r="AO156" s="182" t="s">
        <v>34</v>
      </c>
      <c r="AP156" s="34">
        <f>'Life&amp;Use'!E64</f>
        <v>1800</v>
      </c>
      <c r="AQ156" s="34">
        <f>'Life&amp;Use'!F64</f>
        <v>1800</v>
      </c>
      <c r="AR156" s="34">
        <f>'Life&amp;Use'!G64</f>
        <v>1800</v>
      </c>
      <c r="AS156" s="34">
        <f>'Life&amp;Use'!H64</f>
        <v>1800</v>
      </c>
      <c r="AT156" s="34">
        <f>'Life&amp;Use'!I64</f>
        <v>1800</v>
      </c>
      <c r="AU156" s="34">
        <f>'Life&amp;Use'!J64</f>
        <v>0</v>
      </c>
      <c r="AV156" s="34">
        <f>'Life&amp;Use'!K64</f>
        <v>0</v>
      </c>
      <c r="AW156" s="34">
        <f>'Life&amp;Use'!L64</f>
        <v>0</v>
      </c>
      <c r="AX156" s="34">
        <f>'Life&amp;Use'!M64</f>
        <v>0</v>
      </c>
      <c r="AY156" s="34">
        <f>'Life&amp;Use'!N64</f>
        <v>0</v>
      </c>
      <c r="AZ156" s="34">
        <f>'Life&amp;Use'!O64</f>
        <v>0</v>
      </c>
      <c r="BA156" s="34">
        <f>'Life&amp;Use'!P64</f>
        <v>0</v>
      </c>
      <c r="BB156" s="34">
        <f>'Life&amp;Use'!Q64</f>
        <v>0</v>
      </c>
      <c r="BC156" s="34">
        <f>'Life&amp;Use'!R64</f>
        <v>0</v>
      </c>
      <c r="BD156" s="34">
        <f>'Life&amp;Use'!S64</f>
        <v>0</v>
      </c>
      <c r="BE156" s="34">
        <f>'Life&amp;Use'!T64</f>
        <v>0</v>
      </c>
      <c r="BF156" s="34">
        <f>'Life&amp;Use'!U64</f>
        <v>0</v>
      </c>
      <c r="BG156" s="34">
        <f>'Life&amp;Use'!V64</f>
        <v>0</v>
      </c>
      <c r="BH156" s="34">
        <f>'Life&amp;Use'!W64</f>
        <v>0</v>
      </c>
      <c r="BI156" s="34">
        <f>'Life&amp;Use'!X64</f>
        <v>0</v>
      </c>
      <c r="BJ156" s="34">
        <f>'Life&amp;Use'!Y64</f>
        <v>0</v>
      </c>
      <c r="BK156" s="34">
        <f>'Life&amp;Use'!Z64</f>
        <v>0</v>
      </c>
      <c r="BL156" s="34">
        <f>'Life&amp;Use'!AA64</f>
        <v>0</v>
      </c>
      <c r="BM156" s="34">
        <f>'Life&amp;Use'!AB64</f>
        <v>0</v>
      </c>
      <c r="BN156" s="34">
        <f>'Life&amp;Use'!AC64</f>
        <v>0</v>
      </c>
      <c r="BO156" s="34">
        <f>'Life&amp;Use'!AD64</f>
        <v>0</v>
      </c>
      <c r="BP156" s="34">
        <f>'Life&amp;Use'!AE64</f>
        <v>0</v>
      </c>
      <c r="BQ156" s="34">
        <f>'Life&amp;Use'!AF64</f>
        <v>0</v>
      </c>
      <c r="BR156" s="34">
        <f>'Life&amp;Use'!AG64</f>
        <v>0</v>
      </c>
      <c r="BS156" s="34">
        <f>'Life&amp;Use'!AH64</f>
        <v>0</v>
      </c>
      <c r="BT156" s="34">
        <f>'Life&amp;Use'!AI64</f>
        <v>0</v>
      </c>
      <c r="BU156" s="34">
        <f>'Life&amp;Use'!AJ64</f>
        <v>0</v>
      </c>
      <c r="BV156" s="34">
        <f>'Life&amp;Use'!AK64</f>
        <v>0</v>
      </c>
      <c r="BW156" s="34">
        <f>'Life&amp;Use'!AL64</f>
        <v>0</v>
      </c>
      <c r="BX156" s="34">
        <f>'Life&amp;Use'!AM64</f>
        <v>0</v>
      </c>
      <c r="BY156" s="34">
        <f>'Life&amp;Use'!AN64</f>
        <v>0</v>
      </c>
      <c r="BZ156" s="34">
        <f>'Life&amp;Use'!AO64</f>
        <v>0</v>
      </c>
      <c r="CA156" s="34">
        <f>'Life&amp;Use'!AP64</f>
        <v>0</v>
      </c>
      <c r="CB156" s="34">
        <f>'Life&amp;Use'!AQ64</f>
        <v>0</v>
      </c>
      <c r="CC156" s="34">
        <f>'Life&amp;Use'!AR64</f>
        <v>0</v>
      </c>
      <c r="CD156" s="34">
        <f>'Life&amp;Use'!AS64</f>
        <v>0</v>
      </c>
      <c r="CE156" s="34">
        <f>'Life&amp;Use'!AT64</f>
        <v>0</v>
      </c>
    </row>
    <row r="157" spans="2:84" x14ac:dyDescent="0.25">
      <c r="G157" s="4"/>
      <c r="H157" s="4"/>
      <c r="I157" s="4"/>
      <c r="J157" s="4"/>
      <c r="K157" s="4"/>
      <c r="L157" s="4"/>
      <c r="M157" s="4"/>
      <c r="N157" s="4"/>
      <c r="O157" s="4"/>
      <c r="P157" s="4"/>
      <c r="Q157" s="4"/>
      <c r="R157" s="4"/>
      <c r="S157" s="4"/>
      <c r="T157" s="4"/>
      <c r="U157" s="4"/>
      <c r="V157" s="4"/>
      <c r="W157" s="315" t="s">
        <v>167</v>
      </c>
      <c r="X157" s="316"/>
      <c r="Y157" s="317"/>
      <c r="Z157" s="13"/>
      <c r="AA157" s="305" t="s">
        <v>168</v>
      </c>
      <c r="AB157" s="305"/>
      <c r="AC157" s="305"/>
    </row>
    <row r="158" spans="2:84" ht="49.8" customHeight="1" x14ac:dyDescent="0.25">
      <c r="C158" s="259"/>
      <c r="G158" s="4"/>
      <c r="H158" s="4"/>
      <c r="I158" s="4"/>
      <c r="J158" s="4"/>
      <c r="K158" s="4"/>
      <c r="L158" s="4"/>
      <c r="M158" s="4"/>
      <c r="N158" s="4"/>
      <c r="O158" s="4"/>
      <c r="P158" s="4"/>
      <c r="Q158" s="4"/>
      <c r="R158" s="4"/>
      <c r="S158" s="4"/>
      <c r="T158" s="4"/>
      <c r="U158" s="4"/>
      <c r="V158" s="4"/>
      <c r="W158" s="269" t="s">
        <v>124</v>
      </c>
      <c r="X158" s="270" t="s">
        <v>63</v>
      </c>
      <c r="Y158" s="273" t="s">
        <v>166</v>
      </c>
      <c r="Z158" s="13"/>
      <c r="AA158" s="269" t="s">
        <v>124</v>
      </c>
      <c r="AB158" s="270" t="s">
        <v>63</v>
      </c>
      <c r="AC158" s="273" t="s">
        <v>166</v>
      </c>
    </row>
    <row r="159" spans="2:84" x14ac:dyDescent="0.25">
      <c r="C159" s="331" t="s">
        <v>309</v>
      </c>
      <c r="E159" s="13" t="s">
        <v>0</v>
      </c>
      <c r="G159" s="13"/>
      <c r="H159" s="4"/>
      <c r="I159" s="4"/>
      <c r="J159" s="4"/>
      <c r="K159" s="4"/>
      <c r="L159" s="4"/>
      <c r="M159" s="4"/>
      <c r="N159" s="4"/>
      <c r="O159" s="4"/>
      <c r="P159" s="4"/>
      <c r="Q159" s="4"/>
      <c r="R159" s="4"/>
      <c r="S159" s="4"/>
      <c r="T159" s="4"/>
      <c r="U159" s="4"/>
      <c r="V159" s="4"/>
      <c r="W159" s="262">
        <f ca="1">AO5/SUM(AO$5:AO$12)</f>
        <v>0.44744355499918687</v>
      </c>
      <c r="X159" s="264">
        <f ca="1">AO78/AO101</f>
        <v>0.1810578378754423</v>
      </c>
      <c r="Y159" s="266">
        <f ca="1">AO128/AO151</f>
        <v>0.61128577631414804</v>
      </c>
      <c r="Z159" s="13"/>
      <c r="AA159" s="262">
        <f ca="1">AT5/SUM(AT$5:AT$12)</f>
        <v>0.46619041359509322</v>
      </c>
      <c r="AB159" s="264">
        <f ca="1">AT78/AT101</f>
        <v>0.18197173018339738</v>
      </c>
      <c r="AC159" s="266">
        <f ca="1">AT128/AT151</f>
        <v>0.63481430868989652</v>
      </c>
    </row>
    <row r="160" spans="2:84" x14ac:dyDescent="0.25">
      <c r="C160" s="331"/>
      <c r="E160" s="13" t="s">
        <v>1</v>
      </c>
      <c r="G160" s="13"/>
      <c r="H160" s="4"/>
      <c r="I160" s="4"/>
      <c r="J160" s="4"/>
      <c r="K160" s="4"/>
      <c r="L160" s="4"/>
      <c r="M160" s="4"/>
      <c r="N160" s="4"/>
      <c r="O160" s="4"/>
      <c r="P160" s="4"/>
      <c r="Q160" s="4"/>
      <c r="R160" s="4"/>
      <c r="S160" s="4"/>
      <c r="T160" s="4"/>
      <c r="U160" s="4"/>
      <c r="V160" s="4"/>
      <c r="W160" s="262">
        <f ca="1">AO6/SUM(AO$5:AO$12)</f>
        <v>0.15866121986466969</v>
      </c>
      <c r="X160" s="264">
        <f ca="1">AO81/AO101</f>
        <v>0.23570670466899815</v>
      </c>
      <c r="Y160" s="266">
        <f ca="1">AO131/AO151</f>
        <v>0.1112739068025157</v>
      </c>
      <c r="Z160" s="13"/>
      <c r="AA160" s="262">
        <f ca="1">AT6/SUM(AT$5:AT$12)</f>
        <v>0.22282490585381584</v>
      </c>
      <c r="AB160" s="264">
        <f ca="1">AT81/AT101</f>
        <v>0.34380918163308188</v>
      </c>
      <c r="AC160" s="266">
        <f ca="1">AT131/AT151</f>
        <v>0.15104623324075345</v>
      </c>
    </row>
    <row r="161" spans="3:31" x14ac:dyDescent="0.25">
      <c r="C161" s="331"/>
      <c r="E161" s="13" t="s">
        <v>305</v>
      </c>
      <c r="G161" s="13"/>
      <c r="H161" s="4"/>
      <c r="I161" s="4"/>
      <c r="J161" s="4"/>
      <c r="K161" s="4"/>
      <c r="L161" s="4"/>
      <c r="M161" s="4"/>
      <c r="N161" s="4"/>
      <c r="O161" s="4"/>
      <c r="P161" s="4"/>
      <c r="Q161" s="4"/>
      <c r="R161" s="4"/>
      <c r="S161" s="4"/>
      <c r="T161" s="4"/>
      <c r="U161" s="4"/>
      <c r="V161" s="4"/>
      <c r="W161" s="262">
        <f ca="1">(AO7+AO12)/SUM(AO$5:AO$12)</f>
        <v>0.11123302023313603</v>
      </c>
      <c r="X161" s="264">
        <f ca="1">(AO88+AO100)/AO101</f>
        <v>0.23366652427993184</v>
      </c>
      <c r="Y161" s="266">
        <f ca="1">(AO138+AO150)/AO151</f>
        <v>3.5929518667836488E-2</v>
      </c>
      <c r="Z161" s="13"/>
      <c r="AA161" s="262">
        <f ca="1">(AT7+AT12)/SUM(AT$5:AT$12)</f>
        <v>0.14832057308810623</v>
      </c>
      <c r="AB161" s="264">
        <f ca="1">(AT88+AT100)/AT101</f>
        <v>0.32971172195246734</v>
      </c>
      <c r="AC161" s="266">
        <f ca="1">(AT138+AT150)/AT151</f>
        <v>4.0703150862121645E-2</v>
      </c>
      <c r="AE161" s="4" t="s">
        <v>174</v>
      </c>
    </row>
    <row r="162" spans="3:31" x14ac:dyDescent="0.25">
      <c r="C162" s="331"/>
      <c r="E162" s="13" t="s">
        <v>3</v>
      </c>
      <c r="G162" s="13"/>
      <c r="H162" s="4"/>
      <c r="I162" s="4"/>
      <c r="J162" s="4"/>
      <c r="K162" s="4"/>
      <c r="L162" s="4"/>
      <c r="M162" s="4"/>
      <c r="N162" s="4"/>
      <c r="O162" s="4"/>
      <c r="P162" s="4"/>
      <c r="Q162" s="4"/>
      <c r="R162" s="4"/>
      <c r="S162" s="4"/>
      <c r="T162" s="4"/>
      <c r="U162" s="4"/>
      <c r="V162" s="4"/>
      <c r="W162" s="262">
        <f ca="1">(AO8+AO11)/SUM(AO$5:AO$12)</f>
        <v>0.16640641331326486</v>
      </c>
      <c r="X162" s="264">
        <f ca="1">(AO91+AO99)/AO101</f>
        <v>0.34956893317562776</v>
      </c>
      <c r="Y162" s="266">
        <f ca="1">(AO141+AO149)/AO151</f>
        <v>5.3751146206902738E-2</v>
      </c>
      <c r="Z162" s="13"/>
      <c r="AA162" s="262">
        <f ca="1">(AT8+AT11)/SUM(AT$5:AT$12)</f>
        <v>5.2076474607917783E-2</v>
      </c>
      <c r="AB162" s="264">
        <f ca="1">(AT91+AT99)/AT101</f>
        <v>0.12550069375318817</v>
      </c>
      <c r="AC162" s="266">
        <f ca="1">(AT141+AT149)/AT151</f>
        <v>8.5146732585120507E-3</v>
      </c>
      <c r="AE162" s="4" t="s">
        <v>173</v>
      </c>
    </row>
    <row r="163" spans="3:31" x14ac:dyDescent="0.25">
      <c r="C163" s="331"/>
      <c r="E163" s="13" t="s">
        <v>4</v>
      </c>
      <c r="G163" s="13"/>
      <c r="H163" s="4"/>
      <c r="I163" s="4"/>
      <c r="J163" s="4"/>
      <c r="K163" s="4"/>
      <c r="L163" s="4"/>
      <c r="M163" s="4"/>
      <c r="N163" s="4"/>
      <c r="O163" s="4"/>
      <c r="P163" s="4"/>
      <c r="Q163" s="4"/>
      <c r="R163" s="4"/>
      <c r="S163" s="4"/>
      <c r="T163" s="4"/>
      <c r="U163" s="4"/>
      <c r="V163" s="4"/>
      <c r="W163" s="262">
        <f ca="1">AO9/SUM(AO$5:AO$12)</f>
        <v>0.1162557915897427</v>
      </c>
      <c r="X163" s="264">
        <f ca="1">AO95/AO101</f>
        <v>0</v>
      </c>
      <c r="Y163" s="266">
        <f ca="1">AO145/AO151</f>
        <v>0.18775965200859696</v>
      </c>
      <c r="Z163" s="13"/>
      <c r="AA163" s="262">
        <f ca="1">AT9/SUM(AT$5:AT$12)</f>
        <v>0.10172934896807542</v>
      </c>
      <c r="AB163" s="264">
        <f ca="1">AT95/AT101</f>
        <v>0</v>
      </c>
      <c r="AC163" s="266">
        <f ca="1">AT145/AT151</f>
        <v>0.16208428011666398</v>
      </c>
    </row>
    <row r="164" spans="3:31" ht="12.6" thickBot="1" x14ac:dyDescent="0.3">
      <c r="C164" s="331"/>
      <c r="E164" s="105" t="s">
        <v>5</v>
      </c>
      <c r="G164" s="13"/>
      <c r="H164" s="4"/>
      <c r="I164" s="4"/>
      <c r="J164" s="4"/>
      <c r="K164" s="4"/>
      <c r="L164" s="4"/>
      <c r="M164" s="4"/>
      <c r="N164" s="4"/>
      <c r="O164" s="4"/>
      <c r="P164" s="4"/>
      <c r="Q164" s="4"/>
      <c r="R164" s="4"/>
      <c r="S164" s="4"/>
      <c r="T164" s="4"/>
      <c r="U164" s="4"/>
      <c r="V164" s="4"/>
      <c r="W164" s="263">
        <f ca="1">AO10/SUM(AO$5:AO$12)</f>
        <v>0</v>
      </c>
      <c r="X164" s="265">
        <f ca="1">AO98/AO101</f>
        <v>0</v>
      </c>
      <c r="Y164" s="267">
        <f ca="1">AO148/AO151</f>
        <v>0</v>
      </c>
      <c r="Z164" s="13"/>
      <c r="AA164" s="263">
        <f ca="1">AT10/SUM(AT$5:AT$12)</f>
        <v>8.8582838869916587E-3</v>
      </c>
      <c r="AB164" s="265">
        <f ca="1">AT98/AT101</f>
        <v>1.9006672477865222E-2</v>
      </c>
      <c r="AC164" s="267">
        <f ca="1">AT148/AT151</f>
        <v>2.8373538320523349E-3</v>
      </c>
    </row>
    <row r="165" spans="3:31" hidden="1" x14ac:dyDescent="0.25">
      <c r="C165" s="70"/>
      <c r="E165" s="13" t="s">
        <v>27</v>
      </c>
      <c r="G165" s="13"/>
      <c r="H165" s="4"/>
      <c r="I165" s="4"/>
      <c r="J165" s="4"/>
      <c r="K165" s="4"/>
      <c r="L165" s="4"/>
      <c r="M165" s="4"/>
      <c r="N165" s="4"/>
      <c r="O165" s="4"/>
      <c r="P165" s="4"/>
      <c r="Q165" s="4"/>
      <c r="R165" s="4"/>
      <c r="S165" s="4"/>
      <c r="T165" s="4"/>
      <c r="U165" s="4"/>
      <c r="V165" s="4"/>
      <c r="W165" s="107">
        <f ca="1">SUM(W159:W164)</f>
        <v>1.0000000000000002</v>
      </c>
      <c r="X165" s="107">
        <f ca="1">SUM(X159:X164)</f>
        <v>1</v>
      </c>
      <c r="Y165" s="107">
        <f t="shared" ref="Y165" ca="1" si="211">SUM(Y159:Y164)</f>
        <v>0.99999999999999978</v>
      </c>
      <c r="Z165" s="13"/>
      <c r="AA165" s="107">
        <f ca="1">SUM(AA159:AA164)</f>
        <v>1</v>
      </c>
      <c r="AB165" s="107">
        <f ca="1">SUM(AB159:AB164)</f>
        <v>1</v>
      </c>
      <c r="AC165" s="107">
        <f t="shared" ref="AC165" ca="1" si="212">SUM(AC159:AC164)</f>
        <v>0.99999999999999989</v>
      </c>
    </row>
  </sheetData>
  <mergeCells count="47">
    <mergeCell ref="AA157:AC157"/>
    <mergeCell ref="F70:F72"/>
    <mergeCell ref="F20:F22"/>
    <mergeCell ref="F2:F4"/>
    <mergeCell ref="AM154:AN154"/>
    <mergeCell ref="AM104:AN104"/>
    <mergeCell ref="AM54:AN54"/>
    <mergeCell ref="F120:F122"/>
    <mergeCell ref="W157:Y157"/>
    <mergeCell ref="E70:E72"/>
    <mergeCell ref="B71:C71"/>
    <mergeCell ref="B72:C72"/>
    <mergeCell ref="B129:B131"/>
    <mergeCell ref="B79:B81"/>
    <mergeCell ref="B82:B88"/>
    <mergeCell ref="B89:B91"/>
    <mergeCell ref="B92:B95"/>
    <mergeCell ref="B96:B98"/>
    <mergeCell ref="B99:B100"/>
    <mergeCell ref="B120:C120"/>
    <mergeCell ref="E120:E122"/>
    <mergeCell ref="B121:C121"/>
    <mergeCell ref="B122:C122"/>
    <mergeCell ref="B123:B128"/>
    <mergeCell ref="B73:B78"/>
    <mergeCell ref="E2:E4"/>
    <mergeCell ref="B3:C3"/>
    <mergeCell ref="B4:C4"/>
    <mergeCell ref="B20:C20"/>
    <mergeCell ref="E20:E22"/>
    <mergeCell ref="B21:C21"/>
    <mergeCell ref="B22:C22"/>
    <mergeCell ref="C159:C164"/>
    <mergeCell ref="B46:B48"/>
    <mergeCell ref="B49:B50"/>
    <mergeCell ref="B70:C70"/>
    <mergeCell ref="B2:C2"/>
    <mergeCell ref="B23:B28"/>
    <mergeCell ref="B29:B31"/>
    <mergeCell ref="B32:B38"/>
    <mergeCell ref="B39:B41"/>
    <mergeCell ref="B42:B45"/>
    <mergeCell ref="B132:B138"/>
    <mergeCell ref="B139:B141"/>
    <mergeCell ref="B142:B145"/>
    <mergeCell ref="B146:B148"/>
    <mergeCell ref="B149:B150"/>
  </mergeCells>
  <pageMargins left="0.7" right="0.7" top="0.75" bottom="0.75" header="0.3" footer="0.3"/>
  <pageSetup paperSize="9" scale="77" orientation="landscape" horizontalDpi="4294967293" r:id="rId1"/>
  <headerFooter>
    <oddHeader>&amp;C&amp;8MELISA v0</oddHeader>
    <oddFooter>&amp;C&amp;8VHK for EC, Jan. 2015&amp;R&amp;8&amp;P</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F165"/>
  <sheetViews>
    <sheetView view="pageLayout" zoomScaleNormal="99" workbookViewId="0">
      <selection activeCell="P5" sqref="P5"/>
    </sheetView>
  </sheetViews>
  <sheetFormatPr defaultRowHeight="12" x14ac:dyDescent="0.25"/>
  <cols>
    <col min="1" max="1" width="2.6640625" style="4" customWidth="1"/>
    <col min="2" max="2" width="3" style="50" customWidth="1"/>
    <col min="3" max="3" width="26.44140625" style="4" customWidth="1"/>
    <col min="4" max="4" width="1.77734375" style="4" customWidth="1"/>
    <col min="5" max="5" width="5.109375" style="174" customWidth="1"/>
    <col min="6" max="6" width="1.77734375" style="18" customWidth="1"/>
    <col min="7" max="22" width="6.77734375" style="18" hidden="1" customWidth="1"/>
    <col min="23" max="40" width="5.21875" style="4" customWidth="1"/>
    <col min="41" max="41" width="5.77734375" style="4" customWidth="1"/>
    <col min="42" max="46" width="5.21875" style="4" customWidth="1"/>
    <col min="47" max="83" width="6.77734375" style="4" hidden="1" customWidth="1"/>
    <col min="84" max="84" width="6.44140625" style="56" customWidth="1"/>
    <col min="85" max="16384" width="8.88671875" style="4"/>
  </cols>
  <sheetData>
    <row r="2" spans="2:84" ht="12" customHeight="1" x14ac:dyDescent="0.25">
      <c r="B2" s="313" t="s">
        <v>178</v>
      </c>
      <c r="C2" s="314"/>
      <c r="E2" s="332" t="s">
        <v>302</v>
      </c>
      <c r="F2" s="336"/>
      <c r="G2" s="205"/>
      <c r="H2" s="205"/>
      <c r="I2" s="205"/>
      <c r="J2" s="205"/>
      <c r="K2" s="205"/>
      <c r="L2" s="205"/>
      <c r="M2" s="205"/>
      <c r="N2" s="205"/>
      <c r="O2" s="205"/>
      <c r="P2" s="205"/>
      <c r="Q2" s="205"/>
      <c r="R2" s="205"/>
      <c r="S2" s="205"/>
      <c r="T2" s="205"/>
      <c r="U2" s="205"/>
      <c r="V2" s="205"/>
      <c r="W2" s="80">
        <v>1990</v>
      </c>
      <c r="X2" s="80">
        <v>1991</v>
      </c>
      <c r="Y2" s="80">
        <v>1992</v>
      </c>
      <c r="Z2" s="80">
        <v>1993</v>
      </c>
      <c r="AA2" s="80">
        <v>1994</v>
      </c>
      <c r="AB2" s="80">
        <v>1995</v>
      </c>
      <c r="AC2" s="80">
        <v>1996</v>
      </c>
      <c r="AD2" s="80">
        <v>1997</v>
      </c>
      <c r="AE2" s="80">
        <v>1998</v>
      </c>
      <c r="AF2" s="80">
        <v>1999</v>
      </c>
      <c r="AG2" s="80">
        <v>2000</v>
      </c>
      <c r="AH2" s="80">
        <v>2001</v>
      </c>
      <c r="AI2" s="80">
        <v>2002</v>
      </c>
      <c r="AJ2" s="80">
        <v>2003</v>
      </c>
      <c r="AK2" s="80">
        <v>2004</v>
      </c>
      <c r="AL2" s="80">
        <v>2005</v>
      </c>
      <c r="AM2" s="80">
        <v>2006</v>
      </c>
      <c r="AN2" s="80">
        <v>2007</v>
      </c>
      <c r="AO2" s="80">
        <v>2008</v>
      </c>
      <c r="AP2" s="80">
        <v>2009</v>
      </c>
      <c r="AQ2" s="80">
        <v>2010</v>
      </c>
      <c r="AR2" s="80">
        <v>2011</v>
      </c>
      <c r="AS2" s="80">
        <v>2012</v>
      </c>
      <c r="AT2" s="80">
        <v>2013</v>
      </c>
      <c r="AU2" s="80">
        <v>2014</v>
      </c>
      <c r="AV2" s="80">
        <v>2015</v>
      </c>
      <c r="AW2" s="80">
        <v>2016</v>
      </c>
      <c r="AX2" s="80">
        <v>2017</v>
      </c>
      <c r="AY2" s="80">
        <v>2018</v>
      </c>
      <c r="AZ2" s="80">
        <v>2019</v>
      </c>
      <c r="BA2" s="80">
        <v>2020</v>
      </c>
      <c r="BB2" s="80">
        <v>2021</v>
      </c>
      <c r="BC2" s="80">
        <v>2022</v>
      </c>
      <c r="BD2" s="80">
        <v>2023</v>
      </c>
      <c r="BE2" s="80">
        <v>2024</v>
      </c>
      <c r="BF2" s="80">
        <v>2025</v>
      </c>
      <c r="BG2" s="80">
        <f t="shared" ref="BG2:CE2" si="0">BF2+1</f>
        <v>2026</v>
      </c>
      <c r="BH2" s="80">
        <f t="shared" si="0"/>
        <v>2027</v>
      </c>
      <c r="BI2" s="80">
        <f t="shared" si="0"/>
        <v>2028</v>
      </c>
      <c r="BJ2" s="80">
        <f t="shared" si="0"/>
        <v>2029</v>
      </c>
      <c r="BK2" s="80">
        <f t="shared" si="0"/>
        <v>2030</v>
      </c>
      <c r="BL2" s="80">
        <f t="shared" si="0"/>
        <v>2031</v>
      </c>
      <c r="BM2" s="80">
        <f t="shared" si="0"/>
        <v>2032</v>
      </c>
      <c r="BN2" s="80">
        <f t="shared" si="0"/>
        <v>2033</v>
      </c>
      <c r="BO2" s="80">
        <f t="shared" si="0"/>
        <v>2034</v>
      </c>
      <c r="BP2" s="80">
        <f t="shared" si="0"/>
        <v>2035</v>
      </c>
      <c r="BQ2" s="80">
        <f t="shared" si="0"/>
        <v>2036</v>
      </c>
      <c r="BR2" s="80">
        <f t="shared" si="0"/>
        <v>2037</v>
      </c>
      <c r="BS2" s="80">
        <f t="shared" si="0"/>
        <v>2038</v>
      </c>
      <c r="BT2" s="80">
        <f t="shared" si="0"/>
        <v>2039</v>
      </c>
      <c r="BU2" s="80">
        <f t="shared" si="0"/>
        <v>2040</v>
      </c>
      <c r="BV2" s="80">
        <f t="shared" si="0"/>
        <v>2041</v>
      </c>
      <c r="BW2" s="80">
        <f t="shared" si="0"/>
        <v>2042</v>
      </c>
      <c r="BX2" s="80">
        <f t="shared" si="0"/>
        <v>2043</v>
      </c>
      <c r="BY2" s="80">
        <f t="shared" si="0"/>
        <v>2044</v>
      </c>
      <c r="BZ2" s="80">
        <f t="shared" si="0"/>
        <v>2045</v>
      </c>
      <c r="CA2" s="80">
        <f t="shared" si="0"/>
        <v>2046</v>
      </c>
      <c r="CB2" s="80">
        <f t="shared" si="0"/>
        <v>2047</v>
      </c>
      <c r="CC2" s="80">
        <f t="shared" si="0"/>
        <v>2048</v>
      </c>
      <c r="CD2" s="80">
        <f t="shared" si="0"/>
        <v>2049</v>
      </c>
      <c r="CE2" s="80">
        <f t="shared" si="0"/>
        <v>2050</v>
      </c>
    </row>
    <row r="3" spans="2:84" s="56" customFormat="1" ht="12" customHeight="1" x14ac:dyDescent="0.25">
      <c r="B3" s="308" t="s">
        <v>86</v>
      </c>
      <c r="C3" s="309"/>
      <c r="E3" s="333"/>
      <c r="F3" s="336"/>
      <c r="G3" s="131"/>
      <c r="H3" s="131"/>
      <c r="I3" s="131"/>
      <c r="J3" s="131"/>
      <c r="K3" s="131"/>
      <c r="L3" s="131"/>
      <c r="M3" s="131"/>
      <c r="N3" s="131"/>
      <c r="O3" s="131"/>
      <c r="P3" s="131"/>
      <c r="Q3" s="131"/>
      <c r="R3" s="131"/>
      <c r="S3" s="131"/>
      <c r="T3" s="131"/>
      <c r="U3" s="131"/>
      <c r="V3" s="131"/>
    </row>
    <row r="4" spans="2:84" x14ac:dyDescent="0.25">
      <c r="B4" s="310" t="s">
        <v>179</v>
      </c>
      <c r="C4" s="311"/>
      <c r="E4" s="334"/>
      <c r="F4" s="336"/>
    </row>
    <row r="5" spans="2:84" x14ac:dyDescent="0.25">
      <c r="C5" s="13" t="str">
        <f>C28</f>
        <v>LFL (total)</v>
      </c>
      <c r="E5" s="34">
        <f ca="1">SUM(W23:AW27)/SUM(Stock!W23:AW27)*1000</f>
        <v>28.865112563005734</v>
      </c>
      <c r="F5" s="63"/>
      <c r="G5" s="16"/>
      <c r="H5" s="16"/>
      <c r="I5" s="16"/>
      <c r="J5" s="16"/>
      <c r="K5" s="16"/>
      <c r="L5" s="16"/>
      <c r="M5" s="16"/>
      <c r="N5" s="16"/>
      <c r="O5" s="16"/>
      <c r="P5" s="16"/>
      <c r="Q5" s="16"/>
      <c r="R5" s="16"/>
      <c r="S5" s="16"/>
      <c r="T5" s="16"/>
      <c r="U5" s="16"/>
      <c r="V5" s="16"/>
      <c r="W5" s="52">
        <f t="shared" ref="W5:CE5" ca="1" si="1">W28</f>
        <v>37.449579396048847</v>
      </c>
      <c r="X5" s="52">
        <f t="shared" ca="1" si="1"/>
        <v>38.159634991177541</v>
      </c>
      <c r="Y5" s="52">
        <f t="shared" ca="1" si="1"/>
        <v>38.640759583132755</v>
      </c>
      <c r="Z5" s="52">
        <f t="shared" ca="1" si="1"/>
        <v>38.88499773776573</v>
      </c>
      <c r="AA5" s="52">
        <f t="shared" ca="1" si="1"/>
        <v>39.062224152413904</v>
      </c>
      <c r="AB5" s="52">
        <f t="shared" ca="1" si="1"/>
        <v>39.408737262563534</v>
      </c>
      <c r="AC5" s="52">
        <f t="shared" ca="1" si="1"/>
        <v>39.937099128923975</v>
      </c>
      <c r="AD5" s="52">
        <f t="shared" ca="1" si="1"/>
        <v>40.643420426513948</v>
      </c>
      <c r="AE5" s="52">
        <f t="shared" ca="1" si="1"/>
        <v>41.446731330709781</v>
      </c>
      <c r="AF5" s="52">
        <f t="shared" ca="1" si="1"/>
        <v>42.474759206495563</v>
      </c>
      <c r="AG5" s="52">
        <f t="shared" ca="1" si="1"/>
        <v>43.582484184370308</v>
      </c>
      <c r="AH5" s="52">
        <f t="shared" ca="1" si="1"/>
        <v>44.716345600885347</v>
      </c>
      <c r="AI5" s="52">
        <f t="shared" ca="1" si="1"/>
        <v>45.720322954169923</v>
      </c>
      <c r="AJ5" s="52">
        <f t="shared" ca="1" si="1"/>
        <v>46.93045707811833</v>
      </c>
      <c r="AK5" s="52">
        <f t="shared" ca="1" si="1"/>
        <v>48.436125192010657</v>
      </c>
      <c r="AL5" s="52">
        <f t="shared" ca="1" si="1"/>
        <v>50.149557046436371</v>
      </c>
      <c r="AM5" s="52">
        <f t="shared" ca="1" si="1"/>
        <v>51.733714380261553</v>
      </c>
      <c r="AN5" s="52">
        <f t="shared" ca="1" si="1"/>
        <v>53.086598378791884</v>
      </c>
      <c r="AO5" s="52">
        <f t="shared" ca="1" si="1"/>
        <v>54.470881829013301</v>
      </c>
      <c r="AP5" s="52">
        <f t="shared" ca="1" si="1"/>
        <v>55.868643063655234</v>
      </c>
      <c r="AQ5" s="52">
        <f t="shared" ca="1" si="1"/>
        <v>57.487276242523755</v>
      </c>
      <c r="AR5" s="52">
        <f t="shared" ca="1" si="1"/>
        <v>58.98927617398634</v>
      </c>
      <c r="AS5" s="52">
        <f t="shared" ca="1" si="1"/>
        <v>60.200829192416414</v>
      </c>
      <c r="AT5" s="52">
        <f t="shared" ca="1" si="1"/>
        <v>61.297374907183801</v>
      </c>
      <c r="AU5" s="100">
        <f t="shared" si="1"/>
        <v>0</v>
      </c>
      <c r="AV5" s="100">
        <f t="shared" si="1"/>
        <v>0</v>
      </c>
      <c r="AW5" s="100">
        <f t="shared" si="1"/>
        <v>0</v>
      </c>
      <c r="AX5" s="100">
        <f t="shared" si="1"/>
        <v>0</v>
      </c>
      <c r="AY5" s="100">
        <f t="shared" si="1"/>
        <v>0</v>
      </c>
      <c r="AZ5" s="100">
        <f t="shared" si="1"/>
        <v>0</v>
      </c>
      <c r="BA5" s="100">
        <f t="shared" si="1"/>
        <v>0</v>
      </c>
      <c r="BB5" s="100">
        <f t="shared" si="1"/>
        <v>0</v>
      </c>
      <c r="BC5" s="100">
        <f t="shared" si="1"/>
        <v>0</v>
      </c>
      <c r="BD5" s="100">
        <f t="shared" si="1"/>
        <v>0</v>
      </c>
      <c r="BE5" s="100">
        <f t="shared" si="1"/>
        <v>0</v>
      </c>
      <c r="BF5" s="100">
        <f t="shared" si="1"/>
        <v>0</v>
      </c>
      <c r="BG5" s="100">
        <f t="shared" si="1"/>
        <v>0</v>
      </c>
      <c r="BH5" s="100">
        <f t="shared" si="1"/>
        <v>0</v>
      </c>
      <c r="BI5" s="100">
        <f t="shared" si="1"/>
        <v>0</v>
      </c>
      <c r="BJ5" s="100">
        <f t="shared" si="1"/>
        <v>0</v>
      </c>
      <c r="BK5" s="100">
        <f t="shared" si="1"/>
        <v>0</v>
      </c>
      <c r="BL5" s="100">
        <f t="shared" si="1"/>
        <v>0</v>
      </c>
      <c r="BM5" s="100">
        <f t="shared" si="1"/>
        <v>0</v>
      </c>
      <c r="BN5" s="100">
        <f t="shared" si="1"/>
        <v>0</v>
      </c>
      <c r="BO5" s="100">
        <f t="shared" si="1"/>
        <v>0</v>
      </c>
      <c r="BP5" s="100">
        <f t="shared" si="1"/>
        <v>0</v>
      </c>
      <c r="BQ5" s="100">
        <f t="shared" si="1"/>
        <v>0</v>
      </c>
      <c r="BR5" s="100">
        <f t="shared" si="1"/>
        <v>0</v>
      </c>
      <c r="BS5" s="100">
        <f t="shared" si="1"/>
        <v>0</v>
      </c>
      <c r="BT5" s="100">
        <f t="shared" si="1"/>
        <v>0</v>
      </c>
      <c r="BU5" s="100">
        <f t="shared" si="1"/>
        <v>0</v>
      </c>
      <c r="BV5" s="100">
        <f t="shared" si="1"/>
        <v>0</v>
      </c>
      <c r="BW5" s="100">
        <f t="shared" si="1"/>
        <v>0</v>
      </c>
      <c r="BX5" s="100">
        <f t="shared" si="1"/>
        <v>0</v>
      </c>
      <c r="BY5" s="100">
        <f t="shared" si="1"/>
        <v>0</v>
      </c>
      <c r="BZ5" s="100">
        <f t="shared" si="1"/>
        <v>0</v>
      </c>
      <c r="CA5" s="100">
        <f t="shared" si="1"/>
        <v>0</v>
      </c>
      <c r="CB5" s="100">
        <f t="shared" si="1"/>
        <v>0</v>
      </c>
      <c r="CC5" s="100">
        <f t="shared" si="1"/>
        <v>0</v>
      </c>
      <c r="CD5" s="100">
        <f t="shared" si="1"/>
        <v>0</v>
      </c>
      <c r="CE5" s="100">
        <f t="shared" si="1"/>
        <v>0</v>
      </c>
    </row>
    <row r="6" spans="2:84" x14ac:dyDescent="0.25">
      <c r="C6" s="13" t="str">
        <f>C31</f>
        <v>CFL (total)</v>
      </c>
      <c r="E6" s="34">
        <f ca="1">SUM(W29:AW30)/SUM(Stock!W29:AW30)*1000</f>
        <v>9.9081314257488255</v>
      </c>
      <c r="F6" s="221"/>
      <c r="G6" s="16"/>
      <c r="H6" s="16"/>
      <c r="I6" s="16"/>
      <c r="J6" s="16"/>
      <c r="K6" s="16"/>
      <c r="L6" s="16"/>
      <c r="M6" s="16"/>
      <c r="N6" s="16"/>
      <c r="O6" s="16"/>
      <c r="P6" s="16"/>
      <c r="Q6" s="16"/>
      <c r="R6" s="16"/>
      <c r="S6" s="16"/>
      <c r="T6" s="16"/>
      <c r="U6" s="16"/>
      <c r="V6" s="16"/>
      <c r="W6" s="52">
        <f t="shared" ref="W6:CE6" ca="1" si="2">W31</f>
        <v>3.3444418742487221</v>
      </c>
      <c r="X6" s="52">
        <f t="shared" ca="1" si="2"/>
        <v>3.7155703640173341</v>
      </c>
      <c r="Y6" s="52">
        <f t="shared" ca="1" si="2"/>
        <v>4.1318086859824597</v>
      </c>
      <c r="Z6" s="52">
        <f t="shared" ca="1" si="2"/>
        <v>4.6141010648588843</v>
      </c>
      <c r="AA6" s="52">
        <f t="shared" ca="1" si="2"/>
        <v>5.1839126091024648</v>
      </c>
      <c r="AB6" s="52">
        <f t="shared" ca="1" si="2"/>
        <v>5.8693143434471828</v>
      </c>
      <c r="AC6" s="52">
        <f t="shared" ca="1" si="2"/>
        <v>6.6504176038302028</v>
      </c>
      <c r="AD6" s="52">
        <f t="shared" ca="1" si="2"/>
        <v>7.5434178375891143</v>
      </c>
      <c r="AE6" s="52">
        <f t="shared" ca="1" si="2"/>
        <v>8.5158234306545708</v>
      </c>
      <c r="AF6" s="52">
        <f t="shared" ca="1" si="2"/>
        <v>9.5501306729495248</v>
      </c>
      <c r="AG6" s="52">
        <f t="shared" ca="1" si="2"/>
        <v>10.607993369480953</v>
      </c>
      <c r="AH6" s="52">
        <f t="shared" ca="1" si="2"/>
        <v>11.683725143404763</v>
      </c>
      <c r="AI6" s="52">
        <f t="shared" ca="1" si="2"/>
        <v>12.758040077857142</v>
      </c>
      <c r="AJ6" s="52">
        <f t="shared" ca="1" si="2"/>
        <v>13.846748434285715</v>
      </c>
      <c r="AK6" s="52">
        <f t="shared" ca="1" si="2"/>
        <v>15.11543368502857</v>
      </c>
      <c r="AL6" s="52">
        <f t="shared" ca="1" si="2"/>
        <v>17.089202354566666</v>
      </c>
      <c r="AM6" s="52">
        <f t="shared" ca="1" si="2"/>
        <v>19.878232333442856</v>
      </c>
      <c r="AN6" s="52">
        <f t="shared" ca="1" si="2"/>
        <v>23.593051171685715</v>
      </c>
      <c r="AO6" s="52">
        <f t="shared" ca="1" si="2"/>
        <v>27.69220166225238</v>
      </c>
      <c r="AP6" s="52">
        <f t="shared" ca="1" si="2"/>
        <v>32.077236377909529</v>
      </c>
      <c r="AQ6" s="52">
        <f t="shared" ca="1" si="2"/>
        <v>36.126204944906306</v>
      </c>
      <c r="AR6" s="52">
        <f t="shared" ca="1" si="2"/>
        <v>39.56035949656227</v>
      </c>
      <c r="AS6" s="52">
        <f t="shared" ca="1" si="2"/>
        <v>42.030426466254049</v>
      </c>
      <c r="AT6" s="52">
        <f t="shared" ca="1" si="2"/>
        <v>43.639614172694877</v>
      </c>
      <c r="AU6" s="100">
        <f t="shared" si="2"/>
        <v>0</v>
      </c>
      <c r="AV6" s="100">
        <f t="shared" si="2"/>
        <v>0</v>
      </c>
      <c r="AW6" s="100">
        <f t="shared" si="2"/>
        <v>0</v>
      </c>
      <c r="AX6" s="100">
        <f t="shared" si="2"/>
        <v>0</v>
      </c>
      <c r="AY6" s="100">
        <f t="shared" si="2"/>
        <v>0</v>
      </c>
      <c r="AZ6" s="100">
        <f t="shared" si="2"/>
        <v>0</v>
      </c>
      <c r="BA6" s="100">
        <f t="shared" si="2"/>
        <v>0</v>
      </c>
      <c r="BB6" s="100">
        <f t="shared" si="2"/>
        <v>0</v>
      </c>
      <c r="BC6" s="100">
        <f t="shared" si="2"/>
        <v>0</v>
      </c>
      <c r="BD6" s="100">
        <f t="shared" si="2"/>
        <v>0</v>
      </c>
      <c r="BE6" s="100">
        <f t="shared" si="2"/>
        <v>0</v>
      </c>
      <c r="BF6" s="100">
        <f t="shared" si="2"/>
        <v>0</v>
      </c>
      <c r="BG6" s="100">
        <f t="shared" si="2"/>
        <v>0</v>
      </c>
      <c r="BH6" s="100">
        <f t="shared" si="2"/>
        <v>0</v>
      </c>
      <c r="BI6" s="100">
        <f t="shared" si="2"/>
        <v>0</v>
      </c>
      <c r="BJ6" s="100">
        <f t="shared" si="2"/>
        <v>0</v>
      </c>
      <c r="BK6" s="100">
        <f t="shared" si="2"/>
        <v>0</v>
      </c>
      <c r="BL6" s="100">
        <f t="shared" si="2"/>
        <v>0</v>
      </c>
      <c r="BM6" s="100">
        <f t="shared" si="2"/>
        <v>0</v>
      </c>
      <c r="BN6" s="100">
        <f t="shared" si="2"/>
        <v>0</v>
      </c>
      <c r="BO6" s="100">
        <f t="shared" si="2"/>
        <v>0</v>
      </c>
      <c r="BP6" s="100">
        <f t="shared" si="2"/>
        <v>0</v>
      </c>
      <c r="BQ6" s="100">
        <f t="shared" si="2"/>
        <v>0</v>
      </c>
      <c r="BR6" s="100">
        <f t="shared" si="2"/>
        <v>0</v>
      </c>
      <c r="BS6" s="100">
        <f t="shared" si="2"/>
        <v>0</v>
      </c>
      <c r="BT6" s="100">
        <f t="shared" si="2"/>
        <v>0</v>
      </c>
      <c r="BU6" s="100">
        <f t="shared" si="2"/>
        <v>0</v>
      </c>
      <c r="BV6" s="100">
        <f t="shared" si="2"/>
        <v>0</v>
      </c>
      <c r="BW6" s="100">
        <f t="shared" si="2"/>
        <v>0</v>
      </c>
      <c r="BX6" s="100">
        <f t="shared" si="2"/>
        <v>0</v>
      </c>
      <c r="BY6" s="100">
        <f t="shared" si="2"/>
        <v>0</v>
      </c>
      <c r="BZ6" s="100">
        <f t="shared" si="2"/>
        <v>0</v>
      </c>
      <c r="CA6" s="100">
        <f t="shared" si="2"/>
        <v>0</v>
      </c>
      <c r="CB6" s="100">
        <f t="shared" si="2"/>
        <v>0</v>
      </c>
      <c r="CC6" s="100">
        <f t="shared" si="2"/>
        <v>0</v>
      </c>
      <c r="CD6" s="100">
        <f t="shared" si="2"/>
        <v>0</v>
      </c>
      <c r="CE6" s="100">
        <f t="shared" si="2"/>
        <v>0</v>
      </c>
    </row>
    <row r="7" spans="2:84" x14ac:dyDescent="0.25">
      <c r="C7" s="13" t="str">
        <f>C38</f>
        <v>Tungsten-HL (total)</v>
      </c>
      <c r="E7" s="34">
        <f ca="1">SUM(W32:AW37)/SUM(Stock!W32:AW37)*1000</f>
        <v>64.212712324699808</v>
      </c>
      <c r="F7" s="63"/>
      <c r="G7" s="16"/>
      <c r="H7" s="16"/>
      <c r="I7" s="16"/>
      <c r="J7" s="16"/>
      <c r="K7" s="16"/>
      <c r="L7" s="16"/>
      <c r="M7" s="16"/>
      <c r="N7" s="16"/>
      <c r="O7" s="16"/>
      <c r="P7" s="16"/>
      <c r="Q7" s="16"/>
      <c r="R7" s="16"/>
      <c r="S7" s="16"/>
      <c r="T7" s="16"/>
      <c r="U7" s="16"/>
      <c r="V7" s="16"/>
      <c r="W7" s="52">
        <f t="shared" ref="W7:CE7" ca="1" si="3">W38</f>
        <v>16.65292014914062</v>
      </c>
      <c r="X7" s="52">
        <f t="shared" ca="1" si="3"/>
        <v>23.165106568385902</v>
      </c>
      <c r="Y7" s="52">
        <f t="shared" ca="1" si="3"/>
        <v>33.931936722450068</v>
      </c>
      <c r="Z7" s="52">
        <f t="shared" ca="1" si="3"/>
        <v>46.766302597987334</v>
      </c>
      <c r="AA7" s="52">
        <f t="shared" ca="1" si="3"/>
        <v>56.428845135520724</v>
      </c>
      <c r="AB7" s="52">
        <f t="shared" ca="1" si="3"/>
        <v>62.321302411648404</v>
      </c>
      <c r="AC7" s="52">
        <f t="shared" ca="1" si="3"/>
        <v>65.825084524143875</v>
      </c>
      <c r="AD7" s="52">
        <f t="shared" ca="1" si="3"/>
        <v>67.819550080133084</v>
      </c>
      <c r="AE7" s="52">
        <f t="shared" ca="1" si="3"/>
        <v>69.579732211540843</v>
      </c>
      <c r="AF7" s="52">
        <f t="shared" ca="1" si="3"/>
        <v>71.441452898683153</v>
      </c>
      <c r="AG7" s="52">
        <f t="shared" ca="1" si="3"/>
        <v>73.371767375137438</v>
      </c>
      <c r="AH7" s="52">
        <f t="shared" ca="1" si="3"/>
        <v>75.344440187648289</v>
      </c>
      <c r="AI7" s="52">
        <f t="shared" ca="1" si="3"/>
        <v>77.338641917273847</v>
      </c>
      <c r="AJ7" s="52">
        <f t="shared" ca="1" si="3"/>
        <v>79.337276311317154</v>
      </c>
      <c r="AK7" s="52">
        <f t="shared" ca="1" si="3"/>
        <v>81.337086979280457</v>
      </c>
      <c r="AL7" s="52">
        <f t="shared" ca="1" si="3"/>
        <v>83.729675032437527</v>
      </c>
      <c r="AM7" s="52">
        <f t="shared" ca="1" si="3"/>
        <v>84.349841145168156</v>
      </c>
      <c r="AN7" s="52">
        <f t="shared" ca="1" si="3"/>
        <v>83.573833259326662</v>
      </c>
      <c r="AO7" s="52">
        <f t="shared" ca="1" si="3"/>
        <v>84.093683914077332</v>
      </c>
      <c r="AP7" s="52">
        <f t="shared" ca="1" si="3"/>
        <v>88.349753488886265</v>
      </c>
      <c r="AQ7" s="52">
        <f t="shared" ca="1" si="3"/>
        <v>94.812764576130917</v>
      </c>
      <c r="AR7" s="52">
        <f t="shared" ca="1" si="3"/>
        <v>100.37817675542244</v>
      </c>
      <c r="AS7" s="52">
        <f t="shared" ca="1" si="3"/>
        <v>105.03379303927687</v>
      </c>
      <c r="AT7" s="52">
        <f t="shared" ca="1" si="3"/>
        <v>109.44019054805661</v>
      </c>
      <c r="AU7" s="100">
        <f t="shared" si="3"/>
        <v>0</v>
      </c>
      <c r="AV7" s="100">
        <f t="shared" si="3"/>
        <v>0</v>
      </c>
      <c r="AW7" s="100">
        <f t="shared" si="3"/>
        <v>0</v>
      </c>
      <c r="AX7" s="100">
        <f t="shared" si="3"/>
        <v>0</v>
      </c>
      <c r="AY7" s="100">
        <f t="shared" si="3"/>
        <v>0</v>
      </c>
      <c r="AZ7" s="100">
        <f t="shared" si="3"/>
        <v>0</v>
      </c>
      <c r="BA7" s="100">
        <f t="shared" si="3"/>
        <v>0</v>
      </c>
      <c r="BB7" s="100">
        <f t="shared" si="3"/>
        <v>0</v>
      </c>
      <c r="BC7" s="100">
        <f t="shared" si="3"/>
        <v>0</v>
      </c>
      <c r="BD7" s="100">
        <f t="shared" si="3"/>
        <v>0</v>
      </c>
      <c r="BE7" s="100">
        <f t="shared" si="3"/>
        <v>0</v>
      </c>
      <c r="BF7" s="100">
        <f t="shared" si="3"/>
        <v>0</v>
      </c>
      <c r="BG7" s="100">
        <f t="shared" si="3"/>
        <v>0</v>
      </c>
      <c r="BH7" s="100">
        <f t="shared" si="3"/>
        <v>0</v>
      </c>
      <c r="BI7" s="100">
        <f t="shared" si="3"/>
        <v>0</v>
      </c>
      <c r="BJ7" s="100">
        <f t="shared" si="3"/>
        <v>0</v>
      </c>
      <c r="BK7" s="100">
        <f t="shared" si="3"/>
        <v>0</v>
      </c>
      <c r="BL7" s="100">
        <f t="shared" si="3"/>
        <v>0</v>
      </c>
      <c r="BM7" s="100">
        <f t="shared" si="3"/>
        <v>0</v>
      </c>
      <c r="BN7" s="100">
        <f t="shared" si="3"/>
        <v>0</v>
      </c>
      <c r="BO7" s="100">
        <f t="shared" si="3"/>
        <v>0</v>
      </c>
      <c r="BP7" s="100">
        <f t="shared" si="3"/>
        <v>0</v>
      </c>
      <c r="BQ7" s="100">
        <f t="shared" si="3"/>
        <v>0</v>
      </c>
      <c r="BR7" s="100">
        <f t="shared" si="3"/>
        <v>0</v>
      </c>
      <c r="BS7" s="100">
        <f t="shared" si="3"/>
        <v>0</v>
      </c>
      <c r="BT7" s="100">
        <f t="shared" si="3"/>
        <v>0</v>
      </c>
      <c r="BU7" s="100">
        <f t="shared" si="3"/>
        <v>0</v>
      </c>
      <c r="BV7" s="100">
        <f t="shared" si="3"/>
        <v>0</v>
      </c>
      <c r="BW7" s="100">
        <f t="shared" si="3"/>
        <v>0</v>
      </c>
      <c r="BX7" s="100">
        <f t="shared" si="3"/>
        <v>0</v>
      </c>
      <c r="BY7" s="100">
        <f t="shared" si="3"/>
        <v>0</v>
      </c>
      <c r="BZ7" s="100">
        <f t="shared" si="3"/>
        <v>0</v>
      </c>
      <c r="CA7" s="100">
        <f t="shared" si="3"/>
        <v>0</v>
      </c>
      <c r="CB7" s="100">
        <f t="shared" si="3"/>
        <v>0</v>
      </c>
      <c r="CC7" s="100">
        <f t="shared" si="3"/>
        <v>0</v>
      </c>
      <c r="CD7" s="100">
        <f t="shared" si="3"/>
        <v>0</v>
      </c>
      <c r="CE7" s="100">
        <f t="shared" si="3"/>
        <v>0</v>
      </c>
    </row>
    <row r="8" spans="2:84" x14ac:dyDescent="0.25">
      <c r="C8" s="13" t="str">
        <f>C41</f>
        <v>GLS (total)</v>
      </c>
      <c r="E8" s="34">
        <f ca="1">SUM(W39:AW40)/SUM(Stock!W39:AW40)*1000</f>
        <v>54.000000000000007</v>
      </c>
      <c r="F8" s="63"/>
      <c r="G8" s="16"/>
      <c r="H8" s="16"/>
      <c r="I8" s="16"/>
      <c r="J8" s="16"/>
      <c r="K8" s="16"/>
      <c r="L8" s="16"/>
      <c r="M8" s="16"/>
      <c r="N8" s="16"/>
      <c r="O8" s="16"/>
      <c r="P8" s="16"/>
      <c r="Q8" s="16"/>
      <c r="R8" s="16"/>
      <c r="S8" s="16"/>
      <c r="T8" s="16"/>
      <c r="U8" s="16"/>
      <c r="V8" s="16"/>
      <c r="W8" s="52">
        <f t="shared" ref="W8:CE8" ca="1" si="4">W41</f>
        <v>201.45459154418839</v>
      </c>
      <c r="X8" s="52">
        <f t="shared" ca="1" si="4"/>
        <v>201.80220712778581</v>
      </c>
      <c r="Y8" s="52">
        <f t="shared" ca="1" si="4"/>
        <v>200.82232175540332</v>
      </c>
      <c r="Z8" s="52">
        <f t="shared" ca="1" si="4"/>
        <v>199.46897506810387</v>
      </c>
      <c r="AA8" s="52">
        <f t="shared" ca="1" si="4"/>
        <v>198.04955279790641</v>
      </c>
      <c r="AB8" s="52">
        <f t="shared" ca="1" si="4"/>
        <v>196.6216906720008</v>
      </c>
      <c r="AC8" s="52">
        <f t="shared" ca="1" si="4"/>
        <v>195.24605582789732</v>
      </c>
      <c r="AD8" s="52">
        <f t="shared" ca="1" si="4"/>
        <v>193.93018167036851</v>
      </c>
      <c r="AE8" s="52">
        <f t="shared" ca="1" si="4"/>
        <v>192.63793167517676</v>
      </c>
      <c r="AF8" s="52">
        <f t="shared" ca="1" si="4"/>
        <v>191.33910930926007</v>
      </c>
      <c r="AG8" s="52">
        <f t="shared" ca="1" si="4"/>
        <v>190.01886085972433</v>
      </c>
      <c r="AH8" s="52">
        <f t="shared" ca="1" si="4"/>
        <v>188.67171369831098</v>
      </c>
      <c r="AI8" s="52">
        <f t="shared" ca="1" si="4"/>
        <v>187.30289682176758</v>
      </c>
      <c r="AJ8" s="52">
        <f t="shared" ca="1" si="4"/>
        <v>185.92361957125468</v>
      </c>
      <c r="AK8" s="52">
        <f t="shared" ca="1" si="4"/>
        <v>184.54055982946636</v>
      </c>
      <c r="AL8" s="52">
        <f t="shared" ca="1" si="4"/>
        <v>183.15001571463284</v>
      </c>
      <c r="AM8" s="52">
        <f t="shared" ca="1" si="4"/>
        <v>181.67274032810866</v>
      </c>
      <c r="AN8" s="52">
        <f t="shared" ca="1" si="4"/>
        <v>179.95760044680031</v>
      </c>
      <c r="AO8" s="52">
        <f t="shared" ca="1" si="4"/>
        <v>168.14960087261949</v>
      </c>
      <c r="AP8" s="52">
        <f t="shared" ca="1" si="4"/>
        <v>139.80874800439688</v>
      </c>
      <c r="AQ8" s="52">
        <f t="shared" ca="1" si="4"/>
        <v>105.39459441091363</v>
      </c>
      <c r="AR8" s="52">
        <f t="shared" ca="1" si="4"/>
        <v>74.148983541225618</v>
      </c>
      <c r="AS8" s="52">
        <f t="shared" ca="1" si="4"/>
        <v>49.423036098036</v>
      </c>
      <c r="AT8" s="52">
        <f t="shared" ca="1" si="4"/>
        <v>30.296999156040002</v>
      </c>
      <c r="AU8" s="100">
        <f t="shared" si="4"/>
        <v>0</v>
      </c>
      <c r="AV8" s="100">
        <f t="shared" si="4"/>
        <v>0</v>
      </c>
      <c r="AW8" s="100">
        <f t="shared" si="4"/>
        <v>0</v>
      </c>
      <c r="AX8" s="100">
        <f t="shared" si="4"/>
        <v>0</v>
      </c>
      <c r="AY8" s="100">
        <f t="shared" si="4"/>
        <v>0</v>
      </c>
      <c r="AZ8" s="100">
        <f t="shared" si="4"/>
        <v>0</v>
      </c>
      <c r="BA8" s="100">
        <f t="shared" si="4"/>
        <v>0</v>
      </c>
      <c r="BB8" s="100">
        <f t="shared" si="4"/>
        <v>0</v>
      </c>
      <c r="BC8" s="100">
        <f t="shared" si="4"/>
        <v>0</v>
      </c>
      <c r="BD8" s="100">
        <f t="shared" si="4"/>
        <v>0</v>
      </c>
      <c r="BE8" s="100">
        <f t="shared" si="4"/>
        <v>0</v>
      </c>
      <c r="BF8" s="100">
        <f t="shared" si="4"/>
        <v>0</v>
      </c>
      <c r="BG8" s="100">
        <f t="shared" si="4"/>
        <v>0</v>
      </c>
      <c r="BH8" s="100">
        <f t="shared" si="4"/>
        <v>0</v>
      </c>
      <c r="BI8" s="100">
        <f t="shared" si="4"/>
        <v>0</v>
      </c>
      <c r="BJ8" s="100">
        <f t="shared" si="4"/>
        <v>0</v>
      </c>
      <c r="BK8" s="100">
        <f t="shared" si="4"/>
        <v>0</v>
      </c>
      <c r="BL8" s="100">
        <f t="shared" si="4"/>
        <v>0</v>
      </c>
      <c r="BM8" s="100">
        <f t="shared" si="4"/>
        <v>0</v>
      </c>
      <c r="BN8" s="100">
        <f t="shared" si="4"/>
        <v>0</v>
      </c>
      <c r="BO8" s="100">
        <f t="shared" si="4"/>
        <v>0</v>
      </c>
      <c r="BP8" s="100">
        <f t="shared" si="4"/>
        <v>0</v>
      </c>
      <c r="BQ8" s="100">
        <f t="shared" si="4"/>
        <v>0</v>
      </c>
      <c r="BR8" s="100">
        <f t="shared" si="4"/>
        <v>0</v>
      </c>
      <c r="BS8" s="100">
        <f t="shared" si="4"/>
        <v>0</v>
      </c>
      <c r="BT8" s="100">
        <f t="shared" si="4"/>
        <v>0</v>
      </c>
      <c r="BU8" s="100">
        <f t="shared" si="4"/>
        <v>0</v>
      </c>
      <c r="BV8" s="100">
        <f t="shared" si="4"/>
        <v>0</v>
      </c>
      <c r="BW8" s="100">
        <f t="shared" si="4"/>
        <v>0</v>
      </c>
      <c r="BX8" s="100">
        <f t="shared" si="4"/>
        <v>0</v>
      </c>
      <c r="BY8" s="100">
        <f t="shared" si="4"/>
        <v>0</v>
      </c>
      <c r="BZ8" s="100">
        <f t="shared" si="4"/>
        <v>0</v>
      </c>
      <c r="CA8" s="100">
        <f t="shared" si="4"/>
        <v>0</v>
      </c>
      <c r="CB8" s="100">
        <f t="shared" si="4"/>
        <v>0</v>
      </c>
      <c r="CC8" s="100">
        <f t="shared" si="4"/>
        <v>0</v>
      </c>
      <c r="CD8" s="100">
        <f t="shared" si="4"/>
        <v>0</v>
      </c>
      <c r="CE8" s="100">
        <f t="shared" si="4"/>
        <v>0</v>
      </c>
    </row>
    <row r="9" spans="2:84" x14ac:dyDescent="0.25">
      <c r="C9" s="13" t="str">
        <f>C45</f>
        <v>HID (total)</v>
      </c>
      <c r="E9" s="34">
        <f ca="1">SUM(W42:AW44)/SUM(Stock!W42:AW44)*1000</f>
        <v>170.52323612003252</v>
      </c>
      <c r="F9" s="63"/>
      <c r="G9" s="16"/>
      <c r="H9" s="16"/>
      <c r="I9" s="16"/>
      <c r="J9" s="16"/>
      <c r="K9" s="16"/>
      <c r="L9" s="16"/>
      <c r="M9" s="16"/>
      <c r="N9" s="16"/>
      <c r="O9" s="16"/>
      <c r="P9" s="16"/>
      <c r="Q9" s="16"/>
      <c r="R9" s="16"/>
      <c r="S9" s="16"/>
      <c r="T9" s="16"/>
      <c r="U9" s="16"/>
      <c r="V9" s="16"/>
      <c r="W9" s="52">
        <f t="shared" ref="W9:CE9" ca="1" si="5">W45</f>
        <v>7.3780000000000001</v>
      </c>
      <c r="X9" s="52">
        <f t="shared" ca="1" si="5"/>
        <v>7.4740000000000002</v>
      </c>
      <c r="Y9" s="52">
        <f t="shared" ca="1" si="5"/>
        <v>7.7619999999999996</v>
      </c>
      <c r="Z9" s="52">
        <f t="shared" ca="1" si="5"/>
        <v>8.16</v>
      </c>
      <c r="AA9" s="52">
        <f t="shared" ca="1" si="5"/>
        <v>8.5389153333333336</v>
      </c>
      <c r="AB9" s="52">
        <f t="shared" ca="1" si="5"/>
        <v>8.8516613333333325</v>
      </c>
      <c r="AC9" s="52">
        <f t="shared" ca="1" si="5"/>
        <v>9.0963806666666667</v>
      </c>
      <c r="AD9" s="52">
        <f t="shared" ca="1" si="5"/>
        <v>9.3061579999999999</v>
      </c>
      <c r="AE9" s="52">
        <f t="shared" ca="1" si="5"/>
        <v>9.5140779999999996</v>
      </c>
      <c r="AF9" s="52">
        <f t="shared" ca="1" si="5"/>
        <v>9.8278360000000013</v>
      </c>
      <c r="AG9" s="52">
        <f t="shared" ca="1" si="5"/>
        <v>10.230956666666668</v>
      </c>
      <c r="AH9" s="52">
        <f t="shared" ca="1" si="5"/>
        <v>10.621807333333333</v>
      </c>
      <c r="AI9" s="52">
        <f t="shared" ca="1" si="5"/>
        <v>10.945399999999999</v>
      </c>
      <c r="AJ9" s="52">
        <f t="shared" ca="1" si="5"/>
        <v>11.23761</v>
      </c>
      <c r="AK9" s="52">
        <f t="shared" ca="1" si="5"/>
        <v>11.674103380666669</v>
      </c>
      <c r="AL9" s="52">
        <f t="shared" ca="1" si="5"/>
        <v>12.205616855999999</v>
      </c>
      <c r="AM9" s="52">
        <f t="shared" ca="1" si="5"/>
        <v>12.840969516666668</v>
      </c>
      <c r="AN9" s="52">
        <f t="shared" ca="1" si="5"/>
        <v>13.506127981999999</v>
      </c>
      <c r="AO9" s="52">
        <f t="shared" ca="1" si="5"/>
        <v>14.199505537999997</v>
      </c>
      <c r="AP9" s="52">
        <f t="shared" ca="1" si="5"/>
        <v>14.9449783588</v>
      </c>
      <c r="AQ9" s="52">
        <f t="shared" ca="1" si="5"/>
        <v>15.594445541600001</v>
      </c>
      <c r="AR9" s="52">
        <f t="shared" ca="1" si="5"/>
        <v>15.7116441124</v>
      </c>
      <c r="AS9" s="52">
        <f t="shared" ca="1" si="5"/>
        <v>14.873888220933333</v>
      </c>
      <c r="AT9" s="52">
        <f t="shared" ca="1" si="5"/>
        <v>13.137901505466667</v>
      </c>
      <c r="AU9" s="100">
        <f t="shared" si="5"/>
        <v>0</v>
      </c>
      <c r="AV9" s="100">
        <f t="shared" si="5"/>
        <v>0</v>
      </c>
      <c r="AW9" s="100">
        <f t="shared" si="5"/>
        <v>0</v>
      </c>
      <c r="AX9" s="100">
        <f t="shared" si="5"/>
        <v>0</v>
      </c>
      <c r="AY9" s="100">
        <f t="shared" si="5"/>
        <v>0</v>
      </c>
      <c r="AZ9" s="100">
        <f t="shared" si="5"/>
        <v>0</v>
      </c>
      <c r="BA9" s="100">
        <f t="shared" si="5"/>
        <v>0</v>
      </c>
      <c r="BB9" s="100">
        <f t="shared" si="5"/>
        <v>0</v>
      </c>
      <c r="BC9" s="100">
        <f t="shared" si="5"/>
        <v>0</v>
      </c>
      <c r="BD9" s="100">
        <f t="shared" si="5"/>
        <v>0</v>
      </c>
      <c r="BE9" s="100">
        <f t="shared" si="5"/>
        <v>0</v>
      </c>
      <c r="BF9" s="100">
        <f t="shared" si="5"/>
        <v>0</v>
      </c>
      <c r="BG9" s="100">
        <f t="shared" si="5"/>
        <v>0</v>
      </c>
      <c r="BH9" s="100">
        <f t="shared" si="5"/>
        <v>0</v>
      </c>
      <c r="BI9" s="100">
        <f t="shared" si="5"/>
        <v>0</v>
      </c>
      <c r="BJ9" s="100">
        <f t="shared" si="5"/>
        <v>0</v>
      </c>
      <c r="BK9" s="100">
        <f t="shared" si="5"/>
        <v>0</v>
      </c>
      <c r="BL9" s="100">
        <f t="shared" si="5"/>
        <v>0</v>
      </c>
      <c r="BM9" s="100">
        <f t="shared" si="5"/>
        <v>0</v>
      </c>
      <c r="BN9" s="100">
        <f t="shared" si="5"/>
        <v>0</v>
      </c>
      <c r="BO9" s="100">
        <f t="shared" si="5"/>
        <v>0</v>
      </c>
      <c r="BP9" s="100">
        <f t="shared" si="5"/>
        <v>0</v>
      </c>
      <c r="BQ9" s="100">
        <f t="shared" si="5"/>
        <v>0</v>
      </c>
      <c r="BR9" s="100">
        <f t="shared" si="5"/>
        <v>0</v>
      </c>
      <c r="BS9" s="100">
        <f t="shared" si="5"/>
        <v>0</v>
      </c>
      <c r="BT9" s="100">
        <f t="shared" si="5"/>
        <v>0</v>
      </c>
      <c r="BU9" s="100">
        <f t="shared" si="5"/>
        <v>0</v>
      </c>
      <c r="BV9" s="100">
        <f t="shared" si="5"/>
        <v>0</v>
      </c>
      <c r="BW9" s="100">
        <f t="shared" si="5"/>
        <v>0</v>
      </c>
      <c r="BX9" s="100">
        <f t="shared" si="5"/>
        <v>0</v>
      </c>
      <c r="BY9" s="100">
        <f t="shared" si="5"/>
        <v>0</v>
      </c>
      <c r="BZ9" s="100">
        <f t="shared" si="5"/>
        <v>0</v>
      </c>
      <c r="CA9" s="100">
        <f t="shared" si="5"/>
        <v>0</v>
      </c>
      <c r="CB9" s="100">
        <f t="shared" si="5"/>
        <v>0</v>
      </c>
      <c r="CC9" s="100">
        <f t="shared" si="5"/>
        <v>0</v>
      </c>
      <c r="CD9" s="100">
        <f t="shared" si="5"/>
        <v>0</v>
      </c>
      <c r="CE9" s="100">
        <f t="shared" si="5"/>
        <v>0</v>
      </c>
    </row>
    <row r="10" spans="2:84" x14ac:dyDescent="0.25">
      <c r="C10" s="13" t="str">
        <f>C48</f>
        <v>LED (total)</v>
      </c>
      <c r="E10" s="34">
        <f ca="1">SUM(W46:AW47)/SUM(Stock!W46:AW47)*1000</f>
        <v>12.33896444444429</v>
      </c>
      <c r="F10" s="221"/>
      <c r="G10" s="16"/>
      <c r="H10" s="16"/>
      <c r="I10" s="16"/>
      <c r="J10" s="16"/>
      <c r="K10" s="16"/>
      <c r="L10" s="16"/>
      <c r="M10" s="16"/>
      <c r="N10" s="16"/>
      <c r="O10" s="16"/>
      <c r="P10" s="16"/>
      <c r="Q10" s="16"/>
      <c r="R10" s="16"/>
      <c r="S10" s="16"/>
      <c r="T10" s="16"/>
      <c r="U10" s="16"/>
      <c r="V10" s="16"/>
      <c r="W10" s="52">
        <f t="shared" ref="W10:CE13" si="6">W48</f>
        <v>0</v>
      </c>
      <c r="X10" s="52">
        <f t="shared" si="6"/>
        <v>0</v>
      </c>
      <c r="Y10" s="52">
        <f t="shared" si="6"/>
        <v>0</v>
      </c>
      <c r="Z10" s="52">
        <f t="shared" si="6"/>
        <v>0</v>
      </c>
      <c r="AA10" s="52">
        <f t="shared" si="6"/>
        <v>0</v>
      </c>
      <c r="AB10" s="52">
        <f t="shared" si="6"/>
        <v>0</v>
      </c>
      <c r="AC10" s="52">
        <f t="shared" si="6"/>
        <v>0</v>
      </c>
      <c r="AD10" s="52">
        <f t="shared" si="6"/>
        <v>0</v>
      </c>
      <c r="AE10" s="52">
        <f t="shared" si="6"/>
        <v>0</v>
      </c>
      <c r="AF10" s="52">
        <f t="shared" si="6"/>
        <v>0</v>
      </c>
      <c r="AG10" s="52">
        <f t="shared" si="6"/>
        <v>0</v>
      </c>
      <c r="AH10" s="52">
        <f t="shared" si="6"/>
        <v>0</v>
      </c>
      <c r="AI10" s="52">
        <f t="shared" si="6"/>
        <v>0</v>
      </c>
      <c r="AJ10" s="52">
        <f t="shared" si="6"/>
        <v>0</v>
      </c>
      <c r="AK10" s="52">
        <f t="shared" si="6"/>
        <v>0</v>
      </c>
      <c r="AL10" s="52">
        <f t="shared" si="6"/>
        <v>0</v>
      </c>
      <c r="AM10" s="52">
        <f t="shared" si="6"/>
        <v>0</v>
      </c>
      <c r="AN10" s="52">
        <f t="shared" si="6"/>
        <v>0</v>
      </c>
      <c r="AO10" s="100">
        <f t="shared" si="6"/>
        <v>0</v>
      </c>
      <c r="AP10" s="100">
        <f t="shared" ca="1" si="6"/>
        <v>0.13054089269999999</v>
      </c>
      <c r="AQ10" s="100">
        <f t="shared" ca="1" si="6"/>
        <v>0.29228665940680454</v>
      </c>
      <c r="AR10" s="100">
        <f t="shared" ca="1" si="6"/>
        <v>0.5435199840699656</v>
      </c>
      <c r="AS10" s="100">
        <f t="shared" ca="1" si="6"/>
        <v>0.80248105466243524</v>
      </c>
      <c r="AT10" s="100">
        <f t="shared" ca="1" si="6"/>
        <v>1.425289860817712</v>
      </c>
      <c r="AU10" s="100">
        <f t="shared" si="6"/>
        <v>0</v>
      </c>
      <c r="AV10" s="100">
        <f t="shared" si="6"/>
        <v>0</v>
      </c>
      <c r="AW10" s="100">
        <f t="shared" si="6"/>
        <v>0</v>
      </c>
      <c r="AX10" s="100">
        <f t="shared" si="6"/>
        <v>0</v>
      </c>
      <c r="AY10" s="100">
        <f t="shared" si="6"/>
        <v>0</v>
      </c>
      <c r="AZ10" s="100">
        <f t="shared" si="6"/>
        <v>0</v>
      </c>
      <c r="BA10" s="100">
        <f t="shared" si="6"/>
        <v>0</v>
      </c>
      <c r="BB10" s="100">
        <f t="shared" si="6"/>
        <v>0</v>
      </c>
      <c r="BC10" s="100">
        <f t="shared" si="6"/>
        <v>0</v>
      </c>
      <c r="BD10" s="100">
        <f t="shared" si="6"/>
        <v>0</v>
      </c>
      <c r="BE10" s="100">
        <f t="shared" si="6"/>
        <v>0</v>
      </c>
      <c r="BF10" s="100">
        <f t="shared" si="6"/>
        <v>0</v>
      </c>
      <c r="BG10" s="100">
        <f t="shared" si="6"/>
        <v>0</v>
      </c>
      <c r="BH10" s="100">
        <f t="shared" si="6"/>
        <v>0</v>
      </c>
      <c r="BI10" s="100">
        <f t="shared" si="6"/>
        <v>0</v>
      </c>
      <c r="BJ10" s="100">
        <f t="shared" si="6"/>
        <v>0</v>
      </c>
      <c r="BK10" s="100">
        <f t="shared" si="6"/>
        <v>0</v>
      </c>
      <c r="BL10" s="100">
        <f t="shared" si="6"/>
        <v>0</v>
      </c>
      <c r="BM10" s="100">
        <f t="shared" si="6"/>
        <v>0</v>
      </c>
      <c r="BN10" s="100">
        <f t="shared" si="6"/>
        <v>0</v>
      </c>
      <c r="BO10" s="100">
        <f t="shared" si="6"/>
        <v>0</v>
      </c>
      <c r="BP10" s="100">
        <f t="shared" si="6"/>
        <v>0</v>
      </c>
      <c r="BQ10" s="100">
        <f t="shared" si="6"/>
        <v>0</v>
      </c>
      <c r="BR10" s="100">
        <f t="shared" si="6"/>
        <v>0</v>
      </c>
      <c r="BS10" s="100">
        <f t="shared" si="6"/>
        <v>0</v>
      </c>
      <c r="BT10" s="100">
        <f t="shared" si="6"/>
        <v>0</v>
      </c>
      <c r="BU10" s="100">
        <f t="shared" si="6"/>
        <v>0</v>
      </c>
      <c r="BV10" s="100">
        <f t="shared" si="6"/>
        <v>0</v>
      </c>
      <c r="BW10" s="100">
        <f t="shared" si="6"/>
        <v>0</v>
      </c>
      <c r="BX10" s="100">
        <f t="shared" si="6"/>
        <v>0</v>
      </c>
      <c r="BY10" s="100">
        <f t="shared" si="6"/>
        <v>0</v>
      </c>
      <c r="BZ10" s="100">
        <f t="shared" si="6"/>
        <v>0</v>
      </c>
      <c r="CA10" s="100">
        <f t="shared" si="6"/>
        <v>0</v>
      </c>
      <c r="CB10" s="100">
        <f t="shared" si="6"/>
        <v>0</v>
      </c>
      <c r="CC10" s="100">
        <f t="shared" si="6"/>
        <v>0</v>
      </c>
      <c r="CD10" s="100">
        <f t="shared" si="6"/>
        <v>0</v>
      </c>
      <c r="CE10" s="100">
        <f t="shared" si="6"/>
        <v>0</v>
      </c>
    </row>
    <row r="11" spans="2:84" s="207" customFormat="1" x14ac:dyDescent="0.25">
      <c r="B11" s="206"/>
      <c r="C11" s="27" t="str">
        <f>C49</f>
        <v>GLS stock</v>
      </c>
      <c r="E11" s="35">
        <f ca="1">E49</f>
        <v>54</v>
      </c>
      <c r="F11" s="64"/>
      <c r="G11" s="28"/>
      <c r="H11" s="28"/>
      <c r="I11" s="28"/>
      <c r="J11" s="28"/>
      <c r="K11" s="28"/>
      <c r="L11" s="28"/>
      <c r="M11" s="28"/>
      <c r="N11" s="28"/>
      <c r="O11" s="28"/>
      <c r="P11" s="28"/>
      <c r="Q11" s="28"/>
      <c r="R11" s="28"/>
      <c r="S11" s="28"/>
      <c r="T11" s="28"/>
      <c r="U11" s="28"/>
      <c r="V11" s="28"/>
      <c r="W11" s="29">
        <f t="shared" ca="1" si="6"/>
        <v>0</v>
      </c>
      <c r="X11" s="29">
        <f t="shared" ca="1" si="6"/>
        <v>0</v>
      </c>
      <c r="Y11" s="29">
        <f t="shared" ca="1" si="6"/>
        <v>0</v>
      </c>
      <c r="Z11" s="29">
        <f t="shared" ca="1" si="6"/>
        <v>0</v>
      </c>
      <c r="AA11" s="29">
        <f t="shared" ca="1" si="6"/>
        <v>0</v>
      </c>
      <c r="AB11" s="29">
        <f t="shared" ca="1" si="6"/>
        <v>0</v>
      </c>
      <c r="AC11" s="29">
        <f t="shared" ca="1" si="6"/>
        <v>0</v>
      </c>
      <c r="AD11" s="29">
        <f t="shared" ca="1" si="6"/>
        <v>0</v>
      </c>
      <c r="AE11" s="29">
        <f t="shared" ca="1" si="6"/>
        <v>0</v>
      </c>
      <c r="AF11" s="29">
        <f t="shared" ca="1" si="6"/>
        <v>0</v>
      </c>
      <c r="AG11" s="29">
        <f t="shared" ca="1" si="6"/>
        <v>0</v>
      </c>
      <c r="AH11" s="29">
        <f t="shared" ca="1" si="6"/>
        <v>0</v>
      </c>
      <c r="AI11" s="29">
        <f t="shared" ca="1" si="6"/>
        <v>0</v>
      </c>
      <c r="AJ11" s="29">
        <f t="shared" ca="1" si="6"/>
        <v>0</v>
      </c>
      <c r="AK11" s="29">
        <f t="shared" ca="1" si="6"/>
        <v>0</v>
      </c>
      <c r="AL11" s="29">
        <f t="shared" ca="1" si="6"/>
        <v>0</v>
      </c>
      <c r="AM11" s="29">
        <f t="shared" ca="1" si="6"/>
        <v>0</v>
      </c>
      <c r="AN11" s="29">
        <f t="shared" ca="1" si="6"/>
        <v>0</v>
      </c>
      <c r="AO11" s="29">
        <f t="shared" ca="1" si="6"/>
        <v>0</v>
      </c>
      <c r="AP11" s="29">
        <f t="shared" ca="1" si="6"/>
        <v>4.05</v>
      </c>
      <c r="AQ11" s="29">
        <f t="shared" ca="1" si="6"/>
        <v>10.080000000000002</v>
      </c>
      <c r="AR11" s="29">
        <f t="shared" ca="1" si="6"/>
        <v>16.02</v>
      </c>
      <c r="AS11" s="29">
        <f t="shared" ca="1" si="6"/>
        <v>22.76</v>
      </c>
      <c r="AT11" s="29">
        <f t="shared" ca="1" si="6"/>
        <v>28.75</v>
      </c>
      <c r="AU11" s="33">
        <f t="shared" si="6"/>
        <v>0</v>
      </c>
      <c r="AV11" s="33">
        <f t="shared" si="6"/>
        <v>0</v>
      </c>
      <c r="AW11" s="33">
        <f t="shared" si="6"/>
        <v>0</v>
      </c>
      <c r="AX11" s="33">
        <f t="shared" si="6"/>
        <v>0</v>
      </c>
      <c r="AY11" s="33">
        <f t="shared" si="6"/>
        <v>0</v>
      </c>
      <c r="AZ11" s="33">
        <f t="shared" si="6"/>
        <v>0</v>
      </c>
      <c r="BA11" s="33">
        <f t="shared" si="6"/>
        <v>0</v>
      </c>
      <c r="BB11" s="33">
        <f t="shared" si="6"/>
        <v>0</v>
      </c>
      <c r="BC11" s="33">
        <f t="shared" si="6"/>
        <v>0</v>
      </c>
      <c r="BD11" s="33">
        <f t="shared" si="6"/>
        <v>0</v>
      </c>
      <c r="BE11" s="33">
        <f t="shared" si="6"/>
        <v>0</v>
      </c>
      <c r="BF11" s="33">
        <f t="shared" si="6"/>
        <v>0</v>
      </c>
      <c r="BG11" s="33">
        <f t="shared" si="6"/>
        <v>0</v>
      </c>
      <c r="BH11" s="33">
        <f t="shared" si="6"/>
        <v>0</v>
      </c>
      <c r="BI11" s="33">
        <f t="shared" si="6"/>
        <v>0</v>
      </c>
      <c r="BJ11" s="33">
        <f t="shared" si="6"/>
        <v>0</v>
      </c>
      <c r="BK11" s="33">
        <f t="shared" si="6"/>
        <v>0</v>
      </c>
      <c r="BL11" s="33">
        <f t="shared" si="6"/>
        <v>0</v>
      </c>
      <c r="BM11" s="33">
        <f t="shared" si="6"/>
        <v>0</v>
      </c>
      <c r="BN11" s="33">
        <f t="shared" si="6"/>
        <v>0</v>
      </c>
      <c r="BO11" s="33">
        <f t="shared" si="6"/>
        <v>0</v>
      </c>
      <c r="BP11" s="33">
        <f t="shared" si="6"/>
        <v>0</v>
      </c>
      <c r="BQ11" s="33">
        <f t="shared" si="6"/>
        <v>0</v>
      </c>
      <c r="BR11" s="33">
        <f t="shared" si="6"/>
        <v>0</v>
      </c>
      <c r="BS11" s="33">
        <f t="shared" si="6"/>
        <v>0</v>
      </c>
      <c r="BT11" s="33">
        <f t="shared" si="6"/>
        <v>0</v>
      </c>
      <c r="BU11" s="33">
        <f t="shared" si="6"/>
        <v>0</v>
      </c>
      <c r="BV11" s="33">
        <f t="shared" si="6"/>
        <v>0</v>
      </c>
      <c r="BW11" s="33">
        <f t="shared" si="6"/>
        <v>0</v>
      </c>
      <c r="BX11" s="33">
        <f t="shared" si="6"/>
        <v>0</v>
      </c>
      <c r="BY11" s="33">
        <f t="shared" si="6"/>
        <v>0</v>
      </c>
      <c r="BZ11" s="33">
        <f t="shared" si="6"/>
        <v>0</v>
      </c>
      <c r="CA11" s="33">
        <f t="shared" si="6"/>
        <v>0</v>
      </c>
      <c r="CB11" s="33">
        <f t="shared" si="6"/>
        <v>0</v>
      </c>
      <c r="CC11" s="33">
        <f t="shared" si="6"/>
        <v>0</v>
      </c>
      <c r="CD11" s="33">
        <f t="shared" si="6"/>
        <v>0</v>
      </c>
      <c r="CE11" s="33">
        <f t="shared" si="6"/>
        <v>0</v>
      </c>
      <c r="CF11" s="222"/>
    </row>
    <row r="12" spans="2:84" s="207" customFormat="1" x14ac:dyDescent="0.25">
      <c r="B12" s="206"/>
      <c r="C12" s="27" t="str">
        <f>C50</f>
        <v>Tungsten stock</v>
      </c>
      <c r="E12" s="35">
        <f ca="1">E50</f>
        <v>36.000000000000007</v>
      </c>
      <c r="F12" s="64"/>
      <c r="G12" s="28"/>
      <c r="H12" s="28"/>
      <c r="I12" s="28"/>
      <c r="J12" s="28"/>
      <c r="K12" s="28"/>
      <c r="L12" s="28"/>
      <c r="M12" s="28"/>
      <c r="N12" s="28"/>
      <c r="O12" s="28"/>
      <c r="P12" s="28"/>
      <c r="Q12" s="28"/>
      <c r="R12" s="28"/>
      <c r="S12" s="28"/>
      <c r="T12" s="28"/>
      <c r="U12" s="28"/>
      <c r="V12" s="28"/>
      <c r="W12" s="29">
        <f t="shared" ca="1" si="6"/>
        <v>0</v>
      </c>
      <c r="X12" s="29">
        <f t="shared" ca="1" si="6"/>
        <v>0</v>
      </c>
      <c r="Y12" s="29">
        <f t="shared" ca="1" si="6"/>
        <v>0</v>
      </c>
      <c r="Z12" s="29">
        <f t="shared" ca="1" si="6"/>
        <v>0</v>
      </c>
      <c r="AA12" s="29">
        <f t="shared" ca="1" si="6"/>
        <v>0</v>
      </c>
      <c r="AB12" s="29">
        <f t="shared" ca="1" si="6"/>
        <v>0</v>
      </c>
      <c r="AC12" s="29">
        <f t="shared" ca="1" si="6"/>
        <v>0</v>
      </c>
      <c r="AD12" s="29">
        <f t="shared" ca="1" si="6"/>
        <v>0</v>
      </c>
      <c r="AE12" s="29">
        <f t="shared" ca="1" si="6"/>
        <v>0</v>
      </c>
      <c r="AF12" s="29">
        <f t="shared" ca="1" si="6"/>
        <v>0</v>
      </c>
      <c r="AG12" s="29">
        <f t="shared" ca="1" si="6"/>
        <v>0</v>
      </c>
      <c r="AH12" s="29">
        <f t="shared" ca="1" si="6"/>
        <v>0</v>
      </c>
      <c r="AI12" s="29">
        <f t="shared" ca="1" si="6"/>
        <v>0</v>
      </c>
      <c r="AJ12" s="29">
        <f t="shared" ca="1" si="6"/>
        <v>0</v>
      </c>
      <c r="AK12" s="29">
        <f t="shared" ca="1" si="6"/>
        <v>0</v>
      </c>
      <c r="AL12" s="29">
        <f t="shared" ca="1" si="6"/>
        <v>0</v>
      </c>
      <c r="AM12" s="29">
        <f t="shared" ca="1" si="6"/>
        <v>0</v>
      </c>
      <c r="AN12" s="29">
        <f t="shared" ca="1" si="6"/>
        <v>0</v>
      </c>
      <c r="AO12" s="29">
        <f t="shared" ca="1" si="6"/>
        <v>0</v>
      </c>
      <c r="AP12" s="29">
        <f t="shared" ca="1" si="6"/>
        <v>0</v>
      </c>
      <c r="AQ12" s="29">
        <f t="shared" ca="1" si="6"/>
        <v>3.2399999999999998</v>
      </c>
      <c r="AR12" s="29">
        <f t="shared" ca="1" si="6"/>
        <v>8.2800000000000011</v>
      </c>
      <c r="AS12" s="29">
        <f t="shared" ca="1" si="6"/>
        <v>13.32</v>
      </c>
      <c r="AT12" s="29">
        <f t="shared" ca="1" si="6"/>
        <v>15.84</v>
      </c>
      <c r="AU12" s="33">
        <f t="shared" si="6"/>
        <v>0</v>
      </c>
      <c r="AV12" s="33">
        <f t="shared" si="6"/>
        <v>0</v>
      </c>
      <c r="AW12" s="33">
        <f t="shared" si="6"/>
        <v>0</v>
      </c>
      <c r="AX12" s="33">
        <f t="shared" si="6"/>
        <v>0</v>
      </c>
      <c r="AY12" s="33">
        <f t="shared" si="6"/>
        <v>0</v>
      </c>
      <c r="AZ12" s="33">
        <f t="shared" si="6"/>
        <v>0</v>
      </c>
      <c r="BA12" s="33">
        <f t="shared" si="6"/>
        <v>0</v>
      </c>
      <c r="BB12" s="33">
        <f t="shared" si="6"/>
        <v>0</v>
      </c>
      <c r="BC12" s="33">
        <f t="shared" si="6"/>
        <v>0</v>
      </c>
      <c r="BD12" s="33">
        <f t="shared" si="6"/>
        <v>0</v>
      </c>
      <c r="BE12" s="33">
        <f t="shared" si="6"/>
        <v>0</v>
      </c>
      <c r="BF12" s="33">
        <f t="shared" si="6"/>
        <v>0</v>
      </c>
      <c r="BG12" s="33">
        <f t="shared" si="6"/>
        <v>0</v>
      </c>
      <c r="BH12" s="33">
        <f t="shared" si="6"/>
        <v>0</v>
      </c>
      <c r="BI12" s="33">
        <f t="shared" si="6"/>
        <v>0</v>
      </c>
      <c r="BJ12" s="33">
        <f t="shared" si="6"/>
        <v>0</v>
      </c>
      <c r="BK12" s="33">
        <f t="shared" si="6"/>
        <v>0</v>
      </c>
      <c r="BL12" s="33">
        <f t="shared" si="6"/>
        <v>0</v>
      </c>
      <c r="BM12" s="33">
        <f t="shared" si="6"/>
        <v>0</v>
      </c>
      <c r="BN12" s="33">
        <f t="shared" si="6"/>
        <v>0</v>
      </c>
      <c r="BO12" s="33">
        <f t="shared" si="6"/>
        <v>0</v>
      </c>
      <c r="BP12" s="33">
        <f t="shared" si="6"/>
        <v>0</v>
      </c>
      <c r="BQ12" s="33">
        <f t="shared" si="6"/>
        <v>0</v>
      </c>
      <c r="BR12" s="33">
        <f t="shared" si="6"/>
        <v>0</v>
      </c>
      <c r="BS12" s="33">
        <f t="shared" si="6"/>
        <v>0</v>
      </c>
      <c r="BT12" s="33">
        <f t="shared" si="6"/>
        <v>0</v>
      </c>
      <c r="BU12" s="33">
        <f t="shared" si="6"/>
        <v>0</v>
      </c>
      <c r="BV12" s="33">
        <f t="shared" si="6"/>
        <v>0</v>
      </c>
      <c r="BW12" s="33">
        <f t="shared" si="6"/>
        <v>0</v>
      </c>
      <c r="BX12" s="33">
        <f t="shared" si="6"/>
        <v>0</v>
      </c>
      <c r="BY12" s="33">
        <f t="shared" si="6"/>
        <v>0</v>
      </c>
      <c r="BZ12" s="33">
        <f t="shared" si="6"/>
        <v>0</v>
      </c>
      <c r="CA12" s="33">
        <f t="shared" si="6"/>
        <v>0</v>
      </c>
      <c r="CB12" s="33">
        <f t="shared" si="6"/>
        <v>0</v>
      </c>
      <c r="CC12" s="33">
        <f t="shared" si="6"/>
        <v>0</v>
      </c>
      <c r="CD12" s="33">
        <f t="shared" si="6"/>
        <v>0</v>
      </c>
      <c r="CE12" s="33">
        <f t="shared" si="6"/>
        <v>0</v>
      </c>
      <c r="CF12" s="222"/>
    </row>
    <row r="13" spans="2:84" s="83" customFormat="1" x14ac:dyDescent="0.25">
      <c r="B13" s="50"/>
      <c r="C13" s="82" t="str">
        <f>C51</f>
        <v>TOTAL</v>
      </c>
      <c r="E13" s="208">
        <f ca="1">SUM(W51:AW51)/SUM(Stock!W51:AW51)*1000</f>
        <v>41.321381068063218</v>
      </c>
      <c r="F13" s="223"/>
      <c r="G13" s="17"/>
      <c r="H13" s="17"/>
      <c r="I13" s="17"/>
      <c r="J13" s="17"/>
      <c r="K13" s="17"/>
      <c r="L13" s="17"/>
      <c r="M13" s="17"/>
      <c r="N13" s="17"/>
      <c r="O13" s="17"/>
      <c r="P13" s="17"/>
      <c r="Q13" s="17"/>
      <c r="R13" s="17"/>
      <c r="S13" s="17"/>
      <c r="T13" s="17"/>
      <c r="U13" s="17"/>
      <c r="V13" s="17"/>
      <c r="W13" s="6">
        <f t="shared" ca="1" si="6"/>
        <v>266.27953296362654</v>
      </c>
      <c r="X13" s="6">
        <f t="shared" ca="1" si="6"/>
        <v>274.31651905136658</v>
      </c>
      <c r="Y13" s="6">
        <f t="shared" ca="1" si="6"/>
        <v>285.2888267469686</v>
      </c>
      <c r="Z13" s="6">
        <f t="shared" ca="1" si="6"/>
        <v>297.89437646871585</v>
      </c>
      <c r="AA13" s="6">
        <f t="shared" ca="1" si="6"/>
        <v>307.26345002827679</v>
      </c>
      <c r="AB13" s="6">
        <f t="shared" ca="1" si="6"/>
        <v>313.07270602299326</v>
      </c>
      <c r="AC13" s="6">
        <f t="shared" ca="1" si="6"/>
        <v>316.75503775146205</v>
      </c>
      <c r="AD13" s="6">
        <f t="shared" ca="1" si="6"/>
        <v>319.24272801460461</v>
      </c>
      <c r="AE13" s="6">
        <f t="shared" ca="1" si="6"/>
        <v>321.69429664808195</v>
      </c>
      <c r="AF13" s="6">
        <f t="shared" ca="1" si="6"/>
        <v>324.63328808738828</v>
      </c>
      <c r="AG13" s="6">
        <f t="shared" ca="1" si="6"/>
        <v>327.81206245537965</v>
      </c>
      <c r="AH13" s="6">
        <f t="shared" ca="1" si="6"/>
        <v>331.03803196358274</v>
      </c>
      <c r="AI13" s="6">
        <f t="shared" ca="1" si="6"/>
        <v>334.0653017710685</v>
      </c>
      <c r="AJ13" s="6">
        <f t="shared" ca="1" si="6"/>
        <v>337.27571139497593</v>
      </c>
      <c r="AK13" s="6">
        <f t="shared" ca="1" si="6"/>
        <v>341.10330906645271</v>
      </c>
      <c r="AL13" s="6">
        <f t="shared" ca="1" si="6"/>
        <v>346.32406700407341</v>
      </c>
      <c r="AM13" s="6">
        <f t="shared" ca="1" si="6"/>
        <v>350.47549770364793</v>
      </c>
      <c r="AN13" s="6">
        <f t="shared" ca="1" si="6"/>
        <v>353.71721123860459</v>
      </c>
      <c r="AO13" s="6">
        <f t="shared" ca="1" si="6"/>
        <v>348.60587381596247</v>
      </c>
      <c r="AP13" s="6">
        <f t="shared" ca="1" si="6"/>
        <v>335.22990018634789</v>
      </c>
      <c r="AQ13" s="6">
        <f t="shared" ca="1" si="6"/>
        <v>323.02757237548138</v>
      </c>
      <c r="AR13" s="6">
        <f t="shared" ca="1" si="6"/>
        <v>313.63196006366661</v>
      </c>
      <c r="AS13" s="6">
        <f t="shared" ca="1" si="6"/>
        <v>308.44445407157912</v>
      </c>
      <c r="AT13" s="6">
        <f t="shared" ca="1" si="6"/>
        <v>303.82737015025964</v>
      </c>
      <c r="AU13" s="26">
        <f t="shared" si="6"/>
        <v>0</v>
      </c>
      <c r="AV13" s="26">
        <f t="shared" si="6"/>
        <v>0</v>
      </c>
      <c r="AW13" s="26">
        <f t="shared" si="6"/>
        <v>0</v>
      </c>
      <c r="AX13" s="26">
        <f t="shared" si="6"/>
        <v>0</v>
      </c>
      <c r="AY13" s="26">
        <f t="shared" si="6"/>
        <v>0</v>
      </c>
      <c r="AZ13" s="26">
        <f t="shared" si="6"/>
        <v>0</v>
      </c>
      <c r="BA13" s="26">
        <f t="shared" si="6"/>
        <v>0</v>
      </c>
      <c r="BB13" s="26">
        <f t="shared" si="6"/>
        <v>0</v>
      </c>
      <c r="BC13" s="26">
        <f t="shared" si="6"/>
        <v>0</v>
      </c>
      <c r="BD13" s="26">
        <f t="shared" si="6"/>
        <v>0</v>
      </c>
      <c r="BE13" s="26">
        <f t="shared" si="6"/>
        <v>0</v>
      </c>
      <c r="BF13" s="26">
        <f t="shared" si="6"/>
        <v>0</v>
      </c>
      <c r="BG13" s="26">
        <f t="shared" si="6"/>
        <v>0</v>
      </c>
      <c r="BH13" s="26">
        <f t="shared" si="6"/>
        <v>0</v>
      </c>
      <c r="BI13" s="26">
        <f t="shared" si="6"/>
        <v>0</v>
      </c>
      <c r="BJ13" s="26">
        <f t="shared" si="6"/>
        <v>0</v>
      </c>
      <c r="BK13" s="26">
        <f t="shared" si="6"/>
        <v>0</v>
      </c>
      <c r="BL13" s="26">
        <f t="shared" si="6"/>
        <v>0</v>
      </c>
      <c r="BM13" s="26">
        <f t="shared" si="6"/>
        <v>0</v>
      </c>
      <c r="BN13" s="26">
        <f t="shared" si="6"/>
        <v>0</v>
      </c>
      <c r="BO13" s="26">
        <f t="shared" si="6"/>
        <v>0</v>
      </c>
      <c r="BP13" s="26">
        <f t="shared" si="6"/>
        <v>0</v>
      </c>
      <c r="BQ13" s="26">
        <f t="shared" si="6"/>
        <v>0</v>
      </c>
      <c r="BR13" s="26">
        <f t="shared" si="6"/>
        <v>0</v>
      </c>
      <c r="BS13" s="26">
        <f t="shared" si="6"/>
        <v>0</v>
      </c>
      <c r="BT13" s="26">
        <f t="shared" si="6"/>
        <v>0</v>
      </c>
      <c r="BU13" s="26">
        <f t="shared" si="6"/>
        <v>0</v>
      </c>
      <c r="BV13" s="26">
        <f t="shared" si="6"/>
        <v>0</v>
      </c>
      <c r="BW13" s="26">
        <f t="shared" si="6"/>
        <v>0</v>
      </c>
      <c r="BX13" s="26">
        <f t="shared" si="6"/>
        <v>0</v>
      </c>
      <c r="BY13" s="26">
        <f t="shared" si="6"/>
        <v>0</v>
      </c>
      <c r="BZ13" s="26">
        <f t="shared" si="6"/>
        <v>0</v>
      </c>
      <c r="CA13" s="26">
        <f t="shared" si="6"/>
        <v>0</v>
      </c>
      <c r="CB13" s="26">
        <f t="shared" si="6"/>
        <v>0</v>
      </c>
      <c r="CC13" s="26">
        <f t="shared" si="6"/>
        <v>0</v>
      </c>
      <c r="CD13" s="26">
        <f t="shared" si="6"/>
        <v>0</v>
      </c>
      <c r="CE13" s="26">
        <f t="shared" si="6"/>
        <v>0</v>
      </c>
      <c r="CF13" s="224"/>
    </row>
    <row r="15" spans="2:84" hidden="1" x14ac:dyDescent="0.25"/>
    <row r="16" spans="2:84" hidden="1" x14ac:dyDescent="0.25">
      <c r="B16" s="121"/>
      <c r="C16" s="18"/>
      <c r="D16" s="18"/>
      <c r="E16" s="18"/>
      <c r="W16" s="18"/>
      <c r="X16" s="18"/>
      <c r="Y16" s="18"/>
    </row>
    <row r="17" spans="2:83" hidden="1" x14ac:dyDescent="0.25">
      <c r="B17" s="121"/>
      <c r="C17" s="18"/>
      <c r="D17" s="18"/>
      <c r="E17" s="18"/>
      <c r="W17" s="18"/>
      <c r="X17" s="18"/>
      <c r="Y17" s="18"/>
    </row>
    <row r="18" spans="2:83" hidden="1" x14ac:dyDescent="0.25">
      <c r="B18" s="121"/>
      <c r="C18" s="18"/>
      <c r="D18" s="18"/>
      <c r="E18" s="18"/>
      <c r="W18" s="18"/>
      <c r="X18" s="18"/>
      <c r="Y18" s="18"/>
    </row>
    <row r="19" spans="2:83" ht="14.4" hidden="1" customHeight="1" x14ac:dyDescent="0.25"/>
    <row r="20" spans="2:83" ht="12.6" customHeight="1" x14ac:dyDescent="0.25">
      <c r="B20" s="313" t="s">
        <v>178</v>
      </c>
      <c r="C20" s="314"/>
      <c r="E20" s="332" t="s">
        <v>302</v>
      </c>
      <c r="F20" s="336"/>
      <c r="G20" s="205"/>
      <c r="H20" s="205"/>
      <c r="I20" s="205"/>
      <c r="J20" s="205"/>
      <c r="K20" s="205"/>
      <c r="L20" s="205"/>
      <c r="M20" s="205"/>
      <c r="N20" s="205"/>
      <c r="O20" s="205"/>
      <c r="P20" s="205"/>
      <c r="Q20" s="205"/>
      <c r="R20" s="205"/>
      <c r="S20" s="205"/>
      <c r="T20" s="205"/>
      <c r="U20" s="205"/>
      <c r="V20" s="205"/>
      <c r="W20" s="80">
        <v>1990</v>
      </c>
      <c r="X20" s="80">
        <v>1991</v>
      </c>
      <c r="Y20" s="80">
        <v>1992</v>
      </c>
      <c r="Z20" s="80">
        <v>1993</v>
      </c>
      <c r="AA20" s="80">
        <v>1994</v>
      </c>
      <c r="AB20" s="80">
        <v>1995</v>
      </c>
      <c r="AC20" s="80">
        <v>1996</v>
      </c>
      <c r="AD20" s="80">
        <v>1997</v>
      </c>
      <c r="AE20" s="80">
        <v>1998</v>
      </c>
      <c r="AF20" s="80">
        <v>1999</v>
      </c>
      <c r="AG20" s="80">
        <v>2000</v>
      </c>
      <c r="AH20" s="80">
        <v>2001</v>
      </c>
      <c r="AI20" s="80">
        <v>2002</v>
      </c>
      <c r="AJ20" s="80">
        <v>2003</v>
      </c>
      <c r="AK20" s="80">
        <v>2004</v>
      </c>
      <c r="AL20" s="80">
        <v>2005</v>
      </c>
      <c r="AM20" s="80">
        <v>2006</v>
      </c>
      <c r="AN20" s="80">
        <v>2007</v>
      </c>
      <c r="AO20" s="80">
        <v>2008</v>
      </c>
      <c r="AP20" s="80">
        <v>2009</v>
      </c>
      <c r="AQ20" s="80">
        <v>2010</v>
      </c>
      <c r="AR20" s="80">
        <v>2011</v>
      </c>
      <c r="AS20" s="80">
        <v>2012</v>
      </c>
      <c r="AT20" s="80">
        <v>2013</v>
      </c>
      <c r="AU20" s="80">
        <v>2014</v>
      </c>
      <c r="AV20" s="80">
        <v>2015</v>
      </c>
      <c r="AW20" s="80">
        <v>2016</v>
      </c>
      <c r="AX20" s="80">
        <v>2017</v>
      </c>
      <c r="AY20" s="80">
        <v>2018</v>
      </c>
      <c r="AZ20" s="80">
        <v>2019</v>
      </c>
      <c r="BA20" s="80">
        <v>2020</v>
      </c>
      <c r="BB20" s="80">
        <v>2021</v>
      </c>
      <c r="BC20" s="80">
        <v>2022</v>
      </c>
      <c r="BD20" s="80">
        <v>2023</v>
      </c>
      <c r="BE20" s="80">
        <v>2024</v>
      </c>
      <c r="BF20" s="80">
        <v>2025</v>
      </c>
      <c r="BG20" s="80">
        <f t="shared" ref="BG20:CE20" si="7">BF20+1</f>
        <v>2026</v>
      </c>
      <c r="BH20" s="80">
        <f t="shared" si="7"/>
        <v>2027</v>
      </c>
      <c r="BI20" s="80">
        <f t="shared" si="7"/>
        <v>2028</v>
      </c>
      <c r="BJ20" s="80">
        <f t="shared" si="7"/>
        <v>2029</v>
      </c>
      <c r="BK20" s="80">
        <f t="shared" si="7"/>
        <v>2030</v>
      </c>
      <c r="BL20" s="80">
        <f t="shared" si="7"/>
        <v>2031</v>
      </c>
      <c r="BM20" s="80">
        <f t="shared" si="7"/>
        <v>2032</v>
      </c>
      <c r="BN20" s="80">
        <f t="shared" si="7"/>
        <v>2033</v>
      </c>
      <c r="BO20" s="80">
        <f t="shared" si="7"/>
        <v>2034</v>
      </c>
      <c r="BP20" s="80">
        <f t="shared" si="7"/>
        <v>2035</v>
      </c>
      <c r="BQ20" s="80">
        <f t="shared" si="7"/>
        <v>2036</v>
      </c>
      <c r="BR20" s="80">
        <f t="shared" si="7"/>
        <v>2037</v>
      </c>
      <c r="BS20" s="80">
        <f t="shared" si="7"/>
        <v>2038</v>
      </c>
      <c r="BT20" s="80">
        <f t="shared" si="7"/>
        <v>2039</v>
      </c>
      <c r="BU20" s="80">
        <f t="shared" si="7"/>
        <v>2040</v>
      </c>
      <c r="BV20" s="80">
        <f t="shared" si="7"/>
        <v>2041</v>
      </c>
      <c r="BW20" s="80">
        <f t="shared" si="7"/>
        <v>2042</v>
      </c>
      <c r="BX20" s="80">
        <f t="shared" si="7"/>
        <v>2043</v>
      </c>
      <c r="BY20" s="80">
        <f t="shared" si="7"/>
        <v>2044</v>
      </c>
      <c r="BZ20" s="80">
        <f t="shared" si="7"/>
        <v>2045</v>
      </c>
      <c r="CA20" s="80">
        <f t="shared" si="7"/>
        <v>2046</v>
      </c>
      <c r="CB20" s="80">
        <f t="shared" si="7"/>
        <v>2047</v>
      </c>
      <c r="CC20" s="80">
        <f t="shared" si="7"/>
        <v>2048</v>
      </c>
      <c r="CD20" s="80">
        <f t="shared" si="7"/>
        <v>2049</v>
      </c>
      <c r="CE20" s="80">
        <f t="shared" si="7"/>
        <v>2050</v>
      </c>
    </row>
    <row r="21" spans="2:83" s="56" customFormat="1" ht="12" customHeight="1" x14ac:dyDescent="0.25">
      <c r="B21" s="308" t="s">
        <v>82</v>
      </c>
      <c r="C21" s="309"/>
      <c r="E21" s="333"/>
      <c r="F21" s="336"/>
      <c r="G21" s="131"/>
      <c r="H21" s="131"/>
      <c r="I21" s="131"/>
      <c r="J21" s="131"/>
      <c r="K21" s="131"/>
      <c r="L21" s="131"/>
      <c r="M21" s="131"/>
      <c r="N21" s="131"/>
      <c r="O21" s="131"/>
      <c r="P21" s="131"/>
      <c r="Q21" s="131"/>
      <c r="R21" s="131"/>
      <c r="S21" s="131"/>
      <c r="T21" s="131"/>
      <c r="U21" s="131"/>
      <c r="V21" s="131"/>
    </row>
    <row r="22" spans="2:83" x14ac:dyDescent="0.25">
      <c r="B22" s="310" t="s">
        <v>179</v>
      </c>
      <c r="C22" s="311"/>
      <c r="E22" s="334"/>
      <c r="F22" s="336"/>
    </row>
    <row r="23" spans="2:83" x14ac:dyDescent="0.25">
      <c r="B23" s="306" t="s">
        <v>0</v>
      </c>
      <c r="C23" s="53" t="s">
        <v>6</v>
      </c>
      <c r="E23" s="34">
        <f ca="1">(SUM(W73:AW73)+SUM(W123:AW123))/(SUM(Stock!W73:AW73)+SUM(Stock!W123:AW123))*1000</f>
        <v>34.999999999999993</v>
      </c>
      <c r="F23" s="63"/>
      <c r="G23" s="16"/>
      <c r="H23" s="16"/>
      <c r="I23" s="16"/>
      <c r="J23" s="16"/>
      <c r="K23" s="16"/>
      <c r="L23" s="16"/>
      <c r="M23" s="16"/>
      <c r="N23" s="16"/>
      <c r="O23" s="16"/>
      <c r="P23" s="16"/>
      <c r="Q23" s="16"/>
      <c r="R23" s="16"/>
      <c r="S23" s="16"/>
      <c r="T23" s="16"/>
      <c r="U23" s="16"/>
      <c r="V23" s="16"/>
      <c r="W23" s="52">
        <f t="shared" ref="W23:CE27" ca="1" si="8">W73+W123</f>
        <v>11.234023112080909</v>
      </c>
      <c r="X23" s="52">
        <f t="shared" ca="1" si="8"/>
        <v>11.182870012454545</v>
      </c>
      <c r="Y23" s="52">
        <f t="shared" ca="1" si="8"/>
        <v>10.802923827272728</v>
      </c>
      <c r="Z23" s="52">
        <f t="shared" ca="1" si="8"/>
        <v>10.091863636363636</v>
      </c>
      <c r="AA23" s="52">
        <f t="shared" ca="1" si="8"/>
        <v>9.198752992424243</v>
      </c>
      <c r="AB23" s="52">
        <f t="shared" ca="1" si="8"/>
        <v>8.3604465151515139</v>
      </c>
      <c r="AC23" s="52">
        <f t="shared" ca="1" si="8"/>
        <v>7.612466287878787</v>
      </c>
      <c r="AD23" s="52">
        <f t="shared" ca="1" si="8"/>
        <v>6.9427218851515153</v>
      </c>
      <c r="AE23" s="52">
        <f t="shared" ca="1" si="8"/>
        <v>6.3179646369696965</v>
      </c>
      <c r="AF23" s="52">
        <f t="shared" ca="1" si="8"/>
        <v>5.7777633733333333</v>
      </c>
      <c r="AG23" s="52">
        <f t="shared" ca="1" si="8"/>
        <v>5.2597648496969693</v>
      </c>
      <c r="AH23" s="52">
        <f t="shared" ca="1" si="8"/>
        <v>4.7819240660606059</v>
      </c>
      <c r="AI23" s="52">
        <f t="shared" ca="1" si="8"/>
        <v>4.2785261766666656</v>
      </c>
      <c r="AJ23" s="52">
        <f t="shared" ca="1" si="8"/>
        <v>3.795444293939394</v>
      </c>
      <c r="AK23" s="52">
        <f t="shared" ca="1" si="8"/>
        <v>3.358819580871212</v>
      </c>
      <c r="AL23" s="52">
        <f t="shared" ca="1" si="8"/>
        <v>2.9768111619696973</v>
      </c>
      <c r="AM23" s="52">
        <f t="shared" ca="1" si="8"/>
        <v>2.652418560833333</v>
      </c>
      <c r="AN23" s="52">
        <f t="shared" ca="1" si="8"/>
        <v>2.3400815387287874</v>
      </c>
      <c r="AO23" s="52">
        <f t="shared" ca="1" si="8"/>
        <v>2.0331877933060607</v>
      </c>
      <c r="AP23" s="52">
        <f t="shared" ca="1" si="8"/>
        <v>1.7332902566090906</v>
      </c>
      <c r="AQ23" s="52">
        <f t="shared" ca="1" si="8"/>
        <v>1.4564952345287876</v>
      </c>
      <c r="AR23" s="52">
        <f t="shared" ca="1" si="8"/>
        <v>1.2035232112318184</v>
      </c>
      <c r="AS23" s="52">
        <f t="shared" ca="1" si="8"/>
        <v>0.95287240727575728</v>
      </c>
      <c r="AT23" s="52">
        <f t="shared" ca="1" si="8"/>
        <v>0.70350922582121211</v>
      </c>
      <c r="AU23" s="214">
        <f t="shared" si="8"/>
        <v>0</v>
      </c>
      <c r="AV23" s="214">
        <f t="shared" si="8"/>
        <v>0</v>
      </c>
      <c r="AW23" s="214">
        <f t="shared" si="8"/>
        <v>0</v>
      </c>
      <c r="AX23" s="214">
        <f t="shared" si="8"/>
        <v>0</v>
      </c>
      <c r="AY23" s="214">
        <f t="shared" si="8"/>
        <v>0</v>
      </c>
      <c r="AZ23" s="214">
        <f t="shared" si="8"/>
        <v>0</v>
      </c>
      <c r="BA23" s="214">
        <f t="shared" si="8"/>
        <v>0</v>
      </c>
      <c r="BB23" s="214">
        <f t="shared" si="8"/>
        <v>0</v>
      </c>
      <c r="BC23" s="214">
        <f t="shared" si="8"/>
        <v>0</v>
      </c>
      <c r="BD23" s="214">
        <f t="shared" si="8"/>
        <v>0</v>
      </c>
      <c r="BE23" s="214">
        <f t="shared" si="8"/>
        <v>0</v>
      </c>
      <c r="BF23" s="214">
        <f t="shared" si="8"/>
        <v>0</v>
      </c>
      <c r="BG23" s="214">
        <f t="shared" si="8"/>
        <v>0</v>
      </c>
      <c r="BH23" s="214">
        <f t="shared" si="8"/>
        <v>0</v>
      </c>
      <c r="BI23" s="214">
        <f t="shared" si="8"/>
        <v>0</v>
      </c>
      <c r="BJ23" s="214">
        <f t="shared" si="8"/>
        <v>0</v>
      </c>
      <c r="BK23" s="214">
        <f t="shared" si="8"/>
        <v>0</v>
      </c>
      <c r="BL23" s="214">
        <f t="shared" si="8"/>
        <v>0</v>
      </c>
      <c r="BM23" s="214">
        <f t="shared" si="8"/>
        <v>0</v>
      </c>
      <c r="BN23" s="214">
        <f t="shared" si="8"/>
        <v>0</v>
      </c>
      <c r="BO23" s="214">
        <f t="shared" si="8"/>
        <v>0</v>
      </c>
      <c r="BP23" s="214">
        <f t="shared" si="8"/>
        <v>0</v>
      </c>
      <c r="BQ23" s="214">
        <f t="shared" si="8"/>
        <v>0</v>
      </c>
      <c r="BR23" s="214">
        <f t="shared" si="8"/>
        <v>0</v>
      </c>
      <c r="BS23" s="214">
        <f t="shared" si="8"/>
        <v>0</v>
      </c>
      <c r="BT23" s="214">
        <f t="shared" si="8"/>
        <v>0</v>
      </c>
      <c r="BU23" s="214">
        <f t="shared" si="8"/>
        <v>0</v>
      </c>
      <c r="BV23" s="214">
        <f t="shared" si="8"/>
        <v>0</v>
      </c>
      <c r="BW23" s="214">
        <f t="shared" si="8"/>
        <v>0</v>
      </c>
      <c r="BX23" s="214">
        <f t="shared" si="8"/>
        <v>0</v>
      </c>
      <c r="BY23" s="214">
        <f t="shared" si="8"/>
        <v>0</v>
      </c>
      <c r="BZ23" s="214">
        <f t="shared" si="8"/>
        <v>0</v>
      </c>
      <c r="CA23" s="214">
        <f t="shared" si="8"/>
        <v>0</v>
      </c>
      <c r="CB23" s="214">
        <f t="shared" si="8"/>
        <v>0</v>
      </c>
      <c r="CC23" s="214">
        <f t="shared" si="8"/>
        <v>0</v>
      </c>
      <c r="CD23" s="214">
        <f t="shared" si="8"/>
        <v>0</v>
      </c>
      <c r="CE23" s="214">
        <f t="shared" si="8"/>
        <v>0</v>
      </c>
    </row>
    <row r="24" spans="2:83" x14ac:dyDescent="0.25">
      <c r="B24" s="307"/>
      <c r="C24" s="54" t="s">
        <v>7</v>
      </c>
      <c r="E24" s="34">
        <f ca="1">(SUM(W74:AW74)+SUM(W124:AW124))/(SUM(Stock!W74:AW74)+SUM(Stock!W124:AW124))*1000</f>
        <v>32</v>
      </c>
      <c r="F24" s="63"/>
      <c r="G24" s="16"/>
      <c r="H24" s="16"/>
      <c r="I24" s="16"/>
      <c r="J24" s="16"/>
      <c r="K24" s="16"/>
      <c r="L24" s="16"/>
      <c r="M24" s="16"/>
      <c r="N24" s="16"/>
      <c r="O24" s="16"/>
      <c r="P24" s="16"/>
      <c r="Q24" s="16"/>
      <c r="R24" s="16"/>
      <c r="S24" s="16"/>
      <c r="T24" s="16"/>
      <c r="U24" s="16"/>
      <c r="V24" s="16"/>
      <c r="W24" s="52">
        <f t="shared" ca="1" si="8"/>
        <v>11.841409001017515</v>
      </c>
      <c r="X24" s="52">
        <f t="shared" ca="1" si="8"/>
        <v>12.19361752682218</v>
      </c>
      <c r="Y24" s="52">
        <f t="shared" ca="1" si="8"/>
        <v>12.620224254455858</v>
      </c>
      <c r="Z24" s="52">
        <f t="shared" ca="1" si="8"/>
        <v>13.118581705624596</v>
      </c>
      <c r="AA24" s="52">
        <f t="shared" ca="1" si="8"/>
        <v>13.707777963311829</v>
      </c>
      <c r="AB24" s="52">
        <f t="shared" ca="1" si="8"/>
        <v>14.384156415785393</v>
      </c>
      <c r="AC24" s="52">
        <f t="shared" ca="1" si="8"/>
        <v>15.116963052824676</v>
      </c>
      <c r="AD24" s="52">
        <f t="shared" ca="1" si="8"/>
        <v>15.900243237573706</v>
      </c>
      <c r="AE24" s="52">
        <f t="shared" ca="1" si="8"/>
        <v>16.717884780074112</v>
      </c>
      <c r="AF24" s="52">
        <f t="shared" ca="1" si="8"/>
        <v>17.615778611255411</v>
      </c>
      <c r="AG24" s="52">
        <f t="shared" ca="1" si="8"/>
        <v>18.509492243670998</v>
      </c>
      <c r="AH24" s="52">
        <f t="shared" ca="1" si="8"/>
        <v>19.345127491324675</v>
      </c>
      <c r="AI24" s="52">
        <f t="shared" ca="1" si="8"/>
        <v>20.07646030794805</v>
      </c>
      <c r="AJ24" s="52">
        <f t="shared" ca="1" si="8"/>
        <v>20.888522989437227</v>
      </c>
      <c r="AK24" s="52">
        <f t="shared" ca="1" si="8"/>
        <v>21.705504221971253</v>
      </c>
      <c r="AL24" s="52">
        <f t="shared" ca="1" si="8"/>
        <v>22.341117804525712</v>
      </c>
      <c r="AM24" s="52">
        <f t="shared" ca="1" si="8"/>
        <v>22.42655855869091</v>
      </c>
      <c r="AN24" s="52">
        <f t="shared" ca="1" si="8"/>
        <v>21.888294962544357</v>
      </c>
      <c r="AO24" s="52">
        <f t="shared" ca="1" si="8"/>
        <v>20.883927489413949</v>
      </c>
      <c r="AP24" s="52">
        <f t="shared" ca="1" si="8"/>
        <v>19.068763258774073</v>
      </c>
      <c r="AQ24" s="52">
        <f t="shared" ca="1" si="8"/>
        <v>16.119775270224196</v>
      </c>
      <c r="AR24" s="52">
        <f t="shared" ca="1" si="8"/>
        <v>12.157881974728122</v>
      </c>
      <c r="AS24" s="52">
        <f t="shared" ca="1" si="8"/>
        <v>8.0234967499333028</v>
      </c>
      <c r="AT24" s="52">
        <f t="shared" ca="1" si="8"/>
        <v>4.8693278507669895</v>
      </c>
      <c r="AU24" s="214">
        <f t="shared" si="8"/>
        <v>0</v>
      </c>
      <c r="AV24" s="214">
        <f t="shared" si="8"/>
        <v>0</v>
      </c>
      <c r="AW24" s="214">
        <f t="shared" si="8"/>
        <v>0</v>
      </c>
      <c r="AX24" s="214">
        <f t="shared" si="8"/>
        <v>0</v>
      </c>
      <c r="AY24" s="214">
        <f t="shared" si="8"/>
        <v>0</v>
      </c>
      <c r="AZ24" s="214">
        <f t="shared" si="8"/>
        <v>0</v>
      </c>
      <c r="BA24" s="214">
        <f t="shared" si="8"/>
        <v>0</v>
      </c>
      <c r="BB24" s="214">
        <f t="shared" si="8"/>
        <v>0</v>
      </c>
      <c r="BC24" s="214">
        <f t="shared" si="8"/>
        <v>0</v>
      </c>
      <c r="BD24" s="214">
        <f t="shared" si="8"/>
        <v>0</v>
      </c>
      <c r="BE24" s="214">
        <f t="shared" si="8"/>
        <v>0</v>
      </c>
      <c r="BF24" s="214">
        <f t="shared" si="8"/>
        <v>0</v>
      </c>
      <c r="BG24" s="214">
        <f t="shared" si="8"/>
        <v>0</v>
      </c>
      <c r="BH24" s="214">
        <f t="shared" si="8"/>
        <v>0</v>
      </c>
      <c r="BI24" s="214">
        <f t="shared" si="8"/>
        <v>0</v>
      </c>
      <c r="BJ24" s="214">
        <f t="shared" si="8"/>
        <v>0</v>
      </c>
      <c r="BK24" s="214">
        <f t="shared" si="8"/>
        <v>0</v>
      </c>
      <c r="BL24" s="214">
        <f t="shared" si="8"/>
        <v>0</v>
      </c>
      <c r="BM24" s="214">
        <f t="shared" si="8"/>
        <v>0</v>
      </c>
      <c r="BN24" s="214">
        <f t="shared" si="8"/>
        <v>0</v>
      </c>
      <c r="BO24" s="214">
        <f t="shared" si="8"/>
        <v>0</v>
      </c>
      <c r="BP24" s="214">
        <f t="shared" si="8"/>
        <v>0</v>
      </c>
      <c r="BQ24" s="214">
        <f t="shared" si="8"/>
        <v>0</v>
      </c>
      <c r="BR24" s="214">
        <f t="shared" si="8"/>
        <v>0</v>
      </c>
      <c r="BS24" s="214">
        <f t="shared" si="8"/>
        <v>0</v>
      </c>
      <c r="BT24" s="214">
        <f t="shared" si="8"/>
        <v>0</v>
      </c>
      <c r="BU24" s="214">
        <f t="shared" si="8"/>
        <v>0</v>
      </c>
      <c r="BV24" s="214">
        <f t="shared" si="8"/>
        <v>0</v>
      </c>
      <c r="BW24" s="214">
        <f t="shared" si="8"/>
        <v>0</v>
      </c>
      <c r="BX24" s="214">
        <f t="shared" si="8"/>
        <v>0</v>
      </c>
      <c r="BY24" s="214">
        <f t="shared" si="8"/>
        <v>0</v>
      </c>
      <c r="BZ24" s="214">
        <f t="shared" si="8"/>
        <v>0</v>
      </c>
      <c r="CA24" s="214">
        <f t="shared" si="8"/>
        <v>0</v>
      </c>
      <c r="CB24" s="214">
        <f t="shared" si="8"/>
        <v>0</v>
      </c>
      <c r="CC24" s="214">
        <f t="shared" si="8"/>
        <v>0</v>
      </c>
      <c r="CD24" s="214">
        <f t="shared" si="8"/>
        <v>0</v>
      </c>
      <c r="CE24" s="214">
        <f t="shared" si="8"/>
        <v>0</v>
      </c>
    </row>
    <row r="25" spans="2:83" x14ac:dyDescent="0.25">
      <c r="B25" s="307"/>
      <c r="C25" s="54" t="s">
        <v>8</v>
      </c>
      <c r="E25" s="34">
        <f ca="1">(SUM(W75:AW75)+SUM(W125:AW125))/(SUM(Stock!W75:AW75)+SUM(Stock!W125:AW125))*1000</f>
        <v>30</v>
      </c>
      <c r="F25" s="63"/>
      <c r="G25" s="16"/>
      <c r="H25" s="16"/>
      <c r="I25" s="16"/>
      <c r="J25" s="16"/>
      <c r="K25" s="16"/>
      <c r="L25" s="16"/>
      <c r="M25" s="16"/>
      <c r="N25" s="16"/>
      <c r="O25" s="16"/>
      <c r="P25" s="16"/>
      <c r="Q25" s="16"/>
      <c r="R25" s="16"/>
      <c r="S25" s="16"/>
      <c r="T25" s="16"/>
      <c r="U25" s="16"/>
      <c r="V25" s="16"/>
      <c r="W25" s="52">
        <f t="shared" ca="1" si="8"/>
        <v>12.949402737965585</v>
      </c>
      <c r="X25" s="52">
        <f t="shared" ca="1" si="8"/>
        <v>13.316781941607168</v>
      </c>
      <c r="Y25" s="52">
        <f t="shared" ca="1" si="8"/>
        <v>13.704966645431334</v>
      </c>
      <c r="Z25" s="52">
        <f t="shared" ca="1" si="8"/>
        <v>14.111196874156015</v>
      </c>
      <c r="AA25" s="52">
        <f t="shared" ca="1" si="8"/>
        <v>14.535750772325789</v>
      </c>
      <c r="AB25" s="52">
        <f t="shared" ca="1" si="8"/>
        <v>14.980291090026586</v>
      </c>
      <c r="AC25" s="52">
        <f t="shared" ca="1" si="8"/>
        <v>15.448894673168926</v>
      </c>
      <c r="AD25" s="52">
        <f t="shared" ca="1" si="8"/>
        <v>15.961345319199456</v>
      </c>
      <c r="AE25" s="52">
        <f t="shared" ca="1" si="8"/>
        <v>16.486046496563638</v>
      </c>
      <c r="AF25" s="52">
        <f t="shared" ca="1" si="8"/>
        <v>17.063354170955954</v>
      </c>
      <c r="AG25" s="52">
        <f t="shared" ca="1" si="8"/>
        <v>17.691597962929286</v>
      </c>
      <c r="AH25" s="52">
        <f t="shared" ca="1" si="8"/>
        <v>18.36407956177527</v>
      </c>
      <c r="AI25" s="52">
        <f t="shared" ca="1" si="8"/>
        <v>18.939562235048545</v>
      </c>
      <c r="AJ25" s="52">
        <f t="shared" ca="1" si="8"/>
        <v>19.498229636741709</v>
      </c>
      <c r="AK25" s="52">
        <f t="shared" ca="1" si="8"/>
        <v>20.117055231251523</v>
      </c>
      <c r="AL25" s="52">
        <f t="shared" ca="1" si="8"/>
        <v>20.935748968274297</v>
      </c>
      <c r="AM25" s="52">
        <f t="shared" ca="1" si="8"/>
        <v>21.948272965856354</v>
      </c>
      <c r="AN25" s="52">
        <f t="shared" ca="1" si="8"/>
        <v>23.169099609959218</v>
      </c>
      <c r="AO25" s="52">
        <f t="shared" ca="1" si="8"/>
        <v>24.708839962305191</v>
      </c>
      <c r="AP25" s="52">
        <f t="shared" ca="1" si="8"/>
        <v>26.858554270376359</v>
      </c>
      <c r="AQ25" s="52">
        <f t="shared" ca="1" si="8"/>
        <v>30.089824597795062</v>
      </c>
      <c r="AR25" s="52">
        <f t="shared" ca="1" si="8"/>
        <v>34.145456591006493</v>
      </c>
      <c r="AS25" s="52">
        <f t="shared" ca="1" si="8"/>
        <v>38.098451633495067</v>
      </c>
      <c r="AT25" s="52">
        <f t="shared" ca="1" si="8"/>
        <v>41.288181727260771</v>
      </c>
      <c r="AU25" s="214">
        <f t="shared" si="8"/>
        <v>0</v>
      </c>
      <c r="AV25" s="214">
        <f t="shared" si="8"/>
        <v>0</v>
      </c>
      <c r="AW25" s="214">
        <f t="shared" si="8"/>
        <v>0</v>
      </c>
      <c r="AX25" s="214">
        <f t="shared" si="8"/>
        <v>0</v>
      </c>
      <c r="AY25" s="214">
        <f t="shared" si="8"/>
        <v>0</v>
      </c>
      <c r="AZ25" s="214">
        <f t="shared" si="8"/>
        <v>0</v>
      </c>
      <c r="BA25" s="214">
        <f t="shared" si="8"/>
        <v>0</v>
      </c>
      <c r="BB25" s="214">
        <f t="shared" si="8"/>
        <v>0</v>
      </c>
      <c r="BC25" s="214">
        <f t="shared" si="8"/>
        <v>0</v>
      </c>
      <c r="BD25" s="214">
        <f t="shared" si="8"/>
        <v>0</v>
      </c>
      <c r="BE25" s="214">
        <f t="shared" si="8"/>
        <v>0</v>
      </c>
      <c r="BF25" s="214">
        <f t="shared" si="8"/>
        <v>0</v>
      </c>
      <c r="BG25" s="214">
        <f t="shared" si="8"/>
        <v>0</v>
      </c>
      <c r="BH25" s="214">
        <f t="shared" si="8"/>
        <v>0</v>
      </c>
      <c r="BI25" s="214">
        <f t="shared" si="8"/>
        <v>0</v>
      </c>
      <c r="BJ25" s="214">
        <f t="shared" si="8"/>
        <v>0</v>
      </c>
      <c r="BK25" s="214">
        <f t="shared" si="8"/>
        <v>0</v>
      </c>
      <c r="BL25" s="214">
        <f t="shared" si="8"/>
        <v>0</v>
      </c>
      <c r="BM25" s="214">
        <f t="shared" si="8"/>
        <v>0</v>
      </c>
      <c r="BN25" s="214">
        <f t="shared" si="8"/>
        <v>0</v>
      </c>
      <c r="BO25" s="214">
        <f t="shared" si="8"/>
        <v>0</v>
      </c>
      <c r="BP25" s="214">
        <f t="shared" si="8"/>
        <v>0</v>
      </c>
      <c r="BQ25" s="214">
        <f t="shared" si="8"/>
        <v>0</v>
      </c>
      <c r="BR25" s="214">
        <f t="shared" si="8"/>
        <v>0</v>
      </c>
      <c r="BS25" s="214">
        <f t="shared" si="8"/>
        <v>0</v>
      </c>
      <c r="BT25" s="214">
        <f t="shared" si="8"/>
        <v>0</v>
      </c>
      <c r="BU25" s="214">
        <f t="shared" si="8"/>
        <v>0</v>
      </c>
      <c r="BV25" s="214">
        <f t="shared" si="8"/>
        <v>0</v>
      </c>
      <c r="BW25" s="214">
        <f t="shared" si="8"/>
        <v>0</v>
      </c>
      <c r="BX25" s="214">
        <f t="shared" si="8"/>
        <v>0</v>
      </c>
      <c r="BY25" s="214">
        <f t="shared" si="8"/>
        <v>0</v>
      </c>
      <c r="BZ25" s="214">
        <f t="shared" si="8"/>
        <v>0</v>
      </c>
      <c r="CA25" s="214">
        <f t="shared" si="8"/>
        <v>0</v>
      </c>
      <c r="CB25" s="214">
        <f t="shared" si="8"/>
        <v>0</v>
      </c>
      <c r="CC25" s="214">
        <f t="shared" si="8"/>
        <v>0</v>
      </c>
      <c r="CD25" s="214">
        <f t="shared" si="8"/>
        <v>0</v>
      </c>
      <c r="CE25" s="214">
        <f t="shared" si="8"/>
        <v>0</v>
      </c>
    </row>
    <row r="26" spans="2:83" ht="14.4" customHeight="1" x14ac:dyDescent="0.25">
      <c r="B26" s="307"/>
      <c r="C26" s="54" t="s">
        <v>9</v>
      </c>
      <c r="E26" s="34">
        <f ca="1">(SUM(W76:AW76)+SUM(W126:AW126))/(SUM(Stock!W76:AW76)+SUM(Stock!W126:AW126))*1000</f>
        <v>24.999999999999996</v>
      </c>
      <c r="F26" s="63"/>
      <c r="G26" s="16"/>
      <c r="H26" s="16"/>
      <c r="I26" s="16"/>
      <c r="J26" s="16"/>
      <c r="K26" s="16"/>
      <c r="L26" s="16"/>
      <c r="M26" s="16"/>
      <c r="N26" s="16"/>
      <c r="O26" s="16"/>
      <c r="P26" s="16"/>
      <c r="Q26" s="16"/>
      <c r="R26" s="16"/>
      <c r="S26" s="16"/>
      <c r="T26" s="16"/>
      <c r="U26" s="16"/>
      <c r="V26" s="16"/>
      <c r="W26" s="52">
        <f t="shared" ca="1" si="8"/>
        <v>0</v>
      </c>
      <c r="X26" s="52">
        <f t="shared" ca="1" si="8"/>
        <v>0</v>
      </c>
      <c r="Y26" s="52">
        <f t="shared" ca="1" si="8"/>
        <v>0</v>
      </c>
      <c r="Z26" s="52">
        <f t="shared" ca="1" si="8"/>
        <v>0</v>
      </c>
      <c r="AA26" s="52">
        <f t="shared" ca="1" si="8"/>
        <v>0</v>
      </c>
      <c r="AB26" s="52">
        <f t="shared" ca="1" si="8"/>
        <v>0</v>
      </c>
      <c r="AC26" s="52">
        <f t="shared" ca="1" si="8"/>
        <v>0</v>
      </c>
      <c r="AD26" s="52">
        <f t="shared" ca="1" si="8"/>
        <v>0</v>
      </c>
      <c r="AE26" s="52">
        <f t="shared" ca="1" si="8"/>
        <v>0</v>
      </c>
      <c r="AF26" s="52">
        <f t="shared" ca="1" si="8"/>
        <v>0</v>
      </c>
      <c r="AG26" s="52">
        <f t="shared" ca="1" si="8"/>
        <v>0</v>
      </c>
      <c r="AH26" s="52">
        <f t="shared" ca="1" si="8"/>
        <v>0</v>
      </c>
      <c r="AI26" s="52">
        <f t="shared" ca="1" si="8"/>
        <v>9.9979166666666675E-2</v>
      </c>
      <c r="AJ26" s="52">
        <f t="shared" ca="1" si="8"/>
        <v>0.32634374999999999</v>
      </c>
      <c r="AK26" s="52">
        <f t="shared" ca="1" si="8"/>
        <v>0.74538322291666659</v>
      </c>
      <c r="AL26" s="52">
        <f t="shared" ca="1" si="8"/>
        <v>1.3234078916666665</v>
      </c>
      <c r="AM26" s="52">
        <f t="shared" ca="1" si="8"/>
        <v>2.1003009791666662</v>
      </c>
      <c r="AN26" s="52">
        <f t="shared" ca="1" si="8"/>
        <v>3.0760624854166663</v>
      </c>
      <c r="AO26" s="52">
        <f t="shared" ca="1" si="8"/>
        <v>4.250692410416665</v>
      </c>
      <c r="AP26" s="52">
        <f t="shared" ca="1" si="8"/>
        <v>5.6740897812499993</v>
      </c>
      <c r="AQ26" s="52">
        <f t="shared" ca="1" si="8"/>
        <v>7.379974656249999</v>
      </c>
      <c r="AR26" s="52">
        <f t="shared" ca="1" si="8"/>
        <v>9.1827561098484836</v>
      </c>
      <c r="AS26" s="52">
        <f t="shared" ca="1" si="8"/>
        <v>11.002278964015149</v>
      </c>
      <c r="AT26" s="52">
        <f t="shared" ca="1" si="8"/>
        <v>12.517225283031976</v>
      </c>
      <c r="AU26" s="214">
        <f t="shared" si="8"/>
        <v>0</v>
      </c>
      <c r="AV26" s="214">
        <f t="shared" si="8"/>
        <v>0</v>
      </c>
      <c r="AW26" s="214">
        <f t="shared" si="8"/>
        <v>0</v>
      </c>
      <c r="AX26" s="214">
        <f t="shared" si="8"/>
        <v>0</v>
      </c>
      <c r="AY26" s="214">
        <f t="shared" si="8"/>
        <v>0</v>
      </c>
      <c r="AZ26" s="214">
        <f t="shared" si="8"/>
        <v>0</v>
      </c>
      <c r="BA26" s="214">
        <f t="shared" si="8"/>
        <v>0</v>
      </c>
      <c r="BB26" s="214">
        <f t="shared" si="8"/>
        <v>0</v>
      </c>
      <c r="BC26" s="214">
        <f t="shared" si="8"/>
        <v>0</v>
      </c>
      <c r="BD26" s="214">
        <f t="shared" si="8"/>
        <v>0</v>
      </c>
      <c r="BE26" s="214">
        <f t="shared" si="8"/>
        <v>0</v>
      </c>
      <c r="BF26" s="214">
        <f t="shared" si="8"/>
        <v>0</v>
      </c>
      <c r="BG26" s="214">
        <f t="shared" si="8"/>
        <v>0</v>
      </c>
      <c r="BH26" s="214">
        <f t="shared" si="8"/>
        <v>0</v>
      </c>
      <c r="BI26" s="214">
        <f t="shared" si="8"/>
        <v>0</v>
      </c>
      <c r="BJ26" s="214">
        <f t="shared" si="8"/>
        <v>0</v>
      </c>
      <c r="BK26" s="214">
        <f t="shared" si="8"/>
        <v>0</v>
      </c>
      <c r="BL26" s="214">
        <f t="shared" si="8"/>
        <v>0</v>
      </c>
      <c r="BM26" s="214">
        <f t="shared" si="8"/>
        <v>0</v>
      </c>
      <c r="BN26" s="214">
        <f t="shared" si="8"/>
        <v>0</v>
      </c>
      <c r="BO26" s="214">
        <f t="shared" si="8"/>
        <v>0</v>
      </c>
      <c r="BP26" s="214">
        <f t="shared" si="8"/>
        <v>0</v>
      </c>
      <c r="BQ26" s="214">
        <f t="shared" si="8"/>
        <v>0</v>
      </c>
      <c r="BR26" s="214">
        <f t="shared" si="8"/>
        <v>0</v>
      </c>
      <c r="BS26" s="214">
        <f t="shared" si="8"/>
        <v>0</v>
      </c>
      <c r="BT26" s="214">
        <f t="shared" si="8"/>
        <v>0</v>
      </c>
      <c r="BU26" s="214">
        <f t="shared" si="8"/>
        <v>0</v>
      </c>
      <c r="BV26" s="214">
        <f t="shared" si="8"/>
        <v>0</v>
      </c>
      <c r="BW26" s="214">
        <f t="shared" si="8"/>
        <v>0</v>
      </c>
      <c r="BX26" s="214">
        <f t="shared" si="8"/>
        <v>0</v>
      </c>
      <c r="BY26" s="214">
        <f t="shared" si="8"/>
        <v>0</v>
      </c>
      <c r="BZ26" s="214">
        <f t="shared" si="8"/>
        <v>0</v>
      </c>
      <c r="CA26" s="214">
        <f t="shared" si="8"/>
        <v>0</v>
      </c>
      <c r="CB26" s="214">
        <f t="shared" si="8"/>
        <v>0</v>
      </c>
      <c r="CC26" s="214">
        <f t="shared" si="8"/>
        <v>0</v>
      </c>
      <c r="CD26" s="214">
        <f t="shared" si="8"/>
        <v>0</v>
      </c>
      <c r="CE26" s="214">
        <f t="shared" si="8"/>
        <v>0</v>
      </c>
    </row>
    <row r="27" spans="2:83" ht="24" x14ac:dyDescent="0.25">
      <c r="B27" s="307"/>
      <c r="C27" s="54" t="s">
        <v>10</v>
      </c>
      <c r="E27" s="34">
        <f ca="1">(SUM(W77:AW77)+SUM(W127:AW127))/(SUM(Stock!W77:AW77)+SUM(Stock!W127:AW127))*1000</f>
        <v>11.999999999999998</v>
      </c>
      <c r="F27" s="63"/>
      <c r="G27" s="16"/>
      <c r="H27" s="16"/>
      <c r="I27" s="16"/>
      <c r="J27" s="16"/>
      <c r="K27" s="16"/>
      <c r="L27" s="16"/>
      <c r="M27" s="16"/>
      <c r="N27" s="16"/>
      <c r="O27" s="16"/>
      <c r="P27" s="16"/>
      <c r="Q27" s="16"/>
      <c r="R27" s="16"/>
      <c r="S27" s="16"/>
      <c r="T27" s="16"/>
      <c r="U27" s="16"/>
      <c r="V27" s="16"/>
      <c r="W27" s="52">
        <f t="shared" ca="1" si="8"/>
        <v>1.4247445449848408</v>
      </c>
      <c r="X27" s="52">
        <f t="shared" ca="1" si="8"/>
        <v>1.4663655102936504</v>
      </c>
      <c r="Y27" s="52">
        <f t="shared" ca="1" si="8"/>
        <v>1.5126448559728354</v>
      </c>
      <c r="Z27" s="52">
        <f t="shared" ca="1" si="8"/>
        <v>1.5633555216214798</v>
      </c>
      <c r="AA27" s="52">
        <f t="shared" ca="1" si="8"/>
        <v>1.6199424243520411</v>
      </c>
      <c r="AB27" s="52">
        <f t="shared" ca="1" si="8"/>
        <v>1.6838432416000426</v>
      </c>
      <c r="AC27" s="52">
        <f t="shared" ca="1" si="8"/>
        <v>1.7587751150515902</v>
      </c>
      <c r="AD27" s="52">
        <f t="shared" ca="1" si="8"/>
        <v>1.839109984589268</v>
      </c>
      <c r="AE27" s="52">
        <f t="shared" ca="1" si="8"/>
        <v>1.9248354171023383</v>
      </c>
      <c r="AF27" s="52">
        <f t="shared" ca="1" si="8"/>
        <v>2.0178630509508642</v>
      </c>
      <c r="AG27" s="52">
        <f t="shared" ca="1" si="8"/>
        <v>2.1216291280730561</v>
      </c>
      <c r="AH27" s="52">
        <f t="shared" ref="AH27:CE27" ca="1" si="9">AH77+AH127</f>
        <v>2.2252144817248003</v>
      </c>
      <c r="AI27" s="52">
        <f t="shared" ca="1" si="9"/>
        <v>2.3257950678400001</v>
      </c>
      <c r="AJ27" s="52">
        <f t="shared" ca="1" si="9"/>
        <v>2.421916408</v>
      </c>
      <c r="AK27" s="52">
        <f t="shared" ca="1" si="9"/>
        <v>2.5093629350000004</v>
      </c>
      <c r="AL27" s="52">
        <f t="shared" ca="1" si="9"/>
        <v>2.5724712200000002</v>
      </c>
      <c r="AM27" s="52">
        <f t="shared" ca="1" si="9"/>
        <v>2.6061633157142858</v>
      </c>
      <c r="AN27" s="52">
        <f t="shared" ca="1" si="9"/>
        <v>2.6130597821428574</v>
      </c>
      <c r="AO27" s="52">
        <f t="shared" ca="1" si="9"/>
        <v>2.5942341735714289</v>
      </c>
      <c r="AP27" s="52">
        <f t="shared" ca="1" si="9"/>
        <v>2.5339454966457144</v>
      </c>
      <c r="AQ27" s="52">
        <f t="shared" ca="1" si="9"/>
        <v>2.4412064837257144</v>
      </c>
      <c r="AR27" s="52">
        <f t="shared" ca="1" si="9"/>
        <v>2.2996582871714284</v>
      </c>
      <c r="AS27" s="52">
        <f t="shared" ca="1" si="9"/>
        <v>2.1237294376971425</v>
      </c>
      <c r="AT27" s="52">
        <f t="shared" ca="1" si="9"/>
        <v>1.919130820302857</v>
      </c>
      <c r="AU27" s="214">
        <f t="shared" si="9"/>
        <v>0</v>
      </c>
      <c r="AV27" s="214">
        <f t="shared" si="9"/>
        <v>0</v>
      </c>
      <c r="AW27" s="214">
        <f t="shared" si="9"/>
        <v>0</v>
      </c>
      <c r="AX27" s="214">
        <f t="shared" si="9"/>
        <v>0</v>
      </c>
      <c r="AY27" s="214">
        <f t="shared" si="9"/>
        <v>0</v>
      </c>
      <c r="AZ27" s="214">
        <f t="shared" si="9"/>
        <v>0</v>
      </c>
      <c r="BA27" s="214">
        <f t="shared" si="9"/>
        <v>0</v>
      </c>
      <c r="BB27" s="214">
        <f t="shared" si="9"/>
        <v>0</v>
      </c>
      <c r="BC27" s="214">
        <f t="shared" si="9"/>
        <v>0</v>
      </c>
      <c r="BD27" s="214">
        <f t="shared" si="9"/>
        <v>0</v>
      </c>
      <c r="BE27" s="214">
        <f t="shared" si="9"/>
        <v>0</v>
      </c>
      <c r="BF27" s="214">
        <f t="shared" si="9"/>
        <v>0</v>
      </c>
      <c r="BG27" s="214">
        <f t="shared" si="9"/>
        <v>0</v>
      </c>
      <c r="BH27" s="214">
        <f t="shared" si="9"/>
        <v>0</v>
      </c>
      <c r="BI27" s="214">
        <f t="shared" si="9"/>
        <v>0</v>
      </c>
      <c r="BJ27" s="214">
        <f t="shared" si="9"/>
        <v>0</v>
      </c>
      <c r="BK27" s="214">
        <f t="shared" si="9"/>
        <v>0</v>
      </c>
      <c r="BL27" s="214">
        <f t="shared" si="9"/>
        <v>0</v>
      </c>
      <c r="BM27" s="214">
        <f t="shared" si="9"/>
        <v>0</v>
      </c>
      <c r="BN27" s="214">
        <f t="shared" si="9"/>
        <v>0</v>
      </c>
      <c r="BO27" s="214">
        <f t="shared" si="9"/>
        <v>0</v>
      </c>
      <c r="BP27" s="214">
        <f t="shared" si="9"/>
        <v>0</v>
      </c>
      <c r="BQ27" s="214">
        <f t="shared" si="9"/>
        <v>0</v>
      </c>
      <c r="BR27" s="214">
        <f t="shared" si="9"/>
        <v>0</v>
      </c>
      <c r="BS27" s="214">
        <f t="shared" si="9"/>
        <v>0</v>
      </c>
      <c r="BT27" s="214">
        <f t="shared" si="9"/>
        <v>0</v>
      </c>
      <c r="BU27" s="214">
        <f t="shared" si="9"/>
        <v>0</v>
      </c>
      <c r="BV27" s="214">
        <f t="shared" si="9"/>
        <v>0</v>
      </c>
      <c r="BW27" s="214">
        <f t="shared" si="9"/>
        <v>0</v>
      </c>
      <c r="BX27" s="214">
        <f t="shared" si="9"/>
        <v>0</v>
      </c>
      <c r="BY27" s="214">
        <f t="shared" si="9"/>
        <v>0</v>
      </c>
      <c r="BZ27" s="214">
        <f t="shared" si="9"/>
        <v>0</v>
      </c>
      <c r="CA27" s="214">
        <f t="shared" si="9"/>
        <v>0</v>
      </c>
      <c r="CB27" s="214">
        <f t="shared" si="9"/>
        <v>0</v>
      </c>
      <c r="CC27" s="214">
        <f t="shared" si="9"/>
        <v>0</v>
      </c>
      <c r="CD27" s="214">
        <f t="shared" si="9"/>
        <v>0</v>
      </c>
      <c r="CE27" s="214">
        <f t="shared" si="9"/>
        <v>0</v>
      </c>
    </row>
    <row r="28" spans="2:83" x14ac:dyDescent="0.25">
      <c r="B28" s="307"/>
      <c r="C28" s="3" t="s">
        <v>75</v>
      </c>
      <c r="E28" s="62">
        <f ca="1">(SUM(W78:AW78)+SUM(W128:AW128))/(SUM(Stock!W78:AW78)+SUM(Stock!W128:AW128))*1000</f>
        <v>28.865112563005752</v>
      </c>
      <c r="F28" s="65"/>
      <c r="G28" s="17"/>
      <c r="H28" s="17"/>
      <c r="I28" s="17"/>
      <c r="J28" s="17"/>
      <c r="K28" s="17"/>
      <c r="L28" s="17"/>
      <c r="M28" s="17"/>
      <c r="N28" s="17"/>
      <c r="O28" s="17"/>
      <c r="P28" s="17"/>
      <c r="Q28" s="17"/>
      <c r="R28" s="17"/>
      <c r="S28" s="17"/>
      <c r="T28" s="17"/>
      <c r="U28" s="17"/>
      <c r="V28" s="17"/>
      <c r="W28" s="6">
        <f t="shared" ref="W28:CE28" ca="1" si="10">SUM(W23:W27)</f>
        <v>37.449579396048847</v>
      </c>
      <c r="X28" s="6">
        <f t="shared" ca="1" si="10"/>
        <v>38.159634991177541</v>
      </c>
      <c r="Y28" s="6">
        <f t="shared" ca="1" si="10"/>
        <v>38.640759583132755</v>
      </c>
      <c r="Z28" s="6">
        <f t="shared" ca="1" si="10"/>
        <v>38.88499773776573</v>
      </c>
      <c r="AA28" s="6">
        <f t="shared" ca="1" si="10"/>
        <v>39.062224152413904</v>
      </c>
      <c r="AB28" s="6">
        <f t="shared" ca="1" si="10"/>
        <v>39.408737262563534</v>
      </c>
      <c r="AC28" s="6">
        <f t="shared" ca="1" si="10"/>
        <v>39.937099128923975</v>
      </c>
      <c r="AD28" s="6">
        <f t="shared" ca="1" si="10"/>
        <v>40.643420426513948</v>
      </c>
      <c r="AE28" s="6">
        <f t="shared" ca="1" si="10"/>
        <v>41.446731330709781</v>
      </c>
      <c r="AF28" s="6">
        <f t="shared" ca="1" si="10"/>
        <v>42.474759206495563</v>
      </c>
      <c r="AG28" s="6">
        <f t="shared" ca="1" si="10"/>
        <v>43.582484184370308</v>
      </c>
      <c r="AH28" s="6">
        <f t="shared" ca="1" si="10"/>
        <v>44.716345600885347</v>
      </c>
      <c r="AI28" s="6">
        <f t="shared" ca="1" si="10"/>
        <v>45.720322954169923</v>
      </c>
      <c r="AJ28" s="6">
        <f t="shared" ca="1" si="10"/>
        <v>46.93045707811833</v>
      </c>
      <c r="AK28" s="6">
        <f t="shared" ca="1" si="10"/>
        <v>48.436125192010657</v>
      </c>
      <c r="AL28" s="6">
        <f t="shared" ca="1" si="10"/>
        <v>50.149557046436371</v>
      </c>
      <c r="AM28" s="6">
        <f t="shared" ca="1" si="10"/>
        <v>51.733714380261553</v>
      </c>
      <c r="AN28" s="6">
        <f t="shared" ca="1" si="10"/>
        <v>53.086598378791884</v>
      </c>
      <c r="AO28" s="6">
        <f t="shared" ca="1" si="10"/>
        <v>54.470881829013301</v>
      </c>
      <c r="AP28" s="6">
        <f t="shared" ca="1" si="10"/>
        <v>55.868643063655234</v>
      </c>
      <c r="AQ28" s="6">
        <f t="shared" ca="1" si="10"/>
        <v>57.487276242523755</v>
      </c>
      <c r="AR28" s="6">
        <f t="shared" ca="1" si="10"/>
        <v>58.98927617398634</v>
      </c>
      <c r="AS28" s="6">
        <f t="shared" ca="1" si="10"/>
        <v>60.200829192416414</v>
      </c>
      <c r="AT28" s="6">
        <f t="shared" ca="1" si="10"/>
        <v>61.297374907183801</v>
      </c>
      <c r="AU28" s="30">
        <f t="shared" si="10"/>
        <v>0</v>
      </c>
      <c r="AV28" s="30">
        <f t="shared" si="10"/>
        <v>0</v>
      </c>
      <c r="AW28" s="30">
        <f t="shared" si="10"/>
        <v>0</v>
      </c>
      <c r="AX28" s="30">
        <f t="shared" si="10"/>
        <v>0</v>
      </c>
      <c r="AY28" s="30">
        <f t="shared" si="10"/>
        <v>0</v>
      </c>
      <c r="AZ28" s="30">
        <f t="shared" si="10"/>
        <v>0</v>
      </c>
      <c r="BA28" s="30">
        <f t="shared" si="10"/>
        <v>0</v>
      </c>
      <c r="BB28" s="30">
        <f t="shared" si="10"/>
        <v>0</v>
      </c>
      <c r="BC28" s="30">
        <f t="shared" si="10"/>
        <v>0</v>
      </c>
      <c r="BD28" s="30">
        <f t="shared" si="10"/>
        <v>0</v>
      </c>
      <c r="BE28" s="30">
        <f t="shared" si="10"/>
        <v>0</v>
      </c>
      <c r="BF28" s="30">
        <f t="shared" si="10"/>
        <v>0</v>
      </c>
      <c r="BG28" s="30">
        <f t="shared" si="10"/>
        <v>0</v>
      </c>
      <c r="BH28" s="30">
        <f t="shared" si="10"/>
        <v>0</v>
      </c>
      <c r="BI28" s="30">
        <f t="shared" si="10"/>
        <v>0</v>
      </c>
      <c r="BJ28" s="30">
        <f t="shared" si="10"/>
        <v>0</v>
      </c>
      <c r="BK28" s="30">
        <f t="shared" si="10"/>
        <v>0</v>
      </c>
      <c r="BL28" s="30">
        <f t="shared" si="10"/>
        <v>0</v>
      </c>
      <c r="BM28" s="30">
        <f t="shared" si="10"/>
        <v>0</v>
      </c>
      <c r="BN28" s="30">
        <f t="shared" si="10"/>
        <v>0</v>
      </c>
      <c r="BO28" s="30">
        <f t="shared" si="10"/>
        <v>0</v>
      </c>
      <c r="BP28" s="30">
        <f t="shared" si="10"/>
        <v>0</v>
      </c>
      <c r="BQ28" s="30">
        <f t="shared" si="10"/>
        <v>0</v>
      </c>
      <c r="BR28" s="30">
        <f t="shared" si="10"/>
        <v>0</v>
      </c>
      <c r="BS28" s="30">
        <f t="shared" si="10"/>
        <v>0</v>
      </c>
      <c r="BT28" s="30">
        <f t="shared" si="10"/>
        <v>0</v>
      </c>
      <c r="BU28" s="30">
        <f t="shared" si="10"/>
        <v>0</v>
      </c>
      <c r="BV28" s="30">
        <f t="shared" si="10"/>
        <v>0</v>
      </c>
      <c r="BW28" s="30">
        <f t="shared" si="10"/>
        <v>0</v>
      </c>
      <c r="BX28" s="30">
        <f t="shared" si="10"/>
        <v>0</v>
      </c>
      <c r="BY28" s="30">
        <f t="shared" si="10"/>
        <v>0</v>
      </c>
      <c r="BZ28" s="30">
        <f t="shared" si="10"/>
        <v>0</v>
      </c>
      <c r="CA28" s="30">
        <f t="shared" si="10"/>
        <v>0</v>
      </c>
      <c r="CB28" s="30">
        <f t="shared" si="10"/>
        <v>0</v>
      </c>
      <c r="CC28" s="30">
        <f t="shared" si="10"/>
        <v>0</v>
      </c>
      <c r="CD28" s="30">
        <f t="shared" si="10"/>
        <v>0</v>
      </c>
      <c r="CE28" s="30">
        <f t="shared" si="10"/>
        <v>0</v>
      </c>
    </row>
    <row r="29" spans="2:83" x14ac:dyDescent="0.25">
      <c r="B29" s="307" t="s">
        <v>1</v>
      </c>
      <c r="C29" s="54" t="s">
        <v>11</v>
      </c>
      <c r="E29" s="34">
        <f ca="1">(SUM(W79:AW79)+SUM(W129:AW129))/(SUM(Stock!W79:AW79)+SUM(Stock!W129:AW129))*1000</f>
        <v>9.5</v>
      </c>
      <c r="F29" s="63"/>
      <c r="G29" s="16"/>
      <c r="H29" s="16"/>
      <c r="I29" s="16"/>
      <c r="J29" s="16"/>
      <c r="K29" s="16"/>
      <c r="L29" s="16"/>
      <c r="M29" s="16"/>
      <c r="N29" s="16"/>
      <c r="O29" s="16"/>
      <c r="P29" s="16"/>
      <c r="Q29" s="16"/>
      <c r="R29" s="16"/>
      <c r="S29" s="16"/>
      <c r="T29" s="16"/>
      <c r="U29" s="16"/>
      <c r="V29" s="16"/>
      <c r="W29" s="52">
        <f t="shared" ref="W29:CE30" ca="1" si="11">W79+W129</f>
        <v>1.8746528359433878</v>
      </c>
      <c r="X29" s="52">
        <f t="shared" ca="1" si="11"/>
        <v>2.0776698177148747</v>
      </c>
      <c r="Y29" s="52">
        <f t="shared" ca="1" si="11"/>
        <v>2.31907757523875</v>
      </c>
      <c r="Z29" s="52">
        <f t="shared" ca="1" si="11"/>
        <v>2.6390306391541665</v>
      </c>
      <c r="AA29" s="52">
        <f t="shared" ca="1" si="11"/>
        <v>3.0490710805416672</v>
      </c>
      <c r="AB29" s="52">
        <f t="shared" ca="1" si="11"/>
        <v>3.5701160154166667</v>
      </c>
      <c r="AC29" s="52">
        <f t="shared" ca="1" si="11"/>
        <v>4.181777054166667</v>
      </c>
      <c r="AD29" s="52">
        <f t="shared" ca="1" si="11"/>
        <v>4.8920115416666672</v>
      </c>
      <c r="AE29" s="52">
        <f t="shared" ca="1" si="11"/>
        <v>5.6706054166666675</v>
      </c>
      <c r="AF29" s="52">
        <f t="shared" ca="1" si="11"/>
        <v>6.4903208333333335</v>
      </c>
      <c r="AG29" s="52">
        <f t="shared" ca="1" si="11"/>
        <v>7.3173750000000011</v>
      </c>
      <c r="AH29" s="52">
        <f t="shared" ca="1" si="11"/>
        <v>8.1525833333333342</v>
      </c>
      <c r="AI29" s="52">
        <f t="shared" ca="1" si="11"/>
        <v>8.9901666666666671</v>
      </c>
      <c r="AJ29" s="52">
        <f t="shared" ca="1" si="11"/>
        <v>9.8344388074999998</v>
      </c>
      <c r="AK29" s="52">
        <f t="shared" ca="1" si="11"/>
        <v>10.834766652233332</v>
      </c>
      <c r="AL29" s="52">
        <f t="shared" ca="1" si="11"/>
        <v>12.506875521599998</v>
      </c>
      <c r="AM29" s="52">
        <f t="shared" ca="1" si="11"/>
        <v>14.959212250133332</v>
      </c>
      <c r="AN29" s="52">
        <f t="shared" ca="1" si="11"/>
        <v>18.300493274766666</v>
      </c>
      <c r="AO29" s="52">
        <f t="shared" ca="1" si="11"/>
        <v>21.9833266081</v>
      </c>
      <c r="AP29" s="52">
        <f t="shared" ca="1" si="11"/>
        <v>25.925136790933337</v>
      </c>
      <c r="AQ29" s="52">
        <f t="shared" ca="1" si="11"/>
        <v>29.535191004266665</v>
      </c>
      <c r="AR29" s="52">
        <f t="shared" ca="1" si="11"/>
        <v>32.619469522600006</v>
      </c>
      <c r="AS29" s="52">
        <f t="shared" ca="1" si="11"/>
        <v>34.855771191433334</v>
      </c>
      <c r="AT29" s="52">
        <f t="shared" ca="1" si="11"/>
        <v>36.356662163099998</v>
      </c>
      <c r="AU29" s="214">
        <f t="shared" si="11"/>
        <v>0</v>
      </c>
      <c r="AV29" s="214">
        <f t="shared" si="11"/>
        <v>0</v>
      </c>
      <c r="AW29" s="214">
        <f t="shared" si="11"/>
        <v>0</v>
      </c>
      <c r="AX29" s="214">
        <f t="shared" si="11"/>
        <v>0</v>
      </c>
      <c r="AY29" s="214">
        <f t="shared" si="11"/>
        <v>0</v>
      </c>
      <c r="AZ29" s="214">
        <f t="shared" si="11"/>
        <v>0</v>
      </c>
      <c r="BA29" s="214">
        <f t="shared" si="11"/>
        <v>0</v>
      </c>
      <c r="BB29" s="214">
        <f t="shared" si="11"/>
        <v>0</v>
      </c>
      <c r="BC29" s="214">
        <f t="shared" si="11"/>
        <v>0</v>
      </c>
      <c r="BD29" s="214">
        <f t="shared" si="11"/>
        <v>0</v>
      </c>
      <c r="BE29" s="214">
        <f t="shared" si="11"/>
        <v>0</v>
      </c>
      <c r="BF29" s="214">
        <f t="shared" si="11"/>
        <v>0</v>
      </c>
      <c r="BG29" s="214">
        <f t="shared" si="11"/>
        <v>0</v>
      </c>
      <c r="BH29" s="214">
        <f t="shared" si="11"/>
        <v>0</v>
      </c>
      <c r="BI29" s="214">
        <f t="shared" si="11"/>
        <v>0</v>
      </c>
      <c r="BJ29" s="214">
        <f t="shared" si="11"/>
        <v>0</v>
      </c>
      <c r="BK29" s="214">
        <f t="shared" si="11"/>
        <v>0</v>
      </c>
      <c r="BL29" s="214">
        <f t="shared" si="11"/>
        <v>0</v>
      </c>
      <c r="BM29" s="214">
        <f t="shared" si="11"/>
        <v>0</v>
      </c>
      <c r="BN29" s="214">
        <f t="shared" si="11"/>
        <v>0</v>
      </c>
      <c r="BO29" s="214">
        <f t="shared" si="11"/>
        <v>0</v>
      </c>
      <c r="BP29" s="214">
        <f t="shared" si="11"/>
        <v>0</v>
      </c>
      <c r="BQ29" s="214">
        <f t="shared" si="11"/>
        <v>0</v>
      </c>
      <c r="BR29" s="214">
        <f t="shared" si="11"/>
        <v>0</v>
      </c>
      <c r="BS29" s="214">
        <f t="shared" si="11"/>
        <v>0</v>
      </c>
      <c r="BT29" s="214">
        <f t="shared" si="11"/>
        <v>0</v>
      </c>
      <c r="BU29" s="214">
        <f t="shared" si="11"/>
        <v>0</v>
      </c>
      <c r="BV29" s="214">
        <f t="shared" si="11"/>
        <v>0</v>
      </c>
      <c r="BW29" s="214">
        <f t="shared" si="11"/>
        <v>0</v>
      </c>
      <c r="BX29" s="214">
        <f t="shared" si="11"/>
        <v>0</v>
      </c>
      <c r="BY29" s="214">
        <f t="shared" si="11"/>
        <v>0</v>
      </c>
      <c r="BZ29" s="214">
        <f t="shared" si="11"/>
        <v>0</v>
      </c>
      <c r="CA29" s="214">
        <f t="shared" si="11"/>
        <v>0</v>
      </c>
      <c r="CB29" s="214">
        <f t="shared" si="11"/>
        <v>0</v>
      </c>
      <c r="CC29" s="214">
        <f t="shared" si="11"/>
        <v>0</v>
      </c>
      <c r="CD29" s="214">
        <f t="shared" si="11"/>
        <v>0</v>
      </c>
      <c r="CE29" s="214">
        <f t="shared" si="11"/>
        <v>0</v>
      </c>
    </row>
    <row r="30" spans="2:83" x14ac:dyDescent="0.25">
      <c r="B30" s="307"/>
      <c r="C30" s="54" t="s">
        <v>12</v>
      </c>
      <c r="E30" s="34">
        <f ca="1">(SUM(W80:AW80)+SUM(W130:AW130))/(SUM(Stock!W80:AW80)+SUM(Stock!W130:AW130))*1000</f>
        <v>11.5</v>
      </c>
      <c r="F30" s="63"/>
      <c r="G30" s="16"/>
      <c r="H30" s="16"/>
      <c r="I30" s="16"/>
      <c r="J30" s="16"/>
      <c r="K30" s="16"/>
      <c r="L30" s="16"/>
      <c r="M30" s="16"/>
      <c r="N30" s="16"/>
      <c r="O30" s="16"/>
      <c r="P30" s="16"/>
      <c r="Q30" s="16"/>
      <c r="R30" s="16"/>
      <c r="S30" s="16"/>
      <c r="T30" s="16"/>
      <c r="U30" s="16"/>
      <c r="V30" s="16"/>
      <c r="W30" s="52">
        <f t="shared" ca="1" si="11"/>
        <v>1.4697890383053345</v>
      </c>
      <c r="X30" s="52">
        <f t="shared" ca="1" si="11"/>
        <v>1.6379005463024594</v>
      </c>
      <c r="Y30" s="52">
        <f t="shared" ca="1" si="11"/>
        <v>1.8127311107437094</v>
      </c>
      <c r="Z30" s="52">
        <f t="shared" ca="1" si="11"/>
        <v>1.975070425704718</v>
      </c>
      <c r="AA30" s="52">
        <f t="shared" ca="1" si="11"/>
        <v>2.1348415285607976</v>
      </c>
      <c r="AB30" s="52">
        <f t="shared" ca="1" si="11"/>
        <v>2.2991983280305162</v>
      </c>
      <c r="AC30" s="52">
        <f t="shared" ca="1" si="11"/>
        <v>2.4686405496635362</v>
      </c>
      <c r="AD30" s="52">
        <f t="shared" ca="1" si="11"/>
        <v>2.6514062959224476</v>
      </c>
      <c r="AE30" s="52">
        <f t="shared" ca="1" si="11"/>
        <v>2.8452180139879042</v>
      </c>
      <c r="AF30" s="52">
        <f t="shared" ca="1" si="11"/>
        <v>3.0598098396161904</v>
      </c>
      <c r="AG30" s="52">
        <f t="shared" ca="1" si="11"/>
        <v>3.2906183694809523</v>
      </c>
      <c r="AH30" s="52">
        <f t="shared" ca="1" si="11"/>
        <v>3.5311418100714285</v>
      </c>
      <c r="AI30" s="52">
        <f t="shared" ca="1" si="11"/>
        <v>3.7678734111904761</v>
      </c>
      <c r="AJ30" s="52">
        <f t="shared" ca="1" si="11"/>
        <v>4.012309626785715</v>
      </c>
      <c r="AK30" s="52">
        <f t="shared" ca="1" si="11"/>
        <v>4.2806670327952387</v>
      </c>
      <c r="AL30" s="52">
        <f t="shared" ca="1" si="11"/>
        <v>4.5823268329666664</v>
      </c>
      <c r="AM30" s="52">
        <f t="shared" ca="1" si="11"/>
        <v>4.9190200833095235</v>
      </c>
      <c r="AN30" s="52">
        <f t="shared" ca="1" si="11"/>
        <v>5.2925578969190479</v>
      </c>
      <c r="AO30" s="52">
        <f t="shared" ca="1" si="11"/>
        <v>5.7088750541523812</v>
      </c>
      <c r="AP30" s="52">
        <f t="shared" ca="1" si="11"/>
        <v>6.152099586976191</v>
      </c>
      <c r="AQ30" s="52">
        <f t="shared" ca="1" si="11"/>
        <v>6.5910139406396437</v>
      </c>
      <c r="AR30" s="52">
        <f t="shared" ca="1" si="11"/>
        <v>6.9408899739622623</v>
      </c>
      <c r="AS30" s="52">
        <f t="shared" ca="1" si="11"/>
        <v>7.1746552748207151</v>
      </c>
      <c r="AT30" s="52">
        <f t="shared" ca="1" si="11"/>
        <v>7.2829520095948812</v>
      </c>
      <c r="AU30" s="214">
        <f t="shared" si="11"/>
        <v>0</v>
      </c>
      <c r="AV30" s="214">
        <f t="shared" si="11"/>
        <v>0</v>
      </c>
      <c r="AW30" s="214">
        <f t="shared" si="11"/>
        <v>0</v>
      </c>
      <c r="AX30" s="214">
        <f t="shared" si="11"/>
        <v>0</v>
      </c>
      <c r="AY30" s="214">
        <f t="shared" si="11"/>
        <v>0</v>
      </c>
      <c r="AZ30" s="214">
        <f t="shared" si="11"/>
        <v>0</v>
      </c>
      <c r="BA30" s="214">
        <f t="shared" si="11"/>
        <v>0</v>
      </c>
      <c r="BB30" s="214">
        <f t="shared" si="11"/>
        <v>0</v>
      </c>
      <c r="BC30" s="214">
        <f t="shared" si="11"/>
        <v>0</v>
      </c>
      <c r="BD30" s="214">
        <f t="shared" si="11"/>
        <v>0</v>
      </c>
      <c r="BE30" s="214">
        <f t="shared" si="11"/>
        <v>0</v>
      </c>
      <c r="BF30" s="214">
        <f t="shared" si="11"/>
        <v>0</v>
      </c>
      <c r="BG30" s="214">
        <f t="shared" si="11"/>
        <v>0</v>
      </c>
      <c r="BH30" s="214">
        <f t="shared" si="11"/>
        <v>0</v>
      </c>
      <c r="BI30" s="214">
        <f t="shared" si="11"/>
        <v>0</v>
      </c>
      <c r="BJ30" s="214">
        <f t="shared" si="11"/>
        <v>0</v>
      </c>
      <c r="BK30" s="214">
        <f t="shared" si="11"/>
        <v>0</v>
      </c>
      <c r="BL30" s="214">
        <f t="shared" si="11"/>
        <v>0</v>
      </c>
      <c r="BM30" s="214">
        <f t="shared" si="11"/>
        <v>0</v>
      </c>
      <c r="BN30" s="214">
        <f t="shared" si="11"/>
        <v>0</v>
      </c>
      <c r="BO30" s="214">
        <f t="shared" si="11"/>
        <v>0</v>
      </c>
      <c r="BP30" s="214">
        <f t="shared" si="11"/>
        <v>0</v>
      </c>
      <c r="BQ30" s="214">
        <f t="shared" si="11"/>
        <v>0</v>
      </c>
      <c r="BR30" s="214">
        <f t="shared" si="11"/>
        <v>0</v>
      </c>
      <c r="BS30" s="214">
        <f t="shared" si="11"/>
        <v>0</v>
      </c>
      <c r="BT30" s="214">
        <f t="shared" si="11"/>
        <v>0</v>
      </c>
      <c r="BU30" s="214">
        <f t="shared" si="11"/>
        <v>0</v>
      </c>
      <c r="BV30" s="214">
        <f t="shared" si="11"/>
        <v>0</v>
      </c>
      <c r="BW30" s="214">
        <f t="shared" si="11"/>
        <v>0</v>
      </c>
      <c r="BX30" s="214">
        <f t="shared" si="11"/>
        <v>0</v>
      </c>
      <c r="BY30" s="214">
        <f t="shared" si="11"/>
        <v>0</v>
      </c>
      <c r="BZ30" s="214">
        <f t="shared" si="11"/>
        <v>0</v>
      </c>
      <c r="CA30" s="214">
        <f t="shared" si="11"/>
        <v>0</v>
      </c>
      <c r="CB30" s="214">
        <f t="shared" si="11"/>
        <v>0</v>
      </c>
      <c r="CC30" s="214">
        <f t="shared" si="11"/>
        <v>0</v>
      </c>
      <c r="CD30" s="214">
        <f t="shared" si="11"/>
        <v>0</v>
      </c>
      <c r="CE30" s="214">
        <f t="shared" si="11"/>
        <v>0</v>
      </c>
    </row>
    <row r="31" spans="2:83" x14ac:dyDescent="0.25">
      <c r="B31" s="307"/>
      <c r="C31" s="3" t="s">
        <v>76</v>
      </c>
      <c r="E31" s="62">
        <f ca="1">(SUM(W81:AW81)+SUM(W131:AW131))/(SUM(Stock!W81:AW81)+SUM(Stock!W131:AW131))*1000</f>
        <v>9.9081314257488255</v>
      </c>
      <c r="F31" s="65"/>
      <c r="G31" s="17"/>
      <c r="H31" s="17"/>
      <c r="I31" s="17"/>
      <c r="J31" s="17"/>
      <c r="K31" s="17"/>
      <c r="L31" s="17"/>
      <c r="M31" s="17"/>
      <c r="N31" s="17"/>
      <c r="O31" s="17"/>
      <c r="P31" s="17"/>
      <c r="Q31" s="17"/>
      <c r="R31" s="17"/>
      <c r="S31" s="17"/>
      <c r="T31" s="17"/>
      <c r="U31" s="17"/>
      <c r="V31" s="17"/>
      <c r="W31" s="6">
        <f t="shared" ref="W31:CE31" ca="1" si="12">W29+W30</f>
        <v>3.3444418742487221</v>
      </c>
      <c r="X31" s="6">
        <f t="shared" ca="1" si="12"/>
        <v>3.7155703640173341</v>
      </c>
      <c r="Y31" s="6">
        <f t="shared" ca="1" si="12"/>
        <v>4.1318086859824597</v>
      </c>
      <c r="Z31" s="6">
        <f t="shared" ca="1" si="12"/>
        <v>4.6141010648588843</v>
      </c>
      <c r="AA31" s="6">
        <f t="shared" ca="1" si="12"/>
        <v>5.1839126091024648</v>
      </c>
      <c r="AB31" s="6">
        <f t="shared" ca="1" si="12"/>
        <v>5.8693143434471828</v>
      </c>
      <c r="AC31" s="6">
        <f t="shared" ca="1" si="12"/>
        <v>6.6504176038302028</v>
      </c>
      <c r="AD31" s="6">
        <f t="shared" ca="1" si="12"/>
        <v>7.5434178375891143</v>
      </c>
      <c r="AE31" s="6">
        <f t="shared" ca="1" si="12"/>
        <v>8.5158234306545708</v>
      </c>
      <c r="AF31" s="6">
        <f t="shared" ca="1" si="12"/>
        <v>9.5501306729495248</v>
      </c>
      <c r="AG31" s="6">
        <f t="shared" ca="1" si="12"/>
        <v>10.607993369480953</v>
      </c>
      <c r="AH31" s="6">
        <f t="shared" ca="1" si="12"/>
        <v>11.683725143404763</v>
      </c>
      <c r="AI31" s="6">
        <f t="shared" ca="1" si="12"/>
        <v>12.758040077857142</v>
      </c>
      <c r="AJ31" s="6">
        <f t="shared" ca="1" si="12"/>
        <v>13.846748434285715</v>
      </c>
      <c r="AK31" s="6">
        <f t="shared" ca="1" si="12"/>
        <v>15.11543368502857</v>
      </c>
      <c r="AL31" s="6">
        <f t="shared" ca="1" si="12"/>
        <v>17.089202354566666</v>
      </c>
      <c r="AM31" s="6">
        <f t="shared" ca="1" si="12"/>
        <v>19.878232333442856</v>
      </c>
      <c r="AN31" s="6">
        <f t="shared" ca="1" si="12"/>
        <v>23.593051171685715</v>
      </c>
      <c r="AO31" s="6">
        <f t="shared" ca="1" si="12"/>
        <v>27.69220166225238</v>
      </c>
      <c r="AP31" s="6">
        <f t="shared" ca="1" si="12"/>
        <v>32.077236377909529</v>
      </c>
      <c r="AQ31" s="6">
        <f t="shared" ca="1" si="12"/>
        <v>36.126204944906306</v>
      </c>
      <c r="AR31" s="6">
        <f t="shared" ca="1" si="12"/>
        <v>39.56035949656227</v>
      </c>
      <c r="AS31" s="6">
        <f t="shared" ca="1" si="12"/>
        <v>42.030426466254049</v>
      </c>
      <c r="AT31" s="6">
        <f t="shared" ca="1" si="12"/>
        <v>43.639614172694877</v>
      </c>
      <c r="AU31" s="30">
        <f t="shared" si="12"/>
        <v>0</v>
      </c>
      <c r="AV31" s="30">
        <f t="shared" si="12"/>
        <v>0</v>
      </c>
      <c r="AW31" s="30">
        <f t="shared" si="12"/>
        <v>0</v>
      </c>
      <c r="AX31" s="30">
        <f t="shared" si="12"/>
        <v>0</v>
      </c>
      <c r="AY31" s="30">
        <f t="shared" si="12"/>
        <v>0</v>
      </c>
      <c r="AZ31" s="30">
        <f t="shared" si="12"/>
        <v>0</v>
      </c>
      <c r="BA31" s="30">
        <f t="shared" si="12"/>
        <v>0</v>
      </c>
      <c r="BB31" s="30">
        <f t="shared" si="12"/>
        <v>0</v>
      </c>
      <c r="BC31" s="30">
        <f t="shared" si="12"/>
        <v>0</v>
      </c>
      <c r="BD31" s="30">
        <f t="shared" si="12"/>
        <v>0</v>
      </c>
      <c r="BE31" s="30">
        <f t="shared" si="12"/>
        <v>0</v>
      </c>
      <c r="BF31" s="30">
        <f t="shared" si="12"/>
        <v>0</v>
      </c>
      <c r="BG31" s="30">
        <f t="shared" si="12"/>
        <v>0</v>
      </c>
      <c r="BH31" s="30">
        <f t="shared" si="12"/>
        <v>0</v>
      </c>
      <c r="BI31" s="30">
        <f t="shared" si="12"/>
        <v>0</v>
      </c>
      <c r="BJ31" s="30">
        <f t="shared" si="12"/>
        <v>0</v>
      </c>
      <c r="BK31" s="30">
        <f t="shared" si="12"/>
        <v>0</v>
      </c>
      <c r="BL31" s="30">
        <f t="shared" si="12"/>
        <v>0</v>
      </c>
      <c r="BM31" s="30">
        <f t="shared" si="12"/>
        <v>0</v>
      </c>
      <c r="BN31" s="30">
        <f t="shared" si="12"/>
        <v>0</v>
      </c>
      <c r="BO31" s="30">
        <f t="shared" si="12"/>
        <v>0</v>
      </c>
      <c r="BP31" s="30">
        <f t="shared" si="12"/>
        <v>0</v>
      </c>
      <c r="BQ31" s="30">
        <f t="shared" si="12"/>
        <v>0</v>
      </c>
      <c r="BR31" s="30">
        <f t="shared" si="12"/>
        <v>0</v>
      </c>
      <c r="BS31" s="30">
        <f t="shared" si="12"/>
        <v>0</v>
      </c>
      <c r="BT31" s="30">
        <f t="shared" si="12"/>
        <v>0</v>
      </c>
      <c r="BU31" s="30">
        <f t="shared" si="12"/>
        <v>0</v>
      </c>
      <c r="BV31" s="30">
        <f t="shared" si="12"/>
        <v>0</v>
      </c>
      <c r="BW31" s="30">
        <f t="shared" si="12"/>
        <v>0</v>
      </c>
      <c r="BX31" s="30">
        <f t="shared" si="12"/>
        <v>0</v>
      </c>
      <c r="BY31" s="30">
        <f t="shared" si="12"/>
        <v>0</v>
      </c>
      <c r="BZ31" s="30">
        <f t="shared" si="12"/>
        <v>0</v>
      </c>
      <c r="CA31" s="30">
        <f t="shared" si="12"/>
        <v>0</v>
      </c>
      <c r="CB31" s="30">
        <f t="shared" si="12"/>
        <v>0</v>
      </c>
      <c r="CC31" s="30">
        <f t="shared" si="12"/>
        <v>0</v>
      </c>
      <c r="CD31" s="30">
        <f t="shared" si="12"/>
        <v>0</v>
      </c>
      <c r="CE31" s="30">
        <f t="shared" si="12"/>
        <v>0</v>
      </c>
    </row>
    <row r="32" spans="2:83" ht="24" x14ac:dyDescent="0.25">
      <c r="B32" s="307" t="s">
        <v>73</v>
      </c>
      <c r="C32" s="54" t="s">
        <v>13</v>
      </c>
      <c r="E32" s="34">
        <f ca="1">(SUM(W82:AW82)+SUM(W132:AW132))/(SUM(Stock!W82:AW82)+SUM(Stock!W132:AW132))*1000</f>
        <v>35</v>
      </c>
      <c r="F32" s="63"/>
      <c r="G32" s="16"/>
      <c r="H32" s="16"/>
      <c r="I32" s="16"/>
      <c r="J32" s="16"/>
      <c r="K32" s="16"/>
      <c r="L32" s="16"/>
      <c r="M32" s="16"/>
      <c r="N32" s="16"/>
      <c r="O32" s="16"/>
      <c r="P32" s="16"/>
      <c r="Q32" s="16"/>
      <c r="R32" s="16"/>
      <c r="S32" s="16"/>
      <c r="T32" s="16"/>
      <c r="U32" s="16"/>
      <c r="V32" s="16"/>
      <c r="W32" s="52">
        <f t="shared" ref="W32:CE36" ca="1" si="13">W82+W132</f>
        <v>2.2288748703167736</v>
      </c>
      <c r="X32" s="52">
        <f t="shared" ca="1" si="13"/>
        <v>2.7351918756310107</v>
      </c>
      <c r="Y32" s="52">
        <f t="shared" ca="1" si="13"/>
        <v>3.4137839487898902</v>
      </c>
      <c r="Z32" s="52">
        <f t="shared" ca="1" si="13"/>
        <v>4.2483699514775264</v>
      </c>
      <c r="AA32" s="52">
        <f t="shared" ca="1" si="13"/>
        <v>5.2169937850918959</v>
      </c>
      <c r="AB32" s="52">
        <f t="shared" ca="1" si="13"/>
        <v>6.3191791803199111</v>
      </c>
      <c r="AC32" s="52">
        <f t="shared" ca="1" si="13"/>
        <v>7.4938453772110254</v>
      </c>
      <c r="AD32" s="52">
        <f t="shared" ca="1" si="13"/>
        <v>8.6840479521120741</v>
      </c>
      <c r="AE32" s="52">
        <f t="shared" ca="1" si="13"/>
        <v>9.887288107371818</v>
      </c>
      <c r="AF32" s="52">
        <f t="shared" ca="1" si="13"/>
        <v>11.100466601421239</v>
      </c>
      <c r="AG32" s="52">
        <f t="shared" ca="1" si="13"/>
        <v>12.320294466209255</v>
      </c>
      <c r="AH32" s="52">
        <f t="shared" ca="1" si="13"/>
        <v>13.544506780867536</v>
      </c>
      <c r="AI32" s="52">
        <f t="shared" ca="1" si="13"/>
        <v>14.769442004334083</v>
      </c>
      <c r="AJ32" s="52">
        <f t="shared" ca="1" si="13"/>
        <v>15.985716180635496</v>
      </c>
      <c r="AK32" s="52">
        <f t="shared" ca="1" si="13"/>
        <v>17.17776434261657</v>
      </c>
      <c r="AL32" s="52">
        <f t="shared" ca="1" si="13"/>
        <v>18.319589068754254</v>
      </c>
      <c r="AM32" s="52">
        <f t="shared" ca="1" si="13"/>
        <v>19.380265813023126</v>
      </c>
      <c r="AN32" s="52">
        <f t="shared" ca="1" si="13"/>
        <v>20.335280057773353</v>
      </c>
      <c r="AO32" s="52">
        <f t="shared" ca="1" si="13"/>
        <v>21.16832804449049</v>
      </c>
      <c r="AP32" s="52">
        <f t="shared" ca="1" si="13"/>
        <v>21.882605656495951</v>
      </c>
      <c r="AQ32" s="52">
        <f t="shared" ca="1" si="13"/>
        <v>22.459334404258911</v>
      </c>
      <c r="AR32" s="52">
        <f t="shared" ca="1" si="13"/>
        <v>22.892597529091759</v>
      </c>
      <c r="AS32" s="52">
        <f t="shared" ca="1" si="13"/>
        <v>23.28146382432957</v>
      </c>
      <c r="AT32" s="52">
        <f t="shared" ca="1" si="13"/>
        <v>23.904861187206073</v>
      </c>
      <c r="AU32" s="214">
        <f t="shared" si="13"/>
        <v>0</v>
      </c>
      <c r="AV32" s="214">
        <f t="shared" si="13"/>
        <v>0</v>
      </c>
      <c r="AW32" s="214">
        <f t="shared" si="13"/>
        <v>0</v>
      </c>
      <c r="AX32" s="214">
        <f t="shared" si="13"/>
        <v>0</v>
      </c>
      <c r="AY32" s="214">
        <f t="shared" si="13"/>
        <v>0</v>
      </c>
      <c r="AZ32" s="214">
        <f t="shared" si="13"/>
        <v>0</v>
      </c>
      <c r="BA32" s="214">
        <f t="shared" si="13"/>
        <v>0</v>
      </c>
      <c r="BB32" s="214">
        <f t="shared" si="13"/>
        <v>0</v>
      </c>
      <c r="BC32" s="214">
        <f t="shared" si="13"/>
        <v>0</v>
      </c>
      <c r="BD32" s="214">
        <f t="shared" si="13"/>
        <v>0</v>
      </c>
      <c r="BE32" s="214">
        <f t="shared" si="13"/>
        <v>0</v>
      </c>
      <c r="BF32" s="214">
        <f t="shared" si="13"/>
        <v>0</v>
      </c>
      <c r="BG32" s="214">
        <f t="shared" si="13"/>
        <v>0</v>
      </c>
      <c r="BH32" s="214">
        <f t="shared" si="13"/>
        <v>0</v>
      </c>
      <c r="BI32" s="214">
        <f t="shared" si="13"/>
        <v>0</v>
      </c>
      <c r="BJ32" s="214">
        <f t="shared" si="13"/>
        <v>0</v>
      </c>
      <c r="BK32" s="214">
        <f t="shared" si="13"/>
        <v>0</v>
      </c>
      <c r="BL32" s="214">
        <f t="shared" si="13"/>
        <v>0</v>
      </c>
      <c r="BM32" s="214">
        <f t="shared" si="13"/>
        <v>0</v>
      </c>
      <c r="BN32" s="214">
        <f t="shared" si="13"/>
        <v>0</v>
      </c>
      <c r="BO32" s="214">
        <f t="shared" si="13"/>
        <v>0</v>
      </c>
      <c r="BP32" s="214">
        <f t="shared" si="13"/>
        <v>0</v>
      </c>
      <c r="BQ32" s="214">
        <f t="shared" si="13"/>
        <v>0</v>
      </c>
      <c r="BR32" s="214">
        <f t="shared" si="13"/>
        <v>0</v>
      </c>
      <c r="BS32" s="214">
        <f t="shared" si="13"/>
        <v>0</v>
      </c>
      <c r="BT32" s="214">
        <f t="shared" si="13"/>
        <v>0</v>
      </c>
      <c r="BU32" s="214">
        <f t="shared" si="13"/>
        <v>0</v>
      </c>
      <c r="BV32" s="214">
        <f t="shared" si="13"/>
        <v>0</v>
      </c>
      <c r="BW32" s="214">
        <f t="shared" si="13"/>
        <v>0</v>
      </c>
      <c r="BX32" s="214">
        <f t="shared" si="13"/>
        <v>0</v>
      </c>
      <c r="BY32" s="214">
        <f t="shared" si="13"/>
        <v>0</v>
      </c>
      <c r="BZ32" s="214">
        <f t="shared" si="13"/>
        <v>0</v>
      </c>
      <c r="CA32" s="214">
        <f t="shared" si="13"/>
        <v>0</v>
      </c>
      <c r="CB32" s="214">
        <f t="shared" si="13"/>
        <v>0</v>
      </c>
      <c r="CC32" s="214">
        <f t="shared" si="13"/>
        <v>0</v>
      </c>
      <c r="CD32" s="214">
        <f t="shared" si="13"/>
        <v>0</v>
      </c>
      <c r="CE32" s="214">
        <f t="shared" si="13"/>
        <v>0</v>
      </c>
    </row>
    <row r="33" spans="2:83" x14ac:dyDescent="0.25">
      <c r="B33" s="307"/>
      <c r="C33" s="54" t="s">
        <v>14</v>
      </c>
      <c r="E33" s="34">
        <f ca="1">(SUM(W83:AW83)+SUM(W133:AW133))/(SUM(Stock!W83:AW83)+SUM(Stock!W133:AW133))*1000</f>
        <v>250</v>
      </c>
      <c r="F33" s="63"/>
      <c r="G33" s="16"/>
      <c r="H33" s="16"/>
      <c r="I33" s="16"/>
      <c r="J33" s="16"/>
      <c r="K33" s="16"/>
      <c r="L33" s="16"/>
      <c r="M33" s="16"/>
      <c r="N33" s="16"/>
      <c r="O33" s="16"/>
      <c r="P33" s="16"/>
      <c r="Q33" s="16"/>
      <c r="R33" s="16"/>
      <c r="S33" s="16"/>
      <c r="T33" s="16"/>
      <c r="U33" s="16"/>
      <c r="V33" s="16"/>
      <c r="W33" s="52">
        <f t="shared" ca="1" si="13"/>
        <v>7.2833333333333332</v>
      </c>
      <c r="X33" s="52">
        <f t="shared" ca="1" si="13"/>
        <v>12.75</v>
      </c>
      <c r="Y33" s="52">
        <f t="shared" ca="1" si="13"/>
        <v>22.500000000000007</v>
      </c>
      <c r="Z33" s="52">
        <f t="shared" ca="1" si="13"/>
        <v>34.351851851851855</v>
      </c>
      <c r="AA33" s="52">
        <f t="shared" ca="1" si="13"/>
        <v>42.962962962962976</v>
      </c>
      <c r="AB33" s="52">
        <f t="shared" ca="1" si="13"/>
        <v>47.592592592592602</v>
      </c>
      <c r="AC33" s="52">
        <f t="shared" ca="1" si="13"/>
        <v>49.629629629629633</v>
      </c>
      <c r="AD33" s="52">
        <f t="shared" ca="1" si="13"/>
        <v>50</v>
      </c>
      <c r="AE33" s="52">
        <f t="shared" ca="1" si="13"/>
        <v>50</v>
      </c>
      <c r="AF33" s="52">
        <f t="shared" ca="1" si="13"/>
        <v>50</v>
      </c>
      <c r="AG33" s="52">
        <f t="shared" ca="1" si="13"/>
        <v>50</v>
      </c>
      <c r="AH33" s="52">
        <f t="shared" ca="1" si="13"/>
        <v>50</v>
      </c>
      <c r="AI33" s="52">
        <f t="shared" ca="1" si="13"/>
        <v>50</v>
      </c>
      <c r="AJ33" s="52">
        <f t="shared" ca="1" si="13"/>
        <v>50</v>
      </c>
      <c r="AK33" s="52">
        <f t="shared" ca="1" si="13"/>
        <v>50</v>
      </c>
      <c r="AL33" s="52">
        <f t="shared" ca="1" si="13"/>
        <v>50</v>
      </c>
      <c r="AM33" s="52">
        <f t="shared" ca="1" si="13"/>
        <v>47.5</v>
      </c>
      <c r="AN33" s="52">
        <f t="shared" ca="1" si="13"/>
        <v>41.666666666666671</v>
      </c>
      <c r="AO33" s="52">
        <f t="shared" ca="1" si="13"/>
        <v>34.611111111111114</v>
      </c>
      <c r="AP33" s="52">
        <f t="shared" ca="1" si="13"/>
        <v>29.037037037037038</v>
      </c>
      <c r="AQ33" s="52">
        <f t="shared" ca="1" si="13"/>
        <v>26.000000000000004</v>
      </c>
      <c r="AR33" s="52">
        <f t="shared" ca="1" si="13"/>
        <v>23.962962962962962</v>
      </c>
      <c r="AS33" s="52">
        <f t="shared" ca="1" si="13"/>
        <v>22.648148148148149</v>
      </c>
      <c r="AT33" s="52">
        <f t="shared" ca="1" si="13"/>
        <v>21.75925925925926</v>
      </c>
      <c r="AU33" s="214">
        <f t="shared" si="13"/>
        <v>0</v>
      </c>
      <c r="AV33" s="214">
        <f t="shared" si="13"/>
        <v>0</v>
      </c>
      <c r="AW33" s="214">
        <f t="shared" si="13"/>
        <v>0</v>
      </c>
      <c r="AX33" s="214">
        <f t="shared" si="13"/>
        <v>0</v>
      </c>
      <c r="AY33" s="214">
        <f t="shared" si="13"/>
        <v>0</v>
      </c>
      <c r="AZ33" s="214">
        <f t="shared" si="13"/>
        <v>0</v>
      </c>
      <c r="BA33" s="214">
        <f t="shared" si="13"/>
        <v>0</v>
      </c>
      <c r="BB33" s="214">
        <f t="shared" si="13"/>
        <v>0</v>
      </c>
      <c r="BC33" s="214">
        <f t="shared" si="13"/>
        <v>0</v>
      </c>
      <c r="BD33" s="214">
        <f t="shared" si="13"/>
        <v>0</v>
      </c>
      <c r="BE33" s="214">
        <f t="shared" si="13"/>
        <v>0</v>
      </c>
      <c r="BF33" s="214">
        <f t="shared" si="13"/>
        <v>0</v>
      </c>
      <c r="BG33" s="214">
        <f t="shared" si="13"/>
        <v>0</v>
      </c>
      <c r="BH33" s="214">
        <f t="shared" si="13"/>
        <v>0</v>
      </c>
      <c r="BI33" s="214">
        <f t="shared" si="13"/>
        <v>0</v>
      </c>
      <c r="BJ33" s="214">
        <f t="shared" si="13"/>
        <v>0</v>
      </c>
      <c r="BK33" s="214">
        <f t="shared" si="13"/>
        <v>0</v>
      </c>
      <c r="BL33" s="214">
        <f t="shared" si="13"/>
        <v>0</v>
      </c>
      <c r="BM33" s="214">
        <f t="shared" si="13"/>
        <v>0</v>
      </c>
      <c r="BN33" s="214">
        <f t="shared" si="13"/>
        <v>0</v>
      </c>
      <c r="BO33" s="214">
        <f t="shared" si="13"/>
        <v>0</v>
      </c>
      <c r="BP33" s="214">
        <f t="shared" si="13"/>
        <v>0</v>
      </c>
      <c r="BQ33" s="214">
        <f t="shared" si="13"/>
        <v>0</v>
      </c>
      <c r="BR33" s="214">
        <f t="shared" si="13"/>
        <v>0</v>
      </c>
      <c r="BS33" s="214">
        <f t="shared" si="13"/>
        <v>0</v>
      </c>
      <c r="BT33" s="214">
        <f t="shared" si="13"/>
        <v>0</v>
      </c>
      <c r="BU33" s="214">
        <f t="shared" si="13"/>
        <v>0</v>
      </c>
      <c r="BV33" s="214">
        <f t="shared" si="13"/>
        <v>0</v>
      </c>
      <c r="BW33" s="214">
        <f t="shared" si="13"/>
        <v>0</v>
      </c>
      <c r="BX33" s="214">
        <f t="shared" si="13"/>
        <v>0</v>
      </c>
      <c r="BY33" s="214">
        <f t="shared" si="13"/>
        <v>0</v>
      </c>
      <c r="BZ33" s="214">
        <f t="shared" si="13"/>
        <v>0</v>
      </c>
      <c r="CA33" s="214">
        <f t="shared" si="13"/>
        <v>0</v>
      </c>
      <c r="CB33" s="214">
        <f t="shared" si="13"/>
        <v>0</v>
      </c>
      <c r="CC33" s="214">
        <f t="shared" si="13"/>
        <v>0</v>
      </c>
      <c r="CD33" s="214">
        <f t="shared" si="13"/>
        <v>0</v>
      </c>
      <c r="CE33" s="214">
        <f t="shared" si="13"/>
        <v>0</v>
      </c>
    </row>
    <row r="34" spans="2:83" x14ac:dyDescent="0.25">
      <c r="B34" s="307"/>
      <c r="C34" s="54" t="s">
        <v>15</v>
      </c>
      <c r="E34" s="34">
        <f ca="1">(SUM(W84:AW84)+SUM(W134:AW134))/(SUM(Stock!W84:AW84)+SUM(Stock!W134:AW134))*1000</f>
        <v>34.999999999999993</v>
      </c>
      <c r="F34" s="63"/>
      <c r="G34" s="16"/>
      <c r="H34" s="16"/>
      <c r="I34" s="16"/>
      <c r="J34" s="16"/>
      <c r="K34" s="16"/>
      <c r="L34" s="16"/>
      <c r="M34" s="16"/>
      <c r="N34" s="16"/>
      <c r="O34" s="16"/>
      <c r="P34" s="16"/>
      <c r="Q34" s="16"/>
      <c r="R34" s="16"/>
      <c r="S34" s="16"/>
      <c r="T34" s="16"/>
      <c r="U34" s="16"/>
      <c r="V34" s="16"/>
      <c r="W34" s="52">
        <f t="shared" ca="1" si="13"/>
        <v>7.1407119454905121</v>
      </c>
      <c r="X34" s="52">
        <f t="shared" ca="1" si="13"/>
        <v>7.67991469275489</v>
      </c>
      <c r="Y34" s="52">
        <f t="shared" ca="1" si="13"/>
        <v>8.0156919534066677</v>
      </c>
      <c r="Z34" s="52">
        <f t="shared" ca="1" si="13"/>
        <v>8.1448853400444463</v>
      </c>
      <c r="AA34" s="52">
        <f t="shared" ca="1" si="13"/>
        <v>8.1612077555555569</v>
      </c>
      <c r="AB34" s="52">
        <f t="shared" ca="1" si="13"/>
        <v>8.1612077555555569</v>
      </c>
      <c r="AC34" s="52">
        <f t="shared" ca="1" si="13"/>
        <v>8.1612077555555569</v>
      </c>
      <c r="AD34" s="52">
        <f t="shared" ca="1" si="13"/>
        <v>8.1612077555555569</v>
      </c>
      <c r="AE34" s="52">
        <f t="shared" ca="1" si="13"/>
        <v>8.1612077555555569</v>
      </c>
      <c r="AF34" s="52">
        <f t="shared" ca="1" si="13"/>
        <v>8.1612077555555569</v>
      </c>
      <c r="AG34" s="52">
        <f t="shared" ca="1" si="13"/>
        <v>8.1612077555555569</v>
      </c>
      <c r="AH34" s="52">
        <f t="shared" ca="1" si="13"/>
        <v>8.1612077555555569</v>
      </c>
      <c r="AI34" s="52">
        <f t="shared" ca="1" si="13"/>
        <v>8.1612077555555569</v>
      </c>
      <c r="AJ34" s="52">
        <f t="shared" ca="1" si="13"/>
        <v>8.1612077555555569</v>
      </c>
      <c r="AK34" s="52">
        <f t="shared" ca="1" si="13"/>
        <v>8.1612077555555569</v>
      </c>
      <c r="AL34" s="52">
        <f t="shared" ca="1" si="13"/>
        <v>8.1612077555555569</v>
      </c>
      <c r="AM34" s="52">
        <f t="shared" ca="1" si="13"/>
        <v>8.1612077555555569</v>
      </c>
      <c r="AN34" s="52">
        <f t="shared" ca="1" si="13"/>
        <v>8.1612077555555569</v>
      </c>
      <c r="AO34" s="52">
        <f t="shared" ca="1" si="13"/>
        <v>8.1612077555555569</v>
      </c>
      <c r="AP34" s="52">
        <f t="shared" ca="1" si="13"/>
        <v>8.1747431660682892</v>
      </c>
      <c r="AQ34" s="52">
        <f t="shared" ca="1" si="13"/>
        <v>8.1439557873751962</v>
      </c>
      <c r="AR34" s="52">
        <f t="shared" ca="1" si="13"/>
        <v>8.0297993238016385</v>
      </c>
      <c r="AS34" s="52">
        <f t="shared" ca="1" si="13"/>
        <v>7.7683502013820149</v>
      </c>
      <c r="AT34" s="52">
        <f t="shared" ca="1" si="13"/>
        <v>7.3982802806611412</v>
      </c>
      <c r="AU34" s="214">
        <f t="shared" si="13"/>
        <v>0</v>
      </c>
      <c r="AV34" s="214">
        <f t="shared" si="13"/>
        <v>0</v>
      </c>
      <c r="AW34" s="214">
        <f t="shared" si="13"/>
        <v>0</v>
      </c>
      <c r="AX34" s="214">
        <f t="shared" si="13"/>
        <v>0</v>
      </c>
      <c r="AY34" s="214">
        <f t="shared" si="13"/>
        <v>0</v>
      </c>
      <c r="AZ34" s="214">
        <f t="shared" si="13"/>
        <v>0</v>
      </c>
      <c r="BA34" s="214">
        <f t="shared" si="13"/>
        <v>0</v>
      </c>
      <c r="BB34" s="214">
        <f t="shared" si="13"/>
        <v>0</v>
      </c>
      <c r="BC34" s="214">
        <f t="shared" si="13"/>
        <v>0</v>
      </c>
      <c r="BD34" s="214">
        <f t="shared" si="13"/>
        <v>0</v>
      </c>
      <c r="BE34" s="214">
        <f t="shared" si="13"/>
        <v>0</v>
      </c>
      <c r="BF34" s="214">
        <f t="shared" si="13"/>
        <v>0</v>
      </c>
      <c r="BG34" s="214">
        <f t="shared" si="13"/>
        <v>0</v>
      </c>
      <c r="BH34" s="214">
        <f t="shared" si="13"/>
        <v>0</v>
      </c>
      <c r="BI34" s="214">
        <f t="shared" si="13"/>
        <v>0</v>
      </c>
      <c r="BJ34" s="214">
        <f t="shared" si="13"/>
        <v>0</v>
      </c>
      <c r="BK34" s="214">
        <f t="shared" si="13"/>
        <v>0</v>
      </c>
      <c r="BL34" s="214">
        <f t="shared" si="13"/>
        <v>0</v>
      </c>
      <c r="BM34" s="214">
        <f t="shared" si="13"/>
        <v>0</v>
      </c>
      <c r="BN34" s="214">
        <f t="shared" si="13"/>
        <v>0</v>
      </c>
      <c r="BO34" s="214">
        <f t="shared" si="13"/>
        <v>0</v>
      </c>
      <c r="BP34" s="214">
        <f t="shared" si="13"/>
        <v>0</v>
      </c>
      <c r="BQ34" s="214">
        <f t="shared" si="13"/>
        <v>0</v>
      </c>
      <c r="BR34" s="214">
        <f t="shared" si="13"/>
        <v>0</v>
      </c>
      <c r="BS34" s="214">
        <f t="shared" si="13"/>
        <v>0</v>
      </c>
      <c r="BT34" s="214">
        <f t="shared" si="13"/>
        <v>0</v>
      </c>
      <c r="BU34" s="214">
        <f t="shared" si="13"/>
        <v>0</v>
      </c>
      <c r="BV34" s="214">
        <f t="shared" si="13"/>
        <v>0</v>
      </c>
      <c r="BW34" s="214">
        <f t="shared" si="13"/>
        <v>0</v>
      </c>
      <c r="BX34" s="214">
        <f t="shared" si="13"/>
        <v>0</v>
      </c>
      <c r="BY34" s="214">
        <f t="shared" si="13"/>
        <v>0</v>
      </c>
      <c r="BZ34" s="214">
        <f t="shared" si="13"/>
        <v>0</v>
      </c>
      <c r="CA34" s="214">
        <f t="shared" si="13"/>
        <v>0</v>
      </c>
      <c r="CB34" s="214">
        <f t="shared" si="13"/>
        <v>0</v>
      </c>
      <c r="CC34" s="214">
        <f t="shared" si="13"/>
        <v>0</v>
      </c>
      <c r="CD34" s="214">
        <f t="shared" si="13"/>
        <v>0</v>
      </c>
      <c r="CE34" s="214">
        <f t="shared" si="13"/>
        <v>0</v>
      </c>
    </row>
    <row r="35" spans="2:83" x14ac:dyDescent="0.25">
      <c r="B35" s="307"/>
      <c r="C35" s="54" t="s">
        <v>16</v>
      </c>
      <c r="E35" s="34">
        <f ca="1">(SUM(W85:AW85)+SUM(W135:AW135))/(SUM(Stock!W85:AW85)+SUM(Stock!W135:AW135))*1000</f>
        <v>35</v>
      </c>
      <c r="F35" s="63"/>
      <c r="G35" s="16"/>
      <c r="H35" s="16"/>
      <c r="I35" s="16"/>
      <c r="J35" s="16"/>
      <c r="K35" s="16"/>
      <c r="L35" s="16"/>
      <c r="M35" s="16"/>
      <c r="N35" s="16"/>
      <c r="O35" s="16"/>
      <c r="P35" s="16"/>
      <c r="Q35" s="16"/>
      <c r="R35" s="16"/>
      <c r="S35" s="16"/>
      <c r="T35" s="16"/>
      <c r="U35" s="16"/>
      <c r="V35" s="16"/>
      <c r="W35" s="52">
        <f t="shared" ca="1" si="13"/>
        <v>0</v>
      </c>
      <c r="X35" s="52">
        <f t="shared" ca="1" si="13"/>
        <v>0</v>
      </c>
      <c r="Y35" s="52">
        <f t="shared" ca="1" si="13"/>
        <v>0</v>
      </c>
      <c r="Z35" s="52">
        <f t="shared" ca="1" si="13"/>
        <v>0</v>
      </c>
      <c r="AA35" s="52">
        <f t="shared" ca="1" si="13"/>
        <v>0</v>
      </c>
      <c r="AB35" s="52">
        <f t="shared" ca="1" si="13"/>
        <v>0</v>
      </c>
      <c r="AC35" s="52">
        <f t="shared" ca="1" si="13"/>
        <v>0</v>
      </c>
      <c r="AD35" s="52">
        <f t="shared" ca="1" si="13"/>
        <v>0</v>
      </c>
      <c r="AE35" s="52">
        <f t="shared" ca="1" si="13"/>
        <v>0</v>
      </c>
      <c r="AF35" s="52">
        <f t="shared" ca="1" si="13"/>
        <v>0</v>
      </c>
      <c r="AG35" s="52">
        <f t="shared" ca="1" si="13"/>
        <v>0</v>
      </c>
      <c r="AH35" s="52">
        <f t="shared" ca="1" si="13"/>
        <v>0</v>
      </c>
      <c r="AI35" s="52">
        <f t="shared" ca="1" si="13"/>
        <v>0</v>
      </c>
      <c r="AJ35" s="52">
        <f t="shared" ca="1" si="13"/>
        <v>0</v>
      </c>
      <c r="AK35" s="52">
        <f t="shared" ca="1" si="13"/>
        <v>0</v>
      </c>
      <c r="AL35" s="52">
        <f t="shared" ca="1" si="13"/>
        <v>0.35000000000000003</v>
      </c>
      <c r="AM35" s="52">
        <f t="shared" ca="1" si="13"/>
        <v>1.1666666666666665</v>
      </c>
      <c r="AN35" s="52">
        <f t="shared" ca="1" si="13"/>
        <v>2.8</v>
      </c>
      <c r="AO35" s="52">
        <f t="shared" ca="1" si="13"/>
        <v>4.6666666666666661</v>
      </c>
      <c r="AP35" s="52">
        <f t="shared" ca="1" si="13"/>
        <v>6.4555555555555566</v>
      </c>
      <c r="AQ35" s="52">
        <f t="shared" ca="1" si="13"/>
        <v>7.5444444444444443</v>
      </c>
      <c r="AR35" s="52">
        <f t="shared" ca="1" si="13"/>
        <v>8.0499999999999989</v>
      </c>
      <c r="AS35" s="52">
        <f t="shared" ca="1" si="13"/>
        <v>8.1666666666666679</v>
      </c>
      <c r="AT35" s="52">
        <f t="shared" ca="1" si="13"/>
        <v>8.0500000000000007</v>
      </c>
      <c r="AU35" s="214">
        <f t="shared" si="13"/>
        <v>0</v>
      </c>
      <c r="AV35" s="214">
        <f t="shared" si="13"/>
        <v>0</v>
      </c>
      <c r="AW35" s="214">
        <f t="shared" si="13"/>
        <v>0</v>
      </c>
      <c r="AX35" s="214">
        <f t="shared" si="13"/>
        <v>0</v>
      </c>
      <c r="AY35" s="214">
        <f t="shared" si="13"/>
        <v>0</v>
      </c>
      <c r="AZ35" s="214">
        <f t="shared" si="13"/>
        <v>0</v>
      </c>
      <c r="BA35" s="214">
        <f t="shared" si="13"/>
        <v>0</v>
      </c>
      <c r="BB35" s="214">
        <f t="shared" si="13"/>
        <v>0</v>
      </c>
      <c r="BC35" s="214">
        <f t="shared" si="13"/>
        <v>0</v>
      </c>
      <c r="BD35" s="214">
        <f t="shared" si="13"/>
        <v>0</v>
      </c>
      <c r="BE35" s="214">
        <f t="shared" si="13"/>
        <v>0</v>
      </c>
      <c r="BF35" s="214">
        <f t="shared" si="13"/>
        <v>0</v>
      </c>
      <c r="BG35" s="214">
        <f t="shared" si="13"/>
        <v>0</v>
      </c>
      <c r="BH35" s="214">
        <f t="shared" si="13"/>
        <v>0</v>
      </c>
      <c r="BI35" s="214">
        <f t="shared" si="13"/>
        <v>0</v>
      </c>
      <c r="BJ35" s="214">
        <f t="shared" si="13"/>
        <v>0</v>
      </c>
      <c r="BK35" s="214">
        <f t="shared" si="13"/>
        <v>0</v>
      </c>
      <c r="BL35" s="214">
        <f t="shared" si="13"/>
        <v>0</v>
      </c>
      <c r="BM35" s="214">
        <f t="shared" si="13"/>
        <v>0</v>
      </c>
      <c r="BN35" s="214">
        <f t="shared" si="13"/>
        <v>0</v>
      </c>
      <c r="BO35" s="214">
        <f t="shared" si="13"/>
        <v>0</v>
      </c>
      <c r="BP35" s="214">
        <f t="shared" si="13"/>
        <v>0</v>
      </c>
      <c r="BQ35" s="214">
        <f t="shared" si="13"/>
        <v>0</v>
      </c>
      <c r="BR35" s="214">
        <f t="shared" si="13"/>
        <v>0</v>
      </c>
      <c r="BS35" s="214">
        <f t="shared" si="13"/>
        <v>0</v>
      </c>
      <c r="BT35" s="214">
        <f t="shared" si="13"/>
        <v>0</v>
      </c>
      <c r="BU35" s="214">
        <f t="shared" si="13"/>
        <v>0</v>
      </c>
      <c r="BV35" s="214">
        <f t="shared" si="13"/>
        <v>0</v>
      </c>
      <c r="BW35" s="214">
        <f t="shared" si="13"/>
        <v>0</v>
      </c>
      <c r="BX35" s="214">
        <f t="shared" si="13"/>
        <v>0</v>
      </c>
      <c r="BY35" s="214">
        <f t="shared" si="13"/>
        <v>0</v>
      </c>
      <c r="BZ35" s="214">
        <f t="shared" si="13"/>
        <v>0</v>
      </c>
      <c r="CA35" s="214">
        <f t="shared" si="13"/>
        <v>0</v>
      </c>
      <c r="CB35" s="214">
        <f t="shared" si="13"/>
        <v>0</v>
      </c>
      <c r="CC35" s="214">
        <f t="shared" si="13"/>
        <v>0</v>
      </c>
      <c r="CD35" s="214">
        <f t="shared" si="13"/>
        <v>0</v>
      </c>
      <c r="CE35" s="214">
        <f t="shared" si="13"/>
        <v>0</v>
      </c>
    </row>
    <row r="36" spans="2:83" ht="24" x14ac:dyDescent="0.25">
      <c r="B36" s="307"/>
      <c r="C36" s="54" t="s">
        <v>17</v>
      </c>
      <c r="E36" s="34">
        <f ca="1">(SUM(W86:AW86)+SUM(W136:AW136))/(SUM(Stock!W86:AW86)+SUM(Stock!W136:AW136))*1000</f>
        <v>36.000000000000014</v>
      </c>
      <c r="F36" s="63"/>
      <c r="G36" s="16"/>
      <c r="H36" s="16"/>
      <c r="I36" s="16"/>
      <c r="J36" s="16"/>
      <c r="K36" s="16"/>
      <c r="L36" s="16"/>
      <c r="M36" s="16"/>
      <c r="N36" s="16"/>
      <c r="O36" s="16"/>
      <c r="P36" s="16"/>
      <c r="Q36" s="16"/>
      <c r="R36" s="16"/>
      <c r="S36" s="16"/>
      <c r="T36" s="16"/>
      <c r="U36" s="16"/>
      <c r="V36" s="16"/>
      <c r="W36" s="52">
        <f t="shared" ca="1" si="13"/>
        <v>0</v>
      </c>
      <c r="X36" s="52">
        <f t="shared" ca="1" si="13"/>
        <v>0</v>
      </c>
      <c r="Y36" s="52">
        <f t="shared" ca="1" si="13"/>
        <v>0</v>
      </c>
      <c r="Z36" s="52">
        <f t="shared" ca="1" si="13"/>
        <v>0</v>
      </c>
      <c r="AA36" s="52">
        <f t="shared" ca="1" si="13"/>
        <v>0</v>
      </c>
      <c r="AB36" s="52">
        <f t="shared" ca="1" si="13"/>
        <v>0</v>
      </c>
      <c r="AC36" s="52">
        <f t="shared" ca="1" si="13"/>
        <v>0</v>
      </c>
      <c r="AD36" s="52">
        <f t="shared" ca="1" si="13"/>
        <v>0</v>
      </c>
      <c r="AE36" s="52">
        <f t="shared" ca="1" si="13"/>
        <v>0</v>
      </c>
      <c r="AF36" s="52">
        <f t="shared" ca="1" si="13"/>
        <v>0</v>
      </c>
      <c r="AG36" s="52">
        <f t="shared" ca="1" si="13"/>
        <v>0</v>
      </c>
      <c r="AH36" s="52">
        <f t="shared" ref="AH36:CE37" ca="1" si="14">AH86+AH136</f>
        <v>0</v>
      </c>
      <c r="AI36" s="52">
        <f t="shared" ca="1" si="14"/>
        <v>0</v>
      </c>
      <c r="AJ36" s="52">
        <f t="shared" ca="1" si="14"/>
        <v>0</v>
      </c>
      <c r="AK36" s="52">
        <f t="shared" ca="1" si="14"/>
        <v>0</v>
      </c>
      <c r="AL36" s="52">
        <f t="shared" ca="1" si="14"/>
        <v>0</v>
      </c>
      <c r="AM36" s="52">
        <f t="shared" ca="1" si="14"/>
        <v>0.12000000000000001</v>
      </c>
      <c r="AN36" s="52">
        <f t="shared" ca="1" si="14"/>
        <v>1.08</v>
      </c>
      <c r="AO36" s="52">
        <f t="shared" ca="1" si="14"/>
        <v>3.996</v>
      </c>
      <c r="AP36" s="52">
        <f t="shared" ca="1" si="14"/>
        <v>9.0039999999999978</v>
      </c>
      <c r="AQ36" s="52">
        <f t="shared" ca="1" si="14"/>
        <v>14.516000000000002</v>
      </c>
      <c r="AR36" s="52">
        <f t="shared" ca="1" si="14"/>
        <v>19.295999999999999</v>
      </c>
      <c r="AS36" s="52">
        <f t="shared" ca="1" si="14"/>
        <v>23.728000000000002</v>
      </c>
      <c r="AT36" s="52">
        <f t="shared" ca="1" si="14"/>
        <v>28.799999999999997</v>
      </c>
      <c r="AU36" s="214">
        <f t="shared" si="14"/>
        <v>0</v>
      </c>
      <c r="AV36" s="214">
        <f t="shared" si="14"/>
        <v>0</v>
      </c>
      <c r="AW36" s="214">
        <f t="shared" si="14"/>
        <v>0</v>
      </c>
      <c r="AX36" s="214">
        <f t="shared" si="14"/>
        <v>0</v>
      </c>
      <c r="AY36" s="214">
        <f t="shared" si="14"/>
        <v>0</v>
      </c>
      <c r="AZ36" s="214">
        <f t="shared" si="14"/>
        <v>0</v>
      </c>
      <c r="BA36" s="214">
        <f t="shared" si="14"/>
        <v>0</v>
      </c>
      <c r="BB36" s="214">
        <f t="shared" si="14"/>
        <v>0</v>
      </c>
      <c r="BC36" s="214">
        <f t="shared" si="14"/>
        <v>0</v>
      </c>
      <c r="BD36" s="214">
        <f t="shared" si="14"/>
        <v>0</v>
      </c>
      <c r="BE36" s="214">
        <f t="shared" si="14"/>
        <v>0</v>
      </c>
      <c r="BF36" s="214">
        <f t="shared" si="14"/>
        <v>0</v>
      </c>
      <c r="BG36" s="214">
        <f t="shared" si="14"/>
        <v>0</v>
      </c>
      <c r="BH36" s="214">
        <f t="shared" si="14"/>
        <v>0</v>
      </c>
      <c r="BI36" s="214">
        <f t="shared" si="14"/>
        <v>0</v>
      </c>
      <c r="BJ36" s="214">
        <f t="shared" si="14"/>
        <v>0</v>
      </c>
      <c r="BK36" s="214">
        <f t="shared" si="14"/>
        <v>0</v>
      </c>
      <c r="BL36" s="214">
        <f t="shared" si="14"/>
        <v>0</v>
      </c>
      <c r="BM36" s="214">
        <f t="shared" si="14"/>
        <v>0</v>
      </c>
      <c r="BN36" s="214">
        <f t="shared" si="14"/>
        <v>0</v>
      </c>
      <c r="BO36" s="214">
        <f t="shared" si="14"/>
        <v>0</v>
      </c>
      <c r="BP36" s="214">
        <f t="shared" si="14"/>
        <v>0</v>
      </c>
      <c r="BQ36" s="214">
        <f t="shared" si="14"/>
        <v>0</v>
      </c>
      <c r="BR36" s="214">
        <f t="shared" si="14"/>
        <v>0</v>
      </c>
      <c r="BS36" s="214">
        <f t="shared" si="14"/>
        <v>0</v>
      </c>
      <c r="BT36" s="214">
        <f t="shared" si="14"/>
        <v>0</v>
      </c>
      <c r="BU36" s="214">
        <f t="shared" si="14"/>
        <v>0</v>
      </c>
      <c r="BV36" s="214">
        <f t="shared" si="14"/>
        <v>0</v>
      </c>
      <c r="BW36" s="214">
        <f t="shared" si="14"/>
        <v>0</v>
      </c>
      <c r="BX36" s="214">
        <f t="shared" si="14"/>
        <v>0</v>
      </c>
      <c r="BY36" s="214">
        <f t="shared" si="14"/>
        <v>0</v>
      </c>
      <c r="BZ36" s="214">
        <f t="shared" si="14"/>
        <v>0</v>
      </c>
      <c r="CA36" s="214">
        <f t="shared" si="14"/>
        <v>0</v>
      </c>
      <c r="CB36" s="214">
        <f t="shared" si="14"/>
        <v>0</v>
      </c>
      <c r="CC36" s="214">
        <f t="shared" si="14"/>
        <v>0</v>
      </c>
      <c r="CD36" s="214">
        <f t="shared" si="14"/>
        <v>0</v>
      </c>
      <c r="CE36" s="214">
        <f t="shared" si="14"/>
        <v>0</v>
      </c>
    </row>
    <row r="37" spans="2:83" ht="24" customHeight="1" x14ac:dyDescent="0.25">
      <c r="B37" s="307"/>
      <c r="C37" s="54" t="s">
        <v>74</v>
      </c>
      <c r="E37" s="34">
        <f ca="1">(SUM(W87:AW87)+SUM(W137:AW137))/(SUM(Stock!W87:AW87)+SUM(Stock!W137:AW137))*1000</f>
        <v>35</v>
      </c>
      <c r="F37" s="63"/>
      <c r="G37" s="16"/>
      <c r="H37" s="16"/>
      <c r="I37" s="16"/>
      <c r="J37" s="16"/>
      <c r="K37" s="16"/>
      <c r="L37" s="16"/>
      <c r="M37" s="16"/>
      <c r="N37" s="16"/>
      <c r="O37" s="16"/>
      <c r="P37" s="16"/>
      <c r="Q37" s="16"/>
      <c r="R37" s="16"/>
      <c r="S37" s="16"/>
      <c r="T37" s="16"/>
      <c r="U37" s="16"/>
      <c r="V37" s="16"/>
      <c r="W37" s="52">
        <f t="shared" ref="W37:BB37" ca="1" si="15">W87+W137</f>
        <v>0</v>
      </c>
      <c r="X37" s="52">
        <f t="shared" ca="1" si="15"/>
        <v>0</v>
      </c>
      <c r="Y37" s="52">
        <f t="shared" ca="1" si="15"/>
        <v>2.4608202535000004E-3</v>
      </c>
      <c r="Z37" s="52">
        <f t="shared" ca="1" si="15"/>
        <v>2.1195454613507584E-2</v>
      </c>
      <c r="AA37" s="52">
        <f t="shared" ca="1" si="15"/>
        <v>8.7680631910295473E-2</v>
      </c>
      <c r="AB37" s="52">
        <f t="shared" ca="1" si="15"/>
        <v>0.24832288318032572</v>
      </c>
      <c r="AC37" s="52">
        <f t="shared" ca="1" si="15"/>
        <v>0.54040176174766152</v>
      </c>
      <c r="AD37" s="52">
        <f t="shared" ca="1" si="15"/>
        <v>0.97429437246544937</v>
      </c>
      <c r="AE37" s="52">
        <f t="shared" ca="1" si="15"/>
        <v>1.5312363486134695</v>
      </c>
      <c r="AF37" s="52">
        <f t="shared" ca="1" si="15"/>
        <v>2.1797785417063582</v>
      </c>
      <c r="AG37" s="52">
        <f t="shared" ca="1" si="15"/>
        <v>2.8902651533726278</v>
      </c>
      <c r="AH37" s="52">
        <f t="shared" ca="1" si="15"/>
        <v>3.6387256512252062</v>
      </c>
      <c r="AI37" s="52">
        <f t="shared" ca="1" si="15"/>
        <v>4.4079921573842142</v>
      </c>
      <c r="AJ37" s="52">
        <f t="shared" ca="1" si="15"/>
        <v>5.1903523751261167</v>
      </c>
      <c r="AK37" s="52">
        <f t="shared" ca="1" si="15"/>
        <v>5.9981148811083429</v>
      </c>
      <c r="AL37" s="52">
        <f t="shared" ca="1" si="15"/>
        <v>6.89887820812773</v>
      </c>
      <c r="AM37" s="52">
        <f t="shared" ca="1" si="15"/>
        <v>8.0217009099227958</v>
      </c>
      <c r="AN37" s="52">
        <f t="shared" ca="1" si="15"/>
        <v>9.5306787793310779</v>
      </c>
      <c r="AO37" s="52">
        <f t="shared" ca="1" si="15"/>
        <v>11.4903703362535</v>
      </c>
      <c r="AP37" s="52">
        <f t="shared" ca="1" si="15"/>
        <v>13.795812073729431</v>
      </c>
      <c r="AQ37" s="52">
        <f t="shared" ca="1" si="15"/>
        <v>16.149029940052362</v>
      </c>
      <c r="AR37" s="52">
        <f t="shared" ca="1" si="15"/>
        <v>18.146816939566076</v>
      </c>
      <c r="AS37" s="52">
        <f t="shared" ca="1" si="15"/>
        <v>19.441164198750471</v>
      </c>
      <c r="AT37" s="52">
        <f t="shared" ca="1" si="15"/>
        <v>19.527789820930135</v>
      </c>
      <c r="AU37" s="214">
        <f t="shared" si="15"/>
        <v>0</v>
      </c>
      <c r="AV37" s="214">
        <f t="shared" si="15"/>
        <v>0</v>
      </c>
      <c r="AW37" s="214">
        <f t="shared" si="15"/>
        <v>0</v>
      </c>
      <c r="AX37" s="214">
        <f t="shared" si="15"/>
        <v>0</v>
      </c>
      <c r="AY37" s="214">
        <f t="shared" si="15"/>
        <v>0</v>
      </c>
      <c r="AZ37" s="214">
        <f t="shared" si="15"/>
        <v>0</v>
      </c>
      <c r="BA37" s="214">
        <f t="shared" si="15"/>
        <v>0</v>
      </c>
      <c r="BB37" s="214">
        <f t="shared" si="15"/>
        <v>0</v>
      </c>
      <c r="BC37" s="214">
        <f t="shared" si="14"/>
        <v>0</v>
      </c>
      <c r="BD37" s="214">
        <f t="shared" si="14"/>
        <v>0</v>
      </c>
      <c r="BE37" s="214">
        <f t="shared" si="14"/>
        <v>0</v>
      </c>
      <c r="BF37" s="214">
        <f t="shared" si="14"/>
        <v>0</v>
      </c>
      <c r="BG37" s="214">
        <f t="shared" si="14"/>
        <v>0</v>
      </c>
      <c r="BH37" s="214">
        <f t="shared" si="14"/>
        <v>0</v>
      </c>
      <c r="BI37" s="214">
        <f t="shared" si="14"/>
        <v>0</v>
      </c>
      <c r="BJ37" s="214">
        <f t="shared" si="14"/>
        <v>0</v>
      </c>
      <c r="BK37" s="214">
        <f t="shared" si="14"/>
        <v>0</v>
      </c>
      <c r="BL37" s="214">
        <f t="shared" si="14"/>
        <v>0</v>
      </c>
      <c r="BM37" s="214">
        <f t="shared" si="14"/>
        <v>0</v>
      </c>
      <c r="BN37" s="214">
        <f t="shared" si="14"/>
        <v>0</v>
      </c>
      <c r="BO37" s="214">
        <f t="shared" si="14"/>
        <v>0</v>
      </c>
      <c r="BP37" s="214">
        <f t="shared" si="14"/>
        <v>0</v>
      </c>
      <c r="BQ37" s="214">
        <f t="shared" si="14"/>
        <v>0</v>
      </c>
      <c r="BR37" s="214">
        <f t="shared" si="14"/>
        <v>0</v>
      </c>
      <c r="BS37" s="214">
        <f t="shared" si="14"/>
        <v>0</v>
      </c>
      <c r="BT37" s="214">
        <f t="shared" si="14"/>
        <v>0</v>
      </c>
      <c r="BU37" s="214">
        <f t="shared" si="14"/>
        <v>0</v>
      </c>
      <c r="BV37" s="214">
        <f t="shared" si="14"/>
        <v>0</v>
      </c>
      <c r="BW37" s="214">
        <f t="shared" si="14"/>
        <v>0</v>
      </c>
      <c r="BX37" s="214">
        <f t="shared" si="14"/>
        <v>0</v>
      </c>
      <c r="BY37" s="214">
        <f t="shared" si="14"/>
        <v>0</v>
      </c>
      <c r="BZ37" s="214">
        <f t="shared" si="14"/>
        <v>0</v>
      </c>
      <c r="CA37" s="214">
        <f t="shared" si="14"/>
        <v>0</v>
      </c>
      <c r="CB37" s="214">
        <f t="shared" si="14"/>
        <v>0</v>
      </c>
      <c r="CC37" s="214">
        <f t="shared" si="14"/>
        <v>0</v>
      </c>
      <c r="CD37" s="214">
        <f t="shared" si="14"/>
        <v>0</v>
      </c>
      <c r="CE37" s="214">
        <f t="shared" si="14"/>
        <v>0</v>
      </c>
    </row>
    <row r="38" spans="2:83" x14ac:dyDescent="0.25">
      <c r="B38" s="307"/>
      <c r="C38" s="3" t="s">
        <v>77</v>
      </c>
      <c r="E38" s="62">
        <f ca="1">(SUM(W88:AW88)+SUM(W138:AW138))/(SUM(Stock!W88:AW88)+SUM(Stock!W138:AW138))*1000</f>
        <v>64.212712324699751</v>
      </c>
      <c r="F38" s="65"/>
      <c r="G38" s="17"/>
      <c r="H38" s="17"/>
      <c r="I38" s="17"/>
      <c r="J38" s="17"/>
      <c r="K38" s="17"/>
      <c r="L38" s="17"/>
      <c r="M38" s="17"/>
      <c r="N38" s="17"/>
      <c r="O38" s="17"/>
      <c r="P38" s="17"/>
      <c r="Q38" s="17"/>
      <c r="R38" s="17"/>
      <c r="S38" s="17"/>
      <c r="T38" s="17"/>
      <c r="U38" s="17"/>
      <c r="V38" s="17"/>
      <c r="W38" s="6">
        <f t="shared" ref="W38:CE38" ca="1" si="16">SUM(W32:W37)</f>
        <v>16.65292014914062</v>
      </c>
      <c r="X38" s="6">
        <f t="shared" ca="1" si="16"/>
        <v>23.165106568385902</v>
      </c>
      <c r="Y38" s="6">
        <f t="shared" ca="1" si="16"/>
        <v>33.931936722450068</v>
      </c>
      <c r="Z38" s="6">
        <f t="shared" ca="1" si="16"/>
        <v>46.766302597987334</v>
      </c>
      <c r="AA38" s="6">
        <f t="shared" ca="1" si="16"/>
        <v>56.428845135520724</v>
      </c>
      <c r="AB38" s="6">
        <f t="shared" ca="1" si="16"/>
        <v>62.321302411648404</v>
      </c>
      <c r="AC38" s="6">
        <f t="shared" ca="1" si="16"/>
        <v>65.825084524143875</v>
      </c>
      <c r="AD38" s="6">
        <f t="shared" ca="1" si="16"/>
        <v>67.819550080133084</v>
      </c>
      <c r="AE38" s="6">
        <f t="shared" ca="1" si="16"/>
        <v>69.579732211540843</v>
      </c>
      <c r="AF38" s="6">
        <f t="shared" ca="1" si="16"/>
        <v>71.441452898683153</v>
      </c>
      <c r="AG38" s="6">
        <f t="shared" ca="1" si="16"/>
        <v>73.371767375137438</v>
      </c>
      <c r="AH38" s="6">
        <f t="shared" ca="1" si="16"/>
        <v>75.344440187648289</v>
      </c>
      <c r="AI38" s="6">
        <f t="shared" ca="1" si="16"/>
        <v>77.338641917273847</v>
      </c>
      <c r="AJ38" s="6">
        <f t="shared" ca="1" si="16"/>
        <v>79.337276311317154</v>
      </c>
      <c r="AK38" s="6">
        <f t="shared" ca="1" si="16"/>
        <v>81.337086979280457</v>
      </c>
      <c r="AL38" s="6">
        <f t="shared" ca="1" si="16"/>
        <v>83.729675032437527</v>
      </c>
      <c r="AM38" s="6">
        <f t="shared" ca="1" si="16"/>
        <v>84.349841145168156</v>
      </c>
      <c r="AN38" s="6">
        <f t="shared" ca="1" si="16"/>
        <v>83.573833259326662</v>
      </c>
      <c r="AO38" s="6">
        <f t="shared" ca="1" si="16"/>
        <v>84.093683914077332</v>
      </c>
      <c r="AP38" s="6">
        <f t="shared" ca="1" si="16"/>
        <v>88.349753488886265</v>
      </c>
      <c r="AQ38" s="6">
        <f t="shared" ca="1" si="16"/>
        <v>94.812764576130917</v>
      </c>
      <c r="AR38" s="6">
        <f t="shared" ca="1" si="16"/>
        <v>100.37817675542244</v>
      </c>
      <c r="AS38" s="6">
        <f t="shared" ca="1" si="16"/>
        <v>105.03379303927687</v>
      </c>
      <c r="AT38" s="6">
        <f t="shared" ca="1" si="16"/>
        <v>109.44019054805661</v>
      </c>
      <c r="AU38" s="30">
        <f t="shared" si="16"/>
        <v>0</v>
      </c>
      <c r="AV38" s="30">
        <f t="shared" si="16"/>
        <v>0</v>
      </c>
      <c r="AW38" s="30">
        <f t="shared" si="16"/>
        <v>0</v>
      </c>
      <c r="AX38" s="30">
        <f t="shared" si="16"/>
        <v>0</v>
      </c>
      <c r="AY38" s="30">
        <f t="shared" si="16"/>
        <v>0</v>
      </c>
      <c r="AZ38" s="30">
        <f t="shared" si="16"/>
        <v>0</v>
      </c>
      <c r="BA38" s="30">
        <f t="shared" si="16"/>
        <v>0</v>
      </c>
      <c r="BB38" s="30">
        <f t="shared" si="16"/>
        <v>0</v>
      </c>
      <c r="BC38" s="30">
        <f t="shared" si="16"/>
        <v>0</v>
      </c>
      <c r="BD38" s="30">
        <f t="shared" si="16"/>
        <v>0</v>
      </c>
      <c r="BE38" s="30">
        <f t="shared" si="16"/>
        <v>0</v>
      </c>
      <c r="BF38" s="30">
        <f t="shared" si="16"/>
        <v>0</v>
      </c>
      <c r="BG38" s="30">
        <f t="shared" si="16"/>
        <v>0</v>
      </c>
      <c r="BH38" s="30">
        <f t="shared" si="16"/>
        <v>0</v>
      </c>
      <c r="BI38" s="30">
        <f t="shared" si="16"/>
        <v>0</v>
      </c>
      <c r="BJ38" s="30">
        <f t="shared" si="16"/>
        <v>0</v>
      </c>
      <c r="BK38" s="30">
        <f t="shared" si="16"/>
        <v>0</v>
      </c>
      <c r="BL38" s="30">
        <f t="shared" si="16"/>
        <v>0</v>
      </c>
      <c r="BM38" s="30">
        <f t="shared" si="16"/>
        <v>0</v>
      </c>
      <c r="BN38" s="30">
        <f t="shared" si="16"/>
        <v>0</v>
      </c>
      <c r="BO38" s="30">
        <f t="shared" si="16"/>
        <v>0</v>
      </c>
      <c r="BP38" s="30">
        <f t="shared" si="16"/>
        <v>0</v>
      </c>
      <c r="BQ38" s="30">
        <f t="shared" si="16"/>
        <v>0</v>
      </c>
      <c r="BR38" s="30">
        <f t="shared" si="16"/>
        <v>0</v>
      </c>
      <c r="BS38" s="30">
        <f t="shared" si="16"/>
        <v>0</v>
      </c>
      <c r="BT38" s="30">
        <f t="shared" si="16"/>
        <v>0</v>
      </c>
      <c r="BU38" s="30">
        <f t="shared" si="16"/>
        <v>0</v>
      </c>
      <c r="BV38" s="30">
        <f t="shared" si="16"/>
        <v>0</v>
      </c>
      <c r="BW38" s="30">
        <f t="shared" si="16"/>
        <v>0</v>
      </c>
      <c r="BX38" s="30">
        <f t="shared" si="16"/>
        <v>0</v>
      </c>
      <c r="BY38" s="30">
        <f t="shared" si="16"/>
        <v>0</v>
      </c>
      <c r="BZ38" s="30">
        <f t="shared" si="16"/>
        <v>0</v>
      </c>
      <c r="CA38" s="30">
        <f t="shared" si="16"/>
        <v>0</v>
      </c>
      <c r="CB38" s="30">
        <f t="shared" si="16"/>
        <v>0</v>
      </c>
      <c r="CC38" s="30">
        <f t="shared" si="16"/>
        <v>0</v>
      </c>
      <c r="CD38" s="30">
        <f t="shared" si="16"/>
        <v>0</v>
      </c>
      <c r="CE38" s="30">
        <f t="shared" si="16"/>
        <v>0</v>
      </c>
    </row>
    <row r="39" spans="2:83" x14ac:dyDescent="0.25">
      <c r="B39" s="307" t="s">
        <v>3</v>
      </c>
      <c r="C39" s="54" t="s">
        <v>19</v>
      </c>
      <c r="E39" s="34">
        <f ca="1">(SUM(W89:AW89)+SUM(W139:AW139))/(SUM(Stock!W89:AW89)+SUM(Stock!W139:AW139))*1000</f>
        <v>54.000000000000014</v>
      </c>
      <c r="F39" s="63"/>
      <c r="G39" s="16"/>
      <c r="H39" s="16"/>
      <c r="I39" s="16"/>
      <c r="J39" s="16"/>
      <c r="K39" s="16"/>
      <c r="L39" s="16"/>
      <c r="M39" s="16"/>
      <c r="N39" s="16"/>
      <c r="O39" s="16"/>
      <c r="P39" s="16"/>
      <c r="Q39" s="16"/>
      <c r="R39" s="16"/>
      <c r="S39" s="16"/>
      <c r="T39" s="16"/>
      <c r="U39" s="16"/>
      <c r="V39" s="16"/>
      <c r="W39" s="52">
        <f t="shared" ref="W39:CE40" ca="1" si="17">W89+W139</f>
        <v>20.664817677521718</v>
      </c>
      <c r="X39" s="52">
        <f t="shared" ca="1" si="17"/>
        <v>20.717826132060189</v>
      </c>
      <c r="Y39" s="52">
        <f t="shared" ca="1" si="17"/>
        <v>20.59968543489331</v>
      </c>
      <c r="Z39" s="52">
        <f t="shared" ca="1" si="17"/>
        <v>20.365373571907586</v>
      </c>
      <c r="AA39" s="52">
        <f t="shared" ca="1" si="17"/>
        <v>20.064986126023879</v>
      </c>
      <c r="AB39" s="52">
        <f t="shared" ca="1" si="17"/>
        <v>19.756158824431981</v>
      </c>
      <c r="AC39" s="52">
        <f t="shared" ca="1" si="17"/>
        <v>19.499558804642287</v>
      </c>
      <c r="AD39" s="52">
        <f t="shared" ca="1" si="17"/>
        <v>19.30271947142716</v>
      </c>
      <c r="AE39" s="52">
        <f t="shared" ca="1" si="17"/>
        <v>19.129504300549161</v>
      </c>
      <c r="AF39" s="52">
        <f t="shared" ca="1" si="17"/>
        <v>18.94971675894622</v>
      </c>
      <c r="AG39" s="52">
        <f t="shared" ca="1" si="17"/>
        <v>18.748503133724203</v>
      </c>
      <c r="AH39" s="52">
        <f t="shared" ca="1" si="17"/>
        <v>18.520390796624643</v>
      </c>
      <c r="AI39" s="52">
        <f t="shared" ca="1" si="17"/>
        <v>18.270608744394931</v>
      </c>
      <c r="AJ39" s="52">
        <f t="shared" ca="1" si="17"/>
        <v>18.0103663181958</v>
      </c>
      <c r="AK39" s="52">
        <f t="shared" ca="1" si="17"/>
        <v>17.746341400721242</v>
      </c>
      <c r="AL39" s="52">
        <f t="shared" ca="1" si="17"/>
        <v>17.474832110201433</v>
      </c>
      <c r="AM39" s="52">
        <f t="shared" ca="1" si="17"/>
        <v>17.116591547991</v>
      </c>
      <c r="AN39" s="52">
        <f t="shared" ca="1" si="17"/>
        <v>16.520486490996348</v>
      </c>
      <c r="AO39" s="52">
        <f t="shared" ca="1" si="17"/>
        <v>15.129188882187954</v>
      </c>
      <c r="AP39" s="52">
        <f t="shared" ca="1" si="17"/>
        <v>12.901472308396697</v>
      </c>
      <c r="AQ39" s="52">
        <f t="shared" ca="1" si="17"/>
        <v>10.36537045091357</v>
      </c>
      <c r="AR39" s="52">
        <f t="shared" ca="1" si="17"/>
        <v>8.3379103632256175</v>
      </c>
      <c r="AS39" s="52">
        <f t="shared" ca="1" si="17"/>
        <v>7.1001137020360003</v>
      </c>
      <c r="AT39" s="52">
        <f t="shared" ca="1" si="17"/>
        <v>5.6069991560399997</v>
      </c>
      <c r="AU39" s="214">
        <f t="shared" si="17"/>
        <v>0</v>
      </c>
      <c r="AV39" s="214">
        <f t="shared" si="17"/>
        <v>0</v>
      </c>
      <c r="AW39" s="214">
        <f t="shared" si="17"/>
        <v>0</v>
      </c>
      <c r="AX39" s="214">
        <f t="shared" si="17"/>
        <v>0</v>
      </c>
      <c r="AY39" s="214">
        <f t="shared" si="17"/>
        <v>0</v>
      </c>
      <c r="AZ39" s="214">
        <f t="shared" si="17"/>
        <v>0</v>
      </c>
      <c r="BA39" s="214">
        <f t="shared" si="17"/>
        <v>0</v>
      </c>
      <c r="BB39" s="214">
        <f t="shared" si="17"/>
        <v>0</v>
      </c>
      <c r="BC39" s="214">
        <f t="shared" si="17"/>
        <v>0</v>
      </c>
      <c r="BD39" s="214">
        <f t="shared" si="17"/>
        <v>0</v>
      </c>
      <c r="BE39" s="214">
        <f t="shared" si="17"/>
        <v>0</v>
      </c>
      <c r="BF39" s="214">
        <f t="shared" si="17"/>
        <v>0</v>
      </c>
      <c r="BG39" s="214">
        <f t="shared" si="17"/>
        <v>0</v>
      </c>
      <c r="BH39" s="214">
        <f t="shared" si="17"/>
        <v>0</v>
      </c>
      <c r="BI39" s="214">
        <f t="shared" si="17"/>
        <v>0</v>
      </c>
      <c r="BJ39" s="214">
        <f t="shared" si="17"/>
        <v>0</v>
      </c>
      <c r="BK39" s="214">
        <f t="shared" si="17"/>
        <v>0</v>
      </c>
      <c r="BL39" s="214">
        <f t="shared" si="17"/>
        <v>0</v>
      </c>
      <c r="BM39" s="214">
        <f t="shared" si="17"/>
        <v>0</v>
      </c>
      <c r="BN39" s="214">
        <f t="shared" si="17"/>
        <v>0</v>
      </c>
      <c r="BO39" s="214">
        <f t="shared" si="17"/>
        <v>0</v>
      </c>
      <c r="BP39" s="214">
        <f t="shared" si="17"/>
        <v>0</v>
      </c>
      <c r="BQ39" s="214">
        <f t="shared" si="17"/>
        <v>0</v>
      </c>
      <c r="BR39" s="214">
        <f t="shared" si="17"/>
        <v>0</v>
      </c>
      <c r="BS39" s="214">
        <f t="shared" si="17"/>
        <v>0</v>
      </c>
      <c r="BT39" s="214">
        <f t="shared" si="17"/>
        <v>0</v>
      </c>
      <c r="BU39" s="214">
        <f t="shared" si="17"/>
        <v>0</v>
      </c>
      <c r="BV39" s="214">
        <f t="shared" si="17"/>
        <v>0</v>
      </c>
      <c r="BW39" s="214">
        <f t="shared" si="17"/>
        <v>0</v>
      </c>
      <c r="BX39" s="214">
        <f t="shared" si="17"/>
        <v>0</v>
      </c>
      <c r="BY39" s="214">
        <f t="shared" si="17"/>
        <v>0</v>
      </c>
      <c r="BZ39" s="214">
        <f t="shared" si="17"/>
        <v>0</v>
      </c>
      <c r="CA39" s="214">
        <f t="shared" si="17"/>
        <v>0</v>
      </c>
      <c r="CB39" s="214">
        <f t="shared" si="17"/>
        <v>0</v>
      </c>
      <c r="CC39" s="214">
        <f t="shared" si="17"/>
        <v>0</v>
      </c>
      <c r="CD39" s="214">
        <f t="shared" si="17"/>
        <v>0</v>
      </c>
      <c r="CE39" s="214">
        <f t="shared" si="17"/>
        <v>0</v>
      </c>
    </row>
    <row r="40" spans="2:83" ht="24" x14ac:dyDescent="0.25">
      <c r="B40" s="307"/>
      <c r="C40" s="54" t="s">
        <v>20</v>
      </c>
      <c r="E40" s="34">
        <f ca="1">(SUM(W90:AW90)+SUM(W140:AW140))/(SUM(Stock!W90:AW90)+SUM(Stock!W140:AW140))*1000</f>
        <v>54</v>
      </c>
      <c r="F40" s="63"/>
      <c r="G40" s="16"/>
      <c r="H40" s="16"/>
      <c r="I40" s="16"/>
      <c r="J40" s="16"/>
      <c r="K40" s="16"/>
      <c r="L40" s="16"/>
      <c r="M40" s="16"/>
      <c r="N40" s="16"/>
      <c r="O40" s="16"/>
      <c r="P40" s="16"/>
      <c r="Q40" s="16"/>
      <c r="R40" s="16"/>
      <c r="S40" s="16"/>
      <c r="T40" s="16"/>
      <c r="U40" s="16"/>
      <c r="V40" s="16"/>
      <c r="W40" s="52">
        <f t="shared" ca="1" si="17"/>
        <v>180.78977386666668</v>
      </c>
      <c r="X40" s="52">
        <f t="shared" ca="1" si="17"/>
        <v>181.08438099572561</v>
      </c>
      <c r="Y40" s="52">
        <f t="shared" ca="1" si="17"/>
        <v>180.22263632051002</v>
      </c>
      <c r="Z40" s="52">
        <f t="shared" ca="1" si="17"/>
        <v>179.10360149619629</v>
      </c>
      <c r="AA40" s="52">
        <f t="shared" ca="1" si="17"/>
        <v>177.98456667188253</v>
      </c>
      <c r="AB40" s="52">
        <f t="shared" ca="1" si="17"/>
        <v>176.8655318475688</v>
      </c>
      <c r="AC40" s="52">
        <f t="shared" ca="1" si="17"/>
        <v>175.74649702325505</v>
      </c>
      <c r="AD40" s="52">
        <f t="shared" ca="1" si="17"/>
        <v>174.62746219894134</v>
      </c>
      <c r="AE40" s="52">
        <f t="shared" ca="1" si="17"/>
        <v>173.50842737462759</v>
      </c>
      <c r="AF40" s="52">
        <f t="shared" ca="1" si="17"/>
        <v>172.38939255031386</v>
      </c>
      <c r="AG40" s="52">
        <f t="shared" ca="1" si="17"/>
        <v>171.27035772600013</v>
      </c>
      <c r="AH40" s="52">
        <f t="shared" ca="1" si="17"/>
        <v>170.15132290168634</v>
      </c>
      <c r="AI40" s="52">
        <f t="shared" ca="1" si="17"/>
        <v>169.03228807737264</v>
      </c>
      <c r="AJ40" s="52">
        <f t="shared" ca="1" si="17"/>
        <v>167.91325325305888</v>
      </c>
      <c r="AK40" s="52">
        <f t="shared" ca="1" si="17"/>
        <v>166.79421842874513</v>
      </c>
      <c r="AL40" s="52">
        <f t="shared" ca="1" si="17"/>
        <v>165.67518360443142</v>
      </c>
      <c r="AM40" s="52">
        <f t="shared" ca="1" si="17"/>
        <v>164.55614878011767</v>
      </c>
      <c r="AN40" s="52">
        <f t="shared" ca="1" si="17"/>
        <v>163.43711395580397</v>
      </c>
      <c r="AO40" s="52">
        <f t="shared" ca="1" si="17"/>
        <v>153.02041199043154</v>
      </c>
      <c r="AP40" s="52">
        <f t="shared" ca="1" si="17"/>
        <v>126.90727569600018</v>
      </c>
      <c r="AQ40" s="52">
        <f t="shared" ca="1" si="17"/>
        <v>95.029223960000053</v>
      </c>
      <c r="AR40" s="52">
        <f t="shared" ca="1" si="17"/>
        <v>65.811073178000001</v>
      </c>
      <c r="AS40" s="52">
        <f t="shared" ca="1" si="17"/>
        <v>42.322922396000003</v>
      </c>
      <c r="AT40" s="52">
        <f t="shared" ca="1" si="17"/>
        <v>24.69</v>
      </c>
      <c r="AU40" s="214">
        <f t="shared" si="17"/>
        <v>0</v>
      </c>
      <c r="AV40" s="214">
        <f t="shared" si="17"/>
        <v>0</v>
      </c>
      <c r="AW40" s="214">
        <f t="shared" si="17"/>
        <v>0</v>
      </c>
      <c r="AX40" s="214">
        <f t="shared" si="17"/>
        <v>0</v>
      </c>
      <c r="AY40" s="214">
        <f t="shared" si="17"/>
        <v>0</v>
      </c>
      <c r="AZ40" s="214">
        <f t="shared" si="17"/>
        <v>0</v>
      </c>
      <c r="BA40" s="214">
        <f t="shared" si="17"/>
        <v>0</v>
      </c>
      <c r="BB40" s="214">
        <f t="shared" si="17"/>
        <v>0</v>
      </c>
      <c r="BC40" s="214">
        <f t="shared" si="17"/>
        <v>0</v>
      </c>
      <c r="BD40" s="214">
        <f t="shared" si="17"/>
        <v>0</v>
      </c>
      <c r="BE40" s="214">
        <f t="shared" si="17"/>
        <v>0</v>
      </c>
      <c r="BF40" s="214">
        <f t="shared" si="17"/>
        <v>0</v>
      </c>
      <c r="BG40" s="214">
        <f t="shared" si="17"/>
        <v>0</v>
      </c>
      <c r="BH40" s="214">
        <f t="shared" si="17"/>
        <v>0</v>
      </c>
      <c r="BI40" s="214">
        <f t="shared" si="17"/>
        <v>0</v>
      </c>
      <c r="BJ40" s="214">
        <f t="shared" si="17"/>
        <v>0</v>
      </c>
      <c r="BK40" s="214">
        <f t="shared" si="17"/>
        <v>0</v>
      </c>
      <c r="BL40" s="214">
        <f t="shared" si="17"/>
        <v>0</v>
      </c>
      <c r="BM40" s="214">
        <f t="shared" si="17"/>
        <v>0</v>
      </c>
      <c r="BN40" s="214">
        <f t="shared" si="17"/>
        <v>0</v>
      </c>
      <c r="BO40" s="214">
        <f t="shared" si="17"/>
        <v>0</v>
      </c>
      <c r="BP40" s="214">
        <f t="shared" si="17"/>
        <v>0</v>
      </c>
      <c r="BQ40" s="214">
        <f t="shared" si="17"/>
        <v>0</v>
      </c>
      <c r="BR40" s="214">
        <f t="shared" si="17"/>
        <v>0</v>
      </c>
      <c r="BS40" s="214">
        <f t="shared" si="17"/>
        <v>0</v>
      </c>
      <c r="BT40" s="214">
        <f t="shared" si="17"/>
        <v>0</v>
      </c>
      <c r="BU40" s="214">
        <f t="shared" si="17"/>
        <v>0</v>
      </c>
      <c r="BV40" s="214">
        <f t="shared" si="17"/>
        <v>0</v>
      </c>
      <c r="BW40" s="214">
        <f t="shared" si="17"/>
        <v>0</v>
      </c>
      <c r="BX40" s="214">
        <f t="shared" si="17"/>
        <v>0</v>
      </c>
      <c r="BY40" s="214">
        <f t="shared" si="17"/>
        <v>0</v>
      </c>
      <c r="BZ40" s="214">
        <f t="shared" si="17"/>
        <v>0</v>
      </c>
      <c r="CA40" s="214">
        <f t="shared" si="17"/>
        <v>0</v>
      </c>
      <c r="CB40" s="214">
        <f t="shared" si="17"/>
        <v>0</v>
      </c>
      <c r="CC40" s="214">
        <f t="shared" si="17"/>
        <v>0</v>
      </c>
      <c r="CD40" s="214">
        <f t="shared" si="17"/>
        <v>0</v>
      </c>
      <c r="CE40" s="214">
        <f t="shared" si="17"/>
        <v>0</v>
      </c>
    </row>
    <row r="41" spans="2:83" x14ac:dyDescent="0.25">
      <c r="B41" s="307"/>
      <c r="C41" s="3" t="s">
        <v>78</v>
      </c>
      <c r="E41" s="62">
        <f ca="1">(SUM(W91:AW91)+SUM(W141:AW141))/(SUM(Stock!W91:AW91)+SUM(Stock!W141:AW141))*1000</f>
        <v>54.000000000000014</v>
      </c>
      <c r="F41" s="65"/>
      <c r="G41" s="17"/>
      <c r="H41" s="17"/>
      <c r="I41" s="17"/>
      <c r="J41" s="17"/>
      <c r="K41" s="17"/>
      <c r="L41" s="17"/>
      <c r="M41" s="17"/>
      <c r="N41" s="17"/>
      <c r="O41" s="17"/>
      <c r="P41" s="17"/>
      <c r="Q41" s="17"/>
      <c r="R41" s="17"/>
      <c r="S41" s="17"/>
      <c r="T41" s="17"/>
      <c r="U41" s="17"/>
      <c r="V41" s="17"/>
      <c r="W41" s="6">
        <f t="shared" ref="W41:CE41" ca="1" si="18">W39+W40</f>
        <v>201.45459154418839</v>
      </c>
      <c r="X41" s="6">
        <f t="shared" ca="1" si="18"/>
        <v>201.80220712778581</v>
      </c>
      <c r="Y41" s="6">
        <f t="shared" ca="1" si="18"/>
        <v>200.82232175540332</v>
      </c>
      <c r="Z41" s="6">
        <f t="shared" ca="1" si="18"/>
        <v>199.46897506810387</v>
      </c>
      <c r="AA41" s="6">
        <f t="shared" ca="1" si="18"/>
        <v>198.04955279790641</v>
      </c>
      <c r="AB41" s="6">
        <f t="shared" ca="1" si="18"/>
        <v>196.6216906720008</v>
      </c>
      <c r="AC41" s="6">
        <f t="shared" ca="1" si="18"/>
        <v>195.24605582789732</v>
      </c>
      <c r="AD41" s="6">
        <f t="shared" ca="1" si="18"/>
        <v>193.93018167036851</v>
      </c>
      <c r="AE41" s="6">
        <f t="shared" ca="1" si="18"/>
        <v>192.63793167517676</v>
      </c>
      <c r="AF41" s="6">
        <f t="shared" ca="1" si="18"/>
        <v>191.33910930926007</v>
      </c>
      <c r="AG41" s="6">
        <f t="shared" ca="1" si="18"/>
        <v>190.01886085972433</v>
      </c>
      <c r="AH41" s="6">
        <f t="shared" ca="1" si="18"/>
        <v>188.67171369831098</v>
      </c>
      <c r="AI41" s="6">
        <f t="shared" ca="1" si="18"/>
        <v>187.30289682176758</v>
      </c>
      <c r="AJ41" s="6">
        <f t="shared" ca="1" si="18"/>
        <v>185.92361957125468</v>
      </c>
      <c r="AK41" s="6">
        <f t="shared" ca="1" si="18"/>
        <v>184.54055982946636</v>
      </c>
      <c r="AL41" s="6">
        <f t="shared" ca="1" si="18"/>
        <v>183.15001571463284</v>
      </c>
      <c r="AM41" s="6">
        <f t="shared" ca="1" si="18"/>
        <v>181.67274032810866</v>
      </c>
      <c r="AN41" s="6">
        <f t="shared" ca="1" si="18"/>
        <v>179.95760044680031</v>
      </c>
      <c r="AO41" s="6">
        <f t="shared" ca="1" si="18"/>
        <v>168.14960087261949</v>
      </c>
      <c r="AP41" s="6">
        <f t="shared" ca="1" si="18"/>
        <v>139.80874800439688</v>
      </c>
      <c r="AQ41" s="6">
        <f t="shared" ca="1" si="18"/>
        <v>105.39459441091363</v>
      </c>
      <c r="AR41" s="6">
        <f t="shared" ca="1" si="18"/>
        <v>74.148983541225618</v>
      </c>
      <c r="AS41" s="6">
        <f t="shared" ca="1" si="18"/>
        <v>49.423036098036</v>
      </c>
      <c r="AT41" s="6">
        <f t="shared" ca="1" si="18"/>
        <v>30.296999156040002</v>
      </c>
      <c r="AU41" s="30">
        <f t="shared" si="18"/>
        <v>0</v>
      </c>
      <c r="AV41" s="30">
        <f t="shared" si="18"/>
        <v>0</v>
      </c>
      <c r="AW41" s="30">
        <f t="shared" si="18"/>
        <v>0</v>
      </c>
      <c r="AX41" s="30">
        <f t="shared" si="18"/>
        <v>0</v>
      </c>
      <c r="AY41" s="30">
        <f t="shared" si="18"/>
        <v>0</v>
      </c>
      <c r="AZ41" s="30">
        <f t="shared" si="18"/>
        <v>0</v>
      </c>
      <c r="BA41" s="30">
        <f t="shared" si="18"/>
        <v>0</v>
      </c>
      <c r="BB41" s="30">
        <f t="shared" si="18"/>
        <v>0</v>
      </c>
      <c r="BC41" s="30">
        <f t="shared" si="18"/>
        <v>0</v>
      </c>
      <c r="BD41" s="30">
        <f t="shared" si="18"/>
        <v>0</v>
      </c>
      <c r="BE41" s="30">
        <f t="shared" si="18"/>
        <v>0</v>
      </c>
      <c r="BF41" s="30">
        <f t="shared" si="18"/>
        <v>0</v>
      </c>
      <c r="BG41" s="30">
        <f t="shared" si="18"/>
        <v>0</v>
      </c>
      <c r="BH41" s="30">
        <f t="shared" si="18"/>
        <v>0</v>
      </c>
      <c r="BI41" s="30">
        <f t="shared" si="18"/>
        <v>0</v>
      </c>
      <c r="BJ41" s="30">
        <f t="shared" si="18"/>
        <v>0</v>
      </c>
      <c r="BK41" s="30">
        <f t="shared" si="18"/>
        <v>0</v>
      </c>
      <c r="BL41" s="30">
        <f t="shared" si="18"/>
        <v>0</v>
      </c>
      <c r="BM41" s="30">
        <f t="shared" si="18"/>
        <v>0</v>
      </c>
      <c r="BN41" s="30">
        <f t="shared" si="18"/>
        <v>0</v>
      </c>
      <c r="BO41" s="30">
        <f t="shared" si="18"/>
        <v>0</v>
      </c>
      <c r="BP41" s="30">
        <f t="shared" si="18"/>
        <v>0</v>
      </c>
      <c r="BQ41" s="30">
        <f t="shared" si="18"/>
        <v>0</v>
      </c>
      <c r="BR41" s="30">
        <f t="shared" si="18"/>
        <v>0</v>
      </c>
      <c r="BS41" s="30">
        <f t="shared" si="18"/>
        <v>0</v>
      </c>
      <c r="BT41" s="30">
        <f t="shared" si="18"/>
        <v>0</v>
      </c>
      <c r="BU41" s="30">
        <f t="shared" si="18"/>
        <v>0</v>
      </c>
      <c r="BV41" s="30">
        <f t="shared" si="18"/>
        <v>0</v>
      </c>
      <c r="BW41" s="30">
        <f t="shared" si="18"/>
        <v>0</v>
      </c>
      <c r="BX41" s="30">
        <f t="shared" si="18"/>
        <v>0</v>
      </c>
      <c r="BY41" s="30">
        <f t="shared" si="18"/>
        <v>0</v>
      </c>
      <c r="BZ41" s="30">
        <f t="shared" si="18"/>
        <v>0</v>
      </c>
      <c r="CA41" s="30">
        <f t="shared" si="18"/>
        <v>0</v>
      </c>
      <c r="CB41" s="30">
        <f t="shared" si="18"/>
        <v>0</v>
      </c>
      <c r="CC41" s="30">
        <f t="shared" si="18"/>
        <v>0</v>
      </c>
      <c r="CD41" s="30">
        <f t="shared" si="18"/>
        <v>0</v>
      </c>
      <c r="CE41" s="30">
        <f t="shared" si="18"/>
        <v>0</v>
      </c>
    </row>
    <row r="42" spans="2:83" ht="12" customHeight="1" x14ac:dyDescent="0.25">
      <c r="B42" s="307" t="s">
        <v>4</v>
      </c>
      <c r="C42" s="54" t="s">
        <v>21</v>
      </c>
      <c r="E42" s="34">
        <f ca="1">(SUM(W92:AW92)+SUM(W142:AW142))/(SUM(Stock!W92:AW92)+SUM(Stock!W142:AW142))*1000</f>
        <v>250</v>
      </c>
      <c r="F42" s="63"/>
      <c r="G42" s="16"/>
      <c r="H42" s="16"/>
      <c r="I42" s="16"/>
      <c r="J42" s="16"/>
      <c r="K42" s="16"/>
      <c r="L42" s="16"/>
      <c r="M42" s="16"/>
      <c r="N42" s="16"/>
      <c r="O42" s="16"/>
      <c r="P42" s="16"/>
      <c r="Q42" s="16"/>
      <c r="R42" s="16"/>
      <c r="S42" s="16"/>
      <c r="T42" s="16"/>
      <c r="U42" s="16"/>
      <c r="V42" s="16"/>
      <c r="W42" s="52">
        <f t="shared" ref="W42:CE44" ca="1" si="19">W92+W142</f>
        <v>3.8</v>
      </c>
      <c r="X42" s="52">
        <f t="shared" ca="1" si="19"/>
        <v>3.8499999999999996</v>
      </c>
      <c r="Y42" s="52">
        <f t="shared" ca="1" si="19"/>
        <v>4</v>
      </c>
      <c r="Z42" s="52">
        <f t="shared" ca="1" si="19"/>
        <v>4.2</v>
      </c>
      <c r="AA42" s="52">
        <f t="shared" ca="1" si="19"/>
        <v>4.3618500000000004</v>
      </c>
      <c r="AB42" s="52">
        <f t="shared" ca="1" si="19"/>
        <v>4.4474</v>
      </c>
      <c r="AC42" s="52">
        <f t="shared" ca="1" si="19"/>
        <v>4.4566499999999998</v>
      </c>
      <c r="AD42" s="52">
        <f t="shared" ca="1" si="19"/>
        <v>4.4277499999999996</v>
      </c>
      <c r="AE42" s="52">
        <f t="shared" ca="1" si="19"/>
        <v>4.3988499999999995</v>
      </c>
      <c r="AF42" s="52">
        <f t="shared" ca="1" si="19"/>
        <v>4.4266000000000014</v>
      </c>
      <c r="AG42" s="52">
        <f t="shared" ca="1" si="19"/>
        <v>4.446483333333334</v>
      </c>
      <c r="AH42" s="52">
        <f t="shared" ca="1" si="19"/>
        <v>4.4100833333333336</v>
      </c>
      <c r="AI42" s="52">
        <f t="shared" ca="1" si="19"/>
        <v>4.2974999999999994</v>
      </c>
      <c r="AJ42" s="52">
        <f t="shared" ca="1" si="19"/>
        <v>4.1520833333333336</v>
      </c>
      <c r="AK42" s="52">
        <f t="shared" ca="1" si="19"/>
        <v>4.0096271166666666</v>
      </c>
      <c r="AL42" s="52">
        <f t="shared" ca="1" si="19"/>
        <v>3.805925133333333</v>
      </c>
      <c r="AM42" s="52">
        <f t="shared" ca="1" si="19"/>
        <v>3.5621440500000001</v>
      </c>
      <c r="AN42" s="52">
        <f t="shared" ca="1" si="19"/>
        <v>3.2909067499999995</v>
      </c>
      <c r="AO42" s="52">
        <f t="shared" ca="1" si="19"/>
        <v>3.0196694500000003</v>
      </c>
      <c r="AP42" s="52">
        <f t="shared" ca="1" si="19"/>
        <v>2.7631487000000003</v>
      </c>
      <c r="AQ42" s="52">
        <f t="shared" ca="1" si="19"/>
        <v>2.5178829666666669</v>
      </c>
      <c r="AR42" s="52">
        <f t="shared" ca="1" si="19"/>
        <v>2.2577105000000004</v>
      </c>
      <c r="AS42" s="52">
        <f t="shared" ca="1" si="19"/>
        <v>1.8919224166666666</v>
      </c>
      <c r="AT42" s="52">
        <f t="shared" ca="1" si="19"/>
        <v>1.3889649999999998</v>
      </c>
      <c r="AU42" s="214">
        <f t="shared" si="19"/>
        <v>0</v>
      </c>
      <c r="AV42" s="214">
        <f t="shared" si="19"/>
        <v>0</v>
      </c>
      <c r="AW42" s="214">
        <f t="shared" si="19"/>
        <v>0</v>
      </c>
      <c r="AX42" s="214">
        <f t="shared" si="19"/>
        <v>0</v>
      </c>
      <c r="AY42" s="214">
        <f t="shared" si="19"/>
        <v>0</v>
      </c>
      <c r="AZ42" s="214">
        <f t="shared" si="19"/>
        <v>0</v>
      </c>
      <c r="BA42" s="214">
        <f t="shared" si="19"/>
        <v>0</v>
      </c>
      <c r="BB42" s="214">
        <f t="shared" si="19"/>
        <v>0</v>
      </c>
      <c r="BC42" s="214">
        <f t="shared" si="19"/>
        <v>0</v>
      </c>
      <c r="BD42" s="214">
        <f t="shared" si="19"/>
        <v>0</v>
      </c>
      <c r="BE42" s="214">
        <f t="shared" si="19"/>
        <v>0</v>
      </c>
      <c r="BF42" s="214">
        <f t="shared" si="19"/>
        <v>0</v>
      </c>
      <c r="BG42" s="214">
        <f t="shared" si="19"/>
        <v>0</v>
      </c>
      <c r="BH42" s="214">
        <f t="shared" si="19"/>
        <v>0</v>
      </c>
      <c r="BI42" s="214">
        <f t="shared" si="19"/>
        <v>0</v>
      </c>
      <c r="BJ42" s="214">
        <f t="shared" si="19"/>
        <v>0</v>
      </c>
      <c r="BK42" s="214">
        <f t="shared" si="19"/>
        <v>0</v>
      </c>
      <c r="BL42" s="214">
        <f t="shared" si="19"/>
        <v>0</v>
      </c>
      <c r="BM42" s="214">
        <f t="shared" si="19"/>
        <v>0</v>
      </c>
      <c r="BN42" s="214">
        <f t="shared" si="19"/>
        <v>0</v>
      </c>
      <c r="BO42" s="214">
        <f t="shared" si="19"/>
        <v>0</v>
      </c>
      <c r="BP42" s="214">
        <f t="shared" si="19"/>
        <v>0</v>
      </c>
      <c r="BQ42" s="214">
        <f t="shared" si="19"/>
        <v>0</v>
      </c>
      <c r="BR42" s="214">
        <f t="shared" si="19"/>
        <v>0</v>
      </c>
      <c r="BS42" s="214">
        <f t="shared" si="19"/>
        <v>0</v>
      </c>
      <c r="BT42" s="214">
        <f t="shared" si="19"/>
        <v>0</v>
      </c>
      <c r="BU42" s="214">
        <f t="shared" si="19"/>
        <v>0</v>
      </c>
      <c r="BV42" s="214">
        <f t="shared" si="19"/>
        <v>0</v>
      </c>
      <c r="BW42" s="214">
        <f t="shared" si="19"/>
        <v>0</v>
      </c>
      <c r="BX42" s="214">
        <f t="shared" si="19"/>
        <v>0</v>
      </c>
      <c r="BY42" s="214">
        <f t="shared" si="19"/>
        <v>0</v>
      </c>
      <c r="BZ42" s="214">
        <f t="shared" si="19"/>
        <v>0</v>
      </c>
      <c r="CA42" s="214">
        <f t="shared" si="19"/>
        <v>0</v>
      </c>
      <c r="CB42" s="214">
        <f t="shared" si="19"/>
        <v>0</v>
      </c>
      <c r="CC42" s="214">
        <f t="shared" si="19"/>
        <v>0</v>
      </c>
      <c r="CD42" s="214">
        <f t="shared" si="19"/>
        <v>0</v>
      </c>
      <c r="CE42" s="214">
        <f t="shared" si="19"/>
        <v>0</v>
      </c>
    </row>
    <row r="43" spans="2:83" x14ac:dyDescent="0.25">
      <c r="B43" s="307"/>
      <c r="C43" s="54" t="s">
        <v>22</v>
      </c>
      <c r="E43" s="34">
        <f ca="1">(SUM(W93:AW93)+SUM(W143:AW143))/(SUM(Stock!W93:AW93)+SUM(Stock!W143:AW143))*1000</f>
        <v>139.99999999999997</v>
      </c>
      <c r="F43" s="63"/>
      <c r="G43" s="16"/>
      <c r="H43" s="16"/>
      <c r="I43" s="16"/>
      <c r="J43" s="16"/>
      <c r="K43" s="16"/>
      <c r="L43" s="16"/>
      <c r="M43" s="16"/>
      <c r="N43" s="16"/>
      <c r="O43" s="16"/>
      <c r="P43" s="16"/>
      <c r="Q43" s="16"/>
      <c r="R43" s="16"/>
      <c r="S43" s="16"/>
      <c r="T43" s="16"/>
      <c r="U43" s="16"/>
      <c r="V43" s="16"/>
      <c r="W43" s="52">
        <f t="shared" ca="1" si="19"/>
        <v>3.0660000000000003</v>
      </c>
      <c r="X43" s="52">
        <f t="shared" ca="1" si="19"/>
        <v>3.080000000000001</v>
      </c>
      <c r="Y43" s="52">
        <f t="shared" ca="1" si="19"/>
        <v>3.1220000000000003</v>
      </c>
      <c r="Z43" s="52">
        <f t="shared" ca="1" si="19"/>
        <v>3.1920000000000002</v>
      </c>
      <c r="AA43" s="52">
        <f t="shared" ca="1" si="19"/>
        <v>3.2741426666666666</v>
      </c>
      <c r="AB43" s="52">
        <f t="shared" ca="1" si="19"/>
        <v>3.3525706666666668</v>
      </c>
      <c r="AC43" s="52">
        <f t="shared" ca="1" si="19"/>
        <v>3.4254266666666666</v>
      </c>
      <c r="AD43" s="52">
        <f t="shared" ca="1" si="19"/>
        <v>3.4945680000000001</v>
      </c>
      <c r="AE43" s="52">
        <f t="shared" ca="1" si="19"/>
        <v>3.561852</v>
      </c>
      <c r="AF43" s="52">
        <f t="shared" ca="1" si="19"/>
        <v>3.6379933333333336</v>
      </c>
      <c r="AG43" s="52">
        <f t="shared" ca="1" si="19"/>
        <v>3.7675026666666667</v>
      </c>
      <c r="AH43" s="52">
        <f t="shared" ca="1" si="19"/>
        <v>3.9401506666666672</v>
      </c>
      <c r="AI43" s="52">
        <f t="shared" ca="1" si="19"/>
        <v>4.1424599999999998</v>
      </c>
      <c r="AJ43" s="52">
        <f t="shared" ca="1" si="19"/>
        <v>4.302433333333334</v>
      </c>
      <c r="AK43" s="52">
        <f t="shared" ca="1" si="19"/>
        <v>4.4857724240000003</v>
      </c>
      <c r="AL43" s="52">
        <f t="shared" ca="1" si="19"/>
        <v>4.7381030293333337</v>
      </c>
      <c r="AM43" s="52">
        <f t="shared" ca="1" si="19"/>
        <v>5.1151309066666677</v>
      </c>
      <c r="AN43" s="52">
        <f t="shared" ca="1" si="19"/>
        <v>5.5613836320000001</v>
      </c>
      <c r="AO43" s="52">
        <f t="shared" ca="1" si="19"/>
        <v>6.0358554479999986</v>
      </c>
      <c r="AP43" s="52">
        <f t="shared" ca="1" si="19"/>
        <v>6.3892170188000001</v>
      </c>
      <c r="AQ43" s="52">
        <f t="shared" ca="1" si="19"/>
        <v>6.533173934933334</v>
      </c>
      <c r="AR43" s="52">
        <f t="shared" ca="1" si="19"/>
        <v>6.3658671057333347</v>
      </c>
      <c r="AS43" s="52">
        <f t="shared" ca="1" si="19"/>
        <v>6.1164822842666666</v>
      </c>
      <c r="AT43" s="52">
        <f t="shared" ca="1" si="19"/>
        <v>5.9088891987999999</v>
      </c>
      <c r="AU43" s="214">
        <f t="shared" si="19"/>
        <v>0</v>
      </c>
      <c r="AV43" s="214">
        <f t="shared" si="19"/>
        <v>0</v>
      </c>
      <c r="AW43" s="214">
        <f t="shared" si="19"/>
        <v>0</v>
      </c>
      <c r="AX43" s="214">
        <f t="shared" si="19"/>
        <v>0</v>
      </c>
      <c r="AY43" s="214">
        <f t="shared" si="19"/>
        <v>0</v>
      </c>
      <c r="AZ43" s="214">
        <f t="shared" si="19"/>
        <v>0</v>
      </c>
      <c r="BA43" s="214">
        <f t="shared" si="19"/>
        <v>0</v>
      </c>
      <c r="BB43" s="214">
        <f t="shared" si="19"/>
        <v>0</v>
      </c>
      <c r="BC43" s="214">
        <f t="shared" si="19"/>
        <v>0</v>
      </c>
      <c r="BD43" s="214">
        <f t="shared" si="19"/>
        <v>0</v>
      </c>
      <c r="BE43" s="214">
        <f t="shared" si="19"/>
        <v>0</v>
      </c>
      <c r="BF43" s="214">
        <f t="shared" si="19"/>
        <v>0</v>
      </c>
      <c r="BG43" s="214">
        <f t="shared" si="19"/>
        <v>0</v>
      </c>
      <c r="BH43" s="214">
        <f t="shared" si="19"/>
        <v>0</v>
      </c>
      <c r="BI43" s="214">
        <f t="shared" si="19"/>
        <v>0</v>
      </c>
      <c r="BJ43" s="214">
        <f t="shared" si="19"/>
        <v>0</v>
      </c>
      <c r="BK43" s="214">
        <f t="shared" si="19"/>
        <v>0</v>
      </c>
      <c r="BL43" s="214">
        <f t="shared" si="19"/>
        <v>0</v>
      </c>
      <c r="BM43" s="214">
        <f t="shared" si="19"/>
        <v>0</v>
      </c>
      <c r="BN43" s="214">
        <f t="shared" si="19"/>
        <v>0</v>
      </c>
      <c r="BO43" s="214">
        <f t="shared" si="19"/>
        <v>0</v>
      </c>
      <c r="BP43" s="214">
        <f t="shared" si="19"/>
        <v>0</v>
      </c>
      <c r="BQ43" s="214">
        <f t="shared" si="19"/>
        <v>0</v>
      </c>
      <c r="BR43" s="214">
        <f t="shared" si="19"/>
        <v>0</v>
      </c>
      <c r="BS43" s="214">
        <f t="shared" si="19"/>
        <v>0</v>
      </c>
      <c r="BT43" s="214">
        <f t="shared" si="19"/>
        <v>0</v>
      </c>
      <c r="BU43" s="214">
        <f t="shared" si="19"/>
        <v>0</v>
      </c>
      <c r="BV43" s="214">
        <f t="shared" si="19"/>
        <v>0</v>
      </c>
      <c r="BW43" s="214">
        <f t="shared" si="19"/>
        <v>0</v>
      </c>
      <c r="BX43" s="214">
        <f t="shared" si="19"/>
        <v>0</v>
      </c>
      <c r="BY43" s="214">
        <f t="shared" si="19"/>
        <v>0</v>
      </c>
      <c r="BZ43" s="214">
        <f t="shared" si="19"/>
        <v>0</v>
      </c>
      <c r="CA43" s="214">
        <f t="shared" si="19"/>
        <v>0</v>
      </c>
      <c r="CB43" s="214">
        <f t="shared" si="19"/>
        <v>0</v>
      </c>
      <c r="CC43" s="214">
        <f t="shared" si="19"/>
        <v>0</v>
      </c>
      <c r="CD43" s="214">
        <f t="shared" si="19"/>
        <v>0</v>
      </c>
      <c r="CE43" s="214">
        <f t="shared" si="19"/>
        <v>0</v>
      </c>
    </row>
    <row r="44" spans="2:83" x14ac:dyDescent="0.25">
      <c r="B44" s="307"/>
      <c r="C44" s="54" t="s">
        <v>23</v>
      </c>
      <c r="E44" s="34">
        <f ca="1">(SUM(W94:AW94)+SUM(W144:AW144))/(SUM(Stock!W94:AW94)+SUM(Stock!W144:AW144))*1000</f>
        <v>159.99999999999997</v>
      </c>
      <c r="F44" s="63"/>
      <c r="G44" s="16"/>
      <c r="H44" s="16"/>
      <c r="I44" s="16"/>
      <c r="J44" s="16"/>
      <c r="K44" s="16"/>
      <c r="L44" s="16"/>
      <c r="M44" s="16"/>
      <c r="N44" s="16"/>
      <c r="O44" s="16"/>
      <c r="P44" s="16"/>
      <c r="Q44" s="16"/>
      <c r="R44" s="16"/>
      <c r="S44" s="16"/>
      <c r="T44" s="16"/>
      <c r="U44" s="16"/>
      <c r="V44" s="16"/>
      <c r="W44" s="52">
        <f t="shared" ca="1" si="19"/>
        <v>0.51200000000000001</v>
      </c>
      <c r="X44" s="52">
        <f t="shared" ca="1" si="19"/>
        <v>0.54400000000000004</v>
      </c>
      <c r="Y44" s="52">
        <f t="shared" ca="1" si="19"/>
        <v>0.64</v>
      </c>
      <c r="Z44" s="52">
        <f t="shared" ca="1" si="19"/>
        <v>0.7679999999999999</v>
      </c>
      <c r="AA44" s="52">
        <f t="shared" ca="1" si="19"/>
        <v>0.90292266666666665</v>
      </c>
      <c r="AB44" s="52">
        <f t="shared" ca="1" si="19"/>
        <v>1.0516906666666666</v>
      </c>
      <c r="AC44" s="52">
        <f t="shared" ca="1" si="19"/>
        <v>1.2143039999999998</v>
      </c>
      <c r="AD44" s="52">
        <f t="shared" ca="1" si="19"/>
        <v>1.3838400000000002</v>
      </c>
      <c r="AE44" s="52">
        <f t="shared" ca="1" si="19"/>
        <v>1.5533760000000001</v>
      </c>
      <c r="AF44" s="52">
        <f t="shared" ca="1" si="19"/>
        <v>1.7632426666666667</v>
      </c>
      <c r="AG44" s="52">
        <f t="shared" ca="1" si="19"/>
        <v>2.0169706666666665</v>
      </c>
      <c r="AH44" s="52">
        <f t="shared" ca="1" si="19"/>
        <v>2.271573333333333</v>
      </c>
      <c r="AI44" s="52">
        <f t="shared" ca="1" si="19"/>
        <v>2.5054400000000001</v>
      </c>
      <c r="AJ44" s="52">
        <f t="shared" ca="1" si="19"/>
        <v>2.783093333333333</v>
      </c>
      <c r="AK44" s="52">
        <f t="shared" ca="1" si="19"/>
        <v>3.1787038399999998</v>
      </c>
      <c r="AL44" s="52">
        <f t="shared" ca="1" si="19"/>
        <v>3.661588693333333</v>
      </c>
      <c r="AM44" s="52">
        <f t="shared" ca="1" si="19"/>
        <v>4.1636945600000006</v>
      </c>
      <c r="AN44" s="52">
        <f t="shared" ca="1" si="19"/>
        <v>4.6538375999999992</v>
      </c>
      <c r="AO44" s="52">
        <f t="shared" ca="1" si="19"/>
        <v>5.1439806399999997</v>
      </c>
      <c r="AP44" s="52">
        <f t="shared" ca="1" si="19"/>
        <v>5.7926126399999998</v>
      </c>
      <c r="AQ44" s="52">
        <f t="shared" ca="1" si="19"/>
        <v>6.5433886399999999</v>
      </c>
      <c r="AR44" s="52">
        <f t="shared" ca="1" si="19"/>
        <v>7.0880665066666655</v>
      </c>
      <c r="AS44" s="52">
        <f t="shared" ca="1" si="19"/>
        <v>6.8654835199999997</v>
      </c>
      <c r="AT44" s="52">
        <f t="shared" ca="1" si="19"/>
        <v>5.8400473066666674</v>
      </c>
      <c r="AU44" s="214">
        <f t="shared" si="19"/>
        <v>0</v>
      </c>
      <c r="AV44" s="214">
        <f t="shared" si="19"/>
        <v>0</v>
      </c>
      <c r="AW44" s="214">
        <f t="shared" si="19"/>
        <v>0</v>
      </c>
      <c r="AX44" s="214">
        <f t="shared" si="19"/>
        <v>0</v>
      </c>
      <c r="AY44" s="214">
        <f t="shared" si="19"/>
        <v>0</v>
      </c>
      <c r="AZ44" s="214">
        <f t="shared" si="19"/>
        <v>0</v>
      </c>
      <c r="BA44" s="214">
        <f t="shared" si="19"/>
        <v>0</v>
      </c>
      <c r="BB44" s="214">
        <f t="shared" si="19"/>
        <v>0</v>
      </c>
      <c r="BC44" s="214">
        <f t="shared" si="19"/>
        <v>0</v>
      </c>
      <c r="BD44" s="214">
        <f t="shared" si="19"/>
        <v>0</v>
      </c>
      <c r="BE44" s="214">
        <f t="shared" si="19"/>
        <v>0</v>
      </c>
      <c r="BF44" s="214">
        <f t="shared" si="19"/>
        <v>0</v>
      </c>
      <c r="BG44" s="214">
        <f t="shared" si="19"/>
        <v>0</v>
      </c>
      <c r="BH44" s="214">
        <f t="shared" si="19"/>
        <v>0</v>
      </c>
      <c r="BI44" s="214">
        <f t="shared" si="19"/>
        <v>0</v>
      </c>
      <c r="BJ44" s="214">
        <f t="shared" si="19"/>
        <v>0</v>
      </c>
      <c r="BK44" s="214">
        <f t="shared" si="19"/>
        <v>0</v>
      </c>
      <c r="BL44" s="214">
        <f t="shared" si="19"/>
        <v>0</v>
      </c>
      <c r="BM44" s="214">
        <f t="shared" si="19"/>
        <v>0</v>
      </c>
      <c r="BN44" s="214">
        <f t="shared" si="19"/>
        <v>0</v>
      </c>
      <c r="BO44" s="214">
        <f t="shared" si="19"/>
        <v>0</v>
      </c>
      <c r="BP44" s="214">
        <f t="shared" si="19"/>
        <v>0</v>
      </c>
      <c r="BQ44" s="214">
        <f t="shared" si="19"/>
        <v>0</v>
      </c>
      <c r="BR44" s="214">
        <f t="shared" si="19"/>
        <v>0</v>
      </c>
      <c r="BS44" s="214">
        <f t="shared" si="19"/>
        <v>0</v>
      </c>
      <c r="BT44" s="214">
        <f t="shared" si="19"/>
        <v>0</v>
      </c>
      <c r="BU44" s="214">
        <f t="shared" si="19"/>
        <v>0</v>
      </c>
      <c r="BV44" s="214">
        <f t="shared" si="19"/>
        <v>0</v>
      </c>
      <c r="BW44" s="214">
        <f t="shared" si="19"/>
        <v>0</v>
      </c>
      <c r="BX44" s="214">
        <f t="shared" si="19"/>
        <v>0</v>
      </c>
      <c r="BY44" s="214">
        <f t="shared" si="19"/>
        <v>0</v>
      </c>
      <c r="BZ44" s="214">
        <f t="shared" si="19"/>
        <v>0</v>
      </c>
      <c r="CA44" s="214">
        <f t="shared" si="19"/>
        <v>0</v>
      </c>
      <c r="CB44" s="214">
        <f t="shared" si="19"/>
        <v>0</v>
      </c>
      <c r="CC44" s="214">
        <f t="shared" si="19"/>
        <v>0</v>
      </c>
      <c r="CD44" s="214">
        <f t="shared" si="19"/>
        <v>0</v>
      </c>
      <c r="CE44" s="214">
        <f t="shared" si="19"/>
        <v>0</v>
      </c>
    </row>
    <row r="45" spans="2:83" x14ac:dyDescent="0.25">
      <c r="B45" s="307"/>
      <c r="C45" s="3" t="s">
        <v>79</v>
      </c>
      <c r="E45" s="62">
        <f ca="1">(SUM(W95:AW95)+SUM(W145:AW145))/(SUM(Stock!W95:AW95)+SUM(Stock!W145:AW145))*1000</f>
        <v>170.52323612003258</v>
      </c>
      <c r="F45" s="65"/>
      <c r="G45" s="16"/>
      <c r="H45" s="16"/>
      <c r="I45" s="16"/>
      <c r="J45" s="16"/>
      <c r="K45" s="16"/>
      <c r="L45" s="16"/>
      <c r="M45" s="16"/>
      <c r="N45" s="16"/>
      <c r="O45" s="16"/>
      <c r="P45" s="16"/>
      <c r="Q45" s="16"/>
      <c r="R45" s="16"/>
      <c r="S45" s="16"/>
      <c r="T45" s="16"/>
      <c r="U45" s="16"/>
      <c r="V45" s="16"/>
      <c r="W45" s="6">
        <f t="shared" ref="W45:CE45" ca="1" si="20">SUM(W42:W44)</f>
        <v>7.3780000000000001</v>
      </c>
      <c r="X45" s="6">
        <f t="shared" ca="1" si="20"/>
        <v>7.4740000000000002</v>
      </c>
      <c r="Y45" s="6">
        <f t="shared" ca="1" si="20"/>
        <v>7.7619999999999996</v>
      </c>
      <c r="Z45" s="6">
        <f t="shared" ca="1" si="20"/>
        <v>8.16</v>
      </c>
      <c r="AA45" s="6">
        <f t="shared" ca="1" si="20"/>
        <v>8.5389153333333336</v>
      </c>
      <c r="AB45" s="6">
        <f t="shared" ca="1" si="20"/>
        <v>8.8516613333333325</v>
      </c>
      <c r="AC45" s="6">
        <f t="shared" ca="1" si="20"/>
        <v>9.0963806666666667</v>
      </c>
      <c r="AD45" s="6">
        <f t="shared" ca="1" si="20"/>
        <v>9.3061579999999999</v>
      </c>
      <c r="AE45" s="6">
        <f t="shared" ca="1" si="20"/>
        <v>9.5140779999999996</v>
      </c>
      <c r="AF45" s="6">
        <f t="shared" ca="1" si="20"/>
        <v>9.8278360000000013</v>
      </c>
      <c r="AG45" s="6">
        <f t="shared" ca="1" si="20"/>
        <v>10.230956666666668</v>
      </c>
      <c r="AH45" s="6">
        <f t="shared" ca="1" si="20"/>
        <v>10.621807333333333</v>
      </c>
      <c r="AI45" s="6">
        <f t="shared" ca="1" si="20"/>
        <v>10.945399999999999</v>
      </c>
      <c r="AJ45" s="6">
        <f t="shared" ca="1" si="20"/>
        <v>11.23761</v>
      </c>
      <c r="AK45" s="6">
        <f t="shared" ca="1" si="20"/>
        <v>11.674103380666669</v>
      </c>
      <c r="AL45" s="6">
        <f t="shared" ca="1" si="20"/>
        <v>12.205616855999999</v>
      </c>
      <c r="AM45" s="6">
        <f t="shared" ca="1" si="20"/>
        <v>12.840969516666668</v>
      </c>
      <c r="AN45" s="6">
        <f t="shared" ca="1" si="20"/>
        <v>13.506127981999999</v>
      </c>
      <c r="AO45" s="6">
        <f t="shared" ca="1" si="20"/>
        <v>14.199505537999997</v>
      </c>
      <c r="AP45" s="6">
        <f t="shared" ca="1" si="20"/>
        <v>14.9449783588</v>
      </c>
      <c r="AQ45" s="6">
        <f t="shared" ca="1" si="20"/>
        <v>15.594445541600001</v>
      </c>
      <c r="AR45" s="6">
        <f t="shared" ca="1" si="20"/>
        <v>15.7116441124</v>
      </c>
      <c r="AS45" s="6">
        <f t="shared" ca="1" si="20"/>
        <v>14.873888220933333</v>
      </c>
      <c r="AT45" s="6">
        <f t="shared" ca="1" si="20"/>
        <v>13.137901505466667</v>
      </c>
      <c r="AU45" s="30">
        <f t="shared" si="20"/>
        <v>0</v>
      </c>
      <c r="AV45" s="30">
        <f t="shared" si="20"/>
        <v>0</v>
      </c>
      <c r="AW45" s="30">
        <f t="shared" si="20"/>
        <v>0</v>
      </c>
      <c r="AX45" s="30">
        <f t="shared" si="20"/>
        <v>0</v>
      </c>
      <c r="AY45" s="30">
        <f t="shared" si="20"/>
        <v>0</v>
      </c>
      <c r="AZ45" s="30">
        <f t="shared" si="20"/>
        <v>0</v>
      </c>
      <c r="BA45" s="30">
        <f t="shared" si="20"/>
        <v>0</v>
      </c>
      <c r="BB45" s="30">
        <f t="shared" si="20"/>
        <v>0</v>
      </c>
      <c r="BC45" s="30">
        <f t="shared" si="20"/>
        <v>0</v>
      </c>
      <c r="BD45" s="30">
        <f t="shared" si="20"/>
        <v>0</v>
      </c>
      <c r="BE45" s="30">
        <f t="shared" si="20"/>
        <v>0</v>
      </c>
      <c r="BF45" s="30">
        <f t="shared" si="20"/>
        <v>0</v>
      </c>
      <c r="BG45" s="30">
        <f t="shared" si="20"/>
        <v>0</v>
      </c>
      <c r="BH45" s="30">
        <f t="shared" si="20"/>
        <v>0</v>
      </c>
      <c r="BI45" s="30">
        <f t="shared" si="20"/>
        <v>0</v>
      </c>
      <c r="BJ45" s="30">
        <f t="shared" si="20"/>
        <v>0</v>
      </c>
      <c r="BK45" s="30">
        <f t="shared" si="20"/>
        <v>0</v>
      </c>
      <c r="BL45" s="30">
        <f t="shared" si="20"/>
        <v>0</v>
      </c>
      <c r="BM45" s="30">
        <f t="shared" si="20"/>
        <v>0</v>
      </c>
      <c r="BN45" s="30">
        <f t="shared" si="20"/>
        <v>0</v>
      </c>
      <c r="BO45" s="30">
        <f t="shared" si="20"/>
        <v>0</v>
      </c>
      <c r="BP45" s="30">
        <f t="shared" si="20"/>
        <v>0</v>
      </c>
      <c r="BQ45" s="30">
        <f t="shared" si="20"/>
        <v>0</v>
      </c>
      <c r="BR45" s="30">
        <f t="shared" si="20"/>
        <v>0</v>
      </c>
      <c r="BS45" s="30">
        <f t="shared" si="20"/>
        <v>0</v>
      </c>
      <c r="BT45" s="30">
        <f t="shared" si="20"/>
        <v>0</v>
      </c>
      <c r="BU45" s="30">
        <f t="shared" si="20"/>
        <v>0</v>
      </c>
      <c r="BV45" s="30">
        <f t="shared" si="20"/>
        <v>0</v>
      </c>
      <c r="BW45" s="30">
        <f t="shared" si="20"/>
        <v>0</v>
      </c>
      <c r="BX45" s="30">
        <f t="shared" si="20"/>
        <v>0</v>
      </c>
      <c r="BY45" s="30">
        <f t="shared" si="20"/>
        <v>0</v>
      </c>
      <c r="BZ45" s="30">
        <f t="shared" si="20"/>
        <v>0</v>
      </c>
      <c r="CA45" s="30">
        <f t="shared" si="20"/>
        <v>0</v>
      </c>
      <c r="CB45" s="30">
        <f t="shared" si="20"/>
        <v>0</v>
      </c>
      <c r="CC45" s="30">
        <f t="shared" si="20"/>
        <v>0</v>
      </c>
      <c r="CD45" s="30">
        <f t="shared" si="20"/>
        <v>0</v>
      </c>
      <c r="CE45" s="30">
        <f t="shared" si="20"/>
        <v>0</v>
      </c>
    </row>
    <row r="46" spans="2:83" x14ac:dyDescent="0.25">
      <c r="B46" s="307" t="s">
        <v>5</v>
      </c>
      <c r="C46" s="54" t="s">
        <v>24</v>
      </c>
      <c r="E46" s="34">
        <f ca="1">(SUM(W96:AW96)+SUM(W146:AW146))/(SUM(Stock!W96:AW96)+SUM(Stock!W146:AW146))*1000</f>
        <v>12.332623736490275</v>
      </c>
      <c r="F46" s="63"/>
      <c r="W46" s="52">
        <f t="shared" ref="W46:CE47" si="21">W96+W146</f>
        <v>0</v>
      </c>
      <c r="X46" s="52">
        <f t="shared" si="21"/>
        <v>0</v>
      </c>
      <c r="Y46" s="52">
        <f t="shared" si="21"/>
        <v>0</v>
      </c>
      <c r="Z46" s="52">
        <f t="shared" si="21"/>
        <v>0</v>
      </c>
      <c r="AA46" s="52">
        <f t="shared" si="21"/>
        <v>0</v>
      </c>
      <c r="AB46" s="52">
        <f t="shared" si="21"/>
        <v>0</v>
      </c>
      <c r="AC46" s="52">
        <f t="shared" si="21"/>
        <v>0</v>
      </c>
      <c r="AD46" s="52">
        <f t="shared" si="21"/>
        <v>0</v>
      </c>
      <c r="AE46" s="52">
        <f t="shared" si="21"/>
        <v>0</v>
      </c>
      <c r="AF46" s="52">
        <f t="shared" si="21"/>
        <v>0</v>
      </c>
      <c r="AG46" s="52">
        <f t="shared" si="21"/>
        <v>0</v>
      </c>
      <c r="AH46" s="52">
        <f t="shared" si="21"/>
        <v>0</v>
      </c>
      <c r="AI46" s="52">
        <f t="shared" si="21"/>
        <v>0</v>
      </c>
      <c r="AJ46" s="52">
        <f t="shared" si="21"/>
        <v>0</v>
      </c>
      <c r="AK46" s="52">
        <f t="shared" si="21"/>
        <v>0</v>
      </c>
      <c r="AL46" s="52">
        <f t="shared" si="21"/>
        <v>0</v>
      </c>
      <c r="AM46" s="52">
        <f t="shared" si="21"/>
        <v>0</v>
      </c>
      <c r="AN46" s="100">
        <f t="shared" si="21"/>
        <v>0</v>
      </c>
      <c r="AO46" s="100">
        <f t="shared" si="21"/>
        <v>0</v>
      </c>
      <c r="AP46" s="100">
        <f t="shared" ca="1" si="21"/>
        <v>9.5222246399999988E-2</v>
      </c>
      <c r="AQ46" s="100">
        <f t="shared" ca="1" si="21"/>
        <v>0.20669038023835315</v>
      </c>
      <c r="AR46" s="100">
        <f t="shared" ca="1" si="21"/>
        <v>0.35197235784334546</v>
      </c>
      <c r="AS46" s="100">
        <f t="shared" ca="1" si="21"/>
        <v>0.4933006044269766</v>
      </c>
      <c r="AT46" s="100">
        <f t="shared" ca="1" si="21"/>
        <v>0.74414196646114406</v>
      </c>
      <c r="AU46" s="214">
        <f t="shared" si="21"/>
        <v>0</v>
      </c>
      <c r="AV46" s="214">
        <f t="shared" si="21"/>
        <v>0</v>
      </c>
      <c r="AW46" s="214">
        <f t="shared" si="21"/>
        <v>0</v>
      </c>
      <c r="AX46" s="214">
        <f t="shared" si="21"/>
        <v>0</v>
      </c>
      <c r="AY46" s="214">
        <f t="shared" si="21"/>
        <v>0</v>
      </c>
      <c r="AZ46" s="214">
        <f t="shared" si="21"/>
        <v>0</v>
      </c>
      <c r="BA46" s="214">
        <f t="shared" si="21"/>
        <v>0</v>
      </c>
      <c r="BB46" s="214">
        <f t="shared" si="21"/>
        <v>0</v>
      </c>
      <c r="BC46" s="214">
        <f t="shared" si="21"/>
        <v>0</v>
      </c>
      <c r="BD46" s="214">
        <f t="shared" si="21"/>
        <v>0</v>
      </c>
      <c r="BE46" s="214">
        <f t="shared" si="21"/>
        <v>0</v>
      </c>
      <c r="BF46" s="214">
        <f t="shared" si="21"/>
        <v>0</v>
      </c>
      <c r="BG46" s="214">
        <f t="shared" si="21"/>
        <v>0</v>
      </c>
      <c r="BH46" s="214">
        <f t="shared" si="21"/>
        <v>0</v>
      </c>
      <c r="BI46" s="214">
        <f t="shared" si="21"/>
        <v>0</v>
      </c>
      <c r="BJ46" s="214">
        <f t="shared" si="21"/>
        <v>0</v>
      </c>
      <c r="BK46" s="214">
        <f t="shared" si="21"/>
        <v>0</v>
      </c>
      <c r="BL46" s="214">
        <f t="shared" si="21"/>
        <v>0</v>
      </c>
      <c r="BM46" s="214">
        <f t="shared" si="21"/>
        <v>0</v>
      </c>
      <c r="BN46" s="214">
        <f t="shared" si="21"/>
        <v>0</v>
      </c>
      <c r="BO46" s="214">
        <f t="shared" si="21"/>
        <v>0</v>
      </c>
      <c r="BP46" s="214">
        <f t="shared" si="21"/>
        <v>0</v>
      </c>
      <c r="BQ46" s="214">
        <f t="shared" si="21"/>
        <v>0</v>
      </c>
      <c r="BR46" s="214">
        <f t="shared" si="21"/>
        <v>0</v>
      </c>
      <c r="BS46" s="214">
        <f t="shared" si="21"/>
        <v>0</v>
      </c>
      <c r="BT46" s="214">
        <f t="shared" si="21"/>
        <v>0</v>
      </c>
      <c r="BU46" s="214">
        <f t="shared" si="21"/>
        <v>0</v>
      </c>
      <c r="BV46" s="214">
        <f t="shared" si="21"/>
        <v>0</v>
      </c>
      <c r="BW46" s="214">
        <f t="shared" si="21"/>
        <v>0</v>
      </c>
      <c r="BX46" s="214">
        <f t="shared" si="21"/>
        <v>0</v>
      </c>
      <c r="BY46" s="214">
        <f t="shared" si="21"/>
        <v>0</v>
      </c>
      <c r="BZ46" s="214">
        <f t="shared" si="21"/>
        <v>0</v>
      </c>
      <c r="CA46" s="214">
        <f t="shared" si="21"/>
        <v>0</v>
      </c>
      <c r="CB46" s="214">
        <f t="shared" si="21"/>
        <v>0</v>
      </c>
      <c r="CC46" s="214">
        <f t="shared" si="21"/>
        <v>0</v>
      </c>
      <c r="CD46" s="214">
        <f t="shared" si="21"/>
        <v>0</v>
      </c>
      <c r="CE46" s="214">
        <f t="shared" si="21"/>
        <v>0</v>
      </c>
    </row>
    <row r="47" spans="2:83" x14ac:dyDescent="0.25">
      <c r="B47" s="307"/>
      <c r="C47" s="54" t="s">
        <v>25</v>
      </c>
      <c r="E47" s="34">
        <f ca="1">(SUM(W97:AW97)+SUM(W147:AW147))/(SUM(Stock!W97:AW97)+SUM(Stock!W147:AW147))*1000</f>
        <v>12.348181183609036</v>
      </c>
      <c r="F47" s="63"/>
      <c r="W47" s="52">
        <f t="shared" si="21"/>
        <v>0</v>
      </c>
      <c r="X47" s="52">
        <f t="shared" si="21"/>
        <v>0</v>
      </c>
      <c r="Y47" s="52">
        <f t="shared" si="21"/>
        <v>0</v>
      </c>
      <c r="Z47" s="52">
        <f t="shared" si="21"/>
        <v>0</v>
      </c>
      <c r="AA47" s="52">
        <f t="shared" si="21"/>
        <v>0</v>
      </c>
      <c r="AB47" s="52">
        <f t="shared" si="21"/>
        <v>0</v>
      </c>
      <c r="AC47" s="52">
        <f t="shared" si="21"/>
        <v>0</v>
      </c>
      <c r="AD47" s="52">
        <f t="shared" si="21"/>
        <v>0</v>
      </c>
      <c r="AE47" s="52">
        <f t="shared" si="21"/>
        <v>0</v>
      </c>
      <c r="AF47" s="52">
        <f t="shared" si="21"/>
        <v>0</v>
      </c>
      <c r="AG47" s="52">
        <f t="shared" si="21"/>
        <v>0</v>
      </c>
      <c r="AH47" s="52">
        <f t="shared" si="21"/>
        <v>0</v>
      </c>
      <c r="AI47" s="52">
        <f t="shared" si="21"/>
        <v>0</v>
      </c>
      <c r="AJ47" s="52">
        <f t="shared" si="21"/>
        <v>0</v>
      </c>
      <c r="AK47" s="52">
        <f t="shared" si="21"/>
        <v>0</v>
      </c>
      <c r="AL47" s="52">
        <f t="shared" si="21"/>
        <v>0</v>
      </c>
      <c r="AM47" s="52">
        <f t="shared" si="21"/>
        <v>0</v>
      </c>
      <c r="AN47" s="100">
        <f t="shared" si="21"/>
        <v>0</v>
      </c>
      <c r="AO47" s="100">
        <f t="shared" si="21"/>
        <v>0</v>
      </c>
      <c r="AP47" s="100">
        <f t="shared" ca="1" si="21"/>
        <v>3.5318646299999999E-2</v>
      </c>
      <c r="AQ47" s="100">
        <f t="shared" ca="1" si="21"/>
        <v>8.5596279168451389E-2</v>
      </c>
      <c r="AR47" s="100">
        <f t="shared" ca="1" si="21"/>
        <v>0.19154762622662019</v>
      </c>
      <c r="AS47" s="100">
        <f t="shared" ca="1" si="21"/>
        <v>0.30918045023545859</v>
      </c>
      <c r="AT47" s="100">
        <f t="shared" ca="1" si="21"/>
        <v>0.68114789435656808</v>
      </c>
      <c r="AU47" s="214">
        <f t="shared" si="21"/>
        <v>0</v>
      </c>
      <c r="AV47" s="214">
        <f t="shared" si="21"/>
        <v>0</v>
      </c>
      <c r="AW47" s="214">
        <f t="shared" si="21"/>
        <v>0</v>
      </c>
      <c r="AX47" s="214">
        <f t="shared" si="21"/>
        <v>0</v>
      </c>
      <c r="AY47" s="214">
        <f t="shared" si="21"/>
        <v>0</v>
      </c>
      <c r="AZ47" s="214">
        <f t="shared" si="21"/>
        <v>0</v>
      </c>
      <c r="BA47" s="214">
        <f t="shared" si="21"/>
        <v>0</v>
      </c>
      <c r="BB47" s="214">
        <f t="shared" si="21"/>
        <v>0</v>
      </c>
      <c r="BC47" s="214">
        <f t="shared" si="21"/>
        <v>0</v>
      </c>
      <c r="BD47" s="214">
        <f t="shared" si="21"/>
        <v>0</v>
      </c>
      <c r="BE47" s="214">
        <f t="shared" si="21"/>
        <v>0</v>
      </c>
      <c r="BF47" s="214">
        <f t="shared" si="21"/>
        <v>0</v>
      </c>
      <c r="BG47" s="214">
        <f t="shared" si="21"/>
        <v>0</v>
      </c>
      <c r="BH47" s="214">
        <f t="shared" si="21"/>
        <v>0</v>
      </c>
      <c r="BI47" s="214">
        <f t="shared" si="21"/>
        <v>0</v>
      </c>
      <c r="BJ47" s="214">
        <f t="shared" si="21"/>
        <v>0</v>
      </c>
      <c r="BK47" s="214">
        <f t="shared" si="21"/>
        <v>0</v>
      </c>
      <c r="BL47" s="214">
        <f t="shared" si="21"/>
        <v>0</v>
      </c>
      <c r="BM47" s="214">
        <f t="shared" si="21"/>
        <v>0</v>
      </c>
      <c r="BN47" s="214">
        <f t="shared" si="21"/>
        <v>0</v>
      </c>
      <c r="BO47" s="214">
        <f t="shared" si="21"/>
        <v>0</v>
      </c>
      <c r="BP47" s="214">
        <f t="shared" si="21"/>
        <v>0</v>
      </c>
      <c r="BQ47" s="214">
        <f t="shared" si="21"/>
        <v>0</v>
      </c>
      <c r="BR47" s="214">
        <f t="shared" si="21"/>
        <v>0</v>
      </c>
      <c r="BS47" s="214">
        <f t="shared" si="21"/>
        <v>0</v>
      </c>
      <c r="BT47" s="214">
        <f t="shared" si="21"/>
        <v>0</v>
      </c>
      <c r="BU47" s="214">
        <f t="shared" si="21"/>
        <v>0</v>
      </c>
      <c r="BV47" s="214">
        <f t="shared" si="21"/>
        <v>0</v>
      </c>
      <c r="BW47" s="214">
        <f t="shared" si="21"/>
        <v>0</v>
      </c>
      <c r="BX47" s="214">
        <f t="shared" si="21"/>
        <v>0</v>
      </c>
      <c r="BY47" s="214">
        <f t="shared" si="21"/>
        <v>0</v>
      </c>
      <c r="BZ47" s="214">
        <f t="shared" si="21"/>
        <v>0</v>
      </c>
      <c r="CA47" s="214">
        <f t="shared" si="21"/>
        <v>0</v>
      </c>
      <c r="CB47" s="214">
        <f t="shared" si="21"/>
        <v>0</v>
      </c>
      <c r="CC47" s="214">
        <f t="shared" si="21"/>
        <v>0</v>
      </c>
      <c r="CD47" s="214">
        <f t="shared" si="21"/>
        <v>0</v>
      </c>
      <c r="CE47" s="214">
        <f t="shared" si="21"/>
        <v>0</v>
      </c>
    </row>
    <row r="48" spans="2:83" x14ac:dyDescent="0.25">
      <c r="B48" s="307"/>
      <c r="C48" s="3" t="s">
        <v>80</v>
      </c>
      <c r="E48" s="62">
        <f ca="1">(SUM(W98:AW98)+SUM(W148:AW148))/(SUM(Stock!W98:AW98)+SUM(Stock!W148:AW148))*1000</f>
        <v>12.338964444444288</v>
      </c>
      <c r="F48" s="65"/>
      <c r="W48" s="6">
        <f>SUM(W46:W47)</f>
        <v>0</v>
      </c>
      <c r="X48" s="6">
        <f t="shared" ref="X48:CE48" si="22">SUM(X46:X47)</f>
        <v>0</v>
      </c>
      <c r="Y48" s="6">
        <f t="shared" si="22"/>
        <v>0</v>
      </c>
      <c r="Z48" s="6">
        <f t="shared" si="22"/>
        <v>0</v>
      </c>
      <c r="AA48" s="6">
        <f t="shared" si="22"/>
        <v>0</v>
      </c>
      <c r="AB48" s="6">
        <f t="shared" si="22"/>
        <v>0</v>
      </c>
      <c r="AC48" s="6">
        <f t="shared" si="22"/>
        <v>0</v>
      </c>
      <c r="AD48" s="6">
        <f t="shared" si="22"/>
        <v>0</v>
      </c>
      <c r="AE48" s="6">
        <f t="shared" si="22"/>
        <v>0</v>
      </c>
      <c r="AF48" s="6">
        <f t="shared" si="22"/>
        <v>0</v>
      </c>
      <c r="AG48" s="6">
        <f t="shared" si="22"/>
        <v>0</v>
      </c>
      <c r="AH48" s="6">
        <f t="shared" si="22"/>
        <v>0</v>
      </c>
      <c r="AI48" s="6">
        <f t="shared" si="22"/>
        <v>0</v>
      </c>
      <c r="AJ48" s="6">
        <f t="shared" si="22"/>
        <v>0</v>
      </c>
      <c r="AK48" s="6">
        <f t="shared" si="22"/>
        <v>0</v>
      </c>
      <c r="AL48" s="6">
        <f t="shared" si="22"/>
        <v>0</v>
      </c>
      <c r="AM48" s="6">
        <f t="shared" si="22"/>
        <v>0</v>
      </c>
      <c r="AN48" s="26">
        <f t="shared" si="22"/>
        <v>0</v>
      </c>
      <c r="AO48" s="26">
        <f t="shared" si="22"/>
        <v>0</v>
      </c>
      <c r="AP48" s="26">
        <f t="shared" ca="1" si="22"/>
        <v>0.13054089269999999</v>
      </c>
      <c r="AQ48" s="26">
        <f t="shared" ca="1" si="22"/>
        <v>0.29228665940680454</v>
      </c>
      <c r="AR48" s="26">
        <f t="shared" ca="1" si="22"/>
        <v>0.5435199840699656</v>
      </c>
      <c r="AS48" s="26">
        <f t="shared" ca="1" si="22"/>
        <v>0.80248105466243524</v>
      </c>
      <c r="AT48" s="26">
        <f t="shared" ca="1" si="22"/>
        <v>1.425289860817712</v>
      </c>
      <c r="AU48" s="30">
        <f t="shared" si="22"/>
        <v>0</v>
      </c>
      <c r="AV48" s="30">
        <f t="shared" si="22"/>
        <v>0</v>
      </c>
      <c r="AW48" s="30">
        <f t="shared" si="22"/>
        <v>0</v>
      </c>
      <c r="AX48" s="30">
        <f t="shared" si="22"/>
        <v>0</v>
      </c>
      <c r="AY48" s="30">
        <f t="shared" si="22"/>
        <v>0</v>
      </c>
      <c r="AZ48" s="30">
        <f t="shared" si="22"/>
        <v>0</v>
      </c>
      <c r="BA48" s="30">
        <f t="shared" si="22"/>
        <v>0</v>
      </c>
      <c r="BB48" s="30">
        <f t="shared" si="22"/>
        <v>0</v>
      </c>
      <c r="BC48" s="30">
        <f t="shared" si="22"/>
        <v>0</v>
      </c>
      <c r="BD48" s="30">
        <f t="shared" si="22"/>
        <v>0</v>
      </c>
      <c r="BE48" s="30">
        <f t="shared" si="22"/>
        <v>0</v>
      </c>
      <c r="BF48" s="30">
        <f t="shared" si="22"/>
        <v>0</v>
      </c>
      <c r="BG48" s="30">
        <f t="shared" si="22"/>
        <v>0</v>
      </c>
      <c r="BH48" s="30">
        <f t="shared" si="22"/>
        <v>0</v>
      </c>
      <c r="BI48" s="30">
        <f t="shared" si="22"/>
        <v>0</v>
      </c>
      <c r="BJ48" s="30">
        <f t="shared" si="22"/>
        <v>0</v>
      </c>
      <c r="BK48" s="30">
        <f t="shared" si="22"/>
        <v>0</v>
      </c>
      <c r="BL48" s="30">
        <f t="shared" si="22"/>
        <v>0</v>
      </c>
      <c r="BM48" s="30">
        <f t="shared" si="22"/>
        <v>0</v>
      </c>
      <c r="BN48" s="30">
        <f t="shared" si="22"/>
        <v>0</v>
      </c>
      <c r="BO48" s="30">
        <f t="shared" si="22"/>
        <v>0</v>
      </c>
      <c r="BP48" s="30">
        <f t="shared" si="22"/>
        <v>0</v>
      </c>
      <c r="BQ48" s="30">
        <f t="shared" si="22"/>
        <v>0</v>
      </c>
      <c r="BR48" s="30">
        <f t="shared" si="22"/>
        <v>0</v>
      </c>
      <c r="BS48" s="30">
        <f t="shared" si="22"/>
        <v>0</v>
      </c>
      <c r="BT48" s="30">
        <f t="shared" si="22"/>
        <v>0</v>
      </c>
      <c r="BU48" s="30">
        <f t="shared" si="22"/>
        <v>0</v>
      </c>
      <c r="BV48" s="30">
        <f t="shared" si="22"/>
        <v>0</v>
      </c>
      <c r="BW48" s="30">
        <f t="shared" si="22"/>
        <v>0</v>
      </c>
      <c r="BX48" s="30">
        <f t="shared" si="22"/>
        <v>0</v>
      </c>
      <c r="BY48" s="30">
        <f t="shared" si="22"/>
        <v>0</v>
      </c>
      <c r="BZ48" s="30">
        <f t="shared" si="22"/>
        <v>0</v>
      </c>
      <c r="CA48" s="30">
        <f t="shared" si="22"/>
        <v>0</v>
      </c>
      <c r="CB48" s="30">
        <f t="shared" si="22"/>
        <v>0</v>
      </c>
      <c r="CC48" s="30">
        <f t="shared" si="22"/>
        <v>0</v>
      </c>
      <c r="CD48" s="30">
        <f t="shared" si="22"/>
        <v>0</v>
      </c>
      <c r="CE48" s="30">
        <f t="shared" si="22"/>
        <v>0</v>
      </c>
    </row>
    <row r="49" spans="2:84" s="207" customFormat="1" x14ac:dyDescent="0.25">
      <c r="B49" s="329"/>
      <c r="C49" s="209" t="s">
        <v>36</v>
      </c>
      <c r="E49" s="34">
        <f ca="1">(SUM(W99:AW99)+SUM(W149:AW149))/(SUM(Stock!W99:AW99)+SUM(Stock!W149:AW149))*1000</f>
        <v>54</v>
      </c>
      <c r="F49" s="63"/>
      <c r="G49" s="210"/>
      <c r="H49" s="210"/>
      <c r="I49" s="210"/>
      <c r="J49" s="210"/>
      <c r="K49" s="210"/>
      <c r="L49" s="210"/>
      <c r="M49" s="210"/>
      <c r="N49" s="210"/>
      <c r="O49" s="210"/>
      <c r="P49" s="210"/>
      <c r="Q49" s="210"/>
      <c r="R49" s="210"/>
      <c r="S49" s="210"/>
      <c r="T49" s="210"/>
      <c r="U49" s="210"/>
      <c r="V49" s="210"/>
      <c r="W49" s="29">
        <f t="shared" ref="W49:CE50" ca="1" si="23">W99+W149</f>
        <v>0</v>
      </c>
      <c r="X49" s="29">
        <f t="shared" ca="1" si="23"/>
        <v>0</v>
      </c>
      <c r="Y49" s="29">
        <f t="shared" ca="1" si="23"/>
        <v>0</v>
      </c>
      <c r="Z49" s="29">
        <f t="shared" ca="1" si="23"/>
        <v>0</v>
      </c>
      <c r="AA49" s="29">
        <f t="shared" ca="1" si="23"/>
        <v>0</v>
      </c>
      <c r="AB49" s="29">
        <f t="shared" ca="1" si="23"/>
        <v>0</v>
      </c>
      <c r="AC49" s="29">
        <f t="shared" ca="1" si="23"/>
        <v>0</v>
      </c>
      <c r="AD49" s="29">
        <f t="shared" ca="1" si="23"/>
        <v>0</v>
      </c>
      <c r="AE49" s="29">
        <f t="shared" ca="1" si="23"/>
        <v>0</v>
      </c>
      <c r="AF49" s="29">
        <f t="shared" ca="1" si="23"/>
        <v>0</v>
      </c>
      <c r="AG49" s="29">
        <f t="shared" ca="1" si="23"/>
        <v>0</v>
      </c>
      <c r="AH49" s="29">
        <f t="shared" ca="1" si="23"/>
        <v>0</v>
      </c>
      <c r="AI49" s="29">
        <f t="shared" ca="1" si="23"/>
        <v>0</v>
      </c>
      <c r="AJ49" s="29">
        <f t="shared" ca="1" si="23"/>
        <v>0</v>
      </c>
      <c r="AK49" s="29">
        <f t="shared" ca="1" si="23"/>
        <v>0</v>
      </c>
      <c r="AL49" s="29">
        <f t="shared" ca="1" si="23"/>
        <v>0</v>
      </c>
      <c r="AM49" s="29">
        <f t="shared" ca="1" si="23"/>
        <v>0</v>
      </c>
      <c r="AN49" s="29">
        <f t="shared" ca="1" si="23"/>
        <v>0</v>
      </c>
      <c r="AO49" s="29">
        <f t="shared" ca="1" si="23"/>
        <v>0</v>
      </c>
      <c r="AP49" s="29">
        <f t="shared" ca="1" si="23"/>
        <v>4.05</v>
      </c>
      <c r="AQ49" s="29">
        <f t="shared" ca="1" si="23"/>
        <v>10.080000000000002</v>
      </c>
      <c r="AR49" s="29">
        <f t="shared" ca="1" si="23"/>
        <v>16.02</v>
      </c>
      <c r="AS49" s="29">
        <f t="shared" ca="1" si="23"/>
        <v>22.76</v>
      </c>
      <c r="AT49" s="29">
        <f t="shared" ca="1" si="23"/>
        <v>28.75</v>
      </c>
      <c r="AU49" s="215">
        <f t="shared" si="23"/>
        <v>0</v>
      </c>
      <c r="AV49" s="215">
        <f t="shared" si="23"/>
        <v>0</v>
      </c>
      <c r="AW49" s="215">
        <f t="shared" si="23"/>
        <v>0</v>
      </c>
      <c r="AX49" s="215">
        <f t="shared" si="23"/>
        <v>0</v>
      </c>
      <c r="AY49" s="215">
        <f t="shared" si="23"/>
        <v>0</v>
      </c>
      <c r="AZ49" s="215">
        <f t="shared" si="23"/>
        <v>0</v>
      </c>
      <c r="BA49" s="215">
        <f t="shared" si="23"/>
        <v>0</v>
      </c>
      <c r="BB49" s="215">
        <f t="shared" si="23"/>
        <v>0</v>
      </c>
      <c r="BC49" s="215">
        <f t="shared" si="23"/>
        <v>0</v>
      </c>
      <c r="BD49" s="215">
        <f t="shared" si="23"/>
        <v>0</v>
      </c>
      <c r="BE49" s="215">
        <f t="shared" si="23"/>
        <v>0</v>
      </c>
      <c r="BF49" s="215">
        <f t="shared" si="23"/>
        <v>0</v>
      </c>
      <c r="BG49" s="215">
        <f t="shared" si="23"/>
        <v>0</v>
      </c>
      <c r="BH49" s="215">
        <f t="shared" si="23"/>
        <v>0</v>
      </c>
      <c r="BI49" s="215">
        <f t="shared" si="23"/>
        <v>0</v>
      </c>
      <c r="BJ49" s="215">
        <f t="shared" si="23"/>
        <v>0</v>
      </c>
      <c r="BK49" s="215">
        <f t="shared" si="23"/>
        <v>0</v>
      </c>
      <c r="BL49" s="215">
        <f t="shared" si="23"/>
        <v>0</v>
      </c>
      <c r="BM49" s="215">
        <f t="shared" si="23"/>
        <v>0</v>
      </c>
      <c r="BN49" s="215">
        <f t="shared" si="23"/>
        <v>0</v>
      </c>
      <c r="BO49" s="215">
        <f t="shared" si="23"/>
        <v>0</v>
      </c>
      <c r="BP49" s="215">
        <f t="shared" si="23"/>
        <v>0</v>
      </c>
      <c r="BQ49" s="215">
        <f t="shared" si="23"/>
        <v>0</v>
      </c>
      <c r="BR49" s="215">
        <f t="shared" si="23"/>
        <v>0</v>
      </c>
      <c r="BS49" s="215">
        <f t="shared" si="23"/>
        <v>0</v>
      </c>
      <c r="BT49" s="215">
        <f t="shared" si="23"/>
        <v>0</v>
      </c>
      <c r="BU49" s="215">
        <f t="shared" si="23"/>
        <v>0</v>
      </c>
      <c r="BV49" s="215">
        <f t="shared" si="23"/>
        <v>0</v>
      </c>
      <c r="BW49" s="215">
        <f t="shared" si="23"/>
        <v>0</v>
      </c>
      <c r="BX49" s="215">
        <f t="shared" si="23"/>
        <v>0</v>
      </c>
      <c r="BY49" s="215">
        <f t="shared" si="23"/>
        <v>0</v>
      </c>
      <c r="BZ49" s="215">
        <f t="shared" si="23"/>
        <v>0</v>
      </c>
      <c r="CA49" s="215">
        <f t="shared" si="23"/>
        <v>0</v>
      </c>
      <c r="CB49" s="215">
        <f t="shared" si="23"/>
        <v>0</v>
      </c>
      <c r="CC49" s="215">
        <f t="shared" si="23"/>
        <v>0</v>
      </c>
      <c r="CD49" s="215">
        <f t="shared" si="23"/>
        <v>0</v>
      </c>
      <c r="CE49" s="215">
        <f t="shared" si="23"/>
        <v>0</v>
      </c>
      <c r="CF49" s="222"/>
    </row>
    <row r="50" spans="2:84" s="207" customFormat="1" x14ac:dyDescent="0.25">
      <c r="B50" s="329"/>
      <c r="C50" s="209" t="s">
        <v>37</v>
      </c>
      <c r="E50" s="34">
        <f ca="1">(SUM(W100:AW100)+SUM(W150:AW150))/(SUM(Stock!W100:AW100)+SUM(Stock!W150:AW150))*1000</f>
        <v>36.000000000000007</v>
      </c>
      <c r="F50" s="63"/>
      <c r="G50" s="210"/>
      <c r="H50" s="210"/>
      <c r="I50" s="210"/>
      <c r="J50" s="210"/>
      <c r="K50" s="210"/>
      <c r="L50" s="210"/>
      <c r="M50" s="210"/>
      <c r="N50" s="210"/>
      <c r="O50" s="210"/>
      <c r="P50" s="210"/>
      <c r="Q50" s="210"/>
      <c r="R50" s="210"/>
      <c r="S50" s="210"/>
      <c r="T50" s="210"/>
      <c r="U50" s="210"/>
      <c r="V50" s="210"/>
      <c r="W50" s="29">
        <f t="shared" ca="1" si="23"/>
        <v>0</v>
      </c>
      <c r="X50" s="29">
        <f t="shared" ca="1" si="23"/>
        <v>0</v>
      </c>
      <c r="Y50" s="29">
        <f t="shared" ca="1" si="23"/>
        <v>0</v>
      </c>
      <c r="Z50" s="29">
        <f t="shared" ca="1" si="23"/>
        <v>0</v>
      </c>
      <c r="AA50" s="29">
        <f t="shared" ca="1" si="23"/>
        <v>0</v>
      </c>
      <c r="AB50" s="29">
        <f t="shared" ca="1" si="23"/>
        <v>0</v>
      </c>
      <c r="AC50" s="29">
        <f t="shared" ca="1" si="23"/>
        <v>0</v>
      </c>
      <c r="AD50" s="29">
        <f t="shared" ca="1" si="23"/>
        <v>0</v>
      </c>
      <c r="AE50" s="29">
        <f t="shared" ca="1" si="23"/>
        <v>0</v>
      </c>
      <c r="AF50" s="29">
        <f t="shared" ca="1" si="23"/>
        <v>0</v>
      </c>
      <c r="AG50" s="29">
        <f t="shared" ca="1" si="23"/>
        <v>0</v>
      </c>
      <c r="AH50" s="29">
        <f t="shared" ca="1" si="23"/>
        <v>0</v>
      </c>
      <c r="AI50" s="29">
        <f t="shared" ca="1" si="23"/>
        <v>0</v>
      </c>
      <c r="AJ50" s="29">
        <f t="shared" ca="1" si="23"/>
        <v>0</v>
      </c>
      <c r="AK50" s="29">
        <f t="shared" ca="1" si="23"/>
        <v>0</v>
      </c>
      <c r="AL50" s="29">
        <f t="shared" ca="1" si="23"/>
        <v>0</v>
      </c>
      <c r="AM50" s="29">
        <f t="shared" ca="1" si="23"/>
        <v>0</v>
      </c>
      <c r="AN50" s="29">
        <f t="shared" ca="1" si="23"/>
        <v>0</v>
      </c>
      <c r="AO50" s="29">
        <f t="shared" ca="1" si="23"/>
        <v>0</v>
      </c>
      <c r="AP50" s="29">
        <f t="shared" ca="1" si="23"/>
        <v>0</v>
      </c>
      <c r="AQ50" s="29">
        <f t="shared" ca="1" si="23"/>
        <v>3.2399999999999998</v>
      </c>
      <c r="AR50" s="29">
        <f t="shared" ca="1" si="23"/>
        <v>8.2800000000000011</v>
      </c>
      <c r="AS50" s="29">
        <f t="shared" ca="1" si="23"/>
        <v>13.32</v>
      </c>
      <c r="AT50" s="29">
        <f t="shared" ca="1" si="23"/>
        <v>15.84</v>
      </c>
      <c r="AU50" s="215">
        <f t="shared" si="23"/>
        <v>0</v>
      </c>
      <c r="AV50" s="215">
        <f t="shared" si="23"/>
        <v>0</v>
      </c>
      <c r="AW50" s="215">
        <f t="shared" si="23"/>
        <v>0</v>
      </c>
      <c r="AX50" s="215">
        <f t="shared" si="23"/>
        <v>0</v>
      </c>
      <c r="AY50" s="215">
        <f t="shared" si="23"/>
        <v>0</v>
      </c>
      <c r="AZ50" s="215">
        <f t="shared" si="23"/>
        <v>0</v>
      </c>
      <c r="BA50" s="215">
        <f t="shared" si="23"/>
        <v>0</v>
      </c>
      <c r="BB50" s="215">
        <f t="shared" si="23"/>
        <v>0</v>
      </c>
      <c r="BC50" s="215">
        <f t="shared" si="23"/>
        <v>0</v>
      </c>
      <c r="BD50" s="215">
        <f t="shared" si="23"/>
        <v>0</v>
      </c>
      <c r="BE50" s="215">
        <f t="shared" si="23"/>
        <v>0</v>
      </c>
      <c r="BF50" s="215">
        <f t="shared" si="23"/>
        <v>0</v>
      </c>
      <c r="BG50" s="215">
        <f t="shared" si="23"/>
        <v>0</v>
      </c>
      <c r="BH50" s="215">
        <f t="shared" si="23"/>
        <v>0</v>
      </c>
      <c r="BI50" s="215">
        <f t="shared" si="23"/>
        <v>0</v>
      </c>
      <c r="BJ50" s="215">
        <f t="shared" si="23"/>
        <v>0</v>
      </c>
      <c r="BK50" s="215">
        <f t="shared" si="23"/>
        <v>0</v>
      </c>
      <c r="BL50" s="215">
        <f t="shared" si="23"/>
        <v>0</v>
      </c>
      <c r="BM50" s="215">
        <f t="shared" si="23"/>
        <v>0</v>
      </c>
      <c r="BN50" s="215">
        <f t="shared" si="23"/>
        <v>0</v>
      </c>
      <c r="BO50" s="215">
        <f t="shared" si="23"/>
        <v>0</v>
      </c>
      <c r="BP50" s="215">
        <f t="shared" si="23"/>
        <v>0</v>
      </c>
      <c r="BQ50" s="215">
        <f t="shared" si="23"/>
        <v>0</v>
      </c>
      <c r="BR50" s="215">
        <f t="shared" si="23"/>
        <v>0</v>
      </c>
      <c r="BS50" s="215">
        <f t="shared" si="23"/>
        <v>0</v>
      </c>
      <c r="BT50" s="215">
        <f t="shared" si="23"/>
        <v>0</v>
      </c>
      <c r="BU50" s="215">
        <f t="shared" si="23"/>
        <v>0</v>
      </c>
      <c r="BV50" s="215">
        <f t="shared" si="23"/>
        <v>0</v>
      </c>
      <c r="BW50" s="215">
        <f t="shared" si="23"/>
        <v>0</v>
      </c>
      <c r="BX50" s="215">
        <f t="shared" si="23"/>
        <v>0</v>
      </c>
      <c r="BY50" s="215">
        <f t="shared" si="23"/>
        <v>0</v>
      </c>
      <c r="BZ50" s="215">
        <f t="shared" si="23"/>
        <v>0</v>
      </c>
      <c r="CA50" s="215">
        <f t="shared" si="23"/>
        <v>0</v>
      </c>
      <c r="CB50" s="215">
        <f t="shared" si="23"/>
        <v>0</v>
      </c>
      <c r="CC50" s="215">
        <f t="shared" si="23"/>
        <v>0</v>
      </c>
      <c r="CD50" s="215">
        <f t="shared" si="23"/>
        <v>0</v>
      </c>
      <c r="CE50" s="215">
        <f t="shared" si="23"/>
        <v>0</v>
      </c>
      <c r="CF50" s="222"/>
    </row>
    <row r="51" spans="2:84" x14ac:dyDescent="0.25">
      <c r="B51" s="5"/>
      <c r="C51" s="3" t="s">
        <v>27</v>
      </c>
      <c r="E51" s="62">
        <f ca="1">(SUM(W101:AW101)+SUM(W151:AW151))/(SUM(Stock!W101:AW101)+SUM(Stock!W151:AW151))*1000</f>
        <v>41.321381068063218</v>
      </c>
      <c r="F51" s="65"/>
      <c r="G51" s="19"/>
      <c r="H51" s="19"/>
      <c r="I51" s="19"/>
      <c r="J51" s="19"/>
      <c r="K51" s="19"/>
      <c r="L51" s="19"/>
      <c r="M51" s="19"/>
      <c r="N51" s="19"/>
      <c r="O51" s="19"/>
      <c r="P51" s="19"/>
      <c r="Q51" s="19"/>
      <c r="R51" s="19"/>
      <c r="S51" s="19"/>
      <c r="T51" s="19"/>
      <c r="U51" s="19"/>
      <c r="V51" s="19"/>
      <c r="W51" s="7">
        <f ca="1">W28+W31+W38+W41+W45+W48+W49+W50</f>
        <v>266.27953296362654</v>
      </c>
      <c r="X51" s="7">
        <f t="shared" ref="X51:CE51" ca="1" si="24">X28+X31+X38+X41+X45+X48+X49+X50</f>
        <v>274.31651905136658</v>
      </c>
      <c r="Y51" s="7">
        <f t="shared" ca="1" si="24"/>
        <v>285.2888267469686</v>
      </c>
      <c r="Z51" s="7">
        <f t="shared" ca="1" si="24"/>
        <v>297.89437646871585</v>
      </c>
      <c r="AA51" s="7">
        <f t="shared" ca="1" si="24"/>
        <v>307.26345002827679</v>
      </c>
      <c r="AB51" s="7">
        <f t="shared" ca="1" si="24"/>
        <v>313.07270602299326</v>
      </c>
      <c r="AC51" s="7">
        <f t="shared" ca="1" si="24"/>
        <v>316.75503775146205</v>
      </c>
      <c r="AD51" s="7">
        <f t="shared" ca="1" si="24"/>
        <v>319.24272801460461</v>
      </c>
      <c r="AE51" s="7">
        <f t="shared" ca="1" si="24"/>
        <v>321.69429664808195</v>
      </c>
      <c r="AF51" s="7">
        <f t="shared" ca="1" si="24"/>
        <v>324.63328808738828</v>
      </c>
      <c r="AG51" s="7">
        <f t="shared" ca="1" si="24"/>
        <v>327.81206245537965</v>
      </c>
      <c r="AH51" s="7">
        <f t="shared" ca="1" si="24"/>
        <v>331.03803196358274</v>
      </c>
      <c r="AI51" s="7">
        <f t="shared" ca="1" si="24"/>
        <v>334.0653017710685</v>
      </c>
      <c r="AJ51" s="7">
        <f t="shared" ca="1" si="24"/>
        <v>337.27571139497593</v>
      </c>
      <c r="AK51" s="7">
        <f t="shared" ca="1" si="24"/>
        <v>341.10330906645271</v>
      </c>
      <c r="AL51" s="7">
        <f t="shared" ca="1" si="24"/>
        <v>346.32406700407341</v>
      </c>
      <c r="AM51" s="7">
        <f t="shared" ca="1" si="24"/>
        <v>350.47549770364793</v>
      </c>
      <c r="AN51" s="7">
        <f t="shared" ca="1" si="24"/>
        <v>353.71721123860459</v>
      </c>
      <c r="AO51" s="7">
        <f t="shared" ca="1" si="24"/>
        <v>348.60587381596247</v>
      </c>
      <c r="AP51" s="7">
        <f ca="1">AP28+AP31+AP38+AP41+AP45+AP48+AP49+AP50</f>
        <v>335.22990018634789</v>
      </c>
      <c r="AQ51" s="7">
        <f t="shared" ca="1" si="24"/>
        <v>323.02757237548138</v>
      </c>
      <c r="AR51" s="7">
        <f t="shared" ca="1" si="24"/>
        <v>313.63196006366661</v>
      </c>
      <c r="AS51" s="7">
        <f t="shared" ca="1" si="24"/>
        <v>308.44445407157912</v>
      </c>
      <c r="AT51" s="7">
        <f t="shared" ca="1" si="24"/>
        <v>303.82737015025964</v>
      </c>
      <c r="AU51" s="32">
        <f t="shared" si="24"/>
        <v>0</v>
      </c>
      <c r="AV51" s="32">
        <f t="shared" si="24"/>
        <v>0</v>
      </c>
      <c r="AW51" s="32">
        <f t="shared" si="24"/>
        <v>0</v>
      </c>
      <c r="AX51" s="32">
        <f t="shared" si="24"/>
        <v>0</v>
      </c>
      <c r="AY51" s="32">
        <f t="shared" si="24"/>
        <v>0</v>
      </c>
      <c r="AZ51" s="32">
        <f t="shared" si="24"/>
        <v>0</v>
      </c>
      <c r="BA51" s="32">
        <f t="shared" si="24"/>
        <v>0</v>
      </c>
      <c r="BB51" s="32">
        <f t="shared" si="24"/>
        <v>0</v>
      </c>
      <c r="BC51" s="32">
        <f t="shared" si="24"/>
        <v>0</v>
      </c>
      <c r="BD51" s="32">
        <f t="shared" si="24"/>
        <v>0</v>
      </c>
      <c r="BE51" s="32">
        <f t="shared" si="24"/>
        <v>0</v>
      </c>
      <c r="BF51" s="32">
        <f t="shared" si="24"/>
        <v>0</v>
      </c>
      <c r="BG51" s="32">
        <f t="shared" si="24"/>
        <v>0</v>
      </c>
      <c r="BH51" s="32">
        <f t="shared" si="24"/>
        <v>0</v>
      </c>
      <c r="BI51" s="32">
        <f t="shared" si="24"/>
        <v>0</v>
      </c>
      <c r="BJ51" s="32">
        <f t="shared" si="24"/>
        <v>0</v>
      </c>
      <c r="BK51" s="32">
        <f t="shared" si="24"/>
        <v>0</v>
      </c>
      <c r="BL51" s="32">
        <f t="shared" si="24"/>
        <v>0</v>
      </c>
      <c r="BM51" s="32">
        <f t="shared" si="24"/>
        <v>0</v>
      </c>
      <c r="BN51" s="32">
        <f t="shared" si="24"/>
        <v>0</v>
      </c>
      <c r="BO51" s="32">
        <f t="shared" si="24"/>
        <v>0</v>
      </c>
      <c r="BP51" s="32">
        <f t="shared" si="24"/>
        <v>0</v>
      </c>
      <c r="BQ51" s="32">
        <f t="shared" si="24"/>
        <v>0</v>
      </c>
      <c r="BR51" s="32">
        <f t="shared" si="24"/>
        <v>0</v>
      </c>
      <c r="BS51" s="32">
        <f t="shared" si="24"/>
        <v>0</v>
      </c>
      <c r="BT51" s="32">
        <f t="shared" si="24"/>
        <v>0</v>
      </c>
      <c r="BU51" s="32">
        <f t="shared" si="24"/>
        <v>0</v>
      </c>
      <c r="BV51" s="32">
        <f t="shared" si="24"/>
        <v>0</v>
      </c>
      <c r="BW51" s="32">
        <f t="shared" si="24"/>
        <v>0</v>
      </c>
      <c r="BX51" s="32">
        <f t="shared" si="24"/>
        <v>0</v>
      </c>
      <c r="BY51" s="32">
        <f t="shared" si="24"/>
        <v>0</v>
      </c>
      <c r="BZ51" s="32">
        <f t="shared" si="24"/>
        <v>0</v>
      </c>
      <c r="CA51" s="32">
        <f t="shared" si="24"/>
        <v>0</v>
      </c>
      <c r="CB51" s="32">
        <f t="shared" si="24"/>
        <v>0</v>
      </c>
      <c r="CC51" s="32">
        <f t="shared" si="24"/>
        <v>0</v>
      </c>
      <c r="CD51" s="32">
        <f t="shared" si="24"/>
        <v>0</v>
      </c>
      <c r="CE51" s="32">
        <f t="shared" si="24"/>
        <v>0</v>
      </c>
    </row>
    <row r="53" spans="2:84" x14ac:dyDescent="0.25">
      <c r="AM53" s="174" t="s">
        <v>125</v>
      </c>
      <c r="AN53" s="174"/>
      <c r="AO53" s="174"/>
      <c r="AP53" s="174"/>
      <c r="AQ53" s="174"/>
      <c r="AR53" s="174"/>
      <c r="AS53" s="174"/>
      <c r="AT53" s="174"/>
      <c r="AU53" s="174"/>
      <c r="AV53" s="174"/>
      <c r="AW53" s="174"/>
      <c r="AX53" s="174"/>
      <c r="AY53" s="174"/>
      <c r="AZ53" s="174"/>
    </row>
    <row r="54" spans="2:84" x14ac:dyDescent="0.25">
      <c r="AM54" s="337" t="s">
        <v>124</v>
      </c>
      <c r="AN54" s="337"/>
      <c r="AO54" s="182" t="s">
        <v>41</v>
      </c>
      <c r="AP54" s="217">
        <v>2009</v>
      </c>
      <c r="AQ54" s="80">
        <v>2010</v>
      </c>
      <c r="AR54" s="80">
        <v>2011</v>
      </c>
      <c r="AS54" s="80">
        <v>2012</v>
      </c>
      <c r="AT54" s="80">
        <v>2013</v>
      </c>
      <c r="AU54" s="80">
        <v>2014</v>
      </c>
      <c r="AV54" s="80">
        <v>2015</v>
      </c>
      <c r="AW54" s="80">
        <v>2016</v>
      </c>
      <c r="AX54" s="80">
        <v>2017</v>
      </c>
      <c r="AY54" s="80">
        <v>2018</v>
      </c>
      <c r="AZ54" s="80">
        <v>2019</v>
      </c>
      <c r="BA54" s="80">
        <v>2020</v>
      </c>
      <c r="BB54" s="80">
        <v>2021</v>
      </c>
      <c r="BC54" s="80">
        <v>2022</v>
      </c>
      <c r="BD54" s="80">
        <v>2023</v>
      </c>
      <c r="BE54" s="80">
        <v>2024</v>
      </c>
      <c r="BF54" s="80">
        <v>2025</v>
      </c>
      <c r="BG54" s="80">
        <f t="shared" ref="BG54:CE54" si="25">BF54+1</f>
        <v>2026</v>
      </c>
      <c r="BH54" s="80">
        <f t="shared" si="25"/>
        <v>2027</v>
      </c>
      <c r="BI54" s="80">
        <f t="shared" si="25"/>
        <v>2028</v>
      </c>
      <c r="BJ54" s="80">
        <f t="shared" si="25"/>
        <v>2029</v>
      </c>
      <c r="BK54" s="80">
        <f t="shared" si="25"/>
        <v>2030</v>
      </c>
      <c r="BL54" s="80">
        <f t="shared" si="25"/>
        <v>2031</v>
      </c>
      <c r="BM54" s="80">
        <f t="shared" si="25"/>
        <v>2032</v>
      </c>
      <c r="BN54" s="80">
        <f t="shared" si="25"/>
        <v>2033</v>
      </c>
      <c r="BO54" s="80">
        <f t="shared" si="25"/>
        <v>2034</v>
      </c>
      <c r="BP54" s="80">
        <f t="shared" si="25"/>
        <v>2035</v>
      </c>
      <c r="BQ54" s="80">
        <f t="shared" si="25"/>
        <v>2036</v>
      </c>
      <c r="BR54" s="80">
        <f t="shared" si="25"/>
        <v>2037</v>
      </c>
      <c r="BS54" s="80">
        <f t="shared" si="25"/>
        <v>2038</v>
      </c>
      <c r="BT54" s="80">
        <f t="shared" si="25"/>
        <v>2039</v>
      </c>
      <c r="BU54" s="80">
        <f t="shared" si="25"/>
        <v>2040</v>
      </c>
      <c r="BV54" s="80">
        <f t="shared" si="25"/>
        <v>2041</v>
      </c>
      <c r="BW54" s="80">
        <f t="shared" si="25"/>
        <v>2042</v>
      </c>
      <c r="BX54" s="80">
        <f t="shared" si="25"/>
        <v>2043</v>
      </c>
      <c r="BY54" s="80">
        <f t="shared" si="25"/>
        <v>2044</v>
      </c>
      <c r="BZ54" s="80">
        <f t="shared" si="25"/>
        <v>2045</v>
      </c>
      <c r="CA54" s="80">
        <f t="shared" si="25"/>
        <v>2046</v>
      </c>
      <c r="CB54" s="80">
        <f t="shared" si="25"/>
        <v>2047</v>
      </c>
      <c r="CC54" s="80">
        <f t="shared" si="25"/>
        <v>2048</v>
      </c>
      <c r="CD54" s="80">
        <f t="shared" si="25"/>
        <v>2049</v>
      </c>
      <c r="CE54" s="80">
        <f t="shared" si="25"/>
        <v>2050</v>
      </c>
    </row>
    <row r="55" spans="2:84" x14ac:dyDescent="0.25">
      <c r="AM55" s="13" t="s">
        <v>5</v>
      </c>
      <c r="AN55" s="13" t="s">
        <v>94</v>
      </c>
      <c r="AO55" s="182" t="s">
        <v>35</v>
      </c>
      <c r="AP55" s="34">
        <f ca="1">(Stock!AP96*AP105+Stock!AP146*AP155)/(Stock!AP96+Stock!AP146)</f>
        <v>23.999999999999996</v>
      </c>
      <c r="AQ55" s="34">
        <f ca="1">(Stock!AQ96*AQ105+Stock!AQ146*AQ155)/(Stock!AQ96+Stock!AQ146)</f>
        <v>21.145934676047737</v>
      </c>
      <c r="AR55" s="34">
        <f ca="1">(Stock!AR96*AR105+Stock!AR146*AR155)/(Stock!AR96+Stock!AR146)</f>
        <v>17.26152373262353</v>
      </c>
      <c r="AS55" s="34">
        <f ca="1">(Stock!AS96*AS105+Stock!AS146*AS155)/(Stock!AS96+Stock!AS146)</f>
        <v>12.75633710075723</v>
      </c>
      <c r="AT55" s="34">
        <f ca="1">(Stock!AT96*AT105+Stock!AT146*AT155)/(Stock!AT96+Stock!AT146)</f>
        <v>9.3736857968940814</v>
      </c>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row>
    <row r="56" spans="2:84" x14ac:dyDescent="0.25">
      <c r="AM56" s="13" t="s">
        <v>5</v>
      </c>
      <c r="AN56" s="13" t="s">
        <v>68</v>
      </c>
      <c r="AO56" s="182" t="s">
        <v>35</v>
      </c>
      <c r="AP56" s="34">
        <f ca="1">(Stock!AP97*AP106+Stock!AP147*AP156)/(Stock!AP97+Stock!AP147)</f>
        <v>20.000000000000004</v>
      </c>
      <c r="AQ56" s="34">
        <f ca="1">(Stock!AQ97*AQ106+Stock!AQ147*AQ156)/(Stock!AQ97+Stock!AQ147)</f>
        <v>19.366432811746449</v>
      </c>
      <c r="AR56" s="34">
        <f ca="1">(Stock!AR97*AR106+Stock!AR147*AR156)/(Stock!AR97+Stock!AR147)</f>
        <v>18.29489110924554</v>
      </c>
      <c r="AS56" s="34">
        <f ca="1">(Stock!AS97*AS106+Stock!AS147*AS156)/(Stock!AS97+Stock!AS147)</f>
        <v>13.051365201330153</v>
      </c>
      <c r="AT56" s="34">
        <f ca="1">(Stock!AT97*AT106+Stock!AT147*AT156)/(Stock!AT97+Stock!AT147)</f>
        <v>10.537110421673384</v>
      </c>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row>
    <row r="57" spans="2:84" x14ac:dyDescent="0.25">
      <c r="AM57" s="13" t="s">
        <v>5</v>
      </c>
      <c r="AN57" s="13" t="s">
        <v>126</v>
      </c>
      <c r="AO57" s="182" t="s">
        <v>35</v>
      </c>
      <c r="AP57" s="34">
        <f ca="1">(AP55*Stock!AP46+AP56*Stock!AP47)/Stock!AP48</f>
        <v>22.767995581650734</v>
      </c>
      <c r="AQ57" s="34">
        <f ca="1">(AQ55*Stock!AQ46+AQ56*Stock!AQ47)/Stock!AQ48</f>
        <v>20.591832689011998</v>
      </c>
      <c r="AR57" s="34">
        <f ca="1">(AR55*Stock!AR46+AR56*Stock!AR47)/Stock!AR48</f>
        <v>17.612112194252788</v>
      </c>
      <c r="AS57" s="34">
        <f ca="1">(AS55*Stock!AS46+AS56*Stock!AS47)/Stock!AS48</f>
        <v>12.868412332708449</v>
      </c>
      <c r="AT57" s="34">
        <f ca="1">(AT55*Stock!AT46+AT56*Stock!AT47)/Stock!AT48</f>
        <v>9.8958512077117362</v>
      </c>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row>
    <row r="59" spans="2:84" hidden="1" x14ac:dyDescent="0.25"/>
    <row r="60" spans="2:84" hidden="1" x14ac:dyDescent="0.25"/>
    <row r="61" spans="2:84" hidden="1" x14ac:dyDescent="0.25"/>
    <row r="62" spans="2:84" hidden="1" x14ac:dyDescent="0.25"/>
    <row r="63" spans="2:84" hidden="1" x14ac:dyDescent="0.25"/>
    <row r="64" spans="2:84" hidden="1" x14ac:dyDescent="0.25"/>
    <row r="65" spans="2:83" hidden="1" x14ac:dyDescent="0.25"/>
    <row r="66" spans="2:83" hidden="1" x14ac:dyDescent="0.25"/>
    <row r="67" spans="2:83" hidden="1" x14ac:dyDescent="0.25"/>
    <row r="68" spans="2:83" hidden="1" x14ac:dyDescent="0.25"/>
    <row r="69" spans="2:83" hidden="1" x14ac:dyDescent="0.25"/>
    <row r="70" spans="2:83" ht="12" customHeight="1" x14ac:dyDescent="0.25">
      <c r="B70" s="313" t="s">
        <v>178</v>
      </c>
      <c r="C70" s="314"/>
      <c r="E70" s="335" t="s">
        <v>302</v>
      </c>
      <c r="F70" s="336"/>
      <c r="G70" s="205"/>
      <c r="H70" s="205"/>
      <c r="I70" s="205"/>
      <c r="J70" s="205"/>
      <c r="K70" s="205"/>
      <c r="L70" s="205"/>
      <c r="M70" s="205"/>
      <c r="N70" s="205"/>
      <c r="O70" s="205"/>
      <c r="P70" s="205"/>
      <c r="Q70" s="205"/>
      <c r="R70" s="205"/>
      <c r="S70" s="205"/>
      <c r="T70" s="205"/>
      <c r="U70" s="205"/>
      <c r="V70" s="205"/>
      <c r="W70" s="80">
        <v>1990</v>
      </c>
      <c r="X70" s="80">
        <v>1991</v>
      </c>
      <c r="Y70" s="80">
        <v>1992</v>
      </c>
      <c r="Z70" s="80">
        <v>1993</v>
      </c>
      <c r="AA70" s="80">
        <v>1994</v>
      </c>
      <c r="AB70" s="80">
        <v>1995</v>
      </c>
      <c r="AC70" s="80">
        <v>1996</v>
      </c>
      <c r="AD70" s="80">
        <v>1997</v>
      </c>
      <c r="AE70" s="80">
        <v>1998</v>
      </c>
      <c r="AF70" s="80">
        <v>1999</v>
      </c>
      <c r="AG70" s="80">
        <v>2000</v>
      </c>
      <c r="AH70" s="80">
        <v>2001</v>
      </c>
      <c r="AI70" s="80">
        <v>2002</v>
      </c>
      <c r="AJ70" s="80">
        <v>2003</v>
      </c>
      <c r="AK70" s="80">
        <v>2004</v>
      </c>
      <c r="AL70" s="80">
        <v>2005</v>
      </c>
      <c r="AM70" s="80">
        <v>2006</v>
      </c>
      <c r="AN70" s="80">
        <v>2007</v>
      </c>
      <c r="AO70" s="80">
        <v>2008</v>
      </c>
      <c r="AP70" s="80">
        <v>2009</v>
      </c>
      <c r="AQ70" s="80">
        <v>2010</v>
      </c>
      <c r="AR70" s="80">
        <v>2011</v>
      </c>
      <c r="AS70" s="80">
        <v>2012</v>
      </c>
      <c r="AT70" s="80">
        <v>2013</v>
      </c>
      <c r="AU70" s="80">
        <v>2014</v>
      </c>
      <c r="AV70" s="80">
        <v>2015</v>
      </c>
      <c r="AW70" s="80">
        <v>2016</v>
      </c>
      <c r="AX70" s="80">
        <v>2017</v>
      </c>
      <c r="AY70" s="80">
        <v>2018</v>
      </c>
      <c r="AZ70" s="80">
        <v>2019</v>
      </c>
      <c r="BA70" s="80">
        <v>2020</v>
      </c>
      <c r="BB70" s="80">
        <v>2021</v>
      </c>
      <c r="BC70" s="80">
        <v>2022</v>
      </c>
      <c r="BD70" s="80">
        <v>2023</v>
      </c>
      <c r="BE70" s="80">
        <v>2024</v>
      </c>
      <c r="BF70" s="80">
        <v>2025</v>
      </c>
      <c r="BG70" s="80">
        <f t="shared" ref="BG70:CE70" si="26">BF70+1</f>
        <v>2026</v>
      </c>
      <c r="BH70" s="80">
        <f t="shared" si="26"/>
        <v>2027</v>
      </c>
      <c r="BI70" s="80">
        <f t="shared" si="26"/>
        <v>2028</v>
      </c>
      <c r="BJ70" s="80">
        <f t="shared" si="26"/>
        <v>2029</v>
      </c>
      <c r="BK70" s="80">
        <f t="shared" si="26"/>
        <v>2030</v>
      </c>
      <c r="BL70" s="80">
        <f t="shared" si="26"/>
        <v>2031</v>
      </c>
      <c r="BM70" s="80">
        <f t="shared" si="26"/>
        <v>2032</v>
      </c>
      <c r="BN70" s="80">
        <f t="shared" si="26"/>
        <v>2033</v>
      </c>
      <c r="BO70" s="80">
        <f t="shared" si="26"/>
        <v>2034</v>
      </c>
      <c r="BP70" s="80">
        <f t="shared" si="26"/>
        <v>2035</v>
      </c>
      <c r="BQ70" s="80">
        <f t="shared" si="26"/>
        <v>2036</v>
      </c>
      <c r="BR70" s="80">
        <f t="shared" si="26"/>
        <v>2037</v>
      </c>
      <c r="BS70" s="80">
        <f t="shared" si="26"/>
        <v>2038</v>
      </c>
      <c r="BT70" s="80">
        <f t="shared" si="26"/>
        <v>2039</v>
      </c>
      <c r="BU70" s="80">
        <f t="shared" si="26"/>
        <v>2040</v>
      </c>
      <c r="BV70" s="80">
        <f t="shared" si="26"/>
        <v>2041</v>
      </c>
      <c r="BW70" s="80">
        <f t="shared" si="26"/>
        <v>2042</v>
      </c>
      <c r="BX70" s="80">
        <f t="shared" si="26"/>
        <v>2043</v>
      </c>
      <c r="BY70" s="80">
        <f t="shared" si="26"/>
        <v>2044</v>
      </c>
      <c r="BZ70" s="80">
        <f t="shared" si="26"/>
        <v>2045</v>
      </c>
      <c r="CA70" s="80">
        <f t="shared" si="26"/>
        <v>2046</v>
      </c>
      <c r="CB70" s="80">
        <f t="shared" si="26"/>
        <v>2047</v>
      </c>
      <c r="CC70" s="80">
        <f t="shared" si="26"/>
        <v>2048</v>
      </c>
      <c r="CD70" s="80">
        <f t="shared" si="26"/>
        <v>2049</v>
      </c>
      <c r="CE70" s="80">
        <f t="shared" si="26"/>
        <v>2050</v>
      </c>
    </row>
    <row r="71" spans="2:83" s="56" customFormat="1" ht="11.4" customHeight="1" x14ac:dyDescent="0.25">
      <c r="B71" s="308" t="s">
        <v>83</v>
      </c>
      <c r="C71" s="309"/>
      <c r="E71" s="335"/>
      <c r="F71" s="336"/>
      <c r="G71" s="131"/>
      <c r="H71" s="131"/>
      <c r="I71" s="131"/>
      <c r="J71" s="131"/>
      <c r="K71" s="131"/>
      <c r="L71" s="131"/>
      <c r="M71" s="131"/>
      <c r="N71" s="131"/>
      <c r="O71" s="131"/>
      <c r="P71" s="131"/>
      <c r="Q71" s="131"/>
      <c r="R71" s="131"/>
      <c r="S71" s="131"/>
      <c r="T71" s="131"/>
      <c r="U71" s="131"/>
      <c r="V71" s="131"/>
    </row>
    <row r="72" spans="2:83" ht="12" customHeight="1" x14ac:dyDescent="0.25">
      <c r="B72" s="310" t="s">
        <v>187</v>
      </c>
      <c r="C72" s="311"/>
      <c r="E72" s="335"/>
      <c r="F72" s="336"/>
    </row>
    <row r="73" spans="2:83" x14ac:dyDescent="0.25">
      <c r="B73" s="306" t="s">
        <v>0</v>
      </c>
      <c r="C73" s="53" t="s">
        <v>6</v>
      </c>
      <c r="E73" s="35">
        <f>E123</f>
        <v>35</v>
      </c>
      <c r="F73" s="64"/>
      <c r="G73" s="211"/>
      <c r="H73" s="211"/>
      <c r="I73" s="211"/>
      <c r="J73" s="211"/>
      <c r="K73" s="211"/>
      <c r="L73" s="211"/>
      <c r="M73" s="211"/>
      <c r="N73" s="211"/>
      <c r="O73" s="211"/>
      <c r="P73" s="211"/>
      <c r="Q73" s="211"/>
      <c r="R73" s="211"/>
      <c r="S73" s="211"/>
      <c r="T73" s="211"/>
      <c r="U73" s="211"/>
      <c r="V73" s="211"/>
      <c r="W73" s="100">
        <f ca="1">0.001*Stock!W73*$E73</f>
        <v>2.0544000000000002</v>
      </c>
      <c r="X73" s="100">
        <f ca="1">0.001*Stock!X73*$E73</f>
        <v>2.03816</v>
      </c>
      <c r="Y73" s="100">
        <f ca="1">0.001*Stock!Y73*$E73</f>
        <v>2.0056799999999999</v>
      </c>
      <c r="Z73" s="100">
        <f ca="1">0.001*Stock!Z73*$E73</f>
        <v>1.95696</v>
      </c>
      <c r="AA73" s="100">
        <f ca="1">0.001*Stock!AA73*$E73</f>
        <v>1.8942734133333332</v>
      </c>
      <c r="AB73" s="100">
        <f ca="1">0.001*Stock!AB73*$E73</f>
        <v>1.8198936533333332</v>
      </c>
      <c r="AC73" s="100">
        <f ca="1">0.001*Stock!AC73*$E73</f>
        <v>1.7360941333333333</v>
      </c>
      <c r="AD73" s="100">
        <f ca="1">0.001*Stock!AD73*$E73</f>
        <v>1.6428748533333333</v>
      </c>
      <c r="AE73" s="100">
        <f ca="1">0.001*Stock!AE73*$E73</f>
        <v>1.5402358133333334</v>
      </c>
      <c r="AF73" s="100">
        <f ca="1">0.001*Stock!AF73*$E73</f>
        <v>1.4328373333333337</v>
      </c>
      <c r="AG73" s="100">
        <f ca="1">0.001*Stock!AG73*$E73</f>
        <v>1.3180429333333334</v>
      </c>
      <c r="AH73" s="100">
        <f ca="1">0.001*Stock!AH73*$E73</f>
        <v>1.1970017333333332</v>
      </c>
      <c r="AI73" s="100">
        <f ca="1">0.001*Stock!AI73*$E73</f>
        <v>1.0757802666666667</v>
      </c>
      <c r="AJ73" s="100">
        <f ca="1">0.001*Stock!AJ73*$E73</f>
        <v>0.96570746666666663</v>
      </c>
      <c r="AK73" s="100">
        <f ca="1">0.001*Stock!AK73*$E73</f>
        <v>0.86727710306666683</v>
      </c>
      <c r="AL73" s="100">
        <f ca="1">0.001*Stock!AL73*$E73</f>
        <v>0.77938611893333343</v>
      </c>
      <c r="AM73" s="100">
        <f ca="1">0.001*Stock!AM73*$E73</f>
        <v>0.69967153733333343</v>
      </c>
      <c r="AN73" s="100">
        <f ca="1">0.001*Stock!AN73*$E73</f>
        <v>0.6258599449333333</v>
      </c>
      <c r="AO73" s="100">
        <f ca="1">0.001*Stock!AO73*$E73</f>
        <v>0.55697702173333341</v>
      </c>
      <c r="AP73" s="100">
        <f ca="1">0.001*Stock!AP73*$E73</f>
        <v>0.4932084376000001</v>
      </c>
      <c r="AQ73" s="100">
        <f ca="1">0.001*Stock!AQ73*$E73</f>
        <v>0.43303904333333337</v>
      </c>
      <c r="AR73" s="100">
        <f ca="1">0.001*Stock!AR73*$E73</f>
        <v>0.37605563600000014</v>
      </c>
      <c r="AS73" s="100">
        <f ca="1">0.001*Stock!AS73*$E73</f>
        <v>0.32138828706666661</v>
      </c>
      <c r="AT73" s="100">
        <f ca="1">0.001*Stock!AT73*$E73</f>
        <v>0.27072992266666668</v>
      </c>
      <c r="AU73" s="214">
        <f>0.001*Stock!AU73*$E73</f>
        <v>0</v>
      </c>
      <c r="AV73" s="214">
        <f>0.001*Stock!AV73*$E73</f>
        <v>0</v>
      </c>
      <c r="AW73" s="214">
        <f>0.001*Stock!AW73*$E73</f>
        <v>0</v>
      </c>
      <c r="AX73" s="218">
        <f>0.001*Stock!AX73*(2*$E73/3+$F73/3)</f>
        <v>0</v>
      </c>
      <c r="AY73" s="218">
        <f>0.001*Stock!AY73*($E73/3+2*$F73/3)</f>
        <v>0</v>
      </c>
      <c r="AZ73" s="214">
        <f>0.001*Stock!AZ73*$F73</f>
        <v>0</v>
      </c>
      <c r="BA73" s="214">
        <f>0.001*Stock!BA73*$F73</f>
        <v>0</v>
      </c>
      <c r="BB73" s="214">
        <f>0.001*Stock!BB73*$F73</f>
        <v>0</v>
      </c>
      <c r="BC73" s="214">
        <f>0.001*Stock!BC73*$F73</f>
        <v>0</v>
      </c>
      <c r="BD73" s="214">
        <f>0.001*Stock!BD73*$F73</f>
        <v>0</v>
      </c>
      <c r="BE73" s="214">
        <f>0.001*Stock!BE73*$F73</f>
        <v>0</v>
      </c>
      <c r="BF73" s="214">
        <f>0.001*Stock!BF73*$F73</f>
        <v>0</v>
      </c>
      <c r="BG73" s="214">
        <f>0.001*Stock!BG73*$F73</f>
        <v>0</v>
      </c>
      <c r="BH73" s="214">
        <f>0.001*Stock!BH73*$F73</f>
        <v>0</v>
      </c>
      <c r="BI73" s="214">
        <f>0.001*Stock!BI73*$F73</f>
        <v>0</v>
      </c>
      <c r="BJ73" s="214">
        <f>0.001*Stock!BJ73*$F73</f>
        <v>0</v>
      </c>
      <c r="BK73" s="214">
        <f>0.001*Stock!BK73*$F73</f>
        <v>0</v>
      </c>
      <c r="BL73" s="214">
        <f>0.001*Stock!BL73*$F73</f>
        <v>0</v>
      </c>
      <c r="BM73" s="214">
        <f>0.001*Stock!BM73*$F73</f>
        <v>0</v>
      </c>
      <c r="BN73" s="214">
        <f>0.001*Stock!BN73*$F73</f>
        <v>0</v>
      </c>
      <c r="BO73" s="214">
        <f>0.001*Stock!BO73*$F73</f>
        <v>0</v>
      </c>
      <c r="BP73" s="214">
        <f>0.001*Stock!BP73*$F73</f>
        <v>0</v>
      </c>
      <c r="BQ73" s="214">
        <f>0.001*Stock!BQ73*$F73</f>
        <v>0</v>
      </c>
      <c r="BR73" s="214">
        <f>0.001*Stock!BR73*$F73</f>
        <v>0</v>
      </c>
      <c r="BS73" s="214">
        <f>0.001*Stock!BS73*$F73</f>
        <v>0</v>
      </c>
      <c r="BT73" s="214">
        <f>0.001*Stock!BT73*$F73</f>
        <v>0</v>
      </c>
      <c r="BU73" s="214">
        <f>0.001*Stock!BU73*$F73</f>
        <v>0</v>
      </c>
      <c r="BV73" s="214">
        <f>0.001*Stock!BV73*$F73</f>
        <v>0</v>
      </c>
      <c r="BW73" s="214">
        <f>0.001*Stock!BW73*$F73</f>
        <v>0</v>
      </c>
      <c r="BX73" s="214">
        <f>0.001*Stock!BX73*$F73</f>
        <v>0</v>
      </c>
      <c r="BY73" s="214">
        <f>0.001*Stock!BY73*$F73</f>
        <v>0</v>
      </c>
      <c r="BZ73" s="214">
        <f>0.001*Stock!BZ73*$F73</f>
        <v>0</v>
      </c>
      <c r="CA73" s="214">
        <f>0.001*Stock!CA73*$F73</f>
        <v>0</v>
      </c>
      <c r="CB73" s="214">
        <f>0.001*Stock!CB73*$F73</f>
        <v>0</v>
      </c>
      <c r="CC73" s="214">
        <f>0.001*Stock!CC73*$F73</f>
        <v>0</v>
      </c>
      <c r="CD73" s="214">
        <f>0.001*Stock!CD73*$F73</f>
        <v>0</v>
      </c>
      <c r="CE73" s="214">
        <f>0.001*Stock!CE73*$F73</f>
        <v>0</v>
      </c>
    </row>
    <row r="74" spans="2:83" x14ac:dyDescent="0.25">
      <c r="B74" s="307"/>
      <c r="C74" s="54" t="s">
        <v>7</v>
      </c>
      <c r="E74" s="35">
        <f t="shared" ref="E74:E77" si="27">E124</f>
        <v>32</v>
      </c>
      <c r="F74" s="64"/>
      <c r="G74" s="211"/>
      <c r="H74" s="211"/>
      <c r="I74" s="211"/>
      <c r="J74" s="211"/>
      <c r="K74" s="211"/>
      <c r="L74" s="211"/>
      <c r="M74" s="211"/>
      <c r="N74" s="211"/>
      <c r="O74" s="211"/>
      <c r="P74" s="211"/>
      <c r="Q74" s="211"/>
      <c r="R74" s="211"/>
      <c r="S74" s="211"/>
      <c r="T74" s="211"/>
      <c r="U74" s="211"/>
      <c r="V74" s="211"/>
      <c r="W74" s="100">
        <f ca="1">0.001*Stock!W74*$E74</f>
        <v>1.9060091752138806</v>
      </c>
      <c r="X74" s="100">
        <f ca="1">0.001*Stock!X74*$E74</f>
        <v>1.9640605930040009</v>
      </c>
      <c r="Y74" s="100">
        <f ca="1">0.001*Stock!Y74*$E74</f>
        <v>2.0279717453649497</v>
      </c>
      <c r="Z74" s="100">
        <f ca="1">0.001*Stock!Z74*$E74</f>
        <v>2.0976071601700514</v>
      </c>
      <c r="AA74" s="100">
        <f ca="1">0.001*Stock!AA74*$E74</f>
        <v>2.1739180767663755</v>
      </c>
      <c r="AB74" s="100">
        <f ca="1">0.001*Stock!AB74*$E74</f>
        <v>2.2578514150581195</v>
      </c>
      <c r="AC74" s="100">
        <f ca="1">0.001*Stock!AC74*$E74</f>
        <v>2.3503496419155874</v>
      </c>
      <c r="AD74" s="100">
        <f ca="1">0.001*Stock!AD74*$E74</f>
        <v>2.451259732119162</v>
      </c>
      <c r="AE74" s="100">
        <f ca="1">0.001*Stock!AE74*$E74</f>
        <v>2.5604239277104766</v>
      </c>
      <c r="AF74" s="100">
        <f ca="1">0.001*Stock!AF74*$E74</f>
        <v>2.681648103619048</v>
      </c>
      <c r="AG74" s="100">
        <f ca="1">0.001*Stock!AG74*$E74</f>
        <v>2.8100214247619051</v>
      </c>
      <c r="AH74" s="100">
        <f ca="1">0.001*Stock!AH74*$E74</f>
        <v>2.9419326171428577</v>
      </c>
      <c r="AI74" s="100">
        <f ca="1">0.001*Stock!AI74*$E74</f>
        <v>3.0760872228571432</v>
      </c>
      <c r="AJ74" s="100">
        <f ca="1">0.001*Stock!AJ74*$E74</f>
        <v>3.2226257676190477</v>
      </c>
      <c r="AK74" s="100">
        <f ca="1">0.001*Stock!AK74*$E74</f>
        <v>3.3706469589874586</v>
      </c>
      <c r="AL74" s="100">
        <f ca="1">0.001*Stock!AL74*$E74</f>
        <v>3.505042498045075</v>
      </c>
      <c r="AM74" s="100">
        <f ca="1">0.001*Stock!AM74*$E74</f>
        <v>3.6045601833984002</v>
      </c>
      <c r="AN74" s="100">
        <f ca="1">0.001*Stock!AN74*$E74</f>
        <v>3.6681091137141029</v>
      </c>
      <c r="AO74" s="100">
        <f ca="1">0.001*Stock!AO74*$E74</f>
        <v>3.6952217598493258</v>
      </c>
      <c r="AP74" s="100">
        <f ca="1">0.001*Stock!AP74*$E74</f>
        <v>3.6483478549650288</v>
      </c>
      <c r="AQ74" s="100">
        <f ca="1">0.001*Stock!AQ74*$E74</f>
        <v>3.4926822805918478</v>
      </c>
      <c r="AR74" s="100">
        <f ca="1">0.001*Stock!AR74*$E74</f>
        <v>3.2369087946337523</v>
      </c>
      <c r="AS74" s="100">
        <f ca="1">0.001*Stock!AS74*$E74</f>
        <v>2.9257748600661335</v>
      </c>
      <c r="AT74" s="100">
        <f ca="1">0.001*Stock!AT74*$E74</f>
        <v>2.6018635415137532</v>
      </c>
      <c r="AU74" s="214">
        <f>0.001*Stock!AU74*$E74</f>
        <v>0</v>
      </c>
      <c r="AV74" s="214">
        <f>0.001*Stock!AV74*$E74</f>
        <v>0</v>
      </c>
      <c r="AW74" s="214">
        <f>0.001*Stock!AW74*$E74</f>
        <v>0</v>
      </c>
      <c r="AX74" s="218">
        <f>0.001*Stock!AX74*(2*$E74/3+$F74/3)</f>
        <v>0</v>
      </c>
      <c r="AY74" s="218">
        <f>0.001*Stock!AY74*($E74/3+2*$F74/3)</f>
        <v>0</v>
      </c>
      <c r="AZ74" s="214">
        <f>0.001*Stock!AZ74*$F74</f>
        <v>0</v>
      </c>
      <c r="BA74" s="214">
        <f>0.001*Stock!BA74*$F74</f>
        <v>0</v>
      </c>
      <c r="BB74" s="214">
        <f>0.001*Stock!BB74*$F74</f>
        <v>0</v>
      </c>
      <c r="BC74" s="214">
        <f>0.001*Stock!BC74*$F74</f>
        <v>0</v>
      </c>
      <c r="BD74" s="214">
        <f>0.001*Stock!BD74*$F74</f>
        <v>0</v>
      </c>
      <c r="BE74" s="214">
        <f>0.001*Stock!BE74*$F74</f>
        <v>0</v>
      </c>
      <c r="BF74" s="214">
        <f>0.001*Stock!BF74*$F74</f>
        <v>0</v>
      </c>
      <c r="BG74" s="214">
        <f>0.001*Stock!BG74*$F74</f>
        <v>0</v>
      </c>
      <c r="BH74" s="214">
        <f>0.001*Stock!BH74*$F74</f>
        <v>0</v>
      </c>
      <c r="BI74" s="214">
        <f>0.001*Stock!BI74*$F74</f>
        <v>0</v>
      </c>
      <c r="BJ74" s="214">
        <f>0.001*Stock!BJ74*$F74</f>
        <v>0</v>
      </c>
      <c r="BK74" s="214">
        <f>0.001*Stock!BK74*$F74</f>
        <v>0</v>
      </c>
      <c r="BL74" s="214">
        <f>0.001*Stock!BL74*$F74</f>
        <v>0</v>
      </c>
      <c r="BM74" s="214">
        <f>0.001*Stock!BM74*$F74</f>
        <v>0</v>
      </c>
      <c r="BN74" s="214">
        <f>0.001*Stock!BN74*$F74</f>
        <v>0</v>
      </c>
      <c r="BO74" s="214">
        <f>0.001*Stock!BO74*$F74</f>
        <v>0</v>
      </c>
      <c r="BP74" s="214">
        <f>0.001*Stock!BP74*$F74</f>
        <v>0</v>
      </c>
      <c r="BQ74" s="214">
        <f>0.001*Stock!BQ74*$F74</f>
        <v>0</v>
      </c>
      <c r="BR74" s="214">
        <f>0.001*Stock!BR74*$F74</f>
        <v>0</v>
      </c>
      <c r="BS74" s="214">
        <f>0.001*Stock!BS74*$F74</f>
        <v>0</v>
      </c>
      <c r="BT74" s="214">
        <f>0.001*Stock!BT74*$F74</f>
        <v>0</v>
      </c>
      <c r="BU74" s="214">
        <f>0.001*Stock!BU74*$F74</f>
        <v>0</v>
      </c>
      <c r="BV74" s="214">
        <f>0.001*Stock!BV74*$F74</f>
        <v>0</v>
      </c>
      <c r="BW74" s="214">
        <f>0.001*Stock!BW74*$F74</f>
        <v>0</v>
      </c>
      <c r="BX74" s="214">
        <f>0.001*Stock!BX74*$F74</f>
        <v>0</v>
      </c>
      <c r="BY74" s="214">
        <f>0.001*Stock!BY74*$F74</f>
        <v>0</v>
      </c>
      <c r="BZ74" s="214">
        <f>0.001*Stock!BZ74*$F74</f>
        <v>0</v>
      </c>
      <c r="CA74" s="214">
        <f>0.001*Stock!CA74*$F74</f>
        <v>0</v>
      </c>
      <c r="CB74" s="214">
        <f>0.001*Stock!CB74*$F74</f>
        <v>0</v>
      </c>
      <c r="CC74" s="214">
        <f>0.001*Stock!CC74*$F74</f>
        <v>0</v>
      </c>
      <c r="CD74" s="214">
        <f>0.001*Stock!CD74*$F74</f>
        <v>0</v>
      </c>
      <c r="CE74" s="214">
        <f>0.001*Stock!CE74*$F74</f>
        <v>0</v>
      </c>
    </row>
    <row r="75" spans="2:83" x14ac:dyDescent="0.25">
      <c r="B75" s="307"/>
      <c r="C75" s="54" t="s">
        <v>8</v>
      </c>
      <c r="E75" s="35">
        <f t="shared" si="27"/>
        <v>30</v>
      </c>
      <c r="F75" s="64"/>
      <c r="G75" s="211"/>
      <c r="H75" s="211"/>
      <c r="I75" s="211"/>
      <c r="J75" s="211"/>
      <c r="K75" s="211"/>
      <c r="L75" s="211"/>
      <c r="M75" s="211"/>
      <c r="N75" s="211"/>
      <c r="O75" s="211"/>
      <c r="P75" s="211"/>
      <c r="Q75" s="211"/>
      <c r="R75" s="211"/>
      <c r="S75" s="211"/>
      <c r="T75" s="211"/>
      <c r="U75" s="211"/>
      <c r="V75" s="211"/>
      <c r="W75" s="100">
        <f ca="1">0.001*Stock!W75*$E75</f>
        <v>1.9737714748656408</v>
      </c>
      <c r="X75" s="100">
        <f ca="1">0.001*Stock!X75*$E75</f>
        <v>2.028876391937124</v>
      </c>
      <c r="Y75" s="100">
        <f ca="1">0.001*Stock!Y75*$E75</f>
        <v>2.0887208770086079</v>
      </c>
      <c r="Z75" s="100">
        <f ca="1">0.001*Stock!Z75*$E75</f>
        <v>2.1521918697408333</v>
      </c>
      <c r="AA75" s="100">
        <f ca="1">0.001*Stock!AA75*$E75</f>
        <v>2.2179945131348791</v>
      </c>
      <c r="AB75" s="100">
        <f ca="1">0.001*Stock!AB75*$E75</f>
        <v>2.2862710665720405</v>
      </c>
      <c r="AC75" s="100">
        <f ca="1">0.001*Stock!AC75*$E75</f>
        <v>2.3571612722598365</v>
      </c>
      <c r="AD75" s="100">
        <f ca="1">0.001*Stock!AD75*$E75</f>
        <v>2.4305786293812743</v>
      </c>
      <c r="AE75" s="100">
        <f ca="1">0.001*Stock!AE75*$E75</f>
        <v>2.5064339618363656</v>
      </c>
      <c r="AF75" s="100">
        <f ca="1">0.001*Stock!AF75*$E75</f>
        <v>2.5872430315014072</v>
      </c>
      <c r="AG75" s="100">
        <f ca="1">0.001*Stock!AG75*$E75</f>
        <v>2.6730195569292858</v>
      </c>
      <c r="AH75" s="100">
        <f ca="1">0.001*Stock!AH75*$E75</f>
        <v>2.7634527254116352</v>
      </c>
      <c r="AI75" s="100">
        <f ca="1">0.001*Stock!AI75*$E75</f>
        <v>2.849599406321274</v>
      </c>
      <c r="AJ75" s="100">
        <f ca="1">0.001*Stock!AJ75*$E75</f>
        <v>2.9364941536507976</v>
      </c>
      <c r="AK75" s="100">
        <f ca="1">0.001*Stock!AK75*$E75</f>
        <v>3.0291849543006157</v>
      </c>
      <c r="AL75" s="100">
        <f ca="1">0.001*Stock!AL75*$E75</f>
        <v>3.1387380841070267</v>
      </c>
      <c r="AM75" s="100">
        <f ca="1">0.001*Stock!AM75*$E75</f>
        <v>3.2647348054381724</v>
      </c>
      <c r="AN75" s="100">
        <f ca="1">0.001*Stock!AN75*$E75</f>
        <v>3.4070578169828574</v>
      </c>
      <c r="AO75" s="100">
        <f ca="1">0.001*Stock!AO75*$E75</f>
        <v>3.5655861895542857</v>
      </c>
      <c r="AP75" s="100">
        <f ca="1">0.001*Stock!AP75*$E75</f>
        <v>3.7643875071999999</v>
      </c>
      <c r="AQ75" s="100">
        <f ca="1">0.001*Stock!AQ75*$E75</f>
        <v>4.0389560085714287</v>
      </c>
      <c r="AR75" s="100">
        <f ca="1">0.001*Stock!AR75*$E75</f>
        <v>4.381048118742858</v>
      </c>
      <c r="AS75" s="100">
        <f ca="1">0.001*Stock!AS75*$E75</f>
        <v>4.730986722171429</v>
      </c>
      <c r="AT75" s="100">
        <f ca="1">0.001*Stock!AT75*$E75</f>
        <v>5.0462822924571427</v>
      </c>
      <c r="AU75" s="214">
        <f>0.001*Stock!AU75*$E75</f>
        <v>0</v>
      </c>
      <c r="AV75" s="214">
        <f>0.001*Stock!AV75*$E75</f>
        <v>0</v>
      </c>
      <c r="AW75" s="214">
        <f>0.001*Stock!AW75*$E75</f>
        <v>0</v>
      </c>
      <c r="AX75" s="218">
        <f>0.001*Stock!AX75*(2*$E75/3+$F75/3)</f>
        <v>0</v>
      </c>
      <c r="AY75" s="218">
        <f>0.001*Stock!AY75*($E75/3+2*$F75/3)</f>
        <v>0</v>
      </c>
      <c r="AZ75" s="214">
        <f>0.001*Stock!AZ75*$F75</f>
        <v>0</v>
      </c>
      <c r="BA75" s="214">
        <f>0.001*Stock!BA75*$F75</f>
        <v>0</v>
      </c>
      <c r="BB75" s="214">
        <f>0.001*Stock!BB75*$F75</f>
        <v>0</v>
      </c>
      <c r="BC75" s="214">
        <f>0.001*Stock!BC75*$F75</f>
        <v>0</v>
      </c>
      <c r="BD75" s="214">
        <f>0.001*Stock!BD75*$F75</f>
        <v>0</v>
      </c>
      <c r="BE75" s="214">
        <f>0.001*Stock!BE75*$F75</f>
        <v>0</v>
      </c>
      <c r="BF75" s="214">
        <f>0.001*Stock!BF75*$F75</f>
        <v>0</v>
      </c>
      <c r="BG75" s="214">
        <f>0.001*Stock!BG75*$F75</f>
        <v>0</v>
      </c>
      <c r="BH75" s="214">
        <f>0.001*Stock!BH75*$F75</f>
        <v>0</v>
      </c>
      <c r="BI75" s="214">
        <f>0.001*Stock!BI75*$F75</f>
        <v>0</v>
      </c>
      <c r="BJ75" s="214">
        <f>0.001*Stock!BJ75*$F75</f>
        <v>0</v>
      </c>
      <c r="BK75" s="214">
        <f>0.001*Stock!BK75*$F75</f>
        <v>0</v>
      </c>
      <c r="BL75" s="214">
        <f>0.001*Stock!BL75*$F75</f>
        <v>0</v>
      </c>
      <c r="BM75" s="214">
        <f>0.001*Stock!BM75*$F75</f>
        <v>0</v>
      </c>
      <c r="BN75" s="214">
        <f>0.001*Stock!BN75*$F75</f>
        <v>0</v>
      </c>
      <c r="BO75" s="214">
        <f>0.001*Stock!BO75*$F75</f>
        <v>0</v>
      </c>
      <c r="BP75" s="214">
        <f>0.001*Stock!BP75*$F75</f>
        <v>0</v>
      </c>
      <c r="BQ75" s="214">
        <f>0.001*Stock!BQ75*$F75</f>
        <v>0</v>
      </c>
      <c r="BR75" s="214">
        <f>0.001*Stock!BR75*$F75</f>
        <v>0</v>
      </c>
      <c r="BS75" s="214">
        <f>0.001*Stock!BS75*$F75</f>
        <v>0</v>
      </c>
      <c r="BT75" s="214">
        <f>0.001*Stock!BT75*$F75</f>
        <v>0</v>
      </c>
      <c r="BU75" s="214">
        <f>0.001*Stock!BU75*$F75</f>
        <v>0</v>
      </c>
      <c r="BV75" s="214">
        <f>0.001*Stock!BV75*$F75</f>
        <v>0</v>
      </c>
      <c r="BW75" s="214">
        <f>0.001*Stock!BW75*$F75</f>
        <v>0</v>
      </c>
      <c r="BX75" s="214">
        <f>0.001*Stock!BX75*$F75</f>
        <v>0</v>
      </c>
      <c r="BY75" s="214">
        <f>0.001*Stock!BY75*$F75</f>
        <v>0</v>
      </c>
      <c r="BZ75" s="214">
        <f>0.001*Stock!BZ75*$F75</f>
        <v>0</v>
      </c>
      <c r="CA75" s="214">
        <f>0.001*Stock!CA75*$F75</f>
        <v>0</v>
      </c>
      <c r="CB75" s="214">
        <f>0.001*Stock!CB75*$F75</f>
        <v>0</v>
      </c>
      <c r="CC75" s="214">
        <f>0.001*Stock!CC75*$F75</f>
        <v>0</v>
      </c>
      <c r="CD75" s="214">
        <f>0.001*Stock!CD75*$F75</f>
        <v>0</v>
      </c>
      <c r="CE75" s="214">
        <f>0.001*Stock!CE75*$F75</f>
        <v>0</v>
      </c>
    </row>
    <row r="76" spans="2:83" ht="12" customHeight="1" x14ac:dyDescent="0.25">
      <c r="B76" s="307"/>
      <c r="C76" s="54" t="s">
        <v>9</v>
      </c>
      <c r="E76" s="35">
        <f t="shared" si="27"/>
        <v>25</v>
      </c>
      <c r="F76" s="64"/>
      <c r="G76" s="211"/>
      <c r="H76" s="211"/>
      <c r="I76" s="211"/>
      <c r="J76" s="211"/>
      <c r="K76" s="211"/>
      <c r="L76" s="211"/>
      <c r="M76" s="211"/>
      <c r="N76" s="211"/>
      <c r="O76" s="211"/>
      <c r="P76" s="211"/>
      <c r="Q76" s="211"/>
      <c r="R76" s="211"/>
      <c r="S76" s="211"/>
      <c r="T76" s="211"/>
      <c r="U76" s="211"/>
      <c r="V76" s="211"/>
      <c r="W76" s="100">
        <f ca="1">0.001*Stock!W76*$E76</f>
        <v>0</v>
      </c>
      <c r="X76" s="100">
        <f ca="1">0.001*Stock!X76*$E76</f>
        <v>0</v>
      </c>
      <c r="Y76" s="100">
        <f ca="1">0.001*Stock!Y76*$E76</f>
        <v>0</v>
      </c>
      <c r="Z76" s="100">
        <f ca="1">0.001*Stock!Z76*$E76</f>
        <v>0</v>
      </c>
      <c r="AA76" s="100">
        <f ca="1">0.001*Stock!AA76*$E76</f>
        <v>0</v>
      </c>
      <c r="AB76" s="100">
        <f ca="1">0.001*Stock!AB76*$E76</f>
        <v>0</v>
      </c>
      <c r="AC76" s="100">
        <f ca="1">0.001*Stock!AC76*$E76</f>
        <v>0</v>
      </c>
      <c r="AD76" s="100">
        <f ca="1">0.001*Stock!AD76*$E76</f>
        <v>0</v>
      </c>
      <c r="AE76" s="100">
        <f ca="1">0.001*Stock!AE76*$E76</f>
        <v>0</v>
      </c>
      <c r="AF76" s="100">
        <f ca="1">0.001*Stock!AF76*$E76</f>
        <v>0</v>
      </c>
      <c r="AG76" s="100">
        <f ca="1">0.001*Stock!AG76*$E76</f>
        <v>0</v>
      </c>
      <c r="AH76" s="100">
        <f ca="1">0.001*Stock!AH76*$E76</f>
        <v>0</v>
      </c>
      <c r="AI76" s="100">
        <f ca="1">0.001*Stock!AI76*$E76</f>
        <v>6.3986666666666671E-3</v>
      </c>
      <c r="AJ76" s="100">
        <f ca="1">0.001*Stock!AJ76*$E76</f>
        <v>2.0886000000000002E-2</v>
      </c>
      <c r="AK76" s="100">
        <f ca="1">0.001*Stock!AK76*$E76</f>
        <v>4.7704526266666665E-2</v>
      </c>
      <c r="AL76" s="100">
        <f ca="1">0.001*Stock!AL76*$E76</f>
        <v>8.4698105066666668E-2</v>
      </c>
      <c r="AM76" s="100">
        <f ca="1">0.001*Stock!AM76*$E76</f>
        <v>0.13441926266666665</v>
      </c>
      <c r="AN76" s="100">
        <f ca="1">0.001*Stock!AN76*$E76</f>
        <v>0.19686799906666663</v>
      </c>
      <c r="AO76" s="100">
        <f ca="1">0.001*Stock!AO76*$E76</f>
        <v>0.27204431426666664</v>
      </c>
      <c r="AP76" s="100">
        <f ca="1">0.001*Stock!AP76*$E76</f>
        <v>0.36314174599999999</v>
      </c>
      <c r="AQ76" s="100">
        <f ca="1">0.001*Stock!AQ76*$E76</f>
        <v>0.47231837799999993</v>
      </c>
      <c r="AR76" s="100">
        <f ca="1">0.001*Stock!AR76*$E76</f>
        <v>0.59314107466666655</v>
      </c>
      <c r="AS76" s="100">
        <f ca="1">0.001*Stock!AS76*$E76</f>
        <v>0.72246240933333328</v>
      </c>
      <c r="AT76" s="100">
        <f ca="1">0.001*Stock!AT76*$E76</f>
        <v>0.84347184191913738</v>
      </c>
      <c r="AU76" s="214">
        <f>0.001*Stock!AU76*$E76</f>
        <v>0</v>
      </c>
      <c r="AV76" s="214">
        <f>0.001*Stock!AV76*$E76</f>
        <v>0</v>
      </c>
      <c r="AW76" s="214">
        <f>0.001*Stock!AW76*$E76</f>
        <v>0</v>
      </c>
      <c r="AX76" s="218">
        <f>0.001*Stock!AX76*(2*$E76/3+$F76/3)</f>
        <v>0</v>
      </c>
      <c r="AY76" s="218">
        <f>0.001*Stock!AY76*($E76/3+2*$F76/3)</f>
        <v>0</v>
      </c>
      <c r="AZ76" s="214">
        <f>0.001*Stock!AZ76*$F76</f>
        <v>0</v>
      </c>
      <c r="BA76" s="214">
        <f>0.001*Stock!BA76*$F76</f>
        <v>0</v>
      </c>
      <c r="BB76" s="214">
        <f>0.001*Stock!BB76*$F76</f>
        <v>0</v>
      </c>
      <c r="BC76" s="214">
        <f>0.001*Stock!BC76*$F76</f>
        <v>0</v>
      </c>
      <c r="BD76" s="214">
        <f>0.001*Stock!BD76*$F76</f>
        <v>0</v>
      </c>
      <c r="BE76" s="214">
        <f>0.001*Stock!BE76*$F76</f>
        <v>0</v>
      </c>
      <c r="BF76" s="214">
        <f>0.001*Stock!BF76*$F76</f>
        <v>0</v>
      </c>
      <c r="BG76" s="214">
        <f>0.001*Stock!BG76*$F76</f>
        <v>0</v>
      </c>
      <c r="BH76" s="214">
        <f>0.001*Stock!BH76*$F76</f>
        <v>0</v>
      </c>
      <c r="BI76" s="214">
        <f>0.001*Stock!BI76*$F76</f>
        <v>0</v>
      </c>
      <c r="BJ76" s="214">
        <f>0.001*Stock!BJ76*$F76</f>
        <v>0</v>
      </c>
      <c r="BK76" s="214">
        <f>0.001*Stock!BK76*$F76</f>
        <v>0</v>
      </c>
      <c r="BL76" s="214">
        <f>0.001*Stock!BL76*$F76</f>
        <v>0</v>
      </c>
      <c r="BM76" s="214">
        <f>0.001*Stock!BM76*$F76</f>
        <v>0</v>
      </c>
      <c r="BN76" s="214">
        <f>0.001*Stock!BN76*$F76</f>
        <v>0</v>
      </c>
      <c r="BO76" s="214">
        <f>0.001*Stock!BO76*$F76</f>
        <v>0</v>
      </c>
      <c r="BP76" s="214">
        <f>0.001*Stock!BP76*$F76</f>
        <v>0</v>
      </c>
      <c r="BQ76" s="214">
        <f>0.001*Stock!BQ76*$F76</f>
        <v>0</v>
      </c>
      <c r="BR76" s="214">
        <f>0.001*Stock!BR76*$F76</f>
        <v>0</v>
      </c>
      <c r="BS76" s="214">
        <f>0.001*Stock!BS76*$F76</f>
        <v>0</v>
      </c>
      <c r="BT76" s="214">
        <f>0.001*Stock!BT76*$F76</f>
        <v>0</v>
      </c>
      <c r="BU76" s="214">
        <f>0.001*Stock!BU76*$F76</f>
        <v>0</v>
      </c>
      <c r="BV76" s="214">
        <f>0.001*Stock!BV76*$F76</f>
        <v>0</v>
      </c>
      <c r="BW76" s="214">
        <f>0.001*Stock!BW76*$F76</f>
        <v>0</v>
      </c>
      <c r="BX76" s="214">
        <f>0.001*Stock!BX76*$F76</f>
        <v>0</v>
      </c>
      <c r="BY76" s="214">
        <f>0.001*Stock!BY76*$F76</f>
        <v>0</v>
      </c>
      <c r="BZ76" s="214">
        <f>0.001*Stock!BZ76*$F76</f>
        <v>0</v>
      </c>
      <c r="CA76" s="214">
        <f>0.001*Stock!CA76*$F76</f>
        <v>0</v>
      </c>
      <c r="CB76" s="214">
        <f>0.001*Stock!CB76*$F76</f>
        <v>0</v>
      </c>
      <c r="CC76" s="214">
        <f>0.001*Stock!CC76*$F76</f>
        <v>0</v>
      </c>
      <c r="CD76" s="214">
        <f>0.001*Stock!CD76*$F76</f>
        <v>0</v>
      </c>
      <c r="CE76" s="214">
        <f>0.001*Stock!CE76*$F76</f>
        <v>0</v>
      </c>
    </row>
    <row r="77" spans="2:83" ht="24" x14ac:dyDescent="0.25">
      <c r="B77" s="307"/>
      <c r="C77" s="54" t="s">
        <v>10</v>
      </c>
      <c r="E77" s="35">
        <f t="shared" si="27"/>
        <v>12</v>
      </c>
      <c r="F77" s="64"/>
      <c r="G77" s="211"/>
      <c r="H77" s="211"/>
      <c r="I77" s="211"/>
      <c r="J77" s="211"/>
      <c r="K77" s="211"/>
      <c r="L77" s="211"/>
      <c r="M77" s="211"/>
      <c r="N77" s="211"/>
      <c r="O77" s="211"/>
      <c r="P77" s="211"/>
      <c r="Q77" s="211"/>
      <c r="R77" s="211"/>
      <c r="S77" s="211"/>
      <c r="T77" s="211"/>
      <c r="U77" s="211"/>
      <c r="V77" s="211"/>
      <c r="W77" s="100">
        <f ca="1">0.001*Stock!W77*$E77</f>
        <v>0.22149748228716096</v>
      </c>
      <c r="X77" s="100">
        <f ca="1">0.001*Stock!X77*$E77</f>
        <v>0.22819154874965047</v>
      </c>
      <c r="Y77" s="100">
        <f ca="1">0.001*Stock!Y77*$E77</f>
        <v>0.23530840077283552</v>
      </c>
      <c r="Z77" s="100">
        <f ca="1">0.001*Stock!Z77*$E77</f>
        <v>0.24283736162147995</v>
      </c>
      <c r="AA77" s="100">
        <f ca="1">0.001*Stock!AA77*$E77</f>
        <v>0.2508748803520412</v>
      </c>
      <c r="AB77" s="100">
        <f ca="1">0.001*Stock!AB77*$E77</f>
        <v>0.25951706560004245</v>
      </c>
      <c r="AC77" s="100">
        <f ca="1">0.001*Stock!AC77*$E77</f>
        <v>0.26885967505159014</v>
      </c>
      <c r="AD77" s="100">
        <f ca="1">0.001*Stock!AD77*$E77</f>
        <v>0.27889064858926815</v>
      </c>
      <c r="AE77" s="100">
        <f ca="1">0.001*Stock!AE77*$E77</f>
        <v>0.28959755310233837</v>
      </c>
      <c r="AF77" s="100">
        <f ca="1">0.001*Stock!AF77*$E77</f>
        <v>0.30119131495086426</v>
      </c>
      <c r="AG77" s="100">
        <f ca="1">0.001*Stock!AG77*$E77</f>
        <v>0.31398006407305601</v>
      </c>
      <c r="AH77" s="100">
        <f ca="1">0.001*Stock!AH77*$E77</f>
        <v>0.32735280172479997</v>
      </c>
      <c r="AI77" s="100">
        <f ca="1">0.001*Stock!AI77*$E77</f>
        <v>0.34111564383999993</v>
      </c>
      <c r="AJ77" s="100">
        <f ca="1">0.001*Stock!AJ77*$E77</f>
        <v>0.355161952</v>
      </c>
      <c r="AK77" s="100">
        <f ca="1">0.001*Stock!AK77*$E77</f>
        <v>0.36941738336000002</v>
      </c>
      <c r="AL77" s="100">
        <f ca="1">0.001*Stock!AL77*$E77</f>
        <v>0.38316585344000004</v>
      </c>
      <c r="AM77" s="100">
        <f ca="1">0.001*Stock!AM77*$E77</f>
        <v>0.3955501993142857</v>
      </c>
      <c r="AN77" s="100">
        <f ca="1">0.001*Stock!AN77*$E77</f>
        <v>0.40656082098285717</v>
      </c>
      <c r="AO77" s="100">
        <f ca="1">0.001*Stock!AO77*$E77</f>
        <v>0.41592343273142857</v>
      </c>
      <c r="AP77" s="100">
        <f ca="1">0.001*Stock!AP77*$E77</f>
        <v>0.42254626020571429</v>
      </c>
      <c r="AQ77" s="100">
        <f ca="1">0.001*Stock!AQ77*$E77</f>
        <v>0.42624968740571434</v>
      </c>
      <c r="AR77" s="100">
        <f ca="1">0.001*Stock!AR77*$E77</f>
        <v>0.42505689513142852</v>
      </c>
      <c r="AS77" s="100">
        <f ca="1">0.001*Stock!AS77*$E77</f>
        <v>0.4198194673371427</v>
      </c>
      <c r="AT77" s="100">
        <f ca="1">0.001*Stock!AT77*$E77</f>
        <v>0.41090290066285712</v>
      </c>
      <c r="AU77" s="214">
        <f>0.001*Stock!AU77*$E77</f>
        <v>0</v>
      </c>
      <c r="AV77" s="214">
        <f>0.001*Stock!AV77*$E77</f>
        <v>0</v>
      </c>
      <c r="AW77" s="214">
        <f>0.001*Stock!AW77*$E77</f>
        <v>0</v>
      </c>
      <c r="AX77" s="218">
        <f>0.001*Stock!AX77*(2*$E77/3+$F77/3)</f>
        <v>0</v>
      </c>
      <c r="AY77" s="218">
        <f>0.001*Stock!AY77*($E77/3+2*$F77/3)</f>
        <v>0</v>
      </c>
      <c r="AZ77" s="214">
        <f>0.001*Stock!AZ77*$F77</f>
        <v>0</v>
      </c>
      <c r="BA77" s="214">
        <f>0.001*Stock!BA77*$F77</f>
        <v>0</v>
      </c>
      <c r="BB77" s="214">
        <f>0.001*Stock!BB77*$F77</f>
        <v>0</v>
      </c>
      <c r="BC77" s="214">
        <f>0.001*Stock!BC77*$F77</f>
        <v>0</v>
      </c>
      <c r="BD77" s="214">
        <f>0.001*Stock!BD77*$F77</f>
        <v>0</v>
      </c>
      <c r="BE77" s="214">
        <f>0.001*Stock!BE77*$F77</f>
        <v>0</v>
      </c>
      <c r="BF77" s="214">
        <f>0.001*Stock!BF77*$F77</f>
        <v>0</v>
      </c>
      <c r="BG77" s="214">
        <f>0.001*Stock!BG77*$F77</f>
        <v>0</v>
      </c>
      <c r="BH77" s="214">
        <f>0.001*Stock!BH77*$F77</f>
        <v>0</v>
      </c>
      <c r="BI77" s="214">
        <f>0.001*Stock!BI77*$F77</f>
        <v>0</v>
      </c>
      <c r="BJ77" s="214">
        <f>0.001*Stock!BJ77*$F77</f>
        <v>0</v>
      </c>
      <c r="BK77" s="214">
        <f>0.001*Stock!BK77*$F77</f>
        <v>0</v>
      </c>
      <c r="BL77" s="214">
        <f>0.001*Stock!BL77*$F77</f>
        <v>0</v>
      </c>
      <c r="BM77" s="214">
        <f>0.001*Stock!BM77*$F77</f>
        <v>0</v>
      </c>
      <c r="BN77" s="214">
        <f>0.001*Stock!BN77*$F77</f>
        <v>0</v>
      </c>
      <c r="BO77" s="214">
        <f>0.001*Stock!BO77*$F77</f>
        <v>0</v>
      </c>
      <c r="BP77" s="214">
        <f>0.001*Stock!BP77*$F77</f>
        <v>0</v>
      </c>
      <c r="BQ77" s="214">
        <f>0.001*Stock!BQ77*$F77</f>
        <v>0</v>
      </c>
      <c r="BR77" s="214">
        <f>0.001*Stock!BR77*$F77</f>
        <v>0</v>
      </c>
      <c r="BS77" s="214">
        <f>0.001*Stock!BS77*$F77</f>
        <v>0</v>
      </c>
      <c r="BT77" s="214">
        <f>0.001*Stock!BT77*$F77</f>
        <v>0</v>
      </c>
      <c r="BU77" s="214">
        <f>0.001*Stock!BU77*$F77</f>
        <v>0</v>
      </c>
      <c r="BV77" s="214">
        <f>0.001*Stock!BV77*$F77</f>
        <v>0</v>
      </c>
      <c r="BW77" s="214">
        <f>0.001*Stock!BW77*$F77</f>
        <v>0</v>
      </c>
      <c r="BX77" s="214">
        <f>0.001*Stock!BX77*$F77</f>
        <v>0</v>
      </c>
      <c r="BY77" s="214">
        <f>0.001*Stock!BY77*$F77</f>
        <v>0</v>
      </c>
      <c r="BZ77" s="214">
        <f>0.001*Stock!BZ77*$F77</f>
        <v>0</v>
      </c>
      <c r="CA77" s="214">
        <f>0.001*Stock!CA77*$F77</f>
        <v>0</v>
      </c>
      <c r="CB77" s="214">
        <f>0.001*Stock!CB77*$F77</f>
        <v>0</v>
      </c>
      <c r="CC77" s="214">
        <f>0.001*Stock!CC77*$F77</f>
        <v>0</v>
      </c>
      <c r="CD77" s="214">
        <f>0.001*Stock!CD77*$F77</f>
        <v>0</v>
      </c>
      <c r="CE77" s="214">
        <f>0.001*Stock!CE77*$F77</f>
        <v>0</v>
      </c>
    </row>
    <row r="78" spans="2:83" x14ac:dyDescent="0.25">
      <c r="B78" s="307"/>
      <c r="C78" s="3" t="s">
        <v>75</v>
      </c>
      <c r="E78" s="35">
        <f ca="1">(SUM(W78:AW78))/(SUM(Stock!W78:AW78))*1000</f>
        <v>29.276850473260566</v>
      </c>
      <c r="F78" s="64"/>
      <c r="G78" s="20"/>
      <c r="H78" s="20"/>
      <c r="I78" s="20"/>
      <c r="J78" s="20"/>
      <c r="K78" s="20"/>
      <c r="L78" s="20"/>
      <c r="M78" s="20"/>
      <c r="N78" s="20"/>
      <c r="O78" s="20"/>
      <c r="P78" s="20"/>
      <c r="Q78" s="20"/>
      <c r="R78" s="20"/>
      <c r="S78" s="20"/>
      <c r="T78" s="20"/>
      <c r="U78" s="20"/>
      <c r="V78" s="20"/>
      <c r="W78" s="6">
        <f t="shared" ref="W78:CE78" ca="1" si="28">SUM(W73:W77)</f>
        <v>6.1556781323666829</v>
      </c>
      <c r="X78" s="6">
        <f t="shared" ca="1" si="28"/>
        <v>6.2592885336907758</v>
      </c>
      <c r="Y78" s="6">
        <f t="shared" ca="1" si="28"/>
        <v>6.3576810231463927</v>
      </c>
      <c r="Z78" s="6">
        <f t="shared" ca="1" si="28"/>
        <v>6.4495963915323653</v>
      </c>
      <c r="AA78" s="6">
        <f t="shared" ca="1" si="28"/>
        <v>6.53706088358663</v>
      </c>
      <c r="AB78" s="6">
        <f t="shared" ca="1" si="28"/>
        <v>6.6235332005635357</v>
      </c>
      <c r="AC78" s="6">
        <f t="shared" ca="1" si="28"/>
        <v>6.7124647225603464</v>
      </c>
      <c r="AD78" s="6">
        <f t="shared" ca="1" si="28"/>
        <v>6.8036038634230387</v>
      </c>
      <c r="AE78" s="6">
        <f t="shared" ca="1" si="28"/>
        <v>6.896691255982514</v>
      </c>
      <c r="AF78" s="6">
        <f t="shared" ca="1" si="28"/>
        <v>7.0029197834046535</v>
      </c>
      <c r="AG78" s="6">
        <f t="shared" ca="1" si="28"/>
        <v>7.1150639790975809</v>
      </c>
      <c r="AH78" s="6">
        <f t="shared" ca="1" si="28"/>
        <v>7.2297398776126265</v>
      </c>
      <c r="AI78" s="6">
        <f t="shared" ca="1" si="28"/>
        <v>7.348981206351751</v>
      </c>
      <c r="AJ78" s="6">
        <f t="shared" ca="1" si="28"/>
        <v>7.5008753399365116</v>
      </c>
      <c r="AK78" s="6">
        <f t="shared" ca="1" si="28"/>
        <v>7.6842309259814083</v>
      </c>
      <c r="AL78" s="6">
        <f t="shared" ca="1" si="28"/>
        <v>7.8910306595921025</v>
      </c>
      <c r="AM78" s="6">
        <f t="shared" ca="1" si="28"/>
        <v>8.098935988150858</v>
      </c>
      <c r="AN78" s="6">
        <f t="shared" ca="1" si="28"/>
        <v>8.3044556956798168</v>
      </c>
      <c r="AO78" s="6">
        <f t="shared" ca="1" si="28"/>
        <v>8.5057527181350405</v>
      </c>
      <c r="AP78" s="6">
        <f t="shared" ca="1" si="28"/>
        <v>8.6916318059707418</v>
      </c>
      <c r="AQ78" s="6">
        <f t="shared" ca="1" si="28"/>
        <v>8.8632453979023254</v>
      </c>
      <c r="AR78" s="6">
        <f t="shared" ca="1" si="28"/>
        <v>9.0122105191747046</v>
      </c>
      <c r="AS78" s="6">
        <f t="shared" ca="1" si="28"/>
        <v>9.120431745974706</v>
      </c>
      <c r="AT78" s="6">
        <f t="shared" ca="1" si="28"/>
        <v>9.1732504992195576</v>
      </c>
      <c r="AU78" s="30">
        <f t="shared" si="28"/>
        <v>0</v>
      </c>
      <c r="AV78" s="30">
        <f t="shared" si="28"/>
        <v>0</v>
      </c>
      <c r="AW78" s="30">
        <f t="shared" si="28"/>
        <v>0</v>
      </c>
      <c r="AX78" s="30">
        <f t="shared" si="28"/>
        <v>0</v>
      </c>
      <c r="AY78" s="30">
        <f t="shared" si="28"/>
        <v>0</v>
      </c>
      <c r="AZ78" s="30">
        <f t="shared" si="28"/>
        <v>0</v>
      </c>
      <c r="BA78" s="30">
        <f t="shared" si="28"/>
        <v>0</v>
      </c>
      <c r="BB78" s="30">
        <f t="shared" si="28"/>
        <v>0</v>
      </c>
      <c r="BC78" s="30">
        <f t="shared" si="28"/>
        <v>0</v>
      </c>
      <c r="BD78" s="30">
        <f t="shared" si="28"/>
        <v>0</v>
      </c>
      <c r="BE78" s="30">
        <f t="shared" si="28"/>
        <v>0</v>
      </c>
      <c r="BF78" s="30">
        <f t="shared" si="28"/>
        <v>0</v>
      </c>
      <c r="BG78" s="30">
        <f t="shared" si="28"/>
        <v>0</v>
      </c>
      <c r="BH78" s="30">
        <f t="shared" si="28"/>
        <v>0</v>
      </c>
      <c r="BI78" s="30">
        <f t="shared" si="28"/>
        <v>0</v>
      </c>
      <c r="BJ78" s="30">
        <f t="shared" si="28"/>
        <v>0</v>
      </c>
      <c r="BK78" s="30">
        <f t="shared" si="28"/>
        <v>0</v>
      </c>
      <c r="BL78" s="30">
        <f t="shared" si="28"/>
        <v>0</v>
      </c>
      <c r="BM78" s="30">
        <f t="shared" si="28"/>
        <v>0</v>
      </c>
      <c r="BN78" s="30">
        <f t="shared" si="28"/>
        <v>0</v>
      </c>
      <c r="BO78" s="30">
        <f t="shared" si="28"/>
        <v>0</v>
      </c>
      <c r="BP78" s="30">
        <f t="shared" si="28"/>
        <v>0</v>
      </c>
      <c r="BQ78" s="30">
        <f t="shared" si="28"/>
        <v>0</v>
      </c>
      <c r="BR78" s="30">
        <f t="shared" si="28"/>
        <v>0</v>
      </c>
      <c r="BS78" s="30">
        <f t="shared" si="28"/>
        <v>0</v>
      </c>
      <c r="BT78" s="30">
        <f t="shared" si="28"/>
        <v>0</v>
      </c>
      <c r="BU78" s="30">
        <f t="shared" si="28"/>
        <v>0</v>
      </c>
      <c r="BV78" s="30">
        <f t="shared" si="28"/>
        <v>0</v>
      </c>
      <c r="BW78" s="30">
        <f t="shared" si="28"/>
        <v>0</v>
      </c>
      <c r="BX78" s="30">
        <f t="shared" si="28"/>
        <v>0</v>
      </c>
      <c r="BY78" s="30">
        <f t="shared" si="28"/>
        <v>0</v>
      </c>
      <c r="BZ78" s="30">
        <f t="shared" si="28"/>
        <v>0</v>
      </c>
      <c r="CA78" s="30">
        <f t="shared" si="28"/>
        <v>0</v>
      </c>
      <c r="CB78" s="30">
        <f t="shared" si="28"/>
        <v>0</v>
      </c>
      <c r="CC78" s="30">
        <f t="shared" si="28"/>
        <v>0</v>
      </c>
      <c r="CD78" s="30">
        <f t="shared" si="28"/>
        <v>0</v>
      </c>
      <c r="CE78" s="30">
        <f t="shared" si="28"/>
        <v>0</v>
      </c>
    </row>
    <row r="79" spans="2:83" x14ac:dyDescent="0.25">
      <c r="B79" s="307" t="s">
        <v>1</v>
      </c>
      <c r="C79" s="54" t="s">
        <v>11</v>
      </c>
      <c r="E79" s="35">
        <f t="shared" ref="E79:E80" si="29">E129</f>
        <v>9.5</v>
      </c>
      <c r="F79" s="64"/>
      <c r="G79" s="211"/>
      <c r="H79" s="211"/>
      <c r="I79" s="211"/>
      <c r="J79" s="211"/>
      <c r="K79" s="211"/>
      <c r="L79" s="211"/>
      <c r="M79" s="211"/>
      <c r="N79" s="211"/>
      <c r="O79" s="211"/>
      <c r="P79" s="211"/>
      <c r="Q79" s="211"/>
      <c r="R79" s="211"/>
      <c r="S79" s="211"/>
      <c r="T79" s="211"/>
      <c r="U79" s="211"/>
      <c r="V79" s="211"/>
      <c r="W79" s="52">
        <f ca="1">0.001*Stock!W79*$E79</f>
        <v>1.1247917015660327</v>
      </c>
      <c r="X79" s="52">
        <f ca="1">0.001*Stock!X79*$E79</f>
        <v>1.2466018906289249</v>
      </c>
      <c r="Y79" s="52">
        <f ca="1">0.001*Stock!Y79*$E79</f>
        <v>1.3914465451432498</v>
      </c>
      <c r="Z79" s="52">
        <f ca="1">0.001*Stock!Z79*$E79</f>
        <v>1.5834183834924997</v>
      </c>
      <c r="AA79" s="52">
        <f ca="1">0.001*Stock!AA79*$E79</f>
        <v>1.8294426483250001</v>
      </c>
      <c r="AB79" s="52">
        <f ca="1">0.001*Stock!AB79*$E79</f>
        <v>2.14206960925</v>
      </c>
      <c r="AC79" s="52">
        <f ca="1">0.001*Stock!AC79*$E79</f>
        <v>2.5090662325000004</v>
      </c>
      <c r="AD79" s="52">
        <f ca="1">0.001*Stock!AD79*$E79</f>
        <v>2.9352069250000001</v>
      </c>
      <c r="AE79" s="52">
        <f ca="1">0.001*Stock!AE79*$E79</f>
        <v>3.4023632500000001</v>
      </c>
      <c r="AF79" s="52">
        <f ca="1">0.001*Stock!AF79*$E79</f>
        <v>3.8941925000000004</v>
      </c>
      <c r="AG79" s="52">
        <f ca="1">0.001*Stock!AG79*$E79</f>
        <v>4.3904250000000005</v>
      </c>
      <c r="AH79" s="52">
        <f ca="1">0.001*Stock!AH79*$E79</f>
        <v>4.8915500000000005</v>
      </c>
      <c r="AI79" s="52">
        <f ca="1">0.001*Stock!AI79*$E79</f>
        <v>5.3940999999999999</v>
      </c>
      <c r="AJ79" s="52">
        <f ca="1">0.001*Stock!AJ79*$E79</f>
        <v>5.9006632844999993</v>
      </c>
      <c r="AK79" s="52">
        <f ca="1">0.001*Stock!AK79*$E79</f>
        <v>6.5008599913399987</v>
      </c>
      <c r="AL79" s="52">
        <f ca="1">0.001*Stock!AL79*$E79</f>
        <v>7.5041253129599985</v>
      </c>
      <c r="AM79" s="52">
        <f ca="1">0.001*Stock!AM79*$E79</f>
        <v>8.9755273500799984</v>
      </c>
      <c r="AN79" s="52">
        <f ca="1">0.001*Stock!AN79*$E79</f>
        <v>10.980295964859998</v>
      </c>
      <c r="AO79" s="52">
        <f ca="1">0.001*Stock!AO79*$E79</f>
        <v>13.18999596486</v>
      </c>
      <c r="AP79" s="52">
        <f ca="1">0.001*Stock!AP79*$E79</f>
        <v>15.555082074560001</v>
      </c>
      <c r="AQ79" s="52">
        <f ca="1">0.001*Stock!AQ79*$E79</f>
        <v>17.72111460256</v>
      </c>
      <c r="AR79" s="52">
        <f ca="1">0.001*Stock!AR79*$E79</f>
        <v>19.571681713560004</v>
      </c>
      <c r="AS79" s="52">
        <f ca="1">0.001*Stock!AS79*$E79</f>
        <v>20.91346271486</v>
      </c>
      <c r="AT79" s="52">
        <f ca="1">0.001*Stock!AT79*$E79</f>
        <v>21.813997297859999</v>
      </c>
      <c r="AU79" s="214">
        <f>0.001*Stock!AU79*$E79</f>
        <v>0</v>
      </c>
      <c r="AV79" s="214">
        <f>0.001*Stock!AV79*$E79</f>
        <v>0</v>
      </c>
      <c r="AW79" s="214">
        <f>0.001*Stock!AW79*$E79</f>
        <v>0</v>
      </c>
      <c r="AX79" s="218">
        <f>0.001*Stock!AX79*(2*$E79/3+$F79/3)</f>
        <v>0</v>
      </c>
      <c r="AY79" s="218">
        <f>0.001*Stock!AY79*($E79/3+2*$F79/3)</f>
        <v>0</v>
      </c>
      <c r="AZ79" s="214">
        <f>0.001*Stock!AZ79*$F79</f>
        <v>0</v>
      </c>
      <c r="BA79" s="214">
        <f>0.001*Stock!BA79*$F79</f>
        <v>0</v>
      </c>
      <c r="BB79" s="214">
        <f>0.001*Stock!BB79*$F79</f>
        <v>0</v>
      </c>
      <c r="BC79" s="214">
        <f>0.001*Stock!BC79*$F79</f>
        <v>0</v>
      </c>
      <c r="BD79" s="214">
        <f>0.001*Stock!BD79*$F79</f>
        <v>0</v>
      </c>
      <c r="BE79" s="214">
        <f>0.001*Stock!BE79*$F79</f>
        <v>0</v>
      </c>
      <c r="BF79" s="214">
        <f>0.001*Stock!BF79*$F79</f>
        <v>0</v>
      </c>
      <c r="BG79" s="214">
        <f>0.001*Stock!BG79*$F79</f>
        <v>0</v>
      </c>
      <c r="BH79" s="214">
        <f>0.001*Stock!BH79*$F79</f>
        <v>0</v>
      </c>
      <c r="BI79" s="214">
        <f>0.001*Stock!BI79*$F79</f>
        <v>0</v>
      </c>
      <c r="BJ79" s="214">
        <f>0.001*Stock!BJ79*$F79</f>
        <v>0</v>
      </c>
      <c r="BK79" s="214">
        <f>0.001*Stock!BK79*$F79</f>
        <v>0</v>
      </c>
      <c r="BL79" s="214">
        <f>0.001*Stock!BL79*$F79</f>
        <v>0</v>
      </c>
      <c r="BM79" s="214">
        <f>0.001*Stock!BM79*$F79</f>
        <v>0</v>
      </c>
      <c r="BN79" s="214">
        <f>0.001*Stock!BN79*$F79</f>
        <v>0</v>
      </c>
      <c r="BO79" s="214">
        <f>0.001*Stock!BO79*$F79</f>
        <v>0</v>
      </c>
      <c r="BP79" s="214">
        <f>0.001*Stock!BP79*$F79</f>
        <v>0</v>
      </c>
      <c r="BQ79" s="214">
        <f>0.001*Stock!BQ79*$F79</f>
        <v>0</v>
      </c>
      <c r="BR79" s="214">
        <f>0.001*Stock!BR79*$F79</f>
        <v>0</v>
      </c>
      <c r="BS79" s="214">
        <f>0.001*Stock!BS79*$F79</f>
        <v>0</v>
      </c>
      <c r="BT79" s="214">
        <f>0.001*Stock!BT79*$F79</f>
        <v>0</v>
      </c>
      <c r="BU79" s="214">
        <f>0.001*Stock!BU79*$F79</f>
        <v>0</v>
      </c>
      <c r="BV79" s="214">
        <f>0.001*Stock!BV79*$F79</f>
        <v>0</v>
      </c>
      <c r="BW79" s="214">
        <f>0.001*Stock!BW79*$F79</f>
        <v>0</v>
      </c>
      <c r="BX79" s="214">
        <f>0.001*Stock!BX79*$F79</f>
        <v>0</v>
      </c>
      <c r="BY79" s="214">
        <f>0.001*Stock!BY79*$F79</f>
        <v>0</v>
      </c>
      <c r="BZ79" s="214">
        <f>0.001*Stock!BZ79*$F79</f>
        <v>0</v>
      </c>
      <c r="CA79" s="214">
        <f>0.001*Stock!CA79*$F79</f>
        <v>0</v>
      </c>
      <c r="CB79" s="214">
        <f>0.001*Stock!CB79*$F79</f>
        <v>0</v>
      </c>
      <c r="CC79" s="214">
        <f>0.001*Stock!CC79*$F79</f>
        <v>0</v>
      </c>
      <c r="CD79" s="214">
        <f>0.001*Stock!CD79*$F79</f>
        <v>0</v>
      </c>
      <c r="CE79" s="214">
        <f>0.001*Stock!CE79*$F79</f>
        <v>0</v>
      </c>
    </row>
    <row r="80" spans="2:83" x14ac:dyDescent="0.25">
      <c r="B80" s="307"/>
      <c r="C80" s="54" t="s">
        <v>12</v>
      </c>
      <c r="E80" s="35">
        <f t="shared" si="29"/>
        <v>11.5</v>
      </c>
      <c r="F80" s="64"/>
      <c r="G80" s="211"/>
      <c r="H80" s="211"/>
      <c r="I80" s="211"/>
      <c r="J80" s="211"/>
      <c r="K80" s="211"/>
      <c r="L80" s="211"/>
      <c r="M80" s="211"/>
      <c r="N80" s="211"/>
      <c r="O80" s="211"/>
      <c r="P80" s="211"/>
      <c r="Q80" s="211"/>
      <c r="R80" s="211"/>
      <c r="S80" s="211"/>
      <c r="T80" s="211"/>
      <c r="U80" s="211"/>
      <c r="V80" s="211"/>
      <c r="W80" s="52">
        <f ca="1">0.001*Stock!W80*$E80</f>
        <v>0.57261046633120938</v>
      </c>
      <c r="X80" s="52">
        <f ca="1">0.001*Stock!X80*$E80</f>
        <v>0.65520346633120941</v>
      </c>
      <c r="Y80" s="52">
        <f ca="1">0.001*Stock!Y80*$E80</f>
        <v>0.74338546633120939</v>
      </c>
      <c r="Z80" s="52">
        <f ca="1">0.001*Stock!Z80*$E80</f>
        <v>0.81926959857971804</v>
      </c>
      <c r="AA80" s="52">
        <f ca="1">0.001*Stock!AA80*$E80</f>
        <v>0.89239520397746441</v>
      </c>
      <c r="AB80" s="52">
        <f ca="1">0.001*Stock!AB80*$E80</f>
        <v>0.96969588219718283</v>
      </c>
      <c r="AC80" s="52">
        <f ca="1">0.001*Stock!AC80*$E80</f>
        <v>1.0516325913302031</v>
      </c>
      <c r="AD80" s="52">
        <f ca="1">0.001*Stock!AD80*$E80</f>
        <v>1.1378345625891144</v>
      </c>
      <c r="AE80" s="52">
        <f ca="1">0.001*Stock!AE80*$E80</f>
        <v>1.2278898306545714</v>
      </c>
      <c r="AF80" s="52">
        <f ca="1">0.001*Stock!AF80*$E80</f>
        <v>1.3248872562828571</v>
      </c>
      <c r="AG80" s="52">
        <f ca="1">0.001*Stock!AG80*$E80</f>
        <v>1.427518990314286</v>
      </c>
      <c r="AH80" s="52">
        <f ca="1">0.001*Stock!AH80*$E80</f>
        <v>1.5339951725714285</v>
      </c>
      <c r="AI80" s="52">
        <f ca="1">0.001*Stock!AI80*$E80</f>
        <v>1.6403805028571428</v>
      </c>
      <c r="AJ80" s="52">
        <f ca="1">0.001*Stock!AJ80*$E80</f>
        <v>1.7497746142857145</v>
      </c>
      <c r="AK80" s="52">
        <f ca="1">0.001*Stock!AK80*$E80</f>
        <v>1.8664998498385716</v>
      </c>
      <c r="AL80" s="52">
        <f ca="1">0.001*Stock!AL80*$E80</f>
        <v>1.9976656136399997</v>
      </c>
      <c r="AM80" s="52">
        <f ca="1">0.001*Stock!AM80*$E80</f>
        <v>2.1436320912428566</v>
      </c>
      <c r="AN80" s="52">
        <f ca="1">0.001*Stock!AN80*$E80</f>
        <v>2.3036008540757145</v>
      </c>
      <c r="AO80" s="52">
        <f ca="1">0.001*Stock!AO80*$E80</f>
        <v>2.4770042949957141</v>
      </c>
      <c r="AP80" s="52">
        <f ca="1">0.001*Stock!AP80*$E80</f>
        <v>2.6599393560928575</v>
      </c>
      <c r="AQ80" s="52">
        <f ca="1">0.001*Stock!AQ80*$E80</f>
        <v>2.8458252458571431</v>
      </c>
      <c r="AR80" s="52">
        <f ca="1">0.001*Stock!AR80*$E80</f>
        <v>3.0118842880714283</v>
      </c>
      <c r="AS80" s="52">
        <f ca="1">0.001*Stock!AS80*$E80</f>
        <v>3.1510898677357146</v>
      </c>
      <c r="AT80" s="52">
        <f ca="1">0.001*Stock!AT80*$E80</f>
        <v>3.2590144122357145</v>
      </c>
      <c r="AU80" s="214">
        <f>0.001*Stock!AU80*$E80</f>
        <v>0</v>
      </c>
      <c r="AV80" s="214">
        <f>0.001*Stock!AV80*$E80</f>
        <v>0</v>
      </c>
      <c r="AW80" s="214">
        <f>0.001*Stock!AW80*$E80</f>
        <v>0</v>
      </c>
      <c r="AX80" s="218">
        <f>0.001*Stock!AX80*(2*$E80/3+$F80/3)</f>
        <v>0</v>
      </c>
      <c r="AY80" s="218">
        <f>0.001*Stock!AY80*($E80/3+2*$F80/3)</f>
        <v>0</v>
      </c>
      <c r="AZ80" s="214">
        <f>0.001*Stock!AZ80*$F80</f>
        <v>0</v>
      </c>
      <c r="BA80" s="214">
        <f>0.001*Stock!BA80*$F80</f>
        <v>0</v>
      </c>
      <c r="BB80" s="214">
        <f>0.001*Stock!BB80*$F80</f>
        <v>0</v>
      </c>
      <c r="BC80" s="214">
        <f>0.001*Stock!BC80*$F80</f>
        <v>0</v>
      </c>
      <c r="BD80" s="214">
        <f>0.001*Stock!BD80*$F80</f>
        <v>0</v>
      </c>
      <c r="BE80" s="214">
        <f>0.001*Stock!BE80*$F80</f>
        <v>0</v>
      </c>
      <c r="BF80" s="214">
        <f>0.001*Stock!BF80*$F80</f>
        <v>0</v>
      </c>
      <c r="BG80" s="214">
        <f>0.001*Stock!BG80*$F80</f>
        <v>0</v>
      </c>
      <c r="BH80" s="214">
        <f>0.001*Stock!BH80*$F80</f>
        <v>0</v>
      </c>
      <c r="BI80" s="214">
        <f>0.001*Stock!BI80*$F80</f>
        <v>0</v>
      </c>
      <c r="BJ80" s="214">
        <f>0.001*Stock!BJ80*$F80</f>
        <v>0</v>
      </c>
      <c r="BK80" s="214">
        <f>0.001*Stock!BK80*$F80</f>
        <v>0</v>
      </c>
      <c r="BL80" s="214">
        <f>0.001*Stock!BL80*$F80</f>
        <v>0</v>
      </c>
      <c r="BM80" s="214">
        <f>0.001*Stock!BM80*$F80</f>
        <v>0</v>
      </c>
      <c r="BN80" s="214">
        <f>0.001*Stock!BN80*$F80</f>
        <v>0</v>
      </c>
      <c r="BO80" s="214">
        <f>0.001*Stock!BO80*$F80</f>
        <v>0</v>
      </c>
      <c r="BP80" s="214">
        <f>0.001*Stock!BP80*$F80</f>
        <v>0</v>
      </c>
      <c r="BQ80" s="214">
        <f>0.001*Stock!BQ80*$F80</f>
        <v>0</v>
      </c>
      <c r="BR80" s="214">
        <f>0.001*Stock!BR80*$F80</f>
        <v>0</v>
      </c>
      <c r="BS80" s="214">
        <f>0.001*Stock!BS80*$F80</f>
        <v>0</v>
      </c>
      <c r="BT80" s="214">
        <f>0.001*Stock!BT80*$F80</f>
        <v>0</v>
      </c>
      <c r="BU80" s="214">
        <f>0.001*Stock!BU80*$F80</f>
        <v>0</v>
      </c>
      <c r="BV80" s="214">
        <f>0.001*Stock!BV80*$F80</f>
        <v>0</v>
      </c>
      <c r="BW80" s="214">
        <f>0.001*Stock!BW80*$F80</f>
        <v>0</v>
      </c>
      <c r="BX80" s="214">
        <f>0.001*Stock!BX80*$F80</f>
        <v>0</v>
      </c>
      <c r="BY80" s="214">
        <f>0.001*Stock!BY80*$F80</f>
        <v>0</v>
      </c>
      <c r="BZ80" s="214">
        <f>0.001*Stock!BZ80*$F80</f>
        <v>0</v>
      </c>
      <c r="CA80" s="214">
        <f>0.001*Stock!CA80*$F80</f>
        <v>0</v>
      </c>
      <c r="CB80" s="214">
        <f>0.001*Stock!CB80*$F80</f>
        <v>0</v>
      </c>
      <c r="CC80" s="214">
        <f>0.001*Stock!CC80*$F80</f>
        <v>0</v>
      </c>
      <c r="CD80" s="214">
        <f>0.001*Stock!CD80*$F80</f>
        <v>0</v>
      </c>
      <c r="CE80" s="214">
        <f>0.001*Stock!CE80*$F80</f>
        <v>0</v>
      </c>
    </row>
    <row r="81" spans="2:83" x14ac:dyDescent="0.25">
      <c r="B81" s="307"/>
      <c r="C81" s="3" t="s">
        <v>76</v>
      </c>
      <c r="E81" s="35">
        <f ca="1">(SUM(W81:AW81))/(SUM(Stock!W81:AW81))*1000</f>
        <v>9.8119278306840485</v>
      </c>
      <c r="F81" s="64"/>
      <c r="G81" s="20"/>
      <c r="H81" s="20"/>
      <c r="I81" s="20"/>
      <c r="J81" s="20"/>
      <c r="K81" s="20"/>
      <c r="L81" s="20"/>
      <c r="M81" s="20"/>
      <c r="N81" s="20"/>
      <c r="O81" s="20"/>
      <c r="P81" s="20"/>
      <c r="Q81" s="20"/>
      <c r="R81" s="20"/>
      <c r="S81" s="20"/>
      <c r="T81" s="20"/>
      <c r="U81" s="20"/>
      <c r="V81" s="20"/>
      <c r="W81" s="6">
        <f t="shared" ref="W81:CE81" ca="1" si="30">SUM(W79:W80)</f>
        <v>1.6974021678972422</v>
      </c>
      <c r="X81" s="6">
        <f t="shared" ca="1" si="30"/>
        <v>1.9018053569601343</v>
      </c>
      <c r="Y81" s="6">
        <f t="shared" ca="1" si="30"/>
        <v>2.134832011474459</v>
      </c>
      <c r="Z81" s="6">
        <f t="shared" ca="1" si="30"/>
        <v>2.4026879820722176</v>
      </c>
      <c r="AA81" s="6">
        <f t="shared" ca="1" si="30"/>
        <v>2.7218378523024644</v>
      </c>
      <c r="AB81" s="6">
        <f t="shared" ca="1" si="30"/>
        <v>3.1117654914471826</v>
      </c>
      <c r="AC81" s="6">
        <f t="shared" ca="1" si="30"/>
        <v>3.5606988238302035</v>
      </c>
      <c r="AD81" s="6">
        <f t="shared" ca="1" si="30"/>
        <v>4.0730414875891148</v>
      </c>
      <c r="AE81" s="6">
        <f t="shared" ca="1" si="30"/>
        <v>4.6302530806545716</v>
      </c>
      <c r="AF81" s="6">
        <f t="shared" ca="1" si="30"/>
        <v>5.2190797562828575</v>
      </c>
      <c r="AG81" s="6">
        <f t="shared" ca="1" si="30"/>
        <v>5.8179439903142862</v>
      </c>
      <c r="AH81" s="6">
        <f t="shared" ca="1" si="30"/>
        <v>6.4255451725714288</v>
      </c>
      <c r="AI81" s="6">
        <f t="shared" ca="1" si="30"/>
        <v>7.0344805028571429</v>
      </c>
      <c r="AJ81" s="6">
        <f t="shared" ca="1" si="30"/>
        <v>7.6504378987857136</v>
      </c>
      <c r="AK81" s="6">
        <f t="shared" ca="1" si="30"/>
        <v>8.3673598411785708</v>
      </c>
      <c r="AL81" s="6">
        <f t="shared" ca="1" si="30"/>
        <v>9.5017909265999982</v>
      </c>
      <c r="AM81" s="6">
        <f t="shared" ca="1" si="30"/>
        <v>11.119159441322855</v>
      </c>
      <c r="AN81" s="6">
        <f t="shared" ca="1" si="30"/>
        <v>13.283896818935713</v>
      </c>
      <c r="AO81" s="6">
        <f t="shared" ca="1" si="30"/>
        <v>15.667000259855714</v>
      </c>
      <c r="AP81" s="6">
        <f t="shared" ca="1" si="30"/>
        <v>18.215021430652858</v>
      </c>
      <c r="AQ81" s="6">
        <f t="shared" ca="1" si="30"/>
        <v>20.566939848417142</v>
      </c>
      <c r="AR81" s="6">
        <f t="shared" ca="1" si="30"/>
        <v>22.583566001631432</v>
      </c>
      <c r="AS81" s="6">
        <f t="shared" ca="1" si="30"/>
        <v>24.064552582595713</v>
      </c>
      <c r="AT81" s="6">
        <f t="shared" ca="1" si="30"/>
        <v>25.073011710095713</v>
      </c>
      <c r="AU81" s="30">
        <f t="shared" si="30"/>
        <v>0</v>
      </c>
      <c r="AV81" s="30">
        <f t="shared" si="30"/>
        <v>0</v>
      </c>
      <c r="AW81" s="30">
        <f t="shared" si="30"/>
        <v>0</v>
      </c>
      <c r="AX81" s="30">
        <f t="shared" si="30"/>
        <v>0</v>
      </c>
      <c r="AY81" s="30">
        <f t="shared" si="30"/>
        <v>0</v>
      </c>
      <c r="AZ81" s="30">
        <f t="shared" si="30"/>
        <v>0</v>
      </c>
      <c r="BA81" s="30">
        <f t="shared" si="30"/>
        <v>0</v>
      </c>
      <c r="BB81" s="30">
        <f t="shared" si="30"/>
        <v>0</v>
      </c>
      <c r="BC81" s="30">
        <f t="shared" si="30"/>
        <v>0</v>
      </c>
      <c r="BD81" s="30">
        <f t="shared" si="30"/>
        <v>0</v>
      </c>
      <c r="BE81" s="30">
        <f t="shared" si="30"/>
        <v>0</v>
      </c>
      <c r="BF81" s="30">
        <f t="shared" si="30"/>
        <v>0</v>
      </c>
      <c r="BG81" s="30">
        <f t="shared" si="30"/>
        <v>0</v>
      </c>
      <c r="BH81" s="30">
        <f t="shared" si="30"/>
        <v>0</v>
      </c>
      <c r="BI81" s="30">
        <f t="shared" si="30"/>
        <v>0</v>
      </c>
      <c r="BJ81" s="30">
        <f t="shared" si="30"/>
        <v>0</v>
      </c>
      <c r="BK81" s="30">
        <f t="shared" si="30"/>
        <v>0</v>
      </c>
      <c r="BL81" s="30">
        <f t="shared" si="30"/>
        <v>0</v>
      </c>
      <c r="BM81" s="30">
        <f t="shared" si="30"/>
        <v>0</v>
      </c>
      <c r="BN81" s="30">
        <f t="shared" si="30"/>
        <v>0</v>
      </c>
      <c r="BO81" s="30">
        <f t="shared" si="30"/>
        <v>0</v>
      </c>
      <c r="BP81" s="30">
        <f t="shared" si="30"/>
        <v>0</v>
      </c>
      <c r="BQ81" s="30">
        <f t="shared" si="30"/>
        <v>0</v>
      </c>
      <c r="BR81" s="30">
        <f t="shared" si="30"/>
        <v>0</v>
      </c>
      <c r="BS81" s="30">
        <f t="shared" si="30"/>
        <v>0</v>
      </c>
      <c r="BT81" s="30">
        <f t="shared" si="30"/>
        <v>0</v>
      </c>
      <c r="BU81" s="30">
        <f t="shared" si="30"/>
        <v>0</v>
      </c>
      <c r="BV81" s="30">
        <f t="shared" si="30"/>
        <v>0</v>
      </c>
      <c r="BW81" s="30">
        <f t="shared" si="30"/>
        <v>0</v>
      </c>
      <c r="BX81" s="30">
        <f t="shared" si="30"/>
        <v>0</v>
      </c>
      <c r="BY81" s="30">
        <f t="shared" si="30"/>
        <v>0</v>
      </c>
      <c r="BZ81" s="30">
        <f t="shared" si="30"/>
        <v>0</v>
      </c>
      <c r="CA81" s="30">
        <f t="shared" si="30"/>
        <v>0</v>
      </c>
      <c r="CB81" s="30">
        <f t="shared" si="30"/>
        <v>0</v>
      </c>
      <c r="CC81" s="30">
        <f t="shared" si="30"/>
        <v>0</v>
      </c>
      <c r="CD81" s="30">
        <f t="shared" si="30"/>
        <v>0</v>
      </c>
      <c r="CE81" s="30">
        <f t="shared" si="30"/>
        <v>0</v>
      </c>
    </row>
    <row r="82" spans="2:83" ht="24" x14ac:dyDescent="0.25">
      <c r="B82" s="307" t="s">
        <v>73</v>
      </c>
      <c r="C82" s="54" t="s">
        <v>13</v>
      </c>
      <c r="E82" s="35">
        <f t="shared" ref="E82:E87" si="31">E132</f>
        <v>35</v>
      </c>
      <c r="F82" s="64"/>
      <c r="G82" s="211"/>
      <c r="H82" s="211"/>
      <c r="I82" s="211"/>
      <c r="J82" s="211"/>
      <c r="K82" s="211"/>
      <c r="L82" s="211"/>
      <c r="M82" s="211"/>
      <c r="N82" s="211"/>
      <c r="O82" s="211"/>
      <c r="P82" s="211"/>
      <c r="Q82" s="211"/>
      <c r="R82" s="211"/>
      <c r="S82" s="211"/>
      <c r="T82" s="211"/>
      <c r="U82" s="211"/>
      <c r="V82" s="211"/>
      <c r="W82" s="52">
        <f ca="1">0.001*Stock!W82*$E82</f>
        <v>1.783099896253419</v>
      </c>
      <c r="X82" s="52">
        <f ca="1">0.001*Stock!X82*$E82</f>
        <v>2.1881535005048089</v>
      </c>
      <c r="Y82" s="52">
        <f ca="1">0.001*Stock!Y82*$E82</f>
        <v>2.7310271590319122</v>
      </c>
      <c r="Z82" s="52">
        <f ca="1">0.001*Stock!Z82*$E82</f>
        <v>3.3986959611820216</v>
      </c>
      <c r="AA82" s="52">
        <f ca="1">0.001*Stock!AA82*$E82</f>
        <v>4.1735950280735175</v>
      </c>
      <c r="AB82" s="52">
        <f ca="1">0.001*Stock!AB82*$E82</f>
        <v>5.0553433442559292</v>
      </c>
      <c r="AC82" s="52">
        <f ca="1">0.001*Stock!AC82*$E82</f>
        <v>5.9950763017688207</v>
      </c>
      <c r="AD82" s="52">
        <f ca="1">0.001*Stock!AD82*$E82</f>
        <v>6.94723836168966</v>
      </c>
      <c r="AE82" s="52">
        <f ca="1">0.001*Stock!AE82*$E82</f>
        <v>7.9098304858974542</v>
      </c>
      <c r="AF82" s="52">
        <f ca="1">0.001*Stock!AF82*$E82</f>
        <v>8.8803732811369915</v>
      </c>
      <c r="AG82" s="52">
        <f ca="1">0.001*Stock!AG82*$E82</f>
        <v>9.8562355729674049</v>
      </c>
      <c r="AH82" s="52">
        <f ca="1">0.001*Stock!AH82*$E82</f>
        <v>10.83560542469403</v>
      </c>
      <c r="AI82" s="52">
        <f ca="1">0.001*Stock!AI82*$E82</f>
        <v>11.815553603467267</v>
      </c>
      <c r="AJ82" s="52">
        <f ca="1">0.001*Stock!AJ82*$E82</f>
        <v>12.788572944508397</v>
      </c>
      <c r="AK82" s="52">
        <f ca="1">0.001*Stock!AK82*$E82</f>
        <v>13.742211474093258</v>
      </c>
      <c r="AL82" s="52">
        <f ca="1">0.001*Stock!AL82*$E82</f>
        <v>14.655671255003405</v>
      </c>
      <c r="AM82" s="52">
        <f ca="1">0.001*Stock!AM82*$E82</f>
        <v>15.504212650418502</v>
      </c>
      <c r="AN82" s="52">
        <f ca="1">0.001*Stock!AN82*$E82</f>
        <v>16.268224046218684</v>
      </c>
      <c r="AO82" s="52">
        <f ca="1">0.001*Stock!AO82*$E82</f>
        <v>16.934662435592394</v>
      </c>
      <c r="AP82" s="52">
        <f ca="1">0.001*Stock!AP82*$E82</f>
        <v>17.506084525196762</v>
      </c>
      <c r="AQ82" s="52">
        <f ca="1">0.001*Stock!AQ82*$E82</f>
        <v>17.96746752340713</v>
      </c>
      <c r="AR82" s="52">
        <f ca="1">0.001*Stock!AR82*$E82</f>
        <v>18.31407802327341</v>
      </c>
      <c r="AS82" s="52">
        <f ca="1">0.001*Stock!AS82*$E82</f>
        <v>18.625171059463657</v>
      </c>
      <c r="AT82" s="52">
        <f ca="1">0.001*Stock!AT82*$E82</f>
        <v>19.123888949764861</v>
      </c>
      <c r="AU82" s="214">
        <f>0.001*Stock!AU82*$E82</f>
        <v>0</v>
      </c>
      <c r="AV82" s="214">
        <f>0.001*Stock!AV82*$E82</f>
        <v>0</v>
      </c>
      <c r="AW82" s="214">
        <f>0.001*Stock!AW82*$E82</f>
        <v>0</v>
      </c>
      <c r="AX82" s="218">
        <f>0.001*Stock!AX82*(2*$E82/3+$F82/3)</f>
        <v>0</v>
      </c>
      <c r="AY82" s="218">
        <f>0.001*Stock!AY82*($E82/3+2*$F82/3)</f>
        <v>0</v>
      </c>
      <c r="AZ82" s="214">
        <f>0.001*Stock!AZ82*$F82</f>
        <v>0</v>
      </c>
      <c r="BA82" s="214">
        <f>0.001*Stock!BA82*$F82</f>
        <v>0</v>
      </c>
      <c r="BB82" s="214">
        <f>0.001*Stock!BB82*$F82</f>
        <v>0</v>
      </c>
      <c r="BC82" s="214">
        <f>0.001*Stock!BC82*$F82</f>
        <v>0</v>
      </c>
      <c r="BD82" s="214">
        <f>0.001*Stock!BD82*$F82</f>
        <v>0</v>
      </c>
      <c r="BE82" s="214">
        <f>0.001*Stock!BE82*$F82</f>
        <v>0</v>
      </c>
      <c r="BF82" s="214">
        <f>0.001*Stock!BF82*$F82</f>
        <v>0</v>
      </c>
      <c r="BG82" s="214">
        <f>0.001*Stock!BG82*$F82</f>
        <v>0</v>
      </c>
      <c r="BH82" s="214">
        <f>0.001*Stock!BH82*$F82</f>
        <v>0</v>
      </c>
      <c r="BI82" s="214">
        <f>0.001*Stock!BI82*$F82</f>
        <v>0</v>
      </c>
      <c r="BJ82" s="214">
        <f>0.001*Stock!BJ82*$F82</f>
        <v>0</v>
      </c>
      <c r="BK82" s="214">
        <f>0.001*Stock!BK82*$F82</f>
        <v>0</v>
      </c>
      <c r="BL82" s="214">
        <f>0.001*Stock!BL82*$F82</f>
        <v>0</v>
      </c>
      <c r="BM82" s="214">
        <f>0.001*Stock!BM82*$F82</f>
        <v>0</v>
      </c>
      <c r="BN82" s="214">
        <f>0.001*Stock!BN82*$F82</f>
        <v>0</v>
      </c>
      <c r="BO82" s="214">
        <f>0.001*Stock!BO82*$F82</f>
        <v>0</v>
      </c>
      <c r="BP82" s="214">
        <f>0.001*Stock!BP82*$F82</f>
        <v>0</v>
      </c>
      <c r="BQ82" s="214">
        <f>0.001*Stock!BQ82*$F82</f>
        <v>0</v>
      </c>
      <c r="BR82" s="214">
        <f>0.001*Stock!BR82*$F82</f>
        <v>0</v>
      </c>
      <c r="BS82" s="214">
        <f>0.001*Stock!BS82*$F82</f>
        <v>0</v>
      </c>
      <c r="BT82" s="214">
        <f>0.001*Stock!BT82*$F82</f>
        <v>0</v>
      </c>
      <c r="BU82" s="214">
        <f>0.001*Stock!BU82*$F82</f>
        <v>0</v>
      </c>
      <c r="BV82" s="214">
        <f>0.001*Stock!BV82*$F82</f>
        <v>0</v>
      </c>
      <c r="BW82" s="214">
        <f>0.001*Stock!BW82*$F82</f>
        <v>0</v>
      </c>
      <c r="BX82" s="214">
        <f>0.001*Stock!BX82*$F82</f>
        <v>0</v>
      </c>
      <c r="BY82" s="214">
        <f>0.001*Stock!BY82*$F82</f>
        <v>0</v>
      </c>
      <c r="BZ82" s="214">
        <f>0.001*Stock!BZ82*$F82</f>
        <v>0</v>
      </c>
      <c r="CA82" s="214">
        <f>0.001*Stock!CA82*$F82</f>
        <v>0</v>
      </c>
      <c r="CB82" s="214">
        <f>0.001*Stock!CB82*$F82</f>
        <v>0</v>
      </c>
      <c r="CC82" s="214">
        <f>0.001*Stock!CC82*$F82</f>
        <v>0</v>
      </c>
      <c r="CD82" s="214">
        <f>0.001*Stock!CD82*$F82</f>
        <v>0</v>
      </c>
      <c r="CE82" s="214">
        <f>0.001*Stock!CE82*$F82</f>
        <v>0</v>
      </c>
    </row>
    <row r="83" spans="2:83" x14ac:dyDescent="0.25">
      <c r="B83" s="307"/>
      <c r="C83" s="54" t="s">
        <v>14</v>
      </c>
      <c r="E83" s="35">
        <f t="shared" si="31"/>
        <v>250</v>
      </c>
      <c r="F83" s="64"/>
      <c r="G83" s="211"/>
      <c r="H83" s="211"/>
      <c r="I83" s="211"/>
      <c r="J83" s="211"/>
      <c r="K83" s="211"/>
      <c r="L83" s="211"/>
      <c r="M83" s="211"/>
      <c r="N83" s="211"/>
      <c r="O83" s="211"/>
      <c r="P83" s="211"/>
      <c r="Q83" s="211"/>
      <c r="R83" s="211"/>
      <c r="S83" s="211"/>
      <c r="T83" s="211"/>
      <c r="U83" s="211"/>
      <c r="V83" s="211"/>
      <c r="W83" s="52">
        <f ca="1">0.001*Stock!W83*$E83</f>
        <v>5.8266666666666671</v>
      </c>
      <c r="X83" s="52">
        <f ca="1">0.001*Stock!X83*$E83</f>
        <v>10.200000000000001</v>
      </c>
      <c r="Y83" s="52">
        <f ca="1">0.001*Stock!Y83*$E83</f>
        <v>18.000000000000007</v>
      </c>
      <c r="Z83" s="52">
        <f ca="1">0.001*Stock!Z83*$E83</f>
        <v>27.481481481481485</v>
      </c>
      <c r="AA83" s="52">
        <f ca="1">0.001*Stock!AA83*$E83</f>
        <v>34.370370370370381</v>
      </c>
      <c r="AB83" s="52">
        <f ca="1">0.001*Stock!AB83*$E83</f>
        <v>38.074074074074083</v>
      </c>
      <c r="AC83" s="52">
        <f ca="1">0.001*Stock!AC83*$E83</f>
        <v>39.703703703703709</v>
      </c>
      <c r="AD83" s="52">
        <f ca="1">0.001*Stock!AD83*$E83</f>
        <v>40</v>
      </c>
      <c r="AE83" s="52">
        <f ca="1">0.001*Stock!AE83*$E83</f>
        <v>40</v>
      </c>
      <c r="AF83" s="52">
        <f ca="1">0.001*Stock!AF83*$E83</f>
        <v>40</v>
      </c>
      <c r="AG83" s="52">
        <f ca="1">0.001*Stock!AG83*$E83</f>
        <v>40</v>
      </c>
      <c r="AH83" s="52">
        <f ca="1">0.001*Stock!AH83*$E83</f>
        <v>40</v>
      </c>
      <c r="AI83" s="52">
        <f ca="1">0.001*Stock!AI83*$E83</f>
        <v>40</v>
      </c>
      <c r="AJ83" s="52">
        <f ca="1">0.001*Stock!AJ83*$E83</f>
        <v>40</v>
      </c>
      <c r="AK83" s="52">
        <f ca="1">0.001*Stock!AK83*$E83</f>
        <v>40</v>
      </c>
      <c r="AL83" s="52">
        <f ca="1">0.001*Stock!AL83*$E83</f>
        <v>40</v>
      </c>
      <c r="AM83" s="52">
        <f ca="1">0.001*Stock!AM83*$E83</f>
        <v>38</v>
      </c>
      <c r="AN83" s="52">
        <f ca="1">0.001*Stock!AN83*$E83</f>
        <v>33.333333333333343</v>
      </c>
      <c r="AO83" s="52">
        <f ca="1">0.001*Stock!AO83*$E83</f>
        <v>27.688888888888894</v>
      </c>
      <c r="AP83" s="52">
        <f ca="1">0.001*Stock!AP83*$E83</f>
        <v>23.229629629629631</v>
      </c>
      <c r="AQ83" s="52">
        <f ca="1">0.001*Stock!AQ83*$E83</f>
        <v>20.800000000000004</v>
      </c>
      <c r="AR83" s="52">
        <f ca="1">0.001*Stock!AR83*$E83</f>
        <v>19.170370370370371</v>
      </c>
      <c r="AS83" s="52">
        <f ca="1">0.001*Stock!AS83*$E83</f>
        <v>18.11851851851852</v>
      </c>
      <c r="AT83" s="52">
        <f ca="1">0.001*Stock!AT83*$E83</f>
        <v>17.407407407407408</v>
      </c>
      <c r="AU83" s="214">
        <f>0.001*Stock!AU83*$E83</f>
        <v>0</v>
      </c>
      <c r="AV83" s="214">
        <f>0.001*Stock!AV83*$E83</f>
        <v>0</v>
      </c>
      <c r="AW83" s="214">
        <f>0.001*Stock!AW83*$E83</f>
        <v>0</v>
      </c>
      <c r="AX83" s="218">
        <f>0.001*Stock!AX83*(2*$E83/3+$F83/3)</f>
        <v>0</v>
      </c>
      <c r="AY83" s="218">
        <f>0.001*Stock!AY83*($E83/3+2*$F83/3)</f>
        <v>0</v>
      </c>
      <c r="AZ83" s="214">
        <f>0.001*Stock!AZ83*$F83</f>
        <v>0</v>
      </c>
      <c r="BA83" s="214">
        <f>0.001*Stock!BA83*$F83</f>
        <v>0</v>
      </c>
      <c r="BB83" s="214">
        <f>0.001*Stock!BB83*$F83</f>
        <v>0</v>
      </c>
      <c r="BC83" s="214">
        <f>0.001*Stock!BC83*$F83</f>
        <v>0</v>
      </c>
      <c r="BD83" s="214">
        <f>0.001*Stock!BD83*$F83</f>
        <v>0</v>
      </c>
      <c r="BE83" s="214">
        <f>0.001*Stock!BE83*$F83</f>
        <v>0</v>
      </c>
      <c r="BF83" s="214">
        <f>0.001*Stock!BF83*$F83</f>
        <v>0</v>
      </c>
      <c r="BG83" s="214">
        <f>0.001*Stock!BG83*$F83</f>
        <v>0</v>
      </c>
      <c r="BH83" s="214">
        <f>0.001*Stock!BH83*$F83</f>
        <v>0</v>
      </c>
      <c r="BI83" s="214">
        <f>0.001*Stock!BI83*$F83</f>
        <v>0</v>
      </c>
      <c r="BJ83" s="214">
        <f>0.001*Stock!BJ83*$F83</f>
        <v>0</v>
      </c>
      <c r="BK83" s="214">
        <f>0.001*Stock!BK83*$F83</f>
        <v>0</v>
      </c>
      <c r="BL83" s="214">
        <f>0.001*Stock!BL83*$F83</f>
        <v>0</v>
      </c>
      <c r="BM83" s="214">
        <f>0.001*Stock!BM83*$F83</f>
        <v>0</v>
      </c>
      <c r="BN83" s="214">
        <f>0.001*Stock!BN83*$F83</f>
        <v>0</v>
      </c>
      <c r="BO83" s="214">
        <f>0.001*Stock!BO83*$F83</f>
        <v>0</v>
      </c>
      <c r="BP83" s="214">
        <f>0.001*Stock!BP83*$F83</f>
        <v>0</v>
      </c>
      <c r="BQ83" s="214">
        <f>0.001*Stock!BQ83*$F83</f>
        <v>0</v>
      </c>
      <c r="BR83" s="214">
        <f>0.001*Stock!BR83*$F83</f>
        <v>0</v>
      </c>
      <c r="BS83" s="214">
        <f>0.001*Stock!BS83*$F83</f>
        <v>0</v>
      </c>
      <c r="BT83" s="214">
        <f>0.001*Stock!BT83*$F83</f>
        <v>0</v>
      </c>
      <c r="BU83" s="214">
        <f>0.001*Stock!BU83*$F83</f>
        <v>0</v>
      </c>
      <c r="BV83" s="214">
        <f>0.001*Stock!BV83*$F83</f>
        <v>0</v>
      </c>
      <c r="BW83" s="214">
        <f>0.001*Stock!BW83*$F83</f>
        <v>0</v>
      </c>
      <c r="BX83" s="214">
        <f>0.001*Stock!BX83*$F83</f>
        <v>0</v>
      </c>
      <c r="BY83" s="214">
        <f>0.001*Stock!BY83*$F83</f>
        <v>0</v>
      </c>
      <c r="BZ83" s="214">
        <f>0.001*Stock!BZ83*$F83</f>
        <v>0</v>
      </c>
      <c r="CA83" s="214">
        <f>0.001*Stock!CA83*$F83</f>
        <v>0</v>
      </c>
      <c r="CB83" s="214">
        <f>0.001*Stock!CB83*$F83</f>
        <v>0</v>
      </c>
      <c r="CC83" s="214">
        <f>0.001*Stock!CC83*$F83</f>
        <v>0</v>
      </c>
      <c r="CD83" s="214">
        <f>0.001*Stock!CD83*$F83</f>
        <v>0</v>
      </c>
      <c r="CE83" s="214">
        <f>0.001*Stock!CE83*$F83</f>
        <v>0</v>
      </c>
    </row>
    <row r="84" spans="2:83" x14ac:dyDescent="0.25">
      <c r="B84" s="307"/>
      <c r="C84" s="54" t="s">
        <v>15</v>
      </c>
      <c r="E84" s="35">
        <f t="shared" si="31"/>
        <v>35</v>
      </c>
      <c r="F84" s="64"/>
      <c r="G84" s="211"/>
      <c r="H84" s="211"/>
      <c r="I84" s="211"/>
      <c r="J84" s="211"/>
      <c r="K84" s="211"/>
      <c r="L84" s="211"/>
      <c r="M84" s="211"/>
      <c r="N84" s="211"/>
      <c r="O84" s="211"/>
      <c r="P84" s="211"/>
      <c r="Q84" s="211"/>
      <c r="R84" s="211"/>
      <c r="S84" s="211"/>
      <c r="T84" s="211"/>
      <c r="U84" s="211"/>
      <c r="V84" s="211"/>
      <c r="W84" s="52">
        <f ca="1">0.001*Stock!W84*$E84</f>
        <v>5.7706328711111121</v>
      </c>
      <c r="X84" s="52">
        <f ca="1">0.001*Stock!X84*$E84</f>
        <v>6.1984106488888902</v>
      </c>
      <c r="Y84" s="52">
        <f ca="1">0.001*Stock!Y84*$E84</f>
        <v>6.4511884266666684</v>
      </c>
      <c r="Z84" s="52">
        <f ca="1">0.001*Stock!Z84*$E84</f>
        <v>6.5289662044444459</v>
      </c>
      <c r="AA84" s="52">
        <f ca="1">0.001*Stock!AA84*$E84</f>
        <v>6.5289662044444459</v>
      </c>
      <c r="AB84" s="52">
        <f ca="1">0.001*Stock!AB84*$E84</f>
        <v>6.5289662044444459</v>
      </c>
      <c r="AC84" s="52">
        <f ca="1">0.001*Stock!AC84*$E84</f>
        <v>6.5289662044444459</v>
      </c>
      <c r="AD84" s="52">
        <f ca="1">0.001*Stock!AD84*$E84</f>
        <v>6.5289662044444459</v>
      </c>
      <c r="AE84" s="52">
        <f ca="1">0.001*Stock!AE84*$E84</f>
        <v>6.5289662044444459</v>
      </c>
      <c r="AF84" s="52">
        <f ca="1">0.001*Stock!AF84*$E84</f>
        <v>6.5289662044444459</v>
      </c>
      <c r="AG84" s="52">
        <f ca="1">0.001*Stock!AG84*$E84</f>
        <v>6.5289662044444459</v>
      </c>
      <c r="AH84" s="52">
        <f ca="1">0.001*Stock!AH84*$E84</f>
        <v>6.5289662044444459</v>
      </c>
      <c r="AI84" s="52">
        <f ca="1">0.001*Stock!AI84*$E84</f>
        <v>6.5289662044444459</v>
      </c>
      <c r="AJ84" s="52">
        <f ca="1">0.001*Stock!AJ84*$E84</f>
        <v>6.5289662044444459</v>
      </c>
      <c r="AK84" s="52">
        <f ca="1">0.001*Stock!AK84*$E84</f>
        <v>6.5289662044444459</v>
      </c>
      <c r="AL84" s="52">
        <f ca="1">0.001*Stock!AL84*$E84</f>
        <v>6.5289662044444459</v>
      </c>
      <c r="AM84" s="52">
        <f ca="1">0.001*Stock!AM84*$E84</f>
        <v>6.5289662044444459</v>
      </c>
      <c r="AN84" s="52">
        <f ca="1">0.001*Stock!AN84*$E84</f>
        <v>6.5289662044444459</v>
      </c>
      <c r="AO84" s="52">
        <f ca="1">0.001*Stock!AO84*$E84</f>
        <v>6.5289662044444459</v>
      </c>
      <c r="AP84" s="52">
        <f ca="1">0.001*Stock!AP84*$E84</f>
        <v>6.5397945328546312</v>
      </c>
      <c r="AQ84" s="52">
        <f ca="1">0.001*Stock!AQ84*$E84</f>
        <v>6.5151646299001573</v>
      </c>
      <c r="AR84" s="52">
        <f ca="1">0.001*Stock!AR84*$E84</f>
        <v>6.4238394590413108</v>
      </c>
      <c r="AS84" s="52">
        <f ca="1">0.001*Stock!AS84*$E84</f>
        <v>6.2146801611056119</v>
      </c>
      <c r="AT84" s="52">
        <f ca="1">0.001*Stock!AT84*$E84</f>
        <v>5.9186242245289131</v>
      </c>
      <c r="AU84" s="214">
        <f>0.001*Stock!AU84*$E84</f>
        <v>0</v>
      </c>
      <c r="AV84" s="214">
        <f>0.001*Stock!AV84*$E84</f>
        <v>0</v>
      </c>
      <c r="AW84" s="214">
        <f>0.001*Stock!AW84*$E84</f>
        <v>0</v>
      </c>
      <c r="AX84" s="218">
        <f>0.001*Stock!AX84*(2*$E84/3+$F84/3)</f>
        <v>0</v>
      </c>
      <c r="AY84" s="218">
        <f>0.001*Stock!AY84*($E84/3+2*$F84/3)</f>
        <v>0</v>
      </c>
      <c r="AZ84" s="214">
        <f>0.001*Stock!AZ84*$F84</f>
        <v>0</v>
      </c>
      <c r="BA84" s="214">
        <f>0.001*Stock!BA84*$F84</f>
        <v>0</v>
      </c>
      <c r="BB84" s="214">
        <f>0.001*Stock!BB84*$F84</f>
        <v>0</v>
      </c>
      <c r="BC84" s="214">
        <f>0.001*Stock!BC84*$F84</f>
        <v>0</v>
      </c>
      <c r="BD84" s="214">
        <f>0.001*Stock!BD84*$F84</f>
        <v>0</v>
      </c>
      <c r="BE84" s="214">
        <f>0.001*Stock!BE84*$F84</f>
        <v>0</v>
      </c>
      <c r="BF84" s="214">
        <f>0.001*Stock!BF84*$F84</f>
        <v>0</v>
      </c>
      <c r="BG84" s="214">
        <f>0.001*Stock!BG84*$F84</f>
        <v>0</v>
      </c>
      <c r="BH84" s="214">
        <f>0.001*Stock!BH84*$F84</f>
        <v>0</v>
      </c>
      <c r="BI84" s="214">
        <f>0.001*Stock!BI84*$F84</f>
        <v>0</v>
      </c>
      <c r="BJ84" s="214">
        <f>0.001*Stock!BJ84*$F84</f>
        <v>0</v>
      </c>
      <c r="BK84" s="214">
        <f>0.001*Stock!BK84*$F84</f>
        <v>0</v>
      </c>
      <c r="BL84" s="214">
        <f>0.001*Stock!BL84*$F84</f>
        <v>0</v>
      </c>
      <c r="BM84" s="214">
        <f>0.001*Stock!BM84*$F84</f>
        <v>0</v>
      </c>
      <c r="BN84" s="214">
        <f>0.001*Stock!BN84*$F84</f>
        <v>0</v>
      </c>
      <c r="BO84" s="214">
        <f>0.001*Stock!BO84*$F84</f>
        <v>0</v>
      </c>
      <c r="BP84" s="214">
        <f>0.001*Stock!BP84*$F84</f>
        <v>0</v>
      </c>
      <c r="BQ84" s="214">
        <f>0.001*Stock!BQ84*$F84</f>
        <v>0</v>
      </c>
      <c r="BR84" s="214">
        <f>0.001*Stock!BR84*$F84</f>
        <v>0</v>
      </c>
      <c r="BS84" s="214">
        <f>0.001*Stock!BS84*$F84</f>
        <v>0</v>
      </c>
      <c r="BT84" s="214">
        <f>0.001*Stock!BT84*$F84</f>
        <v>0</v>
      </c>
      <c r="BU84" s="214">
        <f>0.001*Stock!BU84*$F84</f>
        <v>0</v>
      </c>
      <c r="BV84" s="214">
        <f>0.001*Stock!BV84*$F84</f>
        <v>0</v>
      </c>
      <c r="BW84" s="214">
        <f>0.001*Stock!BW84*$F84</f>
        <v>0</v>
      </c>
      <c r="BX84" s="214">
        <f>0.001*Stock!BX84*$F84</f>
        <v>0</v>
      </c>
      <c r="BY84" s="214">
        <f>0.001*Stock!BY84*$F84</f>
        <v>0</v>
      </c>
      <c r="BZ84" s="214">
        <f>0.001*Stock!BZ84*$F84</f>
        <v>0</v>
      </c>
      <c r="CA84" s="214">
        <f>0.001*Stock!CA84*$F84</f>
        <v>0</v>
      </c>
      <c r="CB84" s="214">
        <f>0.001*Stock!CB84*$F84</f>
        <v>0</v>
      </c>
      <c r="CC84" s="214">
        <f>0.001*Stock!CC84*$F84</f>
        <v>0</v>
      </c>
      <c r="CD84" s="214">
        <f>0.001*Stock!CD84*$F84</f>
        <v>0</v>
      </c>
      <c r="CE84" s="214">
        <f>0.001*Stock!CE84*$F84</f>
        <v>0</v>
      </c>
    </row>
    <row r="85" spans="2:83" x14ac:dyDescent="0.25">
      <c r="B85" s="307"/>
      <c r="C85" s="54" t="s">
        <v>16</v>
      </c>
      <c r="E85" s="35">
        <f t="shared" si="31"/>
        <v>35</v>
      </c>
      <c r="F85" s="64"/>
      <c r="G85" s="211"/>
      <c r="H85" s="211"/>
      <c r="I85" s="211"/>
      <c r="J85" s="211"/>
      <c r="K85" s="211"/>
      <c r="L85" s="211"/>
      <c r="M85" s="211"/>
      <c r="N85" s="211"/>
      <c r="O85" s="211"/>
      <c r="P85" s="211"/>
      <c r="Q85" s="211"/>
      <c r="R85" s="211"/>
      <c r="S85" s="211"/>
      <c r="T85" s="211"/>
      <c r="U85" s="211"/>
      <c r="V85" s="211"/>
      <c r="W85" s="52">
        <f ca="1">0.001*Stock!W85*$E85</f>
        <v>0</v>
      </c>
      <c r="X85" s="52">
        <f ca="1">0.001*Stock!X85*$E85</f>
        <v>0</v>
      </c>
      <c r="Y85" s="52">
        <f ca="1">0.001*Stock!Y85*$E85</f>
        <v>0</v>
      </c>
      <c r="Z85" s="52">
        <f ca="1">0.001*Stock!Z85*$E85</f>
        <v>0</v>
      </c>
      <c r="AA85" s="52">
        <f ca="1">0.001*Stock!AA85*$E85</f>
        <v>0</v>
      </c>
      <c r="AB85" s="52">
        <f ca="1">0.001*Stock!AB85*$E85</f>
        <v>0</v>
      </c>
      <c r="AC85" s="52">
        <f ca="1">0.001*Stock!AC85*$E85</f>
        <v>0</v>
      </c>
      <c r="AD85" s="52">
        <f ca="1">0.001*Stock!AD85*$E85</f>
        <v>0</v>
      </c>
      <c r="AE85" s="52">
        <f ca="1">0.001*Stock!AE85*$E85</f>
        <v>0</v>
      </c>
      <c r="AF85" s="52">
        <f ca="1">0.001*Stock!AF85*$E85</f>
        <v>0</v>
      </c>
      <c r="AG85" s="52">
        <f ca="1">0.001*Stock!AG85*$E85</f>
        <v>0</v>
      </c>
      <c r="AH85" s="52">
        <f ca="1">0.001*Stock!AH85*$E85</f>
        <v>0</v>
      </c>
      <c r="AI85" s="52">
        <f ca="1">0.001*Stock!AI85*$E85</f>
        <v>0</v>
      </c>
      <c r="AJ85" s="52">
        <f ca="1">0.001*Stock!AJ85*$E85</f>
        <v>0</v>
      </c>
      <c r="AK85" s="52">
        <f ca="1">0.001*Stock!AK85*$E85</f>
        <v>0</v>
      </c>
      <c r="AL85" s="52">
        <f ca="1">0.001*Stock!AL85*$E85</f>
        <v>0.28000000000000003</v>
      </c>
      <c r="AM85" s="52">
        <f ca="1">0.001*Stock!AM85*$E85</f>
        <v>0.93333333333333335</v>
      </c>
      <c r="AN85" s="52">
        <f ca="1">0.001*Stock!AN85*$E85</f>
        <v>2.2400000000000002</v>
      </c>
      <c r="AO85" s="52">
        <f ca="1">0.001*Stock!AO85*$E85</f>
        <v>3.7333333333333334</v>
      </c>
      <c r="AP85" s="52">
        <f ca="1">0.001*Stock!AP85*$E85</f>
        <v>5.1644444444444453</v>
      </c>
      <c r="AQ85" s="52">
        <f ca="1">0.001*Stock!AQ85*$E85</f>
        <v>6.0355555555555558</v>
      </c>
      <c r="AR85" s="52">
        <f ca="1">0.001*Stock!AR85*$E85</f>
        <v>6.4399999999999995</v>
      </c>
      <c r="AS85" s="52">
        <f ca="1">0.001*Stock!AS85*$E85</f>
        <v>6.533333333333335</v>
      </c>
      <c r="AT85" s="52">
        <f ca="1">0.001*Stock!AT85*$E85</f>
        <v>6.4400000000000013</v>
      </c>
      <c r="AU85" s="214">
        <f>0.001*Stock!AU85*$E85</f>
        <v>0</v>
      </c>
      <c r="AV85" s="214">
        <f>0.001*Stock!AV85*$E85</f>
        <v>0</v>
      </c>
      <c r="AW85" s="214">
        <f>0.001*Stock!AW85*$E85</f>
        <v>0</v>
      </c>
      <c r="AX85" s="218">
        <f>0.001*Stock!AX85*(2*$E85/3+$F85/3)</f>
        <v>0</v>
      </c>
      <c r="AY85" s="218">
        <f>0.001*Stock!AY85*($E85/3+2*$F85/3)</f>
        <v>0</v>
      </c>
      <c r="AZ85" s="214">
        <f>0.001*Stock!AZ85*$F85</f>
        <v>0</v>
      </c>
      <c r="BA85" s="214">
        <f>0.001*Stock!BA85*$F85</f>
        <v>0</v>
      </c>
      <c r="BB85" s="214">
        <f>0.001*Stock!BB85*$F85</f>
        <v>0</v>
      </c>
      <c r="BC85" s="214">
        <f>0.001*Stock!BC85*$F85</f>
        <v>0</v>
      </c>
      <c r="BD85" s="214">
        <f>0.001*Stock!BD85*$F85</f>
        <v>0</v>
      </c>
      <c r="BE85" s="214">
        <f>0.001*Stock!BE85*$F85</f>
        <v>0</v>
      </c>
      <c r="BF85" s="214">
        <f>0.001*Stock!BF85*$F85</f>
        <v>0</v>
      </c>
      <c r="BG85" s="214">
        <f>0.001*Stock!BG85*$F85</f>
        <v>0</v>
      </c>
      <c r="BH85" s="214">
        <f>0.001*Stock!BH85*$F85</f>
        <v>0</v>
      </c>
      <c r="BI85" s="214">
        <f>0.001*Stock!BI85*$F85</f>
        <v>0</v>
      </c>
      <c r="BJ85" s="214">
        <f>0.001*Stock!BJ85*$F85</f>
        <v>0</v>
      </c>
      <c r="BK85" s="214">
        <f>0.001*Stock!BK85*$F85</f>
        <v>0</v>
      </c>
      <c r="BL85" s="214">
        <f>0.001*Stock!BL85*$F85</f>
        <v>0</v>
      </c>
      <c r="BM85" s="214">
        <f>0.001*Stock!BM85*$F85</f>
        <v>0</v>
      </c>
      <c r="BN85" s="214">
        <f>0.001*Stock!BN85*$F85</f>
        <v>0</v>
      </c>
      <c r="BO85" s="214">
        <f>0.001*Stock!BO85*$F85</f>
        <v>0</v>
      </c>
      <c r="BP85" s="214">
        <f>0.001*Stock!BP85*$F85</f>
        <v>0</v>
      </c>
      <c r="BQ85" s="214">
        <f>0.001*Stock!BQ85*$F85</f>
        <v>0</v>
      </c>
      <c r="BR85" s="214">
        <f>0.001*Stock!BR85*$F85</f>
        <v>0</v>
      </c>
      <c r="BS85" s="214">
        <f>0.001*Stock!BS85*$F85</f>
        <v>0</v>
      </c>
      <c r="BT85" s="214">
        <f>0.001*Stock!BT85*$F85</f>
        <v>0</v>
      </c>
      <c r="BU85" s="214">
        <f>0.001*Stock!BU85*$F85</f>
        <v>0</v>
      </c>
      <c r="BV85" s="214">
        <f>0.001*Stock!BV85*$F85</f>
        <v>0</v>
      </c>
      <c r="BW85" s="214">
        <f>0.001*Stock!BW85*$F85</f>
        <v>0</v>
      </c>
      <c r="BX85" s="214">
        <f>0.001*Stock!BX85*$F85</f>
        <v>0</v>
      </c>
      <c r="BY85" s="214">
        <f>0.001*Stock!BY85*$F85</f>
        <v>0</v>
      </c>
      <c r="BZ85" s="214">
        <f>0.001*Stock!BZ85*$F85</f>
        <v>0</v>
      </c>
      <c r="CA85" s="214">
        <f>0.001*Stock!CA85*$F85</f>
        <v>0</v>
      </c>
      <c r="CB85" s="214">
        <f>0.001*Stock!CB85*$F85</f>
        <v>0</v>
      </c>
      <c r="CC85" s="214">
        <f>0.001*Stock!CC85*$F85</f>
        <v>0</v>
      </c>
      <c r="CD85" s="214">
        <f>0.001*Stock!CD85*$F85</f>
        <v>0</v>
      </c>
      <c r="CE85" s="214">
        <f>0.001*Stock!CE85*$F85</f>
        <v>0</v>
      </c>
    </row>
    <row r="86" spans="2:83" ht="24" x14ac:dyDescent="0.25">
      <c r="B86" s="307"/>
      <c r="C86" s="54" t="s">
        <v>17</v>
      </c>
      <c r="E86" s="35">
        <f t="shared" si="31"/>
        <v>36</v>
      </c>
      <c r="F86" s="64"/>
      <c r="G86" s="211"/>
      <c r="H86" s="211"/>
      <c r="I86" s="211"/>
      <c r="J86" s="211"/>
      <c r="K86" s="211"/>
      <c r="L86" s="211"/>
      <c r="M86" s="211"/>
      <c r="N86" s="211"/>
      <c r="O86" s="211"/>
      <c r="P86" s="211"/>
      <c r="Q86" s="211"/>
      <c r="R86" s="211"/>
      <c r="S86" s="211"/>
      <c r="T86" s="211"/>
      <c r="U86" s="211"/>
      <c r="V86" s="211"/>
      <c r="W86" s="52">
        <f ca="1">0.001*Stock!W86*$E86</f>
        <v>0</v>
      </c>
      <c r="X86" s="52">
        <f ca="1">0.001*Stock!X86*$E86</f>
        <v>0</v>
      </c>
      <c r="Y86" s="52">
        <f ca="1">0.001*Stock!Y86*$E86</f>
        <v>0</v>
      </c>
      <c r="Z86" s="52">
        <f ca="1">0.001*Stock!Z86*$E86</f>
        <v>0</v>
      </c>
      <c r="AA86" s="52">
        <f ca="1">0.001*Stock!AA86*$E86</f>
        <v>0</v>
      </c>
      <c r="AB86" s="52">
        <f ca="1">0.001*Stock!AB86*$E86</f>
        <v>0</v>
      </c>
      <c r="AC86" s="52">
        <f ca="1">0.001*Stock!AC86*$E86</f>
        <v>0</v>
      </c>
      <c r="AD86" s="52">
        <f ca="1">0.001*Stock!AD86*$E86</f>
        <v>0</v>
      </c>
      <c r="AE86" s="52">
        <f ca="1">0.001*Stock!AE86*$E86</f>
        <v>0</v>
      </c>
      <c r="AF86" s="52">
        <f ca="1">0.001*Stock!AF86*$E86</f>
        <v>0</v>
      </c>
      <c r="AG86" s="52">
        <f ca="1">0.001*Stock!AG86*$E86</f>
        <v>0</v>
      </c>
      <c r="AH86" s="52">
        <f ca="1">0.001*Stock!AH86*$E86</f>
        <v>0</v>
      </c>
      <c r="AI86" s="52">
        <f ca="1">0.001*Stock!AI86*$E86</f>
        <v>0</v>
      </c>
      <c r="AJ86" s="52">
        <f ca="1">0.001*Stock!AJ86*$E86</f>
        <v>0</v>
      </c>
      <c r="AK86" s="52">
        <f ca="1">0.001*Stock!AK86*$E86</f>
        <v>0</v>
      </c>
      <c r="AL86" s="52">
        <f ca="1">0.001*Stock!AL86*$E86</f>
        <v>0</v>
      </c>
      <c r="AM86" s="52">
        <f ca="1">0.001*Stock!AM86*$E86</f>
        <v>9.6000000000000016E-2</v>
      </c>
      <c r="AN86" s="52">
        <f ca="1">0.001*Stock!AN86*$E86</f>
        <v>0.8640000000000001</v>
      </c>
      <c r="AO86" s="52">
        <f ca="1">0.001*Stock!AO86*$E86</f>
        <v>3.1968000000000001</v>
      </c>
      <c r="AP86" s="52">
        <f ca="1">0.001*Stock!AP86*$E86</f>
        <v>7.2031999999999989</v>
      </c>
      <c r="AQ86" s="52">
        <f ca="1">0.001*Stock!AQ86*$E86</f>
        <v>11.612800000000004</v>
      </c>
      <c r="AR86" s="52">
        <f ca="1">0.001*Stock!AR86*$E86</f>
        <v>15.436800000000002</v>
      </c>
      <c r="AS86" s="52">
        <f ca="1">0.001*Stock!AS86*$E86</f>
        <v>18.982400000000002</v>
      </c>
      <c r="AT86" s="52">
        <f ca="1">0.001*Stock!AT86*$E86</f>
        <v>23.04</v>
      </c>
      <c r="AU86" s="214">
        <f>0.001*Stock!AU86*$E86</f>
        <v>0</v>
      </c>
      <c r="AV86" s="214">
        <f>0.001*Stock!AV86*$E86</f>
        <v>0</v>
      </c>
      <c r="AW86" s="214">
        <f>0.001*Stock!AW86*$E86</f>
        <v>0</v>
      </c>
      <c r="AX86" s="218">
        <f>0.001*Stock!AX86*(2*$E86/3+$F86/3)</f>
        <v>0</v>
      </c>
      <c r="AY86" s="218">
        <f>0.001*Stock!AY86*($E86/3+2*$F86/3)</f>
        <v>0</v>
      </c>
      <c r="AZ86" s="214">
        <f>0.001*Stock!AZ86*$F86</f>
        <v>0</v>
      </c>
      <c r="BA86" s="214">
        <f>0.001*Stock!BA86*$F86</f>
        <v>0</v>
      </c>
      <c r="BB86" s="214">
        <f>0.001*Stock!BB86*$F86</f>
        <v>0</v>
      </c>
      <c r="BC86" s="214">
        <f>0.001*Stock!BC86*$F86</f>
        <v>0</v>
      </c>
      <c r="BD86" s="214">
        <f>0.001*Stock!BD86*$F86</f>
        <v>0</v>
      </c>
      <c r="BE86" s="214">
        <f>0.001*Stock!BE86*$F86</f>
        <v>0</v>
      </c>
      <c r="BF86" s="214">
        <f>0.001*Stock!BF86*$F86</f>
        <v>0</v>
      </c>
      <c r="BG86" s="214">
        <f>0.001*Stock!BG86*$F86</f>
        <v>0</v>
      </c>
      <c r="BH86" s="214">
        <f>0.001*Stock!BH86*$F86</f>
        <v>0</v>
      </c>
      <c r="BI86" s="214">
        <f>0.001*Stock!BI86*$F86</f>
        <v>0</v>
      </c>
      <c r="BJ86" s="214">
        <f>0.001*Stock!BJ86*$F86</f>
        <v>0</v>
      </c>
      <c r="BK86" s="214">
        <f>0.001*Stock!BK86*$F86</f>
        <v>0</v>
      </c>
      <c r="BL86" s="214">
        <f>0.001*Stock!BL86*$F86</f>
        <v>0</v>
      </c>
      <c r="BM86" s="214">
        <f>0.001*Stock!BM86*$F86</f>
        <v>0</v>
      </c>
      <c r="BN86" s="214">
        <f>0.001*Stock!BN86*$F86</f>
        <v>0</v>
      </c>
      <c r="BO86" s="214">
        <f>0.001*Stock!BO86*$F86</f>
        <v>0</v>
      </c>
      <c r="BP86" s="214">
        <f>0.001*Stock!BP86*$F86</f>
        <v>0</v>
      </c>
      <c r="BQ86" s="214">
        <f>0.001*Stock!BQ86*$F86</f>
        <v>0</v>
      </c>
      <c r="BR86" s="214">
        <f>0.001*Stock!BR86*$F86</f>
        <v>0</v>
      </c>
      <c r="BS86" s="214">
        <f>0.001*Stock!BS86*$F86</f>
        <v>0</v>
      </c>
      <c r="BT86" s="214">
        <f>0.001*Stock!BT86*$F86</f>
        <v>0</v>
      </c>
      <c r="BU86" s="214">
        <f>0.001*Stock!BU86*$F86</f>
        <v>0</v>
      </c>
      <c r="BV86" s="214">
        <f>0.001*Stock!BV86*$F86</f>
        <v>0</v>
      </c>
      <c r="BW86" s="214">
        <f>0.001*Stock!BW86*$F86</f>
        <v>0</v>
      </c>
      <c r="BX86" s="214">
        <f>0.001*Stock!BX86*$F86</f>
        <v>0</v>
      </c>
      <c r="BY86" s="214">
        <f>0.001*Stock!BY86*$F86</f>
        <v>0</v>
      </c>
      <c r="BZ86" s="214">
        <f>0.001*Stock!BZ86*$F86</f>
        <v>0</v>
      </c>
      <c r="CA86" s="214">
        <f>0.001*Stock!CA86*$F86</f>
        <v>0</v>
      </c>
      <c r="CB86" s="214">
        <f>0.001*Stock!CB86*$F86</f>
        <v>0</v>
      </c>
      <c r="CC86" s="214">
        <f>0.001*Stock!CC86*$F86</f>
        <v>0</v>
      </c>
      <c r="CD86" s="214">
        <f>0.001*Stock!CD86*$F86</f>
        <v>0</v>
      </c>
      <c r="CE86" s="214">
        <f>0.001*Stock!CE86*$F86</f>
        <v>0</v>
      </c>
    </row>
    <row r="87" spans="2:83" ht="24.6" customHeight="1" x14ac:dyDescent="0.25">
      <c r="B87" s="307"/>
      <c r="C87" s="54" t="s">
        <v>74</v>
      </c>
      <c r="E87" s="35">
        <f t="shared" si="31"/>
        <v>35</v>
      </c>
      <c r="F87" s="64"/>
      <c r="G87" s="211"/>
      <c r="H87" s="211"/>
      <c r="I87" s="211"/>
      <c r="J87" s="211"/>
      <c r="K87" s="211"/>
      <c r="L87" s="211"/>
      <c r="M87" s="211"/>
      <c r="N87" s="211"/>
      <c r="O87" s="211"/>
      <c r="P87" s="211"/>
      <c r="Q87" s="211"/>
      <c r="R87" s="211"/>
      <c r="S87" s="211"/>
      <c r="T87" s="211"/>
      <c r="U87" s="211"/>
      <c r="V87" s="211"/>
      <c r="W87" s="52">
        <f ca="1">0.001*Stock!W87*$E87</f>
        <v>0</v>
      </c>
      <c r="X87" s="52">
        <f ca="1">0.001*Stock!X87*$E87</f>
        <v>0</v>
      </c>
      <c r="Y87" s="52">
        <f ca="1">0.001*Stock!Y87*$E87</f>
        <v>1.9686562028000004E-3</v>
      </c>
      <c r="Z87" s="52">
        <f ca="1">0.001*Stock!Z87*$E87</f>
        <v>1.6956363690806067E-2</v>
      </c>
      <c r="AA87" s="52">
        <f ca="1">0.001*Stock!AA87*$E87</f>
        <v>7.0144505528236381E-2</v>
      </c>
      <c r="AB87" s="52">
        <f ca="1">0.001*Stock!AB87*$E87</f>
        <v>0.19865830654426059</v>
      </c>
      <c r="AC87" s="52">
        <f ca="1">0.001*Stock!AC87*$E87</f>
        <v>0.43232140939812924</v>
      </c>
      <c r="AD87" s="52">
        <f ca="1">0.001*Stock!AD87*$E87</f>
        <v>0.77943549797235956</v>
      </c>
      <c r="AE87" s="52">
        <f ca="1">0.001*Stock!AE87*$E87</f>
        <v>1.2249890788907756</v>
      </c>
      <c r="AF87" s="52">
        <f ca="1">0.001*Stock!AF87*$E87</f>
        <v>1.7438228333650867</v>
      </c>
      <c r="AG87" s="52">
        <f ca="1">0.001*Stock!AG87*$E87</f>
        <v>2.3122121226981025</v>
      </c>
      <c r="AH87" s="52">
        <f ca="1">0.001*Stock!AH87*$E87</f>
        <v>2.9109805209801651</v>
      </c>
      <c r="AI87" s="52">
        <f ca="1">0.001*Stock!AI87*$E87</f>
        <v>3.5263937259073712</v>
      </c>
      <c r="AJ87" s="52">
        <f ca="1">0.001*Stock!AJ87*$E87</f>
        <v>4.1522819001008937</v>
      </c>
      <c r="AK87" s="52">
        <f ca="1">0.001*Stock!AK87*$E87</f>
        <v>4.7984919048866743</v>
      </c>
      <c r="AL87" s="52">
        <f ca="1">0.001*Stock!AL87*$E87</f>
        <v>5.519102566502184</v>
      </c>
      <c r="AM87" s="52">
        <f ca="1">0.001*Stock!AM87*$E87</f>
        <v>6.4173607279382363</v>
      </c>
      <c r="AN87" s="52">
        <f ca="1">0.001*Stock!AN87*$E87</f>
        <v>7.6245430234648621</v>
      </c>
      <c r="AO87" s="52">
        <f ca="1">0.001*Stock!AO87*$E87</f>
        <v>9.1922962690028012</v>
      </c>
      <c r="AP87" s="52">
        <f ca="1">0.001*Stock!AP87*$E87</f>
        <v>11.036649658983546</v>
      </c>
      <c r="AQ87" s="52">
        <f ca="1">0.001*Stock!AQ87*$E87</f>
        <v>12.919223952041889</v>
      </c>
      <c r="AR87" s="52">
        <f ca="1">0.001*Stock!AR87*$E87</f>
        <v>14.517453551652862</v>
      </c>
      <c r="AS87" s="52">
        <f ca="1">0.001*Stock!AS87*$E87</f>
        <v>15.552931359000377</v>
      </c>
      <c r="AT87" s="52">
        <f ca="1">0.001*Stock!AT87*$E87</f>
        <v>15.62223185674411</v>
      </c>
      <c r="AU87" s="214">
        <f>0.001*Stock!AU87*$E87</f>
        <v>0</v>
      </c>
      <c r="AV87" s="214">
        <f>0.001*Stock!AV87*$E87</f>
        <v>0</v>
      </c>
      <c r="AW87" s="214">
        <f>0.001*Stock!AW87*$E87</f>
        <v>0</v>
      </c>
      <c r="AX87" s="218">
        <f>0.001*Stock!AX87*(2*$E87/3+$F87/3)</f>
        <v>0</v>
      </c>
      <c r="AY87" s="218">
        <f>0.001*Stock!AY87*($E87/3+2*$F87/3)</f>
        <v>0</v>
      </c>
      <c r="AZ87" s="214">
        <f>0.001*Stock!AZ87*$F87</f>
        <v>0</v>
      </c>
      <c r="BA87" s="214">
        <f>0.001*Stock!BA87*$F87</f>
        <v>0</v>
      </c>
      <c r="BB87" s="214">
        <f>0.001*Stock!BB87*$F87</f>
        <v>0</v>
      </c>
      <c r="BC87" s="214">
        <f>0.001*Stock!BC87*$F87</f>
        <v>0</v>
      </c>
      <c r="BD87" s="214">
        <f>0.001*Stock!BD87*$F87</f>
        <v>0</v>
      </c>
      <c r="BE87" s="214">
        <f>0.001*Stock!BE87*$F87</f>
        <v>0</v>
      </c>
      <c r="BF87" s="214">
        <f>0.001*Stock!BF87*$F87</f>
        <v>0</v>
      </c>
      <c r="BG87" s="214">
        <f>0.001*Stock!BG87*$F87</f>
        <v>0</v>
      </c>
      <c r="BH87" s="214">
        <f>0.001*Stock!BH87*$F87</f>
        <v>0</v>
      </c>
      <c r="BI87" s="214">
        <f>0.001*Stock!BI87*$F87</f>
        <v>0</v>
      </c>
      <c r="BJ87" s="214">
        <f>0.001*Stock!BJ87*$F87</f>
        <v>0</v>
      </c>
      <c r="BK87" s="214">
        <f>0.001*Stock!BK87*$F87</f>
        <v>0</v>
      </c>
      <c r="BL87" s="214">
        <f>0.001*Stock!BL87*$F87</f>
        <v>0</v>
      </c>
      <c r="BM87" s="214">
        <f>0.001*Stock!BM87*$F87</f>
        <v>0</v>
      </c>
      <c r="BN87" s="214">
        <f>0.001*Stock!BN87*$F87</f>
        <v>0</v>
      </c>
      <c r="BO87" s="214">
        <f>0.001*Stock!BO87*$F87</f>
        <v>0</v>
      </c>
      <c r="BP87" s="214">
        <f>0.001*Stock!BP87*$F87</f>
        <v>0</v>
      </c>
      <c r="BQ87" s="214">
        <f>0.001*Stock!BQ87*$F87</f>
        <v>0</v>
      </c>
      <c r="BR87" s="214">
        <f>0.001*Stock!BR87*$F87</f>
        <v>0</v>
      </c>
      <c r="BS87" s="214">
        <f>0.001*Stock!BS87*$F87</f>
        <v>0</v>
      </c>
      <c r="BT87" s="214">
        <f>0.001*Stock!BT87*$F87</f>
        <v>0</v>
      </c>
      <c r="BU87" s="214">
        <f>0.001*Stock!BU87*$F87</f>
        <v>0</v>
      </c>
      <c r="BV87" s="214">
        <f>0.001*Stock!BV87*$F87</f>
        <v>0</v>
      </c>
      <c r="BW87" s="214">
        <f>0.001*Stock!BW87*$F87</f>
        <v>0</v>
      </c>
      <c r="BX87" s="214">
        <f>0.001*Stock!BX87*$F87</f>
        <v>0</v>
      </c>
      <c r="BY87" s="214">
        <f>0.001*Stock!BY87*$F87</f>
        <v>0</v>
      </c>
      <c r="BZ87" s="214">
        <f>0.001*Stock!BZ87*$F87</f>
        <v>0</v>
      </c>
      <c r="CA87" s="214">
        <f>0.001*Stock!CA87*$F87</f>
        <v>0</v>
      </c>
      <c r="CB87" s="214">
        <f>0.001*Stock!CB87*$F87</f>
        <v>0</v>
      </c>
      <c r="CC87" s="214">
        <f>0.001*Stock!CC87*$F87</f>
        <v>0</v>
      </c>
      <c r="CD87" s="214">
        <f>0.001*Stock!CD87*$F87</f>
        <v>0</v>
      </c>
      <c r="CE87" s="214">
        <f>0.001*Stock!CE87*$F87</f>
        <v>0</v>
      </c>
    </row>
    <row r="88" spans="2:83" x14ac:dyDescent="0.25">
      <c r="B88" s="307"/>
      <c r="C88" s="3" t="s">
        <v>77</v>
      </c>
      <c r="E88" s="35">
        <f ca="1">(SUM(W88:AW88))/(SUM(Stock!W88:AW88))*1000</f>
        <v>64.206369959696474</v>
      </c>
      <c r="F88" s="64"/>
      <c r="G88" s="20"/>
      <c r="H88" s="20"/>
      <c r="I88" s="20"/>
      <c r="J88" s="20"/>
      <c r="K88" s="20"/>
      <c r="L88" s="20"/>
      <c r="M88" s="20"/>
      <c r="N88" s="20"/>
      <c r="O88" s="20"/>
      <c r="P88" s="20"/>
      <c r="Q88" s="20"/>
      <c r="R88" s="20"/>
      <c r="S88" s="20"/>
      <c r="T88" s="20"/>
      <c r="U88" s="20"/>
      <c r="V88" s="20"/>
      <c r="W88" s="6">
        <f t="shared" ref="W88:CE88" ca="1" si="32">SUM(W82:W87)</f>
        <v>13.380399434031197</v>
      </c>
      <c r="X88" s="6">
        <f t="shared" ca="1" si="32"/>
        <v>18.586564149393702</v>
      </c>
      <c r="Y88" s="6">
        <f t="shared" ca="1" si="32"/>
        <v>27.184184241901384</v>
      </c>
      <c r="Z88" s="6">
        <f t="shared" ca="1" si="32"/>
        <v>37.426100010798763</v>
      </c>
      <c r="AA88" s="6">
        <f t="shared" ca="1" si="32"/>
        <v>45.143076108416579</v>
      </c>
      <c r="AB88" s="6">
        <f t="shared" ca="1" si="32"/>
        <v>49.857041929318719</v>
      </c>
      <c r="AC88" s="6">
        <f t="shared" ca="1" si="32"/>
        <v>52.6600676193151</v>
      </c>
      <c r="AD88" s="6">
        <f t="shared" ca="1" si="32"/>
        <v>54.255640064106458</v>
      </c>
      <c r="AE88" s="6">
        <f t="shared" ca="1" si="32"/>
        <v>55.663785769232675</v>
      </c>
      <c r="AF88" s="6">
        <f t="shared" ca="1" si="32"/>
        <v>57.153162318946521</v>
      </c>
      <c r="AG88" s="6">
        <f t="shared" ca="1" si="32"/>
        <v>58.69741390010995</v>
      </c>
      <c r="AH88" s="6">
        <f t="shared" ca="1" si="32"/>
        <v>60.275552150118642</v>
      </c>
      <c r="AI88" s="6">
        <f t="shared" ca="1" si="32"/>
        <v>61.870913533819078</v>
      </c>
      <c r="AJ88" s="6">
        <f t="shared" ca="1" si="32"/>
        <v>63.469821049053735</v>
      </c>
      <c r="AK88" s="6">
        <f t="shared" ca="1" si="32"/>
        <v>65.069669583424371</v>
      </c>
      <c r="AL88" s="6">
        <f t="shared" ca="1" si="32"/>
        <v>66.983740025950027</v>
      </c>
      <c r="AM88" s="6">
        <f t="shared" ca="1" si="32"/>
        <v>67.479872916134511</v>
      </c>
      <c r="AN88" s="6">
        <f t="shared" ca="1" si="32"/>
        <v>66.85906660746133</v>
      </c>
      <c r="AO88" s="6">
        <f t="shared" ca="1" si="32"/>
        <v>67.274947131261868</v>
      </c>
      <c r="AP88" s="6">
        <f t="shared" ca="1" si="32"/>
        <v>70.679802791109012</v>
      </c>
      <c r="AQ88" s="6">
        <f t="shared" ca="1" si="32"/>
        <v>75.850211660904733</v>
      </c>
      <c r="AR88" s="6">
        <f t="shared" ca="1" si="32"/>
        <v>80.302541404337958</v>
      </c>
      <c r="AS88" s="6">
        <f t="shared" ca="1" si="32"/>
        <v>84.027034431421512</v>
      </c>
      <c r="AT88" s="6">
        <f t="shared" ca="1" si="32"/>
        <v>87.552152438445276</v>
      </c>
      <c r="AU88" s="30">
        <f t="shared" si="32"/>
        <v>0</v>
      </c>
      <c r="AV88" s="30">
        <f t="shared" si="32"/>
        <v>0</v>
      </c>
      <c r="AW88" s="30">
        <f t="shared" si="32"/>
        <v>0</v>
      </c>
      <c r="AX88" s="30">
        <f t="shared" si="32"/>
        <v>0</v>
      </c>
      <c r="AY88" s="30">
        <f t="shared" si="32"/>
        <v>0</v>
      </c>
      <c r="AZ88" s="30">
        <f t="shared" si="32"/>
        <v>0</v>
      </c>
      <c r="BA88" s="30">
        <f t="shared" si="32"/>
        <v>0</v>
      </c>
      <c r="BB88" s="30">
        <f t="shared" si="32"/>
        <v>0</v>
      </c>
      <c r="BC88" s="30">
        <f t="shared" si="32"/>
        <v>0</v>
      </c>
      <c r="BD88" s="30">
        <f t="shared" si="32"/>
        <v>0</v>
      </c>
      <c r="BE88" s="30">
        <f t="shared" si="32"/>
        <v>0</v>
      </c>
      <c r="BF88" s="30">
        <f t="shared" si="32"/>
        <v>0</v>
      </c>
      <c r="BG88" s="30">
        <f t="shared" si="32"/>
        <v>0</v>
      </c>
      <c r="BH88" s="30">
        <f t="shared" si="32"/>
        <v>0</v>
      </c>
      <c r="BI88" s="30">
        <f t="shared" si="32"/>
        <v>0</v>
      </c>
      <c r="BJ88" s="30">
        <f t="shared" si="32"/>
        <v>0</v>
      </c>
      <c r="BK88" s="30">
        <f t="shared" si="32"/>
        <v>0</v>
      </c>
      <c r="BL88" s="30">
        <f t="shared" si="32"/>
        <v>0</v>
      </c>
      <c r="BM88" s="30">
        <f t="shared" si="32"/>
        <v>0</v>
      </c>
      <c r="BN88" s="30">
        <f t="shared" si="32"/>
        <v>0</v>
      </c>
      <c r="BO88" s="30">
        <f t="shared" si="32"/>
        <v>0</v>
      </c>
      <c r="BP88" s="30">
        <f t="shared" si="32"/>
        <v>0</v>
      </c>
      <c r="BQ88" s="30">
        <f t="shared" si="32"/>
        <v>0</v>
      </c>
      <c r="BR88" s="30">
        <f t="shared" si="32"/>
        <v>0</v>
      </c>
      <c r="BS88" s="30">
        <f t="shared" si="32"/>
        <v>0</v>
      </c>
      <c r="BT88" s="30">
        <f t="shared" si="32"/>
        <v>0</v>
      </c>
      <c r="BU88" s="30">
        <f t="shared" si="32"/>
        <v>0</v>
      </c>
      <c r="BV88" s="30">
        <f t="shared" si="32"/>
        <v>0</v>
      </c>
      <c r="BW88" s="30">
        <f t="shared" si="32"/>
        <v>0</v>
      </c>
      <c r="BX88" s="30">
        <f t="shared" si="32"/>
        <v>0</v>
      </c>
      <c r="BY88" s="30">
        <f t="shared" si="32"/>
        <v>0</v>
      </c>
      <c r="BZ88" s="30">
        <f t="shared" si="32"/>
        <v>0</v>
      </c>
      <c r="CA88" s="30">
        <f t="shared" si="32"/>
        <v>0</v>
      </c>
      <c r="CB88" s="30">
        <f t="shared" si="32"/>
        <v>0</v>
      </c>
      <c r="CC88" s="30">
        <f t="shared" si="32"/>
        <v>0</v>
      </c>
      <c r="CD88" s="30">
        <f t="shared" si="32"/>
        <v>0</v>
      </c>
      <c r="CE88" s="30">
        <f t="shared" si="32"/>
        <v>0</v>
      </c>
    </row>
    <row r="89" spans="2:83" x14ac:dyDescent="0.25">
      <c r="B89" s="307" t="s">
        <v>3</v>
      </c>
      <c r="C89" s="54" t="s">
        <v>19</v>
      </c>
      <c r="E89" s="35">
        <f t="shared" ref="E89:E90" si="33">E139</f>
        <v>54</v>
      </c>
      <c r="F89" s="64"/>
      <c r="G89" s="211"/>
      <c r="H89" s="211"/>
      <c r="I89" s="211"/>
      <c r="J89" s="211"/>
      <c r="K89" s="211"/>
      <c r="L89" s="211"/>
      <c r="M89" s="211"/>
      <c r="N89" s="211"/>
      <c r="O89" s="211"/>
      <c r="P89" s="211"/>
      <c r="Q89" s="211"/>
      <c r="R89" s="211"/>
      <c r="S89" s="211"/>
      <c r="T89" s="211"/>
      <c r="U89" s="211"/>
      <c r="V89" s="211"/>
      <c r="W89" s="52">
        <f ca="1">0.001*Stock!W89*$E89</f>
        <v>16.510283802136374</v>
      </c>
      <c r="X89" s="52">
        <f ca="1">0.001*Stock!X89*$E89</f>
        <v>16.570937278547845</v>
      </c>
      <c r="Y89" s="52">
        <f ca="1">0.001*Stock!Y89*$E89</f>
        <v>16.479748347914647</v>
      </c>
      <c r="Z89" s="52">
        <f ca="1">0.001*Stock!Z89*$E89</f>
        <v>16.29229885752607</v>
      </c>
      <c r="AA89" s="52">
        <f ca="1">0.001*Stock!AA89*$E89</f>
        <v>16.051988900819104</v>
      </c>
      <c r="AB89" s="52">
        <f ca="1">0.001*Stock!AB89*$E89</f>
        <v>15.804927059545586</v>
      </c>
      <c r="AC89" s="52">
        <f ca="1">0.001*Stock!AC89*$E89</f>
        <v>15.599647043713832</v>
      </c>
      <c r="AD89" s="52">
        <f ca="1">0.001*Stock!AD89*$E89</f>
        <v>15.442175577141729</v>
      </c>
      <c r="AE89" s="52">
        <f ca="1">0.001*Stock!AE89*$E89</f>
        <v>15.30360344043933</v>
      </c>
      <c r="AF89" s="52">
        <f ca="1">0.001*Stock!AF89*$E89</f>
        <v>15.159773407156976</v>
      </c>
      <c r="AG89" s="52">
        <f ca="1">0.001*Stock!AG89*$E89</f>
        <v>14.998802506979365</v>
      </c>
      <c r="AH89" s="52">
        <f ca="1">0.001*Stock!AH89*$E89</f>
        <v>14.816312637299713</v>
      </c>
      <c r="AI89" s="52">
        <f ca="1">0.001*Stock!AI89*$E89</f>
        <v>14.616486995515945</v>
      </c>
      <c r="AJ89" s="52">
        <f ca="1">0.001*Stock!AJ89*$E89</f>
        <v>14.408293054556641</v>
      </c>
      <c r="AK89" s="52">
        <f ca="1">0.001*Stock!AK89*$E89</f>
        <v>14.197073120576995</v>
      </c>
      <c r="AL89" s="52">
        <f ca="1">0.001*Stock!AL89*$E89</f>
        <v>13.979865688161148</v>
      </c>
      <c r="AM89" s="52">
        <f ca="1">0.001*Stock!AM89*$E89</f>
        <v>13.693273238392802</v>
      </c>
      <c r="AN89" s="52">
        <f ca="1">0.001*Stock!AN89*$E89</f>
        <v>13.216389192797079</v>
      </c>
      <c r="AO89" s="52">
        <f ca="1">0.001*Stock!AO89*$E89</f>
        <v>12.103351105750363</v>
      </c>
      <c r="AP89" s="52">
        <f ca="1">0.001*Stock!AP89*$E89</f>
        <v>10.321177846717358</v>
      </c>
      <c r="AQ89" s="52">
        <f ca="1">0.001*Stock!AQ89*$E89</f>
        <v>8.2922963607308571</v>
      </c>
      <c r="AR89" s="52">
        <f ca="1">0.001*Stock!AR89*$E89</f>
        <v>6.6703282905804935</v>
      </c>
      <c r="AS89" s="52">
        <f ca="1">0.001*Stock!AS89*$E89</f>
        <v>5.6800909616288005</v>
      </c>
      <c r="AT89" s="52">
        <f ca="1">0.001*Stock!AT89*$E89</f>
        <v>4.4855993248320001</v>
      </c>
      <c r="AU89" s="214">
        <f>0.001*Stock!AU89*$E89</f>
        <v>0</v>
      </c>
      <c r="AV89" s="214">
        <f>0.001*Stock!AV89*$E89</f>
        <v>0</v>
      </c>
      <c r="AW89" s="214">
        <f>0.001*Stock!AW89*$E89</f>
        <v>0</v>
      </c>
      <c r="AX89" s="218">
        <f>0.001*Stock!AX89*(2*$E89/3+$F89/3)</f>
        <v>0</v>
      </c>
      <c r="AY89" s="218">
        <f>0.001*Stock!AY89*($E89/3+2*$F89/3)</f>
        <v>0</v>
      </c>
      <c r="AZ89" s="214">
        <f>0.001*Stock!AZ89*$F89</f>
        <v>0</v>
      </c>
      <c r="BA89" s="214">
        <f>0.001*Stock!BA89*$F89</f>
        <v>0</v>
      </c>
      <c r="BB89" s="214">
        <f>0.001*Stock!BB89*$F89</f>
        <v>0</v>
      </c>
      <c r="BC89" s="214">
        <f>0.001*Stock!BC89*$F89</f>
        <v>0</v>
      </c>
      <c r="BD89" s="214">
        <f>0.001*Stock!BD89*$F89</f>
        <v>0</v>
      </c>
      <c r="BE89" s="214">
        <f>0.001*Stock!BE89*$F89</f>
        <v>0</v>
      </c>
      <c r="BF89" s="214">
        <f>0.001*Stock!BF89*$F89</f>
        <v>0</v>
      </c>
      <c r="BG89" s="214">
        <f>0.001*Stock!BG89*$F89</f>
        <v>0</v>
      </c>
      <c r="BH89" s="214">
        <f>0.001*Stock!BH89*$F89</f>
        <v>0</v>
      </c>
      <c r="BI89" s="214">
        <f>0.001*Stock!BI89*$F89</f>
        <v>0</v>
      </c>
      <c r="BJ89" s="214">
        <f>0.001*Stock!BJ89*$F89</f>
        <v>0</v>
      </c>
      <c r="BK89" s="214">
        <f>0.001*Stock!BK89*$F89</f>
        <v>0</v>
      </c>
      <c r="BL89" s="214">
        <f>0.001*Stock!BL89*$F89</f>
        <v>0</v>
      </c>
      <c r="BM89" s="214">
        <f>0.001*Stock!BM89*$F89</f>
        <v>0</v>
      </c>
      <c r="BN89" s="214">
        <f>0.001*Stock!BN89*$F89</f>
        <v>0</v>
      </c>
      <c r="BO89" s="214">
        <f>0.001*Stock!BO89*$F89</f>
        <v>0</v>
      </c>
      <c r="BP89" s="214">
        <f>0.001*Stock!BP89*$F89</f>
        <v>0</v>
      </c>
      <c r="BQ89" s="214">
        <f>0.001*Stock!BQ89*$F89</f>
        <v>0</v>
      </c>
      <c r="BR89" s="214">
        <f>0.001*Stock!BR89*$F89</f>
        <v>0</v>
      </c>
      <c r="BS89" s="214">
        <f>0.001*Stock!BS89*$F89</f>
        <v>0</v>
      </c>
      <c r="BT89" s="214">
        <f>0.001*Stock!BT89*$F89</f>
        <v>0</v>
      </c>
      <c r="BU89" s="214">
        <f>0.001*Stock!BU89*$F89</f>
        <v>0</v>
      </c>
      <c r="BV89" s="214">
        <f>0.001*Stock!BV89*$F89</f>
        <v>0</v>
      </c>
      <c r="BW89" s="214">
        <f>0.001*Stock!BW89*$F89</f>
        <v>0</v>
      </c>
      <c r="BX89" s="214">
        <f>0.001*Stock!BX89*$F89</f>
        <v>0</v>
      </c>
      <c r="BY89" s="214">
        <f>0.001*Stock!BY89*$F89</f>
        <v>0</v>
      </c>
      <c r="BZ89" s="214">
        <f>0.001*Stock!BZ89*$F89</f>
        <v>0</v>
      </c>
      <c r="CA89" s="214">
        <f>0.001*Stock!CA89*$F89</f>
        <v>0</v>
      </c>
      <c r="CB89" s="214">
        <f>0.001*Stock!CB89*$F89</f>
        <v>0</v>
      </c>
      <c r="CC89" s="214">
        <f>0.001*Stock!CC89*$F89</f>
        <v>0</v>
      </c>
      <c r="CD89" s="214">
        <f>0.001*Stock!CD89*$F89</f>
        <v>0</v>
      </c>
      <c r="CE89" s="214">
        <f>0.001*Stock!CE89*$F89</f>
        <v>0</v>
      </c>
    </row>
    <row r="90" spans="2:83" ht="24" x14ac:dyDescent="0.25">
      <c r="B90" s="307"/>
      <c r="C90" s="54" t="s">
        <v>20</v>
      </c>
      <c r="E90" s="35">
        <f t="shared" si="33"/>
        <v>54</v>
      </c>
      <c r="F90" s="64"/>
      <c r="G90" s="211"/>
      <c r="H90" s="211"/>
      <c r="I90" s="211"/>
      <c r="J90" s="211"/>
      <c r="K90" s="211"/>
      <c r="L90" s="211"/>
      <c r="M90" s="211"/>
      <c r="N90" s="211"/>
      <c r="O90" s="211"/>
      <c r="P90" s="211"/>
      <c r="Q90" s="211"/>
      <c r="R90" s="211"/>
      <c r="S90" s="211"/>
      <c r="T90" s="211"/>
      <c r="U90" s="211"/>
      <c r="V90" s="211"/>
      <c r="W90" s="52">
        <f ca="1">0.001*Stock!W90*$E90</f>
        <v>144.44310720000001</v>
      </c>
      <c r="X90" s="52">
        <f ca="1">0.001*Stock!X90*$E90</f>
        <v>144.83842746324717</v>
      </c>
      <c r="Y90" s="52">
        <f ca="1">0.001*Stock!Y90*$E90</f>
        <v>144.17810905640803</v>
      </c>
      <c r="Z90" s="52">
        <f ca="1">0.001*Stock!Z90*$E90</f>
        <v>143.28288119695702</v>
      </c>
      <c r="AA90" s="52">
        <f ca="1">0.001*Stock!AA90*$E90</f>
        <v>142.38765333750604</v>
      </c>
      <c r="AB90" s="52">
        <f ca="1">0.001*Stock!AB90*$E90</f>
        <v>141.49242547805505</v>
      </c>
      <c r="AC90" s="52">
        <f ca="1">0.001*Stock!AC90*$E90</f>
        <v>140.59719761860404</v>
      </c>
      <c r="AD90" s="52">
        <f ca="1">0.001*Stock!AD90*$E90</f>
        <v>139.70196975915309</v>
      </c>
      <c r="AE90" s="52">
        <f ca="1">0.001*Stock!AE90*$E90</f>
        <v>138.80674189970208</v>
      </c>
      <c r="AF90" s="52">
        <f ca="1">0.001*Stock!AF90*$E90</f>
        <v>137.91151404025109</v>
      </c>
      <c r="AG90" s="52">
        <f ca="1">0.001*Stock!AG90*$E90</f>
        <v>137.01628618080011</v>
      </c>
      <c r="AH90" s="52">
        <f ca="1">0.001*Stock!AH90*$E90</f>
        <v>136.1210583213491</v>
      </c>
      <c r="AI90" s="52">
        <f ca="1">0.001*Stock!AI90*$E90</f>
        <v>135.22583046189811</v>
      </c>
      <c r="AJ90" s="52">
        <f ca="1">0.001*Stock!AJ90*$E90</f>
        <v>134.3306026024471</v>
      </c>
      <c r="AK90" s="52">
        <f ca="1">0.001*Stock!AK90*$E90</f>
        <v>133.43537474299612</v>
      </c>
      <c r="AL90" s="52">
        <f ca="1">0.001*Stock!AL90*$E90</f>
        <v>132.54014688354516</v>
      </c>
      <c r="AM90" s="52">
        <f ca="1">0.001*Stock!AM90*$E90</f>
        <v>131.64491902409415</v>
      </c>
      <c r="AN90" s="52">
        <f ca="1">0.001*Stock!AN90*$E90</f>
        <v>130.74969116464317</v>
      </c>
      <c r="AO90" s="52">
        <f ca="1">0.001*Stock!AO90*$E90</f>
        <v>122.41632959234524</v>
      </c>
      <c r="AP90" s="52">
        <f ca="1">0.001*Stock!AP90*$E90</f>
        <v>101.52582055680016</v>
      </c>
      <c r="AQ90" s="52">
        <f ca="1">0.001*Stock!AQ90*$E90</f>
        <v>76.023379168000048</v>
      </c>
      <c r="AR90" s="52">
        <f ca="1">0.001*Stock!AR90*$E90</f>
        <v>52.648858542400006</v>
      </c>
      <c r="AS90" s="52">
        <f ca="1">0.001*Stock!AS90*$E90</f>
        <v>33.858337916800004</v>
      </c>
      <c r="AT90" s="52">
        <f ca="1">0.001*Stock!AT90*$E90</f>
        <v>19.752000000000002</v>
      </c>
      <c r="AU90" s="214">
        <f>0.001*Stock!AU90*$E90</f>
        <v>0</v>
      </c>
      <c r="AV90" s="214">
        <f>0.001*Stock!AV90*$E90</f>
        <v>0</v>
      </c>
      <c r="AW90" s="214">
        <f>0.001*Stock!AW90*$E90</f>
        <v>0</v>
      </c>
      <c r="AX90" s="218">
        <f>0.001*Stock!AX90*(2*$E90/3+$F90/3)</f>
        <v>0</v>
      </c>
      <c r="AY90" s="218">
        <f>0.001*Stock!AY90*($E90/3+2*$F90/3)</f>
        <v>0</v>
      </c>
      <c r="AZ90" s="214">
        <f>0.001*Stock!AZ90*$F90</f>
        <v>0</v>
      </c>
      <c r="BA90" s="214">
        <f>0.001*Stock!BA90*$F90</f>
        <v>0</v>
      </c>
      <c r="BB90" s="214">
        <f>0.001*Stock!BB90*$F90</f>
        <v>0</v>
      </c>
      <c r="BC90" s="214">
        <f>0.001*Stock!BC90*$F90</f>
        <v>0</v>
      </c>
      <c r="BD90" s="214">
        <f>0.001*Stock!BD90*$F90</f>
        <v>0</v>
      </c>
      <c r="BE90" s="214">
        <f>0.001*Stock!BE90*$F90</f>
        <v>0</v>
      </c>
      <c r="BF90" s="214">
        <f>0.001*Stock!BF90*$F90</f>
        <v>0</v>
      </c>
      <c r="BG90" s="214">
        <f>0.001*Stock!BG90*$F90</f>
        <v>0</v>
      </c>
      <c r="BH90" s="214">
        <f>0.001*Stock!BH90*$F90</f>
        <v>0</v>
      </c>
      <c r="BI90" s="214">
        <f>0.001*Stock!BI90*$F90</f>
        <v>0</v>
      </c>
      <c r="BJ90" s="214">
        <f>0.001*Stock!BJ90*$F90</f>
        <v>0</v>
      </c>
      <c r="BK90" s="214">
        <f>0.001*Stock!BK90*$F90</f>
        <v>0</v>
      </c>
      <c r="BL90" s="214">
        <f>0.001*Stock!BL90*$F90</f>
        <v>0</v>
      </c>
      <c r="BM90" s="214">
        <f>0.001*Stock!BM90*$F90</f>
        <v>0</v>
      </c>
      <c r="BN90" s="214">
        <f>0.001*Stock!BN90*$F90</f>
        <v>0</v>
      </c>
      <c r="BO90" s="214">
        <f>0.001*Stock!BO90*$F90</f>
        <v>0</v>
      </c>
      <c r="BP90" s="214">
        <f>0.001*Stock!BP90*$F90</f>
        <v>0</v>
      </c>
      <c r="BQ90" s="214">
        <f>0.001*Stock!BQ90*$F90</f>
        <v>0</v>
      </c>
      <c r="BR90" s="214">
        <f>0.001*Stock!BR90*$F90</f>
        <v>0</v>
      </c>
      <c r="BS90" s="214">
        <f>0.001*Stock!BS90*$F90</f>
        <v>0</v>
      </c>
      <c r="BT90" s="214">
        <f>0.001*Stock!BT90*$F90</f>
        <v>0</v>
      </c>
      <c r="BU90" s="214">
        <f>0.001*Stock!BU90*$F90</f>
        <v>0</v>
      </c>
      <c r="BV90" s="214">
        <f>0.001*Stock!BV90*$F90</f>
        <v>0</v>
      </c>
      <c r="BW90" s="214">
        <f>0.001*Stock!BW90*$F90</f>
        <v>0</v>
      </c>
      <c r="BX90" s="214">
        <f>0.001*Stock!BX90*$F90</f>
        <v>0</v>
      </c>
      <c r="BY90" s="214">
        <f>0.001*Stock!BY90*$F90</f>
        <v>0</v>
      </c>
      <c r="BZ90" s="214">
        <f>0.001*Stock!BZ90*$F90</f>
        <v>0</v>
      </c>
      <c r="CA90" s="214">
        <f>0.001*Stock!CA90*$F90</f>
        <v>0</v>
      </c>
      <c r="CB90" s="214">
        <f>0.001*Stock!CB90*$F90</f>
        <v>0</v>
      </c>
      <c r="CC90" s="214">
        <f>0.001*Stock!CC90*$F90</f>
        <v>0</v>
      </c>
      <c r="CD90" s="214">
        <f>0.001*Stock!CD90*$F90</f>
        <v>0</v>
      </c>
      <c r="CE90" s="214">
        <f>0.001*Stock!CE90*$F90</f>
        <v>0</v>
      </c>
    </row>
    <row r="91" spans="2:83" x14ac:dyDescent="0.25">
      <c r="B91" s="307"/>
      <c r="C91" s="3" t="s">
        <v>78</v>
      </c>
      <c r="E91" s="35">
        <f ca="1">(SUM(W91:AW91))/(SUM(Stock!W91:AW91))*1000</f>
        <v>54.000000000000014</v>
      </c>
      <c r="F91" s="64"/>
      <c r="G91" s="20"/>
      <c r="H91" s="20"/>
      <c r="I91" s="20"/>
      <c r="J91" s="20"/>
      <c r="K91" s="20"/>
      <c r="L91" s="20"/>
      <c r="M91" s="20"/>
      <c r="N91" s="20"/>
      <c r="O91" s="20"/>
      <c r="P91" s="20"/>
      <c r="Q91" s="20"/>
      <c r="R91" s="20"/>
      <c r="S91" s="20"/>
      <c r="T91" s="20"/>
      <c r="U91" s="20"/>
      <c r="V91" s="20"/>
      <c r="W91" s="6">
        <f t="shared" ref="W91:CE91" ca="1" si="34">W89+W90</f>
        <v>160.95339100213639</v>
      </c>
      <c r="X91" s="6">
        <f t="shared" ca="1" si="34"/>
        <v>161.409364741795</v>
      </c>
      <c r="Y91" s="6">
        <f t="shared" ca="1" si="34"/>
        <v>160.65785740432267</v>
      </c>
      <c r="Z91" s="6">
        <f t="shared" ca="1" si="34"/>
        <v>159.5751800544831</v>
      </c>
      <c r="AA91" s="6">
        <f t="shared" ca="1" si="34"/>
        <v>158.43964223832515</v>
      </c>
      <c r="AB91" s="6">
        <f t="shared" ca="1" si="34"/>
        <v>157.29735253760063</v>
      </c>
      <c r="AC91" s="6">
        <f t="shared" ca="1" si="34"/>
        <v>156.19684466231789</v>
      </c>
      <c r="AD91" s="6">
        <f t="shared" ca="1" si="34"/>
        <v>155.14414533629483</v>
      </c>
      <c r="AE91" s="6">
        <f t="shared" ca="1" si="34"/>
        <v>154.11034534014141</v>
      </c>
      <c r="AF91" s="6">
        <f t="shared" ca="1" si="34"/>
        <v>153.07128744740805</v>
      </c>
      <c r="AG91" s="6">
        <f t="shared" ca="1" si="34"/>
        <v>152.01508868777947</v>
      </c>
      <c r="AH91" s="6">
        <f t="shared" ca="1" si="34"/>
        <v>150.93737095864881</v>
      </c>
      <c r="AI91" s="6">
        <f t="shared" ca="1" si="34"/>
        <v>149.84231745741405</v>
      </c>
      <c r="AJ91" s="6">
        <f t="shared" ca="1" si="34"/>
        <v>148.73889565700375</v>
      </c>
      <c r="AK91" s="6">
        <f t="shared" ca="1" si="34"/>
        <v>147.63244786357311</v>
      </c>
      <c r="AL91" s="6">
        <f t="shared" ca="1" si="34"/>
        <v>146.5200125717063</v>
      </c>
      <c r="AM91" s="6">
        <f t="shared" ca="1" si="34"/>
        <v>145.33819226248696</v>
      </c>
      <c r="AN91" s="6">
        <f t="shared" ca="1" si="34"/>
        <v>143.96608035744023</v>
      </c>
      <c r="AO91" s="6">
        <f t="shared" ca="1" si="34"/>
        <v>134.51968069809561</v>
      </c>
      <c r="AP91" s="6">
        <f t="shared" ca="1" si="34"/>
        <v>111.84699840351752</v>
      </c>
      <c r="AQ91" s="6">
        <f t="shared" ca="1" si="34"/>
        <v>84.315675528730907</v>
      </c>
      <c r="AR91" s="6">
        <f t="shared" ca="1" si="34"/>
        <v>59.319186832980499</v>
      </c>
      <c r="AS91" s="6">
        <f t="shared" ca="1" si="34"/>
        <v>39.538428878428803</v>
      </c>
      <c r="AT91" s="6">
        <f t="shared" ca="1" si="34"/>
        <v>24.237599324832004</v>
      </c>
      <c r="AU91" s="30">
        <f t="shared" si="34"/>
        <v>0</v>
      </c>
      <c r="AV91" s="30">
        <f t="shared" si="34"/>
        <v>0</v>
      </c>
      <c r="AW91" s="30">
        <f t="shared" si="34"/>
        <v>0</v>
      </c>
      <c r="AX91" s="30">
        <f t="shared" si="34"/>
        <v>0</v>
      </c>
      <c r="AY91" s="30">
        <f t="shared" si="34"/>
        <v>0</v>
      </c>
      <c r="AZ91" s="30">
        <f t="shared" si="34"/>
        <v>0</v>
      </c>
      <c r="BA91" s="30">
        <f t="shared" si="34"/>
        <v>0</v>
      </c>
      <c r="BB91" s="30">
        <f t="shared" si="34"/>
        <v>0</v>
      </c>
      <c r="BC91" s="30">
        <f t="shared" si="34"/>
        <v>0</v>
      </c>
      <c r="BD91" s="30">
        <f t="shared" si="34"/>
        <v>0</v>
      </c>
      <c r="BE91" s="30">
        <f t="shared" si="34"/>
        <v>0</v>
      </c>
      <c r="BF91" s="30">
        <f t="shared" si="34"/>
        <v>0</v>
      </c>
      <c r="BG91" s="30">
        <f t="shared" si="34"/>
        <v>0</v>
      </c>
      <c r="BH91" s="30">
        <f t="shared" si="34"/>
        <v>0</v>
      </c>
      <c r="BI91" s="30">
        <f t="shared" si="34"/>
        <v>0</v>
      </c>
      <c r="BJ91" s="30">
        <f t="shared" si="34"/>
        <v>0</v>
      </c>
      <c r="BK91" s="30">
        <f t="shared" si="34"/>
        <v>0</v>
      </c>
      <c r="BL91" s="30">
        <f t="shared" si="34"/>
        <v>0</v>
      </c>
      <c r="BM91" s="30">
        <f t="shared" si="34"/>
        <v>0</v>
      </c>
      <c r="BN91" s="30">
        <f t="shared" si="34"/>
        <v>0</v>
      </c>
      <c r="BO91" s="30">
        <f t="shared" si="34"/>
        <v>0</v>
      </c>
      <c r="BP91" s="30">
        <f t="shared" si="34"/>
        <v>0</v>
      </c>
      <c r="BQ91" s="30">
        <f t="shared" si="34"/>
        <v>0</v>
      </c>
      <c r="BR91" s="30">
        <f t="shared" si="34"/>
        <v>0</v>
      </c>
      <c r="BS91" s="30">
        <f t="shared" si="34"/>
        <v>0</v>
      </c>
      <c r="BT91" s="30">
        <f t="shared" si="34"/>
        <v>0</v>
      </c>
      <c r="BU91" s="30">
        <f t="shared" si="34"/>
        <v>0</v>
      </c>
      <c r="BV91" s="30">
        <f t="shared" si="34"/>
        <v>0</v>
      </c>
      <c r="BW91" s="30">
        <f t="shared" si="34"/>
        <v>0</v>
      </c>
      <c r="BX91" s="30">
        <f t="shared" si="34"/>
        <v>0</v>
      </c>
      <c r="BY91" s="30">
        <f t="shared" si="34"/>
        <v>0</v>
      </c>
      <c r="BZ91" s="30">
        <f t="shared" si="34"/>
        <v>0</v>
      </c>
      <c r="CA91" s="30">
        <f t="shared" si="34"/>
        <v>0</v>
      </c>
      <c r="CB91" s="30">
        <f t="shared" si="34"/>
        <v>0</v>
      </c>
      <c r="CC91" s="30">
        <f t="shared" si="34"/>
        <v>0</v>
      </c>
      <c r="CD91" s="30">
        <f t="shared" si="34"/>
        <v>0</v>
      </c>
      <c r="CE91" s="30">
        <f t="shared" si="34"/>
        <v>0</v>
      </c>
    </row>
    <row r="92" spans="2:83" ht="12.6" customHeight="1" x14ac:dyDescent="0.25">
      <c r="B92" s="307" t="s">
        <v>4</v>
      </c>
      <c r="C92" s="54" t="s">
        <v>21</v>
      </c>
      <c r="E92" s="35">
        <f t="shared" ref="E92:E94" si="35">E142</f>
        <v>250</v>
      </c>
      <c r="F92" s="64"/>
      <c r="G92" s="213"/>
      <c r="H92" s="213"/>
      <c r="I92" s="213"/>
      <c r="J92" s="213"/>
      <c r="K92" s="213"/>
      <c r="L92" s="213"/>
      <c r="M92" s="213"/>
      <c r="N92" s="213"/>
      <c r="O92" s="213"/>
      <c r="P92" s="213"/>
      <c r="Q92" s="213"/>
      <c r="R92" s="213"/>
      <c r="S92" s="213"/>
      <c r="T92" s="213"/>
      <c r="U92" s="213"/>
      <c r="V92" s="213"/>
      <c r="W92" s="52">
        <f ca="1">0.001*Stock!W92*$E92</f>
        <v>0</v>
      </c>
      <c r="X92" s="52">
        <f ca="1">0.001*Stock!X92*$E92</f>
        <v>0</v>
      </c>
      <c r="Y92" s="52">
        <f ca="1">0.001*Stock!Y92*$E92</f>
        <v>0</v>
      </c>
      <c r="Z92" s="52">
        <f ca="1">0.001*Stock!Z92*$E92</f>
        <v>0</v>
      </c>
      <c r="AA92" s="52">
        <f ca="1">0.001*Stock!AA92*$E92</f>
        <v>0</v>
      </c>
      <c r="AB92" s="52">
        <f ca="1">0.001*Stock!AB92*$E92</f>
        <v>0</v>
      </c>
      <c r="AC92" s="52">
        <f ca="1">0.001*Stock!AC92*$E92</f>
        <v>0</v>
      </c>
      <c r="AD92" s="52">
        <f ca="1">0.001*Stock!AD92*$E92</f>
        <v>0</v>
      </c>
      <c r="AE92" s="52">
        <f ca="1">0.001*Stock!AE92*$E92</f>
        <v>0</v>
      </c>
      <c r="AF92" s="52">
        <f ca="1">0.001*Stock!AF92*$E92</f>
        <v>0</v>
      </c>
      <c r="AG92" s="52">
        <f ca="1">0.001*Stock!AG92*$E92</f>
        <v>0</v>
      </c>
      <c r="AH92" s="52">
        <f ca="1">0.001*Stock!AH92*$E92</f>
        <v>0</v>
      </c>
      <c r="AI92" s="52">
        <f ca="1">0.001*Stock!AI92*$E92</f>
        <v>0</v>
      </c>
      <c r="AJ92" s="52">
        <f ca="1">0.001*Stock!AJ92*$E92</f>
        <v>0</v>
      </c>
      <c r="AK92" s="52">
        <f ca="1">0.001*Stock!AK92*$E92</f>
        <v>0</v>
      </c>
      <c r="AL92" s="52">
        <f ca="1">0.001*Stock!AL92*$E92</f>
        <v>0</v>
      </c>
      <c r="AM92" s="52">
        <f ca="1">0.001*Stock!AM92*$E92</f>
        <v>0</v>
      </c>
      <c r="AN92" s="52">
        <f ca="1">0.001*Stock!AN92*$E92</f>
        <v>0</v>
      </c>
      <c r="AO92" s="52">
        <f ca="1">0.001*Stock!AO92*$E92</f>
        <v>0</v>
      </c>
      <c r="AP92" s="52">
        <f ca="1">0.001*Stock!AP92*$E92</f>
        <v>0</v>
      </c>
      <c r="AQ92" s="52">
        <f ca="1">0.001*Stock!AQ92*$E92</f>
        <v>0</v>
      </c>
      <c r="AR92" s="52">
        <f ca="1">0.001*Stock!AR92*$E92</f>
        <v>0</v>
      </c>
      <c r="AS92" s="52">
        <f ca="1">0.001*Stock!AS92*$E92</f>
        <v>0</v>
      </c>
      <c r="AT92" s="52">
        <f ca="1">0.001*Stock!AT92*$E92</f>
        <v>0</v>
      </c>
      <c r="AU92" s="214">
        <f>0.001*Stock!AU92*$E92</f>
        <v>0</v>
      </c>
      <c r="AV92" s="214">
        <f>0.001*Stock!AV92*$E92</f>
        <v>0</v>
      </c>
      <c r="AW92" s="214">
        <f>0.001*Stock!AW92*$E92</f>
        <v>0</v>
      </c>
      <c r="AX92" s="218">
        <f>0.001*Stock!AX92*(2*$E92/3+$F92/3)</f>
        <v>0</v>
      </c>
      <c r="AY92" s="218">
        <f>0.001*Stock!AY92*($E92/3+2*$F92/3)</f>
        <v>0</v>
      </c>
      <c r="AZ92" s="214">
        <f>0.001*Stock!AZ92*$F92</f>
        <v>0</v>
      </c>
      <c r="BA92" s="214">
        <f>0.001*Stock!BA92*$F92</f>
        <v>0</v>
      </c>
      <c r="BB92" s="214">
        <f>0.001*Stock!BB92*$F92</f>
        <v>0</v>
      </c>
      <c r="BC92" s="214">
        <f>0.001*Stock!BC92*$F92</f>
        <v>0</v>
      </c>
      <c r="BD92" s="214">
        <f>0.001*Stock!BD92*$F92</f>
        <v>0</v>
      </c>
      <c r="BE92" s="214">
        <f>0.001*Stock!BE92*$F92</f>
        <v>0</v>
      </c>
      <c r="BF92" s="214">
        <f>0.001*Stock!BF92*$F92</f>
        <v>0</v>
      </c>
      <c r="BG92" s="214">
        <f>0.001*Stock!BG92*$F92</f>
        <v>0</v>
      </c>
      <c r="BH92" s="214">
        <f>0.001*Stock!BH92*$F92</f>
        <v>0</v>
      </c>
      <c r="BI92" s="214">
        <f>0.001*Stock!BI92*$F92</f>
        <v>0</v>
      </c>
      <c r="BJ92" s="214">
        <f>0.001*Stock!BJ92*$F92</f>
        <v>0</v>
      </c>
      <c r="BK92" s="214">
        <f>0.001*Stock!BK92*$F92</f>
        <v>0</v>
      </c>
      <c r="BL92" s="214">
        <f>0.001*Stock!BL92*$F92</f>
        <v>0</v>
      </c>
      <c r="BM92" s="214">
        <f>0.001*Stock!BM92*$F92</f>
        <v>0</v>
      </c>
      <c r="BN92" s="214">
        <f>0.001*Stock!BN92*$F92</f>
        <v>0</v>
      </c>
      <c r="BO92" s="214">
        <f>0.001*Stock!BO92*$F92</f>
        <v>0</v>
      </c>
      <c r="BP92" s="214">
        <f>0.001*Stock!BP92*$F92</f>
        <v>0</v>
      </c>
      <c r="BQ92" s="214">
        <f>0.001*Stock!BQ92*$F92</f>
        <v>0</v>
      </c>
      <c r="BR92" s="214">
        <f>0.001*Stock!BR92*$F92</f>
        <v>0</v>
      </c>
      <c r="BS92" s="214">
        <f>0.001*Stock!BS92*$F92</f>
        <v>0</v>
      </c>
      <c r="BT92" s="214">
        <f>0.001*Stock!BT92*$F92</f>
        <v>0</v>
      </c>
      <c r="BU92" s="214">
        <f>0.001*Stock!BU92*$F92</f>
        <v>0</v>
      </c>
      <c r="BV92" s="214">
        <f>0.001*Stock!BV92*$F92</f>
        <v>0</v>
      </c>
      <c r="BW92" s="214">
        <f>0.001*Stock!BW92*$F92</f>
        <v>0</v>
      </c>
      <c r="BX92" s="214">
        <f>0.001*Stock!BX92*$F92</f>
        <v>0</v>
      </c>
      <c r="BY92" s="214">
        <f>0.001*Stock!BY92*$F92</f>
        <v>0</v>
      </c>
      <c r="BZ92" s="214">
        <f>0.001*Stock!BZ92*$F92</f>
        <v>0</v>
      </c>
      <c r="CA92" s="214">
        <f>0.001*Stock!CA92*$F92</f>
        <v>0</v>
      </c>
      <c r="CB92" s="214">
        <f>0.001*Stock!CB92*$F92</f>
        <v>0</v>
      </c>
      <c r="CC92" s="214">
        <f>0.001*Stock!CC92*$F92</f>
        <v>0</v>
      </c>
      <c r="CD92" s="214">
        <f>0.001*Stock!CD92*$F92</f>
        <v>0</v>
      </c>
      <c r="CE92" s="214">
        <f>0.001*Stock!CE92*$F92</f>
        <v>0</v>
      </c>
    </row>
    <row r="93" spans="2:83" x14ac:dyDescent="0.25">
      <c r="B93" s="307"/>
      <c r="C93" s="54" t="s">
        <v>22</v>
      </c>
      <c r="E93" s="35">
        <f t="shared" si="35"/>
        <v>140</v>
      </c>
      <c r="F93" s="64"/>
      <c r="G93" s="213"/>
      <c r="H93" s="213"/>
      <c r="I93" s="213"/>
      <c r="J93" s="213"/>
      <c r="K93" s="213"/>
      <c r="L93" s="213"/>
      <c r="M93" s="213"/>
      <c r="N93" s="213"/>
      <c r="O93" s="213"/>
      <c r="P93" s="213"/>
      <c r="Q93" s="213"/>
      <c r="R93" s="213"/>
      <c r="S93" s="213"/>
      <c r="T93" s="213"/>
      <c r="U93" s="213"/>
      <c r="V93" s="213"/>
      <c r="W93" s="52">
        <f ca="1">0.001*Stock!W93*$E93</f>
        <v>0</v>
      </c>
      <c r="X93" s="52">
        <f ca="1">0.001*Stock!X93*$E93</f>
        <v>0</v>
      </c>
      <c r="Y93" s="52">
        <f ca="1">0.001*Stock!Y93*$E93</f>
        <v>0</v>
      </c>
      <c r="Z93" s="52">
        <f ca="1">0.001*Stock!Z93*$E93</f>
        <v>0</v>
      </c>
      <c r="AA93" s="52">
        <f ca="1">0.001*Stock!AA93*$E93</f>
        <v>0</v>
      </c>
      <c r="AB93" s="52">
        <f ca="1">0.001*Stock!AB93*$E93</f>
        <v>0</v>
      </c>
      <c r="AC93" s="52">
        <f ca="1">0.001*Stock!AC93*$E93</f>
        <v>0</v>
      </c>
      <c r="AD93" s="52">
        <f ca="1">0.001*Stock!AD93*$E93</f>
        <v>0</v>
      </c>
      <c r="AE93" s="52">
        <f ca="1">0.001*Stock!AE93*$E93</f>
        <v>0</v>
      </c>
      <c r="AF93" s="52">
        <f ca="1">0.001*Stock!AF93*$E93</f>
        <v>0</v>
      </c>
      <c r="AG93" s="52">
        <f ca="1">0.001*Stock!AG93*$E93</f>
        <v>0</v>
      </c>
      <c r="AH93" s="52">
        <f ca="1">0.001*Stock!AH93*$E93</f>
        <v>0</v>
      </c>
      <c r="AI93" s="52">
        <f ca="1">0.001*Stock!AI93*$E93</f>
        <v>0</v>
      </c>
      <c r="AJ93" s="52">
        <f ca="1">0.001*Stock!AJ93*$E93</f>
        <v>0</v>
      </c>
      <c r="AK93" s="52">
        <f ca="1">0.001*Stock!AK93*$E93</f>
        <v>0</v>
      </c>
      <c r="AL93" s="52">
        <f ca="1">0.001*Stock!AL93*$E93</f>
        <v>0</v>
      </c>
      <c r="AM93" s="52">
        <f ca="1">0.001*Stock!AM93*$E93</f>
        <v>0</v>
      </c>
      <c r="AN93" s="52">
        <f ca="1">0.001*Stock!AN93*$E93</f>
        <v>0</v>
      </c>
      <c r="AO93" s="52">
        <f ca="1">0.001*Stock!AO93*$E93</f>
        <v>0</v>
      </c>
      <c r="AP93" s="52">
        <f ca="1">0.001*Stock!AP93*$E93</f>
        <v>0</v>
      </c>
      <c r="AQ93" s="52">
        <f ca="1">0.001*Stock!AQ93*$E93</f>
        <v>0</v>
      </c>
      <c r="AR93" s="52">
        <f ca="1">0.001*Stock!AR93*$E93</f>
        <v>0</v>
      </c>
      <c r="AS93" s="52">
        <f ca="1">0.001*Stock!AS93*$E93</f>
        <v>0</v>
      </c>
      <c r="AT93" s="52">
        <f ca="1">0.001*Stock!AT93*$E93</f>
        <v>0</v>
      </c>
      <c r="AU93" s="214">
        <f>0.001*Stock!AU93*$E93</f>
        <v>0</v>
      </c>
      <c r="AV93" s="214">
        <f>0.001*Stock!AV93*$E93</f>
        <v>0</v>
      </c>
      <c r="AW93" s="214">
        <f>0.001*Stock!AW93*$E93</f>
        <v>0</v>
      </c>
      <c r="AX93" s="218">
        <f>0.001*Stock!AX93*(2*$E93/3+$F93/3)</f>
        <v>0</v>
      </c>
      <c r="AY93" s="218">
        <f>0.001*Stock!AY93*($E93/3+2*$F93/3)</f>
        <v>0</v>
      </c>
      <c r="AZ93" s="214">
        <f>0.001*Stock!AZ93*$F93</f>
        <v>0</v>
      </c>
      <c r="BA93" s="214">
        <f>0.001*Stock!BA93*$F93</f>
        <v>0</v>
      </c>
      <c r="BB93" s="214">
        <f>0.001*Stock!BB93*$F93</f>
        <v>0</v>
      </c>
      <c r="BC93" s="214">
        <f>0.001*Stock!BC93*$F93</f>
        <v>0</v>
      </c>
      <c r="BD93" s="214">
        <f>0.001*Stock!BD93*$F93</f>
        <v>0</v>
      </c>
      <c r="BE93" s="214">
        <f>0.001*Stock!BE93*$F93</f>
        <v>0</v>
      </c>
      <c r="BF93" s="214">
        <f>0.001*Stock!BF93*$F93</f>
        <v>0</v>
      </c>
      <c r="BG93" s="214">
        <f>0.001*Stock!BG93*$F93</f>
        <v>0</v>
      </c>
      <c r="BH93" s="214">
        <f>0.001*Stock!BH93*$F93</f>
        <v>0</v>
      </c>
      <c r="BI93" s="214">
        <f>0.001*Stock!BI93*$F93</f>
        <v>0</v>
      </c>
      <c r="BJ93" s="214">
        <f>0.001*Stock!BJ93*$F93</f>
        <v>0</v>
      </c>
      <c r="BK93" s="214">
        <f>0.001*Stock!BK93*$F93</f>
        <v>0</v>
      </c>
      <c r="BL93" s="214">
        <f>0.001*Stock!BL93*$F93</f>
        <v>0</v>
      </c>
      <c r="BM93" s="214">
        <f>0.001*Stock!BM93*$F93</f>
        <v>0</v>
      </c>
      <c r="BN93" s="214">
        <f>0.001*Stock!BN93*$F93</f>
        <v>0</v>
      </c>
      <c r="BO93" s="214">
        <f>0.001*Stock!BO93*$F93</f>
        <v>0</v>
      </c>
      <c r="BP93" s="214">
        <f>0.001*Stock!BP93*$F93</f>
        <v>0</v>
      </c>
      <c r="BQ93" s="214">
        <f>0.001*Stock!BQ93*$F93</f>
        <v>0</v>
      </c>
      <c r="BR93" s="214">
        <f>0.001*Stock!BR93*$F93</f>
        <v>0</v>
      </c>
      <c r="BS93" s="214">
        <f>0.001*Stock!BS93*$F93</f>
        <v>0</v>
      </c>
      <c r="BT93" s="214">
        <f>0.001*Stock!BT93*$F93</f>
        <v>0</v>
      </c>
      <c r="BU93" s="214">
        <f>0.001*Stock!BU93*$F93</f>
        <v>0</v>
      </c>
      <c r="BV93" s="214">
        <f>0.001*Stock!BV93*$F93</f>
        <v>0</v>
      </c>
      <c r="BW93" s="214">
        <f>0.001*Stock!BW93*$F93</f>
        <v>0</v>
      </c>
      <c r="BX93" s="214">
        <f>0.001*Stock!BX93*$F93</f>
        <v>0</v>
      </c>
      <c r="BY93" s="214">
        <f>0.001*Stock!BY93*$F93</f>
        <v>0</v>
      </c>
      <c r="BZ93" s="214">
        <f>0.001*Stock!BZ93*$F93</f>
        <v>0</v>
      </c>
      <c r="CA93" s="214">
        <f>0.001*Stock!CA93*$F93</f>
        <v>0</v>
      </c>
      <c r="CB93" s="214">
        <f>0.001*Stock!CB93*$F93</f>
        <v>0</v>
      </c>
      <c r="CC93" s="214">
        <f>0.001*Stock!CC93*$F93</f>
        <v>0</v>
      </c>
      <c r="CD93" s="214">
        <f>0.001*Stock!CD93*$F93</f>
        <v>0</v>
      </c>
      <c r="CE93" s="214">
        <f>0.001*Stock!CE93*$F93</f>
        <v>0</v>
      </c>
    </row>
    <row r="94" spans="2:83" x14ac:dyDescent="0.25">
      <c r="B94" s="307"/>
      <c r="C94" s="54" t="s">
        <v>23</v>
      </c>
      <c r="E94" s="35">
        <f t="shared" si="35"/>
        <v>160</v>
      </c>
      <c r="F94" s="64"/>
      <c r="G94" s="213"/>
      <c r="H94" s="213"/>
      <c r="I94" s="213"/>
      <c r="J94" s="213"/>
      <c r="K94" s="213"/>
      <c r="L94" s="213"/>
      <c r="M94" s="213"/>
      <c r="N94" s="213"/>
      <c r="O94" s="213"/>
      <c r="P94" s="213"/>
      <c r="Q94" s="213"/>
      <c r="R94" s="213"/>
      <c r="S94" s="213"/>
      <c r="T94" s="213"/>
      <c r="U94" s="213"/>
      <c r="V94" s="213"/>
      <c r="W94" s="52">
        <f ca="1">0.001*Stock!W94*$E94</f>
        <v>0</v>
      </c>
      <c r="X94" s="52">
        <f ca="1">0.001*Stock!X94*$E94</f>
        <v>0</v>
      </c>
      <c r="Y94" s="52">
        <f ca="1">0.001*Stock!Y94*$E94</f>
        <v>0</v>
      </c>
      <c r="Z94" s="52">
        <f ca="1">0.001*Stock!Z94*$E94</f>
        <v>0</v>
      </c>
      <c r="AA94" s="52">
        <f ca="1">0.001*Stock!AA94*$E94</f>
        <v>0</v>
      </c>
      <c r="AB94" s="52">
        <f ca="1">0.001*Stock!AB94*$E94</f>
        <v>0</v>
      </c>
      <c r="AC94" s="52">
        <f ca="1">0.001*Stock!AC94*$E94</f>
        <v>0</v>
      </c>
      <c r="AD94" s="52">
        <f ca="1">0.001*Stock!AD94*$E94</f>
        <v>0</v>
      </c>
      <c r="AE94" s="52">
        <f ca="1">0.001*Stock!AE94*$E94</f>
        <v>0</v>
      </c>
      <c r="AF94" s="52">
        <f ca="1">0.001*Stock!AF94*$E94</f>
        <v>0</v>
      </c>
      <c r="AG94" s="52">
        <f ca="1">0.001*Stock!AG94*$E94</f>
        <v>0</v>
      </c>
      <c r="AH94" s="52">
        <f ca="1">0.001*Stock!AH94*$E94</f>
        <v>0</v>
      </c>
      <c r="AI94" s="52">
        <f ca="1">0.001*Stock!AI94*$E94</f>
        <v>0</v>
      </c>
      <c r="AJ94" s="52">
        <f ca="1">0.001*Stock!AJ94*$E94</f>
        <v>0</v>
      </c>
      <c r="AK94" s="52">
        <f ca="1">0.001*Stock!AK94*$E94</f>
        <v>0</v>
      </c>
      <c r="AL94" s="52">
        <f ca="1">0.001*Stock!AL94*$E94</f>
        <v>0</v>
      </c>
      <c r="AM94" s="52">
        <f ca="1">0.001*Stock!AM94*$E94</f>
        <v>0</v>
      </c>
      <c r="AN94" s="52">
        <f ca="1">0.001*Stock!AN94*$E94</f>
        <v>0</v>
      </c>
      <c r="AO94" s="52">
        <f ca="1">0.001*Stock!AO94*$E94</f>
        <v>0</v>
      </c>
      <c r="AP94" s="52">
        <f ca="1">0.001*Stock!AP94*$E94</f>
        <v>0</v>
      </c>
      <c r="AQ94" s="52">
        <f ca="1">0.001*Stock!AQ94*$E94</f>
        <v>0</v>
      </c>
      <c r="AR94" s="52">
        <f ca="1">0.001*Stock!AR94*$E94</f>
        <v>0</v>
      </c>
      <c r="AS94" s="52">
        <f ca="1">0.001*Stock!AS94*$E94</f>
        <v>0</v>
      </c>
      <c r="AT94" s="52">
        <f ca="1">0.001*Stock!AT94*$E94</f>
        <v>0</v>
      </c>
      <c r="AU94" s="214">
        <f>0.001*Stock!AU94*$E94</f>
        <v>0</v>
      </c>
      <c r="AV94" s="214">
        <f>0.001*Stock!AV94*$E94</f>
        <v>0</v>
      </c>
      <c r="AW94" s="214">
        <f>0.001*Stock!AW94*$E94</f>
        <v>0</v>
      </c>
      <c r="AX94" s="218">
        <f>0.001*Stock!AX94*(2*$E94/3+$F94/3)</f>
        <v>0</v>
      </c>
      <c r="AY94" s="218">
        <f>0.001*Stock!AY94*($E94/3+2*$F94/3)</f>
        <v>0</v>
      </c>
      <c r="AZ94" s="214">
        <f>0.001*Stock!AZ94*$F94</f>
        <v>0</v>
      </c>
      <c r="BA94" s="214">
        <f>0.001*Stock!BA94*$F94</f>
        <v>0</v>
      </c>
      <c r="BB94" s="214">
        <f>0.001*Stock!BB94*$F94</f>
        <v>0</v>
      </c>
      <c r="BC94" s="214">
        <f>0.001*Stock!BC94*$F94</f>
        <v>0</v>
      </c>
      <c r="BD94" s="214">
        <f>0.001*Stock!BD94*$F94</f>
        <v>0</v>
      </c>
      <c r="BE94" s="214">
        <f>0.001*Stock!BE94*$F94</f>
        <v>0</v>
      </c>
      <c r="BF94" s="214">
        <f>0.001*Stock!BF94*$F94</f>
        <v>0</v>
      </c>
      <c r="BG94" s="214">
        <f>0.001*Stock!BG94*$F94</f>
        <v>0</v>
      </c>
      <c r="BH94" s="214">
        <f>0.001*Stock!BH94*$F94</f>
        <v>0</v>
      </c>
      <c r="BI94" s="214">
        <f>0.001*Stock!BI94*$F94</f>
        <v>0</v>
      </c>
      <c r="BJ94" s="214">
        <f>0.001*Stock!BJ94*$F94</f>
        <v>0</v>
      </c>
      <c r="BK94" s="214">
        <f>0.001*Stock!BK94*$F94</f>
        <v>0</v>
      </c>
      <c r="BL94" s="214">
        <f>0.001*Stock!BL94*$F94</f>
        <v>0</v>
      </c>
      <c r="BM94" s="214">
        <f>0.001*Stock!BM94*$F94</f>
        <v>0</v>
      </c>
      <c r="BN94" s="214">
        <f>0.001*Stock!BN94*$F94</f>
        <v>0</v>
      </c>
      <c r="BO94" s="214">
        <f>0.001*Stock!BO94*$F94</f>
        <v>0</v>
      </c>
      <c r="BP94" s="214">
        <f>0.001*Stock!BP94*$F94</f>
        <v>0</v>
      </c>
      <c r="BQ94" s="214">
        <f>0.001*Stock!BQ94*$F94</f>
        <v>0</v>
      </c>
      <c r="BR94" s="214">
        <f>0.001*Stock!BR94*$F94</f>
        <v>0</v>
      </c>
      <c r="BS94" s="214">
        <f>0.001*Stock!BS94*$F94</f>
        <v>0</v>
      </c>
      <c r="BT94" s="214">
        <f>0.001*Stock!BT94*$F94</f>
        <v>0</v>
      </c>
      <c r="BU94" s="214">
        <f>0.001*Stock!BU94*$F94</f>
        <v>0</v>
      </c>
      <c r="BV94" s="214">
        <f>0.001*Stock!BV94*$F94</f>
        <v>0</v>
      </c>
      <c r="BW94" s="214">
        <f>0.001*Stock!BW94*$F94</f>
        <v>0</v>
      </c>
      <c r="BX94" s="214">
        <f>0.001*Stock!BX94*$F94</f>
        <v>0</v>
      </c>
      <c r="BY94" s="214">
        <f>0.001*Stock!BY94*$F94</f>
        <v>0</v>
      </c>
      <c r="BZ94" s="214">
        <f>0.001*Stock!BZ94*$F94</f>
        <v>0</v>
      </c>
      <c r="CA94" s="214">
        <f>0.001*Stock!CA94*$F94</f>
        <v>0</v>
      </c>
      <c r="CB94" s="214">
        <f>0.001*Stock!CB94*$F94</f>
        <v>0</v>
      </c>
      <c r="CC94" s="214">
        <f>0.001*Stock!CC94*$F94</f>
        <v>0</v>
      </c>
      <c r="CD94" s="214">
        <f>0.001*Stock!CD94*$F94</f>
        <v>0</v>
      </c>
      <c r="CE94" s="214">
        <f>0.001*Stock!CE94*$F94</f>
        <v>0</v>
      </c>
    </row>
    <row r="95" spans="2:83" x14ac:dyDescent="0.25">
      <c r="B95" s="307"/>
      <c r="C95" s="3" t="s">
        <v>79</v>
      </c>
      <c r="E95" s="35"/>
      <c r="F95" s="64"/>
      <c r="G95" s="17"/>
      <c r="H95" s="17"/>
      <c r="I95" s="17"/>
      <c r="J95" s="17"/>
      <c r="K95" s="17"/>
      <c r="L95" s="17"/>
      <c r="M95" s="17"/>
      <c r="N95" s="17"/>
      <c r="O95" s="17"/>
      <c r="P95" s="17"/>
      <c r="Q95" s="17"/>
      <c r="R95" s="17"/>
      <c r="S95" s="17"/>
      <c r="T95" s="17"/>
      <c r="U95" s="17"/>
      <c r="V95" s="17"/>
      <c r="W95" s="6">
        <f ca="1">SUM(W92:W94)</f>
        <v>0</v>
      </c>
      <c r="X95" s="6">
        <f t="shared" ref="X95:CE95" ca="1" si="36">SUM(X92:X94)</f>
        <v>0</v>
      </c>
      <c r="Y95" s="6">
        <f t="shared" ca="1" si="36"/>
        <v>0</v>
      </c>
      <c r="Z95" s="6">
        <f t="shared" ca="1" si="36"/>
        <v>0</v>
      </c>
      <c r="AA95" s="6">
        <f t="shared" ca="1" si="36"/>
        <v>0</v>
      </c>
      <c r="AB95" s="6">
        <f t="shared" ca="1" si="36"/>
        <v>0</v>
      </c>
      <c r="AC95" s="6">
        <f t="shared" ca="1" si="36"/>
        <v>0</v>
      </c>
      <c r="AD95" s="6">
        <f t="shared" ca="1" si="36"/>
        <v>0</v>
      </c>
      <c r="AE95" s="6">
        <f t="shared" ca="1" si="36"/>
        <v>0</v>
      </c>
      <c r="AF95" s="6">
        <f t="shared" ca="1" si="36"/>
        <v>0</v>
      </c>
      <c r="AG95" s="6">
        <f t="shared" ca="1" si="36"/>
        <v>0</v>
      </c>
      <c r="AH95" s="6">
        <f t="shared" ca="1" si="36"/>
        <v>0</v>
      </c>
      <c r="AI95" s="6">
        <f t="shared" ca="1" si="36"/>
        <v>0</v>
      </c>
      <c r="AJ95" s="6">
        <f t="shared" ca="1" si="36"/>
        <v>0</v>
      </c>
      <c r="AK95" s="6">
        <f t="shared" ca="1" si="36"/>
        <v>0</v>
      </c>
      <c r="AL95" s="6">
        <f t="shared" ca="1" si="36"/>
        <v>0</v>
      </c>
      <c r="AM95" s="6">
        <f t="shared" ca="1" si="36"/>
        <v>0</v>
      </c>
      <c r="AN95" s="6">
        <f t="shared" ca="1" si="36"/>
        <v>0</v>
      </c>
      <c r="AO95" s="6">
        <f t="shared" ca="1" si="36"/>
        <v>0</v>
      </c>
      <c r="AP95" s="6">
        <f t="shared" ca="1" si="36"/>
        <v>0</v>
      </c>
      <c r="AQ95" s="6">
        <f t="shared" ca="1" si="36"/>
        <v>0</v>
      </c>
      <c r="AR95" s="6">
        <f t="shared" ca="1" si="36"/>
        <v>0</v>
      </c>
      <c r="AS95" s="6">
        <f t="shared" ca="1" si="36"/>
        <v>0</v>
      </c>
      <c r="AT95" s="6">
        <f t="shared" ca="1" si="36"/>
        <v>0</v>
      </c>
      <c r="AU95" s="30">
        <f t="shared" si="36"/>
        <v>0</v>
      </c>
      <c r="AV95" s="30">
        <f t="shared" si="36"/>
        <v>0</v>
      </c>
      <c r="AW95" s="30">
        <f t="shared" si="36"/>
        <v>0</v>
      </c>
      <c r="AX95" s="30">
        <f t="shared" si="36"/>
        <v>0</v>
      </c>
      <c r="AY95" s="30">
        <f t="shared" si="36"/>
        <v>0</v>
      </c>
      <c r="AZ95" s="30">
        <f t="shared" si="36"/>
        <v>0</v>
      </c>
      <c r="BA95" s="30">
        <f t="shared" si="36"/>
        <v>0</v>
      </c>
      <c r="BB95" s="30">
        <f t="shared" si="36"/>
        <v>0</v>
      </c>
      <c r="BC95" s="30">
        <f t="shared" si="36"/>
        <v>0</v>
      </c>
      <c r="BD95" s="30">
        <f t="shared" si="36"/>
        <v>0</v>
      </c>
      <c r="BE95" s="30">
        <f t="shared" si="36"/>
        <v>0</v>
      </c>
      <c r="BF95" s="30">
        <f t="shared" si="36"/>
        <v>0</v>
      </c>
      <c r="BG95" s="30">
        <f t="shared" si="36"/>
        <v>0</v>
      </c>
      <c r="BH95" s="30">
        <f t="shared" si="36"/>
        <v>0</v>
      </c>
      <c r="BI95" s="30">
        <f t="shared" si="36"/>
        <v>0</v>
      </c>
      <c r="BJ95" s="30">
        <f t="shared" si="36"/>
        <v>0</v>
      </c>
      <c r="BK95" s="30">
        <f t="shared" si="36"/>
        <v>0</v>
      </c>
      <c r="BL95" s="30">
        <f t="shared" si="36"/>
        <v>0</v>
      </c>
      <c r="BM95" s="30">
        <f t="shared" si="36"/>
        <v>0</v>
      </c>
      <c r="BN95" s="30">
        <f t="shared" si="36"/>
        <v>0</v>
      </c>
      <c r="BO95" s="30">
        <f t="shared" si="36"/>
        <v>0</v>
      </c>
      <c r="BP95" s="30">
        <f t="shared" si="36"/>
        <v>0</v>
      </c>
      <c r="BQ95" s="30">
        <f t="shared" si="36"/>
        <v>0</v>
      </c>
      <c r="BR95" s="30">
        <f t="shared" si="36"/>
        <v>0</v>
      </c>
      <c r="BS95" s="30">
        <f t="shared" si="36"/>
        <v>0</v>
      </c>
      <c r="BT95" s="30">
        <f t="shared" si="36"/>
        <v>0</v>
      </c>
      <c r="BU95" s="30">
        <f t="shared" si="36"/>
        <v>0</v>
      </c>
      <c r="BV95" s="30">
        <f t="shared" si="36"/>
        <v>0</v>
      </c>
      <c r="BW95" s="30">
        <f t="shared" si="36"/>
        <v>0</v>
      </c>
      <c r="BX95" s="30">
        <f t="shared" si="36"/>
        <v>0</v>
      </c>
      <c r="BY95" s="30">
        <f t="shared" si="36"/>
        <v>0</v>
      </c>
      <c r="BZ95" s="30">
        <f t="shared" si="36"/>
        <v>0</v>
      </c>
      <c r="CA95" s="30">
        <f t="shared" si="36"/>
        <v>0</v>
      </c>
      <c r="CB95" s="30">
        <f t="shared" si="36"/>
        <v>0</v>
      </c>
      <c r="CC95" s="30">
        <f t="shared" si="36"/>
        <v>0</v>
      </c>
      <c r="CD95" s="30">
        <f t="shared" si="36"/>
        <v>0</v>
      </c>
      <c r="CE95" s="30">
        <f t="shared" si="36"/>
        <v>0</v>
      </c>
    </row>
    <row r="96" spans="2:83" x14ac:dyDescent="0.25">
      <c r="B96" s="307" t="s">
        <v>5</v>
      </c>
      <c r="C96" s="54" t="s">
        <v>24</v>
      </c>
      <c r="E96" s="35">
        <f ca="1">(SUM(W96:AW96))/(SUM(Stock!W96:AW96))*1000</f>
        <v>12.618755513281245</v>
      </c>
      <c r="F96" s="64"/>
      <c r="W96" s="52"/>
      <c r="X96" s="52"/>
      <c r="Y96" s="52"/>
      <c r="Z96" s="52"/>
      <c r="AA96" s="52"/>
      <c r="AB96" s="52"/>
      <c r="AC96" s="52"/>
      <c r="AD96" s="52"/>
      <c r="AE96" s="52"/>
      <c r="AF96" s="52"/>
      <c r="AG96" s="52"/>
      <c r="AH96" s="52"/>
      <c r="AI96" s="52"/>
      <c r="AJ96" s="52"/>
      <c r="AK96" s="52"/>
      <c r="AL96" s="52"/>
      <c r="AM96" s="52"/>
      <c r="AN96" s="100"/>
      <c r="AO96" s="100"/>
      <c r="AP96" s="225">
        <f ca="1">0.001*Stock!AP96*AP105</f>
        <v>9.5222246399999988E-2</v>
      </c>
      <c r="AQ96" s="225">
        <f ca="1">0.001*Stock!AQ96*AQ105</f>
        <v>0.20669038023835315</v>
      </c>
      <c r="AR96" s="225">
        <f ca="1">0.001*Stock!AR96*AR105</f>
        <v>0.34134232151001215</v>
      </c>
      <c r="AS96" s="225">
        <f ca="1">0.001*Stock!AS96*AS105</f>
        <v>0.4704922233152008</v>
      </c>
      <c r="AT96" s="225">
        <f ca="1">0.001*Stock!AT96*AT105</f>
        <v>0.66762300925093665</v>
      </c>
      <c r="AU96" s="219">
        <f>0.001*Stock!AU96*AU105</f>
        <v>0</v>
      </c>
      <c r="AV96" s="219">
        <f>0.001*Stock!AV96*AV105</f>
        <v>0</v>
      </c>
      <c r="AW96" s="219">
        <f>0.001*Stock!AW96*AW105</f>
        <v>0</v>
      </c>
      <c r="AX96" s="219">
        <f>0.001*Stock!AX96*AX105</f>
        <v>0</v>
      </c>
      <c r="AY96" s="219">
        <f>0.001*Stock!AY96*AY105</f>
        <v>0</v>
      </c>
      <c r="AZ96" s="219">
        <f>0.001*Stock!AZ96*AZ105</f>
        <v>0</v>
      </c>
      <c r="BA96" s="219">
        <f>0.001*Stock!BA96*BA105</f>
        <v>0</v>
      </c>
      <c r="BB96" s="219">
        <f>0.001*Stock!BB96*BB105</f>
        <v>0</v>
      </c>
      <c r="BC96" s="219">
        <f>0.001*Stock!BC96*BC105</f>
        <v>0</v>
      </c>
      <c r="BD96" s="219">
        <f>0.001*Stock!BD96*BD105</f>
        <v>0</v>
      </c>
      <c r="BE96" s="219">
        <f>0.001*Stock!BE96*BE105</f>
        <v>0</v>
      </c>
      <c r="BF96" s="219">
        <f>0.001*Stock!BF96*BF105</f>
        <v>0</v>
      </c>
      <c r="BG96" s="219">
        <f>0.001*Stock!BG96*BG105</f>
        <v>0</v>
      </c>
      <c r="BH96" s="219">
        <f>0.001*Stock!BH96*BH105</f>
        <v>0</v>
      </c>
      <c r="BI96" s="219">
        <f>0.001*Stock!BI96*BI105</f>
        <v>0</v>
      </c>
      <c r="BJ96" s="219">
        <f>0.001*Stock!BJ96*BJ105</f>
        <v>0</v>
      </c>
      <c r="BK96" s="219">
        <f>0.001*Stock!BK96*BK105</f>
        <v>0</v>
      </c>
      <c r="BL96" s="219">
        <f>0.001*Stock!BL96*BL105</f>
        <v>0</v>
      </c>
      <c r="BM96" s="219">
        <f>0.001*Stock!BM96*BM105</f>
        <v>0</v>
      </c>
      <c r="BN96" s="219">
        <f>0.001*Stock!BN96*BN105</f>
        <v>0</v>
      </c>
      <c r="BO96" s="219">
        <f>0.001*Stock!BO96*BO105</f>
        <v>0</v>
      </c>
      <c r="BP96" s="219">
        <f>0.001*Stock!BP96*BP105</f>
        <v>0</v>
      </c>
      <c r="BQ96" s="219">
        <f>0.001*Stock!BQ96*BQ105</f>
        <v>0</v>
      </c>
      <c r="BR96" s="219">
        <f>0.001*Stock!BR96*BR105</f>
        <v>0</v>
      </c>
      <c r="BS96" s="219">
        <f>0.001*Stock!BS96*BS105</f>
        <v>0</v>
      </c>
      <c r="BT96" s="219">
        <f>0.001*Stock!BT96*BT105</f>
        <v>0</v>
      </c>
      <c r="BU96" s="219">
        <f>0.001*Stock!BU96*BU105</f>
        <v>0</v>
      </c>
      <c r="BV96" s="219">
        <f>0.001*Stock!BV96*BV105</f>
        <v>0</v>
      </c>
      <c r="BW96" s="219">
        <f>0.001*Stock!BW96*BW105</f>
        <v>0</v>
      </c>
      <c r="BX96" s="219">
        <f>0.001*Stock!BX96*BX105</f>
        <v>0</v>
      </c>
      <c r="BY96" s="219">
        <f>0.001*Stock!BY96*BY105</f>
        <v>0</v>
      </c>
      <c r="BZ96" s="219">
        <f>0.001*Stock!BZ96*BZ105</f>
        <v>0</v>
      </c>
      <c r="CA96" s="219">
        <f>0.001*Stock!CA96*CA105</f>
        <v>0</v>
      </c>
      <c r="CB96" s="219">
        <f>0.001*Stock!CB96*CB105</f>
        <v>0</v>
      </c>
      <c r="CC96" s="219">
        <f>0.001*Stock!CC96*CC105</f>
        <v>0</v>
      </c>
      <c r="CD96" s="219">
        <f>0.001*Stock!CD96*CD105</f>
        <v>0</v>
      </c>
      <c r="CE96" s="219">
        <f>0.001*Stock!CE96*CE105</f>
        <v>0</v>
      </c>
    </row>
    <row r="97" spans="2:84" x14ac:dyDescent="0.25">
      <c r="B97" s="307"/>
      <c r="C97" s="54" t="s">
        <v>25</v>
      </c>
      <c r="E97" s="35">
        <f ca="1">(SUM(W97:AW97))/(SUM(Stock!W97:AW97))*1000</f>
        <v>11.093842299819144</v>
      </c>
      <c r="F97" s="64"/>
      <c r="W97" s="52"/>
      <c r="X97" s="52"/>
      <c r="Y97" s="52"/>
      <c r="Z97" s="52"/>
      <c r="AA97" s="52"/>
      <c r="AB97" s="52"/>
      <c r="AC97" s="52"/>
      <c r="AD97" s="52"/>
      <c r="AE97" s="52"/>
      <c r="AF97" s="52"/>
      <c r="AG97" s="52"/>
      <c r="AH97" s="52"/>
      <c r="AI97" s="52"/>
      <c r="AJ97" s="52"/>
      <c r="AK97" s="52"/>
      <c r="AL97" s="52"/>
      <c r="AM97" s="52"/>
      <c r="AN97" s="100"/>
      <c r="AO97" s="100"/>
      <c r="AP97" s="225">
        <f ca="1">0.001*Stock!AP97*AP106</f>
        <v>3.5318646299999999E-2</v>
      </c>
      <c r="AQ97" s="225">
        <f ca="1">0.001*Stock!AQ97*AQ106</f>
        <v>8.5596279168451389E-2</v>
      </c>
      <c r="AR97" s="225">
        <f ca="1">0.001*Stock!AR97*AR106</f>
        <v>0.17029935821162023</v>
      </c>
      <c r="AS97" s="225">
        <f ca="1">0.001*Stock!AS97*AS106</f>
        <v>0.27651563178323241</v>
      </c>
      <c r="AT97" s="225">
        <f ca="1">0.001*Stock!AT97*AT106</f>
        <v>0.50431449940047979</v>
      </c>
      <c r="AU97" s="219">
        <f>0.001*Stock!AU97*AU106</f>
        <v>0</v>
      </c>
      <c r="AV97" s="219">
        <f>0.001*Stock!AV97*AV106</f>
        <v>0</v>
      </c>
      <c r="AW97" s="219">
        <f>0.001*Stock!AW97*AW106</f>
        <v>0</v>
      </c>
      <c r="AX97" s="219">
        <f>0.001*Stock!AX97*AX106</f>
        <v>0</v>
      </c>
      <c r="AY97" s="219">
        <f>0.001*Stock!AY97*AY106</f>
        <v>0</v>
      </c>
      <c r="AZ97" s="219">
        <f>0.001*Stock!AZ97*AZ106</f>
        <v>0</v>
      </c>
      <c r="BA97" s="219">
        <f>0.001*Stock!BA97*BA106</f>
        <v>0</v>
      </c>
      <c r="BB97" s="219">
        <f>0.001*Stock!BB97*BB106</f>
        <v>0</v>
      </c>
      <c r="BC97" s="219">
        <f>0.001*Stock!BC97*BC106</f>
        <v>0</v>
      </c>
      <c r="BD97" s="219">
        <f>0.001*Stock!BD97*BD106</f>
        <v>0</v>
      </c>
      <c r="BE97" s="219">
        <f>0.001*Stock!BE97*BE106</f>
        <v>0</v>
      </c>
      <c r="BF97" s="219">
        <f>0.001*Stock!BF97*BF106</f>
        <v>0</v>
      </c>
      <c r="BG97" s="219">
        <f>0.001*Stock!BG97*BG106</f>
        <v>0</v>
      </c>
      <c r="BH97" s="219">
        <f>0.001*Stock!BH97*BH106</f>
        <v>0</v>
      </c>
      <c r="BI97" s="219">
        <f>0.001*Stock!BI97*BI106</f>
        <v>0</v>
      </c>
      <c r="BJ97" s="219">
        <f>0.001*Stock!BJ97*BJ106</f>
        <v>0</v>
      </c>
      <c r="BK97" s="219">
        <f>0.001*Stock!BK97*BK106</f>
        <v>0</v>
      </c>
      <c r="BL97" s="219">
        <f>0.001*Stock!BL97*BL106</f>
        <v>0</v>
      </c>
      <c r="BM97" s="219">
        <f>0.001*Stock!BM97*BM106</f>
        <v>0</v>
      </c>
      <c r="BN97" s="219">
        <f>0.001*Stock!BN97*BN106</f>
        <v>0</v>
      </c>
      <c r="BO97" s="219">
        <f>0.001*Stock!BO97*BO106</f>
        <v>0</v>
      </c>
      <c r="BP97" s="219">
        <f>0.001*Stock!BP97*BP106</f>
        <v>0</v>
      </c>
      <c r="BQ97" s="219">
        <f>0.001*Stock!BQ97*BQ106</f>
        <v>0</v>
      </c>
      <c r="BR97" s="219">
        <f>0.001*Stock!BR97*BR106</f>
        <v>0</v>
      </c>
      <c r="BS97" s="219">
        <f>0.001*Stock!BS97*BS106</f>
        <v>0</v>
      </c>
      <c r="BT97" s="219">
        <f>0.001*Stock!BT97*BT106</f>
        <v>0</v>
      </c>
      <c r="BU97" s="219">
        <f>0.001*Stock!BU97*BU106</f>
        <v>0</v>
      </c>
      <c r="BV97" s="219">
        <f>0.001*Stock!BV97*BV106</f>
        <v>0</v>
      </c>
      <c r="BW97" s="219">
        <f>0.001*Stock!BW97*BW106</f>
        <v>0</v>
      </c>
      <c r="BX97" s="219">
        <f>0.001*Stock!BX97*BX106</f>
        <v>0</v>
      </c>
      <c r="BY97" s="219">
        <f>0.001*Stock!BY97*BY106</f>
        <v>0</v>
      </c>
      <c r="BZ97" s="219">
        <f>0.001*Stock!BZ97*BZ106</f>
        <v>0</v>
      </c>
      <c r="CA97" s="219">
        <f>0.001*Stock!CA97*CA106</f>
        <v>0</v>
      </c>
      <c r="CB97" s="219">
        <f>0.001*Stock!CB97*CB106</f>
        <v>0</v>
      </c>
      <c r="CC97" s="219">
        <f>0.001*Stock!CC97*CC106</f>
        <v>0</v>
      </c>
      <c r="CD97" s="219">
        <f>0.001*Stock!CD97*CD106</f>
        <v>0</v>
      </c>
      <c r="CE97" s="219">
        <f>0.001*Stock!CE97*CE106</f>
        <v>0</v>
      </c>
    </row>
    <row r="98" spans="2:84" x14ac:dyDescent="0.25">
      <c r="B98" s="307"/>
      <c r="C98" s="3" t="s">
        <v>80</v>
      </c>
      <c r="E98" s="35">
        <f ca="1">(SUM(W98:AW98))/(SUM(Stock!W98:AW98))*1000</f>
        <v>11.99908725406886</v>
      </c>
      <c r="F98" s="64"/>
      <c r="W98" s="6">
        <f t="shared" ref="W98:CE98" si="37">W96+W97</f>
        <v>0</v>
      </c>
      <c r="X98" s="6">
        <f t="shared" si="37"/>
        <v>0</v>
      </c>
      <c r="Y98" s="6">
        <f t="shared" si="37"/>
        <v>0</v>
      </c>
      <c r="Z98" s="6">
        <f t="shared" si="37"/>
        <v>0</v>
      </c>
      <c r="AA98" s="6">
        <f t="shared" si="37"/>
        <v>0</v>
      </c>
      <c r="AB98" s="6">
        <f t="shared" si="37"/>
        <v>0</v>
      </c>
      <c r="AC98" s="6">
        <f t="shared" si="37"/>
        <v>0</v>
      </c>
      <c r="AD98" s="6">
        <f t="shared" si="37"/>
        <v>0</v>
      </c>
      <c r="AE98" s="6">
        <f t="shared" si="37"/>
        <v>0</v>
      </c>
      <c r="AF98" s="6">
        <f t="shared" si="37"/>
        <v>0</v>
      </c>
      <c r="AG98" s="6">
        <f t="shared" si="37"/>
        <v>0</v>
      </c>
      <c r="AH98" s="6">
        <f t="shared" si="37"/>
        <v>0</v>
      </c>
      <c r="AI98" s="6">
        <f t="shared" si="37"/>
        <v>0</v>
      </c>
      <c r="AJ98" s="6">
        <f t="shared" si="37"/>
        <v>0</v>
      </c>
      <c r="AK98" s="6">
        <f t="shared" si="37"/>
        <v>0</v>
      </c>
      <c r="AL98" s="6">
        <f t="shared" si="37"/>
        <v>0</v>
      </c>
      <c r="AM98" s="6">
        <f t="shared" si="37"/>
        <v>0</v>
      </c>
      <c r="AN98" s="26">
        <f t="shared" si="37"/>
        <v>0</v>
      </c>
      <c r="AO98" s="26">
        <f t="shared" si="37"/>
        <v>0</v>
      </c>
      <c r="AP98" s="26">
        <f t="shared" ca="1" si="37"/>
        <v>0.13054089269999999</v>
      </c>
      <c r="AQ98" s="26">
        <f t="shared" ca="1" si="37"/>
        <v>0.29228665940680454</v>
      </c>
      <c r="AR98" s="26">
        <f t="shared" ca="1" si="37"/>
        <v>0.51164167972163233</v>
      </c>
      <c r="AS98" s="26">
        <f t="shared" ca="1" si="37"/>
        <v>0.74700785509843315</v>
      </c>
      <c r="AT98" s="26">
        <f t="shared" ca="1" si="37"/>
        <v>1.1719375086514163</v>
      </c>
      <c r="AU98" s="30">
        <f t="shared" si="37"/>
        <v>0</v>
      </c>
      <c r="AV98" s="30">
        <f t="shared" si="37"/>
        <v>0</v>
      </c>
      <c r="AW98" s="30">
        <f t="shared" si="37"/>
        <v>0</v>
      </c>
      <c r="AX98" s="30">
        <f t="shared" si="37"/>
        <v>0</v>
      </c>
      <c r="AY98" s="30">
        <f t="shared" si="37"/>
        <v>0</v>
      </c>
      <c r="AZ98" s="30">
        <f t="shared" si="37"/>
        <v>0</v>
      </c>
      <c r="BA98" s="30">
        <f t="shared" si="37"/>
        <v>0</v>
      </c>
      <c r="BB98" s="30">
        <f t="shared" si="37"/>
        <v>0</v>
      </c>
      <c r="BC98" s="30">
        <f t="shared" si="37"/>
        <v>0</v>
      </c>
      <c r="BD98" s="30">
        <f t="shared" si="37"/>
        <v>0</v>
      </c>
      <c r="BE98" s="30">
        <f t="shared" si="37"/>
        <v>0</v>
      </c>
      <c r="BF98" s="30">
        <f t="shared" si="37"/>
        <v>0</v>
      </c>
      <c r="BG98" s="30">
        <f t="shared" si="37"/>
        <v>0</v>
      </c>
      <c r="BH98" s="30">
        <f t="shared" si="37"/>
        <v>0</v>
      </c>
      <c r="BI98" s="30">
        <f t="shared" si="37"/>
        <v>0</v>
      </c>
      <c r="BJ98" s="30">
        <f t="shared" si="37"/>
        <v>0</v>
      </c>
      <c r="BK98" s="30">
        <f t="shared" si="37"/>
        <v>0</v>
      </c>
      <c r="BL98" s="30">
        <f t="shared" si="37"/>
        <v>0</v>
      </c>
      <c r="BM98" s="30">
        <f t="shared" si="37"/>
        <v>0</v>
      </c>
      <c r="BN98" s="30">
        <f t="shared" si="37"/>
        <v>0</v>
      </c>
      <c r="BO98" s="30">
        <f t="shared" si="37"/>
        <v>0</v>
      </c>
      <c r="BP98" s="30">
        <f t="shared" si="37"/>
        <v>0</v>
      </c>
      <c r="BQ98" s="30">
        <f t="shared" si="37"/>
        <v>0</v>
      </c>
      <c r="BR98" s="30">
        <f t="shared" si="37"/>
        <v>0</v>
      </c>
      <c r="BS98" s="30">
        <f t="shared" si="37"/>
        <v>0</v>
      </c>
      <c r="BT98" s="30">
        <f t="shared" si="37"/>
        <v>0</v>
      </c>
      <c r="BU98" s="30">
        <f t="shared" si="37"/>
        <v>0</v>
      </c>
      <c r="BV98" s="30">
        <f t="shared" si="37"/>
        <v>0</v>
      </c>
      <c r="BW98" s="30">
        <f t="shared" si="37"/>
        <v>0</v>
      </c>
      <c r="BX98" s="30">
        <f t="shared" si="37"/>
        <v>0</v>
      </c>
      <c r="BY98" s="30">
        <f t="shared" si="37"/>
        <v>0</v>
      </c>
      <c r="BZ98" s="30">
        <f t="shared" si="37"/>
        <v>0</v>
      </c>
      <c r="CA98" s="30">
        <f t="shared" si="37"/>
        <v>0</v>
      </c>
      <c r="CB98" s="30">
        <f t="shared" si="37"/>
        <v>0</v>
      </c>
      <c r="CC98" s="30">
        <f t="shared" si="37"/>
        <v>0</v>
      </c>
      <c r="CD98" s="30">
        <f t="shared" si="37"/>
        <v>0</v>
      </c>
      <c r="CE98" s="30">
        <f t="shared" si="37"/>
        <v>0</v>
      </c>
    </row>
    <row r="99" spans="2:84" s="207" customFormat="1" x14ac:dyDescent="0.25">
      <c r="B99" s="329"/>
      <c r="C99" s="209" t="s">
        <v>36</v>
      </c>
      <c r="E99" s="35">
        <f t="shared" ref="E99:E100" si="38">E149</f>
        <v>54</v>
      </c>
      <c r="F99" s="64"/>
      <c r="G99" s="210"/>
      <c r="H99" s="210"/>
      <c r="I99" s="210"/>
      <c r="J99" s="210"/>
      <c r="K99" s="210"/>
      <c r="L99" s="210"/>
      <c r="M99" s="210"/>
      <c r="N99" s="210"/>
      <c r="O99" s="210"/>
      <c r="P99" s="210"/>
      <c r="Q99" s="210"/>
      <c r="R99" s="210"/>
      <c r="S99" s="210"/>
      <c r="T99" s="210"/>
      <c r="U99" s="210"/>
      <c r="V99" s="210"/>
      <c r="W99" s="52">
        <f ca="1">0.001*Stock!W99*$E99</f>
        <v>0</v>
      </c>
      <c r="X99" s="52">
        <f ca="1">0.001*Stock!X99*$E99</f>
        <v>0</v>
      </c>
      <c r="Y99" s="52">
        <f ca="1">0.001*Stock!Y99*$E99</f>
        <v>0</v>
      </c>
      <c r="Z99" s="52">
        <f ca="1">0.001*Stock!Z99*$E99</f>
        <v>0</v>
      </c>
      <c r="AA99" s="52">
        <f ca="1">0.001*Stock!AA99*$E99</f>
        <v>0</v>
      </c>
      <c r="AB99" s="52">
        <f ca="1">0.001*Stock!AB99*$E99</f>
        <v>0</v>
      </c>
      <c r="AC99" s="52">
        <f ca="1">0.001*Stock!AC99*$E99</f>
        <v>0</v>
      </c>
      <c r="AD99" s="52">
        <f ca="1">0.001*Stock!AD99*$E99</f>
        <v>0</v>
      </c>
      <c r="AE99" s="52">
        <f ca="1">0.001*Stock!AE99*$E99</f>
        <v>0</v>
      </c>
      <c r="AF99" s="52">
        <f ca="1">0.001*Stock!AF99*$E99</f>
        <v>0</v>
      </c>
      <c r="AG99" s="52">
        <f ca="1">0.001*Stock!AG99*$E99</f>
        <v>0</v>
      </c>
      <c r="AH99" s="52">
        <f ca="1">0.001*Stock!AH99*$E99</f>
        <v>0</v>
      </c>
      <c r="AI99" s="52">
        <f ca="1">0.001*Stock!AI99*$E99</f>
        <v>0</v>
      </c>
      <c r="AJ99" s="52">
        <f ca="1">0.001*Stock!AJ99*$E99</f>
        <v>0</v>
      </c>
      <c r="AK99" s="52">
        <f ca="1">0.001*Stock!AK99*$E99</f>
        <v>0</v>
      </c>
      <c r="AL99" s="52">
        <f ca="1">0.001*Stock!AL99*$E99</f>
        <v>0</v>
      </c>
      <c r="AM99" s="52">
        <f ca="1">0.001*Stock!AM99*$E99</f>
        <v>0</v>
      </c>
      <c r="AN99" s="52">
        <f ca="1">0.001*Stock!AN99*$E99</f>
        <v>0</v>
      </c>
      <c r="AO99" s="52">
        <f ca="1">0.001*Stock!AO99*$E99</f>
        <v>0</v>
      </c>
      <c r="AP99" s="52">
        <f ca="1">0.001*Stock!AP99*$E99</f>
        <v>4.05</v>
      </c>
      <c r="AQ99" s="52">
        <f ca="1">0.001*Stock!AQ99*$E99</f>
        <v>10.080000000000002</v>
      </c>
      <c r="AR99" s="52">
        <f ca="1">0.001*Stock!AR99*$E99</f>
        <v>16.02</v>
      </c>
      <c r="AS99" s="52">
        <f ca="1">0.001*Stock!AS99*$E99</f>
        <v>22.76</v>
      </c>
      <c r="AT99" s="52">
        <f ca="1">0.001*Stock!AT99*$E99</f>
        <v>28.75</v>
      </c>
      <c r="AU99" s="214">
        <f>0.001*Stock!AU99*$E99</f>
        <v>0</v>
      </c>
      <c r="AV99" s="214">
        <f>0.001*Stock!AV99*$E99</f>
        <v>0</v>
      </c>
      <c r="AW99" s="214">
        <f>0.001*Stock!AW99*$E99</f>
        <v>0</v>
      </c>
      <c r="AX99" s="218">
        <f>0.001*Stock!AX99*(2*$E99/3+$F99/3)</f>
        <v>0</v>
      </c>
      <c r="AY99" s="218">
        <f>0.001*Stock!AY99*($E99/3+2*$F99/3)</f>
        <v>0</v>
      </c>
      <c r="AZ99" s="214">
        <f>0.001*Stock!AZ99*$F99</f>
        <v>0</v>
      </c>
      <c r="BA99" s="214">
        <f>0.001*Stock!BA99*$F99</f>
        <v>0</v>
      </c>
      <c r="BB99" s="214">
        <f>0.001*Stock!BB99*$F99</f>
        <v>0</v>
      </c>
      <c r="BC99" s="214">
        <f>0.001*Stock!BC99*$F99</f>
        <v>0</v>
      </c>
      <c r="BD99" s="214">
        <f>0.001*Stock!BD99*$F99</f>
        <v>0</v>
      </c>
      <c r="BE99" s="214">
        <f>0.001*Stock!BE99*$F99</f>
        <v>0</v>
      </c>
      <c r="BF99" s="214">
        <f>0.001*Stock!BF99*$F99</f>
        <v>0</v>
      </c>
      <c r="BG99" s="214">
        <f>0.001*Stock!BG99*$F99</f>
        <v>0</v>
      </c>
      <c r="BH99" s="214">
        <f>0.001*Stock!BH99*$F99</f>
        <v>0</v>
      </c>
      <c r="BI99" s="214">
        <f>0.001*Stock!BI99*$F99</f>
        <v>0</v>
      </c>
      <c r="BJ99" s="214">
        <f>0.001*Stock!BJ99*$F99</f>
        <v>0</v>
      </c>
      <c r="BK99" s="214">
        <f>0.001*Stock!BK99*$F99</f>
        <v>0</v>
      </c>
      <c r="BL99" s="214">
        <f>0.001*Stock!BL99*$F99</f>
        <v>0</v>
      </c>
      <c r="BM99" s="214">
        <f>0.001*Stock!BM99*$F99</f>
        <v>0</v>
      </c>
      <c r="BN99" s="214">
        <f>0.001*Stock!BN99*$F99</f>
        <v>0</v>
      </c>
      <c r="BO99" s="214">
        <f>0.001*Stock!BO99*$F99</f>
        <v>0</v>
      </c>
      <c r="BP99" s="214">
        <f>0.001*Stock!BP99*$F99</f>
        <v>0</v>
      </c>
      <c r="BQ99" s="214">
        <f>0.001*Stock!BQ99*$F99</f>
        <v>0</v>
      </c>
      <c r="BR99" s="214">
        <f>0.001*Stock!BR99*$F99</f>
        <v>0</v>
      </c>
      <c r="BS99" s="214">
        <f>0.001*Stock!BS99*$F99</f>
        <v>0</v>
      </c>
      <c r="BT99" s="214">
        <f>0.001*Stock!BT99*$F99</f>
        <v>0</v>
      </c>
      <c r="BU99" s="214">
        <f>0.001*Stock!BU99*$F99</f>
        <v>0</v>
      </c>
      <c r="BV99" s="214">
        <f>0.001*Stock!BV99*$F99</f>
        <v>0</v>
      </c>
      <c r="BW99" s="214">
        <f>0.001*Stock!BW99*$F99</f>
        <v>0</v>
      </c>
      <c r="BX99" s="214">
        <f>0.001*Stock!BX99*$F99</f>
        <v>0</v>
      </c>
      <c r="BY99" s="214">
        <f>0.001*Stock!BY99*$F99</f>
        <v>0</v>
      </c>
      <c r="BZ99" s="214">
        <f>0.001*Stock!BZ99*$F99</f>
        <v>0</v>
      </c>
      <c r="CA99" s="214">
        <f>0.001*Stock!CA99*$F99</f>
        <v>0</v>
      </c>
      <c r="CB99" s="214">
        <f>0.001*Stock!CB99*$F99</f>
        <v>0</v>
      </c>
      <c r="CC99" s="214">
        <f>0.001*Stock!CC99*$F99</f>
        <v>0</v>
      </c>
      <c r="CD99" s="214">
        <f>0.001*Stock!CD99*$F99</f>
        <v>0</v>
      </c>
      <c r="CE99" s="214">
        <f>0.001*Stock!CE99*$F99</f>
        <v>0</v>
      </c>
      <c r="CF99" s="222"/>
    </row>
    <row r="100" spans="2:84" s="207" customFormat="1" x14ac:dyDescent="0.25">
      <c r="B100" s="329"/>
      <c r="C100" s="209" t="s">
        <v>37</v>
      </c>
      <c r="E100" s="35">
        <f t="shared" si="38"/>
        <v>36</v>
      </c>
      <c r="F100" s="64"/>
      <c r="G100" s="210"/>
      <c r="H100" s="210"/>
      <c r="I100" s="210"/>
      <c r="J100" s="210"/>
      <c r="K100" s="210"/>
      <c r="L100" s="210"/>
      <c r="M100" s="210"/>
      <c r="N100" s="210"/>
      <c r="O100" s="210"/>
      <c r="P100" s="210"/>
      <c r="Q100" s="210"/>
      <c r="R100" s="210"/>
      <c r="S100" s="210"/>
      <c r="T100" s="210"/>
      <c r="U100" s="210"/>
      <c r="V100" s="210"/>
      <c r="W100" s="52">
        <f ca="1">0.001*Stock!W100*$E100</f>
        <v>0</v>
      </c>
      <c r="X100" s="52">
        <f ca="1">0.001*Stock!X100*$E100</f>
        <v>0</v>
      </c>
      <c r="Y100" s="52">
        <f ca="1">0.001*Stock!Y100*$E100</f>
        <v>0</v>
      </c>
      <c r="Z100" s="52">
        <f ca="1">0.001*Stock!Z100*$E100</f>
        <v>0</v>
      </c>
      <c r="AA100" s="52">
        <f ca="1">0.001*Stock!AA100*$E100</f>
        <v>0</v>
      </c>
      <c r="AB100" s="52">
        <f ca="1">0.001*Stock!AB100*$E100</f>
        <v>0</v>
      </c>
      <c r="AC100" s="52">
        <f ca="1">0.001*Stock!AC100*$E100</f>
        <v>0</v>
      </c>
      <c r="AD100" s="52">
        <f ca="1">0.001*Stock!AD100*$E100</f>
        <v>0</v>
      </c>
      <c r="AE100" s="52">
        <f ca="1">0.001*Stock!AE100*$E100</f>
        <v>0</v>
      </c>
      <c r="AF100" s="52">
        <f ca="1">0.001*Stock!AF100*$E100</f>
        <v>0</v>
      </c>
      <c r="AG100" s="52">
        <f ca="1">0.001*Stock!AG100*$E100</f>
        <v>0</v>
      </c>
      <c r="AH100" s="52">
        <f ca="1">0.001*Stock!AH100*$E100</f>
        <v>0</v>
      </c>
      <c r="AI100" s="52">
        <f ca="1">0.001*Stock!AI100*$E100</f>
        <v>0</v>
      </c>
      <c r="AJ100" s="52">
        <f ca="1">0.001*Stock!AJ100*$E100</f>
        <v>0</v>
      </c>
      <c r="AK100" s="52">
        <f ca="1">0.001*Stock!AK100*$E100</f>
        <v>0</v>
      </c>
      <c r="AL100" s="52">
        <f ca="1">0.001*Stock!AL100*$E100</f>
        <v>0</v>
      </c>
      <c r="AM100" s="52">
        <f ca="1">0.001*Stock!AM100*$E100</f>
        <v>0</v>
      </c>
      <c r="AN100" s="52">
        <f ca="1">0.001*Stock!AN100*$E100</f>
        <v>0</v>
      </c>
      <c r="AO100" s="52">
        <f ca="1">0.001*Stock!AO100*$E100</f>
        <v>0</v>
      </c>
      <c r="AP100" s="52">
        <f ca="1">0.001*Stock!AP100*$E100</f>
        <v>0</v>
      </c>
      <c r="AQ100" s="52">
        <f ca="1">0.001*Stock!AQ100*$E100</f>
        <v>3.2399999999999998</v>
      </c>
      <c r="AR100" s="52">
        <f ca="1">0.001*Stock!AR100*$E100</f>
        <v>8.2800000000000011</v>
      </c>
      <c r="AS100" s="52">
        <f ca="1">0.001*Stock!AS100*$E100</f>
        <v>13.32</v>
      </c>
      <c r="AT100" s="52">
        <f ca="1">0.001*Stock!AT100*$E100</f>
        <v>15.84</v>
      </c>
      <c r="AU100" s="214">
        <f>0.001*Stock!AU100*$E100</f>
        <v>0</v>
      </c>
      <c r="AV100" s="214">
        <f>0.001*Stock!AV100*$E100</f>
        <v>0</v>
      </c>
      <c r="AW100" s="214">
        <f>0.001*Stock!AW100*$E100</f>
        <v>0</v>
      </c>
      <c r="AX100" s="218">
        <f>0.001*Stock!AX100*(2*$E100/3+$F100/3)</f>
        <v>0</v>
      </c>
      <c r="AY100" s="218">
        <f>0.001*Stock!AY100*($E100/3+2*$F100/3)</f>
        <v>0</v>
      </c>
      <c r="AZ100" s="214">
        <f>0.001*Stock!AZ100*$F100</f>
        <v>0</v>
      </c>
      <c r="BA100" s="214">
        <f>0.001*Stock!BA100*$F100</f>
        <v>0</v>
      </c>
      <c r="BB100" s="214">
        <f>0.001*Stock!BB100*$F100</f>
        <v>0</v>
      </c>
      <c r="BC100" s="214">
        <f>0.001*Stock!BC100*$F100</f>
        <v>0</v>
      </c>
      <c r="BD100" s="214">
        <f>0.001*Stock!BD100*$F100</f>
        <v>0</v>
      </c>
      <c r="BE100" s="214">
        <f>0.001*Stock!BE100*$F100</f>
        <v>0</v>
      </c>
      <c r="BF100" s="214">
        <f>0.001*Stock!BF100*$F100</f>
        <v>0</v>
      </c>
      <c r="BG100" s="214">
        <f>0.001*Stock!BG100*$F100</f>
        <v>0</v>
      </c>
      <c r="BH100" s="214">
        <f>0.001*Stock!BH100*$F100</f>
        <v>0</v>
      </c>
      <c r="BI100" s="214">
        <f>0.001*Stock!BI100*$F100</f>
        <v>0</v>
      </c>
      <c r="BJ100" s="214">
        <f>0.001*Stock!BJ100*$F100</f>
        <v>0</v>
      </c>
      <c r="BK100" s="214">
        <f>0.001*Stock!BK100*$F100</f>
        <v>0</v>
      </c>
      <c r="BL100" s="214">
        <f>0.001*Stock!BL100*$F100</f>
        <v>0</v>
      </c>
      <c r="BM100" s="214">
        <f>0.001*Stock!BM100*$F100</f>
        <v>0</v>
      </c>
      <c r="BN100" s="214">
        <f>0.001*Stock!BN100*$F100</f>
        <v>0</v>
      </c>
      <c r="BO100" s="214">
        <f>0.001*Stock!BO100*$F100</f>
        <v>0</v>
      </c>
      <c r="BP100" s="214">
        <f>0.001*Stock!BP100*$F100</f>
        <v>0</v>
      </c>
      <c r="BQ100" s="214">
        <f>0.001*Stock!BQ100*$F100</f>
        <v>0</v>
      </c>
      <c r="BR100" s="214">
        <f>0.001*Stock!BR100*$F100</f>
        <v>0</v>
      </c>
      <c r="BS100" s="214">
        <f>0.001*Stock!BS100*$F100</f>
        <v>0</v>
      </c>
      <c r="BT100" s="214">
        <f>0.001*Stock!BT100*$F100</f>
        <v>0</v>
      </c>
      <c r="BU100" s="214">
        <f>0.001*Stock!BU100*$F100</f>
        <v>0</v>
      </c>
      <c r="BV100" s="214">
        <f>0.001*Stock!BV100*$F100</f>
        <v>0</v>
      </c>
      <c r="BW100" s="214">
        <f>0.001*Stock!BW100*$F100</f>
        <v>0</v>
      </c>
      <c r="BX100" s="214">
        <f>0.001*Stock!BX100*$F100</f>
        <v>0</v>
      </c>
      <c r="BY100" s="214">
        <f>0.001*Stock!BY100*$F100</f>
        <v>0</v>
      </c>
      <c r="BZ100" s="214">
        <f>0.001*Stock!BZ100*$F100</f>
        <v>0</v>
      </c>
      <c r="CA100" s="214">
        <f>0.001*Stock!CA100*$F100</f>
        <v>0</v>
      </c>
      <c r="CB100" s="214">
        <f>0.001*Stock!CB100*$F100</f>
        <v>0</v>
      </c>
      <c r="CC100" s="214">
        <f>0.001*Stock!CC100*$F100</f>
        <v>0</v>
      </c>
      <c r="CD100" s="214">
        <f>0.001*Stock!CD100*$F100</f>
        <v>0</v>
      </c>
      <c r="CE100" s="214">
        <f>0.001*Stock!CE100*$F100</f>
        <v>0</v>
      </c>
      <c r="CF100" s="222"/>
    </row>
    <row r="101" spans="2:84" x14ac:dyDescent="0.25">
      <c r="B101" s="5"/>
      <c r="C101" s="3" t="s">
        <v>27</v>
      </c>
      <c r="E101" s="35">
        <f ca="1">(SUM(W101:AW101))/(SUM(Stock!W101:AW101))*1000</f>
        <v>45.320689242778407</v>
      </c>
      <c r="F101" s="64"/>
      <c r="G101" s="17"/>
      <c r="H101" s="17"/>
      <c r="I101" s="17"/>
      <c r="J101" s="17"/>
      <c r="K101" s="17"/>
      <c r="L101" s="17"/>
      <c r="M101" s="17"/>
      <c r="N101" s="17"/>
      <c r="O101" s="17"/>
      <c r="P101" s="17"/>
      <c r="Q101" s="17"/>
      <c r="R101" s="17"/>
      <c r="S101" s="17"/>
      <c r="T101" s="17"/>
      <c r="U101" s="17"/>
      <c r="V101" s="17"/>
      <c r="W101" s="7">
        <f ca="1">W78+W81+W88+W91+W95+W98+W99+W100</f>
        <v>182.1868707364315</v>
      </c>
      <c r="X101" s="7">
        <f t="shared" ref="X101:CE101" ca="1" si="39">X78+X81+X88+X91+X95+X98+X99+X100</f>
        <v>188.1570227818396</v>
      </c>
      <c r="Y101" s="7">
        <f t="shared" ca="1" si="39"/>
        <v>196.33455468084492</v>
      </c>
      <c r="Z101" s="7">
        <f t="shared" ca="1" si="39"/>
        <v>205.85356443888645</v>
      </c>
      <c r="AA101" s="7">
        <f t="shared" ca="1" si="39"/>
        <v>212.84161708263082</v>
      </c>
      <c r="AB101" s="7">
        <f t="shared" ca="1" si="39"/>
        <v>216.88969315893007</v>
      </c>
      <c r="AC101" s="7">
        <f t="shared" ca="1" si="39"/>
        <v>219.13007582802354</v>
      </c>
      <c r="AD101" s="7">
        <f t="shared" ca="1" si="39"/>
        <v>220.27643075141344</v>
      </c>
      <c r="AE101" s="7">
        <f t="shared" ca="1" si="39"/>
        <v>221.30107544601117</v>
      </c>
      <c r="AF101" s="7">
        <f t="shared" ca="1" si="39"/>
        <v>222.4464493060421</v>
      </c>
      <c r="AG101" s="7">
        <f t="shared" ca="1" si="39"/>
        <v>223.64551055730129</v>
      </c>
      <c r="AH101" s="7">
        <f t="shared" ca="1" si="39"/>
        <v>224.86820815895152</v>
      </c>
      <c r="AI101" s="7">
        <f t="shared" ca="1" si="39"/>
        <v>226.09669270044202</v>
      </c>
      <c r="AJ101" s="7">
        <f t="shared" ca="1" si="39"/>
        <v>227.36002994477971</v>
      </c>
      <c r="AK101" s="7">
        <f t="shared" ca="1" si="39"/>
        <v>228.75370821415746</v>
      </c>
      <c r="AL101" s="7">
        <f t="shared" ca="1" si="39"/>
        <v>230.89657418384843</v>
      </c>
      <c r="AM101" s="7">
        <f t="shared" ca="1" si="39"/>
        <v>232.03616060809517</v>
      </c>
      <c r="AN101" s="7">
        <f t="shared" ca="1" si="39"/>
        <v>232.4134994795171</v>
      </c>
      <c r="AO101" s="7">
        <f t="shared" ca="1" si="39"/>
        <v>225.96738080734823</v>
      </c>
      <c r="AP101" s="7">
        <f t="shared" ca="1" si="39"/>
        <v>213.61399532395015</v>
      </c>
      <c r="AQ101" s="7">
        <f t="shared" ca="1" si="39"/>
        <v>203.20835909536194</v>
      </c>
      <c r="AR101" s="7">
        <f t="shared" ca="1" si="39"/>
        <v>196.02914643784624</v>
      </c>
      <c r="AS101" s="7">
        <f t="shared" ca="1" si="39"/>
        <v>193.57745549351915</v>
      </c>
      <c r="AT101" s="7">
        <f t="shared" ca="1" si="39"/>
        <v>191.79795148124398</v>
      </c>
      <c r="AU101" s="32">
        <f t="shared" si="39"/>
        <v>0</v>
      </c>
      <c r="AV101" s="32">
        <f t="shared" si="39"/>
        <v>0</v>
      </c>
      <c r="AW101" s="32">
        <f t="shared" si="39"/>
        <v>0</v>
      </c>
      <c r="AX101" s="32">
        <f t="shared" si="39"/>
        <v>0</v>
      </c>
      <c r="AY101" s="32">
        <f t="shared" si="39"/>
        <v>0</v>
      </c>
      <c r="AZ101" s="32">
        <f t="shared" si="39"/>
        <v>0</v>
      </c>
      <c r="BA101" s="32">
        <f t="shared" si="39"/>
        <v>0</v>
      </c>
      <c r="BB101" s="32">
        <f t="shared" si="39"/>
        <v>0</v>
      </c>
      <c r="BC101" s="32">
        <f t="shared" si="39"/>
        <v>0</v>
      </c>
      <c r="BD101" s="32">
        <f t="shared" si="39"/>
        <v>0</v>
      </c>
      <c r="BE101" s="32">
        <f t="shared" si="39"/>
        <v>0</v>
      </c>
      <c r="BF101" s="32">
        <f t="shared" si="39"/>
        <v>0</v>
      </c>
      <c r="BG101" s="32">
        <f t="shared" si="39"/>
        <v>0</v>
      </c>
      <c r="BH101" s="32">
        <f t="shared" si="39"/>
        <v>0</v>
      </c>
      <c r="BI101" s="32">
        <f t="shared" si="39"/>
        <v>0</v>
      </c>
      <c r="BJ101" s="32">
        <f t="shared" si="39"/>
        <v>0</v>
      </c>
      <c r="BK101" s="32">
        <f t="shared" si="39"/>
        <v>0</v>
      </c>
      <c r="BL101" s="32">
        <f t="shared" si="39"/>
        <v>0</v>
      </c>
      <c r="BM101" s="32">
        <f t="shared" si="39"/>
        <v>0</v>
      </c>
      <c r="BN101" s="32">
        <f t="shared" si="39"/>
        <v>0</v>
      </c>
      <c r="BO101" s="32">
        <f t="shared" si="39"/>
        <v>0</v>
      </c>
      <c r="BP101" s="32">
        <f t="shared" si="39"/>
        <v>0</v>
      </c>
      <c r="BQ101" s="32">
        <f t="shared" si="39"/>
        <v>0</v>
      </c>
      <c r="BR101" s="32">
        <f t="shared" si="39"/>
        <v>0</v>
      </c>
      <c r="BS101" s="32">
        <f t="shared" si="39"/>
        <v>0</v>
      </c>
      <c r="BT101" s="32">
        <f t="shared" si="39"/>
        <v>0</v>
      </c>
      <c r="BU101" s="32">
        <f t="shared" si="39"/>
        <v>0</v>
      </c>
      <c r="BV101" s="32">
        <f t="shared" si="39"/>
        <v>0</v>
      </c>
      <c r="BW101" s="32">
        <f t="shared" si="39"/>
        <v>0</v>
      </c>
      <c r="BX101" s="32">
        <f t="shared" si="39"/>
        <v>0</v>
      </c>
      <c r="BY101" s="32">
        <f t="shared" si="39"/>
        <v>0</v>
      </c>
      <c r="BZ101" s="32">
        <f t="shared" si="39"/>
        <v>0</v>
      </c>
      <c r="CA101" s="32">
        <f t="shared" si="39"/>
        <v>0</v>
      </c>
      <c r="CB101" s="32">
        <f t="shared" si="39"/>
        <v>0</v>
      </c>
      <c r="CC101" s="32">
        <f t="shared" si="39"/>
        <v>0</v>
      </c>
      <c r="CD101" s="32">
        <f t="shared" si="39"/>
        <v>0</v>
      </c>
      <c r="CE101" s="32">
        <f t="shared" si="39"/>
        <v>0</v>
      </c>
    </row>
    <row r="103" spans="2:84" x14ac:dyDescent="0.25">
      <c r="AK103" s="174" t="s">
        <v>93</v>
      </c>
      <c r="AN103" s="174"/>
      <c r="AO103" s="174"/>
      <c r="AP103" s="174"/>
      <c r="AQ103" s="174"/>
      <c r="AR103" s="174"/>
      <c r="AS103" s="174"/>
      <c r="AT103" s="174"/>
      <c r="AU103" s="174"/>
      <c r="AV103" s="174"/>
      <c r="AW103" s="174"/>
      <c r="AX103" s="174"/>
      <c r="AY103" s="174"/>
      <c r="AZ103" s="174"/>
    </row>
    <row r="104" spans="2:84" x14ac:dyDescent="0.25">
      <c r="AM104" s="337" t="s">
        <v>63</v>
      </c>
      <c r="AN104" s="337"/>
      <c r="AO104" s="182" t="s">
        <v>41</v>
      </c>
      <c r="AP104" s="217">
        <v>2009</v>
      </c>
      <c r="AQ104" s="80">
        <v>2010</v>
      </c>
      <c r="AR104" s="80">
        <v>2011</v>
      </c>
      <c r="AS104" s="80">
        <v>2012</v>
      </c>
      <c r="AT104" s="80">
        <v>2013</v>
      </c>
      <c r="AU104" s="80">
        <v>2014</v>
      </c>
      <c r="AV104" s="80">
        <v>2015</v>
      </c>
      <c r="AW104" s="80">
        <v>2016</v>
      </c>
      <c r="AX104" s="80">
        <v>2017</v>
      </c>
      <c r="AY104" s="80">
        <v>2018</v>
      </c>
      <c r="AZ104" s="80">
        <v>2019</v>
      </c>
      <c r="BA104" s="80">
        <v>2020</v>
      </c>
      <c r="BB104" s="80">
        <v>2021</v>
      </c>
      <c r="BC104" s="80">
        <v>2022</v>
      </c>
      <c r="BD104" s="80">
        <v>2023</v>
      </c>
      <c r="BE104" s="80">
        <v>2024</v>
      </c>
      <c r="BF104" s="80">
        <v>2025</v>
      </c>
      <c r="BG104" s="80">
        <f t="shared" ref="BG104:CE104" si="40">BF104+1</f>
        <v>2026</v>
      </c>
      <c r="BH104" s="80">
        <f t="shared" si="40"/>
        <v>2027</v>
      </c>
      <c r="BI104" s="80">
        <f t="shared" si="40"/>
        <v>2028</v>
      </c>
      <c r="BJ104" s="80">
        <f t="shared" si="40"/>
        <v>2029</v>
      </c>
      <c r="BK104" s="80">
        <f t="shared" si="40"/>
        <v>2030</v>
      </c>
      <c r="BL104" s="80">
        <f t="shared" si="40"/>
        <v>2031</v>
      </c>
      <c r="BM104" s="80">
        <f t="shared" si="40"/>
        <v>2032</v>
      </c>
      <c r="BN104" s="80">
        <f t="shared" si="40"/>
        <v>2033</v>
      </c>
      <c r="BO104" s="80">
        <f t="shared" si="40"/>
        <v>2034</v>
      </c>
      <c r="BP104" s="80">
        <f t="shared" si="40"/>
        <v>2035</v>
      </c>
      <c r="BQ104" s="80">
        <f t="shared" si="40"/>
        <v>2036</v>
      </c>
      <c r="BR104" s="80">
        <f t="shared" si="40"/>
        <v>2037</v>
      </c>
      <c r="BS104" s="80">
        <f t="shared" si="40"/>
        <v>2038</v>
      </c>
      <c r="BT104" s="80">
        <f t="shared" si="40"/>
        <v>2039</v>
      </c>
      <c r="BU104" s="80">
        <f t="shared" si="40"/>
        <v>2040</v>
      </c>
      <c r="BV104" s="80">
        <f t="shared" si="40"/>
        <v>2041</v>
      </c>
      <c r="BW104" s="80">
        <f t="shared" si="40"/>
        <v>2042</v>
      </c>
      <c r="BX104" s="80">
        <f t="shared" si="40"/>
        <v>2043</v>
      </c>
      <c r="BY104" s="80">
        <f t="shared" si="40"/>
        <v>2044</v>
      </c>
      <c r="BZ104" s="80">
        <f t="shared" si="40"/>
        <v>2045</v>
      </c>
      <c r="CA104" s="80">
        <f t="shared" si="40"/>
        <v>2046</v>
      </c>
      <c r="CB104" s="80">
        <f t="shared" si="40"/>
        <v>2047</v>
      </c>
      <c r="CC104" s="80">
        <f t="shared" si="40"/>
        <v>2048</v>
      </c>
      <c r="CD104" s="80">
        <f t="shared" si="40"/>
        <v>2049</v>
      </c>
      <c r="CE104" s="80">
        <f t="shared" si="40"/>
        <v>2050</v>
      </c>
    </row>
    <row r="105" spans="2:84" x14ac:dyDescent="0.25">
      <c r="AM105" s="13" t="s">
        <v>5</v>
      </c>
      <c r="AN105" s="13" t="s">
        <v>94</v>
      </c>
      <c r="AO105" s="182" t="s">
        <v>35</v>
      </c>
      <c r="AP105" s="68">
        <f ca="1">'Life&amp;Use'!E72</f>
        <v>24</v>
      </c>
      <c r="AQ105" s="68">
        <f ca="1">'Life&amp;Use'!F72</f>
        <v>21.145934676047737</v>
      </c>
      <c r="AR105" s="68">
        <f ca="1">'Life&amp;Use'!G72</f>
        <v>17.34295243888003</v>
      </c>
      <c r="AS105" s="68">
        <f ca="1">'Life&amp;Use'!H72</f>
        <v>12.834706255370978</v>
      </c>
      <c r="AT105" s="68">
        <f ca="1">'Life&amp;Use'!I72</f>
        <v>9.5488074820946487</v>
      </c>
      <c r="AU105" s="68">
        <f>'Life&amp;Use'!J72</f>
        <v>0</v>
      </c>
      <c r="AV105" s="68">
        <f>'Life&amp;Use'!K72</f>
        <v>0</v>
      </c>
      <c r="AW105" s="68">
        <f>'Life&amp;Use'!L72</f>
        <v>0</v>
      </c>
      <c r="AX105" s="68">
        <f>'Life&amp;Use'!M72</f>
        <v>0</v>
      </c>
      <c r="AY105" s="68">
        <f>'Life&amp;Use'!N72</f>
        <v>0</v>
      </c>
      <c r="AZ105" s="68">
        <f>'Life&amp;Use'!O72</f>
        <v>0</v>
      </c>
      <c r="BA105" s="68">
        <f>'Life&amp;Use'!P72</f>
        <v>0</v>
      </c>
      <c r="BB105" s="68">
        <f>'Life&amp;Use'!Q72</f>
        <v>0</v>
      </c>
      <c r="BC105" s="68">
        <f>'Life&amp;Use'!R72</f>
        <v>0</v>
      </c>
      <c r="BD105" s="68">
        <f>'Life&amp;Use'!S72</f>
        <v>0</v>
      </c>
      <c r="BE105" s="68">
        <f>'Life&amp;Use'!T72</f>
        <v>0</v>
      </c>
      <c r="BF105" s="68">
        <f>'Life&amp;Use'!U72</f>
        <v>0</v>
      </c>
      <c r="BG105" s="68">
        <f>'Life&amp;Use'!V72</f>
        <v>0</v>
      </c>
      <c r="BH105" s="68">
        <f>'Life&amp;Use'!W72</f>
        <v>0</v>
      </c>
      <c r="BI105" s="68">
        <f>'Life&amp;Use'!X72</f>
        <v>0</v>
      </c>
      <c r="BJ105" s="68">
        <f>'Life&amp;Use'!Y72</f>
        <v>0</v>
      </c>
      <c r="BK105" s="68">
        <f>'Life&amp;Use'!Z72</f>
        <v>0</v>
      </c>
      <c r="BL105" s="68">
        <f>'Life&amp;Use'!AA72</f>
        <v>0</v>
      </c>
      <c r="BM105" s="68">
        <f>'Life&amp;Use'!AB72</f>
        <v>0</v>
      </c>
      <c r="BN105" s="68">
        <f>'Life&amp;Use'!AC72</f>
        <v>0</v>
      </c>
      <c r="BO105" s="68">
        <f>'Life&amp;Use'!AD72</f>
        <v>0</v>
      </c>
      <c r="BP105" s="68">
        <f>'Life&amp;Use'!AE72</f>
        <v>0</v>
      </c>
      <c r="BQ105" s="68">
        <f>'Life&amp;Use'!AF72</f>
        <v>0</v>
      </c>
      <c r="BR105" s="68">
        <f>'Life&amp;Use'!AG72</f>
        <v>0</v>
      </c>
      <c r="BS105" s="68">
        <f>'Life&amp;Use'!AH72</f>
        <v>0</v>
      </c>
      <c r="BT105" s="68">
        <f>'Life&amp;Use'!AI72</f>
        <v>0</v>
      </c>
      <c r="BU105" s="68">
        <f>'Life&amp;Use'!AJ72</f>
        <v>0</v>
      </c>
      <c r="BV105" s="68">
        <f>'Life&amp;Use'!AK72</f>
        <v>0</v>
      </c>
      <c r="BW105" s="68">
        <f>'Life&amp;Use'!AL72</f>
        <v>0</v>
      </c>
      <c r="BX105" s="68">
        <f>'Life&amp;Use'!AM72</f>
        <v>0</v>
      </c>
      <c r="BY105" s="68">
        <f>'Life&amp;Use'!AN72</f>
        <v>0</v>
      </c>
      <c r="BZ105" s="68">
        <f>'Life&amp;Use'!AO72</f>
        <v>0</v>
      </c>
      <c r="CA105" s="68">
        <f>'Life&amp;Use'!AP72</f>
        <v>0</v>
      </c>
      <c r="CB105" s="68">
        <f>'Life&amp;Use'!AQ72</f>
        <v>0</v>
      </c>
      <c r="CC105" s="68">
        <f>'Life&amp;Use'!AR72</f>
        <v>0</v>
      </c>
      <c r="CD105" s="68">
        <f>'Life&amp;Use'!AS72</f>
        <v>0</v>
      </c>
      <c r="CE105" s="68">
        <f>'Life&amp;Use'!AT72</f>
        <v>0</v>
      </c>
    </row>
    <row r="106" spans="2:84" x14ac:dyDescent="0.25">
      <c r="AM106" s="13" t="s">
        <v>5</v>
      </c>
      <c r="AN106" s="13" t="s">
        <v>68</v>
      </c>
      <c r="AO106" s="182" t="s">
        <v>35</v>
      </c>
      <c r="AP106" s="68">
        <f ca="1">'Life&amp;Use'!E60</f>
        <v>20</v>
      </c>
      <c r="AQ106" s="68">
        <f ca="1">'Life&amp;Use'!F60</f>
        <v>19.366432811746449</v>
      </c>
      <c r="AR106" s="68">
        <f ca="1">'Life&amp;Use'!G60</f>
        <v>17.03364468607522</v>
      </c>
      <c r="AS106" s="68">
        <f ca="1">'Life&amp;Use'!H60</f>
        <v>12.132386660465082</v>
      </c>
      <c r="AT106" s="68">
        <f ca="1">'Life&amp;Use'!I60</f>
        <v>8.8255694752622862</v>
      </c>
      <c r="AU106" s="68">
        <f>'Life&amp;Use'!J60</f>
        <v>0</v>
      </c>
      <c r="AV106" s="68">
        <f>'Life&amp;Use'!K60</f>
        <v>0</v>
      </c>
      <c r="AW106" s="68">
        <f>'Life&amp;Use'!L60</f>
        <v>0</v>
      </c>
      <c r="AX106" s="68">
        <f>'Life&amp;Use'!M60</f>
        <v>0</v>
      </c>
      <c r="AY106" s="68">
        <f>'Life&amp;Use'!N60</f>
        <v>0</v>
      </c>
      <c r="AZ106" s="68">
        <f>'Life&amp;Use'!O60</f>
        <v>0</v>
      </c>
      <c r="BA106" s="68">
        <f>'Life&amp;Use'!P60</f>
        <v>0</v>
      </c>
      <c r="BB106" s="68">
        <f>'Life&amp;Use'!Q60</f>
        <v>0</v>
      </c>
      <c r="BC106" s="68">
        <f>'Life&amp;Use'!R60</f>
        <v>0</v>
      </c>
      <c r="BD106" s="68">
        <f>'Life&amp;Use'!S60</f>
        <v>0</v>
      </c>
      <c r="BE106" s="68">
        <f>'Life&amp;Use'!T60</f>
        <v>0</v>
      </c>
      <c r="BF106" s="68">
        <f>'Life&amp;Use'!U60</f>
        <v>0</v>
      </c>
      <c r="BG106" s="68">
        <f>'Life&amp;Use'!V60</f>
        <v>0</v>
      </c>
      <c r="BH106" s="68">
        <f>'Life&amp;Use'!W60</f>
        <v>0</v>
      </c>
      <c r="BI106" s="68">
        <f>'Life&amp;Use'!X60</f>
        <v>0</v>
      </c>
      <c r="BJ106" s="68">
        <f>'Life&amp;Use'!Y60</f>
        <v>0</v>
      </c>
      <c r="BK106" s="68">
        <f>'Life&amp;Use'!Z60</f>
        <v>0</v>
      </c>
      <c r="BL106" s="68">
        <f>'Life&amp;Use'!AA60</f>
        <v>0</v>
      </c>
      <c r="BM106" s="68">
        <f>'Life&amp;Use'!AB60</f>
        <v>0</v>
      </c>
      <c r="BN106" s="68">
        <f>'Life&amp;Use'!AC60</f>
        <v>0</v>
      </c>
      <c r="BO106" s="68">
        <f>'Life&amp;Use'!AD60</f>
        <v>0</v>
      </c>
      <c r="BP106" s="68">
        <f>'Life&amp;Use'!AE60</f>
        <v>0</v>
      </c>
      <c r="BQ106" s="68">
        <f>'Life&amp;Use'!AF60</f>
        <v>0</v>
      </c>
      <c r="BR106" s="68">
        <f>'Life&amp;Use'!AG60</f>
        <v>0</v>
      </c>
      <c r="BS106" s="68">
        <f>'Life&amp;Use'!AH60</f>
        <v>0</v>
      </c>
      <c r="BT106" s="68">
        <f>'Life&amp;Use'!AI60</f>
        <v>0</v>
      </c>
      <c r="BU106" s="68">
        <f>'Life&amp;Use'!AJ60</f>
        <v>0</v>
      </c>
      <c r="BV106" s="68">
        <f>'Life&amp;Use'!AK60</f>
        <v>0</v>
      </c>
      <c r="BW106" s="68">
        <f>'Life&amp;Use'!AL60</f>
        <v>0</v>
      </c>
      <c r="BX106" s="68">
        <f>'Life&amp;Use'!AM60</f>
        <v>0</v>
      </c>
      <c r="BY106" s="68">
        <f>'Life&amp;Use'!AN60</f>
        <v>0</v>
      </c>
      <c r="BZ106" s="68">
        <f>'Life&amp;Use'!AO60</f>
        <v>0</v>
      </c>
      <c r="CA106" s="68">
        <f>'Life&amp;Use'!AP60</f>
        <v>0</v>
      </c>
      <c r="CB106" s="68">
        <f>'Life&amp;Use'!AQ60</f>
        <v>0</v>
      </c>
      <c r="CC106" s="68">
        <f>'Life&amp;Use'!AR60</f>
        <v>0</v>
      </c>
      <c r="CD106" s="68">
        <f>'Life&amp;Use'!AS60</f>
        <v>0</v>
      </c>
      <c r="CE106" s="68">
        <f>'Life&amp;Use'!AT60</f>
        <v>0</v>
      </c>
    </row>
    <row r="107" spans="2:84" ht="44.4" customHeight="1" x14ac:dyDescent="0.25"/>
    <row r="108" spans="2:84" x14ac:dyDescent="0.25">
      <c r="C108" s="96" t="s">
        <v>303</v>
      </c>
      <c r="W108" s="80">
        <v>1990</v>
      </c>
      <c r="X108" s="80">
        <v>1991</v>
      </c>
      <c r="Y108" s="80">
        <v>1992</v>
      </c>
      <c r="Z108" s="80">
        <v>1993</v>
      </c>
      <c r="AA108" s="80">
        <v>1994</v>
      </c>
      <c r="AB108" s="80">
        <v>1995</v>
      </c>
      <c r="AC108" s="80">
        <v>1996</v>
      </c>
      <c r="AD108" s="80">
        <v>1997</v>
      </c>
      <c r="AE108" s="80">
        <v>1998</v>
      </c>
      <c r="AF108" s="80">
        <v>1999</v>
      </c>
      <c r="AG108" s="80">
        <v>2000</v>
      </c>
      <c r="AH108" s="80">
        <v>2001</v>
      </c>
      <c r="AI108" s="80">
        <v>2002</v>
      </c>
      <c r="AJ108" s="80">
        <v>2003</v>
      </c>
      <c r="AK108" s="80">
        <v>2004</v>
      </c>
      <c r="AL108" s="80">
        <v>2005</v>
      </c>
      <c r="AM108" s="80">
        <v>2006</v>
      </c>
      <c r="AN108" s="80">
        <v>2007</v>
      </c>
      <c r="AO108" s="80">
        <v>2008</v>
      </c>
      <c r="AP108" s="80">
        <v>2009</v>
      </c>
      <c r="AQ108" s="80">
        <v>2010</v>
      </c>
      <c r="AR108" s="80">
        <v>2011</v>
      </c>
      <c r="AS108" s="80">
        <v>2012</v>
      </c>
      <c r="AT108" s="80">
        <v>2013</v>
      </c>
      <c r="AU108" s="80">
        <v>2014</v>
      </c>
      <c r="AV108" s="80">
        <v>2015</v>
      </c>
      <c r="AW108" s="80">
        <v>2016</v>
      </c>
      <c r="AX108" s="80">
        <v>2017</v>
      </c>
      <c r="AY108" s="80">
        <v>2018</v>
      </c>
      <c r="AZ108" s="80">
        <v>2019</v>
      </c>
      <c r="BA108" s="80">
        <v>2020</v>
      </c>
      <c r="BB108" s="80">
        <v>2021</v>
      </c>
      <c r="BC108" s="80">
        <v>2022</v>
      </c>
      <c r="BD108" s="80">
        <v>2023</v>
      </c>
      <c r="BE108" s="80">
        <v>2024</v>
      </c>
      <c r="BF108" s="80">
        <v>2025</v>
      </c>
      <c r="BG108" s="80">
        <f t="shared" ref="BG108" si="41">BF108+1</f>
        <v>2026</v>
      </c>
      <c r="BH108" s="80">
        <f t="shared" ref="BH108" si="42">BG108+1</f>
        <v>2027</v>
      </c>
      <c r="BI108" s="80">
        <f t="shared" ref="BI108" si="43">BH108+1</f>
        <v>2028</v>
      </c>
      <c r="BJ108" s="80">
        <f t="shared" ref="BJ108" si="44">BI108+1</f>
        <v>2029</v>
      </c>
      <c r="BK108" s="80">
        <f t="shared" ref="BK108" si="45">BJ108+1</f>
        <v>2030</v>
      </c>
      <c r="BL108" s="80">
        <f t="shared" ref="BL108" si="46">BK108+1</f>
        <v>2031</v>
      </c>
      <c r="BM108" s="80">
        <f t="shared" ref="BM108" si="47">BL108+1</f>
        <v>2032</v>
      </c>
      <c r="BN108" s="80">
        <f t="shared" ref="BN108" si="48">BM108+1</f>
        <v>2033</v>
      </c>
      <c r="BO108" s="80">
        <f t="shared" ref="BO108" si="49">BN108+1</f>
        <v>2034</v>
      </c>
      <c r="BP108" s="80">
        <f t="shared" ref="BP108" si="50">BO108+1</f>
        <v>2035</v>
      </c>
      <c r="BQ108" s="80">
        <f t="shared" ref="BQ108" si="51">BP108+1</f>
        <v>2036</v>
      </c>
      <c r="BR108" s="80">
        <f t="shared" ref="BR108" si="52">BQ108+1</f>
        <v>2037</v>
      </c>
      <c r="BS108" s="80">
        <f t="shared" ref="BS108" si="53">BR108+1</f>
        <v>2038</v>
      </c>
      <c r="BT108" s="80">
        <f t="shared" ref="BT108" si="54">BS108+1</f>
        <v>2039</v>
      </c>
      <c r="BU108" s="80">
        <f t="shared" ref="BU108" si="55">BT108+1</f>
        <v>2040</v>
      </c>
      <c r="BV108" s="80">
        <f t="shared" ref="BV108" si="56">BU108+1</f>
        <v>2041</v>
      </c>
      <c r="BW108" s="80">
        <f t="shared" ref="BW108" si="57">BV108+1</f>
        <v>2042</v>
      </c>
      <c r="BX108" s="80">
        <f t="shared" ref="BX108" si="58">BW108+1</f>
        <v>2043</v>
      </c>
      <c r="BY108" s="80">
        <f t="shared" ref="BY108" si="59">BX108+1</f>
        <v>2044</v>
      </c>
      <c r="BZ108" s="80">
        <f t="shared" ref="BZ108" si="60">BY108+1</f>
        <v>2045</v>
      </c>
      <c r="CA108" s="80">
        <f t="shared" ref="CA108" si="61">BZ108+1</f>
        <v>2046</v>
      </c>
      <c r="CB108" s="80">
        <f t="shared" ref="CB108" si="62">CA108+1</f>
        <v>2047</v>
      </c>
      <c r="CC108" s="80">
        <f t="shared" ref="CC108" si="63">CB108+1</f>
        <v>2048</v>
      </c>
      <c r="CD108" s="80">
        <f t="shared" ref="CD108" si="64">CC108+1</f>
        <v>2049</v>
      </c>
      <c r="CE108" s="80">
        <f t="shared" ref="CE108" si="65">CD108+1</f>
        <v>2050</v>
      </c>
    </row>
    <row r="109" spans="2:84" x14ac:dyDescent="0.25">
      <c r="C109" s="22" t="s">
        <v>89</v>
      </c>
      <c r="W109" s="2">
        <f>Sales!W109</f>
        <v>171.6</v>
      </c>
      <c r="X109" s="2">
        <f>Sales!X109</f>
        <v>173.57999999999998</v>
      </c>
      <c r="Y109" s="2">
        <f>Sales!Y109</f>
        <v>175.55999999999997</v>
      </c>
      <c r="Z109" s="2">
        <f>Sales!Z109</f>
        <v>177.53999999999996</v>
      </c>
      <c r="AA109" s="2">
        <f>Sales!AA109</f>
        <v>179.51999999999995</v>
      </c>
      <c r="AB109" s="2">
        <f>Sales!AB109</f>
        <v>181.5</v>
      </c>
      <c r="AC109" s="2">
        <f>Sales!AC109</f>
        <v>182.98</v>
      </c>
      <c r="AD109" s="2">
        <f>Sales!AD109</f>
        <v>184.45999999999998</v>
      </c>
      <c r="AE109" s="2">
        <f>Sales!AE109</f>
        <v>185.93999999999997</v>
      </c>
      <c r="AF109" s="2">
        <f>Sales!AF109</f>
        <v>187.41999999999996</v>
      </c>
      <c r="AG109" s="2">
        <f>Sales!AG109</f>
        <v>188.9</v>
      </c>
      <c r="AH109" s="2">
        <f>Sales!AH109</f>
        <v>189.64000000000001</v>
      </c>
      <c r="AI109" s="2">
        <f>Sales!AI109</f>
        <v>190.38000000000002</v>
      </c>
      <c r="AJ109" s="2">
        <f>Sales!AJ109</f>
        <v>191.12000000000003</v>
      </c>
      <c r="AK109" s="2">
        <f>Sales!AK109</f>
        <v>191.86000000000004</v>
      </c>
      <c r="AL109" s="2">
        <f>Sales!AL109</f>
        <v>192.6</v>
      </c>
      <c r="AM109" s="2">
        <f>Sales!AM109</f>
        <v>193.34</v>
      </c>
      <c r="AN109" s="2">
        <f>Sales!AN109</f>
        <v>194.08</v>
      </c>
      <c r="AO109" s="2">
        <f>Sales!AO109</f>
        <v>194.82000000000002</v>
      </c>
      <c r="AP109" s="2">
        <f>Sales!AP109</f>
        <v>195.56000000000003</v>
      </c>
      <c r="AQ109" s="2">
        <f>Sales!AQ109</f>
        <v>196.3</v>
      </c>
      <c r="AR109" s="2">
        <f>Sales!AR109</f>
        <v>197.06</v>
      </c>
      <c r="AS109" s="2">
        <f>Sales!AS109</f>
        <v>197.82</v>
      </c>
      <c r="AT109" s="2">
        <f>Sales!AT109</f>
        <v>198.57999999999998</v>
      </c>
      <c r="AU109" s="2">
        <f>Sales!AU109</f>
        <v>199.33999999999997</v>
      </c>
      <c r="AV109" s="2">
        <f>Sales!AV109</f>
        <v>200.1</v>
      </c>
      <c r="AW109" s="2">
        <f>Sales!AW109</f>
        <v>200.85999999999999</v>
      </c>
      <c r="AX109" s="2">
        <f>Sales!AX109</f>
        <v>201.61999999999998</v>
      </c>
      <c r="AY109" s="2">
        <f>Sales!AY109</f>
        <v>202.37999999999997</v>
      </c>
      <c r="AZ109" s="2">
        <f>Sales!AZ109</f>
        <v>203.13999999999996</v>
      </c>
      <c r="BA109" s="2">
        <f>Sales!BA109</f>
        <v>203.9</v>
      </c>
      <c r="BB109" s="2">
        <f>Sales!BB109</f>
        <v>204.66</v>
      </c>
      <c r="BC109" s="2">
        <f>Sales!BC109</f>
        <v>205.42</v>
      </c>
      <c r="BD109" s="2">
        <f>Sales!BD109</f>
        <v>206.18</v>
      </c>
      <c r="BE109" s="2">
        <f>Sales!BE109</f>
        <v>206.94</v>
      </c>
      <c r="BF109" s="2">
        <f>Sales!BF109</f>
        <v>207.7</v>
      </c>
      <c r="BG109" s="2">
        <f>Sales!BG109</f>
        <v>208.46</v>
      </c>
      <c r="BH109" s="2">
        <f>Sales!BH109</f>
        <v>209.22</v>
      </c>
      <c r="BI109" s="2">
        <f>Sales!BI109</f>
        <v>209.98</v>
      </c>
      <c r="BJ109" s="2">
        <f>Sales!BJ109</f>
        <v>210.74</v>
      </c>
      <c r="BK109" s="2">
        <f>Sales!BK109</f>
        <v>211.5</v>
      </c>
      <c r="BL109" s="2">
        <f>Sales!BL109</f>
        <v>212.26</v>
      </c>
      <c r="BM109" s="2">
        <f>Sales!BM109</f>
        <v>213.01999999999998</v>
      </c>
      <c r="BN109" s="2">
        <f>Sales!BN109</f>
        <v>213.77999999999997</v>
      </c>
      <c r="BO109" s="2">
        <f>Sales!BO109</f>
        <v>214.53999999999996</v>
      </c>
      <c r="BP109" s="2">
        <f>Sales!BP109</f>
        <v>215.29999999999995</v>
      </c>
      <c r="BQ109" s="2">
        <f>Sales!BQ109</f>
        <v>216.05999999999995</v>
      </c>
      <c r="BR109" s="2">
        <f>Sales!BR109</f>
        <v>216.81999999999994</v>
      </c>
      <c r="BS109" s="2">
        <f>Sales!BS109</f>
        <v>217.57999999999993</v>
      </c>
      <c r="BT109" s="2">
        <f>Sales!BT109</f>
        <v>218.33999999999992</v>
      </c>
      <c r="BU109" s="2">
        <f>Sales!BU109</f>
        <v>219.09999999999991</v>
      </c>
      <c r="BV109" s="2">
        <f>Sales!BV109</f>
        <v>219.8599999999999</v>
      </c>
      <c r="BW109" s="2">
        <f>Sales!BW109</f>
        <v>220.61999999999989</v>
      </c>
      <c r="BX109" s="2">
        <f>Sales!BX109</f>
        <v>221.37999999999988</v>
      </c>
      <c r="BY109" s="2">
        <f>Sales!BY109</f>
        <v>222.13999999999987</v>
      </c>
      <c r="BZ109" s="2">
        <f>Sales!BZ109</f>
        <v>222.89999999999986</v>
      </c>
      <c r="CA109" s="2">
        <f>Sales!CA109</f>
        <v>223.65999999999985</v>
      </c>
      <c r="CB109" s="2">
        <f>Sales!CB109</f>
        <v>224.41999999999985</v>
      </c>
      <c r="CC109" s="2">
        <f>Sales!CC109</f>
        <v>225.17999999999984</v>
      </c>
      <c r="CD109" s="2">
        <f>Sales!CD109</f>
        <v>225.93999999999983</v>
      </c>
      <c r="CE109" s="2">
        <f>Sales!CE109</f>
        <v>226.69999999999982</v>
      </c>
    </row>
    <row r="110" spans="2:84" x14ac:dyDescent="0.25">
      <c r="C110" s="23" t="s">
        <v>90</v>
      </c>
      <c r="W110" s="21">
        <f>Sales!W110</f>
        <v>212.78399999999999</v>
      </c>
      <c r="X110" s="21">
        <f>Sales!X110</f>
        <v>215.23919999999998</v>
      </c>
      <c r="Y110" s="21">
        <f>Sales!Y110</f>
        <v>217.69439999999997</v>
      </c>
      <c r="Z110" s="21">
        <f>Sales!Z110</f>
        <v>220.14959999999996</v>
      </c>
      <c r="AA110" s="21">
        <f>Sales!AA110</f>
        <v>222.60479999999995</v>
      </c>
      <c r="AB110" s="21">
        <f>Sales!AB110</f>
        <v>225.06</v>
      </c>
      <c r="AC110" s="21">
        <f>Sales!AC110</f>
        <v>226.89519999999999</v>
      </c>
      <c r="AD110" s="21">
        <f>Sales!AD110</f>
        <v>228.73039999999997</v>
      </c>
      <c r="AE110" s="21">
        <f>Sales!AE110</f>
        <v>230.56559999999996</v>
      </c>
      <c r="AF110" s="21">
        <f>Sales!AF110</f>
        <v>232.40079999999995</v>
      </c>
      <c r="AG110" s="21">
        <f>Sales!AG110</f>
        <v>234.23600000000002</v>
      </c>
      <c r="AH110" s="21">
        <f>Sales!AH110</f>
        <v>235.15360000000001</v>
      </c>
      <c r="AI110" s="21">
        <f>Sales!AI110</f>
        <v>236.07120000000003</v>
      </c>
      <c r="AJ110" s="21">
        <f>Sales!AJ110</f>
        <v>236.98880000000003</v>
      </c>
      <c r="AK110" s="21">
        <f>Sales!AK110</f>
        <v>237.90640000000005</v>
      </c>
      <c r="AL110" s="21">
        <f>Sales!AL110</f>
        <v>238.82399999999998</v>
      </c>
      <c r="AM110" s="21">
        <f>Sales!AM110</f>
        <v>239.74160000000001</v>
      </c>
      <c r="AN110" s="21">
        <f>Sales!AN110</f>
        <v>240.65920000000003</v>
      </c>
      <c r="AO110" s="21">
        <f>Sales!AO110</f>
        <v>241.57680000000002</v>
      </c>
      <c r="AP110" s="21">
        <f>Sales!AP110</f>
        <v>242.49440000000004</v>
      </c>
      <c r="AQ110" s="21">
        <f>Sales!AQ110</f>
        <v>243.41200000000001</v>
      </c>
      <c r="AR110" s="21">
        <f>Sales!AR110</f>
        <v>244.3544</v>
      </c>
      <c r="AS110" s="21">
        <f>Sales!AS110</f>
        <v>245.29679999999999</v>
      </c>
      <c r="AT110" s="21">
        <f>Sales!AT110</f>
        <v>246.23919999999998</v>
      </c>
      <c r="AU110" s="21">
        <f>Sales!AU110</f>
        <v>247.18159999999997</v>
      </c>
      <c r="AV110" s="21">
        <f>Sales!AV110</f>
        <v>248.124</v>
      </c>
      <c r="AW110" s="21">
        <f>Sales!AW110</f>
        <v>249.06639999999999</v>
      </c>
      <c r="AX110" s="21">
        <f>Sales!AX110</f>
        <v>250.00879999999998</v>
      </c>
      <c r="AY110" s="21">
        <f>Sales!AY110</f>
        <v>250.95119999999994</v>
      </c>
      <c r="AZ110" s="21">
        <f>Sales!AZ110</f>
        <v>251.89359999999994</v>
      </c>
      <c r="BA110" s="21">
        <f>Sales!BA110</f>
        <v>252.83600000000001</v>
      </c>
      <c r="BB110" s="21">
        <f>Sales!BB110</f>
        <v>253.77840000000009</v>
      </c>
      <c r="BC110" s="21">
        <f>Sales!BC110</f>
        <v>254.72080000000017</v>
      </c>
      <c r="BD110" s="21">
        <f>Sales!BD110</f>
        <v>255.66320000000024</v>
      </c>
      <c r="BE110" s="21">
        <f>Sales!BE110</f>
        <v>256.60560000000032</v>
      </c>
      <c r="BF110" s="21">
        <f>Sales!BF110</f>
        <v>257.5480000000004</v>
      </c>
      <c r="BG110" s="21">
        <f>Sales!BG110</f>
        <v>258.39999999999998</v>
      </c>
      <c r="BH110" s="21">
        <f>Sales!BH110</f>
        <v>259.3</v>
      </c>
      <c r="BI110" s="21">
        <f>Sales!BI110</f>
        <v>260.2</v>
      </c>
      <c r="BJ110" s="21">
        <f>Sales!BJ110</f>
        <v>261.10000000000002</v>
      </c>
      <c r="BK110" s="21">
        <f>Sales!BK110</f>
        <v>262</v>
      </c>
      <c r="BL110" s="21">
        <f>Sales!BL110</f>
        <v>262.89999999999998</v>
      </c>
      <c r="BM110" s="21">
        <f>Sales!BM110</f>
        <v>263.79999999999995</v>
      </c>
      <c r="BN110" s="21">
        <f>Sales!BN110</f>
        <v>264.69999999999993</v>
      </c>
      <c r="BO110" s="21">
        <f>Sales!BO110</f>
        <v>265.59999999999991</v>
      </c>
      <c r="BP110" s="21">
        <f>Sales!BP110</f>
        <v>266.49999999999989</v>
      </c>
      <c r="BQ110" s="21">
        <f>Sales!BQ110</f>
        <v>267.39999999999986</v>
      </c>
      <c r="BR110" s="21">
        <f>Sales!BR110</f>
        <v>268.29999999999984</v>
      </c>
      <c r="BS110" s="21">
        <f>Sales!BS110</f>
        <v>269.19999999999982</v>
      </c>
      <c r="BT110" s="21">
        <f>Sales!BT110</f>
        <v>270.0999999999998</v>
      </c>
      <c r="BU110" s="21">
        <f>Sales!BU110</f>
        <v>270.99999999999977</v>
      </c>
      <c r="BV110" s="21">
        <f>Sales!BV110</f>
        <v>271.89999999999975</v>
      </c>
      <c r="BW110" s="21">
        <f>Sales!BW110</f>
        <v>272.79999999999973</v>
      </c>
      <c r="BX110" s="21">
        <f>Sales!BX110</f>
        <v>273.6999999999997</v>
      </c>
      <c r="BY110" s="21">
        <f>Sales!BY110</f>
        <v>274.59999999999968</v>
      </c>
      <c r="BZ110" s="21">
        <f>Sales!BZ110</f>
        <v>275.49999999999966</v>
      </c>
      <c r="CA110" s="21">
        <f>Sales!CA110</f>
        <v>276.39999999999964</v>
      </c>
      <c r="CB110" s="21">
        <f>Sales!CB110</f>
        <v>277.29999999999961</v>
      </c>
      <c r="CC110" s="21">
        <f>Sales!CC110</f>
        <v>278.19999999999959</v>
      </c>
      <c r="CD110" s="21">
        <f>Sales!CD110</f>
        <v>279.09999999999957</v>
      </c>
      <c r="CE110" s="21">
        <f>Sales!CE110</f>
        <v>279.99999999999955</v>
      </c>
    </row>
    <row r="111" spans="2:84" x14ac:dyDescent="0.25">
      <c r="C111" s="24" t="s">
        <v>180</v>
      </c>
      <c r="W111" s="52">
        <f ca="1">W78/W109*1000</f>
        <v>35.872250188617031</v>
      </c>
      <c r="X111" s="52">
        <f t="shared" ref="X111:CE111" ca="1" si="66">X78/X109*1000</f>
        <v>36.059963899589683</v>
      </c>
      <c r="Y111" s="52">
        <f t="shared" ca="1" si="66"/>
        <v>36.213721936354482</v>
      </c>
      <c r="Z111" s="52">
        <f t="shared" ca="1" si="66"/>
        <v>36.327567824334615</v>
      </c>
      <c r="AA111" s="52">
        <f t="shared" ca="1" si="66"/>
        <v>36.414109200014657</v>
      </c>
      <c r="AB111" s="52">
        <f t="shared" ca="1" si="66"/>
        <v>36.493295870873474</v>
      </c>
      <c r="AC111" s="52">
        <f t="shared" ca="1" si="66"/>
        <v>36.68414429205567</v>
      </c>
      <c r="AD111" s="52">
        <f t="shared" ca="1" si="66"/>
        <v>36.883898207866416</v>
      </c>
      <c r="AE111" s="52">
        <f t="shared" ca="1" si="66"/>
        <v>37.090950069820991</v>
      </c>
      <c r="AF111" s="52">
        <f t="shared" ca="1" si="66"/>
        <v>37.364847846572701</v>
      </c>
      <c r="AG111" s="52">
        <f t="shared" ca="1" si="66"/>
        <v>37.665770138155537</v>
      </c>
      <c r="AH111" s="52">
        <f t="shared" ca="1" si="66"/>
        <v>38.1234965071326</v>
      </c>
      <c r="AI111" s="52">
        <f t="shared" ca="1" si="66"/>
        <v>38.601645164154583</v>
      </c>
      <c r="AJ111" s="52">
        <f t="shared" ca="1" si="66"/>
        <v>39.246940874510834</v>
      </c>
      <c r="AK111" s="52">
        <f t="shared" ca="1" si="66"/>
        <v>40.051240102060909</v>
      </c>
      <c r="AL111" s="52">
        <f t="shared" ca="1" si="66"/>
        <v>40.971083383136566</v>
      </c>
      <c r="AM111" s="52">
        <f t="shared" ca="1" si="66"/>
        <v>41.88960374547873</v>
      </c>
      <c r="AN111" s="52">
        <f t="shared" ca="1" si="66"/>
        <v>42.78882778070804</v>
      </c>
      <c r="AO111" s="52">
        <f t="shared" ca="1" si="66"/>
        <v>43.659545827610309</v>
      </c>
      <c r="AP111" s="52">
        <f t="shared" ca="1" si="66"/>
        <v>44.444834352478729</v>
      </c>
      <c r="AQ111" s="52">
        <f t="shared" ca="1" si="66"/>
        <v>45.151530300062781</v>
      </c>
      <c r="AR111" s="52">
        <f t="shared" ca="1" si="66"/>
        <v>45.733332584871128</v>
      </c>
      <c r="AS111" s="52">
        <f t="shared" ca="1" si="66"/>
        <v>46.104699959431329</v>
      </c>
      <c r="AT111" s="52">
        <f t="shared" ca="1" si="66"/>
        <v>46.194231540032021</v>
      </c>
      <c r="AU111" s="52">
        <f t="shared" si="66"/>
        <v>0</v>
      </c>
      <c r="AV111" s="52">
        <f t="shared" si="66"/>
        <v>0</v>
      </c>
      <c r="AW111" s="52">
        <f t="shared" si="66"/>
        <v>0</v>
      </c>
      <c r="AX111" s="52">
        <f t="shared" si="66"/>
        <v>0</v>
      </c>
      <c r="AY111" s="52">
        <f t="shared" si="66"/>
        <v>0</v>
      </c>
      <c r="AZ111" s="52">
        <f t="shared" si="66"/>
        <v>0</v>
      </c>
      <c r="BA111" s="52">
        <f t="shared" si="66"/>
        <v>0</v>
      </c>
      <c r="BB111" s="52">
        <f t="shared" si="66"/>
        <v>0</v>
      </c>
      <c r="BC111" s="52">
        <f t="shared" si="66"/>
        <v>0</v>
      </c>
      <c r="BD111" s="52">
        <f t="shared" si="66"/>
        <v>0</v>
      </c>
      <c r="BE111" s="52">
        <f t="shared" si="66"/>
        <v>0</v>
      </c>
      <c r="BF111" s="52">
        <f t="shared" si="66"/>
        <v>0</v>
      </c>
      <c r="BG111" s="52">
        <f t="shared" si="66"/>
        <v>0</v>
      </c>
      <c r="BH111" s="52">
        <f t="shared" si="66"/>
        <v>0</v>
      </c>
      <c r="BI111" s="52">
        <f t="shared" si="66"/>
        <v>0</v>
      </c>
      <c r="BJ111" s="52">
        <f t="shared" si="66"/>
        <v>0</v>
      </c>
      <c r="BK111" s="52">
        <f t="shared" si="66"/>
        <v>0</v>
      </c>
      <c r="BL111" s="52">
        <f t="shared" si="66"/>
        <v>0</v>
      </c>
      <c r="BM111" s="52">
        <f t="shared" si="66"/>
        <v>0</v>
      </c>
      <c r="BN111" s="52">
        <f t="shared" si="66"/>
        <v>0</v>
      </c>
      <c r="BO111" s="52">
        <f t="shared" si="66"/>
        <v>0</v>
      </c>
      <c r="BP111" s="52">
        <f t="shared" si="66"/>
        <v>0</v>
      </c>
      <c r="BQ111" s="52">
        <f t="shared" si="66"/>
        <v>0</v>
      </c>
      <c r="BR111" s="52">
        <f t="shared" si="66"/>
        <v>0</v>
      </c>
      <c r="BS111" s="52">
        <f t="shared" si="66"/>
        <v>0</v>
      </c>
      <c r="BT111" s="52">
        <f t="shared" si="66"/>
        <v>0</v>
      </c>
      <c r="BU111" s="52">
        <f t="shared" si="66"/>
        <v>0</v>
      </c>
      <c r="BV111" s="52">
        <f t="shared" si="66"/>
        <v>0</v>
      </c>
      <c r="BW111" s="52">
        <f t="shared" si="66"/>
        <v>0</v>
      </c>
      <c r="BX111" s="52">
        <f t="shared" si="66"/>
        <v>0</v>
      </c>
      <c r="BY111" s="52">
        <f t="shared" si="66"/>
        <v>0</v>
      </c>
      <c r="BZ111" s="52">
        <f t="shared" si="66"/>
        <v>0</v>
      </c>
      <c r="CA111" s="52">
        <f t="shared" si="66"/>
        <v>0</v>
      </c>
      <c r="CB111" s="52">
        <f t="shared" si="66"/>
        <v>0</v>
      </c>
      <c r="CC111" s="52">
        <f t="shared" si="66"/>
        <v>0</v>
      </c>
      <c r="CD111" s="52">
        <f t="shared" si="66"/>
        <v>0</v>
      </c>
      <c r="CE111" s="52">
        <f t="shared" si="66"/>
        <v>0</v>
      </c>
    </row>
    <row r="112" spans="2:84" x14ac:dyDescent="0.25">
      <c r="C112" s="24" t="s">
        <v>181</v>
      </c>
      <c r="W112" s="52">
        <f ca="1">W81/W109*1000</f>
        <v>9.8916210250422036</v>
      </c>
      <c r="X112" s="52">
        <f t="shared" ref="X112:CE112" ca="1" si="67">X81/X109*1000</f>
        <v>10.956362236203104</v>
      </c>
      <c r="Y112" s="52">
        <f t="shared" ca="1" si="67"/>
        <v>12.160127657065727</v>
      </c>
      <c r="Z112" s="52">
        <f t="shared" ca="1" si="67"/>
        <v>13.53322058168423</v>
      </c>
      <c r="AA112" s="52">
        <f t="shared" ca="1" si="67"/>
        <v>15.161752742326565</v>
      </c>
      <c r="AB112" s="52">
        <f t="shared" ca="1" si="67"/>
        <v>17.14471345149963</v>
      </c>
      <c r="AC112" s="52">
        <f t="shared" ca="1" si="67"/>
        <v>19.459497343044067</v>
      </c>
      <c r="AD112" s="52">
        <f t="shared" ca="1" si="67"/>
        <v>22.080892809222135</v>
      </c>
      <c r="AE112" s="52">
        <f t="shared" ca="1" si="67"/>
        <v>24.901866627162377</v>
      </c>
      <c r="AF112" s="52">
        <f t="shared" ca="1" si="67"/>
        <v>27.84697340882968</v>
      </c>
      <c r="AG112" s="52">
        <f t="shared" ca="1" si="67"/>
        <v>30.79906823882629</v>
      </c>
      <c r="AH112" s="52">
        <f t="shared" ca="1" si="67"/>
        <v>33.882857902190615</v>
      </c>
      <c r="AI112" s="52">
        <f t="shared" ca="1" si="67"/>
        <v>36.949682229525905</v>
      </c>
      <c r="AJ112" s="52">
        <f t="shared" ca="1" si="67"/>
        <v>40.029499261122396</v>
      </c>
      <c r="AK112" s="52">
        <f t="shared" ca="1" si="67"/>
        <v>43.6117994432324</v>
      </c>
      <c r="AL112" s="52">
        <f t="shared" ca="1" si="67"/>
        <v>49.334324644859805</v>
      </c>
      <c r="AM112" s="52">
        <f t="shared" ca="1" si="67"/>
        <v>57.510910527169003</v>
      </c>
      <c r="AN112" s="52">
        <f t="shared" ca="1" si="67"/>
        <v>68.44547000688226</v>
      </c>
      <c r="AO112" s="52">
        <f t="shared" ca="1" si="67"/>
        <v>80.417822912717952</v>
      </c>
      <c r="AP112" s="52">
        <f t="shared" ca="1" si="67"/>
        <v>93.142879068586893</v>
      </c>
      <c r="AQ112" s="52">
        <f t="shared" ca="1" si="67"/>
        <v>104.77299973722435</v>
      </c>
      <c r="AR112" s="52">
        <f t="shared" ca="1" si="67"/>
        <v>114.60248656059795</v>
      </c>
      <c r="AS112" s="52">
        <f t="shared" ca="1" si="67"/>
        <v>121.64873411483022</v>
      </c>
      <c r="AT112" s="52">
        <f t="shared" ca="1" si="67"/>
        <v>126.2615153091737</v>
      </c>
      <c r="AU112" s="52">
        <f t="shared" si="67"/>
        <v>0</v>
      </c>
      <c r="AV112" s="52">
        <f t="shared" si="67"/>
        <v>0</v>
      </c>
      <c r="AW112" s="52">
        <f t="shared" si="67"/>
        <v>0</v>
      </c>
      <c r="AX112" s="52">
        <f t="shared" si="67"/>
        <v>0</v>
      </c>
      <c r="AY112" s="52">
        <f t="shared" si="67"/>
        <v>0</v>
      </c>
      <c r="AZ112" s="52">
        <f t="shared" si="67"/>
        <v>0</v>
      </c>
      <c r="BA112" s="52">
        <f t="shared" si="67"/>
        <v>0</v>
      </c>
      <c r="BB112" s="52">
        <f t="shared" si="67"/>
        <v>0</v>
      </c>
      <c r="BC112" s="52">
        <f t="shared" si="67"/>
        <v>0</v>
      </c>
      <c r="BD112" s="52">
        <f t="shared" si="67"/>
        <v>0</v>
      </c>
      <c r="BE112" s="52">
        <f t="shared" si="67"/>
        <v>0</v>
      </c>
      <c r="BF112" s="52">
        <f t="shared" si="67"/>
        <v>0</v>
      </c>
      <c r="BG112" s="52">
        <f t="shared" si="67"/>
        <v>0</v>
      </c>
      <c r="BH112" s="52">
        <f t="shared" si="67"/>
        <v>0</v>
      </c>
      <c r="BI112" s="52">
        <f t="shared" si="67"/>
        <v>0</v>
      </c>
      <c r="BJ112" s="52">
        <f t="shared" si="67"/>
        <v>0</v>
      </c>
      <c r="BK112" s="52">
        <f t="shared" si="67"/>
        <v>0</v>
      </c>
      <c r="BL112" s="52">
        <f t="shared" si="67"/>
        <v>0</v>
      </c>
      <c r="BM112" s="52">
        <f t="shared" si="67"/>
        <v>0</v>
      </c>
      <c r="BN112" s="52">
        <f t="shared" si="67"/>
        <v>0</v>
      </c>
      <c r="BO112" s="52">
        <f t="shared" si="67"/>
        <v>0</v>
      </c>
      <c r="BP112" s="52">
        <f t="shared" si="67"/>
        <v>0</v>
      </c>
      <c r="BQ112" s="52">
        <f t="shared" si="67"/>
        <v>0</v>
      </c>
      <c r="BR112" s="52">
        <f t="shared" si="67"/>
        <v>0</v>
      </c>
      <c r="BS112" s="52">
        <f t="shared" si="67"/>
        <v>0</v>
      </c>
      <c r="BT112" s="52">
        <f t="shared" si="67"/>
        <v>0</v>
      </c>
      <c r="BU112" s="52">
        <f t="shared" si="67"/>
        <v>0</v>
      </c>
      <c r="BV112" s="52">
        <f t="shared" si="67"/>
        <v>0</v>
      </c>
      <c r="BW112" s="52">
        <f t="shared" si="67"/>
        <v>0</v>
      </c>
      <c r="BX112" s="52">
        <f t="shared" si="67"/>
        <v>0</v>
      </c>
      <c r="BY112" s="52">
        <f t="shared" si="67"/>
        <v>0</v>
      </c>
      <c r="BZ112" s="52">
        <f t="shared" si="67"/>
        <v>0</v>
      </c>
      <c r="CA112" s="52">
        <f t="shared" si="67"/>
        <v>0</v>
      </c>
      <c r="CB112" s="52">
        <f t="shared" si="67"/>
        <v>0</v>
      </c>
      <c r="CC112" s="52">
        <f t="shared" si="67"/>
        <v>0</v>
      </c>
      <c r="CD112" s="52">
        <f t="shared" si="67"/>
        <v>0</v>
      </c>
      <c r="CE112" s="52">
        <f t="shared" si="67"/>
        <v>0</v>
      </c>
    </row>
    <row r="113" spans="2:84" x14ac:dyDescent="0.25">
      <c r="C113" s="24" t="s">
        <v>182</v>
      </c>
      <c r="W113" s="52">
        <f ca="1">(W88+W100)/W109*1000</f>
        <v>77.974355676172493</v>
      </c>
      <c r="X113" s="52">
        <f t="shared" ref="X113:CE113" ca="1" si="68">(X88+X100)/X109*1000</f>
        <v>107.07779784188099</v>
      </c>
      <c r="Y113" s="52">
        <f t="shared" ca="1" si="68"/>
        <v>154.8426990311084</v>
      </c>
      <c r="Z113" s="52">
        <f t="shared" ca="1" si="68"/>
        <v>210.8037625932115</v>
      </c>
      <c r="AA113" s="52">
        <f t="shared" ca="1" si="68"/>
        <v>251.46544178039542</v>
      </c>
      <c r="AB113" s="52">
        <f t="shared" ca="1" si="68"/>
        <v>274.69444589156319</v>
      </c>
      <c r="AC113" s="52">
        <f t="shared" ca="1" si="68"/>
        <v>287.79138495636192</v>
      </c>
      <c r="AD113" s="52">
        <f t="shared" ca="1" si="68"/>
        <v>294.13227834818639</v>
      </c>
      <c r="AE113" s="52">
        <f t="shared" ca="1" si="68"/>
        <v>299.36423453389631</v>
      </c>
      <c r="AF113" s="52">
        <f t="shared" ca="1" si="68"/>
        <v>304.9469764109835</v>
      </c>
      <c r="AG113" s="52">
        <f t="shared" ca="1" si="68"/>
        <v>310.73273636903099</v>
      </c>
      <c r="AH113" s="52">
        <f t="shared" ca="1" si="68"/>
        <v>317.84197505863023</v>
      </c>
      <c r="AI113" s="52">
        <f t="shared" ca="1" si="68"/>
        <v>324.9864141917169</v>
      </c>
      <c r="AJ113" s="52">
        <f t="shared" ca="1" si="68"/>
        <v>332.09408250865278</v>
      </c>
      <c r="AK113" s="52">
        <f t="shared" ca="1" si="68"/>
        <v>339.15182728773254</v>
      </c>
      <c r="AL113" s="52">
        <f t="shared" ca="1" si="68"/>
        <v>347.7868121804259</v>
      </c>
      <c r="AM113" s="52">
        <f t="shared" ca="1" si="68"/>
        <v>349.02179019413734</v>
      </c>
      <c r="AN113" s="52">
        <f t="shared" ca="1" si="68"/>
        <v>344.49230527339927</v>
      </c>
      <c r="AO113" s="52">
        <f t="shared" ca="1" si="68"/>
        <v>345.31848440232966</v>
      </c>
      <c r="AP113" s="52">
        <f t="shared" ca="1" si="68"/>
        <v>361.42259557736247</v>
      </c>
      <c r="AQ113" s="52">
        <f t="shared" ca="1" si="68"/>
        <v>402.90479704994766</v>
      </c>
      <c r="AR113" s="52">
        <f t="shared" ca="1" si="68"/>
        <v>449.52066073448674</v>
      </c>
      <c r="AS113" s="52">
        <f t="shared" ca="1" si="68"/>
        <v>492.09905182196707</v>
      </c>
      <c r="AT113" s="52">
        <f t="shared" ca="1" si="68"/>
        <v>520.6574299448348</v>
      </c>
      <c r="AU113" s="52">
        <f t="shared" si="68"/>
        <v>0</v>
      </c>
      <c r="AV113" s="52">
        <f t="shared" si="68"/>
        <v>0</v>
      </c>
      <c r="AW113" s="52">
        <f t="shared" si="68"/>
        <v>0</v>
      </c>
      <c r="AX113" s="52">
        <f t="shared" si="68"/>
        <v>0</v>
      </c>
      <c r="AY113" s="52">
        <f t="shared" si="68"/>
        <v>0</v>
      </c>
      <c r="AZ113" s="52">
        <f t="shared" si="68"/>
        <v>0</v>
      </c>
      <c r="BA113" s="52">
        <f t="shared" si="68"/>
        <v>0</v>
      </c>
      <c r="BB113" s="52">
        <f t="shared" si="68"/>
        <v>0</v>
      </c>
      <c r="BC113" s="52">
        <f t="shared" si="68"/>
        <v>0</v>
      </c>
      <c r="BD113" s="52">
        <f t="shared" si="68"/>
        <v>0</v>
      </c>
      <c r="BE113" s="52">
        <f t="shared" si="68"/>
        <v>0</v>
      </c>
      <c r="BF113" s="52">
        <f t="shared" si="68"/>
        <v>0</v>
      </c>
      <c r="BG113" s="52">
        <f t="shared" si="68"/>
        <v>0</v>
      </c>
      <c r="BH113" s="52">
        <f t="shared" si="68"/>
        <v>0</v>
      </c>
      <c r="BI113" s="52">
        <f t="shared" si="68"/>
        <v>0</v>
      </c>
      <c r="BJ113" s="52">
        <f t="shared" si="68"/>
        <v>0</v>
      </c>
      <c r="BK113" s="52">
        <f t="shared" si="68"/>
        <v>0</v>
      </c>
      <c r="BL113" s="52">
        <f t="shared" si="68"/>
        <v>0</v>
      </c>
      <c r="BM113" s="52">
        <f t="shared" si="68"/>
        <v>0</v>
      </c>
      <c r="BN113" s="52">
        <f t="shared" si="68"/>
        <v>0</v>
      </c>
      <c r="BO113" s="52">
        <f t="shared" si="68"/>
        <v>0</v>
      </c>
      <c r="BP113" s="52">
        <f t="shared" si="68"/>
        <v>0</v>
      </c>
      <c r="BQ113" s="52">
        <f t="shared" si="68"/>
        <v>0</v>
      </c>
      <c r="BR113" s="52">
        <f t="shared" si="68"/>
        <v>0</v>
      </c>
      <c r="BS113" s="52">
        <f t="shared" si="68"/>
        <v>0</v>
      </c>
      <c r="BT113" s="52">
        <f t="shared" si="68"/>
        <v>0</v>
      </c>
      <c r="BU113" s="52">
        <f t="shared" si="68"/>
        <v>0</v>
      </c>
      <c r="BV113" s="52">
        <f t="shared" si="68"/>
        <v>0</v>
      </c>
      <c r="BW113" s="52">
        <f t="shared" si="68"/>
        <v>0</v>
      </c>
      <c r="BX113" s="52">
        <f t="shared" si="68"/>
        <v>0</v>
      </c>
      <c r="BY113" s="52">
        <f t="shared" si="68"/>
        <v>0</v>
      </c>
      <c r="BZ113" s="52">
        <f t="shared" si="68"/>
        <v>0</v>
      </c>
      <c r="CA113" s="52">
        <f t="shared" si="68"/>
        <v>0</v>
      </c>
      <c r="CB113" s="52">
        <f t="shared" si="68"/>
        <v>0</v>
      </c>
      <c r="CC113" s="52">
        <f t="shared" si="68"/>
        <v>0</v>
      </c>
      <c r="CD113" s="52">
        <f t="shared" si="68"/>
        <v>0</v>
      </c>
      <c r="CE113" s="52">
        <f t="shared" si="68"/>
        <v>0</v>
      </c>
    </row>
    <row r="114" spans="2:84" x14ac:dyDescent="0.25">
      <c r="C114" s="24" t="s">
        <v>183</v>
      </c>
      <c r="W114" s="52">
        <f ca="1">(W91+W99)/W109*1000</f>
        <v>937.95682402177385</v>
      </c>
      <c r="X114" s="52">
        <f t="shared" ref="X114:CE114" ca="1" si="69">(X91+X99)/X109*1000</f>
        <v>929.88457622879946</v>
      </c>
      <c r="Y114" s="52">
        <f t="shared" ca="1" si="69"/>
        <v>915.11652656825413</v>
      </c>
      <c r="Z114" s="52">
        <f t="shared" ca="1" si="69"/>
        <v>898.81254959154637</v>
      </c>
      <c r="AA114" s="52">
        <f t="shared" ca="1" si="69"/>
        <v>882.57376469655298</v>
      </c>
      <c r="AB114" s="52">
        <f t="shared" ca="1" si="69"/>
        <v>866.65208009697312</v>
      </c>
      <c r="AC114" s="52">
        <f t="shared" ca="1" si="69"/>
        <v>853.6279629594377</v>
      </c>
      <c r="AD114" s="52">
        <f t="shared" ca="1" si="69"/>
        <v>841.07202285750213</v>
      </c>
      <c r="AE114" s="52">
        <f t="shared" ca="1" si="69"/>
        <v>828.81760428171151</v>
      </c>
      <c r="AF114" s="52">
        <f t="shared" ca="1" si="69"/>
        <v>816.72867061897387</v>
      </c>
      <c r="AG114" s="52">
        <f t="shared" ca="1" si="69"/>
        <v>804.73842608670975</v>
      </c>
      <c r="AH114" s="52">
        <f t="shared" ca="1" si="69"/>
        <v>795.91526554866482</v>
      </c>
      <c r="AI114" s="52">
        <f t="shared" ca="1" si="69"/>
        <v>787.06963681801676</v>
      </c>
      <c r="AJ114" s="52">
        <f t="shared" ca="1" si="69"/>
        <v>778.24872152053013</v>
      </c>
      <c r="AK114" s="52">
        <f t="shared" ca="1" si="69"/>
        <v>769.4800785133591</v>
      </c>
      <c r="AL114" s="52">
        <f t="shared" ca="1" si="69"/>
        <v>760.74772882505874</v>
      </c>
      <c r="AM114" s="52">
        <f t="shared" ca="1" si="69"/>
        <v>751.72334882842119</v>
      </c>
      <c r="AN114" s="52">
        <f t="shared" ca="1" si="69"/>
        <v>741.78730604616771</v>
      </c>
      <c r="AO114" s="52">
        <f t="shared" ca="1" si="69"/>
        <v>690.4818842936844</v>
      </c>
      <c r="AP114" s="52">
        <f t="shared" ca="1" si="69"/>
        <v>592.64163634443389</v>
      </c>
      <c r="AQ114" s="52">
        <f t="shared" ca="1" si="69"/>
        <v>480.87455694717727</v>
      </c>
      <c r="AR114" s="52">
        <f t="shared" ca="1" si="69"/>
        <v>382.31597905704103</v>
      </c>
      <c r="AS114" s="52">
        <f t="shared" ca="1" si="69"/>
        <v>314.92482498447481</v>
      </c>
      <c r="AT114" s="52">
        <f t="shared" ca="1" si="69"/>
        <v>266.83250742689097</v>
      </c>
      <c r="AU114" s="52">
        <f t="shared" si="69"/>
        <v>0</v>
      </c>
      <c r="AV114" s="52">
        <f t="shared" si="69"/>
        <v>0</v>
      </c>
      <c r="AW114" s="52">
        <f t="shared" si="69"/>
        <v>0</v>
      </c>
      <c r="AX114" s="52">
        <f t="shared" si="69"/>
        <v>0</v>
      </c>
      <c r="AY114" s="52">
        <f t="shared" si="69"/>
        <v>0</v>
      </c>
      <c r="AZ114" s="52">
        <f t="shared" si="69"/>
        <v>0</v>
      </c>
      <c r="BA114" s="52">
        <f t="shared" si="69"/>
        <v>0</v>
      </c>
      <c r="BB114" s="52">
        <f t="shared" si="69"/>
        <v>0</v>
      </c>
      <c r="BC114" s="52">
        <f t="shared" si="69"/>
        <v>0</v>
      </c>
      <c r="BD114" s="52">
        <f t="shared" si="69"/>
        <v>0</v>
      </c>
      <c r="BE114" s="52">
        <f t="shared" si="69"/>
        <v>0</v>
      </c>
      <c r="BF114" s="52">
        <f t="shared" si="69"/>
        <v>0</v>
      </c>
      <c r="BG114" s="52">
        <f t="shared" si="69"/>
        <v>0</v>
      </c>
      <c r="BH114" s="52">
        <f t="shared" si="69"/>
        <v>0</v>
      </c>
      <c r="BI114" s="52">
        <f t="shared" si="69"/>
        <v>0</v>
      </c>
      <c r="BJ114" s="52">
        <f t="shared" si="69"/>
        <v>0</v>
      </c>
      <c r="BK114" s="52">
        <f t="shared" si="69"/>
        <v>0</v>
      </c>
      <c r="BL114" s="52">
        <f t="shared" si="69"/>
        <v>0</v>
      </c>
      <c r="BM114" s="52">
        <f t="shared" si="69"/>
        <v>0</v>
      </c>
      <c r="BN114" s="52">
        <f t="shared" si="69"/>
        <v>0</v>
      </c>
      <c r="BO114" s="52">
        <f t="shared" si="69"/>
        <v>0</v>
      </c>
      <c r="BP114" s="52">
        <f t="shared" si="69"/>
        <v>0</v>
      </c>
      <c r="BQ114" s="52">
        <f t="shared" si="69"/>
        <v>0</v>
      </c>
      <c r="BR114" s="52">
        <f t="shared" si="69"/>
        <v>0</v>
      </c>
      <c r="BS114" s="52">
        <f t="shared" si="69"/>
        <v>0</v>
      </c>
      <c r="BT114" s="52">
        <f t="shared" si="69"/>
        <v>0</v>
      </c>
      <c r="BU114" s="52">
        <f t="shared" si="69"/>
        <v>0</v>
      </c>
      <c r="BV114" s="52">
        <f t="shared" si="69"/>
        <v>0</v>
      </c>
      <c r="BW114" s="52">
        <f t="shared" si="69"/>
        <v>0</v>
      </c>
      <c r="BX114" s="52">
        <f t="shared" si="69"/>
        <v>0</v>
      </c>
      <c r="BY114" s="52">
        <f t="shared" si="69"/>
        <v>0</v>
      </c>
      <c r="BZ114" s="52">
        <f t="shared" si="69"/>
        <v>0</v>
      </c>
      <c r="CA114" s="52">
        <f t="shared" si="69"/>
        <v>0</v>
      </c>
      <c r="CB114" s="52">
        <f t="shared" si="69"/>
        <v>0</v>
      </c>
      <c r="CC114" s="52">
        <f t="shared" si="69"/>
        <v>0</v>
      </c>
      <c r="CD114" s="52">
        <f t="shared" si="69"/>
        <v>0</v>
      </c>
      <c r="CE114" s="52">
        <f t="shared" si="69"/>
        <v>0</v>
      </c>
    </row>
    <row r="115" spans="2:84" x14ac:dyDescent="0.25">
      <c r="C115" s="24" t="s">
        <v>184</v>
      </c>
      <c r="W115" s="52">
        <f>W98/W109*1000</f>
        <v>0</v>
      </c>
      <c r="X115" s="52">
        <f t="shared" ref="X115:CE115" si="70">X98/X109*1000</f>
        <v>0</v>
      </c>
      <c r="Y115" s="52">
        <f t="shared" si="70"/>
        <v>0</v>
      </c>
      <c r="Z115" s="52">
        <f t="shared" si="70"/>
        <v>0</v>
      </c>
      <c r="AA115" s="52">
        <f t="shared" si="70"/>
        <v>0</v>
      </c>
      <c r="AB115" s="52">
        <f t="shared" si="70"/>
        <v>0</v>
      </c>
      <c r="AC115" s="52">
        <f t="shared" si="70"/>
        <v>0</v>
      </c>
      <c r="AD115" s="52">
        <f t="shared" si="70"/>
        <v>0</v>
      </c>
      <c r="AE115" s="52">
        <f t="shared" si="70"/>
        <v>0</v>
      </c>
      <c r="AF115" s="52">
        <f t="shared" si="70"/>
        <v>0</v>
      </c>
      <c r="AG115" s="52">
        <f t="shared" si="70"/>
        <v>0</v>
      </c>
      <c r="AH115" s="52">
        <f t="shared" si="70"/>
        <v>0</v>
      </c>
      <c r="AI115" s="52">
        <f t="shared" si="70"/>
        <v>0</v>
      </c>
      <c r="AJ115" s="52">
        <f t="shared" si="70"/>
        <v>0</v>
      </c>
      <c r="AK115" s="52">
        <f t="shared" si="70"/>
        <v>0</v>
      </c>
      <c r="AL115" s="52">
        <f t="shared" si="70"/>
        <v>0</v>
      </c>
      <c r="AM115" s="52">
        <f t="shared" si="70"/>
        <v>0</v>
      </c>
      <c r="AN115" s="52">
        <f t="shared" si="70"/>
        <v>0</v>
      </c>
      <c r="AO115" s="52">
        <f t="shared" si="70"/>
        <v>0</v>
      </c>
      <c r="AP115" s="52">
        <f t="shared" ca="1" si="70"/>
        <v>0.66752348486398017</v>
      </c>
      <c r="AQ115" s="52">
        <f t="shared" ca="1" si="70"/>
        <v>1.4889794162343584</v>
      </c>
      <c r="AR115" s="52">
        <f t="shared" ca="1" si="70"/>
        <v>2.596375112765819</v>
      </c>
      <c r="AS115" s="52">
        <f t="shared" ca="1" si="70"/>
        <v>3.7761998538996724</v>
      </c>
      <c r="AT115" s="52">
        <f t="shared" ca="1" si="70"/>
        <v>5.9015888239068204</v>
      </c>
      <c r="AU115" s="52">
        <f t="shared" si="70"/>
        <v>0</v>
      </c>
      <c r="AV115" s="52">
        <f t="shared" si="70"/>
        <v>0</v>
      </c>
      <c r="AW115" s="52">
        <f t="shared" si="70"/>
        <v>0</v>
      </c>
      <c r="AX115" s="52">
        <f t="shared" si="70"/>
        <v>0</v>
      </c>
      <c r="AY115" s="52">
        <f t="shared" si="70"/>
        <v>0</v>
      </c>
      <c r="AZ115" s="52">
        <f t="shared" si="70"/>
        <v>0</v>
      </c>
      <c r="BA115" s="52">
        <f t="shared" si="70"/>
        <v>0</v>
      </c>
      <c r="BB115" s="52">
        <f t="shared" si="70"/>
        <v>0</v>
      </c>
      <c r="BC115" s="52">
        <f t="shared" si="70"/>
        <v>0</v>
      </c>
      <c r="BD115" s="52">
        <f t="shared" si="70"/>
        <v>0</v>
      </c>
      <c r="BE115" s="52">
        <f t="shared" si="70"/>
        <v>0</v>
      </c>
      <c r="BF115" s="52">
        <f t="shared" si="70"/>
        <v>0</v>
      </c>
      <c r="BG115" s="52">
        <f t="shared" si="70"/>
        <v>0</v>
      </c>
      <c r="BH115" s="52">
        <f t="shared" si="70"/>
        <v>0</v>
      </c>
      <c r="BI115" s="52">
        <f t="shared" si="70"/>
        <v>0</v>
      </c>
      <c r="BJ115" s="52">
        <f t="shared" si="70"/>
        <v>0</v>
      </c>
      <c r="BK115" s="52">
        <f t="shared" si="70"/>
        <v>0</v>
      </c>
      <c r="BL115" s="52">
        <f t="shared" si="70"/>
        <v>0</v>
      </c>
      <c r="BM115" s="52">
        <f t="shared" si="70"/>
        <v>0</v>
      </c>
      <c r="BN115" s="52">
        <f t="shared" si="70"/>
        <v>0</v>
      </c>
      <c r="BO115" s="52">
        <f t="shared" si="70"/>
        <v>0</v>
      </c>
      <c r="BP115" s="52">
        <f t="shared" si="70"/>
        <v>0</v>
      </c>
      <c r="BQ115" s="52">
        <f t="shared" si="70"/>
        <v>0</v>
      </c>
      <c r="BR115" s="52">
        <f t="shared" si="70"/>
        <v>0</v>
      </c>
      <c r="BS115" s="52">
        <f t="shared" si="70"/>
        <v>0</v>
      </c>
      <c r="BT115" s="52">
        <f t="shared" si="70"/>
        <v>0</v>
      </c>
      <c r="BU115" s="52">
        <f t="shared" si="70"/>
        <v>0</v>
      </c>
      <c r="BV115" s="52">
        <f t="shared" si="70"/>
        <v>0</v>
      </c>
      <c r="BW115" s="52">
        <f t="shared" si="70"/>
        <v>0</v>
      </c>
      <c r="BX115" s="52">
        <f t="shared" si="70"/>
        <v>0</v>
      </c>
      <c r="BY115" s="52">
        <f t="shared" si="70"/>
        <v>0</v>
      </c>
      <c r="BZ115" s="52">
        <f t="shared" si="70"/>
        <v>0</v>
      </c>
      <c r="CA115" s="52">
        <f t="shared" si="70"/>
        <v>0</v>
      </c>
      <c r="CB115" s="52">
        <f t="shared" si="70"/>
        <v>0</v>
      </c>
      <c r="CC115" s="52">
        <f t="shared" si="70"/>
        <v>0</v>
      </c>
      <c r="CD115" s="52">
        <f t="shared" si="70"/>
        <v>0</v>
      </c>
      <c r="CE115" s="52">
        <f t="shared" si="70"/>
        <v>0</v>
      </c>
    </row>
    <row r="116" spans="2:84" x14ac:dyDescent="0.25">
      <c r="C116" s="25" t="s">
        <v>185</v>
      </c>
      <c r="W116" s="6">
        <f ca="1">SUM(W111:W115)</f>
        <v>1061.6950509116057</v>
      </c>
      <c r="X116" s="6">
        <f t="shared" ref="X116:CE116" ca="1" si="71">SUM(X111:X115)</f>
        <v>1083.9787002064731</v>
      </c>
      <c r="Y116" s="6">
        <f t="shared" ca="1" si="71"/>
        <v>1118.3330751927826</v>
      </c>
      <c r="Z116" s="6">
        <f t="shared" ca="1" si="71"/>
        <v>1159.4771005907767</v>
      </c>
      <c r="AA116" s="6">
        <f t="shared" ca="1" si="71"/>
        <v>1185.6150684192896</v>
      </c>
      <c r="AB116" s="6">
        <f t="shared" ca="1" si="71"/>
        <v>1194.9845353109095</v>
      </c>
      <c r="AC116" s="6">
        <f t="shared" ca="1" si="71"/>
        <v>1197.5629895508994</v>
      </c>
      <c r="AD116" s="6">
        <f t="shared" ca="1" si="71"/>
        <v>1194.1690922227772</v>
      </c>
      <c r="AE116" s="6">
        <f t="shared" ca="1" si="71"/>
        <v>1190.1746555125912</v>
      </c>
      <c r="AF116" s="6">
        <f t="shared" ca="1" si="71"/>
        <v>1186.8874682853598</v>
      </c>
      <c r="AG116" s="6">
        <f t="shared" ca="1" si="71"/>
        <v>1183.9360008327226</v>
      </c>
      <c r="AH116" s="6">
        <f t="shared" ca="1" si="71"/>
        <v>1185.7635950166182</v>
      </c>
      <c r="AI116" s="6">
        <f t="shared" ca="1" si="71"/>
        <v>1187.6073784034143</v>
      </c>
      <c r="AJ116" s="6">
        <f t="shared" ca="1" si="71"/>
        <v>1189.6192441648161</v>
      </c>
      <c r="AK116" s="6">
        <f t="shared" ca="1" si="71"/>
        <v>1192.294945346385</v>
      </c>
      <c r="AL116" s="6">
        <f t="shared" ca="1" si="71"/>
        <v>1198.8399490334809</v>
      </c>
      <c r="AM116" s="6">
        <f t="shared" ca="1" si="71"/>
        <v>1200.1456532952063</v>
      </c>
      <c r="AN116" s="6">
        <f t="shared" ca="1" si="71"/>
        <v>1197.5139091071574</v>
      </c>
      <c r="AO116" s="6">
        <f t="shared" ca="1" si="71"/>
        <v>1159.8777374363424</v>
      </c>
      <c r="AP116" s="6">
        <f t="shared" ca="1" si="71"/>
        <v>1092.3194688277258</v>
      </c>
      <c r="AQ116" s="6">
        <f t="shared" ca="1" si="71"/>
        <v>1035.1928634506464</v>
      </c>
      <c r="AR116" s="6">
        <f t="shared" ca="1" si="71"/>
        <v>994.76883404976275</v>
      </c>
      <c r="AS116" s="6">
        <f t="shared" ca="1" si="71"/>
        <v>978.55351073460315</v>
      </c>
      <c r="AT116" s="6">
        <f t="shared" ca="1" si="71"/>
        <v>965.8472730448384</v>
      </c>
      <c r="AU116" s="6">
        <f t="shared" si="71"/>
        <v>0</v>
      </c>
      <c r="AV116" s="6">
        <f t="shared" si="71"/>
        <v>0</v>
      </c>
      <c r="AW116" s="6">
        <f t="shared" si="71"/>
        <v>0</v>
      </c>
      <c r="AX116" s="6">
        <f t="shared" si="71"/>
        <v>0</v>
      </c>
      <c r="AY116" s="6">
        <f t="shared" si="71"/>
        <v>0</v>
      </c>
      <c r="AZ116" s="6">
        <f t="shared" si="71"/>
        <v>0</v>
      </c>
      <c r="BA116" s="6">
        <f t="shared" si="71"/>
        <v>0</v>
      </c>
      <c r="BB116" s="6">
        <f t="shared" si="71"/>
        <v>0</v>
      </c>
      <c r="BC116" s="6">
        <f t="shared" si="71"/>
        <v>0</v>
      </c>
      <c r="BD116" s="6">
        <f t="shared" si="71"/>
        <v>0</v>
      </c>
      <c r="BE116" s="6">
        <f t="shared" si="71"/>
        <v>0</v>
      </c>
      <c r="BF116" s="6">
        <f t="shared" si="71"/>
        <v>0</v>
      </c>
      <c r="BG116" s="6">
        <f t="shared" si="71"/>
        <v>0</v>
      </c>
      <c r="BH116" s="6">
        <f t="shared" si="71"/>
        <v>0</v>
      </c>
      <c r="BI116" s="6">
        <f t="shared" si="71"/>
        <v>0</v>
      </c>
      <c r="BJ116" s="6">
        <f t="shared" si="71"/>
        <v>0</v>
      </c>
      <c r="BK116" s="6">
        <f t="shared" si="71"/>
        <v>0</v>
      </c>
      <c r="BL116" s="6">
        <f t="shared" si="71"/>
        <v>0</v>
      </c>
      <c r="BM116" s="6">
        <f t="shared" si="71"/>
        <v>0</v>
      </c>
      <c r="BN116" s="6">
        <f t="shared" si="71"/>
        <v>0</v>
      </c>
      <c r="BO116" s="6">
        <f t="shared" si="71"/>
        <v>0</v>
      </c>
      <c r="BP116" s="6">
        <f t="shared" si="71"/>
        <v>0</v>
      </c>
      <c r="BQ116" s="6">
        <f t="shared" si="71"/>
        <v>0</v>
      </c>
      <c r="BR116" s="6">
        <f t="shared" si="71"/>
        <v>0</v>
      </c>
      <c r="BS116" s="6">
        <f t="shared" si="71"/>
        <v>0</v>
      </c>
      <c r="BT116" s="6">
        <f t="shared" si="71"/>
        <v>0</v>
      </c>
      <c r="BU116" s="6">
        <f t="shared" si="71"/>
        <v>0</v>
      </c>
      <c r="BV116" s="6">
        <f t="shared" si="71"/>
        <v>0</v>
      </c>
      <c r="BW116" s="6">
        <f t="shared" si="71"/>
        <v>0</v>
      </c>
      <c r="BX116" s="6">
        <f t="shared" si="71"/>
        <v>0</v>
      </c>
      <c r="BY116" s="6">
        <f t="shared" si="71"/>
        <v>0</v>
      </c>
      <c r="BZ116" s="6">
        <f t="shared" si="71"/>
        <v>0</v>
      </c>
      <c r="CA116" s="6">
        <f t="shared" si="71"/>
        <v>0</v>
      </c>
      <c r="CB116" s="6">
        <f t="shared" si="71"/>
        <v>0</v>
      </c>
      <c r="CC116" s="6">
        <f t="shared" si="71"/>
        <v>0</v>
      </c>
      <c r="CD116" s="6">
        <f t="shared" si="71"/>
        <v>0</v>
      </c>
      <c r="CE116" s="6">
        <f t="shared" si="71"/>
        <v>0</v>
      </c>
    </row>
    <row r="117" spans="2:84" x14ac:dyDescent="0.25">
      <c r="C117" s="101" t="s">
        <v>186</v>
      </c>
      <c r="W117" s="52">
        <f ca="1">(W82+W87+W89+W95+W96)/W109*1000</f>
        <v>106.60480010716662</v>
      </c>
      <c r="X117" s="52">
        <f t="shared" ref="X117:CE117" ca="1" si="72">(X82+X87+X89+X95+X96)/X109*1000</f>
        <v>108.07172934124127</v>
      </c>
      <c r="Y117" s="52">
        <f t="shared" ca="1" si="72"/>
        <v>109.43691138727138</v>
      </c>
      <c r="Z117" s="52">
        <f t="shared" ca="1" si="72"/>
        <v>111.00569551875014</v>
      </c>
      <c r="AA117" s="52">
        <f t="shared" ca="1" si="72"/>
        <v>113.05552826660463</v>
      </c>
      <c r="AB117" s="52">
        <f t="shared" ca="1" si="72"/>
        <v>116.02715542890233</v>
      </c>
      <c r="AC117" s="52">
        <f t="shared" ca="1" si="72"/>
        <v>120.37952101257397</v>
      </c>
      <c r="AD117" s="52">
        <f t="shared" ca="1" si="72"/>
        <v>125.60365085549036</v>
      </c>
      <c r="AE117" s="52">
        <f t="shared" ca="1" si="72"/>
        <v>131.4317683404731</v>
      </c>
      <c r="AF117" s="52">
        <f t="shared" ca="1" si="72"/>
        <v>137.5732020150414</v>
      </c>
      <c r="AG117" s="52">
        <f t="shared" ca="1" si="72"/>
        <v>143.81815882818884</v>
      </c>
      <c r="AH117" s="52">
        <f t="shared" ca="1" si="72"/>
        <v>150.61642366048252</v>
      </c>
      <c r="AI117" s="52">
        <f t="shared" ca="1" si="72"/>
        <v>157.36124763573159</v>
      </c>
      <c r="AJ117" s="52">
        <f t="shared" ca="1" si="72"/>
        <v>164.02860976959988</v>
      </c>
      <c r="AK117" s="52">
        <f t="shared" ca="1" si="72"/>
        <v>170.63367298841302</v>
      </c>
      <c r="AL117" s="52">
        <f t="shared" ca="1" si="72"/>
        <v>177.33457689338908</v>
      </c>
      <c r="AM117" s="52">
        <f t="shared" ca="1" si="72"/>
        <v>184.20837186691602</v>
      </c>
      <c r="AN117" s="52">
        <f t="shared" ca="1" si="72"/>
        <v>191.20546301772788</v>
      </c>
      <c r="AO117" s="52">
        <f t="shared" ca="1" si="72"/>
        <v>196.23400990835415</v>
      </c>
      <c r="AP117" s="52">
        <f t="shared" ca="1" si="72"/>
        <v>199.21831804713469</v>
      </c>
      <c r="AQ117" s="52">
        <f t="shared" ca="1" si="72"/>
        <v>200.64023543768837</v>
      </c>
      <c r="AR117" s="52">
        <f t="shared" ca="1" si="72"/>
        <v>202.1881771390276</v>
      </c>
      <c r="AS117" s="52">
        <f t="shared" ca="1" si="72"/>
        <v>203.86556264992433</v>
      </c>
      <c r="AT117" s="52">
        <f t="shared" ca="1" si="72"/>
        <v>200.92327092653798</v>
      </c>
      <c r="AU117" s="52">
        <f t="shared" si="72"/>
        <v>0</v>
      </c>
      <c r="AV117" s="52">
        <f t="shared" si="72"/>
        <v>0</v>
      </c>
      <c r="AW117" s="52">
        <f t="shared" si="72"/>
        <v>0</v>
      </c>
      <c r="AX117" s="52">
        <f t="shared" si="72"/>
        <v>0</v>
      </c>
      <c r="AY117" s="52">
        <f t="shared" si="72"/>
        <v>0</v>
      </c>
      <c r="AZ117" s="52">
        <f t="shared" si="72"/>
        <v>0</v>
      </c>
      <c r="BA117" s="52">
        <f t="shared" si="72"/>
        <v>0</v>
      </c>
      <c r="BB117" s="52">
        <f t="shared" si="72"/>
        <v>0</v>
      </c>
      <c r="BC117" s="52">
        <f t="shared" si="72"/>
        <v>0</v>
      </c>
      <c r="BD117" s="52">
        <f t="shared" si="72"/>
        <v>0</v>
      </c>
      <c r="BE117" s="52">
        <f t="shared" si="72"/>
        <v>0</v>
      </c>
      <c r="BF117" s="52">
        <f t="shared" si="72"/>
        <v>0</v>
      </c>
      <c r="BG117" s="52">
        <f t="shared" si="72"/>
        <v>0</v>
      </c>
      <c r="BH117" s="52">
        <f t="shared" si="72"/>
        <v>0</v>
      </c>
      <c r="BI117" s="52">
        <f t="shared" si="72"/>
        <v>0</v>
      </c>
      <c r="BJ117" s="52">
        <f t="shared" si="72"/>
        <v>0</v>
      </c>
      <c r="BK117" s="52">
        <f t="shared" si="72"/>
        <v>0</v>
      </c>
      <c r="BL117" s="52">
        <f t="shared" si="72"/>
        <v>0</v>
      </c>
      <c r="BM117" s="52">
        <f t="shared" si="72"/>
        <v>0</v>
      </c>
      <c r="BN117" s="52">
        <f t="shared" si="72"/>
        <v>0</v>
      </c>
      <c r="BO117" s="52">
        <f t="shared" si="72"/>
        <v>0</v>
      </c>
      <c r="BP117" s="52">
        <f t="shared" si="72"/>
        <v>0</v>
      </c>
      <c r="BQ117" s="52">
        <f t="shared" si="72"/>
        <v>0</v>
      </c>
      <c r="BR117" s="52">
        <f t="shared" si="72"/>
        <v>0</v>
      </c>
      <c r="BS117" s="52">
        <f t="shared" si="72"/>
        <v>0</v>
      </c>
      <c r="BT117" s="52">
        <f t="shared" si="72"/>
        <v>0</v>
      </c>
      <c r="BU117" s="52">
        <f t="shared" si="72"/>
        <v>0</v>
      </c>
      <c r="BV117" s="52">
        <f t="shared" si="72"/>
        <v>0</v>
      </c>
      <c r="BW117" s="52">
        <f t="shared" si="72"/>
        <v>0</v>
      </c>
      <c r="BX117" s="52">
        <f t="shared" si="72"/>
        <v>0</v>
      </c>
      <c r="BY117" s="52">
        <f t="shared" si="72"/>
        <v>0</v>
      </c>
      <c r="BZ117" s="52">
        <f t="shared" si="72"/>
        <v>0</v>
      </c>
      <c r="CA117" s="52">
        <f t="shared" si="72"/>
        <v>0</v>
      </c>
      <c r="CB117" s="52">
        <f t="shared" si="72"/>
        <v>0</v>
      </c>
      <c r="CC117" s="52">
        <f t="shared" si="72"/>
        <v>0</v>
      </c>
      <c r="CD117" s="52">
        <f t="shared" si="72"/>
        <v>0</v>
      </c>
      <c r="CE117" s="52">
        <f t="shared" si="72"/>
        <v>0</v>
      </c>
    </row>
    <row r="120" spans="2:84" ht="12.6" customHeight="1" x14ac:dyDescent="0.25">
      <c r="B120" s="313" t="s">
        <v>178</v>
      </c>
      <c r="C120" s="314"/>
      <c r="E120" s="335" t="s">
        <v>302</v>
      </c>
      <c r="F120" s="336"/>
      <c r="G120" s="205"/>
      <c r="H120" s="205"/>
      <c r="I120" s="205"/>
      <c r="J120" s="205"/>
      <c r="K120" s="205"/>
      <c r="L120" s="205"/>
      <c r="M120" s="205"/>
      <c r="N120" s="205"/>
      <c r="O120" s="205"/>
      <c r="P120" s="205"/>
      <c r="Q120" s="205"/>
      <c r="R120" s="205"/>
      <c r="S120" s="205"/>
      <c r="T120" s="205"/>
      <c r="U120" s="205"/>
      <c r="V120" s="205"/>
      <c r="W120" s="80">
        <v>1990</v>
      </c>
      <c r="X120" s="80">
        <v>1991</v>
      </c>
      <c r="Y120" s="80">
        <v>1992</v>
      </c>
      <c r="Z120" s="80">
        <v>1993</v>
      </c>
      <c r="AA120" s="80">
        <v>1994</v>
      </c>
      <c r="AB120" s="80">
        <v>1995</v>
      </c>
      <c r="AC120" s="80">
        <v>1996</v>
      </c>
      <c r="AD120" s="80">
        <v>1997</v>
      </c>
      <c r="AE120" s="80">
        <v>1998</v>
      </c>
      <c r="AF120" s="80">
        <v>1999</v>
      </c>
      <c r="AG120" s="80">
        <v>2000</v>
      </c>
      <c r="AH120" s="80">
        <v>2001</v>
      </c>
      <c r="AI120" s="80">
        <v>2002</v>
      </c>
      <c r="AJ120" s="80">
        <v>2003</v>
      </c>
      <c r="AK120" s="80">
        <v>2004</v>
      </c>
      <c r="AL120" s="80">
        <v>2005</v>
      </c>
      <c r="AM120" s="80">
        <v>2006</v>
      </c>
      <c r="AN120" s="80">
        <v>2007</v>
      </c>
      <c r="AO120" s="80">
        <v>2008</v>
      </c>
      <c r="AP120" s="80">
        <v>2009</v>
      </c>
      <c r="AQ120" s="80">
        <v>2010</v>
      </c>
      <c r="AR120" s="80">
        <v>2011</v>
      </c>
      <c r="AS120" s="80">
        <v>2012</v>
      </c>
      <c r="AT120" s="80">
        <v>2013</v>
      </c>
      <c r="AU120" s="80">
        <v>2014</v>
      </c>
      <c r="AV120" s="80">
        <v>2015</v>
      </c>
      <c r="AW120" s="80">
        <v>2016</v>
      </c>
      <c r="AX120" s="80">
        <v>2017</v>
      </c>
      <c r="AY120" s="80">
        <v>2018</v>
      </c>
      <c r="AZ120" s="80">
        <v>2019</v>
      </c>
      <c r="BA120" s="80">
        <v>2020</v>
      </c>
      <c r="BB120" s="80">
        <v>2021</v>
      </c>
      <c r="BC120" s="80">
        <v>2022</v>
      </c>
      <c r="BD120" s="80">
        <v>2023</v>
      </c>
      <c r="BE120" s="80">
        <v>2024</v>
      </c>
      <c r="BF120" s="80">
        <v>2025</v>
      </c>
      <c r="BG120" s="80">
        <f t="shared" ref="BG120:CE120" si="73">BF120+1</f>
        <v>2026</v>
      </c>
      <c r="BH120" s="80">
        <f t="shared" si="73"/>
        <v>2027</v>
      </c>
      <c r="BI120" s="80">
        <f t="shared" si="73"/>
        <v>2028</v>
      </c>
      <c r="BJ120" s="80">
        <f t="shared" si="73"/>
        <v>2029</v>
      </c>
      <c r="BK120" s="80">
        <f t="shared" si="73"/>
        <v>2030</v>
      </c>
      <c r="BL120" s="80">
        <f t="shared" si="73"/>
        <v>2031</v>
      </c>
      <c r="BM120" s="80">
        <f t="shared" si="73"/>
        <v>2032</v>
      </c>
      <c r="BN120" s="80">
        <f t="shared" si="73"/>
        <v>2033</v>
      </c>
      <c r="BO120" s="80">
        <f t="shared" si="73"/>
        <v>2034</v>
      </c>
      <c r="BP120" s="80">
        <f t="shared" si="73"/>
        <v>2035</v>
      </c>
      <c r="BQ120" s="80">
        <f t="shared" si="73"/>
        <v>2036</v>
      </c>
      <c r="BR120" s="80">
        <f t="shared" si="73"/>
        <v>2037</v>
      </c>
      <c r="BS120" s="80">
        <f t="shared" si="73"/>
        <v>2038</v>
      </c>
      <c r="BT120" s="80">
        <f t="shared" si="73"/>
        <v>2039</v>
      </c>
      <c r="BU120" s="80">
        <f t="shared" si="73"/>
        <v>2040</v>
      </c>
      <c r="BV120" s="80">
        <f t="shared" si="73"/>
        <v>2041</v>
      </c>
      <c r="BW120" s="80">
        <f t="shared" si="73"/>
        <v>2042</v>
      </c>
      <c r="BX120" s="80">
        <f t="shared" si="73"/>
        <v>2043</v>
      </c>
      <c r="BY120" s="80">
        <f t="shared" si="73"/>
        <v>2044</v>
      </c>
      <c r="BZ120" s="80">
        <f t="shared" si="73"/>
        <v>2045</v>
      </c>
      <c r="CA120" s="80">
        <f t="shared" si="73"/>
        <v>2046</v>
      </c>
      <c r="CB120" s="80">
        <f t="shared" si="73"/>
        <v>2047</v>
      </c>
      <c r="CC120" s="80">
        <f t="shared" si="73"/>
        <v>2048</v>
      </c>
      <c r="CD120" s="80">
        <f t="shared" si="73"/>
        <v>2049</v>
      </c>
      <c r="CE120" s="249">
        <f t="shared" si="73"/>
        <v>2050</v>
      </c>
      <c r="CF120" s="255"/>
    </row>
    <row r="121" spans="2:84" s="56" customFormat="1" ht="12" customHeight="1" x14ac:dyDescent="0.25">
      <c r="B121" s="308" t="s">
        <v>84</v>
      </c>
      <c r="C121" s="309"/>
      <c r="E121" s="335"/>
      <c r="F121" s="336"/>
      <c r="G121" s="131"/>
      <c r="H121" s="131"/>
      <c r="I121" s="131"/>
      <c r="J121" s="131"/>
      <c r="K121" s="131"/>
      <c r="L121" s="131"/>
      <c r="M121" s="131"/>
      <c r="N121" s="131"/>
      <c r="O121" s="131"/>
      <c r="P121" s="131"/>
      <c r="Q121" s="131"/>
      <c r="R121" s="131"/>
      <c r="S121" s="131"/>
      <c r="T121" s="131"/>
      <c r="U121" s="131"/>
      <c r="V121" s="131"/>
      <c r="CF121" s="255"/>
    </row>
    <row r="122" spans="2:84" ht="12.6" customHeight="1" x14ac:dyDescent="0.25">
      <c r="B122" s="310" t="s">
        <v>179</v>
      </c>
      <c r="C122" s="311"/>
      <c r="E122" s="335"/>
      <c r="F122" s="336"/>
      <c r="CF122" s="255"/>
    </row>
    <row r="123" spans="2:84" x14ac:dyDescent="0.25">
      <c r="B123" s="306" t="s">
        <v>0</v>
      </c>
      <c r="C123" s="53" t="s">
        <v>6</v>
      </c>
      <c r="E123" s="35">
        <f>'Life&amp;Use'!D13</f>
        <v>35</v>
      </c>
      <c r="F123" s="64"/>
      <c r="G123" s="211"/>
      <c r="H123" s="211"/>
      <c r="I123" s="211"/>
      <c r="J123" s="211"/>
      <c r="K123" s="211"/>
      <c r="L123" s="211"/>
      <c r="M123" s="211"/>
      <c r="N123" s="211"/>
      <c r="O123" s="211"/>
      <c r="P123" s="211"/>
      <c r="Q123" s="211"/>
      <c r="R123" s="211"/>
      <c r="S123" s="211"/>
      <c r="T123" s="211"/>
      <c r="U123" s="211"/>
      <c r="V123" s="211"/>
      <c r="W123" s="52">
        <f ca="1">0.001*Stock!W123*$E123</f>
        <v>9.1796231120809075</v>
      </c>
      <c r="X123" s="52">
        <f ca="1">0.001*Stock!X123*$E123</f>
        <v>9.1447100124545457</v>
      </c>
      <c r="Y123" s="52">
        <f ca="1">0.001*Stock!Y123*$E123</f>
        <v>8.7972438272727285</v>
      </c>
      <c r="Z123" s="52">
        <f ca="1">0.001*Stock!Z123*$E123</f>
        <v>8.1349036363636351</v>
      </c>
      <c r="AA123" s="52">
        <f ca="1">0.001*Stock!AA123*$E123</f>
        <v>7.3044795790909092</v>
      </c>
      <c r="AB123" s="52">
        <f ca="1">0.001*Stock!AB123*$E123</f>
        <v>6.5405528618181812</v>
      </c>
      <c r="AC123" s="52">
        <f ca="1">0.001*Stock!AC123*$E123</f>
        <v>5.8763721545454537</v>
      </c>
      <c r="AD123" s="52">
        <f ca="1">0.001*Stock!AD123*$E123</f>
        <v>5.2998470318181816</v>
      </c>
      <c r="AE123" s="52">
        <f ca="1">0.001*Stock!AE123*$E123</f>
        <v>4.7777288236363633</v>
      </c>
      <c r="AF123" s="52">
        <f ca="1">0.001*Stock!AF123*$E123</f>
        <v>4.3449260399999998</v>
      </c>
      <c r="AG123" s="52">
        <f ca="1">0.001*Stock!AG123*$E123</f>
        <v>3.9417219163636354</v>
      </c>
      <c r="AH123" s="52">
        <f ca="1">0.001*Stock!AH123*$E123</f>
        <v>3.5849223327272726</v>
      </c>
      <c r="AI123" s="52">
        <f ca="1">0.001*Stock!AI123*$E123</f>
        <v>3.2027459099999986</v>
      </c>
      <c r="AJ123" s="52">
        <f ca="1">0.001*Stock!AJ123*$E123</f>
        <v>2.8297368272727272</v>
      </c>
      <c r="AK123" s="52">
        <f ca="1">0.001*Stock!AK123*$E123</f>
        <v>2.4915424778045452</v>
      </c>
      <c r="AL123" s="52">
        <f ca="1">0.001*Stock!AL123*$E123</f>
        <v>2.1974250430363638</v>
      </c>
      <c r="AM123" s="52">
        <f ca="1">0.001*Stock!AM123*$E123</f>
        <v>1.9527470234999997</v>
      </c>
      <c r="AN123" s="52">
        <f ca="1">0.001*Stock!AN123*$E123</f>
        <v>1.7142215937954541</v>
      </c>
      <c r="AO123" s="52">
        <f ca="1">0.001*Stock!AO123*$E123</f>
        <v>1.4762107715727271</v>
      </c>
      <c r="AP123" s="52">
        <f ca="1">0.001*Stock!AP123*$E123</f>
        <v>1.2400818190090905</v>
      </c>
      <c r="AQ123" s="52">
        <f ca="1">0.001*Stock!AQ123*$E123</f>
        <v>1.0234561911954543</v>
      </c>
      <c r="AR123" s="52">
        <f ca="1">0.001*Stock!AR123*$E123</f>
        <v>0.82746757523181813</v>
      </c>
      <c r="AS123" s="52">
        <f ca="1">0.001*Stock!AS123*$E123</f>
        <v>0.63148412020909073</v>
      </c>
      <c r="AT123" s="52">
        <f ca="1">0.001*Stock!AT123*$E123</f>
        <v>0.43277930315454538</v>
      </c>
      <c r="AU123" s="214">
        <f>0.001*Stock!AU123*$E123</f>
        <v>0</v>
      </c>
      <c r="AV123" s="214">
        <f>0.001*Stock!AV123*$E123</f>
        <v>0</v>
      </c>
      <c r="AW123" s="214">
        <f>0.001*Stock!AW123*$E123</f>
        <v>0</v>
      </c>
      <c r="AX123" s="218">
        <f>0.001*Stock!AX123*(2*$E123/3+$F123/3)</f>
        <v>0</v>
      </c>
      <c r="AY123" s="218">
        <f>0.001*Stock!AY123*($E123/3+2*$F123/3)</f>
        <v>0</v>
      </c>
      <c r="AZ123" s="214">
        <f>0.001*Stock!AZ123*$F123</f>
        <v>0</v>
      </c>
      <c r="BA123" s="214">
        <f>0.001*Stock!BA123*$F123</f>
        <v>0</v>
      </c>
      <c r="BB123" s="214">
        <f>0.001*Stock!BB123*$F123</f>
        <v>0</v>
      </c>
      <c r="BC123" s="214">
        <f>0.001*Stock!BC123*$F123</f>
        <v>0</v>
      </c>
      <c r="BD123" s="214">
        <f>0.001*Stock!BD123*$F123</f>
        <v>0</v>
      </c>
      <c r="BE123" s="214">
        <f>0.001*Stock!BE123*$F123</f>
        <v>0</v>
      </c>
      <c r="BF123" s="214">
        <f>0.001*Stock!BF123*$F123</f>
        <v>0</v>
      </c>
      <c r="BG123" s="214">
        <f>0.001*Stock!BG123*$F123</f>
        <v>0</v>
      </c>
      <c r="BH123" s="214">
        <f>0.001*Stock!BH123*$F123</f>
        <v>0</v>
      </c>
      <c r="BI123" s="214">
        <f>0.001*Stock!BI123*$F123</f>
        <v>0</v>
      </c>
      <c r="BJ123" s="214">
        <f>0.001*Stock!BJ123*$F123</f>
        <v>0</v>
      </c>
      <c r="BK123" s="214">
        <f>0.001*Stock!BK123*$F123</f>
        <v>0</v>
      </c>
      <c r="BL123" s="214">
        <f>0.001*Stock!BL123*$F123</f>
        <v>0</v>
      </c>
      <c r="BM123" s="214">
        <f>0.001*Stock!BM123*$F123</f>
        <v>0</v>
      </c>
      <c r="BN123" s="214">
        <f>0.001*Stock!BN123*$F123</f>
        <v>0</v>
      </c>
      <c r="BO123" s="214">
        <f>0.001*Stock!BO123*$F123</f>
        <v>0</v>
      </c>
      <c r="BP123" s="214">
        <f>0.001*Stock!BP123*$F123</f>
        <v>0</v>
      </c>
      <c r="BQ123" s="214">
        <f>0.001*Stock!BQ123*$F123</f>
        <v>0</v>
      </c>
      <c r="BR123" s="214">
        <f>0.001*Stock!BR123*$F123</f>
        <v>0</v>
      </c>
      <c r="BS123" s="214">
        <f>0.001*Stock!BS123*$F123</f>
        <v>0</v>
      </c>
      <c r="BT123" s="214">
        <f>0.001*Stock!BT123*$F123</f>
        <v>0</v>
      </c>
      <c r="BU123" s="214">
        <f>0.001*Stock!BU123*$F123</f>
        <v>0</v>
      </c>
      <c r="BV123" s="214">
        <f>0.001*Stock!BV123*$F123</f>
        <v>0</v>
      </c>
      <c r="BW123" s="214">
        <f>0.001*Stock!BW123*$F123</f>
        <v>0</v>
      </c>
      <c r="BX123" s="214">
        <f>0.001*Stock!BX123*$F123</f>
        <v>0</v>
      </c>
      <c r="BY123" s="214">
        <f>0.001*Stock!BY123*$F123</f>
        <v>0</v>
      </c>
      <c r="BZ123" s="214">
        <f>0.001*Stock!BZ123*$F123</f>
        <v>0</v>
      </c>
      <c r="CA123" s="214">
        <f>0.001*Stock!CA123*$F123</f>
        <v>0</v>
      </c>
      <c r="CB123" s="214">
        <f>0.001*Stock!CB123*$F123</f>
        <v>0</v>
      </c>
      <c r="CC123" s="214">
        <f>0.001*Stock!CC123*$F123</f>
        <v>0</v>
      </c>
      <c r="CD123" s="214">
        <f>0.001*Stock!CD123*$F123</f>
        <v>0</v>
      </c>
      <c r="CE123" s="250">
        <f>0.001*Stock!CE123*$F123</f>
        <v>0</v>
      </c>
      <c r="CF123" s="256"/>
    </row>
    <row r="124" spans="2:84" x14ac:dyDescent="0.25">
      <c r="B124" s="307"/>
      <c r="C124" s="54" t="s">
        <v>7</v>
      </c>
      <c r="E124" s="35">
        <f>'Life&amp;Use'!E13</f>
        <v>32</v>
      </c>
      <c r="F124" s="64"/>
      <c r="G124" s="211"/>
      <c r="H124" s="211"/>
      <c r="I124" s="211"/>
      <c r="J124" s="211"/>
      <c r="K124" s="211"/>
      <c r="L124" s="211"/>
      <c r="M124" s="211"/>
      <c r="N124" s="211"/>
      <c r="O124" s="211"/>
      <c r="P124" s="211"/>
      <c r="Q124" s="211"/>
      <c r="R124" s="211"/>
      <c r="S124" s="211"/>
      <c r="T124" s="211"/>
      <c r="U124" s="211"/>
      <c r="V124" s="211"/>
      <c r="W124" s="52">
        <f ca="1">0.001*Stock!W124*$E124</f>
        <v>9.9353998258036356</v>
      </c>
      <c r="X124" s="52">
        <f ca="1">0.001*Stock!X124*$E124</f>
        <v>10.229556933818179</v>
      </c>
      <c r="Y124" s="52">
        <f ca="1">0.001*Stock!Y124*$E124</f>
        <v>10.592252509090908</v>
      </c>
      <c r="Z124" s="52">
        <f ca="1">0.001*Stock!Z124*$E124</f>
        <v>11.020974545454544</v>
      </c>
      <c r="AA124" s="52">
        <f ca="1">0.001*Stock!AA124*$E124</f>
        <v>11.533859886545454</v>
      </c>
      <c r="AB124" s="52">
        <f ca="1">0.001*Stock!AB124*$E124</f>
        <v>12.126305000727273</v>
      </c>
      <c r="AC124" s="52">
        <f ca="1">0.001*Stock!AC124*$E124</f>
        <v>12.766613410909089</v>
      </c>
      <c r="AD124" s="52">
        <f ca="1">0.001*Stock!AD124*$E124</f>
        <v>13.448983505454544</v>
      </c>
      <c r="AE124" s="52">
        <f ca="1">0.001*Stock!AE124*$E124</f>
        <v>14.157460852363636</v>
      </c>
      <c r="AF124" s="52">
        <f ca="1">0.001*Stock!AF124*$E124</f>
        <v>14.934130507636365</v>
      </c>
      <c r="AG124" s="52">
        <f ca="1">0.001*Stock!AG124*$E124</f>
        <v>15.699470818909091</v>
      </c>
      <c r="AH124" s="52">
        <f ca="1">0.001*Stock!AH124*$E124</f>
        <v>16.403194874181818</v>
      </c>
      <c r="AI124" s="52">
        <f ca="1">0.001*Stock!AI124*$E124</f>
        <v>17.000373085090906</v>
      </c>
      <c r="AJ124" s="52">
        <f ca="1">0.001*Stock!AJ124*$E124</f>
        <v>17.665897221818181</v>
      </c>
      <c r="AK124" s="52">
        <f ca="1">0.001*Stock!AK124*$E124</f>
        <v>18.334857262983796</v>
      </c>
      <c r="AL124" s="52">
        <f ca="1">0.001*Stock!AL124*$E124</f>
        <v>18.836075306480637</v>
      </c>
      <c r="AM124" s="52">
        <f ca="1">0.001*Stock!AM124*$E124</f>
        <v>18.821998375292509</v>
      </c>
      <c r="AN124" s="52">
        <f ca="1">0.001*Stock!AN124*$E124</f>
        <v>18.220185848830255</v>
      </c>
      <c r="AO124" s="52">
        <f ca="1">0.001*Stock!AO124*$E124</f>
        <v>17.188705729564624</v>
      </c>
      <c r="AP124" s="52">
        <f ca="1">0.001*Stock!AP124*$E124</f>
        <v>15.420415403809045</v>
      </c>
      <c r="AQ124" s="52">
        <f ca="1">0.001*Stock!AQ124*$E124</f>
        <v>12.627092989632347</v>
      </c>
      <c r="AR124" s="52">
        <f ca="1">0.001*Stock!AR124*$E124</f>
        <v>8.9209731800943697</v>
      </c>
      <c r="AS124" s="52">
        <f ca="1">0.001*Stock!AS124*$E124</f>
        <v>5.0977218898671692</v>
      </c>
      <c r="AT124" s="52">
        <f ca="1">0.001*Stock!AT124*$E124</f>
        <v>2.2674643092532363</v>
      </c>
      <c r="AU124" s="214">
        <f>0.001*Stock!AU124*$E124</f>
        <v>0</v>
      </c>
      <c r="AV124" s="214">
        <f>0.001*Stock!AV124*$E124</f>
        <v>0</v>
      </c>
      <c r="AW124" s="214">
        <f>0.001*Stock!AW124*$E124</f>
        <v>0</v>
      </c>
      <c r="AX124" s="218">
        <f>0.001*Stock!AX124*(2*$E124/3+$F124/3)</f>
        <v>0</v>
      </c>
      <c r="AY124" s="218">
        <f>0.001*Stock!AY124*($E124/3+2*$F124/3)</f>
        <v>0</v>
      </c>
      <c r="AZ124" s="214">
        <f>0.001*Stock!AZ124*$F124</f>
        <v>0</v>
      </c>
      <c r="BA124" s="214">
        <f>0.001*Stock!BA124*$F124</f>
        <v>0</v>
      </c>
      <c r="BB124" s="214">
        <f>0.001*Stock!BB124*$F124</f>
        <v>0</v>
      </c>
      <c r="BC124" s="214">
        <f>0.001*Stock!BC124*$F124</f>
        <v>0</v>
      </c>
      <c r="BD124" s="214">
        <f>0.001*Stock!BD124*$F124</f>
        <v>0</v>
      </c>
      <c r="BE124" s="214">
        <f>0.001*Stock!BE124*$F124</f>
        <v>0</v>
      </c>
      <c r="BF124" s="214">
        <f>0.001*Stock!BF124*$F124</f>
        <v>0</v>
      </c>
      <c r="BG124" s="214">
        <f>0.001*Stock!BG124*$F124</f>
        <v>0</v>
      </c>
      <c r="BH124" s="214">
        <f>0.001*Stock!BH124*$F124</f>
        <v>0</v>
      </c>
      <c r="BI124" s="214">
        <f>0.001*Stock!BI124*$F124</f>
        <v>0</v>
      </c>
      <c r="BJ124" s="214">
        <f>0.001*Stock!BJ124*$F124</f>
        <v>0</v>
      </c>
      <c r="BK124" s="214">
        <f>0.001*Stock!BK124*$F124</f>
        <v>0</v>
      </c>
      <c r="BL124" s="214">
        <f>0.001*Stock!BL124*$F124</f>
        <v>0</v>
      </c>
      <c r="BM124" s="214">
        <f>0.001*Stock!BM124*$F124</f>
        <v>0</v>
      </c>
      <c r="BN124" s="214">
        <f>0.001*Stock!BN124*$F124</f>
        <v>0</v>
      </c>
      <c r="BO124" s="214">
        <f>0.001*Stock!BO124*$F124</f>
        <v>0</v>
      </c>
      <c r="BP124" s="214">
        <f>0.001*Stock!BP124*$F124</f>
        <v>0</v>
      </c>
      <c r="BQ124" s="214">
        <f>0.001*Stock!BQ124*$F124</f>
        <v>0</v>
      </c>
      <c r="BR124" s="214">
        <f>0.001*Stock!BR124*$F124</f>
        <v>0</v>
      </c>
      <c r="BS124" s="214">
        <f>0.001*Stock!BS124*$F124</f>
        <v>0</v>
      </c>
      <c r="BT124" s="214">
        <f>0.001*Stock!BT124*$F124</f>
        <v>0</v>
      </c>
      <c r="BU124" s="214">
        <f>0.001*Stock!BU124*$F124</f>
        <v>0</v>
      </c>
      <c r="BV124" s="214">
        <f>0.001*Stock!BV124*$F124</f>
        <v>0</v>
      </c>
      <c r="BW124" s="214">
        <f>0.001*Stock!BW124*$F124</f>
        <v>0</v>
      </c>
      <c r="BX124" s="214">
        <f>0.001*Stock!BX124*$F124</f>
        <v>0</v>
      </c>
      <c r="BY124" s="214">
        <f>0.001*Stock!BY124*$F124</f>
        <v>0</v>
      </c>
      <c r="BZ124" s="214">
        <f>0.001*Stock!BZ124*$F124</f>
        <v>0</v>
      </c>
      <c r="CA124" s="214">
        <f>0.001*Stock!CA124*$F124</f>
        <v>0</v>
      </c>
      <c r="CB124" s="214">
        <f>0.001*Stock!CB124*$F124</f>
        <v>0</v>
      </c>
      <c r="CC124" s="214">
        <f>0.001*Stock!CC124*$F124</f>
        <v>0</v>
      </c>
      <c r="CD124" s="214">
        <f>0.001*Stock!CD124*$F124</f>
        <v>0</v>
      </c>
      <c r="CE124" s="250">
        <f>0.001*Stock!CE124*$F124</f>
        <v>0</v>
      </c>
      <c r="CF124" s="256"/>
    </row>
    <row r="125" spans="2:84" x14ac:dyDescent="0.25">
      <c r="B125" s="307"/>
      <c r="C125" s="54" t="s">
        <v>8</v>
      </c>
      <c r="E125" s="35">
        <f>'Life&amp;Use'!F13</f>
        <v>30</v>
      </c>
      <c r="F125" s="64"/>
      <c r="G125" s="211"/>
      <c r="H125" s="211"/>
      <c r="I125" s="211"/>
      <c r="J125" s="211"/>
      <c r="K125" s="211"/>
      <c r="L125" s="211"/>
      <c r="M125" s="211"/>
      <c r="N125" s="211"/>
      <c r="O125" s="211"/>
      <c r="P125" s="211"/>
      <c r="Q125" s="211"/>
      <c r="R125" s="211"/>
      <c r="S125" s="211"/>
      <c r="T125" s="211"/>
      <c r="U125" s="211"/>
      <c r="V125" s="211"/>
      <c r="W125" s="52">
        <f ca="1">0.001*Stock!W125*$E125</f>
        <v>10.975631263099944</v>
      </c>
      <c r="X125" s="52">
        <f ca="1">0.001*Stock!X125*$E125</f>
        <v>11.287905549670043</v>
      </c>
      <c r="Y125" s="52">
        <f ca="1">0.001*Stock!Y125*$E125</f>
        <v>11.616245768422726</v>
      </c>
      <c r="Z125" s="52">
        <f ca="1">0.001*Stock!Z125*$E125</f>
        <v>11.959005004415181</v>
      </c>
      <c r="AA125" s="52">
        <f ca="1">0.001*Stock!AA125*$E125</f>
        <v>12.31775625919091</v>
      </c>
      <c r="AB125" s="52">
        <f ca="1">0.001*Stock!AB125*$E125</f>
        <v>12.694020023454545</v>
      </c>
      <c r="AC125" s="52">
        <f ca="1">0.001*Stock!AC125*$E125</f>
        <v>13.09173340090909</v>
      </c>
      <c r="AD125" s="52">
        <f ca="1">0.001*Stock!AD125*$E125</f>
        <v>13.530766689818181</v>
      </c>
      <c r="AE125" s="52">
        <f ca="1">0.001*Stock!AE125*$E125</f>
        <v>13.979612534727273</v>
      </c>
      <c r="AF125" s="52">
        <f ca="1">0.001*Stock!AF125*$E125</f>
        <v>14.476111139454545</v>
      </c>
      <c r="AG125" s="52">
        <f ca="1">0.001*Stock!AG125*$E125</f>
        <v>15.018578406</v>
      </c>
      <c r="AH125" s="52">
        <f ca="1">0.001*Stock!AH125*$E125</f>
        <v>15.600626836363636</v>
      </c>
      <c r="AI125" s="52">
        <f ca="1">0.001*Stock!AI125*$E125</f>
        <v>16.08996282872727</v>
      </c>
      <c r="AJ125" s="52">
        <f ca="1">0.001*Stock!AJ125*$E125</f>
        <v>16.56173548309091</v>
      </c>
      <c r="AK125" s="52">
        <f ca="1">0.001*Stock!AK125*$E125</f>
        <v>17.087870276950909</v>
      </c>
      <c r="AL125" s="52">
        <f ca="1">0.001*Stock!AL125*$E125</f>
        <v>17.797010884167271</v>
      </c>
      <c r="AM125" s="52">
        <f ca="1">0.001*Stock!AM125*$E125</f>
        <v>18.68353816041818</v>
      </c>
      <c r="AN125" s="52">
        <f ca="1">0.001*Stock!AN125*$E125</f>
        <v>19.762041792976362</v>
      </c>
      <c r="AO125" s="52">
        <f ca="1">0.001*Stock!AO125*$E125</f>
        <v>21.143253772750906</v>
      </c>
      <c r="AP125" s="52">
        <f ca="1">0.001*Stock!AP125*$E125</f>
        <v>23.094166763176361</v>
      </c>
      <c r="AQ125" s="52">
        <f ca="1">0.001*Stock!AQ125*$E125</f>
        <v>26.050868589223633</v>
      </c>
      <c r="AR125" s="52">
        <f ca="1">0.001*Stock!AR125*$E125</f>
        <v>29.764408472263636</v>
      </c>
      <c r="AS125" s="52">
        <f ca="1">0.001*Stock!AS125*$E125</f>
        <v>33.367464911323637</v>
      </c>
      <c r="AT125" s="52">
        <f ca="1">0.001*Stock!AT125*$E125</f>
        <v>36.241899434803628</v>
      </c>
      <c r="AU125" s="214">
        <f>0.001*Stock!AU125*$E125</f>
        <v>0</v>
      </c>
      <c r="AV125" s="214">
        <f>0.001*Stock!AV125*$E125</f>
        <v>0</v>
      </c>
      <c r="AW125" s="214">
        <f>0.001*Stock!AW125*$E125</f>
        <v>0</v>
      </c>
      <c r="AX125" s="218">
        <f>0.001*Stock!AX125*(2*$E125/3+$F125/3)</f>
        <v>0</v>
      </c>
      <c r="AY125" s="218">
        <f>0.001*Stock!AY125*($E125/3+2*$F125/3)</f>
        <v>0</v>
      </c>
      <c r="AZ125" s="214">
        <f>0.001*Stock!AZ125*$F125</f>
        <v>0</v>
      </c>
      <c r="BA125" s="214">
        <f>0.001*Stock!BA125*$F125</f>
        <v>0</v>
      </c>
      <c r="BB125" s="214">
        <f>0.001*Stock!BB125*$F125</f>
        <v>0</v>
      </c>
      <c r="BC125" s="214">
        <f>0.001*Stock!BC125*$F125</f>
        <v>0</v>
      </c>
      <c r="BD125" s="214">
        <f>0.001*Stock!BD125*$F125</f>
        <v>0</v>
      </c>
      <c r="BE125" s="214">
        <f>0.001*Stock!BE125*$F125</f>
        <v>0</v>
      </c>
      <c r="BF125" s="214">
        <f>0.001*Stock!BF125*$F125</f>
        <v>0</v>
      </c>
      <c r="BG125" s="214">
        <f>0.001*Stock!BG125*$F125</f>
        <v>0</v>
      </c>
      <c r="BH125" s="214">
        <f>0.001*Stock!BH125*$F125</f>
        <v>0</v>
      </c>
      <c r="BI125" s="214">
        <f>0.001*Stock!BI125*$F125</f>
        <v>0</v>
      </c>
      <c r="BJ125" s="214">
        <f>0.001*Stock!BJ125*$F125</f>
        <v>0</v>
      </c>
      <c r="BK125" s="214">
        <f>0.001*Stock!BK125*$F125</f>
        <v>0</v>
      </c>
      <c r="BL125" s="214">
        <f>0.001*Stock!BL125*$F125</f>
        <v>0</v>
      </c>
      <c r="BM125" s="214">
        <f>0.001*Stock!BM125*$F125</f>
        <v>0</v>
      </c>
      <c r="BN125" s="214">
        <f>0.001*Stock!BN125*$F125</f>
        <v>0</v>
      </c>
      <c r="BO125" s="214">
        <f>0.001*Stock!BO125*$F125</f>
        <v>0</v>
      </c>
      <c r="BP125" s="214">
        <f>0.001*Stock!BP125*$F125</f>
        <v>0</v>
      </c>
      <c r="BQ125" s="214">
        <f>0.001*Stock!BQ125*$F125</f>
        <v>0</v>
      </c>
      <c r="BR125" s="214">
        <f>0.001*Stock!BR125*$F125</f>
        <v>0</v>
      </c>
      <c r="BS125" s="214">
        <f>0.001*Stock!BS125*$F125</f>
        <v>0</v>
      </c>
      <c r="BT125" s="214">
        <f>0.001*Stock!BT125*$F125</f>
        <v>0</v>
      </c>
      <c r="BU125" s="214">
        <f>0.001*Stock!BU125*$F125</f>
        <v>0</v>
      </c>
      <c r="BV125" s="214">
        <f>0.001*Stock!BV125*$F125</f>
        <v>0</v>
      </c>
      <c r="BW125" s="214">
        <f>0.001*Stock!BW125*$F125</f>
        <v>0</v>
      </c>
      <c r="BX125" s="214">
        <f>0.001*Stock!BX125*$F125</f>
        <v>0</v>
      </c>
      <c r="BY125" s="214">
        <f>0.001*Stock!BY125*$F125</f>
        <v>0</v>
      </c>
      <c r="BZ125" s="214">
        <f>0.001*Stock!BZ125*$F125</f>
        <v>0</v>
      </c>
      <c r="CA125" s="214">
        <f>0.001*Stock!CA125*$F125</f>
        <v>0</v>
      </c>
      <c r="CB125" s="214">
        <f>0.001*Stock!CB125*$F125</f>
        <v>0</v>
      </c>
      <c r="CC125" s="214">
        <f>0.001*Stock!CC125*$F125</f>
        <v>0</v>
      </c>
      <c r="CD125" s="214">
        <f>0.001*Stock!CD125*$F125</f>
        <v>0</v>
      </c>
      <c r="CE125" s="250">
        <f>0.001*Stock!CE125*$F125</f>
        <v>0</v>
      </c>
      <c r="CF125" s="256"/>
    </row>
    <row r="126" spans="2:84" ht="12" customHeight="1" x14ac:dyDescent="0.25">
      <c r="B126" s="307"/>
      <c r="C126" s="54" t="s">
        <v>9</v>
      </c>
      <c r="E126" s="35">
        <f>'Life&amp;Use'!G13</f>
        <v>25</v>
      </c>
      <c r="F126" s="64"/>
      <c r="G126" s="211"/>
      <c r="H126" s="211"/>
      <c r="I126" s="211"/>
      <c r="J126" s="211"/>
      <c r="K126" s="211"/>
      <c r="L126" s="211"/>
      <c r="M126" s="211"/>
      <c r="N126" s="211"/>
      <c r="O126" s="211"/>
      <c r="P126" s="211"/>
      <c r="Q126" s="211"/>
      <c r="R126" s="211"/>
      <c r="S126" s="211"/>
      <c r="T126" s="211"/>
      <c r="U126" s="211"/>
      <c r="V126" s="211"/>
      <c r="W126" s="52">
        <f ca="1">0.001*Stock!W126*$E126</f>
        <v>0</v>
      </c>
      <c r="X126" s="52">
        <f ca="1">0.001*Stock!X126*$E126</f>
        <v>0</v>
      </c>
      <c r="Y126" s="52">
        <f ca="1">0.001*Stock!Y126*$E126</f>
        <v>0</v>
      </c>
      <c r="Z126" s="52">
        <f ca="1">0.001*Stock!Z126*$E126</f>
        <v>0</v>
      </c>
      <c r="AA126" s="52">
        <f ca="1">0.001*Stock!AA126*$E126</f>
        <v>0</v>
      </c>
      <c r="AB126" s="52">
        <f ca="1">0.001*Stock!AB126*$E126</f>
        <v>0</v>
      </c>
      <c r="AC126" s="52">
        <f ca="1">0.001*Stock!AC126*$E126</f>
        <v>0</v>
      </c>
      <c r="AD126" s="52">
        <f ca="1">0.001*Stock!AD126*$E126</f>
        <v>0</v>
      </c>
      <c r="AE126" s="52">
        <f ca="1">0.001*Stock!AE126*$E126</f>
        <v>0</v>
      </c>
      <c r="AF126" s="52">
        <f ca="1">0.001*Stock!AF126*$E126</f>
        <v>0</v>
      </c>
      <c r="AG126" s="52">
        <f ca="1">0.001*Stock!AG126*$E126</f>
        <v>0</v>
      </c>
      <c r="AH126" s="52">
        <f ca="1">0.001*Stock!AH126*$E126</f>
        <v>0</v>
      </c>
      <c r="AI126" s="52">
        <f ca="1">0.001*Stock!AI126*$E126</f>
        <v>9.3580500000000011E-2</v>
      </c>
      <c r="AJ126" s="52">
        <f ca="1">0.001*Stock!AJ126*$E126</f>
        <v>0.30545774999999997</v>
      </c>
      <c r="AK126" s="52">
        <f ca="1">0.001*Stock!AK126*$E126</f>
        <v>0.69767869664999993</v>
      </c>
      <c r="AL126" s="52">
        <f ca="1">0.001*Stock!AL126*$E126</f>
        <v>1.2387097865999999</v>
      </c>
      <c r="AM126" s="52">
        <f ca="1">0.001*Stock!AM126*$E126</f>
        <v>1.9658817164999995</v>
      </c>
      <c r="AN126" s="52">
        <f ca="1">0.001*Stock!AN126*$E126</f>
        <v>2.8791944863499994</v>
      </c>
      <c r="AO126" s="52">
        <f ca="1">0.001*Stock!AO126*$E126</f>
        <v>3.9786480961499988</v>
      </c>
      <c r="AP126" s="52">
        <f ca="1">0.001*Stock!AP126*$E126</f>
        <v>5.3109480352499991</v>
      </c>
      <c r="AQ126" s="52">
        <f ca="1">0.001*Stock!AQ126*$E126</f>
        <v>6.9076562782499993</v>
      </c>
      <c r="AR126" s="52">
        <f ca="1">0.001*Stock!AR126*$E126</f>
        <v>8.5896150351818168</v>
      </c>
      <c r="AS126" s="52">
        <f ca="1">0.001*Stock!AS126*$E126</f>
        <v>10.279816554681815</v>
      </c>
      <c r="AT126" s="52">
        <f ca="1">0.001*Stock!AT126*$E126</f>
        <v>11.673753441112838</v>
      </c>
      <c r="AU126" s="214">
        <f>0.001*Stock!AU126*$E126</f>
        <v>0</v>
      </c>
      <c r="AV126" s="214">
        <f>0.001*Stock!AV126*$E126</f>
        <v>0</v>
      </c>
      <c r="AW126" s="214">
        <f>0.001*Stock!AW126*$E126</f>
        <v>0</v>
      </c>
      <c r="AX126" s="218">
        <f>0.001*Stock!AX126*(2*$E126/3+$F126/3)</f>
        <v>0</v>
      </c>
      <c r="AY126" s="218">
        <f>0.001*Stock!AY126*($E126/3+2*$F126/3)</f>
        <v>0</v>
      </c>
      <c r="AZ126" s="214">
        <f>0.001*Stock!AZ126*$F126</f>
        <v>0</v>
      </c>
      <c r="BA126" s="214">
        <f>0.001*Stock!BA126*$F126</f>
        <v>0</v>
      </c>
      <c r="BB126" s="214">
        <f>0.001*Stock!BB126*$F126</f>
        <v>0</v>
      </c>
      <c r="BC126" s="214">
        <f>0.001*Stock!BC126*$F126</f>
        <v>0</v>
      </c>
      <c r="BD126" s="214">
        <f>0.001*Stock!BD126*$F126</f>
        <v>0</v>
      </c>
      <c r="BE126" s="214">
        <f>0.001*Stock!BE126*$F126</f>
        <v>0</v>
      </c>
      <c r="BF126" s="214">
        <f>0.001*Stock!BF126*$F126</f>
        <v>0</v>
      </c>
      <c r="BG126" s="214">
        <f>0.001*Stock!BG126*$F126</f>
        <v>0</v>
      </c>
      <c r="BH126" s="214">
        <f>0.001*Stock!BH126*$F126</f>
        <v>0</v>
      </c>
      <c r="BI126" s="214">
        <f>0.001*Stock!BI126*$F126</f>
        <v>0</v>
      </c>
      <c r="BJ126" s="214">
        <f>0.001*Stock!BJ126*$F126</f>
        <v>0</v>
      </c>
      <c r="BK126" s="214">
        <f>0.001*Stock!BK126*$F126</f>
        <v>0</v>
      </c>
      <c r="BL126" s="214">
        <f>0.001*Stock!BL126*$F126</f>
        <v>0</v>
      </c>
      <c r="BM126" s="214">
        <f>0.001*Stock!BM126*$F126</f>
        <v>0</v>
      </c>
      <c r="BN126" s="214">
        <f>0.001*Stock!BN126*$F126</f>
        <v>0</v>
      </c>
      <c r="BO126" s="214">
        <f>0.001*Stock!BO126*$F126</f>
        <v>0</v>
      </c>
      <c r="BP126" s="214">
        <f>0.001*Stock!BP126*$F126</f>
        <v>0</v>
      </c>
      <c r="BQ126" s="214">
        <f>0.001*Stock!BQ126*$F126</f>
        <v>0</v>
      </c>
      <c r="BR126" s="214">
        <f>0.001*Stock!BR126*$F126</f>
        <v>0</v>
      </c>
      <c r="BS126" s="214">
        <f>0.001*Stock!BS126*$F126</f>
        <v>0</v>
      </c>
      <c r="BT126" s="214">
        <f>0.001*Stock!BT126*$F126</f>
        <v>0</v>
      </c>
      <c r="BU126" s="214">
        <f>0.001*Stock!BU126*$F126</f>
        <v>0</v>
      </c>
      <c r="BV126" s="214">
        <f>0.001*Stock!BV126*$F126</f>
        <v>0</v>
      </c>
      <c r="BW126" s="214">
        <f>0.001*Stock!BW126*$F126</f>
        <v>0</v>
      </c>
      <c r="BX126" s="214">
        <f>0.001*Stock!BX126*$F126</f>
        <v>0</v>
      </c>
      <c r="BY126" s="214">
        <f>0.001*Stock!BY126*$F126</f>
        <v>0</v>
      </c>
      <c r="BZ126" s="214">
        <f>0.001*Stock!BZ126*$F126</f>
        <v>0</v>
      </c>
      <c r="CA126" s="214">
        <f>0.001*Stock!CA126*$F126</f>
        <v>0</v>
      </c>
      <c r="CB126" s="214">
        <f>0.001*Stock!CB126*$F126</f>
        <v>0</v>
      </c>
      <c r="CC126" s="214">
        <f>0.001*Stock!CC126*$F126</f>
        <v>0</v>
      </c>
      <c r="CD126" s="214">
        <f>0.001*Stock!CD126*$F126</f>
        <v>0</v>
      </c>
      <c r="CE126" s="250">
        <f>0.001*Stock!CE126*$F126</f>
        <v>0</v>
      </c>
      <c r="CF126" s="256"/>
    </row>
    <row r="127" spans="2:84" ht="24" x14ac:dyDescent="0.25">
      <c r="B127" s="307"/>
      <c r="C127" s="54" t="s">
        <v>10</v>
      </c>
      <c r="E127" s="35">
        <f>'Life&amp;Use'!H13</f>
        <v>12</v>
      </c>
      <c r="F127" s="64"/>
      <c r="G127" s="211"/>
      <c r="H127" s="211"/>
      <c r="I127" s="211"/>
      <c r="J127" s="211"/>
      <c r="K127" s="211"/>
      <c r="L127" s="211"/>
      <c r="M127" s="211"/>
      <c r="N127" s="211"/>
      <c r="O127" s="211"/>
      <c r="P127" s="211"/>
      <c r="Q127" s="211"/>
      <c r="R127" s="211"/>
      <c r="S127" s="211"/>
      <c r="T127" s="211"/>
      <c r="U127" s="211"/>
      <c r="V127" s="211"/>
      <c r="W127" s="52">
        <f ca="1">0.001*Stock!W127*$E127</f>
        <v>1.2032470626976799</v>
      </c>
      <c r="X127" s="52">
        <f ca="1">0.001*Stock!X127*$E127</f>
        <v>1.2381739615439999</v>
      </c>
      <c r="Y127" s="52">
        <f ca="1">0.001*Stock!Y127*$E127</f>
        <v>1.2773364551999999</v>
      </c>
      <c r="Z127" s="52">
        <f ca="1">0.001*Stock!Z127*$E127</f>
        <v>1.3205181599999998</v>
      </c>
      <c r="AA127" s="52">
        <f ca="1">0.001*Stock!AA127*$E127</f>
        <v>1.369067544</v>
      </c>
      <c r="AB127" s="52">
        <f ca="1">0.001*Stock!AB127*$E127</f>
        <v>1.4243261760000001</v>
      </c>
      <c r="AC127" s="52">
        <f ca="1">0.001*Stock!AC127*$E127</f>
        <v>1.4899154400000001</v>
      </c>
      <c r="AD127" s="52">
        <f ca="1">0.001*Stock!AD127*$E127</f>
        <v>1.5602193359999998</v>
      </c>
      <c r="AE127" s="52">
        <f ca="1">0.001*Stock!AE127*$E127</f>
        <v>1.6352378639999998</v>
      </c>
      <c r="AF127" s="52">
        <f ca="1">0.001*Stock!AF127*$E127</f>
        <v>1.7166717359999997</v>
      </c>
      <c r="AG127" s="52">
        <f ca="1">0.001*Stock!AG127*$E127</f>
        <v>1.807649064</v>
      </c>
      <c r="AH127" s="52">
        <f ca="1">0.001*Stock!AH127*$E127</f>
        <v>1.8978616800000003</v>
      </c>
      <c r="AI127" s="52">
        <f ca="1">0.001*Stock!AI127*$E127</f>
        <v>1.9846794240000001</v>
      </c>
      <c r="AJ127" s="52">
        <f ca="1">0.001*Stock!AJ127*$E127</f>
        <v>2.066754456</v>
      </c>
      <c r="AK127" s="52">
        <f ca="1">0.001*Stock!AK127*$E127</f>
        <v>2.1399455516400003</v>
      </c>
      <c r="AL127" s="52">
        <f ca="1">0.001*Stock!AL127*$E127</f>
        <v>2.1893053665600002</v>
      </c>
      <c r="AM127" s="52">
        <f ca="1">0.001*Stock!AM127*$E127</f>
        <v>2.2106131164000002</v>
      </c>
      <c r="AN127" s="52">
        <f ca="1">0.001*Stock!AN127*$E127</f>
        <v>2.2064989611600003</v>
      </c>
      <c r="AO127" s="52">
        <f ca="1">0.001*Stock!AO127*$E127</f>
        <v>2.1783107408400002</v>
      </c>
      <c r="AP127" s="52">
        <f ca="1">0.001*Stock!AP127*$E127</f>
        <v>2.11139923644</v>
      </c>
      <c r="AQ127" s="52">
        <f ca="1">0.001*Stock!AQ127*$E127</f>
        <v>2.0149567963199999</v>
      </c>
      <c r="AR127" s="52">
        <f ca="1">0.001*Stock!AR127*$E127</f>
        <v>1.87460139204</v>
      </c>
      <c r="AS127" s="52">
        <f ca="1">0.001*Stock!AS127*$E127</f>
        <v>1.7039099703599998</v>
      </c>
      <c r="AT127" s="52">
        <f ca="1">0.001*Stock!AT127*$E127</f>
        <v>1.5082279196399999</v>
      </c>
      <c r="AU127" s="214">
        <f>0.001*Stock!AU127*$E127</f>
        <v>0</v>
      </c>
      <c r="AV127" s="214">
        <f>0.001*Stock!AV127*$E127</f>
        <v>0</v>
      </c>
      <c r="AW127" s="214">
        <f>0.001*Stock!AW127*$E127</f>
        <v>0</v>
      </c>
      <c r="AX127" s="218">
        <f>0.001*Stock!AX127*(2*$E127/3+$F127/3)</f>
        <v>0</v>
      </c>
      <c r="AY127" s="218">
        <f>0.001*Stock!AY127*($E127/3+2*$F127/3)</f>
        <v>0</v>
      </c>
      <c r="AZ127" s="214">
        <f>0.001*Stock!AZ127*$F127</f>
        <v>0</v>
      </c>
      <c r="BA127" s="214">
        <f>0.001*Stock!BA127*$F127</f>
        <v>0</v>
      </c>
      <c r="BB127" s="214">
        <f>0.001*Stock!BB127*$F127</f>
        <v>0</v>
      </c>
      <c r="BC127" s="214">
        <f>0.001*Stock!BC127*$F127</f>
        <v>0</v>
      </c>
      <c r="BD127" s="214">
        <f>0.001*Stock!BD127*$F127</f>
        <v>0</v>
      </c>
      <c r="BE127" s="214">
        <f>0.001*Stock!BE127*$F127</f>
        <v>0</v>
      </c>
      <c r="BF127" s="214">
        <f>0.001*Stock!BF127*$F127</f>
        <v>0</v>
      </c>
      <c r="BG127" s="214">
        <f>0.001*Stock!BG127*$F127</f>
        <v>0</v>
      </c>
      <c r="BH127" s="214">
        <f>0.001*Stock!BH127*$F127</f>
        <v>0</v>
      </c>
      <c r="BI127" s="214">
        <f>0.001*Stock!BI127*$F127</f>
        <v>0</v>
      </c>
      <c r="BJ127" s="214">
        <f>0.001*Stock!BJ127*$F127</f>
        <v>0</v>
      </c>
      <c r="BK127" s="214">
        <f>0.001*Stock!BK127*$F127</f>
        <v>0</v>
      </c>
      <c r="BL127" s="214">
        <f>0.001*Stock!BL127*$F127</f>
        <v>0</v>
      </c>
      <c r="BM127" s="214">
        <f>0.001*Stock!BM127*$F127</f>
        <v>0</v>
      </c>
      <c r="BN127" s="214">
        <f>0.001*Stock!BN127*$F127</f>
        <v>0</v>
      </c>
      <c r="BO127" s="214">
        <f>0.001*Stock!BO127*$F127</f>
        <v>0</v>
      </c>
      <c r="BP127" s="214">
        <f>0.001*Stock!BP127*$F127</f>
        <v>0</v>
      </c>
      <c r="BQ127" s="214">
        <f>0.001*Stock!BQ127*$F127</f>
        <v>0</v>
      </c>
      <c r="BR127" s="214">
        <f>0.001*Stock!BR127*$F127</f>
        <v>0</v>
      </c>
      <c r="BS127" s="214">
        <f>0.001*Stock!BS127*$F127</f>
        <v>0</v>
      </c>
      <c r="BT127" s="214">
        <f>0.001*Stock!BT127*$F127</f>
        <v>0</v>
      </c>
      <c r="BU127" s="214">
        <f>0.001*Stock!BU127*$F127</f>
        <v>0</v>
      </c>
      <c r="BV127" s="214">
        <f>0.001*Stock!BV127*$F127</f>
        <v>0</v>
      </c>
      <c r="BW127" s="214">
        <f>0.001*Stock!BW127*$F127</f>
        <v>0</v>
      </c>
      <c r="BX127" s="214">
        <f>0.001*Stock!BX127*$F127</f>
        <v>0</v>
      </c>
      <c r="BY127" s="214">
        <f>0.001*Stock!BY127*$F127</f>
        <v>0</v>
      </c>
      <c r="BZ127" s="214">
        <f>0.001*Stock!BZ127*$F127</f>
        <v>0</v>
      </c>
      <c r="CA127" s="214">
        <f>0.001*Stock!CA127*$F127</f>
        <v>0</v>
      </c>
      <c r="CB127" s="214">
        <f>0.001*Stock!CB127*$F127</f>
        <v>0</v>
      </c>
      <c r="CC127" s="214">
        <f>0.001*Stock!CC127*$F127</f>
        <v>0</v>
      </c>
      <c r="CD127" s="214">
        <f>0.001*Stock!CD127*$F127</f>
        <v>0</v>
      </c>
      <c r="CE127" s="250">
        <f>0.001*Stock!CE127*$F127</f>
        <v>0</v>
      </c>
      <c r="CF127" s="256"/>
    </row>
    <row r="128" spans="2:84" x14ac:dyDescent="0.25">
      <c r="B128" s="307"/>
      <c r="C128" s="3" t="s">
        <v>75</v>
      </c>
      <c r="E128" s="35">
        <f ca="1">(SUM(W128:AW128))/(SUM(Stock!W128:AW128))*1000</f>
        <v>28.788130694660538</v>
      </c>
      <c r="F128" s="64"/>
      <c r="G128" s="20"/>
      <c r="H128" s="20"/>
      <c r="I128" s="20"/>
      <c r="J128" s="20"/>
      <c r="K128" s="20"/>
      <c r="L128" s="20"/>
      <c r="M128" s="20"/>
      <c r="N128" s="20"/>
      <c r="O128" s="20"/>
      <c r="P128" s="20"/>
      <c r="Q128" s="20"/>
      <c r="R128" s="20"/>
      <c r="S128" s="20"/>
      <c r="T128" s="20"/>
      <c r="U128" s="20"/>
      <c r="V128" s="20"/>
      <c r="W128" s="6">
        <f ca="1">SUM(W123:W127)</f>
        <v>31.293901263682169</v>
      </c>
      <c r="X128" s="6">
        <f t="shared" ref="X128:CE128" ca="1" si="74">SUM(X123:X127)</f>
        <v>31.900346457486769</v>
      </c>
      <c r="Y128" s="6">
        <f t="shared" ca="1" si="74"/>
        <v>32.283078559986357</v>
      </c>
      <c r="Z128" s="6">
        <f t="shared" ca="1" si="74"/>
        <v>32.435401346233363</v>
      </c>
      <c r="AA128" s="6">
        <f t="shared" ca="1" si="74"/>
        <v>32.525163268827271</v>
      </c>
      <c r="AB128" s="6">
        <f t="shared" ca="1" si="74"/>
        <v>32.785204061999998</v>
      </c>
      <c r="AC128" s="6">
        <f t="shared" ca="1" si="74"/>
        <v>33.224634406363634</v>
      </c>
      <c r="AD128" s="6">
        <f t="shared" ca="1" si="74"/>
        <v>33.839816563090906</v>
      </c>
      <c r="AE128" s="6">
        <f t="shared" ca="1" si="74"/>
        <v>34.550040074727271</v>
      </c>
      <c r="AF128" s="6">
        <f t="shared" ca="1" si="74"/>
        <v>35.471839423090913</v>
      </c>
      <c r="AG128" s="6">
        <f t="shared" ca="1" si="74"/>
        <v>36.467420205272731</v>
      </c>
      <c r="AH128" s="6">
        <f t="shared" ca="1" si="74"/>
        <v>37.486605723272724</v>
      </c>
      <c r="AI128" s="6">
        <f t="shared" ca="1" si="74"/>
        <v>38.371341747818171</v>
      </c>
      <c r="AJ128" s="6">
        <f t="shared" ca="1" si="74"/>
        <v>39.429581738181824</v>
      </c>
      <c r="AK128" s="6">
        <f t="shared" ca="1" si="74"/>
        <v>40.751894266029254</v>
      </c>
      <c r="AL128" s="6">
        <f t="shared" ca="1" si="74"/>
        <v>42.258526386844274</v>
      </c>
      <c r="AM128" s="6">
        <f t="shared" ca="1" si="74"/>
        <v>43.634778392110682</v>
      </c>
      <c r="AN128" s="6">
        <f t="shared" ca="1" si="74"/>
        <v>44.782142683112077</v>
      </c>
      <c r="AO128" s="6">
        <f t="shared" ca="1" si="74"/>
        <v>45.965129110878252</v>
      </c>
      <c r="AP128" s="6">
        <f t="shared" ca="1" si="74"/>
        <v>47.177011257684498</v>
      </c>
      <c r="AQ128" s="6">
        <f t="shared" ca="1" si="74"/>
        <v>48.624030844621437</v>
      </c>
      <c r="AR128" s="6">
        <f t="shared" ca="1" si="74"/>
        <v>49.977065654811639</v>
      </c>
      <c r="AS128" s="6">
        <f t="shared" ca="1" si="74"/>
        <v>51.080397446441715</v>
      </c>
      <c r="AT128" s="6">
        <f ca="1">SUM(AT123:AT127)</f>
        <v>52.124124407964246</v>
      </c>
      <c r="AU128" s="30">
        <f t="shared" si="74"/>
        <v>0</v>
      </c>
      <c r="AV128" s="30">
        <f t="shared" si="74"/>
        <v>0</v>
      </c>
      <c r="AW128" s="30">
        <f t="shared" si="74"/>
        <v>0</v>
      </c>
      <c r="AX128" s="30">
        <f t="shared" si="74"/>
        <v>0</v>
      </c>
      <c r="AY128" s="30">
        <f t="shared" si="74"/>
        <v>0</v>
      </c>
      <c r="AZ128" s="30">
        <f t="shared" si="74"/>
        <v>0</v>
      </c>
      <c r="BA128" s="30">
        <f t="shared" si="74"/>
        <v>0</v>
      </c>
      <c r="BB128" s="30">
        <f t="shared" si="74"/>
        <v>0</v>
      </c>
      <c r="BC128" s="30">
        <f t="shared" si="74"/>
        <v>0</v>
      </c>
      <c r="BD128" s="30">
        <f t="shared" si="74"/>
        <v>0</v>
      </c>
      <c r="BE128" s="30">
        <f t="shared" si="74"/>
        <v>0</v>
      </c>
      <c r="BF128" s="30">
        <f t="shared" si="74"/>
        <v>0</v>
      </c>
      <c r="BG128" s="30">
        <f t="shared" si="74"/>
        <v>0</v>
      </c>
      <c r="BH128" s="30">
        <f t="shared" si="74"/>
        <v>0</v>
      </c>
      <c r="BI128" s="30">
        <f t="shared" si="74"/>
        <v>0</v>
      </c>
      <c r="BJ128" s="30">
        <f t="shared" si="74"/>
        <v>0</v>
      </c>
      <c r="BK128" s="30">
        <f t="shared" si="74"/>
        <v>0</v>
      </c>
      <c r="BL128" s="30">
        <f t="shared" si="74"/>
        <v>0</v>
      </c>
      <c r="BM128" s="30">
        <f t="shared" si="74"/>
        <v>0</v>
      </c>
      <c r="BN128" s="30">
        <f t="shared" si="74"/>
        <v>0</v>
      </c>
      <c r="BO128" s="30">
        <f t="shared" si="74"/>
        <v>0</v>
      </c>
      <c r="BP128" s="30">
        <f t="shared" si="74"/>
        <v>0</v>
      </c>
      <c r="BQ128" s="30">
        <f t="shared" si="74"/>
        <v>0</v>
      </c>
      <c r="BR128" s="30">
        <f t="shared" si="74"/>
        <v>0</v>
      </c>
      <c r="BS128" s="30">
        <f t="shared" si="74"/>
        <v>0</v>
      </c>
      <c r="BT128" s="30">
        <f t="shared" si="74"/>
        <v>0</v>
      </c>
      <c r="BU128" s="30">
        <f t="shared" si="74"/>
        <v>0</v>
      </c>
      <c r="BV128" s="30">
        <f t="shared" si="74"/>
        <v>0</v>
      </c>
      <c r="BW128" s="30">
        <f t="shared" si="74"/>
        <v>0</v>
      </c>
      <c r="BX128" s="30">
        <f t="shared" si="74"/>
        <v>0</v>
      </c>
      <c r="BY128" s="30">
        <f t="shared" si="74"/>
        <v>0</v>
      </c>
      <c r="BZ128" s="30">
        <f t="shared" si="74"/>
        <v>0</v>
      </c>
      <c r="CA128" s="30">
        <f t="shared" si="74"/>
        <v>0</v>
      </c>
      <c r="CB128" s="30">
        <f t="shared" si="74"/>
        <v>0</v>
      </c>
      <c r="CC128" s="30">
        <f t="shared" si="74"/>
        <v>0</v>
      </c>
      <c r="CD128" s="30">
        <f t="shared" si="74"/>
        <v>0</v>
      </c>
      <c r="CE128" s="251">
        <f t="shared" si="74"/>
        <v>0</v>
      </c>
      <c r="CF128" s="257"/>
    </row>
    <row r="129" spans="2:84" x14ac:dyDescent="0.25">
      <c r="B129" s="307" t="s">
        <v>1</v>
      </c>
      <c r="C129" s="54" t="s">
        <v>11</v>
      </c>
      <c r="E129" s="35">
        <f>'Life&amp;Use'!J13</f>
        <v>9.5</v>
      </c>
      <c r="F129" s="64"/>
      <c r="G129" s="211"/>
      <c r="H129" s="211"/>
      <c r="I129" s="211"/>
      <c r="J129" s="211"/>
      <c r="K129" s="211"/>
      <c r="L129" s="211"/>
      <c r="M129" s="211"/>
      <c r="N129" s="211"/>
      <c r="O129" s="211"/>
      <c r="P129" s="211"/>
      <c r="Q129" s="211"/>
      <c r="R129" s="211"/>
      <c r="S129" s="211"/>
      <c r="T129" s="211"/>
      <c r="U129" s="211"/>
      <c r="V129" s="211"/>
      <c r="W129" s="52">
        <f ca="1">0.001*Stock!W129*$E129</f>
        <v>0.74986113437735513</v>
      </c>
      <c r="X129" s="52">
        <f ca="1">0.001*Stock!X129*$E129</f>
        <v>0.83106792708595001</v>
      </c>
      <c r="Y129" s="52">
        <f ca="1">0.001*Stock!Y129*$E129</f>
        <v>0.92763103009550008</v>
      </c>
      <c r="Z129" s="52">
        <f ca="1">0.001*Stock!Z129*$E129</f>
        <v>1.0556122556616667</v>
      </c>
      <c r="AA129" s="52">
        <f ca="1">0.001*Stock!AA129*$E129</f>
        <v>1.2196284322166668</v>
      </c>
      <c r="AB129" s="52">
        <f ca="1">0.001*Stock!AB129*$E129</f>
        <v>1.4280464061666664</v>
      </c>
      <c r="AC129" s="52">
        <f ca="1">0.001*Stock!AC129*$E129</f>
        <v>1.6727108216666668</v>
      </c>
      <c r="AD129" s="52">
        <f ca="1">0.001*Stock!AD129*$E129</f>
        <v>1.9568046166666668</v>
      </c>
      <c r="AE129" s="52">
        <f ca="1">0.001*Stock!AE129*$E129</f>
        <v>2.268242166666667</v>
      </c>
      <c r="AF129" s="52">
        <f ca="1">0.001*Stock!AF129*$E129</f>
        <v>2.5961283333333331</v>
      </c>
      <c r="AG129" s="52">
        <f ca="1">0.001*Stock!AG129*$E129</f>
        <v>2.9269500000000006</v>
      </c>
      <c r="AH129" s="52">
        <f ca="1">0.001*Stock!AH129*$E129</f>
        <v>3.2610333333333332</v>
      </c>
      <c r="AI129" s="52">
        <f ca="1">0.001*Stock!AI129*$E129</f>
        <v>3.5960666666666667</v>
      </c>
      <c r="AJ129" s="52">
        <f ca="1">0.001*Stock!AJ129*$E129</f>
        <v>3.9337755229999996</v>
      </c>
      <c r="AK129" s="52">
        <f ca="1">0.001*Stock!AK129*$E129</f>
        <v>4.3339066608933337</v>
      </c>
      <c r="AL129" s="52">
        <f ca="1">0.001*Stock!AL129*$E129</f>
        <v>5.0027502086399993</v>
      </c>
      <c r="AM129" s="52">
        <f ca="1">0.001*Stock!AM129*$E129</f>
        <v>5.9836849000533334</v>
      </c>
      <c r="AN129" s="52">
        <f ca="1">0.001*Stock!AN129*$E129</f>
        <v>7.3201973099066668</v>
      </c>
      <c r="AO129" s="52">
        <f ca="1">0.001*Stock!AO129*$E129</f>
        <v>8.7933306432400009</v>
      </c>
      <c r="AP129" s="52">
        <f ca="1">0.001*Stock!AP129*$E129</f>
        <v>10.370054716373335</v>
      </c>
      <c r="AQ129" s="52">
        <f ca="1">0.001*Stock!AQ129*$E129</f>
        <v>11.814076401706666</v>
      </c>
      <c r="AR129" s="52">
        <f ca="1">0.001*Stock!AR129*$E129</f>
        <v>13.047787809040001</v>
      </c>
      <c r="AS129" s="52">
        <f ca="1">0.001*Stock!AS129*$E129</f>
        <v>13.942308476573336</v>
      </c>
      <c r="AT129" s="52">
        <f ca="1">0.001*Stock!AT129*$E129</f>
        <v>14.542664865240003</v>
      </c>
      <c r="AU129" s="214">
        <f>0.001*Stock!AU129*$E129</f>
        <v>0</v>
      </c>
      <c r="AV129" s="214">
        <f>0.001*Stock!AV129*$E129</f>
        <v>0</v>
      </c>
      <c r="AW129" s="214">
        <f>0.001*Stock!AW129*$E129</f>
        <v>0</v>
      </c>
      <c r="AX129" s="218">
        <f>0.001*Stock!AX129*(2*$E129/3+$F129/3)</f>
        <v>0</v>
      </c>
      <c r="AY129" s="218">
        <f>0.001*Stock!AY129*($E129/3+2*$F129/3)</f>
        <v>0</v>
      </c>
      <c r="AZ129" s="214">
        <f>0.001*Stock!AZ129*$F129</f>
        <v>0</v>
      </c>
      <c r="BA129" s="214">
        <f>0.001*Stock!BA129*$F129</f>
        <v>0</v>
      </c>
      <c r="BB129" s="214">
        <f>0.001*Stock!BB129*$F129</f>
        <v>0</v>
      </c>
      <c r="BC129" s="214">
        <f>0.001*Stock!BC129*$F129</f>
        <v>0</v>
      </c>
      <c r="BD129" s="214">
        <f>0.001*Stock!BD129*$F129</f>
        <v>0</v>
      </c>
      <c r="BE129" s="214">
        <f>0.001*Stock!BE129*$F129</f>
        <v>0</v>
      </c>
      <c r="BF129" s="214">
        <f>0.001*Stock!BF129*$F129</f>
        <v>0</v>
      </c>
      <c r="BG129" s="214">
        <f>0.001*Stock!BG129*$F129</f>
        <v>0</v>
      </c>
      <c r="BH129" s="214">
        <f>0.001*Stock!BH129*$F129</f>
        <v>0</v>
      </c>
      <c r="BI129" s="214">
        <f>0.001*Stock!BI129*$F129</f>
        <v>0</v>
      </c>
      <c r="BJ129" s="214">
        <f>0.001*Stock!BJ129*$F129</f>
        <v>0</v>
      </c>
      <c r="BK129" s="214">
        <f>0.001*Stock!BK129*$F129</f>
        <v>0</v>
      </c>
      <c r="BL129" s="214">
        <f>0.001*Stock!BL129*$F129</f>
        <v>0</v>
      </c>
      <c r="BM129" s="214">
        <f>0.001*Stock!BM129*$F129</f>
        <v>0</v>
      </c>
      <c r="BN129" s="214">
        <f>0.001*Stock!BN129*$F129</f>
        <v>0</v>
      </c>
      <c r="BO129" s="214">
        <f>0.001*Stock!BO129*$F129</f>
        <v>0</v>
      </c>
      <c r="BP129" s="214">
        <f>0.001*Stock!BP129*$F129</f>
        <v>0</v>
      </c>
      <c r="BQ129" s="214">
        <f>0.001*Stock!BQ129*$F129</f>
        <v>0</v>
      </c>
      <c r="BR129" s="214">
        <f>0.001*Stock!BR129*$F129</f>
        <v>0</v>
      </c>
      <c r="BS129" s="214">
        <f>0.001*Stock!BS129*$F129</f>
        <v>0</v>
      </c>
      <c r="BT129" s="214">
        <f>0.001*Stock!BT129*$F129</f>
        <v>0</v>
      </c>
      <c r="BU129" s="214">
        <f>0.001*Stock!BU129*$F129</f>
        <v>0</v>
      </c>
      <c r="BV129" s="214">
        <f>0.001*Stock!BV129*$F129</f>
        <v>0</v>
      </c>
      <c r="BW129" s="214">
        <f>0.001*Stock!BW129*$F129</f>
        <v>0</v>
      </c>
      <c r="BX129" s="214">
        <f>0.001*Stock!BX129*$F129</f>
        <v>0</v>
      </c>
      <c r="BY129" s="214">
        <f>0.001*Stock!BY129*$F129</f>
        <v>0</v>
      </c>
      <c r="BZ129" s="214">
        <f>0.001*Stock!BZ129*$F129</f>
        <v>0</v>
      </c>
      <c r="CA129" s="214">
        <f>0.001*Stock!CA129*$F129</f>
        <v>0</v>
      </c>
      <c r="CB129" s="214">
        <f>0.001*Stock!CB129*$F129</f>
        <v>0</v>
      </c>
      <c r="CC129" s="214">
        <f>0.001*Stock!CC129*$F129</f>
        <v>0</v>
      </c>
      <c r="CD129" s="214">
        <f>0.001*Stock!CD129*$F129</f>
        <v>0</v>
      </c>
      <c r="CE129" s="250">
        <f>0.001*Stock!CE129*$F129</f>
        <v>0</v>
      </c>
      <c r="CF129" s="256"/>
    </row>
    <row r="130" spans="2:84" x14ac:dyDescent="0.25">
      <c r="B130" s="307"/>
      <c r="C130" s="54" t="s">
        <v>12</v>
      </c>
      <c r="E130" s="35">
        <f>'Life&amp;Use'!K13</f>
        <v>11.5</v>
      </c>
      <c r="F130" s="64"/>
      <c r="G130" s="211"/>
      <c r="H130" s="211"/>
      <c r="I130" s="211"/>
      <c r="J130" s="211"/>
      <c r="K130" s="211"/>
      <c r="L130" s="211"/>
      <c r="M130" s="211"/>
      <c r="N130" s="211"/>
      <c r="O130" s="211"/>
      <c r="P130" s="211"/>
      <c r="Q130" s="211"/>
      <c r="R130" s="211"/>
      <c r="S130" s="211"/>
      <c r="T130" s="211"/>
      <c r="U130" s="211"/>
      <c r="V130" s="211"/>
      <c r="W130" s="52">
        <f ca="1">0.001*Stock!W130*$E130</f>
        <v>0.89717857197412509</v>
      </c>
      <c r="X130" s="52">
        <f ca="1">0.001*Stock!X130*$E130</f>
        <v>0.98269707997125</v>
      </c>
      <c r="Y130" s="52">
        <f ca="1">0.001*Stock!Y130*$E130</f>
        <v>1.0693456444125</v>
      </c>
      <c r="Z130" s="52">
        <f ca="1">0.001*Stock!Z130*$E130</f>
        <v>1.155800827125</v>
      </c>
      <c r="AA130" s="52">
        <f ca="1">0.001*Stock!AA130*$E130</f>
        <v>1.2424463245833333</v>
      </c>
      <c r="AB130" s="52">
        <f ca="1">0.001*Stock!AB130*$E130</f>
        <v>1.3295024458333333</v>
      </c>
      <c r="AC130" s="52">
        <f ca="1">0.001*Stock!AC130*$E130</f>
        <v>1.417007958333333</v>
      </c>
      <c r="AD130" s="52">
        <f ca="1">0.001*Stock!AD130*$E130</f>
        <v>1.5135717333333332</v>
      </c>
      <c r="AE130" s="52">
        <f ca="1">0.001*Stock!AE130*$E130</f>
        <v>1.6173281833333331</v>
      </c>
      <c r="AF130" s="52">
        <f ca="1">0.001*Stock!AF130*$E130</f>
        <v>1.734922583333333</v>
      </c>
      <c r="AG130" s="52">
        <f ca="1">0.001*Stock!AG130*$E130</f>
        <v>1.8630993791666663</v>
      </c>
      <c r="AH130" s="52">
        <f ca="1">0.001*Stock!AH130*$E130</f>
        <v>1.9971466375000002</v>
      </c>
      <c r="AI130" s="52">
        <f ca="1">0.001*Stock!AI130*$E130</f>
        <v>2.1274929083333332</v>
      </c>
      <c r="AJ130" s="52">
        <f ca="1">0.001*Stock!AJ130*$E130</f>
        <v>2.2625350125000003</v>
      </c>
      <c r="AK130" s="52">
        <f ca="1">0.001*Stock!AK130*$E130</f>
        <v>2.4141671829566671</v>
      </c>
      <c r="AL130" s="52">
        <f ca="1">0.001*Stock!AL130*$E130</f>
        <v>2.5846612193266667</v>
      </c>
      <c r="AM130" s="52">
        <f ca="1">0.001*Stock!AM130*$E130</f>
        <v>2.7753879920666669</v>
      </c>
      <c r="AN130" s="52">
        <f ca="1">0.001*Stock!AN130*$E130</f>
        <v>2.988957042843333</v>
      </c>
      <c r="AO130" s="52">
        <f ca="1">0.001*Stock!AO130*$E130</f>
        <v>3.2318707591566667</v>
      </c>
      <c r="AP130" s="52">
        <f ca="1">0.001*Stock!AP130*$E130</f>
        <v>3.4921602308833335</v>
      </c>
      <c r="AQ130" s="52">
        <f ca="1">0.001*Stock!AQ130*$E130</f>
        <v>3.7451886947825006</v>
      </c>
      <c r="AR130" s="52">
        <f ca="1">0.001*Stock!AR130*$E130</f>
        <v>3.9290056858908335</v>
      </c>
      <c r="AS130" s="52">
        <f ca="1">0.001*Stock!AS130*$E130</f>
        <v>4.023565407085</v>
      </c>
      <c r="AT130" s="52">
        <f ca="1">0.001*Stock!AT130*$E130</f>
        <v>4.0239375973591667</v>
      </c>
      <c r="AU130" s="214">
        <f>0.001*Stock!AU130*$E130</f>
        <v>0</v>
      </c>
      <c r="AV130" s="214">
        <f>0.001*Stock!AV130*$E130</f>
        <v>0</v>
      </c>
      <c r="AW130" s="214">
        <f>0.001*Stock!AW130*$E130</f>
        <v>0</v>
      </c>
      <c r="AX130" s="218">
        <f>0.001*Stock!AX130*(2*$E130/3+$F130/3)</f>
        <v>0</v>
      </c>
      <c r="AY130" s="218">
        <f>0.001*Stock!AY130*($E130/3+2*$F130/3)</f>
        <v>0</v>
      </c>
      <c r="AZ130" s="214">
        <f>0.001*Stock!AZ130*$F130</f>
        <v>0</v>
      </c>
      <c r="BA130" s="214">
        <f>0.001*Stock!BA130*$F130</f>
        <v>0</v>
      </c>
      <c r="BB130" s="214">
        <f>0.001*Stock!BB130*$F130</f>
        <v>0</v>
      </c>
      <c r="BC130" s="214">
        <f>0.001*Stock!BC130*$F130</f>
        <v>0</v>
      </c>
      <c r="BD130" s="214">
        <f>0.001*Stock!BD130*$F130</f>
        <v>0</v>
      </c>
      <c r="BE130" s="214">
        <f>0.001*Stock!BE130*$F130</f>
        <v>0</v>
      </c>
      <c r="BF130" s="214">
        <f>0.001*Stock!BF130*$F130</f>
        <v>0</v>
      </c>
      <c r="BG130" s="214">
        <f>0.001*Stock!BG130*$F130</f>
        <v>0</v>
      </c>
      <c r="BH130" s="214">
        <f>0.001*Stock!BH130*$F130</f>
        <v>0</v>
      </c>
      <c r="BI130" s="214">
        <f>0.001*Stock!BI130*$F130</f>
        <v>0</v>
      </c>
      <c r="BJ130" s="214">
        <f>0.001*Stock!BJ130*$F130</f>
        <v>0</v>
      </c>
      <c r="BK130" s="214">
        <f>0.001*Stock!BK130*$F130</f>
        <v>0</v>
      </c>
      <c r="BL130" s="214">
        <f>0.001*Stock!BL130*$F130</f>
        <v>0</v>
      </c>
      <c r="BM130" s="214">
        <f>0.001*Stock!BM130*$F130</f>
        <v>0</v>
      </c>
      <c r="BN130" s="214">
        <f>0.001*Stock!BN130*$F130</f>
        <v>0</v>
      </c>
      <c r="BO130" s="214">
        <f>0.001*Stock!BO130*$F130</f>
        <v>0</v>
      </c>
      <c r="BP130" s="214">
        <f>0.001*Stock!BP130*$F130</f>
        <v>0</v>
      </c>
      <c r="BQ130" s="214">
        <f>0.001*Stock!BQ130*$F130</f>
        <v>0</v>
      </c>
      <c r="BR130" s="214">
        <f>0.001*Stock!BR130*$F130</f>
        <v>0</v>
      </c>
      <c r="BS130" s="214">
        <f>0.001*Stock!BS130*$F130</f>
        <v>0</v>
      </c>
      <c r="BT130" s="214">
        <f>0.001*Stock!BT130*$F130</f>
        <v>0</v>
      </c>
      <c r="BU130" s="214">
        <f>0.001*Stock!BU130*$F130</f>
        <v>0</v>
      </c>
      <c r="BV130" s="214">
        <f>0.001*Stock!BV130*$F130</f>
        <v>0</v>
      </c>
      <c r="BW130" s="214">
        <f>0.001*Stock!BW130*$F130</f>
        <v>0</v>
      </c>
      <c r="BX130" s="214">
        <f>0.001*Stock!BX130*$F130</f>
        <v>0</v>
      </c>
      <c r="BY130" s="214">
        <f>0.001*Stock!BY130*$F130</f>
        <v>0</v>
      </c>
      <c r="BZ130" s="214">
        <f>0.001*Stock!BZ130*$F130</f>
        <v>0</v>
      </c>
      <c r="CA130" s="214">
        <f>0.001*Stock!CA130*$F130</f>
        <v>0</v>
      </c>
      <c r="CB130" s="214">
        <f>0.001*Stock!CB130*$F130</f>
        <v>0</v>
      </c>
      <c r="CC130" s="214">
        <f>0.001*Stock!CC130*$F130</f>
        <v>0</v>
      </c>
      <c r="CD130" s="214">
        <f>0.001*Stock!CD130*$F130</f>
        <v>0</v>
      </c>
      <c r="CE130" s="250">
        <f>0.001*Stock!CE130*$F130</f>
        <v>0</v>
      </c>
      <c r="CF130" s="256"/>
    </row>
    <row r="131" spans="2:84" x14ac:dyDescent="0.25">
      <c r="B131" s="307"/>
      <c r="C131" s="3" t="s">
        <v>76</v>
      </c>
      <c r="E131" s="35">
        <f ca="1">(SUM(W131:AW131))/(SUM(Stock!W131:AW131))*1000</f>
        <v>10.033495992716439</v>
      </c>
      <c r="F131" s="64"/>
      <c r="G131" s="20"/>
      <c r="H131" s="20"/>
      <c r="I131" s="20"/>
      <c r="J131" s="20"/>
      <c r="K131" s="20"/>
      <c r="L131" s="20"/>
      <c r="M131" s="20"/>
      <c r="N131" s="20"/>
      <c r="O131" s="20"/>
      <c r="P131" s="20"/>
      <c r="Q131" s="20"/>
      <c r="R131" s="20"/>
      <c r="S131" s="20"/>
      <c r="T131" s="20"/>
      <c r="U131" s="20"/>
      <c r="V131" s="20"/>
      <c r="W131" s="6">
        <f t="shared" ref="W131" ca="1" si="75">SUM(W129:W130)</f>
        <v>1.6470397063514803</v>
      </c>
      <c r="X131" s="6">
        <f t="shared" ref="X131:CE131" ca="1" si="76">SUM(X129:X130)</f>
        <v>1.8137650070572</v>
      </c>
      <c r="Y131" s="6">
        <f t="shared" ca="1" si="76"/>
        <v>1.9969766745080002</v>
      </c>
      <c r="Z131" s="6">
        <f t="shared" ca="1" si="76"/>
        <v>2.2114130827866667</v>
      </c>
      <c r="AA131" s="6">
        <f t="shared" ca="1" si="76"/>
        <v>2.4620747567999999</v>
      </c>
      <c r="AB131" s="6">
        <f t="shared" ca="1" si="76"/>
        <v>2.7575488519999998</v>
      </c>
      <c r="AC131" s="6">
        <f t="shared" ca="1" si="76"/>
        <v>3.0897187800000001</v>
      </c>
      <c r="AD131" s="6">
        <f t="shared" ca="1" si="76"/>
        <v>3.47037635</v>
      </c>
      <c r="AE131" s="6">
        <f t="shared" ca="1" si="76"/>
        <v>3.8855703500000001</v>
      </c>
      <c r="AF131" s="6">
        <f t="shared" ca="1" si="76"/>
        <v>4.3310509166666664</v>
      </c>
      <c r="AG131" s="6">
        <f t="shared" ca="1" si="76"/>
        <v>4.7900493791666667</v>
      </c>
      <c r="AH131" s="6">
        <f t="shared" ca="1" si="76"/>
        <v>5.2581799708333339</v>
      </c>
      <c r="AI131" s="6">
        <f t="shared" ca="1" si="76"/>
        <v>5.7235595749999995</v>
      </c>
      <c r="AJ131" s="6">
        <f t="shared" ca="1" si="76"/>
        <v>6.1963105355000003</v>
      </c>
      <c r="AK131" s="6">
        <f t="shared" ca="1" si="76"/>
        <v>6.7480738438500012</v>
      </c>
      <c r="AL131" s="6">
        <f t="shared" ca="1" si="76"/>
        <v>7.587411427966666</v>
      </c>
      <c r="AM131" s="6">
        <f t="shared" ca="1" si="76"/>
        <v>8.7590728921200007</v>
      </c>
      <c r="AN131" s="6">
        <f t="shared" ca="1" si="76"/>
        <v>10.309154352749999</v>
      </c>
      <c r="AO131" s="6">
        <f t="shared" ca="1" si="76"/>
        <v>12.025201402396668</v>
      </c>
      <c r="AP131" s="6">
        <f t="shared" ca="1" si="76"/>
        <v>13.862214947256669</v>
      </c>
      <c r="AQ131" s="6">
        <f t="shared" ca="1" si="76"/>
        <v>15.559265096489167</v>
      </c>
      <c r="AR131" s="6">
        <f t="shared" ca="1" si="76"/>
        <v>16.976793494930835</v>
      </c>
      <c r="AS131" s="6">
        <f t="shared" ca="1" si="76"/>
        <v>17.965873883658336</v>
      </c>
      <c r="AT131" s="6">
        <f ca="1">SUM(AT129:AT130)</f>
        <v>18.566602462599171</v>
      </c>
      <c r="AU131" s="30">
        <f t="shared" si="76"/>
        <v>0</v>
      </c>
      <c r="AV131" s="30">
        <f t="shared" si="76"/>
        <v>0</v>
      </c>
      <c r="AW131" s="30">
        <f t="shared" si="76"/>
        <v>0</v>
      </c>
      <c r="AX131" s="30">
        <f t="shared" si="76"/>
        <v>0</v>
      </c>
      <c r="AY131" s="30">
        <f t="shared" si="76"/>
        <v>0</v>
      </c>
      <c r="AZ131" s="30">
        <f t="shared" si="76"/>
        <v>0</v>
      </c>
      <c r="BA131" s="30">
        <f t="shared" si="76"/>
        <v>0</v>
      </c>
      <c r="BB131" s="30">
        <f t="shared" si="76"/>
        <v>0</v>
      </c>
      <c r="BC131" s="30">
        <f t="shared" si="76"/>
        <v>0</v>
      </c>
      <c r="BD131" s="30">
        <f t="shared" si="76"/>
        <v>0</v>
      </c>
      <c r="BE131" s="30">
        <f t="shared" si="76"/>
        <v>0</v>
      </c>
      <c r="BF131" s="30">
        <f t="shared" si="76"/>
        <v>0</v>
      </c>
      <c r="BG131" s="30">
        <f t="shared" si="76"/>
        <v>0</v>
      </c>
      <c r="BH131" s="30">
        <f t="shared" si="76"/>
        <v>0</v>
      </c>
      <c r="BI131" s="30">
        <f t="shared" si="76"/>
        <v>0</v>
      </c>
      <c r="BJ131" s="30">
        <f t="shared" si="76"/>
        <v>0</v>
      </c>
      <c r="BK131" s="30">
        <f t="shared" si="76"/>
        <v>0</v>
      </c>
      <c r="BL131" s="30">
        <f t="shared" si="76"/>
        <v>0</v>
      </c>
      <c r="BM131" s="30">
        <f t="shared" si="76"/>
        <v>0</v>
      </c>
      <c r="BN131" s="30">
        <f t="shared" si="76"/>
        <v>0</v>
      </c>
      <c r="BO131" s="30">
        <f t="shared" si="76"/>
        <v>0</v>
      </c>
      <c r="BP131" s="30">
        <f t="shared" si="76"/>
        <v>0</v>
      </c>
      <c r="BQ131" s="30">
        <f t="shared" si="76"/>
        <v>0</v>
      </c>
      <c r="BR131" s="30">
        <f t="shared" si="76"/>
        <v>0</v>
      </c>
      <c r="BS131" s="30">
        <f t="shared" si="76"/>
        <v>0</v>
      </c>
      <c r="BT131" s="30">
        <f t="shared" si="76"/>
        <v>0</v>
      </c>
      <c r="BU131" s="30">
        <f t="shared" si="76"/>
        <v>0</v>
      </c>
      <c r="BV131" s="30">
        <f t="shared" si="76"/>
        <v>0</v>
      </c>
      <c r="BW131" s="30">
        <f t="shared" si="76"/>
        <v>0</v>
      </c>
      <c r="BX131" s="30">
        <f t="shared" si="76"/>
        <v>0</v>
      </c>
      <c r="BY131" s="30">
        <f t="shared" si="76"/>
        <v>0</v>
      </c>
      <c r="BZ131" s="30">
        <f t="shared" si="76"/>
        <v>0</v>
      </c>
      <c r="CA131" s="30">
        <f t="shared" si="76"/>
        <v>0</v>
      </c>
      <c r="CB131" s="30">
        <f t="shared" si="76"/>
        <v>0</v>
      </c>
      <c r="CC131" s="30">
        <f t="shared" si="76"/>
        <v>0</v>
      </c>
      <c r="CD131" s="30">
        <f t="shared" si="76"/>
        <v>0</v>
      </c>
      <c r="CE131" s="251">
        <f t="shared" si="76"/>
        <v>0</v>
      </c>
      <c r="CF131" s="257"/>
    </row>
    <row r="132" spans="2:84" ht="24" x14ac:dyDescent="0.25">
      <c r="B132" s="307" t="s">
        <v>73</v>
      </c>
      <c r="C132" s="54" t="s">
        <v>13</v>
      </c>
      <c r="E132" s="35">
        <f>'Life&amp;Use'!M13</f>
        <v>35</v>
      </c>
      <c r="F132" s="64"/>
      <c r="G132" s="211"/>
      <c r="H132" s="211"/>
      <c r="I132" s="211"/>
      <c r="J132" s="211"/>
      <c r="K132" s="211"/>
      <c r="L132" s="211"/>
      <c r="M132" s="211"/>
      <c r="N132" s="211"/>
      <c r="O132" s="211"/>
      <c r="P132" s="211"/>
      <c r="Q132" s="211"/>
      <c r="R132" s="211"/>
      <c r="S132" s="211"/>
      <c r="T132" s="211"/>
      <c r="U132" s="211"/>
      <c r="V132" s="211"/>
      <c r="W132" s="52">
        <f ca="1">0.001*Stock!W132*$E132</f>
        <v>0.44577497406335465</v>
      </c>
      <c r="X132" s="52">
        <f ca="1">0.001*Stock!X132*$E132</f>
        <v>0.54703837512620201</v>
      </c>
      <c r="Y132" s="52">
        <f ca="1">0.001*Stock!Y132*$E132</f>
        <v>0.68275678975797793</v>
      </c>
      <c r="Z132" s="52">
        <f ca="1">0.001*Stock!Z132*$E132</f>
        <v>0.84967399029550517</v>
      </c>
      <c r="AA132" s="52">
        <f ca="1">0.001*Stock!AA132*$E132</f>
        <v>1.0433987570183789</v>
      </c>
      <c r="AB132" s="52">
        <f ca="1">0.001*Stock!AB132*$E132</f>
        <v>1.2638358360639819</v>
      </c>
      <c r="AC132" s="52">
        <f ca="1">0.001*Stock!AC132*$E132</f>
        <v>1.4987690754422047</v>
      </c>
      <c r="AD132" s="52">
        <f ca="1">0.001*Stock!AD132*$E132</f>
        <v>1.7368095904224146</v>
      </c>
      <c r="AE132" s="52">
        <f ca="1">0.001*Stock!AE132*$E132</f>
        <v>1.9774576214743631</v>
      </c>
      <c r="AF132" s="52">
        <f ca="1">0.001*Stock!AF132*$E132</f>
        <v>2.220093320284247</v>
      </c>
      <c r="AG132" s="52">
        <f ca="1">0.001*Stock!AG132*$E132</f>
        <v>2.4640588932418503</v>
      </c>
      <c r="AH132" s="52">
        <f ca="1">0.001*Stock!AH132*$E132</f>
        <v>2.7089013561735067</v>
      </c>
      <c r="AI132" s="52">
        <f ca="1">0.001*Stock!AI132*$E132</f>
        <v>2.9538884008668158</v>
      </c>
      <c r="AJ132" s="52">
        <f ca="1">0.001*Stock!AJ132*$E132</f>
        <v>3.1971432361270979</v>
      </c>
      <c r="AK132" s="52">
        <f ca="1">0.001*Stock!AK132*$E132</f>
        <v>3.4355528685233123</v>
      </c>
      <c r="AL132" s="52">
        <f ca="1">0.001*Stock!AL132*$E132</f>
        <v>3.6639178137508503</v>
      </c>
      <c r="AM132" s="52">
        <f ca="1">0.001*Stock!AM132*$E132</f>
        <v>3.8760531626046237</v>
      </c>
      <c r="AN132" s="52">
        <f ca="1">0.001*Stock!AN132*$E132</f>
        <v>4.0670560115546701</v>
      </c>
      <c r="AO132" s="52">
        <f ca="1">0.001*Stock!AO132*$E132</f>
        <v>4.2336656088980975</v>
      </c>
      <c r="AP132" s="52">
        <f ca="1">0.001*Stock!AP132*$E132</f>
        <v>4.3765211312991887</v>
      </c>
      <c r="AQ132" s="52">
        <f ca="1">0.001*Stock!AQ132*$E132</f>
        <v>4.4918668808517817</v>
      </c>
      <c r="AR132" s="52">
        <f ca="1">0.001*Stock!AR132*$E132</f>
        <v>4.5785195058183508</v>
      </c>
      <c r="AS132" s="52">
        <f ca="1">0.001*Stock!AS132*$E132</f>
        <v>4.6562927648659134</v>
      </c>
      <c r="AT132" s="52">
        <f ca="1">0.001*Stock!AT132*$E132</f>
        <v>4.7809722374412136</v>
      </c>
      <c r="AU132" s="214">
        <f>0.001*Stock!AU132*$E132</f>
        <v>0</v>
      </c>
      <c r="AV132" s="214">
        <f>0.001*Stock!AV132*$E132</f>
        <v>0</v>
      </c>
      <c r="AW132" s="214">
        <f>0.001*Stock!AW132*$E132</f>
        <v>0</v>
      </c>
      <c r="AX132" s="218">
        <f>0.001*Stock!AX132*(2*$E132/3+$F132/3)</f>
        <v>0</v>
      </c>
      <c r="AY132" s="218">
        <f>0.001*Stock!AY132*($E132/3+2*$F132/3)</f>
        <v>0</v>
      </c>
      <c r="AZ132" s="214">
        <f>0.001*Stock!AZ132*$F132</f>
        <v>0</v>
      </c>
      <c r="BA132" s="214">
        <f>0.001*Stock!BA132*$F132</f>
        <v>0</v>
      </c>
      <c r="BB132" s="214">
        <f>0.001*Stock!BB132*$F132</f>
        <v>0</v>
      </c>
      <c r="BC132" s="214">
        <f>0.001*Stock!BC132*$F132</f>
        <v>0</v>
      </c>
      <c r="BD132" s="214">
        <f>0.001*Stock!BD132*$F132</f>
        <v>0</v>
      </c>
      <c r="BE132" s="214">
        <f>0.001*Stock!BE132*$F132</f>
        <v>0</v>
      </c>
      <c r="BF132" s="214">
        <f>0.001*Stock!BF132*$F132</f>
        <v>0</v>
      </c>
      <c r="BG132" s="214">
        <f>0.001*Stock!BG132*$F132</f>
        <v>0</v>
      </c>
      <c r="BH132" s="214">
        <f>0.001*Stock!BH132*$F132</f>
        <v>0</v>
      </c>
      <c r="BI132" s="214">
        <f>0.001*Stock!BI132*$F132</f>
        <v>0</v>
      </c>
      <c r="BJ132" s="214">
        <f>0.001*Stock!BJ132*$F132</f>
        <v>0</v>
      </c>
      <c r="BK132" s="214">
        <f>0.001*Stock!BK132*$F132</f>
        <v>0</v>
      </c>
      <c r="BL132" s="214">
        <f>0.001*Stock!BL132*$F132</f>
        <v>0</v>
      </c>
      <c r="BM132" s="214">
        <f>0.001*Stock!BM132*$F132</f>
        <v>0</v>
      </c>
      <c r="BN132" s="214">
        <f>0.001*Stock!BN132*$F132</f>
        <v>0</v>
      </c>
      <c r="BO132" s="214">
        <f>0.001*Stock!BO132*$F132</f>
        <v>0</v>
      </c>
      <c r="BP132" s="214">
        <f>0.001*Stock!BP132*$F132</f>
        <v>0</v>
      </c>
      <c r="BQ132" s="214">
        <f>0.001*Stock!BQ132*$F132</f>
        <v>0</v>
      </c>
      <c r="BR132" s="214">
        <f>0.001*Stock!BR132*$F132</f>
        <v>0</v>
      </c>
      <c r="BS132" s="214">
        <f>0.001*Stock!BS132*$F132</f>
        <v>0</v>
      </c>
      <c r="BT132" s="214">
        <f>0.001*Stock!BT132*$F132</f>
        <v>0</v>
      </c>
      <c r="BU132" s="214">
        <f>0.001*Stock!BU132*$F132</f>
        <v>0</v>
      </c>
      <c r="BV132" s="214">
        <f>0.001*Stock!BV132*$F132</f>
        <v>0</v>
      </c>
      <c r="BW132" s="214">
        <f>0.001*Stock!BW132*$F132</f>
        <v>0</v>
      </c>
      <c r="BX132" s="214">
        <f>0.001*Stock!BX132*$F132</f>
        <v>0</v>
      </c>
      <c r="BY132" s="214">
        <f>0.001*Stock!BY132*$F132</f>
        <v>0</v>
      </c>
      <c r="BZ132" s="214">
        <f>0.001*Stock!BZ132*$F132</f>
        <v>0</v>
      </c>
      <c r="CA132" s="214">
        <f>0.001*Stock!CA132*$F132</f>
        <v>0</v>
      </c>
      <c r="CB132" s="214">
        <f>0.001*Stock!CB132*$F132</f>
        <v>0</v>
      </c>
      <c r="CC132" s="214">
        <f>0.001*Stock!CC132*$F132</f>
        <v>0</v>
      </c>
      <c r="CD132" s="214">
        <f>0.001*Stock!CD132*$F132</f>
        <v>0</v>
      </c>
      <c r="CE132" s="250">
        <f>0.001*Stock!CE132*$F132</f>
        <v>0</v>
      </c>
      <c r="CF132" s="256"/>
    </row>
    <row r="133" spans="2:84" x14ac:dyDescent="0.25">
      <c r="B133" s="307"/>
      <c r="C133" s="54" t="s">
        <v>14</v>
      </c>
      <c r="E133" s="35">
        <f>'Life&amp;Use'!N13</f>
        <v>250</v>
      </c>
      <c r="F133" s="64"/>
      <c r="G133" s="211"/>
      <c r="H133" s="211"/>
      <c r="I133" s="211"/>
      <c r="J133" s="211"/>
      <c r="K133" s="211"/>
      <c r="L133" s="211"/>
      <c r="M133" s="211"/>
      <c r="N133" s="211"/>
      <c r="O133" s="211"/>
      <c r="P133" s="211"/>
      <c r="Q133" s="211"/>
      <c r="R133" s="211"/>
      <c r="S133" s="211"/>
      <c r="T133" s="211"/>
      <c r="U133" s="211"/>
      <c r="V133" s="211"/>
      <c r="W133" s="52">
        <f ca="1">0.001*Stock!W133*$E133</f>
        <v>1.4566666666666663</v>
      </c>
      <c r="X133" s="52">
        <f ca="1">0.001*Stock!X133*$E133</f>
        <v>2.5499999999999994</v>
      </c>
      <c r="Y133" s="52">
        <f ca="1">0.001*Stock!Y133*$E133</f>
        <v>4.4999999999999991</v>
      </c>
      <c r="Z133" s="52">
        <f ca="1">0.001*Stock!Z133*$E133</f>
        <v>6.8703703703703685</v>
      </c>
      <c r="AA133" s="52">
        <f ca="1">0.001*Stock!AA133*$E133</f>
        <v>8.5925925925925934</v>
      </c>
      <c r="AB133" s="52">
        <f ca="1">0.001*Stock!AB133*$E133</f>
        <v>9.5185185185185173</v>
      </c>
      <c r="AC133" s="52">
        <f ca="1">0.001*Stock!AC133*$E133</f>
        <v>9.9259259259259256</v>
      </c>
      <c r="AD133" s="52">
        <f ca="1">0.001*Stock!AD133*$E133</f>
        <v>9.9999999999999982</v>
      </c>
      <c r="AE133" s="52">
        <f ca="1">0.001*Stock!AE133*$E133</f>
        <v>9.9999999999999982</v>
      </c>
      <c r="AF133" s="52">
        <f ca="1">0.001*Stock!AF133*$E133</f>
        <v>9.9999999999999982</v>
      </c>
      <c r="AG133" s="52">
        <f ca="1">0.001*Stock!AG133*$E133</f>
        <v>9.9999999999999982</v>
      </c>
      <c r="AH133" s="52">
        <f ca="1">0.001*Stock!AH133*$E133</f>
        <v>9.9999999999999982</v>
      </c>
      <c r="AI133" s="52">
        <f ca="1">0.001*Stock!AI133*$E133</f>
        <v>9.9999999999999982</v>
      </c>
      <c r="AJ133" s="52">
        <f ca="1">0.001*Stock!AJ133*$E133</f>
        <v>9.9999999999999982</v>
      </c>
      <c r="AK133" s="52">
        <f ca="1">0.001*Stock!AK133*$E133</f>
        <v>9.9999999999999982</v>
      </c>
      <c r="AL133" s="52">
        <f ca="1">0.001*Stock!AL133*$E133</f>
        <v>9.9999999999999982</v>
      </c>
      <c r="AM133" s="52">
        <f ca="1">0.001*Stock!AM133*$E133</f>
        <v>9.4999999999999982</v>
      </c>
      <c r="AN133" s="52">
        <f ca="1">0.001*Stock!AN133*$E133</f>
        <v>8.3333333333333321</v>
      </c>
      <c r="AO133" s="52">
        <f ca="1">0.001*Stock!AO133*$E133</f>
        <v>6.9222222222222216</v>
      </c>
      <c r="AP133" s="52">
        <f ca="1">0.001*Stock!AP133*$E133</f>
        <v>5.8074074074074069</v>
      </c>
      <c r="AQ133" s="52">
        <f ca="1">0.001*Stock!AQ133*$E133</f>
        <v>5.2</v>
      </c>
      <c r="AR133" s="52">
        <f ca="1">0.001*Stock!AR133*$E133</f>
        <v>4.7925925925925918</v>
      </c>
      <c r="AS133" s="52">
        <f ca="1">0.001*Stock!AS133*$E133</f>
        <v>4.5296296296296283</v>
      </c>
      <c r="AT133" s="52">
        <f ca="1">0.001*Stock!AT133*$E133</f>
        <v>4.3518518518518512</v>
      </c>
      <c r="AU133" s="214">
        <f>0.001*Stock!AU133*$E133</f>
        <v>0</v>
      </c>
      <c r="AV133" s="214">
        <f>0.001*Stock!AV133*$E133</f>
        <v>0</v>
      </c>
      <c r="AW133" s="214">
        <f>0.001*Stock!AW133*$E133</f>
        <v>0</v>
      </c>
      <c r="AX133" s="218">
        <f>0.001*Stock!AX133*(2*$E133/3+$F133/3)</f>
        <v>0</v>
      </c>
      <c r="AY133" s="218">
        <f>0.001*Stock!AY133*($E133/3+2*$F133/3)</f>
        <v>0</v>
      </c>
      <c r="AZ133" s="214">
        <f>0.001*Stock!AZ133*$F133</f>
        <v>0</v>
      </c>
      <c r="BA133" s="214">
        <f>0.001*Stock!BA133*$F133</f>
        <v>0</v>
      </c>
      <c r="BB133" s="214">
        <f>0.001*Stock!BB133*$F133</f>
        <v>0</v>
      </c>
      <c r="BC133" s="214">
        <f>0.001*Stock!BC133*$F133</f>
        <v>0</v>
      </c>
      <c r="BD133" s="214">
        <f>0.001*Stock!BD133*$F133</f>
        <v>0</v>
      </c>
      <c r="BE133" s="214">
        <f>0.001*Stock!BE133*$F133</f>
        <v>0</v>
      </c>
      <c r="BF133" s="214">
        <f>0.001*Stock!BF133*$F133</f>
        <v>0</v>
      </c>
      <c r="BG133" s="214">
        <f>0.001*Stock!BG133*$F133</f>
        <v>0</v>
      </c>
      <c r="BH133" s="214">
        <f>0.001*Stock!BH133*$F133</f>
        <v>0</v>
      </c>
      <c r="BI133" s="214">
        <f>0.001*Stock!BI133*$F133</f>
        <v>0</v>
      </c>
      <c r="BJ133" s="214">
        <f>0.001*Stock!BJ133*$F133</f>
        <v>0</v>
      </c>
      <c r="BK133" s="214">
        <f>0.001*Stock!BK133*$F133</f>
        <v>0</v>
      </c>
      <c r="BL133" s="214">
        <f>0.001*Stock!BL133*$F133</f>
        <v>0</v>
      </c>
      <c r="BM133" s="214">
        <f>0.001*Stock!BM133*$F133</f>
        <v>0</v>
      </c>
      <c r="BN133" s="214">
        <f>0.001*Stock!BN133*$F133</f>
        <v>0</v>
      </c>
      <c r="BO133" s="214">
        <f>0.001*Stock!BO133*$F133</f>
        <v>0</v>
      </c>
      <c r="BP133" s="214">
        <f>0.001*Stock!BP133*$F133</f>
        <v>0</v>
      </c>
      <c r="BQ133" s="214">
        <f>0.001*Stock!BQ133*$F133</f>
        <v>0</v>
      </c>
      <c r="BR133" s="214">
        <f>0.001*Stock!BR133*$F133</f>
        <v>0</v>
      </c>
      <c r="BS133" s="214">
        <f>0.001*Stock!BS133*$F133</f>
        <v>0</v>
      </c>
      <c r="BT133" s="214">
        <f>0.001*Stock!BT133*$F133</f>
        <v>0</v>
      </c>
      <c r="BU133" s="214">
        <f>0.001*Stock!BU133*$F133</f>
        <v>0</v>
      </c>
      <c r="BV133" s="214">
        <f>0.001*Stock!BV133*$F133</f>
        <v>0</v>
      </c>
      <c r="BW133" s="214">
        <f>0.001*Stock!BW133*$F133</f>
        <v>0</v>
      </c>
      <c r="BX133" s="214">
        <f>0.001*Stock!BX133*$F133</f>
        <v>0</v>
      </c>
      <c r="BY133" s="214">
        <f>0.001*Stock!BY133*$F133</f>
        <v>0</v>
      </c>
      <c r="BZ133" s="214">
        <f>0.001*Stock!BZ133*$F133</f>
        <v>0</v>
      </c>
      <c r="CA133" s="214">
        <f>0.001*Stock!CA133*$F133</f>
        <v>0</v>
      </c>
      <c r="CB133" s="214">
        <f>0.001*Stock!CB133*$F133</f>
        <v>0</v>
      </c>
      <c r="CC133" s="214">
        <f>0.001*Stock!CC133*$F133</f>
        <v>0</v>
      </c>
      <c r="CD133" s="214">
        <f>0.001*Stock!CD133*$F133</f>
        <v>0</v>
      </c>
      <c r="CE133" s="250">
        <f>0.001*Stock!CE133*$F133</f>
        <v>0</v>
      </c>
      <c r="CF133" s="256"/>
    </row>
    <row r="134" spans="2:84" x14ac:dyDescent="0.25">
      <c r="B134" s="307"/>
      <c r="C134" s="54" t="s">
        <v>15</v>
      </c>
      <c r="E134" s="35">
        <f>'Life&amp;Use'!O13</f>
        <v>35</v>
      </c>
      <c r="F134" s="64"/>
      <c r="G134" s="211"/>
      <c r="H134" s="211"/>
      <c r="I134" s="211"/>
      <c r="J134" s="211"/>
      <c r="K134" s="211"/>
      <c r="L134" s="211"/>
      <c r="M134" s="211"/>
      <c r="N134" s="211"/>
      <c r="O134" s="211"/>
      <c r="P134" s="211"/>
      <c r="Q134" s="211"/>
      <c r="R134" s="211"/>
      <c r="S134" s="211"/>
      <c r="T134" s="211"/>
      <c r="U134" s="211"/>
      <c r="V134" s="211"/>
      <c r="W134" s="52">
        <f ca="1">0.001*Stock!W134*$E134</f>
        <v>1.3700790743793998</v>
      </c>
      <c r="X134" s="52">
        <f ca="1">0.001*Stock!X134*$E134</f>
        <v>1.4815040438659997</v>
      </c>
      <c r="Y134" s="52">
        <f ca="1">0.001*Stock!Y134*$E134</f>
        <v>1.56450352674</v>
      </c>
      <c r="Z134" s="52">
        <f ca="1">0.001*Stock!Z134*$E134</f>
        <v>1.6159191355999998</v>
      </c>
      <c r="AA134" s="52">
        <f ca="1">0.001*Stock!AA134*$E134</f>
        <v>1.632241551111111</v>
      </c>
      <c r="AB134" s="52">
        <f ca="1">0.001*Stock!AB134*$E134</f>
        <v>1.632241551111111</v>
      </c>
      <c r="AC134" s="52">
        <f ca="1">0.001*Stock!AC134*$E134</f>
        <v>1.632241551111111</v>
      </c>
      <c r="AD134" s="52">
        <f ca="1">0.001*Stock!AD134*$E134</f>
        <v>1.632241551111111</v>
      </c>
      <c r="AE134" s="52">
        <f ca="1">0.001*Stock!AE134*$E134</f>
        <v>1.632241551111111</v>
      </c>
      <c r="AF134" s="52">
        <f ca="1">0.001*Stock!AF134*$E134</f>
        <v>1.632241551111111</v>
      </c>
      <c r="AG134" s="52">
        <f ca="1">0.001*Stock!AG134*$E134</f>
        <v>1.632241551111111</v>
      </c>
      <c r="AH134" s="52">
        <f ca="1">0.001*Stock!AH134*$E134</f>
        <v>1.632241551111111</v>
      </c>
      <c r="AI134" s="52">
        <f ca="1">0.001*Stock!AI134*$E134</f>
        <v>1.632241551111111</v>
      </c>
      <c r="AJ134" s="52">
        <f ca="1">0.001*Stock!AJ134*$E134</f>
        <v>1.632241551111111</v>
      </c>
      <c r="AK134" s="52">
        <f ca="1">0.001*Stock!AK134*$E134</f>
        <v>1.632241551111111</v>
      </c>
      <c r="AL134" s="52">
        <f ca="1">0.001*Stock!AL134*$E134</f>
        <v>1.632241551111111</v>
      </c>
      <c r="AM134" s="52">
        <f ca="1">0.001*Stock!AM134*$E134</f>
        <v>1.632241551111111</v>
      </c>
      <c r="AN134" s="52">
        <f ca="1">0.001*Stock!AN134*$E134</f>
        <v>1.632241551111111</v>
      </c>
      <c r="AO134" s="52">
        <f ca="1">0.001*Stock!AO134*$E134</f>
        <v>1.632241551111111</v>
      </c>
      <c r="AP134" s="52">
        <f ca="1">0.001*Stock!AP134*$E134</f>
        <v>1.6349486332136571</v>
      </c>
      <c r="AQ134" s="52">
        <f ca="1">0.001*Stock!AQ134*$E134</f>
        <v>1.6287911574750391</v>
      </c>
      <c r="AR134" s="52">
        <f ca="1">0.001*Stock!AR134*$E134</f>
        <v>1.6059598647603273</v>
      </c>
      <c r="AS134" s="52">
        <f ca="1">0.001*Stock!AS134*$E134</f>
        <v>1.5536700402764028</v>
      </c>
      <c r="AT134" s="52">
        <f ca="1">0.001*Stock!AT134*$E134</f>
        <v>1.4796560561322281</v>
      </c>
      <c r="AU134" s="214">
        <f>0.001*Stock!AU134*$E134</f>
        <v>0</v>
      </c>
      <c r="AV134" s="214">
        <f>0.001*Stock!AV134*$E134</f>
        <v>0</v>
      </c>
      <c r="AW134" s="214">
        <f>0.001*Stock!AW134*$E134</f>
        <v>0</v>
      </c>
      <c r="AX134" s="218">
        <f>0.001*Stock!AX134*(2*$E134/3+$F134/3)</f>
        <v>0</v>
      </c>
      <c r="AY134" s="218">
        <f>0.001*Stock!AY134*($E134/3+2*$F134/3)</f>
        <v>0</v>
      </c>
      <c r="AZ134" s="214">
        <f>0.001*Stock!AZ134*$F134</f>
        <v>0</v>
      </c>
      <c r="BA134" s="214">
        <f>0.001*Stock!BA134*$F134</f>
        <v>0</v>
      </c>
      <c r="BB134" s="214">
        <f>0.001*Stock!BB134*$F134</f>
        <v>0</v>
      </c>
      <c r="BC134" s="214">
        <f>0.001*Stock!BC134*$F134</f>
        <v>0</v>
      </c>
      <c r="BD134" s="214">
        <f>0.001*Stock!BD134*$F134</f>
        <v>0</v>
      </c>
      <c r="BE134" s="214">
        <f>0.001*Stock!BE134*$F134</f>
        <v>0</v>
      </c>
      <c r="BF134" s="214">
        <f>0.001*Stock!BF134*$F134</f>
        <v>0</v>
      </c>
      <c r="BG134" s="214">
        <f>0.001*Stock!BG134*$F134</f>
        <v>0</v>
      </c>
      <c r="BH134" s="214">
        <f>0.001*Stock!BH134*$F134</f>
        <v>0</v>
      </c>
      <c r="BI134" s="214">
        <f>0.001*Stock!BI134*$F134</f>
        <v>0</v>
      </c>
      <c r="BJ134" s="214">
        <f>0.001*Stock!BJ134*$F134</f>
        <v>0</v>
      </c>
      <c r="BK134" s="214">
        <f>0.001*Stock!BK134*$F134</f>
        <v>0</v>
      </c>
      <c r="BL134" s="214">
        <f>0.001*Stock!BL134*$F134</f>
        <v>0</v>
      </c>
      <c r="BM134" s="214">
        <f>0.001*Stock!BM134*$F134</f>
        <v>0</v>
      </c>
      <c r="BN134" s="214">
        <f>0.001*Stock!BN134*$F134</f>
        <v>0</v>
      </c>
      <c r="BO134" s="214">
        <f>0.001*Stock!BO134*$F134</f>
        <v>0</v>
      </c>
      <c r="BP134" s="214">
        <f>0.001*Stock!BP134*$F134</f>
        <v>0</v>
      </c>
      <c r="BQ134" s="214">
        <f>0.001*Stock!BQ134*$F134</f>
        <v>0</v>
      </c>
      <c r="BR134" s="214">
        <f>0.001*Stock!BR134*$F134</f>
        <v>0</v>
      </c>
      <c r="BS134" s="214">
        <f>0.001*Stock!BS134*$F134</f>
        <v>0</v>
      </c>
      <c r="BT134" s="214">
        <f>0.001*Stock!BT134*$F134</f>
        <v>0</v>
      </c>
      <c r="BU134" s="214">
        <f>0.001*Stock!BU134*$F134</f>
        <v>0</v>
      </c>
      <c r="BV134" s="214">
        <f>0.001*Stock!BV134*$F134</f>
        <v>0</v>
      </c>
      <c r="BW134" s="214">
        <f>0.001*Stock!BW134*$F134</f>
        <v>0</v>
      </c>
      <c r="BX134" s="214">
        <f>0.001*Stock!BX134*$F134</f>
        <v>0</v>
      </c>
      <c r="BY134" s="214">
        <f>0.001*Stock!BY134*$F134</f>
        <v>0</v>
      </c>
      <c r="BZ134" s="214">
        <f>0.001*Stock!BZ134*$F134</f>
        <v>0</v>
      </c>
      <c r="CA134" s="214">
        <f>0.001*Stock!CA134*$F134</f>
        <v>0</v>
      </c>
      <c r="CB134" s="214">
        <f>0.001*Stock!CB134*$F134</f>
        <v>0</v>
      </c>
      <c r="CC134" s="214">
        <f>0.001*Stock!CC134*$F134</f>
        <v>0</v>
      </c>
      <c r="CD134" s="214">
        <f>0.001*Stock!CD134*$F134</f>
        <v>0</v>
      </c>
      <c r="CE134" s="250">
        <f>0.001*Stock!CE134*$F134</f>
        <v>0</v>
      </c>
      <c r="CF134" s="256"/>
    </row>
    <row r="135" spans="2:84" x14ac:dyDescent="0.25">
      <c r="B135" s="307"/>
      <c r="C135" s="54" t="s">
        <v>16</v>
      </c>
      <c r="E135" s="35">
        <f>'Life&amp;Use'!P13</f>
        <v>35</v>
      </c>
      <c r="F135" s="64"/>
      <c r="G135" s="211"/>
      <c r="H135" s="211"/>
      <c r="I135" s="211"/>
      <c r="J135" s="211"/>
      <c r="K135" s="211"/>
      <c r="L135" s="211"/>
      <c r="M135" s="211"/>
      <c r="N135" s="211"/>
      <c r="O135" s="211"/>
      <c r="P135" s="211"/>
      <c r="Q135" s="211"/>
      <c r="R135" s="211"/>
      <c r="S135" s="211"/>
      <c r="T135" s="211"/>
      <c r="U135" s="211"/>
      <c r="V135" s="211"/>
      <c r="W135" s="52">
        <f ca="1">0.001*Stock!W135*$E135</f>
        <v>0</v>
      </c>
      <c r="X135" s="52">
        <f ca="1">0.001*Stock!X135*$E135</f>
        <v>0</v>
      </c>
      <c r="Y135" s="52">
        <f ca="1">0.001*Stock!Y135*$E135</f>
        <v>0</v>
      </c>
      <c r="Z135" s="52">
        <f ca="1">0.001*Stock!Z135*$E135</f>
        <v>0</v>
      </c>
      <c r="AA135" s="52">
        <f ca="1">0.001*Stock!AA135*$E135</f>
        <v>0</v>
      </c>
      <c r="AB135" s="52">
        <f ca="1">0.001*Stock!AB135*$E135</f>
        <v>0</v>
      </c>
      <c r="AC135" s="52">
        <f ca="1">0.001*Stock!AC135*$E135</f>
        <v>0</v>
      </c>
      <c r="AD135" s="52">
        <f ca="1">0.001*Stock!AD135*$E135</f>
        <v>0</v>
      </c>
      <c r="AE135" s="52">
        <f ca="1">0.001*Stock!AE135*$E135</f>
        <v>0</v>
      </c>
      <c r="AF135" s="52">
        <f ca="1">0.001*Stock!AF135*$E135</f>
        <v>0</v>
      </c>
      <c r="AG135" s="52">
        <f ca="1">0.001*Stock!AG135*$E135</f>
        <v>0</v>
      </c>
      <c r="AH135" s="52">
        <f ca="1">0.001*Stock!AH135*$E135</f>
        <v>0</v>
      </c>
      <c r="AI135" s="52">
        <f ca="1">0.001*Stock!AI135*$E135</f>
        <v>0</v>
      </c>
      <c r="AJ135" s="52">
        <f ca="1">0.001*Stock!AJ135*$E135</f>
        <v>0</v>
      </c>
      <c r="AK135" s="52">
        <f ca="1">0.001*Stock!AK135*$E135</f>
        <v>0</v>
      </c>
      <c r="AL135" s="52">
        <f ca="1">0.001*Stock!AL135*$E135</f>
        <v>6.9999999999999993E-2</v>
      </c>
      <c r="AM135" s="52">
        <f ca="1">0.001*Stock!AM135*$E135</f>
        <v>0.23333333333333325</v>
      </c>
      <c r="AN135" s="52">
        <f ca="1">0.001*Stock!AN135*$E135</f>
        <v>0.55999999999999972</v>
      </c>
      <c r="AO135" s="52">
        <f ca="1">0.001*Stock!AO135*$E135</f>
        <v>0.93333333333333313</v>
      </c>
      <c r="AP135" s="52">
        <f ca="1">0.001*Stock!AP135*$E135</f>
        <v>1.2911111111111111</v>
      </c>
      <c r="AQ135" s="52">
        <f ca="1">0.001*Stock!AQ135*$E135</f>
        <v>1.5088888888888885</v>
      </c>
      <c r="AR135" s="52">
        <f ca="1">0.001*Stock!AR135*$E135</f>
        <v>1.6099999999999994</v>
      </c>
      <c r="AS135" s="52">
        <f ca="1">0.001*Stock!AS135*$E135</f>
        <v>1.6333333333333329</v>
      </c>
      <c r="AT135" s="52">
        <f ca="1">0.001*Stock!AT135*$E135</f>
        <v>1.6099999999999999</v>
      </c>
      <c r="AU135" s="214">
        <f>0.001*Stock!AU135*$E135</f>
        <v>0</v>
      </c>
      <c r="AV135" s="214">
        <f>0.001*Stock!AV135*$E135</f>
        <v>0</v>
      </c>
      <c r="AW135" s="214">
        <f>0.001*Stock!AW135*$E135</f>
        <v>0</v>
      </c>
      <c r="AX135" s="218">
        <f>0.001*Stock!AX135*(2*$E135/3+$F135/3)</f>
        <v>0</v>
      </c>
      <c r="AY135" s="218">
        <f>0.001*Stock!AY135*($E135/3+2*$F135/3)</f>
        <v>0</v>
      </c>
      <c r="AZ135" s="214">
        <f>0.001*Stock!AZ135*$F135</f>
        <v>0</v>
      </c>
      <c r="BA135" s="214">
        <f>0.001*Stock!BA135*$F135</f>
        <v>0</v>
      </c>
      <c r="BB135" s="214">
        <f>0.001*Stock!BB135*$F135</f>
        <v>0</v>
      </c>
      <c r="BC135" s="214">
        <f>0.001*Stock!BC135*$F135</f>
        <v>0</v>
      </c>
      <c r="BD135" s="214">
        <f>0.001*Stock!BD135*$F135</f>
        <v>0</v>
      </c>
      <c r="BE135" s="214">
        <f>0.001*Stock!BE135*$F135</f>
        <v>0</v>
      </c>
      <c r="BF135" s="214">
        <f>0.001*Stock!BF135*$F135</f>
        <v>0</v>
      </c>
      <c r="BG135" s="214">
        <f>0.001*Stock!BG135*$F135</f>
        <v>0</v>
      </c>
      <c r="BH135" s="214">
        <f>0.001*Stock!BH135*$F135</f>
        <v>0</v>
      </c>
      <c r="BI135" s="214">
        <f>0.001*Stock!BI135*$F135</f>
        <v>0</v>
      </c>
      <c r="BJ135" s="214">
        <f>0.001*Stock!BJ135*$F135</f>
        <v>0</v>
      </c>
      <c r="BK135" s="214">
        <f>0.001*Stock!BK135*$F135</f>
        <v>0</v>
      </c>
      <c r="BL135" s="214">
        <f>0.001*Stock!BL135*$F135</f>
        <v>0</v>
      </c>
      <c r="BM135" s="214">
        <f>0.001*Stock!BM135*$F135</f>
        <v>0</v>
      </c>
      <c r="BN135" s="214">
        <f>0.001*Stock!BN135*$F135</f>
        <v>0</v>
      </c>
      <c r="BO135" s="214">
        <f>0.001*Stock!BO135*$F135</f>
        <v>0</v>
      </c>
      <c r="BP135" s="214">
        <f>0.001*Stock!BP135*$F135</f>
        <v>0</v>
      </c>
      <c r="BQ135" s="214">
        <f>0.001*Stock!BQ135*$F135</f>
        <v>0</v>
      </c>
      <c r="BR135" s="214">
        <f>0.001*Stock!BR135*$F135</f>
        <v>0</v>
      </c>
      <c r="BS135" s="214">
        <f>0.001*Stock!BS135*$F135</f>
        <v>0</v>
      </c>
      <c r="BT135" s="214">
        <f>0.001*Stock!BT135*$F135</f>
        <v>0</v>
      </c>
      <c r="BU135" s="214">
        <f>0.001*Stock!BU135*$F135</f>
        <v>0</v>
      </c>
      <c r="BV135" s="214">
        <f>0.001*Stock!BV135*$F135</f>
        <v>0</v>
      </c>
      <c r="BW135" s="214">
        <f>0.001*Stock!BW135*$F135</f>
        <v>0</v>
      </c>
      <c r="BX135" s="214">
        <f>0.001*Stock!BX135*$F135</f>
        <v>0</v>
      </c>
      <c r="BY135" s="214">
        <f>0.001*Stock!BY135*$F135</f>
        <v>0</v>
      </c>
      <c r="BZ135" s="214">
        <f>0.001*Stock!BZ135*$F135</f>
        <v>0</v>
      </c>
      <c r="CA135" s="214">
        <f>0.001*Stock!CA135*$F135</f>
        <v>0</v>
      </c>
      <c r="CB135" s="214">
        <f>0.001*Stock!CB135*$F135</f>
        <v>0</v>
      </c>
      <c r="CC135" s="214">
        <f>0.001*Stock!CC135*$F135</f>
        <v>0</v>
      </c>
      <c r="CD135" s="214">
        <f>0.001*Stock!CD135*$F135</f>
        <v>0</v>
      </c>
      <c r="CE135" s="250">
        <f>0.001*Stock!CE135*$F135</f>
        <v>0</v>
      </c>
      <c r="CF135" s="256"/>
    </row>
    <row r="136" spans="2:84" ht="24" x14ac:dyDescent="0.25">
      <c r="B136" s="307"/>
      <c r="C136" s="54" t="s">
        <v>17</v>
      </c>
      <c r="E136" s="35">
        <f>'Life&amp;Use'!Q13</f>
        <v>36</v>
      </c>
      <c r="F136" s="64"/>
      <c r="G136" s="211"/>
      <c r="H136" s="211"/>
      <c r="I136" s="211"/>
      <c r="J136" s="211"/>
      <c r="K136" s="211"/>
      <c r="L136" s="211"/>
      <c r="M136" s="211"/>
      <c r="N136" s="211"/>
      <c r="O136" s="211"/>
      <c r="P136" s="211"/>
      <c r="Q136" s="211"/>
      <c r="R136" s="211"/>
      <c r="S136" s="211"/>
      <c r="T136" s="211"/>
      <c r="U136" s="211"/>
      <c r="V136" s="211"/>
      <c r="W136" s="52">
        <f ca="1">0.001*Stock!W136*$E136</f>
        <v>0</v>
      </c>
      <c r="X136" s="52">
        <f ca="1">0.001*Stock!X136*$E136</f>
        <v>0</v>
      </c>
      <c r="Y136" s="52">
        <f ca="1">0.001*Stock!Y136*$E136</f>
        <v>0</v>
      </c>
      <c r="Z136" s="52">
        <f ca="1">0.001*Stock!Z136*$E136</f>
        <v>0</v>
      </c>
      <c r="AA136" s="52">
        <f ca="1">0.001*Stock!AA136*$E136</f>
        <v>0</v>
      </c>
      <c r="AB136" s="52">
        <f ca="1">0.001*Stock!AB136*$E136</f>
        <v>0</v>
      </c>
      <c r="AC136" s="52">
        <f ca="1">0.001*Stock!AC136*$E136</f>
        <v>0</v>
      </c>
      <c r="AD136" s="52">
        <f ca="1">0.001*Stock!AD136*$E136</f>
        <v>0</v>
      </c>
      <c r="AE136" s="52">
        <f ca="1">0.001*Stock!AE136*$E136</f>
        <v>0</v>
      </c>
      <c r="AF136" s="52">
        <f ca="1">0.001*Stock!AF136*$E136</f>
        <v>0</v>
      </c>
      <c r="AG136" s="52">
        <f ca="1">0.001*Stock!AG136*$E136</f>
        <v>0</v>
      </c>
      <c r="AH136" s="52">
        <f ca="1">0.001*Stock!AH136*$E136</f>
        <v>0</v>
      </c>
      <c r="AI136" s="52">
        <f ca="1">0.001*Stock!AI136*$E136</f>
        <v>0</v>
      </c>
      <c r="AJ136" s="52">
        <f ca="1">0.001*Stock!AJ136*$E136</f>
        <v>0</v>
      </c>
      <c r="AK136" s="52">
        <f ca="1">0.001*Stock!AK136*$E136</f>
        <v>0</v>
      </c>
      <c r="AL136" s="52">
        <f ca="1">0.001*Stock!AL136*$E136</f>
        <v>0</v>
      </c>
      <c r="AM136" s="52">
        <f ca="1">0.001*Stock!AM136*$E136</f>
        <v>2.3999999999999994E-2</v>
      </c>
      <c r="AN136" s="52">
        <f ca="1">0.001*Stock!AN136*$E136</f>
        <v>0.21599999999999994</v>
      </c>
      <c r="AO136" s="52">
        <f ca="1">0.001*Stock!AO136*$E136</f>
        <v>0.79919999999999991</v>
      </c>
      <c r="AP136" s="52">
        <f ca="1">0.001*Stock!AP136*$E136</f>
        <v>1.8007999999999995</v>
      </c>
      <c r="AQ136" s="52">
        <f ca="1">0.001*Stock!AQ136*$E136</f>
        <v>2.9031999999999991</v>
      </c>
      <c r="AR136" s="52">
        <f ca="1">0.001*Stock!AR136*$E136</f>
        <v>3.8591999999999995</v>
      </c>
      <c r="AS136" s="52">
        <f ca="1">0.001*Stock!AS136*$E136</f>
        <v>4.7455999999999996</v>
      </c>
      <c r="AT136" s="52">
        <f ca="1">0.001*Stock!AT136*$E136</f>
        <v>5.7599999999999989</v>
      </c>
      <c r="AU136" s="214">
        <f>0.001*Stock!AU136*$E136</f>
        <v>0</v>
      </c>
      <c r="AV136" s="214">
        <f>0.001*Stock!AV136*$E136</f>
        <v>0</v>
      </c>
      <c r="AW136" s="214">
        <f>0.001*Stock!AW136*$E136</f>
        <v>0</v>
      </c>
      <c r="AX136" s="218">
        <f>0.001*Stock!AX136*(2*$E136/3+$F136/3)</f>
        <v>0</v>
      </c>
      <c r="AY136" s="218">
        <f>0.001*Stock!AY136*($E136/3+2*$F136/3)</f>
        <v>0</v>
      </c>
      <c r="AZ136" s="214">
        <f>0.001*Stock!AZ136*$F136</f>
        <v>0</v>
      </c>
      <c r="BA136" s="214">
        <f>0.001*Stock!BA136*$F136</f>
        <v>0</v>
      </c>
      <c r="BB136" s="214">
        <f>0.001*Stock!BB136*$F136</f>
        <v>0</v>
      </c>
      <c r="BC136" s="214">
        <f>0.001*Stock!BC136*$F136</f>
        <v>0</v>
      </c>
      <c r="BD136" s="214">
        <f>0.001*Stock!BD136*$F136</f>
        <v>0</v>
      </c>
      <c r="BE136" s="214">
        <f>0.001*Stock!BE136*$F136</f>
        <v>0</v>
      </c>
      <c r="BF136" s="214">
        <f>0.001*Stock!BF136*$F136</f>
        <v>0</v>
      </c>
      <c r="BG136" s="214">
        <f>0.001*Stock!BG136*$F136</f>
        <v>0</v>
      </c>
      <c r="BH136" s="214">
        <f>0.001*Stock!BH136*$F136</f>
        <v>0</v>
      </c>
      <c r="BI136" s="214">
        <f>0.001*Stock!BI136*$F136</f>
        <v>0</v>
      </c>
      <c r="BJ136" s="214">
        <f>0.001*Stock!BJ136*$F136</f>
        <v>0</v>
      </c>
      <c r="BK136" s="214">
        <f>0.001*Stock!BK136*$F136</f>
        <v>0</v>
      </c>
      <c r="BL136" s="214">
        <f>0.001*Stock!BL136*$F136</f>
        <v>0</v>
      </c>
      <c r="BM136" s="214">
        <f>0.001*Stock!BM136*$F136</f>
        <v>0</v>
      </c>
      <c r="BN136" s="214">
        <f>0.001*Stock!BN136*$F136</f>
        <v>0</v>
      </c>
      <c r="BO136" s="214">
        <f>0.001*Stock!BO136*$F136</f>
        <v>0</v>
      </c>
      <c r="BP136" s="214">
        <f>0.001*Stock!BP136*$F136</f>
        <v>0</v>
      </c>
      <c r="BQ136" s="214">
        <f>0.001*Stock!BQ136*$F136</f>
        <v>0</v>
      </c>
      <c r="BR136" s="214">
        <f>0.001*Stock!BR136*$F136</f>
        <v>0</v>
      </c>
      <c r="BS136" s="214">
        <f>0.001*Stock!BS136*$F136</f>
        <v>0</v>
      </c>
      <c r="BT136" s="214">
        <f>0.001*Stock!BT136*$F136</f>
        <v>0</v>
      </c>
      <c r="BU136" s="214">
        <f>0.001*Stock!BU136*$F136</f>
        <v>0</v>
      </c>
      <c r="BV136" s="214">
        <f>0.001*Stock!BV136*$F136</f>
        <v>0</v>
      </c>
      <c r="BW136" s="214">
        <f>0.001*Stock!BW136*$F136</f>
        <v>0</v>
      </c>
      <c r="BX136" s="214">
        <f>0.001*Stock!BX136*$F136</f>
        <v>0</v>
      </c>
      <c r="BY136" s="214">
        <f>0.001*Stock!BY136*$F136</f>
        <v>0</v>
      </c>
      <c r="BZ136" s="214">
        <f>0.001*Stock!BZ136*$F136</f>
        <v>0</v>
      </c>
      <c r="CA136" s="214">
        <f>0.001*Stock!CA136*$F136</f>
        <v>0</v>
      </c>
      <c r="CB136" s="214">
        <f>0.001*Stock!CB136*$F136</f>
        <v>0</v>
      </c>
      <c r="CC136" s="214">
        <f>0.001*Stock!CC136*$F136</f>
        <v>0</v>
      </c>
      <c r="CD136" s="214">
        <f>0.001*Stock!CD136*$F136</f>
        <v>0</v>
      </c>
      <c r="CE136" s="250">
        <f>0.001*Stock!CE136*$F136</f>
        <v>0</v>
      </c>
      <c r="CF136" s="256"/>
    </row>
    <row r="137" spans="2:84" ht="24.6" customHeight="1" x14ac:dyDescent="0.25">
      <c r="B137" s="307"/>
      <c r="C137" s="54" t="s">
        <v>74</v>
      </c>
      <c r="E137" s="35">
        <f>'Life&amp;Use'!R13</f>
        <v>35</v>
      </c>
      <c r="F137" s="64"/>
      <c r="G137" s="211"/>
      <c r="H137" s="211"/>
      <c r="I137" s="211"/>
      <c r="J137" s="211"/>
      <c r="K137" s="211"/>
      <c r="L137" s="211"/>
      <c r="M137" s="211"/>
      <c r="N137" s="211"/>
      <c r="O137" s="211"/>
      <c r="P137" s="211"/>
      <c r="Q137" s="211"/>
      <c r="R137" s="211"/>
      <c r="S137" s="211"/>
      <c r="T137" s="211"/>
      <c r="U137" s="211"/>
      <c r="V137" s="211"/>
      <c r="W137" s="52">
        <f ca="1">0.001*Stock!W137*$E137</f>
        <v>0</v>
      </c>
      <c r="X137" s="52">
        <f ca="1">0.001*Stock!X137*$E137</f>
        <v>0</v>
      </c>
      <c r="Y137" s="52">
        <f ca="1">0.001*Stock!Y137*$E137</f>
        <v>4.9216405069999998E-4</v>
      </c>
      <c r="Z137" s="52">
        <f ca="1">0.001*Stock!Z137*$E137</f>
        <v>4.2390909227015159E-3</v>
      </c>
      <c r="AA137" s="52">
        <f ca="1">0.001*Stock!AA137*$E137</f>
        <v>1.7536126382059088E-2</v>
      </c>
      <c r="AB137" s="52">
        <f ca="1">0.001*Stock!AB137*$E137</f>
        <v>4.966457663606514E-2</v>
      </c>
      <c r="AC137" s="52">
        <f ca="1">0.001*Stock!AC137*$E137</f>
        <v>0.1080803523495323</v>
      </c>
      <c r="AD137" s="52">
        <f ca="1">0.001*Stock!AD137*$E137</f>
        <v>0.19485887449308983</v>
      </c>
      <c r="AE137" s="52">
        <f ca="1">0.001*Stock!AE137*$E137</f>
        <v>0.30624726972269384</v>
      </c>
      <c r="AF137" s="52">
        <f ca="1">0.001*Stock!AF137*$E137</f>
        <v>0.43595570834127156</v>
      </c>
      <c r="AG137" s="52">
        <f ca="1">0.001*Stock!AG137*$E137</f>
        <v>0.57805303067452551</v>
      </c>
      <c r="AH137" s="52">
        <f ca="1">0.001*Stock!AH137*$E137</f>
        <v>0.72774513024504117</v>
      </c>
      <c r="AI137" s="52">
        <f ca="1">0.001*Stock!AI137*$E137</f>
        <v>0.88159843147684258</v>
      </c>
      <c r="AJ137" s="52">
        <f ca="1">0.001*Stock!AJ137*$E137</f>
        <v>1.0380704750252232</v>
      </c>
      <c r="AK137" s="52">
        <f ca="1">0.001*Stock!AK137*$E137</f>
        <v>1.1996229762216684</v>
      </c>
      <c r="AL137" s="52">
        <f ca="1">0.001*Stock!AL137*$E137</f>
        <v>1.3797756416255458</v>
      </c>
      <c r="AM137" s="52">
        <f ca="1">0.001*Stock!AM137*$E137</f>
        <v>1.6043401819845586</v>
      </c>
      <c r="AN137" s="52">
        <f ca="1">0.001*Stock!AN137*$E137</f>
        <v>1.9061357558662151</v>
      </c>
      <c r="AO137" s="52">
        <f ca="1">0.001*Stock!AO137*$E137</f>
        <v>2.2980740672506994</v>
      </c>
      <c r="AP137" s="52">
        <f ca="1">0.001*Stock!AP137*$E137</f>
        <v>2.7591624147458855</v>
      </c>
      <c r="AQ137" s="52">
        <f ca="1">0.001*Stock!AQ137*$E137</f>
        <v>3.229805988010471</v>
      </c>
      <c r="AR137" s="52">
        <f ca="1">0.001*Stock!AR137*$E137</f>
        <v>3.6293633879132146</v>
      </c>
      <c r="AS137" s="52">
        <f ca="1">0.001*Stock!AS137*$E137</f>
        <v>3.8882328397500934</v>
      </c>
      <c r="AT137" s="52">
        <f ca="1">0.001*Stock!AT137*$E137</f>
        <v>3.9055579641860261</v>
      </c>
      <c r="AU137" s="214">
        <f>0.001*Stock!AU137*$E137</f>
        <v>0</v>
      </c>
      <c r="AV137" s="214">
        <f>0.001*Stock!AV137*$E137</f>
        <v>0</v>
      </c>
      <c r="AW137" s="214">
        <f>0.001*Stock!AW137*$E137</f>
        <v>0</v>
      </c>
      <c r="AX137" s="218">
        <f>0.001*Stock!AX137*(2*$E137/3+$F137/3)</f>
        <v>0</v>
      </c>
      <c r="AY137" s="218">
        <f>0.001*Stock!AY137*($E137/3+2*$F137/3)</f>
        <v>0</v>
      </c>
      <c r="AZ137" s="214">
        <f>0.001*Stock!AZ137*$F137</f>
        <v>0</v>
      </c>
      <c r="BA137" s="214">
        <f>0.001*Stock!BA137*$F137</f>
        <v>0</v>
      </c>
      <c r="BB137" s="214">
        <f>0.001*Stock!BB137*$F137</f>
        <v>0</v>
      </c>
      <c r="BC137" s="214">
        <f>0.001*Stock!BC137*$F137</f>
        <v>0</v>
      </c>
      <c r="BD137" s="214">
        <f>0.001*Stock!BD137*$F137</f>
        <v>0</v>
      </c>
      <c r="BE137" s="214">
        <f>0.001*Stock!BE137*$F137</f>
        <v>0</v>
      </c>
      <c r="BF137" s="214">
        <f>0.001*Stock!BF137*$F137</f>
        <v>0</v>
      </c>
      <c r="BG137" s="214">
        <f>0.001*Stock!BG137*$F137</f>
        <v>0</v>
      </c>
      <c r="BH137" s="214">
        <f>0.001*Stock!BH137*$F137</f>
        <v>0</v>
      </c>
      <c r="BI137" s="214">
        <f>0.001*Stock!BI137*$F137</f>
        <v>0</v>
      </c>
      <c r="BJ137" s="214">
        <f>0.001*Stock!BJ137*$F137</f>
        <v>0</v>
      </c>
      <c r="BK137" s="214">
        <f>0.001*Stock!BK137*$F137</f>
        <v>0</v>
      </c>
      <c r="BL137" s="214">
        <f>0.001*Stock!BL137*$F137</f>
        <v>0</v>
      </c>
      <c r="BM137" s="214">
        <f>0.001*Stock!BM137*$F137</f>
        <v>0</v>
      </c>
      <c r="BN137" s="214">
        <f>0.001*Stock!BN137*$F137</f>
        <v>0</v>
      </c>
      <c r="BO137" s="214">
        <f>0.001*Stock!BO137*$F137</f>
        <v>0</v>
      </c>
      <c r="BP137" s="214">
        <f>0.001*Stock!BP137*$F137</f>
        <v>0</v>
      </c>
      <c r="BQ137" s="214">
        <f>0.001*Stock!BQ137*$F137</f>
        <v>0</v>
      </c>
      <c r="BR137" s="214">
        <f>0.001*Stock!BR137*$F137</f>
        <v>0</v>
      </c>
      <c r="BS137" s="214">
        <f>0.001*Stock!BS137*$F137</f>
        <v>0</v>
      </c>
      <c r="BT137" s="214">
        <f>0.001*Stock!BT137*$F137</f>
        <v>0</v>
      </c>
      <c r="BU137" s="214">
        <f>0.001*Stock!BU137*$F137</f>
        <v>0</v>
      </c>
      <c r="BV137" s="214">
        <f>0.001*Stock!BV137*$F137</f>
        <v>0</v>
      </c>
      <c r="BW137" s="214">
        <f>0.001*Stock!BW137*$F137</f>
        <v>0</v>
      </c>
      <c r="BX137" s="214">
        <f>0.001*Stock!BX137*$F137</f>
        <v>0</v>
      </c>
      <c r="BY137" s="214">
        <f>0.001*Stock!BY137*$F137</f>
        <v>0</v>
      </c>
      <c r="BZ137" s="214">
        <f>0.001*Stock!BZ137*$F137</f>
        <v>0</v>
      </c>
      <c r="CA137" s="214">
        <f>0.001*Stock!CA137*$F137</f>
        <v>0</v>
      </c>
      <c r="CB137" s="214">
        <f>0.001*Stock!CB137*$F137</f>
        <v>0</v>
      </c>
      <c r="CC137" s="214">
        <f>0.001*Stock!CC137*$F137</f>
        <v>0</v>
      </c>
      <c r="CD137" s="214">
        <f>0.001*Stock!CD137*$F137</f>
        <v>0</v>
      </c>
      <c r="CE137" s="250">
        <f>0.001*Stock!CE137*$F137</f>
        <v>0</v>
      </c>
      <c r="CF137" s="256"/>
    </row>
    <row r="138" spans="2:84" x14ac:dyDescent="0.25">
      <c r="B138" s="307"/>
      <c r="C138" s="3" t="s">
        <v>77</v>
      </c>
      <c r="E138" s="35">
        <f ca="1">(SUM(W138:AW138))/(SUM(Stock!W138:AW138))*1000</f>
        <v>64.238109354428175</v>
      </c>
      <c r="F138" s="64"/>
      <c r="G138" s="20"/>
      <c r="H138" s="20"/>
      <c r="I138" s="20"/>
      <c r="J138" s="20"/>
      <c r="K138" s="20"/>
      <c r="L138" s="20"/>
      <c r="M138" s="20"/>
      <c r="N138" s="20"/>
      <c r="O138" s="20"/>
      <c r="P138" s="20"/>
      <c r="Q138" s="20"/>
      <c r="R138" s="20"/>
      <c r="S138" s="20"/>
      <c r="T138" s="20"/>
      <c r="U138" s="20"/>
      <c r="V138" s="20"/>
      <c r="W138" s="6">
        <f t="shared" ref="W138" ca="1" si="77">SUM(W132:W137)</f>
        <v>3.2725207151094207</v>
      </c>
      <c r="X138" s="6">
        <f t="shared" ref="X138:CE138" ca="1" si="78">SUM(X132:X137)</f>
        <v>4.5785424189922015</v>
      </c>
      <c r="Y138" s="6">
        <f t="shared" ca="1" si="78"/>
        <v>6.7477524805486766</v>
      </c>
      <c r="Z138" s="6">
        <f t="shared" ca="1" si="78"/>
        <v>9.3402025871885765</v>
      </c>
      <c r="AA138" s="6">
        <f t="shared" ca="1" si="78"/>
        <v>11.285769027104141</v>
      </c>
      <c r="AB138" s="6">
        <f t="shared" ca="1" si="78"/>
        <v>12.464260482329674</v>
      </c>
      <c r="AC138" s="6">
        <f t="shared" ca="1" si="78"/>
        <v>13.165016904828773</v>
      </c>
      <c r="AD138" s="6">
        <f t="shared" ca="1" si="78"/>
        <v>13.563910016026613</v>
      </c>
      <c r="AE138" s="6">
        <f t="shared" ca="1" si="78"/>
        <v>13.915946442308165</v>
      </c>
      <c r="AF138" s="6">
        <f t="shared" ca="1" si="78"/>
        <v>14.288290579736628</v>
      </c>
      <c r="AG138" s="6">
        <f t="shared" ca="1" si="78"/>
        <v>14.674353475027484</v>
      </c>
      <c r="AH138" s="6">
        <f t="shared" ca="1" si="78"/>
        <v>15.068888037529659</v>
      </c>
      <c r="AI138" s="6">
        <f t="shared" ca="1" si="78"/>
        <v>15.467728383454768</v>
      </c>
      <c r="AJ138" s="6">
        <f t="shared" ca="1" si="78"/>
        <v>15.867455262263432</v>
      </c>
      <c r="AK138" s="6">
        <f t="shared" ca="1" si="78"/>
        <v>16.267417395856089</v>
      </c>
      <c r="AL138" s="6">
        <f t="shared" ca="1" si="78"/>
        <v>16.745935006487507</v>
      </c>
      <c r="AM138" s="6">
        <f t="shared" ca="1" si="78"/>
        <v>16.869968229033624</v>
      </c>
      <c r="AN138" s="6">
        <f t="shared" ca="1" si="78"/>
        <v>16.714766651865329</v>
      </c>
      <c r="AO138" s="6">
        <f t="shared" ca="1" si="78"/>
        <v>16.818736782815463</v>
      </c>
      <c r="AP138" s="6">
        <f t="shared" ca="1" si="78"/>
        <v>17.669950697777246</v>
      </c>
      <c r="AQ138" s="6">
        <f t="shared" ca="1" si="78"/>
        <v>18.96255291522618</v>
      </c>
      <c r="AR138" s="6">
        <f t="shared" ca="1" si="78"/>
        <v>20.075635351084486</v>
      </c>
      <c r="AS138" s="6">
        <f t="shared" ca="1" si="78"/>
        <v>21.006758607855371</v>
      </c>
      <c r="AT138" s="6">
        <f ca="1">SUM(AT132:AT137)</f>
        <v>21.888038109611319</v>
      </c>
      <c r="AU138" s="30">
        <f t="shared" si="78"/>
        <v>0</v>
      </c>
      <c r="AV138" s="30">
        <f t="shared" si="78"/>
        <v>0</v>
      </c>
      <c r="AW138" s="30">
        <f t="shared" si="78"/>
        <v>0</v>
      </c>
      <c r="AX138" s="30">
        <f t="shared" si="78"/>
        <v>0</v>
      </c>
      <c r="AY138" s="30">
        <f t="shared" si="78"/>
        <v>0</v>
      </c>
      <c r="AZ138" s="30">
        <f t="shared" si="78"/>
        <v>0</v>
      </c>
      <c r="BA138" s="30">
        <f t="shared" si="78"/>
        <v>0</v>
      </c>
      <c r="BB138" s="30">
        <f t="shared" si="78"/>
        <v>0</v>
      </c>
      <c r="BC138" s="30">
        <f t="shared" si="78"/>
        <v>0</v>
      </c>
      <c r="BD138" s="30">
        <f t="shared" si="78"/>
        <v>0</v>
      </c>
      <c r="BE138" s="30">
        <f t="shared" si="78"/>
        <v>0</v>
      </c>
      <c r="BF138" s="30">
        <f t="shared" si="78"/>
        <v>0</v>
      </c>
      <c r="BG138" s="30">
        <f t="shared" si="78"/>
        <v>0</v>
      </c>
      <c r="BH138" s="30">
        <f t="shared" si="78"/>
        <v>0</v>
      </c>
      <c r="BI138" s="30">
        <f t="shared" si="78"/>
        <v>0</v>
      </c>
      <c r="BJ138" s="30">
        <f t="shared" si="78"/>
        <v>0</v>
      </c>
      <c r="BK138" s="30">
        <f t="shared" si="78"/>
        <v>0</v>
      </c>
      <c r="BL138" s="30">
        <f t="shared" si="78"/>
        <v>0</v>
      </c>
      <c r="BM138" s="30">
        <f t="shared" si="78"/>
        <v>0</v>
      </c>
      <c r="BN138" s="30">
        <f t="shared" si="78"/>
        <v>0</v>
      </c>
      <c r="BO138" s="30">
        <f t="shared" si="78"/>
        <v>0</v>
      </c>
      <c r="BP138" s="30">
        <f t="shared" si="78"/>
        <v>0</v>
      </c>
      <c r="BQ138" s="30">
        <f t="shared" si="78"/>
        <v>0</v>
      </c>
      <c r="BR138" s="30">
        <f t="shared" si="78"/>
        <v>0</v>
      </c>
      <c r="BS138" s="30">
        <f t="shared" si="78"/>
        <v>0</v>
      </c>
      <c r="BT138" s="30">
        <f t="shared" si="78"/>
        <v>0</v>
      </c>
      <c r="BU138" s="30">
        <f t="shared" si="78"/>
        <v>0</v>
      </c>
      <c r="BV138" s="30">
        <f t="shared" si="78"/>
        <v>0</v>
      </c>
      <c r="BW138" s="30">
        <f t="shared" si="78"/>
        <v>0</v>
      </c>
      <c r="BX138" s="30">
        <f t="shared" si="78"/>
        <v>0</v>
      </c>
      <c r="BY138" s="30">
        <f t="shared" si="78"/>
        <v>0</v>
      </c>
      <c r="BZ138" s="30">
        <f t="shared" si="78"/>
        <v>0</v>
      </c>
      <c r="CA138" s="30">
        <f t="shared" si="78"/>
        <v>0</v>
      </c>
      <c r="CB138" s="30">
        <f t="shared" si="78"/>
        <v>0</v>
      </c>
      <c r="CC138" s="30">
        <f t="shared" si="78"/>
        <v>0</v>
      </c>
      <c r="CD138" s="30">
        <f t="shared" si="78"/>
        <v>0</v>
      </c>
      <c r="CE138" s="251">
        <f t="shared" si="78"/>
        <v>0</v>
      </c>
      <c r="CF138" s="257"/>
    </row>
    <row r="139" spans="2:84" x14ac:dyDescent="0.25">
      <c r="B139" s="307" t="s">
        <v>3</v>
      </c>
      <c r="C139" s="54" t="s">
        <v>19</v>
      </c>
      <c r="E139" s="35">
        <f>'Life&amp;Use'!T13</f>
        <v>54</v>
      </c>
      <c r="F139" s="64"/>
      <c r="G139" s="211"/>
      <c r="H139" s="211"/>
      <c r="I139" s="211"/>
      <c r="J139" s="211"/>
      <c r="K139" s="211"/>
      <c r="L139" s="211"/>
      <c r="M139" s="211"/>
      <c r="N139" s="211"/>
      <c r="O139" s="211"/>
      <c r="P139" s="211"/>
      <c r="Q139" s="211"/>
      <c r="R139" s="211"/>
      <c r="S139" s="211"/>
      <c r="T139" s="211"/>
      <c r="U139" s="211"/>
      <c r="V139" s="211"/>
      <c r="W139" s="100">
        <f ca="1">0.001*Stock!W139*$E139</f>
        <v>4.1545338753853436</v>
      </c>
      <c r="X139" s="100">
        <f ca="1">0.001*Stock!X139*$E139</f>
        <v>4.1468888535123449</v>
      </c>
      <c r="Y139" s="100">
        <f ca="1">0.001*Stock!Y139*$E139</f>
        <v>4.1199370869786618</v>
      </c>
      <c r="Z139" s="100">
        <f ca="1">0.001*Stock!Z139*$E139</f>
        <v>4.0730747143815158</v>
      </c>
      <c r="AA139" s="100">
        <f ca="1">0.001*Stock!AA139*$E139</f>
        <v>4.0129972252047734</v>
      </c>
      <c r="AB139" s="100">
        <f ca="1">0.001*Stock!AB139*$E139</f>
        <v>3.9512317648863955</v>
      </c>
      <c r="AC139" s="100">
        <f ca="1">0.001*Stock!AC139*$E139</f>
        <v>3.8999117609284562</v>
      </c>
      <c r="AD139" s="100">
        <f ca="1">0.001*Stock!AD139*$E139</f>
        <v>3.8605438942854313</v>
      </c>
      <c r="AE139" s="100">
        <f ca="1">0.001*Stock!AE139*$E139</f>
        <v>3.8259008601098321</v>
      </c>
      <c r="AF139" s="100">
        <f ca="1">0.001*Stock!AF139*$E139</f>
        <v>3.7899433517892427</v>
      </c>
      <c r="AG139" s="100">
        <f ca="1">0.001*Stock!AG139*$E139</f>
        <v>3.7497006267448394</v>
      </c>
      <c r="AH139" s="100">
        <f ca="1">0.001*Stock!AH139*$E139</f>
        <v>3.7040781593249279</v>
      </c>
      <c r="AI139" s="100">
        <f ca="1">0.001*Stock!AI139*$E139</f>
        <v>3.6541217488789846</v>
      </c>
      <c r="AJ139" s="100">
        <f ca="1">0.001*Stock!AJ139*$E139</f>
        <v>3.6020732636391593</v>
      </c>
      <c r="AK139" s="100">
        <f ca="1">0.001*Stock!AK139*$E139</f>
        <v>3.5492682801442479</v>
      </c>
      <c r="AL139" s="100">
        <f ca="1">0.001*Stock!AL139*$E139</f>
        <v>3.4949664220402852</v>
      </c>
      <c r="AM139" s="100">
        <f ca="1">0.001*Stock!AM139*$E139</f>
        <v>3.4233183095981996</v>
      </c>
      <c r="AN139" s="100">
        <f ca="1">0.001*Stock!AN139*$E139</f>
        <v>3.3040972981992689</v>
      </c>
      <c r="AO139" s="100">
        <f ca="1">0.001*Stock!AO139*$E139</f>
        <v>3.0258377764375899</v>
      </c>
      <c r="AP139" s="100">
        <f ca="1">0.001*Stock!AP139*$E139</f>
        <v>2.5802944616793391</v>
      </c>
      <c r="AQ139" s="100">
        <f ca="1">0.001*Stock!AQ139*$E139</f>
        <v>2.0730740901827138</v>
      </c>
      <c r="AR139" s="100">
        <f ca="1">0.001*Stock!AR139*$E139</f>
        <v>1.6675820726451231</v>
      </c>
      <c r="AS139" s="100">
        <f ca="1">0.001*Stock!AS139*$E139</f>
        <v>1.4200227404071997</v>
      </c>
      <c r="AT139" s="100">
        <f ca="1">0.001*Stock!AT139*$E139</f>
        <v>1.1213998312079998</v>
      </c>
      <c r="AU139" s="214">
        <f>0.001*Stock!AU139*$E139</f>
        <v>0</v>
      </c>
      <c r="AV139" s="214">
        <f>0.001*Stock!AV139*$E139</f>
        <v>0</v>
      </c>
      <c r="AW139" s="214">
        <f>0.001*Stock!AW139*$E139</f>
        <v>0</v>
      </c>
      <c r="AX139" s="218">
        <f>0.001*Stock!AX139*(2*$E139/3+$F139/3)</f>
        <v>0</v>
      </c>
      <c r="AY139" s="218">
        <f>0.001*Stock!AY139*($E139/3+2*$F139/3)</f>
        <v>0</v>
      </c>
      <c r="AZ139" s="214">
        <f>0.001*Stock!AZ139*$F139</f>
        <v>0</v>
      </c>
      <c r="BA139" s="214">
        <f>0.001*Stock!BA139*$F139</f>
        <v>0</v>
      </c>
      <c r="BB139" s="214">
        <f>0.001*Stock!BB139*$F139</f>
        <v>0</v>
      </c>
      <c r="BC139" s="214">
        <f>0.001*Stock!BC139*$F139</f>
        <v>0</v>
      </c>
      <c r="BD139" s="214">
        <f>0.001*Stock!BD139*$F139</f>
        <v>0</v>
      </c>
      <c r="BE139" s="214">
        <f>0.001*Stock!BE139*$F139</f>
        <v>0</v>
      </c>
      <c r="BF139" s="214">
        <f>0.001*Stock!BF139*$F139</f>
        <v>0</v>
      </c>
      <c r="BG139" s="214">
        <f>0.001*Stock!BG139*$F139</f>
        <v>0</v>
      </c>
      <c r="BH139" s="214">
        <f>0.001*Stock!BH139*$F139</f>
        <v>0</v>
      </c>
      <c r="BI139" s="214">
        <f>0.001*Stock!BI139*$F139</f>
        <v>0</v>
      </c>
      <c r="BJ139" s="214">
        <f>0.001*Stock!BJ139*$F139</f>
        <v>0</v>
      </c>
      <c r="BK139" s="214">
        <f>0.001*Stock!BK139*$F139</f>
        <v>0</v>
      </c>
      <c r="BL139" s="214">
        <f>0.001*Stock!BL139*$F139</f>
        <v>0</v>
      </c>
      <c r="BM139" s="214">
        <f>0.001*Stock!BM139*$F139</f>
        <v>0</v>
      </c>
      <c r="BN139" s="214">
        <f>0.001*Stock!BN139*$F139</f>
        <v>0</v>
      </c>
      <c r="BO139" s="214">
        <f>0.001*Stock!BO139*$F139</f>
        <v>0</v>
      </c>
      <c r="BP139" s="214">
        <f>0.001*Stock!BP139*$F139</f>
        <v>0</v>
      </c>
      <c r="BQ139" s="214">
        <f>0.001*Stock!BQ139*$F139</f>
        <v>0</v>
      </c>
      <c r="BR139" s="214">
        <f>0.001*Stock!BR139*$F139</f>
        <v>0</v>
      </c>
      <c r="BS139" s="214">
        <f>0.001*Stock!BS139*$F139</f>
        <v>0</v>
      </c>
      <c r="BT139" s="214">
        <f>0.001*Stock!BT139*$F139</f>
        <v>0</v>
      </c>
      <c r="BU139" s="214">
        <f>0.001*Stock!BU139*$F139</f>
        <v>0</v>
      </c>
      <c r="BV139" s="214">
        <f>0.001*Stock!BV139*$F139</f>
        <v>0</v>
      </c>
      <c r="BW139" s="214">
        <f>0.001*Stock!BW139*$F139</f>
        <v>0</v>
      </c>
      <c r="BX139" s="214">
        <f>0.001*Stock!BX139*$F139</f>
        <v>0</v>
      </c>
      <c r="BY139" s="214">
        <f>0.001*Stock!BY139*$F139</f>
        <v>0</v>
      </c>
      <c r="BZ139" s="214">
        <f>0.001*Stock!BZ139*$F139</f>
        <v>0</v>
      </c>
      <c r="CA139" s="214">
        <f>0.001*Stock!CA139*$F139</f>
        <v>0</v>
      </c>
      <c r="CB139" s="214">
        <f>0.001*Stock!CB139*$F139</f>
        <v>0</v>
      </c>
      <c r="CC139" s="214">
        <f>0.001*Stock!CC139*$F139</f>
        <v>0</v>
      </c>
      <c r="CD139" s="214">
        <f>0.001*Stock!CD139*$F139</f>
        <v>0</v>
      </c>
      <c r="CE139" s="250">
        <f>0.001*Stock!CE139*$F139</f>
        <v>0</v>
      </c>
      <c r="CF139" s="258"/>
    </row>
    <row r="140" spans="2:84" ht="24" x14ac:dyDescent="0.25">
      <c r="B140" s="307"/>
      <c r="C140" s="54" t="s">
        <v>20</v>
      </c>
      <c r="E140" s="35">
        <f>'Life&amp;Use'!U13</f>
        <v>54</v>
      </c>
      <c r="F140" s="64"/>
      <c r="G140" s="211"/>
      <c r="H140" s="211"/>
      <c r="I140" s="211"/>
      <c r="J140" s="211"/>
      <c r="K140" s="211"/>
      <c r="L140" s="211"/>
      <c r="M140" s="211"/>
      <c r="N140" s="211"/>
      <c r="O140" s="211"/>
      <c r="P140" s="211"/>
      <c r="Q140" s="211"/>
      <c r="R140" s="211"/>
      <c r="S140" s="211"/>
      <c r="T140" s="211"/>
      <c r="U140" s="211"/>
      <c r="V140" s="211"/>
      <c r="W140" s="52">
        <f ca="1">0.001*Stock!W140*$E140</f>
        <v>36.346666666666664</v>
      </c>
      <c r="X140" s="52">
        <f ca="1">0.001*Stock!X140*$E140</f>
        <v>36.245953532478445</v>
      </c>
      <c r="Y140" s="52">
        <f ca="1">0.001*Stock!Y140*$E140</f>
        <v>36.044527264101994</v>
      </c>
      <c r="Z140" s="52">
        <f ca="1">0.001*Stock!Z140*$E140</f>
        <v>35.820720299239255</v>
      </c>
      <c r="AA140" s="52">
        <f ca="1">0.001*Stock!AA140*$E140</f>
        <v>35.596913334376502</v>
      </c>
      <c r="AB140" s="52">
        <f ca="1">0.001*Stock!AB140*$E140</f>
        <v>35.373106369513756</v>
      </c>
      <c r="AC140" s="52">
        <f ca="1">0.001*Stock!AC140*$E140</f>
        <v>35.149299404651003</v>
      </c>
      <c r="AD140" s="52">
        <f ca="1">0.001*Stock!AD140*$E140</f>
        <v>34.925492439788258</v>
      </c>
      <c r="AE140" s="52">
        <f ca="1">0.001*Stock!AE140*$E140</f>
        <v>34.701685474925512</v>
      </c>
      <c r="AF140" s="52">
        <f ca="1">0.001*Stock!AF140*$E140</f>
        <v>34.477878510062766</v>
      </c>
      <c r="AG140" s="52">
        <f ca="1">0.001*Stock!AG140*$E140</f>
        <v>34.25407154520002</v>
      </c>
      <c r="AH140" s="52">
        <f ca="1">0.001*Stock!AH140*$E140</f>
        <v>34.03026458033726</v>
      </c>
      <c r="AI140" s="52">
        <f ca="1">0.001*Stock!AI140*$E140</f>
        <v>33.806457615474521</v>
      </c>
      <c r="AJ140" s="52">
        <f ca="1">0.001*Stock!AJ140*$E140</f>
        <v>33.582650650611775</v>
      </c>
      <c r="AK140" s="52">
        <f ca="1">0.001*Stock!AK140*$E140</f>
        <v>33.358843685749022</v>
      </c>
      <c r="AL140" s="52">
        <f ca="1">0.001*Stock!AL140*$E140</f>
        <v>33.135036720886276</v>
      </c>
      <c r="AM140" s="52">
        <f ca="1">0.001*Stock!AM140*$E140</f>
        <v>32.911229756023531</v>
      </c>
      <c r="AN140" s="52">
        <f ca="1">0.001*Stock!AN140*$E140</f>
        <v>32.687422791160785</v>
      </c>
      <c r="AO140" s="52">
        <f ca="1">0.001*Stock!AO140*$E140</f>
        <v>30.604082398086305</v>
      </c>
      <c r="AP140" s="52">
        <f ca="1">0.001*Stock!AP140*$E140</f>
        <v>25.381455139200032</v>
      </c>
      <c r="AQ140" s="52">
        <f ca="1">0.001*Stock!AQ140*$E140</f>
        <v>19.005844792000005</v>
      </c>
      <c r="AR140" s="52">
        <f ca="1">0.001*Stock!AR140*$E140</f>
        <v>13.1622146356</v>
      </c>
      <c r="AS140" s="52">
        <f ca="1">0.001*Stock!AS140*$E140</f>
        <v>8.4645844791999991</v>
      </c>
      <c r="AT140" s="52">
        <f ca="1">0.001*Stock!AT140*$E140</f>
        <v>4.9379999999999988</v>
      </c>
      <c r="AU140" s="214">
        <f>0.001*Stock!AU140*$E140</f>
        <v>0</v>
      </c>
      <c r="AV140" s="214">
        <f>0.001*Stock!AV140*$E140</f>
        <v>0</v>
      </c>
      <c r="AW140" s="214">
        <f>0.001*Stock!AW140*$E140</f>
        <v>0</v>
      </c>
      <c r="AX140" s="218">
        <f>0.001*Stock!AX140*(2*$E140/3+$F140/3)</f>
        <v>0</v>
      </c>
      <c r="AY140" s="218">
        <f>0.001*Stock!AY140*($E140/3+2*$F140/3)</f>
        <v>0</v>
      </c>
      <c r="AZ140" s="214">
        <f>0.001*Stock!AZ140*$F140</f>
        <v>0</v>
      </c>
      <c r="BA140" s="214">
        <f>0.001*Stock!BA140*$F140</f>
        <v>0</v>
      </c>
      <c r="BB140" s="214">
        <f>0.001*Stock!BB140*$F140</f>
        <v>0</v>
      </c>
      <c r="BC140" s="214">
        <f>0.001*Stock!BC140*$F140</f>
        <v>0</v>
      </c>
      <c r="BD140" s="214">
        <f>0.001*Stock!BD140*$F140</f>
        <v>0</v>
      </c>
      <c r="BE140" s="214">
        <f>0.001*Stock!BE140*$F140</f>
        <v>0</v>
      </c>
      <c r="BF140" s="214">
        <f>0.001*Stock!BF140*$F140</f>
        <v>0</v>
      </c>
      <c r="BG140" s="214">
        <f>0.001*Stock!BG140*$F140</f>
        <v>0</v>
      </c>
      <c r="BH140" s="214">
        <f>0.001*Stock!BH140*$F140</f>
        <v>0</v>
      </c>
      <c r="BI140" s="214">
        <f>0.001*Stock!BI140*$F140</f>
        <v>0</v>
      </c>
      <c r="BJ140" s="214">
        <f>0.001*Stock!BJ140*$F140</f>
        <v>0</v>
      </c>
      <c r="BK140" s="214">
        <f>0.001*Stock!BK140*$F140</f>
        <v>0</v>
      </c>
      <c r="BL140" s="214">
        <f>0.001*Stock!BL140*$F140</f>
        <v>0</v>
      </c>
      <c r="BM140" s="214">
        <f>0.001*Stock!BM140*$F140</f>
        <v>0</v>
      </c>
      <c r="BN140" s="214">
        <f>0.001*Stock!BN140*$F140</f>
        <v>0</v>
      </c>
      <c r="BO140" s="214">
        <f>0.001*Stock!BO140*$F140</f>
        <v>0</v>
      </c>
      <c r="BP140" s="214">
        <f>0.001*Stock!BP140*$F140</f>
        <v>0</v>
      </c>
      <c r="BQ140" s="214">
        <f>0.001*Stock!BQ140*$F140</f>
        <v>0</v>
      </c>
      <c r="BR140" s="214">
        <f>0.001*Stock!BR140*$F140</f>
        <v>0</v>
      </c>
      <c r="BS140" s="214">
        <f>0.001*Stock!BS140*$F140</f>
        <v>0</v>
      </c>
      <c r="BT140" s="214">
        <f>0.001*Stock!BT140*$F140</f>
        <v>0</v>
      </c>
      <c r="BU140" s="214">
        <f>0.001*Stock!BU140*$F140</f>
        <v>0</v>
      </c>
      <c r="BV140" s="214">
        <f>0.001*Stock!BV140*$F140</f>
        <v>0</v>
      </c>
      <c r="BW140" s="214">
        <f>0.001*Stock!BW140*$F140</f>
        <v>0</v>
      </c>
      <c r="BX140" s="214">
        <f>0.001*Stock!BX140*$F140</f>
        <v>0</v>
      </c>
      <c r="BY140" s="214">
        <f>0.001*Stock!BY140*$F140</f>
        <v>0</v>
      </c>
      <c r="BZ140" s="214">
        <f>0.001*Stock!BZ140*$F140</f>
        <v>0</v>
      </c>
      <c r="CA140" s="214">
        <f>0.001*Stock!CA140*$F140</f>
        <v>0</v>
      </c>
      <c r="CB140" s="214">
        <f>0.001*Stock!CB140*$F140</f>
        <v>0</v>
      </c>
      <c r="CC140" s="214">
        <f>0.001*Stock!CC140*$F140</f>
        <v>0</v>
      </c>
      <c r="CD140" s="214">
        <f>0.001*Stock!CD140*$F140</f>
        <v>0</v>
      </c>
      <c r="CE140" s="250">
        <f>0.001*Stock!CE140*$F140</f>
        <v>0</v>
      </c>
      <c r="CF140" s="256"/>
    </row>
    <row r="141" spans="2:84" x14ac:dyDescent="0.25">
      <c r="B141" s="307"/>
      <c r="C141" s="3" t="s">
        <v>78</v>
      </c>
      <c r="E141" s="35">
        <f ca="1">(SUM(W141:AW141))/(SUM(Stock!W141:AW141))*1000</f>
        <v>54.000000000000007</v>
      </c>
      <c r="F141" s="64"/>
      <c r="G141" s="20"/>
      <c r="H141" s="20"/>
      <c r="I141" s="20"/>
      <c r="J141" s="20"/>
      <c r="K141" s="20"/>
      <c r="L141" s="20"/>
      <c r="M141" s="20"/>
      <c r="N141" s="20"/>
      <c r="O141" s="20"/>
      <c r="P141" s="20"/>
      <c r="Q141" s="20"/>
      <c r="R141" s="20"/>
      <c r="S141" s="20"/>
      <c r="T141" s="20"/>
      <c r="U141" s="20"/>
      <c r="V141" s="20"/>
      <c r="W141" s="6">
        <f ca="1">SUM(W139:W140)</f>
        <v>40.501200542052004</v>
      </c>
      <c r="X141" s="6">
        <f t="shared" ref="X141:CE141" ca="1" si="79">SUM(X139:X140)</f>
        <v>40.392842385990789</v>
      </c>
      <c r="Y141" s="6">
        <f t="shared" ca="1" si="79"/>
        <v>40.164464351080653</v>
      </c>
      <c r="Z141" s="6">
        <f t="shared" ca="1" si="79"/>
        <v>39.893795013620775</v>
      </c>
      <c r="AA141" s="6">
        <f t="shared" ca="1" si="79"/>
        <v>39.609910559581273</v>
      </c>
      <c r="AB141" s="6">
        <f t="shared" ca="1" si="79"/>
        <v>39.324338134400151</v>
      </c>
      <c r="AC141" s="6">
        <f t="shared" ca="1" si="79"/>
        <v>39.049211165579457</v>
      </c>
      <c r="AD141" s="6">
        <f t="shared" ca="1" si="79"/>
        <v>38.786036334073685</v>
      </c>
      <c r="AE141" s="6">
        <f t="shared" ca="1" si="79"/>
        <v>38.527586335035345</v>
      </c>
      <c r="AF141" s="6">
        <f t="shared" ca="1" si="79"/>
        <v>38.267821861852006</v>
      </c>
      <c r="AG141" s="6">
        <f t="shared" ca="1" si="79"/>
        <v>38.00377217194486</v>
      </c>
      <c r="AH141" s="6">
        <f t="shared" ca="1" si="79"/>
        <v>37.734342739662189</v>
      </c>
      <c r="AI141" s="6">
        <f t="shared" ca="1" si="79"/>
        <v>37.460579364353507</v>
      </c>
      <c r="AJ141" s="6">
        <f t="shared" ca="1" si="79"/>
        <v>37.184723914250938</v>
      </c>
      <c r="AK141" s="6">
        <f t="shared" ca="1" si="79"/>
        <v>36.908111965893269</v>
      </c>
      <c r="AL141" s="6">
        <f t="shared" ca="1" si="79"/>
        <v>36.630003142926562</v>
      </c>
      <c r="AM141" s="6">
        <f t="shared" ca="1" si="79"/>
        <v>36.334548065621732</v>
      </c>
      <c r="AN141" s="6">
        <f t="shared" ca="1" si="79"/>
        <v>35.991520089360051</v>
      </c>
      <c r="AO141" s="6">
        <f t="shared" ca="1" si="79"/>
        <v>33.629920174523896</v>
      </c>
      <c r="AP141" s="6">
        <f t="shared" ca="1" si="79"/>
        <v>27.961749600879372</v>
      </c>
      <c r="AQ141" s="6">
        <f t="shared" ca="1" si="79"/>
        <v>21.07891888218272</v>
      </c>
      <c r="AR141" s="6">
        <f t="shared" ca="1" si="79"/>
        <v>14.829796708245123</v>
      </c>
      <c r="AS141" s="6">
        <f t="shared" ca="1" si="79"/>
        <v>9.884607219607199</v>
      </c>
      <c r="AT141" s="6">
        <f ca="1">SUM(AT139:AT140)</f>
        <v>6.0593998312079984</v>
      </c>
      <c r="AU141" s="30">
        <f t="shared" si="79"/>
        <v>0</v>
      </c>
      <c r="AV141" s="30">
        <f t="shared" si="79"/>
        <v>0</v>
      </c>
      <c r="AW141" s="30">
        <f t="shared" si="79"/>
        <v>0</v>
      </c>
      <c r="AX141" s="30">
        <f t="shared" si="79"/>
        <v>0</v>
      </c>
      <c r="AY141" s="30">
        <f t="shared" si="79"/>
        <v>0</v>
      </c>
      <c r="AZ141" s="30">
        <f t="shared" si="79"/>
        <v>0</v>
      </c>
      <c r="BA141" s="30">
        <f t="shared" si="79"/>
        <v>0</v>
      </c>
      <c r="BB141" s="30">
        <f t="shared" si="79"/>
        <v>0</v>
      </c>
      <c r="BC141" s="30">
        <f t="shared" si="79"/>
        <v>0</v>
      </c>
      <c r="BD141" s="30">
        <f t="shared" si="79"/>
        <v>0</v>
      </c>
      <c r="BE141" s="30">
        <f t="shared" si="79"/>
        <v>0</v>
      </c>
      <c r="BF141" s="30">
        <f t="shared" si="79"/>
        <v>0</v>
      </c>
      <c r="BG141" s="30">
        <f t="shared" si="79"/>
        <v>0</v>
      </c>
      <c r="BH141" s="30">
        <f t="shared" si="79"/>
        <v>0</v>
      </c>
      <c r="BI141" s="30">
        <f t="shared" si="79"/>
        <v>0</v>
      </c>
      <c r="BJ141" s="30">
        <f t="shared" si="79"/>
        <v>0</v>
      </c>
      <c r="BK141" s="30">
        <f t="shared" si="79"/>
        <v>0</v>
      </c>
      <c r="BL141" s="30">
        <f t="shared" si="79"/>
        <v>0</v>
      </c>
      <c r="BM141" s="30">
        <f t="shared" si="79"/>
        <v>0</v>
      </c>
      <c r="BN141" s="30">
        <f t="shared" si="79"/>
        <v>0</v>
      </c>
      <c r="BO141" s="30">
        <f t="shared" si="79"/>
        <v>0</v>
      </c>
      <c r="BP141" s="30">
        <f t="shared" si="79"/>
        <v>0</v>
      </c>
      <c r="BQ141" s="30">
        <f t="shared" si="79"/>
        <v>0</v>
      </c>
      <c r="BR141" s="30">
        <f t="shared" si="79"/>
        <v>0</v>
      </c>
      <c r="BS141" s="30">
        <f t="shared" si="79"/>
        <v>0</v>
      </c>
      <c r="BT141" s="30">
        <f t="shared" si="79"/>
        <v>0</v>
      </c>
      <c r="BU141" s="30">
        <f t="shared" si="79"/>
        <v>0</v>
      </c>
      <c r="BV141" s="30">
        <f t="shared" si="79"/>
        <v>0</v>
      </c>
      <c r="BW141" s="30">
        <f t="shared" si="79"/>
        <v>0</v>
      </c>
      <c r="BX141" s="30">
        <f t="shared" si="79"/>
        <v>0</v>
      </c>
      <c r="BY141" s="30">
        <f t="shared" si="79"/>
        <v>0</v>
      </c>
      <c r="BZ141" s="30">
        <f t="shared" si="79"/>
        <v>0</v>
      </c>
      <c r="CA141" s="30">
        <f t="shared" si="79"/>
        <v>0</v>
      </c>
      <c r="CB141" s="30">
        <f t="shared" si="79"/>
        <v>0</v>
      </c>
      <c r="CC141" s="30">
        <f t="shared" si="79"/>
        <v>0</v>
      </c>
      <c r="CD141" s="30">
        <f t="shared" si="79"/>
        <v>0</v>
      </c>
      <c r="CE141" s="251">
        <f t="shared" si="79"/>
        <v>0</v>
      </c>
      <c r="CF141" s="257"/>
    </row>
    <row r="142" spans="2:84" ht="12.6" customHeight="1" x14ac:dyDescent="0.25">
      <c r="B142" s="307" t="s">
        <v>4</v>
      </c>
      <c r="C142" s="54" t="s">
        <v>21</v>
      </c>
      <c r="E142" s="35">
        <f>'Life&amp;Use'!W13</f>
        <v>250</v>
      </c>
      <c r="F142" s="64"/>
      <c r="G142" s="211"/>
      <c r="H142" s="211"/>
      <c r="I142" s="211"/>
      <c r="J142" s="211"/>
      <c r="K142" s="211"/>
      <c r="L142" s="211"/>
      <c r="M142" s="211"/>
      <c r="N142" s="211"/>
      <c r="O142" s="211"/>
      <c r="P142" s="211"/>
      <c r="Q142" s="211"/>
      <c r="R142" s="211"/>
      <c r="S142" s="211"/>
      <c r="T142" s="211"/>
      <c r="U142" s="211"/>
      <c r="V142" s="211"/>
      <c r="W142" s="52">
        <f ca="1">0.001*Stock!W142*$E142</f>
        <v>3.8</v>
      </c>
      <c r="X142" s="52">
        <f ca="1">0.001*Stock!X142*$E142</f>
        <v>3.8499999999999996</v>
      </c>
      <c r="Y142" s="52">
        <f ca="1">0.001*Stock!Y142*$E142</f>
        <v>4</v>
      </c>
      <c r="Z142" s="52">
        <f ca="1">0.001*Stock!Z142*$E142</f>
        <v>4.2</v>
      </c>
      <c r="AA142" s="52">
        <f ca="1">0.001*Stock!AA142*$E142</f>
        <v>4.3618500000000004</v>
      </c>
      <c r="AB142" s="52">
        <f ca="1">0.001*Stock!AB142*$E142</f>
        <v>4.4474</v>
      </c>
      <c r="AC142" s="52">
        <f ca="1">0.001*Stock!AC142*$E142</f>
        <v>4.4566499999999998</v>
      </c>
      <c r="AD142" s="52">
        <f ca="1">0.001*Stock!AD142*$E142</f>
        <v>4.4277499999999996</v>
      </c>
      <c r="AE142" s="52">
        <f ca="1">0.001*Stock!AE142*$E142</f>
        <v>4.3988499999999995</v>
      </c>
      <c r="AF142" s="52">
        <f ca="1">0.001*Stock!AF142*$E142</f>
        <v>4.4266000000000014</v>
      </c>
      <c r="AG142" s="52">
        <f ca="1">0.001*Stock!AG142*$E142</f>
        <v>4.446483333333334</v>
      </c>
      <c r="AH142" s="52">
        <f ca="1">0.001*Stock!AH142*$E142</f>
        <v>4.4100833333333336</v>
      </c>
      <c r="AI142" s="52">
        <f ca="1">0.001*Stock!AI142*$E142</f>
        <v>4.2974999999999994</v>
      </c>
      <c r="AJ142" s="52">
        <f ca="1">0.001*Stock!AJ142*$E142</f>
        <v>4.1520833333333336</v>
      </c>
      <c r="AK142" s="52">
        <f ca="1">0.001*Stock!AK142*$E142</f>
        <v>4.0096271166666666</v>
      </c>
      <c r="AL142" s="52">
        <f ca="1">0.001*Stock!AL142*$E142</f>
        <v>3.805925133333333</v>
      </c>
      <c r="AM142" s="52">
        <f ca="1">0.001*Stock!AM142*$E142</f>
        <v>3.5621440500000001</v>
      </c>
      <c r="AN142" s="52">
        <f ca="1">0.001*Stock!AN142*$E142</f>
        <v>3.2909067499999995</v>
      </c>
      <c r="AO142" s="52">
        <f ca="1">0.001*Stock!AO142*$E142</f>
        <v>3.0196694500000003</v>
      </c>
      <c r="AP142" s="52">
        <f ca="1">0.001*Stock!AP142*$E142</f>
        <v>2.7631487000000003</v>
      </c>
      <c r="AQ142" s="52">
        <f ca="1">0.001*Stock!AQ142*$E142</f>
        <v>2.5178829666666669</v>
      </c>
      <c r="AR142" s="52">
        <f ca="1">0.001*Stock!AR142*$E142</f>
        <v>2.2577105000000004</v>
      </c>
      <c r="AS142" s="52">
        <f ca="1">0.001*Stock!AS142*$E142</f>
        <v>1.8919224166666666</v>
      </c>
      <c r="AT142" s="52">
        <f ca="1">0.001*Stock!AT142*$E142</f>
        <v>1.3889649999999998</v>
      </c>
      <c r="AU142" s="214">
        <f>0.001*Stock!AU142*$E142</f>
        <v>0</v>
      </c>
      <c r="AV142" s="214">
        <f>0.001*Stock!AV142*$E142</f>
        <v>0</v>
      </c>
      <c r="AW142" s="214">
        <f>0.001*Stock!AW142*$E142</f>
        <v>0</v>
      </c>
      <c r="AX142" s="218">
        <f>0.001*Stock!AX142*(2*$E142/3+$F142/3)</f>
        <v>0</v>
      </c>
      <c r="AY142" s="218">
        <f>0.001*Stock!AY142*($E142/3+2*$F142/3)</f>
        <v>0</v>
      </c>
      <c r="AZ142" s="214">
        <f>0.001*Stock!AZ142*$F142</f>
        <v>0</v>
      </c>
      <c r="BA142" s="214">
        <f>0.001*Stock!BA142*$F142</f>
        <v>0</v>
      </c>
      <c r="BB142" s="214">
        <f>0.001*Stock!BB142*$F142</f>
        <v>0</v>
      </c>
      <c r="BC142" s="214">
        <f>0.001*Stock!BC142*$F142</f>
        <v>0</v>
      </c>
      <c r="BD142" s="214">
        <f>0.001*Stock!BD142*$F142</f>
        <v>0</v>
      </c>
      <c r="BE142" s="214">
        <f>0.001*Stock!BE142*$F142</f>
        <v>0</v>
      </c>
      <c r="BF142" s="214">
        <f>0.001*Stock!BF142*$F142</f>
        <v>0</v>
      </c>
      <c r="BG142" s="214">
        <f>0.001*Stock!BG142*$F142</f>
        <v>0</v>
      </c>
      <c r="BH142" s="214">
        <f>0.001*Stock!BH142*$F142</f>
        <v>0</v>
      </c>
      <c r="BI142" s="214">
        <f>0.001*Stock!BI142*$F142</f>
        <v>0</v>
      </c>
      <c r="BJ142" s="214">
        <f>0.001*Stock!BJ142*$F142</f>
        <v>0</v>
      </c>
      <c r="BK142" s="214">
        <f>0.001*Stock!BK142*$F142</f>
        <v>0</v>
      </c>
      <c r="BL142" s="214">
        <f>0.001*Stock!BL142*$F142</f>
        <v>0</v>
      </c>
      <c r="BM142" s="214">
        <f>0.001*Stock!BM142*$F142</f>
        <v>0</v>
      </c>
      <c r="BN142" s="214">
        <f>0.001*Stock!BN142*$F142</f>
        <v>0</v>
      </c>
      <c r="BO142" s="214">
        <f>0.001*Stock!BO142*$F142</f>
        <v>0</v>
      </c>
      <c r="BP142" s="214">
        <f>0.001*Stock!BP142*$F142</f>
        <v>0</v>
      </c>
      <c r="BQ142" s="214">
        <f>0.001*Stock!BQ142*$F142</f>
        <v>0</v>
      </c>
      <c r="BR142" s="214">
        <f>0.001*Stock!BR142*$F142</f>
        <v>0</v>
      </c>
      <c r="BS142" s="214">
        <f>0.001*Stock!BS142*$F142</f>
        <v>0</v>
      </c>
      <c r="BT142" s="214">
        <f>0.001*Stock!BT142*$F142</f>
        <v>0</v>
      </c>
      <c r="BU142" s="214">
        <f>0.001*Stock!BU142*$F142</f>
        <v>0</v>
      </c>
      <c r="BV142" s="214">
        <f>0.001*Stock!BV142*$F142</f>
        <v>0</v>
      </c>
      <c r="BW142" s="214">
        <f>0.001*Stock!BW142*$F142</f>
        <v>0</v>
      </c>
      <c r="BX142" s="214">
        <f>0.001*Stock!BX142*$F142</f>
        <v>0</v>
      </c>
      <c r="BY142" s="214">
        <f>0.001*Stock!BY142*$F142</f>
        <v>0</v>
      </c>
      <c r="BZ142" s="214">
        <f>0.001*Stock!BZ142*$F142</f>
        <v>0</v>
      </c>
      <c r="CA142" s="214">
        <f>0.001*Stock!CA142*$F142</f>
        <v>0</v>
      </c>
      <c r="CB142" s="214">
        <f>0.001*Stock!CB142*$F142</f>
        <v>0</v>
      </c>
      <c r="CC142" s="214">
        <f>0.001*Stock!CC142*$F142</f>
        <v>0</v>
      </c>
      <c r="CD142" s="214">
        <f>0.001*Stock!CD142*$F142</f>
        <v>0</v>
      </c>
      <c r="CE142" s="250">
        <f>0.001*Stock!CE142*$F142</f>
        <v>0</v>
      </c>
      <c r="CF142" s="256"/>
    </row>
    <row r="143" spans="2:84" x14ac:dyDescent="0.25">
      <c r="B143" s="307"/>
      <c r="C143" s="54" t="s">
        <v>22</v>
      </c>
      <c r="E143" s="35">
        <f>'Life&amp;Use'!X13</f>
        <v>140</v>
      </c>
      <c r="F143" s="64"/>
      <c r="G143" s="211"/>
      <c r="H143" s="211"/>
      <c r="I143" s="211"/>
      <c r="J143" s="211"/>
      <c r="K143" s="211"/>
      <c r="L143" s="211"/>
      <c r="M143" s="211"/>
      <c r="N143" s="211"/>
      <c r="O143" s="211"/>
      <c r="P143" s="211"/>
      <c r="Q143" s="211"/>
      <c r="R143" s="211"/>
      <c r="S143" s="211"/>
      <c r="T143" s="211"/>
      <c r="U143" s="211"/>
      <c r="V143" s="211"/>
      <c r="W143" s="52">
        <f ca="1">0.001*Stock!W143*$E143</f>
        <v>3.0660000000000003</v>
      </c>
      <c r="X143" s="52">
        <f ca="1">0.001*Stock!X143*$E143</f>
        <v>3.080000000000001</v>
      </c>
      <c r="Y143" s="52">
        <f ca="1">0.001*Stock!Y143*$E143</f>
        <v>3.1220000000000003</v>
      </c>
      <c r="Z143" s="52">
        <f ca="1">0.001*Stock!Z143*$E143</f>
        <v>3.1920000000000002</v>
      </c>
      <c r="AA143" s="52">
        <f ca="1">0.001*Stock!AA143*$E143</f>
        <v>3.2741426666666666</v>
      </c>
      <c r="AB143" s="52">
        <f ca="1">0.001*Stock!AB143*$E143</f>
        <v>3.3525706666666668</v>
      </c>
      <c r="AC143" s="52">
        <f ca="1">0.001*Stock!AC143*$E143</f>
        <v>3.4254266666666666</v>
      </c>
      <c r="AD143" s="52">
        <f ca="1">0.001*Stock!AD143*$E143</f>
        <v>3.4945680000000001</v>
      </c>
      <c r="AE143" s="52">
        <f ca="1">0.001*Stock!AE143*$E143</f>
        <v>3.561852</v>
      </c>
      <c r="AF143" s="52">
        <f ca="1">0.001*Stock!AF143*$E143</f>
        <v>3.6379933333333336</v>
      </c>
      <c r="AG143" s="52">
        <f ca="1">0.001*Stock!AG143*$E143</f>
        <v>3.7675026666666667</v>
      </c>
      <c r="AH143" s="52">
        <f ca="1">0.001*Stock!AH143*$E143</f>
        <v>3.9401506666666672</v>
      </c>
      <c r="AI143" s="52">
        <f ca="1">0.001*Stock!AI143*$E143</f>
        <v>4.1424599999999998</v>
      </c>
      <c r="AJ143" s="52">
        <f ca="1">0.001*Stock!AJ143*$E143</f>
        <v>4.302433333333334</v>
      </c>
      <c r="AK143" s="52">
        <f ca="1">0.001*Stock!AK143*$E143</f>
        <v>4.4857724240000003</v>
      </c>
      <c r="AL143" s="52">
        <f ca="1">0.001*Stock!AL143*$E143</f>
        <v>4.7381030293333337</v>
      </c>
      <c r="AM143" s="52">
        <f ca="1">0.001*Stock!AM143*$E143</f>
        <v>5.1151309066666677</v>
      </c>
      <c r="AN143" s="52">
        <f ca="1">0.001*Stock!AN143*$E143</f>
        <v>5.5613836320000001</v>
      </c>
      <c r="AO143" s="52">
        <f ca="1">0.001*Stock!AO143*$E143</f>
        <v>6.0358554479999986</v>
      </c>
      <c r="AP143" s="52">
        <f ca="1">0.001*Stock!AP143*$E143</f>
        <v>6.3892170188000001</v>
      </c>
      <c r="AQ143" s="52">
        <f ca="1">0.001*Stock!AQ143*$E143</f>
        <v>6.533173934933334</v>
      </c>
      <c r="AR143" s="52">
        <f ca="1">0.001*Stock!AR143*$E143</f>
        <v>6.3658671057333347</v>
      </c>
      <c r="AS143" s="52">
        <f ca="1">0.001*Stock!AS143*$E143</f>
        <v>6.1164822842666666</v>
      </c>
      <c r="AT143" s="52">
        <f ca="1">0.001*Stock!AT143*$E143</f>
        <v>5.9088891987999999</v>
      </c>
      <c r="AU143" s="214">
        <f>0.001*Stock!AU143*$E143</f>
        <v>0</v>
      </c>
      <c r="AV143" s="214">
        <f>0.001*Stock!AV143*$E143</f>
        <v>0</v>
      </c>
      <c r="AW143" s="214">
        <f>0.001*Stock!AW143*$E143</f>
        <v>0</v>
      </c>
      <c r="AX143" s="218">
        <f>0.001*Stock!AX143*(2*$E143/3+$F143/3)</f>
        <v>0</v>
      </c>
      <c r="AY143" s="218">
        <f>0.001*Stock!AY143*($E143/3+2*$F143/3)</f>
        <v>0</v>
      </c>
      <c r="AZ143" s="214">
        <f>0.001*Stock!AZ143*$F143</f>
        <v>0</v>
      </c>
      <c r="BA143" s="214">
        <f>0.001*Stock!BA143*$F143</f>
        <v>0</v>
      </c>
      <c r="BB143" s="214">
        <f>0.001*Stock!BB143*$F143</f>
        <v>0</v>
      </c>
      <c r="BC143" s="214">
        <f>0.001*Stock!BC143*$F143</f>
        <v>0</v>
      </c>
      <c r="BD143" s="214">
        <f>0.001*Stock!BD143*$F143</f>
        <v>0</v>
      </c>
      <c r="BE143" s="214">
        <f>0.001*Stock!BE143*$F143</f>
        <v>0</v>
      </c>
      <c r="BF143" s="214">
        <f>0.001*Stock!BF143*$F143</f>
        <v>0</v>
      </c>
      <c r="BG143" s="214">
        <f>0.001*Stock!BG143*$F143</f>
        <v>0</v>
      </c>
      <c r="BH143" s="214">
        <f>0.001*Stock!BH143*$F143</f>
        <v>0</v>
      </c>
      <c r="BI143" s="214">
        <f>0.001*Stock!BI143*$F143</f>
        <v>0</v>
      </c>
      <c r="BJ143" s="214">
        <f>0.001*Stock!BJ143*$F143</f>
        <v>0</v>
      </c>
      <c r="BK143" s="214">
        <f>0.001*Stock!BK143*$F143</f>
        <v>0</v>
      </c>
      <c r="BL143" s="214">
        <f>0.001*Stock!BL143*$F143</f>
        <v>0</v>
      </c>
      <c r="BM143" s="214">
        <f>0.001*Stock!BM143*$F143</f>
        <v>0</v>
      </c>
      <c r="BN143" s="214">
        <f>0.001*Stock!BN143*$F143</f>
        <v>0</v>
      </c>
      <c r="BO143" s="214">
        <f>0.001*Stock!BO143*$F143</f>
        <v>0</v>
      </c>
      <c r="BP143" s="214">
        <f>0.001*Stock!BP143*$F143</f>
        <v>0</v>
      </c>
      <c r="BQ143" s="214">
        <f>0.001*Stock!BQ143*$F143</f>
        <v>0</v>
      </c>
      <c r="BR143" s="214">
        <f>0.001*Stock!BR143*$F143</f>
        <v>0</v>
      </c>
      <c r="BS143" s="214">
        <f>0.001*Stock!BS143*$F143</f>
        <v>0</v>
      </c>
      <c r="BT143" s="214">
        <f>0.001*Stock!BT143*$F143</f>
        <v>0</v>
      </c>
      <c r="BU143" s="214">
        <f>0.001*Stock!BU143*$F143</f>
        <v>0</v>
      </c>
      <c r="BV143" s="214">
        <f>0.001*Stock!BV143*$F143</f>
        <v>0</v>
      </c>
      <c r="BW143" s="214">
        <f>0.001*Stock!BW143*$F143</f>
        <v>0</v>
      </c>
      <c r="BX143" s="214">
        <f>0.001*Stock!BX143*$F143</f>
        <v>0</v>
      </c>
      <c r="BY143" s="214">
        <f>0.001*Stock!BY143*$F143</f>
        <v>0</v>
      </c>
      <c r="BZ143" s="214">
        <f>0.001*Stock!BZ143*$F143</f>
        <v>0</v>
      </c>
      <c r="CA143" s="214">
        <f>0.001*Stock!CA143*$F143</f>
        <v>0</v>
      </c>
      <c r="CB143" s="214">
        <f>0.001*Stock!CB143*$F143</f>
        <v>0</v>
      </c>
      <c r="CC143" s="214">
        <f>0.001*Stock!CC143*$F143</f>
        <v>0</v>
      </c>
      <c r="CD143" s="214">
        <f>0.001*Stock!CD143*$F143</f>
        <v>0</v>
      </c>
      <c r="CE143" s="250">
        <f>0.001*Stock!CE143*$F143</f>
        <v>0</v>
      </c>
      <c r="CF143" s="256"/>
    </row>
    <row r="144" spans="2:84" x14ac:dyDescent="0.25">
      <c r="B144" s="307"/>
      <c r="C144" s="54" t="s">
        <v>23</v>
      </c>
      <c r="E144" s="35">
        <f>'Life&amp;Use'!Y13</f>
        <v>160</v>
      </c>
      <c r="F144" s="64"/>
      <c r="G144" s="211"/>
      <c r="H144" s="211"/>
      <c r="I144" s="211"/>
      <c r="J144" s="211"/>
      <c r="K144" s="211"/>
      <c r="L144" s="211"/>
      <c r="M144" s="211"/>
      <c r="N144" s="211"/>
      <c r="O144" s="211"/>
      <c r="P144" s="211"/>
      <c r="Q144" s="211"/>
      <c r="R144" s="211"/>
      <c r="S144" s="211"/>
      <c r="T144" s="211"/>
      <c r="U144" s="211"/>
      <c r="V144" s="211"/>
      <c r="W144" s="52">
        <f ca="1">0.001*Stock!W144*$E144</f>
        <v>0.51200000000000001</v>
      </c>
      <c r="X144" s="52">
        <f ca="1">0.001*Stock!X144*$E144</f>
        <v>0.54400000000000004</v>
      </c>
      <c r="Y144" s="52">
        <f ca="1">0.001*Stock!Y144*$E144</f>
        <v>0.64</v>
      </c>
      <c r="Z144" s="52">
        <f ca="1">0.001*Stock!Z144*$E144</f>
        <v>0.7679999999999999</v>
      </c>
      <c r="AA144" s="52">
        <f ca="1">0.001*Stock!AA144*$E144</f>
        <v>0.90292266666666665</v>
      </c>
      <c r="AB144" s="52">
        <f ca="1">0.001*Stock!AB144*$E144</f>
        <v>1.0516906666666666</v>
      </c>
      <c r="AC144" s="52">
        <f ca="1">0.001*Stock!AC144*$E144</f>
        <v>1.2143039999999998</v>
      </c>
      <c r="AD144" s="52">
        <f ca="1">0.001*Stock!AD144*$E144</f>
        <v>1.3838400000000002</v>
      </c>
      <c r="AE144" s="52">
        <f ca="1">0.001*Stock!AE144*$E144</f>
        <v>1.5533760000000001</v>
      </c>
      <c r="AF144" s="52">
        <f ca="1">0.001*Stock!AF144*$E144</f>
        <v>1.7632426666666667</v>
      </c>
      <c r="AG144" s="52">
        <f ca="1">0.001*Stock!AG144*$E144</f>
        <v>2.0169706666666665</v>
      </c>
      <c r="AH144" s="52">
        <f ca="1">0.001*Stock!AH144*$E144</f>
        <v>2.271573333333333</v>
      </c>
      <c r="AI144" s="52">
        <f ca="1">0.001*Stock!AI144*$E144</f>
        <v>2.5054400000000001</v>
      </c>
      <c r="AJ144" s="52">
        <f ca="1">0.001*Stock!AJ144*$E144</f>
        <v>2.783093333333333</v>
      </c>
      <c r="AK144" s="52">
        <f ca="1">0.001*Stock!AK144*$E144</f>
        <v>3.1787038399999998</v>
      </c>
      <c r="AL144" s="52">
        <f ca="1">0.001*Stock!AL144*$E144</f>
        <v>3.661588693333333</v>
      </c>
      <c r="AM144" s="52">
        <f ca="1">0.001*Stock!AM144*$E144</f>
        <v>4.1636945600000006</v>
      </c>
      <c r="AN144" s="52">
        <f ca="1">0.001*Stock!AN144*$E144</f>
        <v>4.6538375999999992</v>
      </c>
      <c r="AO144" s="52">
        <f ca="1">0.001*Stock!AO144*$E144</f>
        <v>5.1439806399999997</v>
      </c>
      <c r="AP144" s="52">
        <f ca="1">0.001*Stock!AP144*$E144</f>
        <v>5.7926126399999998</v>
      </c>
      <c r="AQ144" s="52">
        <f ca="1">0.001*Stock!AQ144*$E144</f>
        <v>6.5433886399999999</v>
      </c>
      <c r="AR144" s="52">
        <f ca="1">0.001*Stock!AR144*$E144</f>
        <v>7.0880665066666655</v>
      </c>
      <c r="AS144" s="52">
        <f ca="1">0.001*Stock!AS144*$E144</f>
        <v>6.8654835199999997</v>
      </c>
      <c r="AT144" s="52">
        <f ca="1">0.001*Stock!AT144*$E144</f>
        <v>5.8400473066666674</v>
      </c>
      <c r="AU144" s="214">
        <f>0.001*Stock!AU144*$E144</f>
        <v>0</v>
      </c>
      <c r="AV144" s="214">
        <f>0.001*Stock!AV144*$E144</f>
        <v>0</v>
      </c>
      <c r="AW144" s="214">
        <f>0.001*Stock!AW144*$E144</f>
        <v>0</v>
      </c>
      <c r="AX144" s="218">
        <f>0.001*Stock!AX144*(2*$E144/3+$F144/3)</f>
        <v>0</v>
      </c>
      <c r="AY144" s="218">
        <f>0.001*Stock!AY144*($E144/3+2*$F144/3)</f>
        <v>0</v>
      </c>
      <c r="AZ144" s="214">
        <f>0.001*Stock!AZ144*$F144</f>
        <v>0</v>
      </c>
      <c r="BA144" s="214">
        <f>0.001*Stock!BA144*$F144</f>
        <v>0</v>
      </c>
      <c r="BB144" s="214">
        <f>0.001*Stock!BB144*$F144</f>
        <v>0</v>
      </c>
      <c r="BC144" s="214">
        <f>0.001*Stock!BC144*$F144</f>
        <v>0</v>
      </c>
      <c r="BD144" s="214">
        <f>0.001*Stock!BD144*$F144</f>
        <v>0</v>
      </c>
      <c r="BE144" s="214">
        <f>0.001*Stock!BE144*$F144</f>
        <v>0</v>
      </c>
      <c r="BF144" s="214">
        <f>0.001*Stock!BF144*$F144</f>
        <v>0</v>
      </c>
      <c r="BG144" s="214">
        <f>0.001*Stock!BG144*$F144</f>
        <v>0</v>
      </c>
      <c r="BH144" s="214">
        <f>0.001*Stock!BH144*$F144</f>
        <v>0</v>
      </c>
      <c r="BI144" s="214">
        <f>0.001*Stock!BI144*$F144</f>
        <v>0</v>
      </c>
      <c r="BJ144" s="214">
        <f>0.001*Stock!BJ144*$F144</f>
        <v>0</v>
      </c>
      <c r="BK144" s="214">
        <f>0.001*Stock!BK144*$F144</f>
        <v>0</v>
      </c>
      <c r="BL144" s="214">
        <f>0.001*Stock!BL144*$F144</f>
        <v>0</v>
      </c>
      <c r="BM144" s="214">
        <f>0.001*Stock!BM144*$F144</f>
        <v>0</v>
      </c>
      <c r="BN144" s="214">
        <f>0.001*Stock!BN144*$F144</f>
        <v>0</v>
      </c>
      <c r="BO144" s="214">
        <f>0.001*Stock!BO144*$F144</f>
        <v>0</v>
      </c>
      <c r="BP144" s="214">
        <f>0.001*Stock!BP144*$F144</f>
        <v>0</v>
      </c>
      <c r="BQ144" s="214">
        <f>0.001*Stock!BQ144*$F144</f>
        <v>0</v>
      </c>
      <c r="BR144" s="214">
        <f>0.001*Stock!BR144*$F144</f>
        <v>0</v>
      </c>
      <c r="BS144" s="214">
        <f>0.001*Stock!BS144*$F144</f>
        <v>0</v>
      </c>
      <c r="BT144" s="214">
        <f>0.001*Stock!BT144*$F144</f>
        <v>0</v>
      </c>
      <c r="BU144" s="214">
        <f>0.001*Stock!BU144*$F144</f>
        <v>0</v>
      </c>
      <c r="BV144" s="214">
        <f>0.001*Stock!BV144*$F144</f>
        <v>0</v>
      </c>
      <c r="BW144" s="214">
        <f>0.001*Stock!BW144*$F144</f>
        <v>0</v>
      </c>
      <c r="BX144" s="214">
        <f>0.001*Stock!BX144*$F144</f>
        <v>0</v>
      </c>
      <c r="BY144" s="214">
        <f>0.001*Stock!BY144*$F144</f>
        <v>0</v>
      </c>
      <c r="BZ144" s="214">
        <f>0.001*Stock!BZ144*$F144</f>
        <v>0</v>
      </c>
      <c r="CA144" s="214">
        <f>0.001*Stock!CA144*$F144</f>
        <v>0</v>
      </c>
      <c r="CB144" s="214">
        <f>0.001*Stock!CB144*$F144</f>
        <v>0</v>
      </c>
      <c r="CC144" s="214">
        <f>0.001*Stock!CC144*$F144</f>
        <v>0</v>
      </c>
      <c r="CD144" s="214">
        <f>0.001*Stock!CD144*$F144</f>
        <v>0</v>
      </c>
      <c r="CE144" s="250">
        <f>0.001*Stock!CE144*$F144</f>
        <v>0</v>
      </c>
      <c r="CF144" s="256"/>
    </row>
    <row r="145" spans="2:84" x14ac:dyDescent="0.25">
      <c r="B145" s="307"/>
      <c r="C145" s="3" t="s">
        <v>79</v>
      </c>
      <c r="E145" s="35">
        <f ca="1">(SUM(W145:AW145))/(SUM(Stock!W145:AW145))*1000</f>
        <v>170.52323612003258</v>
      </c>
      <c r="F145" s="64"/>
      <c r="G145" s="20"/>
      <c r="H145" s="20"/>
      <c r="I145" s="20"/>
      <c r="J145" s="20"/>
      <c r="K145" s="20"/>
      <c r="L145" s="20"/>
      <c r="M145" s="20"/>
      <c r="N145" s="20"/>
      <c r="O145" s="20"/>
      <c r="P145" s="20"/>
      <c r="Q145" s="20"/>
      <c r="R145" s="20"/>
      <c r="S145" s="20"/>
      <c r="T145" s="20"/>
      <c r="U145" s="20"/>
      <c r="V145" s="20"/>
      <c r="W145" s="6">
        <f t="shared" ref="W145:CE145" ca="1" si="80">SUM(W142:W144)</f>
        <v>7.3780000000000001</v>
      </c>
      <c r="X145" s="6">
        <f t="shared" ca="1" si="80"/>
        <v>7.4740000000000002</v>
      </c>
      <c r="Y145" s="6">
        <f t="shared" ca="1" si="80"/>
        <v>7.7619999999999996</v>
      </c>
      <c r="Z145" s="6">
        <f t="shared" ca="1" si="80"/>
        <v>8.16</v>
      </c>
      <c r="AA145" s="6">
        <f t="shared" ca="1" si="80"/>
        <v>8.5389153333333336</v>
      </c>
      <c r="AB145" s="6">
        <f t="shared" ca="1" si="80"/>
        <v>8.8516613333333325</v>
      </c>
      <c r="AC145" s="6">
        <f t="shared" ca="1" si="80"/>
        <v>9.0963806666666667</v>
      </c>
      <c r="AD145" s="6">
        <f t="shared" ca="1" si="80"/>
        <v>9.3061579999999999</v>
      </c>
      <c r="AE145" s="6">
        <f t="shared" ca="1" si="80"/>
        <v>9.5140779999999996</v>
      </c>
      <c r="AF145" s="6">
        <f t="shared" ca="1" si="80"/>
        <v>9.8278360000000013</v>
      </c>
      <c r="AG145" s="6">
        <f t="shared" ca="1" si="80"/>
        <v>10.230956666666668</v>
      </c>
      <c r="AH145" s="6">
        <f t="shared" ca="1" si="80"/>
        <v>10.621807333333333</v>
      </c>
      <c r="AI145" s="6">
        <f t="shared" ca="1" si="80"/>
        <v>10.945399999999999</v>
      </c>
      <c r="AJ145" s="6">
        <f t="shared" ca="1" si="80"/>
        <v>11.23761</v>
      </c>
      <c r="AK145" s="6">
        <f t="shared" ca="1" si="80"/>
        <v>11.674103380666669</v>
      </c>
      <c r="AL145" s="6">
        <f t="shared" ca="1" si="80"/>
        <v>12.205616855999999</v>
      </c>
      <c r="AM145" s="6">
        <f t="shared" ca="1" si="80"/>
        <v>12.840969516666668</v>
      </c>
      <c r="AN145" s="6">
        <f t="shared" ca="1" si="80"/>
        <v>13.506127981999999</v>
      </c>
      <c r="AO145" s="6">
        <f t="shared" ca="1" si="80"/>
        <v>14.199505537999997</v>
      </c>
      <c r="AP145" s="6">
        <f t="shared" ca="1" si="80"/>
        <v>14.9449783588</v>
      </c>
      <c r="AQ145" s="6">
        <f t="shared" ca="1" si="80"/>
        <v>15.594445541600001</v>
      </c>
      <c r="AR145" s="6">
        <f t="shared" ca="1" si="80"/>
        <v>15.7116441124</v>
      </c>
      <c r="AS145" s="6">
        <f t="shared" ca="1" si="80"/>
        <v>14.873888220933333</v>
      </c>
      <c r="AT145" s="6">
        <f ca="1">SUM(AT142:AT144)</f>
        <v>13.137901505466667</v>
      </c>
      <c r="AU145" s="30">
        <f t="shared" si="80"/>
        <v>0</v>
      </c>
      <c r="AV145" s="30">
        <f t="shared" si="80"/>
        <v>0</v>
      </c>
      <c r="AW145" s="30">
        <f t="shared" si="80"/>
        <v>0</v>
      </c>
      <c r="AX145" s="30">
        <f t="shared" si="80"/>
        <v>0</v>
      </c>
      <c r="AY145" s="30">
        <f t="shared" si="80"/>
        <v>0</v>
      </c>
      <c r="AZ145" s="30">
        <f t="shared" si="80"/>
        <v>0</v>
      </c>
      <c r="BA145" s="30">
        <f t="shared" si="80"/>
        <v>0</v>
      </c>
      <c r="BB145" s="30">
        <f t="shared" si="80"/>
        <v>0</v>
      </c>
      <c r="BC145" s="30">
        <f t="shared" si="80"/>
        <v>0</v>
      </c>
      <c r="BD145" s="30">
        <f t="shared" si="80"/>
        <v>0</v>
      </c>
      <c r="BE145" s="30">
        <f t="shared" si="80"/>
        <v>0</v>
      </c>
      <c r="BF145" s="30">
        <f t="shared" si="80"/>
        <v>0</v>
      </c>
      <c r="BG145" s="30">
        <f t="shared" si="80"/>
        <v>0</v>
      </c>
      <c r="BH145" s="30">
        <f t="shared" si="80"/>
        <v>0</v>
      </c>
      <c r="BI145" s="30">
        <f t="shared" si="80"/>
        <v>0</v>
      </c>
      <c r="BJ145" s="30">
        <f t="shared" si="80"/>
        <v>0</v>
      </c>
      <c r="BK145" s="30">
        <f t="shared" si="80"/>
        <v>0</v>
      </c>
      <c r="BL145" s="30">
        <f t="shared" si="80"/>
        <v>0</v>
      </c>
      <c r="BM145" s="30">
        <f t="shared" si="80"/>
        <v>0</v>
      </c>
      <c r="BN145" s="30">
        <f t="shared" si="80"/>
        <v>0</v>
      </c>
      <c r="BO145" s="30">
        <f t="shared" si="80"/>
        <v>0</v>
      </c>
      <c r="BP145" s="30">
        <f t="shared" si="80"/>
        <v>0</v>
      </c>
      <c r="BQ145" s="30">
        <f t="shared" si="80"/>
        <v>0</v>
      </c>
      <c r="BR145" s="30">
        <f t="shared" si="80"/>
        <v>0</v>
      </c>
      <c r="BS145" s="30">
        <f t="shared" si="80"/>
        <v>0</v>
      </c>
      <c r="BT145" s="30">
        <f t="shared" si="80"/>
        <v>0</v>
      </c>
      <c r="BU145" s="30">
        <f t="shared" si="80"/>
        <v>0</v>
      </c>
      <c r="BV145" s="30">
        <f t="shared" si="80"/>
        <v>0</v>
      </c>
      <c r="BW145" s="30">
        <f t="shared" si="80"/>
        <v>0</v>
      </c>
      <c r="BX145" s="30">
        <f t="shared" si="80"/>
        <v>0</v>
      </c>
      <c r="BY145" s="30">
        <f t="shared" si="80"/>
        <v>0</v>
      </c>
      <c r="BZ145" s="30">
        <f t="shared" si="80"/>
        <v>0</v>
      </c>
      <c r="CA145" s="30">
        <f t="shared" si="80"/>
        <v>0</v>
      </c>
      <c r="CB145" s="30">
        <f t="shared" si="80"/>
        <v>0</v>
      </c>
      <c r="CC145" s="30">
        <f t="shared" si="80"/>
        <v>0</v>
      </c>
      <c r="CD145" s="30">
        <f t="shared" si="80"/>
        <v>0</v>
      </c>
      <c r="CE145" s="251">
        <f t="shared" si="80"/>
        <v>0</v>
      </c>
      <c r="CF145" s="257"/>
    </row>
    <row r="146" spans="2:84" x14ac:dyDescent="0.25">
      <c r="B146" s="307" t="s">
        <v>5</v>
      </c>
      <c r="C146" s="54" t="s">
        <v>24</v>
      </c>
      <c r="E146" s="35">
        <f ca="1">(SUM(W146:AW146))/(SUM(Stock!W146:AW146))*1000</f>
        <v>9.0193650419910885</v>
      </c>
      <c r="F146" s="64"/>
      <c r="G146" s="211"/>
      <c r="H146" s="211"/>
      <c r="I146" s="211"/>
      <c r="J146" s="211"/>
      <c r="K146" s="211"/>
      <c r="L146" s="211"/>
      <c r="M146" s="211"/>
      <c r="N146" s="211"/>
      <c r="O146" s="211"/>
      <c r="P146" s="211"/>
      <c r="Q146" s="211"/>
      <c r="R146" s="211"/>
      <c r="S146" s="211"/>
      <c r="T146" s="211"/>
      <c r="U146" s="211"/>
      <c r="V146" s="211"/>
      <c r="W146" s="52"/>
      <c r="X146" s="52"/>
      <c r="Y146" s="52"/>
      <c r="Z146" s="52"/>
      <c r="AA146" s="52"/>
      <c r="AB146" s="52"/>
      <c r="AC146" s="52"/>
      <c r="AD146" s="52"/>
      <c r="AE146" s="52"/>
      <c r="AF146" s="52"/>
      <c r="AG146" s="52"/>
      <c r="AH146" s="52"/>
      <c r="AI146" s="52"/>
      <c r="AJ146" s="52"/>
      <c r="AK146" s="52"/>
      <c r="AL146" s="52"/>
      <c r="AM146" s="52"/>
      <c r="AN146" s="52"/>
      <c r="AO146" s="52"/>
      <c r="AP146" s="225">
        <f ca="1">0.001*Stock!AP146*AP155</f>
        <v>0</v>
      </c>
      <c r="AQ146" s="225">
        <f ca="1">0.001*Stock!AQ146*AQ155</f>
        <v>0</v>
      </c>
      <c r="AR146" s="225">
        <f ca="1">0.001*Stock!AR146*AR155</f>
        <v>1.0630036333333336E-2</v>
      </c>
      <c r="AS146" s="225">
        <f ca="1">0.001*Stock!AS146*AS155</f>
        <v>2.2808381111775793E-2</v>
      </c>
      <c r="AT146" s="225">
        <f ca="1">0.001*Stock!AT146*AT155</f>
        <v>7.6518957210207419E-2</v>
      </c>
      <c r="AU146" s="219">
        <f>0.001*Stock!AU146*AU155</f>
        <v>0</v>
      </c>
      <c r="AV146" s="219">
        <f>0.001*Stock!AV146*AV155</f>
        <v>0</v>
      </c>
      <c r="AW146" s="219">
        <f>0.001*Stock!AW146*AW155</f>
        <v>0</v>
      </c>
      <c r="AX146" s="219">
        <f>0.001*Stock!AX146*AX155</f>
        <v>0</v>
      </c>
      <c r="AY146" s="219">
        <f>0.001*Stock!AY146*AY155</f>
        <v>0</v>
      </c>
      <c r="AZ146" s="219">
        <f>0.001*Stock!AZ146*AZ155</f>
        <v>0</v>
      </c>
      <c r="BA146" s="219">
        <f>0.001*Stock!BA146*BA155</f>
        <v>0</v>
      </c>
      <c r="BB146" s="219">
        <f>0.001*Stock!BB146*BB155</f>
        <v>0</v>
      </c>
      <c r="BC146" s="219">
        <f>0.001*Stock!BC146*BC155</f>
        <v>0</v>
      </c>
      <c r="BD146" s="219">
        <f>0.001*Stock!BD146*BD155</f>
        <v>0</v>
      </c>
      <c r="BE146" s="219">
        <f>0.001*Stock!BE146*BE155</f>
        <v>0</v>
      </c>
      <c r="BF146" s="219">
        <f>0.001*Stock!BF146*BF155</f>
        <v>0</v>
      </c>
      <c r="BG146" s="219">
        <f>0.001*Stock!BG146*BG155</f>
        <v>0</v>
      </c>
      <c r="BH146" s="219">
        <f>0.001*Stock!BH146*BH155</f>
        <v>0</v>
      </c>
      <c r="BI146" s="219">
        <f>0.001*Stock!BI146*BI155</f>
        <v>0</v>
      </c>
      <c r="BJ146" s="219">
        <f>0.001*Stock!BJ146*BJ155</f>
        <v>0</v>
      </c>
      <c r="BK146" s="219">
        <f>0.001*Stock!BK146*BK155</f>
        <v>0</v>
      </c>
      <c r="BL146" s="219">
        <f>0.001*Stock!BL146*BL155</f>
        <v>0</v>
      </c>
      <c r="BM146" s="219">
        <f>0.001*Stock!BM146*BM155</f>
        <v>0</v>
      </c>
      <c r="BN146" s="219">
        <f>0.001*Stock!BN146*BN155</f>
        <v>0</v>
      </c>
      <c r="BO146" s="219">
        <f>0.001*Stock!BO146*BO155</f>
        <v>0</v>
      </c>
      <c r="BP146" s="219">
        <f>0.001*Stock!BP146*BP155</f>
        <v>0</v>
      </c>
      <c r="BQ146" s="219">
        <f>0.001*Stock!BQ146*BQ155</f>
        <v>0</v>
      </c>
      <c r="BR146" s="219">
        <f>0.001*Stock!BR146*BR155</f>
        <v>0</v>
      </c>
      <c r="BS146" s="219">
        <f>0.001*Stock!BS146*BS155</f>
        <v>0</v>
      </c>
      <c r="BT146" s="219">
        <f>0.001*Stock!BT146*BT155</f>
        <v>0</v>
      </c>
      <c r="BU146" s="219">
        <f>0.001*Stock!BU146*BU155</f>
        <v>0</v>
      </c>
      <c r="BV146" s="219">
        <f>0.001*Stock!BV146*BV155</f>
        <v>0</v>
      </c>
      <c r="BW146" s="219">
        <f>0.001*Stock!BW146*BW155</f>
        <v>0</v>
      </c>
      <c r="BX146" s="219">
        <f>0.001*Stock!BX146*BX155</f>
        <v>0</v>
      </c>
      <c r="BY146" s="219">
        <f>0.001*Stock!BY146*BY155</f>
        <v>0</v>
      </c>
      <c r="BZ146" s="219">
        <f>0.001*Stock!BZ146*BZ155</f>
        <v>0</v>
      </c>
      <c r="CA146" s="219">
        <f>0.001*Stock!CA146*CA155</f>
        <v>0</v>
      </c>
      <c r="CB146" s="219">
        <f>0.001*Stock!CB146*CB155</f>
        <v>0</v>
      </c>
      <c r="CC146" s="219">
        <f>0.001*Stock!CC146*CC155</f>
        <v>0</v>
      </c>
      <c r="CD146" s="219">
        <f>0.001*Stock!CD146*CD155</f>
        <v>0</v>
      </c>
      <c r="CE146" s="252">
        <f>0.001*Stock!CE146*CE155</f>
        <v>0</v>
      </c>
      <c r="CF146" s="256"/>
    </row>
    <row r="147" spans="2:84" x14ac:dyDescent="0.25">
      <c r="B147" s="307"/>
      <c r="C147" s="54" t="s">
        <v>25</v>
      </c>
      <c r="E147" s="35">
        <f ca="1">(SUM(W147:AW147))/(SUM(Stock!W147:AW147))*1000</f>
        <v>26.012811212633242</v>
      </c>
      <c r="F147" s="64"/>
      <c r="G147" s="211"/>
      <c r="H147" s="211"/>
      <c r="I147" s="211"/>
      <c r="J147" s="211"/>
      <c r="K147" s="211"/>
      <c r="L147" s="211"/>
      <c r="M147" s="211"/>
      <c r="N147" s="211"/>
      <c r="O147" s="211"/>
      <c r="P147" s="211"/>
      <c r="Q147" s="211"/>
      <c r="R147" s="211"/>
      <c r="S147" s="211"/>
      <c r="T147" s="211"/>
      <c r="U147" s="211"/>
      <c r="V147" s="211"/>
      <c r="W147" s="52"/>
      <c r="X147" s="52"/>
      <c r="Y147" s="52"/>
      <c r="Z147" s="52"/>
      <c r="AA147" s="52"/>
      <c r="AB147" s="52"/>
      <c r="AC147" s="52"/>
      <c r="AD147" s="52"/>
      <c r="AE147" s="52"/>
      <c r="AF147" s="52"/>
      <c r="AG147" s="52"/>
      <c r="AH147" s="52"/>
      <c r="AI147" s="52"/>
      <c r="AJ147" s="52"/>
      <c r="AK147" s="52"/>
      <c r="AL147" s="52"/>
      <c r="AM147" s="52"/>
      <c r="AN147" s="52"/>
      <c r="AO147" s="52"/>
      <c r="AP147" s="225">
        <f ca="1">0.001*Stock!AP147*AP156</f>
        <v>0</v>
      </c>
      <c r="AQ147" s="225">
        <f ca="1">0.001*Stock!AQ147*AQ156</f>
        <v>0</v>
      </c>
      <c r="AR147" s="225">
        <f ca="1">0.001*Stock!AR147*AR156</f>
        <v>2.1248268014999964E-2</v>
      </c>
      <c r="AS147" s="225">
        <f ca="1">0.001*Stock!AS147*AS156</f>
        <v>3.2664818452226192E-2</v>
      </c>
      <c r="AT147" s="225">
        <f ca="1">0.001*Stock!AT147*AT156</f>
        <v>0.1768333949560883</v>
      </c>
      <c r="AU147" s="219">
        <f>0.001*Stock!AU147*AU156</f>
        <v>0</v>
      </c>
      <c r="AV147" s="219">
        <f>0.001*Stock!AV147*AV156</f>
        <v>0</v>
      </c>
      <c r="AW147" s="219">
        <f>0.001*Stock!AW147*AW156</f>
        <v>0</v>
      </c>
      <c r="AX147" s="219">
        <f>0.001*Stock!AX147*AX156</f>
        <v>0</v>
      </c>
      <c r="AY147" s="219">
        <f>0.001*Stock!AY147*AY156</f>
        <v>0</v>
      </c>
      <c r="AZ147" s="219">
        <f>0.001*Stock!AZ147*AZ156</f>
        <v>0</v>
      </c>
      <c r="BA147" s="219">
        <f>0.001*Stock!BA147*BA156</f>
        <v>0</v>
      </c>
      <c r="BB147" s="219">
        <f>0.001*Stock!BB147*BB156</f>
        <v>0</v>
      </c>
      <c r="BC147" s="219">
        <f>0.001*Stock!BC147*BC156</f>
        <v>0</v>
      </c>
      <c r="BD147" s="219">
        <f>0.001*Stock!BD147*BD156</f>
        <v>0</v>
      </c>
      <c r="BE147" s="219">
        <f>0.001*Stock!BE147*BE156</f>
        <v>0</v>
      </c>
      <c r="BF147" s="219">
        <f>0.001*Stock!BF147*BF156</f>
        <v>0</v>
      </c>
      <c r="BG147" s="219">
        <f>0.001*Stock!BG147*BG156</f>
        <v>0</v>
      </c>
      <c r="BH147" s="219">
        <f>0.001*Stock!BH147*BH156</f>
        <v>0</v>
      </c>
      <c r="BI147" s="219">
        <f>0.001*Stock!BI147*BI156</f>
        <v>0</v>
      </c>
      <c r="BJ147" s="219">
        <f>0.001*Stock!BJ147*BJ156</f>
        <v>0</v>
      </c>
      <c r="BK147" s="219">
        <f>0.001*Stock!BK147*BK156</f>
        <v>0</v>
      </c>
      <c r="BL147" s="219">
        <f>0.001*Stock!BL147*BL156</f>
        <v>0</v>
      </c>
      <c r="BM147" s="219">
        <f>0.001*Stock!BM147*BM156</f>
        <v>0</v>
      </c>
      <c r="BN147" s="219">
        <f>0.001*Stock!BN147*BN156</f>
        <v>0</v>
      </c>
      <c r="BO147" s="219">
        <f>0.001*Stock!BO147*BO156</f>
        <v>0</v>
      </c>
      <c r="BP147" s="219">
        <f>0.001*Stock!BP147*BP156</f>
        <v>0</v>
      </c>
      <c r="BQ147" s="219">
        <f>0.001*Stock!BQ147*BQ156</f>
        <v>0</v>
      </c>
      <c r="BR147" s="219">
        <f>0.001*Stock!BR147*BR156</f>
        <v>0</v>
      </c>
      <c r="BS147" s="219">
        <f>0.001*Stock!BS147*BS156</f>
        <v>0</v>
      </c>
      <c r="BT147" s="219">
        <f>0.001*Stock!BT147*BT156</f>
        <v>0</v>
      </c>
      <c r="BU147" s="219">
        <f>0.001*Stock!BU147*BU156</f>
        <v>0</v>
      </c>
      <c r="BV147" s="219">
        <f>0.001*Stock!BV147*BV156</f>
        <v>0</v>
      </c>
      <c r="BW147" s="219">
        <f>0.001*Stock!BW147*BW156</f>
        <v>0</v>
      </c>
      <c r="BX147" s="219">
        <f>0.001*Stock!BX147*BX156</f>
        <v>0</v>
      </c>
      <c r="BY147" s="219">
        <f>0.001*Stock!BY147*BY156</f>
        <v>0</v>
      </c>
      <c r="BZ147" s="219">
        <f>0.001*Stock!BZ147*BZ156</f>
        <v>0</v>
      </c>
      <c r="CA147" s="219">
        <f>0.001*Stock!CA147*CA156</f>
        <v>0</v>
      </c>
      <c r="CB147" s="219">
        <f>0.001*Stock!CB147*CB156</f>
        <v>0</v>
      </c>
      <c r="CC147" s="219">
        <f>0.001*Stock!CC147*CC156</f>
        <v>0</v>
      </c>
      <c r="CD147" s="219">
        <f>0.001*Stock!CD147*CD156</f>
        <v>0</v>
      </c>
      <c r="CE147" s="252">
        <f>0.001*Stock!CE147*CE156</f>
        <v>0</v>
      </c>
      <c r="CF147" s="256"/>
    </row>
    <row r="148" spans="2:84" x14ac:dyDescent="0.25">
      <c r="B148" s="307"/>
      <c r="C148" s="3" t="s">
        <v>80</v>
      </c>
      <c r="E148" s="35">
        <f ca="1">(SUM(W148:AW148))/(SUM(Stock!W148:AW148))*1000</f>
        <v>16.176428029746859</v>
      </c>
      <c r="F148" s="64"/>
      <c r="G148" s="20"/>
      <c r="H148" s="20"/>
      <c r="I148" s="20"/>
      <c r="J148" s="20"/>
      <c r="K148" s="20"/>
      <c r="L148" s="20"/>
      <c r="M148" s="20"/>
      <c r="N148" s="20"/>
      <c r="O148" s="20"/>
      <c r="P148" s="20"/>
      <c r="Q148" s="20"/>
      <c r="R148" s="20"/>
      <c r="S148" s="20"/>
      <c r="T148" s="20"/>
      <c r="U148" s="20"/>
      <c r="V148" s="20"/>
      <c r="W148" s="6">
        <f>W146+W147</f>
        <v>0</v>
      </c>
      <c r="X148" s="6">
        <f t="shared" ref="X148:CE148" si="81">X146+X147</f>
        <v>0</v>
      </c>
      <c r="Y148" s="6">
        <f t="shared" si="81"/>
        <v>0</v>
      </c>
      <c r="Z148" s="6">
        <f t="shared" si="81"/>
        <v>0</v>
      </c>
      <c r="AA148" s="6">
        <f t="shared" si="81"/>
        <v>0</v>
      </c>
      <c r="AB148" s="6">
        <f t="shared" si="81"/>
        <v>0</v>
      </c>
      <c r="AC148" s="6">
        <f t="shared" si="81"/>
        <v>0</v>
      </c>
      <c r="AD148" s="6">
        <f t="shared" si="81"/>
        <v>0</v>
      </c>
      <c r="AE148" s="6">
        <f t="shared" si="81"/>
        <v>0</v>
      </c>
      <c r="AF148" s="6">
        <f t="shared" si="81"/>
        <v>0</v>
      </c>
      <c r="AG148" s="6">
        <f t="shared" si="81"/>
        <v>0</v>
      </c>
      <c r="AH148" s="6">
        <f t="shared" si="81"/>
        <v>0</v>
      </c>
      <c r="AI148" s="6">
        <f t="shared" si="81"/>
        <v>0</v>
      </c>
      <c r="AJ148" s="6">
        <f t="shared" si="81"/>
        <v>0</v>
      </c>
      <c r="AK148" s="6">
        <f t="shared" si="81"/>
        <v>0</v>
      </c>
      <c r="AL148" s="6">
        <f t="shared" si="81"/>
        <v>0</v>
      </c>
      <c r="AM148" s="6">
        <f t="shared" si="81"/>
        <v>0</v>
      </c>
      <c r="AN148" s="6">
        <f t="shared" si="81"/>
        <v>0</v>
      </c>
      <c r="AO148" s="26">
        <f t="shared" si="81"/>
        <v>0</v>
      </c>
      <c r="AP148" s="26">
        <f t="shared" ca="1" si="81"/>
        <v>0</v>
      </c>
      <c r="AQ148" s="26">
        <f t="shared" ca="1" si="81"/>
        <v>0</v>
      </c>
      <c r="AR148" s="26">
        <f t="shared" ca="1" si="81"/>
        <v>3.1878304348333303E-2</v>
      </c>
      <c r="AS148" s="26">
        <f t="shared" ca="1" si="81"/>
        <v>5.5473199564001985E-2</v>
      </c>
      <c r="AT148" s="26">
        <f t="shared" ca="1" si="81"/>
        <v>0.2533523521662957</v>
      </c>
      <c r="AU148" s="26">
        <f t="shared" si="81"/>
        <v>0</v>
      </c>
      <c r="AV148" s="26">
        <f t="shared" si="81"/>
        <v>0</v>
      </c>
      <c r="AW148" s="26">
        <f t="shared" si="81"/>
        <v>0</v>
      </c>
      <c r="AX148" s="26">
        <f t="shared" si="81"/>
        <v>0</v>
      </c>
      <c r="AY148" s="26">
        <f t="shared" si="81"/>
        <v>0</v>
      </c>
      <c r="AZ148" s="26">
        <f t="shared" si="81"/>
        <v>0</v>
      </c>
      <c r="BA148" s="26">
        <f t="shared" si="81"/>
        <v>0</v>
      </c>
      <c r="BB148" s="26">
        <f t="shared" si="81"/>
        <v>0</v>
      </c>
      <c r="BC148" s="26">
        <f t="shared" si="81"/>
        <v>0</v>
      </c>
      <c r="BD148" s="26">
        <f t="shared" si="81"/>
        <v>0</v>
      </c>
      <c r="BE148" s="26">
        <f t="shared" si="81"/>
        <v>0</v>
      </c>
      <c r="BF148" s="26">
        <f t="shared" si="81"/>
        <v>0</v>
      </c>
      <c r="BG148" s="26">
        <f t="shared" si="81"/>
        <v>0</v>
      </c>
      <c r="BH148" s="26">
        <f t="shared" si="81"/>
        <v>0</v>
      </c>
      <c r="BI148" s="26">
        <f t="shared" si="81"/>
        <v>0</v>
      </c>
      <c r="BJ148" s="26">
        <f t="shared" si="81"/>
        <v>0</v>
      </c>
      <c r="BK148" s="26">
        <f t="shared" si="81"/>
        <v>0</v>
      </c>
      <c r="BL148" s="26">
        <f t="shared" si="81"/>
        <v>0</v>
      </c>
      <c r="BM148" s="26">
        <f t="shared" si="81"/>
        <v>0</v>
      </c>
      <c r="BN148" s="26">
        <f t="shared" si="81"/>
        <v>0</v>
      </c>
      <c r="BO148" s="26">
        <f t="shared" si="81"/>
        <v>0</v>
      </c>
      <c r="BP148" s="26">
        <f t="shared" si="81"/>
        <v>0</v>
      </c>
      <c r="BQ148" s="26">
        <f t="shared" si="81"/>
        <v>0</v>
      </c>
      <c r="BR148" s="26">
        <f t="shared" si="81"/>
        <v>0</v>
      </c>
      <c r="BS148" s="26">
        <f t="shared" si="81"/>
        <v>0</v>
      </c>
      <c r="BT148" s="26">
        <f t="shared" si="81"/>
        <v>0</v>
      </c>
      <c r="BU148" s="26">
        <f t="shared" si="81"/>
        <v>0</v>
      </c>
      <c r="BV148" s="26">
        <f t="shared" si="81"/>
        <v>0</v>
      </c>
      <c r="BW148" s="26">
        <f t="shared" si="81"/>
        <v>0</v>
      </c>
      <c r="BX148" s="26">
        <f t="shared" si="81"/>
        <v>0</v>
      </c>
      <c r="BY148" s="26">
        <f t="shared" si="81"/>
        <v>0</v>
      </c>
      <c r="BZ148" s="26">
        <f t="shared" si="81"/>
        <v>0</v>
      </c>
      <c r="CA148" s="26">
        <f t="shared" si="81"/>
        <v>0</v>
      </c>
      <c r="CB148" s="26">
        <f t="shared" si="81"/>
        <v>0</v>
      </c>
      <c r="CC148" s="26">
        <f t="shared" si="81"/>
        <v>0</v>
      </c>
      <c r="CD148" s="26">
        <f t="shared" si="81"/>
        <v>0</v>
      </c>
      <c r="CE148" s="253">
        <f t="shared" si="81"/>
        <v>0</v>
      </c>
      <c r="CF148" s="44"/>
    </row>
    <row r="149" spans="2:84" s="207" customFormat="1" x14ac:dyDescent="0.25">
      <c r="B149" s="329"/>
      <c r="C149" s="209" t="s">
        <v>36</v>
      </c>
      <c r="E149" s="35">
        <f>'Life&amp;Use'!AD13</f>
        <v>54</v>
      </c>
      <c r="F149" s="64"/>
      <c r="G149" s="28"/>
      <c r="H149" s="28"/>
      <c r="I149" s="28"/>
      <c r="J149" s="28"/>
      <c r="K149" s="28"/>
      <c r="L149" s="28"/>
      <c r="M149" s="28"/>
      <c r="N149" s="28"/>
      <c r="O149" s="28"/>
      <c r="P149" s="28"/>
      <c r="Q149" s="28"/>
      <c r="R149" s="28"/>
      <c r="S149" s="28"/>
      <c r="T149" s="28"/>
      <c r="U149" s="28"/>
      <c r="V149" s="28"/>
      <c r="W149" s="52">
        <f ca="1">0.001*Stock!W149*$E149</f>
        <v>0</v>
      </c>
      <c r="X149" s="52">
        <f ca="1">0.001*Stock!X149*$E149</f>
        <v>0</v>
      </c>
      <c r="Y149" s="52">
        <f ca="1">0.001*Stock!Y149*$E149</f>
        <v>0</v>
      </c>
      <c r="Z149" s="52">
        <f ca="1">0.001*Stock!Z149*$E149</f>
        <v>0</v>
      </c>
      <c r="AA149" s="52">
        <f ca="1">0.001*Stock!AA149*$E149</f>
        <v>0</v>
      </c>
      <c r="AB149" s="52">
        <f ca="1">0.001*Stock!AB149*$E149</f>
        <v>0</v>
      </c>
      <c r="AC149" s="52">
        <f ca="1">0.001*Stock!AC149*$E149</f>
        <v>0</v>
      </c>
      <c r="AD149" s="52">
        <f ca="1">0.001*Stock!AD149*$E149</f>
        <v>0</v>
      </c>
      <c r="AE149" s="52">
        <f ca="1">0.001*Stock!AE149*$E149</f>
        <v>0</v>
      </c>
      <c r="AF149" s="52">
        <f ca="1">0.001*Stock!AF149*$E149</f>
        <v>0</v>
      </c>
      <c r="AG149" s="52">
        <f ca="1">0.001*Stock!AG149*$E149</f>
        <v>0</v>
      </c>
      <c r="AH149" s="52">
        <f ca="1">0.001*Stock!AH149*$E149</f>
        <v>0</v>
      </c>
      <c r="AI149" s="52">
        <f ca="1">0.001*Stock!AI149*$E149</f>
        <v>0</v>
      </c>
      <c r="AJ149" s="52">
        <f ca="1">0.001*Stock!AJ149*$E149</f>
        <v>0</v>
      </c>
      <c r="AK149" s="52">
        <f ca="1">0.001*Stock!AK149*$E149</f>
        <v>0</v>
      </c>
      <c r="AL149" s="52">
        <f ca="1">0.001*Stock!AL149*$E149</f>
        <v>0</v>
      </c>
      <c r="AM149" s="52">
        <f ca="1">0.001*Stock!AM149*$E149</f>
        <v>0</v>
      </c>
      <c r="AN149" s="52">
        <f ca="1">0.001*Stock!AN149*$E149</f>
        <v>0</v>
      </c>
      <c r="AO149" s="52">
        <f ca="1">0.001*Stock!AO149*$E149</f>
        <v>0</v>
      </c>
      <c r="AP149" s="52">
        <f ca="1">0.001*Stock!AP149*$E149</f>
        <v>0</v>
      </c>
      <c r="AQ149" s="52">
        <f ca="1">0.001*Stock!AQ149*$E149</f>
        <v>0</v>
      </c>
      <c r="AR149" s="52">
        <f ca="1">0.001*Stock!AR149*$E149</f>
        <v>0</v>
      </c>
      <c r="AS149" s="52">
        <f ca="1">0.001*Stock!AS149*$E149</f>
        <v>0</v>
      </c>
      <c r="AT149" s="52">
        <f ca="1">0.001*Stock!AT149*$E149</f>
        <v>0</v>
      </c>
      <c r="AU149" s="214">
        <f>0.001*Stock!AU149*$E149</f>
        <v>0</v>
      </c>
      <c r="AV149" s="214">
        <f>0.001*Stock!AV149*$E149</f>
        <v>0</v>
      </c>
      <c r="AW149" s="214">
        <f>0.001*Stock!AW149*$E149</f>
        <v>0</v>
      </c>
      <c r="AX149" s="218">
        <f>0.001*Stock!AX149*(2*$E149/3+$F149/3)</f>
        <v>0</v>
      </c>
      <c r="AY149" s="218">
        <f>0.001*Stock!AY149*($E149/3+2*$F149/3)</f>
        <v>0</v>
      </c>
      <c r="AZ149" s="214">
        <f>0.001*Stock!AZ149*$F149</f>
        <v>0</v>
      </c>
      <c r="BA149" s="214">
        <f>0.001*Stock!BA149*$F149</f>
        <v>0</v>
      </c>
      <c r="BB149" s="214">
        <f>0.001*Stock!BB149*$F149</f>
        <v>0</v>
      </c>
      <c r="BC149" s="214">
        <f>0.001*Stock!BC149*$F149</f>
        <v>0</v>
      </c>
      <c r="BD149" s="214">
        <f>0.001*Stock!BD149*$F149</f>
        <v>0</v>
      </c>
      <c r="BE149" s="214">
        <f>0.001*Stock!BE149*$F149</f>
        <v>0</v>
      </c>
      <c r="BF149" s="214">
        <f>0.001*Stock!BF149*$F149</f>
        <v>0</v>
      </c>
      <c r="BG149" s="214">
        <f>0.001*Stock!BG149*$F149</f>
        <v>0</v>
      </c>
      <c r="BH149" s="214">
        <f>0.001*Stock!BH149*$F149</f>
        <v>0</v>
      </c>
      <c r="BI149" s="214">
        <f>0.001*Stock!BI149*$F149</f>
        <v>0</v>
      </c>
      <c r="BJ149" s="214">
        <f>0.001*Stock!BJ149*$F149</f>
        <v>0</v>
      </c>
      <c r="BK149" s="214">
        <f>0.001*Stock!BK149*$F149</f>
        <v>0</v>
      </c>
      <c r="BL149" s="214">
        <f>0.001*Stock!BL149*$F149</f>
        <v>0</v>
      </c>
      <c r="BM149" s="214">
        <f>0.001*Stock!BM149*$F149</f>
        <v>0</v>
      </c>
      <c r="BN149" s="214">
        <f>0.001*Stock!BN149*$F149</f>
        <v>0</v>
      </c>
      <c r="BO149" s="214">
        <f>0.001*Stock!BO149*$F149</f>
        <v>0</v>
      </c>
      <c r="BP149" s="214">
        <f>0.001*Stock!BP149*$F149</f>
        <v>0</v>
      </c>
      <c r="BQ149" s="214">
        <f>0.001*Stock!BQ149*$F149</f>
        <v>0</v>
      </c>
      <c r="BR149" s="214">
        <f>0.001*Stock!BR149*$F149</f>
        <v>0</v>
      </c>
      <c r="BS149" s="214">
        <f>0.001*Stock!BS149*$F149</f>
        <v>0</v>
      </c>
      <c r="BT149" s="214">
        <f>0.001*Stock!BT149*$F149</f>
        <v>0</v>
      </c>
      <c r="BU149" s="214">
        <f>0.001*Stock!BU149*$F149</f>
        <v>0</v>
      </c>
      <c r="BV149" s="214">
        <f>0.001*Stock!BV149*$F149</f>
        <v>0</v>
      </c>
      <c r="BW149" s="214">
        <f>0.001*Stock!BW149*$F149</f>
        <v>0</v>
      </c>
      <c r="BX149" s="214">
        <f>0.001*Stock!BX149*$F149</f>
        <v>0</v>
      </c>
      <c r="BY149" s="214">
        <f>0.001*Stock!BY149*$F149</f>
        <v>0</v>
      </c>
      <c r="BZ149" s="214">
        <f>0.001*Stock!BZ149*$F149</f>
        <v>0</v>
      </c>
      <c r="CA149" s="214">
        <f>0.001*Stock!CA149*$F149</f>
        <v>0</v>
      </c>
      <c r="CB149" s="214">
        <f>0.001*Stock!CB149*$F149</f>
        <v>0</v>
      </c>
      <c r="CC149" s="214">
        <f>0.001*Stock!CC149*$F149</f>
        <v>0</v>
      </c>
      <c r="CD149" s="214">
        <f>0.001*Stock!CD149*$F149</f>
        <v>0</v>
      </c>
      <c r="CE149" s="250">
        <f>0.001*Stock!CE149*$F149</f>
        <v>0</v>
      </c>
      <c r="CF149" s="256"/>
    </row>
    <row r="150" spans="2:84" s="207" customFormat="1" x14ac:dyDescent="0.25">
      <c r="B150" s="329"/>
      <c r="C150" s="209" t="s">
        <v>37</v>
      </c>
      <c r="E150" s="35">
        <f>'Life&amp;Use'!AE13</f>
        <v>36</v>
      </c>
      <c r="F150" s="64"/>
      <c r="G150" s="28"/>
      <c r="H150" s="28"/>
      <c r="I150" s="28"/>
      <c r="J150" s="28"/>
      <c r="K150" s="28"/>
      <c r="L150" s="28"/>
      <c r="M150" s="28"/>
      <c r="N150" s="28"/>
      <c r="O150" s="28"/>
      <c r="P150" s="28"/>
      <c r="Q150" s="28"/>
      <c r="R150" s="28"/>
      <c r="S150" s="28"/>
      <c r="T150" s="28"/>
      <c r="U150" s="28"/>
      <c r="V150" s="28"/>
      <c r="W150" s="52">
        <f ca="1">0.001*Stock!W150*$E150</f>
        <v>0</v>
      </c>
      <c r="X150" s="52">
        <f ca="1">0.001*Stock!X150*$E150</f>
        <v>0</v>
      </c>
      <c r="Y150" s="52">
        <f ca="1">0.001*Stock!Y150*$E150</f>
        <v>0</v>
      </c>
      <c r="Z150" s="52">
        <f ca="1">0.001*Stock!Z150*$E150</f>
        <v>0</v>
      </c>
      <c r="AA150" s="52">
        <f ca="1">0.001*Stock!AA150*$E150</f>
        <v>0</v>
      </c>
      <c r="AB150" s="52">
        <f ca="1">0.001*Stock!AB150*$E150</f>
        <v>0</v>
      </c>
      <c r="AC150" s="52">
        <f ca="1">0.001*Stock!AC150*$E150</f>
        <v>0</v>
      </c>
      <c r="AD150" s="52">
        <f ca="1">0.001*Stock!AD150*$E150</f>
        <v>0</v>
      </c>
      <c r="AE150" s="52">
        <f ca="1">0.001*Stock!AE150*$E150</f>
        <v>0</v>
      </c>
      <c r="AF150" s="52">
        <f ca="1">0.001*Stock!AF150*$E150</f>
        <v>0</v>
      </c>
      <c r="AG150" s="52">
        <f ca="1">0.001*Stock!AG150*$E150</f>
        <v>0</v>
      </c>
      <c r="AH150" s="52">
        <f ca="1">0.001*Stock!AH150*$E150</f>
        <v>0</v>
      </c>
      <c r="AI150" s="52">
        <f ca="1">0.001*Stock!AI150*$E150</f>
        <v>0</v>
      </c>
      <c r="AJ150" s="52">
        <f ca="1">0.001*Stock!AJ150*$E150</f>
        <v>0</v>
      </c>
      <c r="AK150" s="52">
        <f ca="1">0.001*Stock!AK150*$E150</f>
        <v>0</v>
      </c>
      <c r="AL150" s="52">
        <f ca="1">0.001*Stock!AL150*$E150</f>
        <v>0</v>
      </c>
      <c r="AM150" s="52">
        <f ca="1">0.001*Stock!AM150*$E150</f>
        <v>0</v>
      </c>
      <c r="AN150" s="52">
        <f ca="1">0.001*Stock!AN150*$E150</f>
        <v>0</v>
      </c>
      <c r="AO150" s="52">
        <f ca="1">0.001*Stock!AO150*$E150</f>
        <v>0</v>
      </c>
      <c r="AP150" s="52">
        <f ca="1">0.001*Stock!AP150*$E150</f>
        <v>0</v>
      </c>
      <c r="AQ150" s="52">
        <f ca="1">0.001*Stock!AQ150*$E150</f>
        <v>0</v>
      </c>
      <c r="AR150" s="52">
        <f ca="1">0.001*Stock!AR150*$E150</f>
        <v>0</v>
      </c>
      <c r="AS150" s="52">
        <f ca="1">0.001*Stock!AS150*$E150</f>
        <v>0</v>
      </c>
      <c r="AT150" s="52">
        <f ca="1">0.001*Stock!AT150*$E150</f>
        <v>0</v>
      </c>
      <c r="AU150" s="214">
        <f>0.001*Stock!AU150*$E150</f>
        <v>0</v>
      </c>
      <c r="AV150" s="214">
        <f>0.001*Stock!AV150*$E150</f>
        <v>0</v>
      </c>
      <c r="AW150" s="214">
        <f>0.001*Stock!AW150*$E150</f>
        <v>0</v>
      </c>
      <c r="AX150" s="218">
        <f>0.001*Stock!AX150*(2*$E150/3+$F150/3)</f>
        <v>0</v>
      </c>
      <c r="AY150" s="218">
        <f>0.001*Stock!AY150*($E150/3+2*$F150/3)</f>
        <v>0</v>
      </c>
      <c r="AZ150" s="214">
        <f>0.001*Stock!AZ150*$F150</f>
        <v>0</v>
      </c>
      <c r="BA150" s="214">
        <f>0.001*Stock!BA150*$F150</f>
        <v>0</v>
      </c>
      <c r="BB150" s="214">
        <f>0.001*Stock!BB150*$F150</f>
        <v>0</v>
      </c>
      <c r="BC150" s="214">
        <f>0.001*Stock!BC150*$F150</f>
        <v>0</v>
      </c>
      <c r="BD150" s="214">
        <f>0.001*Stock!BD150*$F150</f>
        <v>0</v>
      </c>
      <c r="BE150" s="214">
        <f>0.001*Stock!BE150*$F150</f>
        <v>0</v>
      </c>
      <c r="BF150" s="214">
        <f>0.001*Stock!BF150*$F150</f>
        <v>0</v>
      </c>
      <c r="BG150" s="214">
        <f>0.001*Stock!BG150*$F150</f>
        <v>0</v>
      </c>
      <c r="BH150" s="214">
        <f>0.001*Stock!BH150*$F150</f>
        <v>0</v>
      </c>
      <c r="BI150" s="214">
        <f>0.001*Stock!BI150*$F150</f>
        <v>0</v>
      </c>
      <c r="BJ150" s="214">
        <f>0.001*Stock!BJ150*$F150</f>
        <v>0</v>
      </c>
      <c r="BK150" s="214">
        <f>0.001*Stock!BK150*$F150</f>
        <v>0</v>
      </c>
      <c r="BL150" s="214">
        <f>0.001*Stock!BL150*$F150</f>
        <v>0</v>
      </c>
      <c r="BM150" s="214">
        <f>0.001*Stock!BM150*$F150</f>
        <v>0</v>
      </c>
      <c r="BN150" s="214">
        <f>0.001*Stock!BN150*$F150</f>
        <v>0</v>
      </c>
      <c r="BO150" s="214">
        <f>0.001*Stock!BO150*$F150</f>
        <v>0</v>
      </c>
      <c r="BP150" s="214">
        <f>0.001*Stock!BP150*$F150</f>
        <v>0</v>
      </c>
      <c r="BQ150" s="214">
        <f>0.001*Stock!BQ150*$F150</f>
        <v>0</v>
      </c>
      <c r="BR150" s="214">
        <f>0.001*Stock!BR150*$F150</f>
        <v>0</v>
      </c>
      <c r="BS150" s="214">
        <f>0.001*Stock!BS150*$F150</f>
        <v>0</v>
      </c>
      <c r="BT150" s="214">
        <f>0.001*Stock!BT150*$F150</f>
        <v>0</v>
      </c>
      <c r="BU150" s="214">
        <f>0.001*Stock!BU150*$F150</f>
        <v>0</v>
      </c>
      <c r="BV150" s="214">
        <f>0.001*Stock!BV150*$F150</f>
        <v>0</v>
      </c>
      <c r="BW150" s="214">
        <f>0.001*Stock!BW150*$F150</f>
        <v>0</v>
      </c>
      <c r="BX150" s="214">
        <f>0.001*Stock!BX150*$F150</f>
        <v>0</v>
      </c>
      <c r="BY150" s="214">
        <f>0.001*Stock!BY150*$F150</f>
        <v>0</v>
      </c>
      <c r="BZ150" s="214">
        <f>0.001*Stock!BZ150*$F150</f>
        <v>0</v>
      </c>
      <c r="CA150" s="214">
        <f>0.001*Stock!CA150*$F150</f>
        <v>0</v>
      </c>
      <c r="CB150" s="214">
        <f>0.001*Stock!CB150*$F150</f>
        <v>0</v>
      </c>
      <c r="CC150" s="214">
        <f>0.001*Stock!CC150*$F150</f>
        <v>0</v>
      </c>
      <c r="CD150" s="214">
        <f>0.001*Stock!CD150*$F150</f>
        <v>0</v>
      </c>
      <c r="CE150" s="250">
        <f>0.001*Stock!CE150*$F150</f>
        <v>0</v>
      </c>
      <c r="CF150" s="256"/>
    </row>
    <row r="151" spans="2:84" x14ac:dyDescent="0.25">
      <c r="B151" s="5"/>
      <c r="C151" s="3" t="s">
        <v>27</v>
      </c>
      <c r="E151" s="35">
        <f ca="1">(SUM(W151:AW151))/(SUM(Stock!W151:AW151))*1000</f>
        <v>35.076093871810798</v>
      </c>
      <c r="F151" s="64"/>
      <c r="G151" s="17"/>
      <c r="H151" s="17"/>
      <c r="I151" s="17"/>
      <c r="J151" s="17"/>
      <c r="K151" s="17"/>
      <c r="L151" s="17"/>
      <c r="M151" s="17"/>
      <c r="N151" s="17"/>
      <c r="O151" s="17"/>
      <c r="P151" s="17"/>
      <c r="Q151" s="17"/>
      <c r="R151" s="17"/>
      <c r="S151" s="17"/>
      <c r="T151" s="17"/>
      <c r="U151" s="17"/>
      <c r="V151" s="17"/>
      <c r="W151" s="7">
        <f ca="1">W128+W131+W138+W141+W145+W148+W149+W150</f>
        <v>84.092662227195078</v>
      </c>
      <c r="X151" s="7">
        <f t="shared" ref="X151:CE151" ca="1" si="82">X128+X131+X138+X141+X145+X148+X149+X150</f>
        <v>86.159496269526969</v>
      </c>
      <c r="Y151" s="7">
        <f t="shared" ca="1" si="82"/>
        <v>88.954272066123679</v>
      </c>
      <c r="Z151" s="7">
        <f t="shared" ca="1" si="82"/>
        <v>92.040812029829368</v>
      </c>
      <c r="AA151" s="7">
        <f t="shared" ca="1" si="82"/>
        <v>94.421832945646031</v>
      </c>
      <c r="AB151" s="7">
        <f t="shared" ca="1" si="82"/>
        <v>96.183012864063159</v>
      </c>
      <c r="AC151" s="7">
        <f t="shared" ca="1" si="82"/>
        <v>97.624961923438534</v>
      </c>
      <c r="AD151" s="7">
        <f t="shared" ca="1" si="82"/>
        <v>98.966297263191208</v>
      </c>
      <c r="AE151" s="7">
        <f t="shared" ca="1" si="82"/>
        <v>100.39322120207079</v>
      </c>
      <c r="AF151" s="7">
        <f t="shared" ca="1" si="82"/>
        <v>102.18683878134622</v>
      </c>
      <c r="AG151" s="7">
        <f t="shared" ca="1" si="82"/>
        <v>104.16655189807841</v>
      </c>
      <c r="AH151" s="7">
        <f t="shared" ca="1" si="82"/>
        <v>106.16982380463124</v>
      </c>
      <c r="AI151" s="7">
        <f t="shared" ca="1" si="82"/>
        <v>107.96860907062646</v>
      </c>
      <c r="AJ151" s="7">
        <f t="shared" ca="1" si="82"/>
        <v>109.9156814501962</v>
      </c>
      <c r="AK151" s="7">
        <f t="shared" ca="1" si="82"/>
        <v>112.34960085229528</v>
      </c>
      <c r="AL151" s="7">
        <f t="shared" ca="1" si="82"/>
        <v>115.42749282022501</v>
      </c>
      <c r="AM151" s="7">
        <f t="shared" ca="1" si="82"/>
        <v>118.4393370955527</v>
      </c>
      <c r="AN151" s="7">
        <f t="shared" ca="1" si="82"/>
        <v>121.30371175908745</v>
      </c>
      <c r="AO151" s="7">
        <f t="shared" ca="1" si="82"/>
        <v>122.63849300861428</v>
      </c>
      <c r="AP151" s="7">
        <f t="shared" ca="1" si="82"/>
        <v>121.61590486239778</v>
      </c>
      <c r="AQ151" s="7">
        <f t="shared" ca="1" si="82"/>
        <v>119.8192132801195</v>
      </c>
      <c r="AR151" s="7">
        <f t="shared" ca="1" si="82"/>
        <v>117.60281362582042</v>
      </c>
      <c r="AS151" s="7">
        <f t="shared" ca="1" si="82"/>
        <v>114.86699857805998</v>
      </c>
      <c r="AT151" s="7">
        <f ca="1">AT128+AT131+AT138+AT141+AT145+AT148+AT149+AT150</f>
        <v>112.02941866901571</v>
      </c>
      <c r="AU151" s="32">
        <f t="shared" si="82"/>
        <v>0</v>
      </c>
      <c r="AV151" s="32">
        <f t="shared" si="82"/>
        <v>0</v>
      </c>
      <c r="AW151" s="32">
        <f t="shared" si="82"/>
        <v>0</v>
      </c>
      <c r="AX151" s="32">
        <f t="shared" si="82"/>
        <v>0</v>
      </c>
      <c r="AY151" s="32">
        <f t="shared" si="82"/>
        <v>0</v>
      </c>
      <c r="AZ151" s="32">
        <f t="shared" si="82"/>
        <v>0</v>
      </c>
      <c r="BA151" s="32">
        <f t="shared" si="82"/>
        <v>0</v>
      </c>
      <c r="BB151" s="32">
        <f t="shared" si="82"/>
        <v>0</v>
      </c>
      <c r="BC151" s="32">
        <f t="shared" si="82"/>
        <v>0</v>
      </c>
      <c r="BD151" s="32">
        <f t="shared" si="82"/>
        <v>0</v>
      </c>
      <c r="BE151" s="32">
        <f t="shared" si="82"/>
        <v>0</v>
      </c>
      <c r="BF151" s="32">
        <f t="shared" si="82"/>
        <v>0</v>
      </c>
      <c r="BG151" s="32">
        <f t="shared" si="82"/>
        <v>0</v>
      </c>
      <c r="BH151" s="32">
        <f t="shared" si="82"/>
        <v>0</v>
      </c>
      <c r="BI151" s="32">
        <f t="shared" si="82"/>
        <v>0</v>
      </c>
      <c r="BJ151" s="32">
        <f t="shared" si="82"/>
        <v>0</v>
      </c>
      <c r="BK151" s="32">
        <f t="shared" si="82"/>
        <v>0</v>
      </c>
      <c r="BL151" s="32">
        <f t="shared" si="82"/>
        <v>0</v>
      </c>
      <c r="BM151" s="32">
        <f t="shared" si="82"/>
        <v>0</v>
      </c>
      <c r="BN151" s="32">
        <f t="shared" si="82"/>
        <v>0</v>
      </c>
      <c r="BO151" s="32">
        <f t="shared" si="82"/>
        <v>0</v>
      </c>
      <c r="BP151" s="32">
        <f t="shared" si="82"/>
        <v>0</v>
      </c>
      <c r="BQ151" s="32">
        <f t="shared" si="82"/>
        <v>0</v>
      </c>
      <c r="BR151" s="32">
        <f t="shared" si="82"/>
        <v>0</v>
      </c>
      <c r="BS151" s="32">
        <f t="shared" si="82"/>
        <v>0</v>
      </c>
      <c r="BT151" s="32">
        <f t="shared" si="82"/>
        <v>0</v>
      </c>
      <c r="BU151" s="32">
        <f t="shared" si="82"/>
        <v>0</v>
      </c>
      <c r="BV151" s="32">
        <f t="shared" si="82"/>
        <v>0</v>
      </c>
      <c r="BW151" s="32">
        <f t="shared" si="82"/>
        <v>0</v>
      </c>
      <c r="BX151" s="32">
        <f t="shared" si="82"/>
        <v>0</v>
      </c>
      <c r="BY151" s="32">
        <f t="shared" si="82"/>
        <v>0</v>
      </c>
      <c r="BZ151" s="32">
        <f t="shared" si="82"/>
        <v>0</v>
      </c>
      <c r="CA151" s="32">
        <f t="shared" si="82"/>
        <v>0</v>
      </c>
      <c r="CB151" s="32">
        <f t="shared" si="82"/>
        <v>0</v>
      </c>
      <c r="CC151" s="32">
        <f t="shared" si="82"/>
        <v>0</v>
      </c>
      <c r="CD151" s="32">
        <f t="shared" si="82"/>
        <v>0</v>
      </c>
      <c r="CE151" s="254">
        <f t="shared" si="82"/>
        <v>0</v>
      </c>
      <c r="CF151" s="19"/>
    </row>
    <row r="152" spans="2:84" ht="31.8" customHeight="1" x14ac:dyDescent="0.25"/>
    <row r="153" spans="2:84" x14ac:dyDescent="0.25">
      <c r="AK153" s="174" t="s">
        <v>93</v>
      </c>
      <c r="AN153" s="174"/>
      <c r="AO153" s="174"/>
      <c r="AP153" s="174"/>
      <c r="AQ153" s="174"/>
      <c r="AR153" s="174"/>
      <c r="AS153" s="174"/>
      <c r="AT153" s="174"/>
      <c r="AU153" s="174"/>
      <c r="AV153" s="174"/>
      <c r="AW153" s="174"/>
      <c r="AX153" s="174"/>
      <c r="AY153" s="174"/>
      <c r="AZ153" s="174"/>
    </row>
    <row r="154" spans="2:84" x14ac:dyDescent="0.25">
      <c r="AM154" s="337" t="s">
        <v>95</v>
      </c>
      <c r="AN154" s="337"/>
      <c r="AO154" s="182" t="s">
        <v>41</v>
      </c>
      <c r="AP154" s="217">
        <v>2009</v>
      </c>
      <c r="AQ154" s="80">
        <v>2010</v>
      </c>
      <c r="AR154" s="80">
        <v>2011</v>
      </c>
      <c r="AS154" s="80">
        <v>2012</v>
      </c>
      <c r="AT154" s="80">
        <v>2013</v>
      </c>
      <c r="AU154" s="80">
        <v>2014</v>
      </c>
      <c r="AV154" s="80">
        <v>2015</v>
      </c>
      <c r="AW154" s="80">
        <v>2016</v>
      </c>
      <c r="AX154" s="80">
        <v>2017</v>
      </c>
      <c r="AY154" s="80">
        <v>2018</v>
      </c>
      <c r="AZ154" s="80">
        <v>2019</v>
      </c>
      <c r="BA154" s="80">
        <v>2020</v>
      </c>
      <c r="BB154" s="80">
        <v>2021</v>
      </c>
      <c r="BC154" s="80">
        <v>2022</v>
      </c>
      <c r="BD154" s="80">
        <v>2023</v>
      </c>
      <c r="BE154" s="80">
        <v>2024</v>
      </c>
      <c r="BF154" s="80">
        <v>2025</v>
      </c>
      <c r="BG154" s="80">
        <f t="shared" ref="BG154:CE154" si="83">BF154+1</f>
        <v>2026</v>
      </c>
      <c r="BH154" s="80">
        <f t="shared" si="83"/>
        <v>2027</v>
      </c>
      <c r="BI154" s="80">
        <f t="shared" si="83"/>
        <v>2028</v>
      </c>
      <c r="BJ154" s="80">
        <f t="shared" si="83"/>
        <v>2029</v>
      </c>
      <c r="BK154" s="80">
        <f t="shared" si="83"/>
        <v>2030</v>
      </c>
      <c r="BL154" s="80">
        <f t="shared" si="83"/>
        <v>2031</v>
      </c>
      <c r="BM154" s="80">
        <f t="shared" si="83"/>
        <v>2032</v>
      </c>
      <c r="BN154" s="80">
        <f t="shared" si="83"/>
        <v>2033</v>
      </c>
      <c r="BO154" s="80">
        <f t="shared" si="83"/>
        <v>2034</v>
      </c>
      <c r="BP154" s="80">
        <f t="shared" si="83"/>
        <v>2035</v>
      </c>
      <c r="BQ154" s="80">
        <f t="shared" si="83"/>
        <v>2036</v>
      </c>
      <c r="BR154" s="80">
        <f t="shared" si="83"/>
        <v>2037</v>
      </c>
      <c r="BS154" s="80">
        <f t="shared" si="83"/>
        <v>2038</v>
      </c>
      <c r="BT154" s="80">
        <f t="shared" si="83"/>
        <v>2039</v>
      </c>
      <c r="BU154" s="80">
        <f t="shared" si="83"/>
        <v>2040</v>
      </c>
      <c r="BV154" s="80">
        <f t="shared" si="83"/>
        <v>2041</v>
      </c>
      <c r="BW154" s="80">
        <f t="shared" si="83"/>
        <v>2042</v>
      </c>
      <c r="BX154" s="80">
        <f t="shared" si="83"/>
        <v>2043</v>
      </c>
      <c r="BY154" s="80">
        <f t="shared" si="83"/>
        <v>2044</v>
      </c>
      <c r="BZ154" s="80">
        <f t="shared" si="83"/>
        <v>2045</v>
      </c>
      <c r="CA154" s="80">
        <f t="shared" si="83"/>
        <v>2046</v>
      </c>
      <c r="CB154" s="80">
        <f t="shared" si="83"/>
        <v>2047</v>
      </c>
      <c r="CC154" s="80">
        <f t="shared" si="83"/>
        <v>2048</v>
      </c>
      <c r="CD154" s="80">
        <f t="shared" si="83"/>
        <v>2049</v>
      </c>
      <c r="CE154" s="80">
        <f t="shared" si="83"/>
        <v>2050</v>
      </c>
    </row>
    <row r="155" spans="2:84" x14ac:dyDescent="0.25">
      <c r="AM155" s="13" t="s">
        <v>5</v>
      </c>
      <c r="AN155" s="13" t="s">
        <v>94</v>
      </c>
      <c r="AO155" s="182" t="s">
        <v>35</v>
      </c>
      <c r="AP155" s="68">
        <f>'Life&amp;Use'!E78</f>
        <v>24</v>
      </c>
      <c r="AQ155" s="68">
        <f>'Life&amp;Use'!F78</f>
        <v>20</v>
      </c>
      <c r="AR155" s="68">
        <f ca="1">'Life&amp;Use'!G78</f>
        <v>15</v>
      </c>
      <c r="AS155" s="68">
        <f ca="1">'Life&amp;Use'!H78</f>
        <v>11.329343687402664</v>
      </c>
      <c r="AT155" s="68">
        <f ca="1">'Life&amp;Use'!I78</f>
        <v>8.080678767256515</v>
      </c>
      <c r="AU155" s="68">
        <f>'Life&amp;Use'!J78</f>
        <v>0</v>
      </c>
      <c r="AV155" s="68">
        <f>'Life&amp;Use'!K78</f>
        <v>0</v>
      </c>
      <c r="AW155" s="68">
        <f>'Life&amp;Use'!L78</f>
        <v>0</v>
      </c>
      <c r="AX155" s="68">
        <f>'Life&amp;Use'!M78</f>
        <v>0</v>
      </c>
      <c r="AY155" s="68">
        <f>'Life&amp;Use'!N78</f>
        <v>0</v>
      </c>
      <c r="AZ155" s="68">
        <f>'Life&amp;Use'!O78</f>
        <v>0</v>
      </c>
      <c r="BA155" s="68">
        <f>'Life&amp;Use'!P78</f>
        <v>0</v>
      </c>
      <c r="BB155" s="68">
        <f>'Life&amp;Use'!Q78</f>
        <v>0</v>
      </c>
      <c r="BC155" s="68">
        <f>'Life&amp;Use'!R78</f>
        <v>0</v>
      </c>
      <c r="BD155" s="68">
        <f>'Life&amp;Use'!S78</f>
        <v>0</v>
      </c>
      <c r="BE155" s="68">
        <f>'Life&amp;Use'!T78</f>
        <v>0</v>
      </c>
      <c r="BF155" s="68">
        <f>'Life&amp;Use'!U78</f>
        <v>0</v>
      </c>
      <c r="BG155" s="68">
        <f>'Life&amp;Use'!V78</f>
        <v>0</v>
      </c>
      <c r="BH155" s="68">
        <f>'Life&amp;Use'!W78</f>
        <v>0</v>
      </c>
      <c r="BI155" s="68">
        <f>'Life&amp;Use'!X78</f>
        <v>0</v>
      </c>
      <c r="BJ155" s="68">
        <f>'Life&amp;Use'!Y78</f>
        <v>0</v>
      </c>
      <c r="BK155" s="68">
        <f>'Life&amp;Use'!Z78</f>
        <v>0</v>
      </c>
      <c r="BL155" s="68">
        <f>'Life&amp;Use'!AA78</f>
        <v>0</v>
      </c>
      <c r="BM155" s="68">
        <f>'Life&amp;Use'!AB78</f>
        <v>0</v>
      </c>
      <c r="BN155" s="68">
        <f>'Life&amp;Use'!AC78</f>
        <v>0</v>
      </c>
      <c r="BO155" s="68">
        <f>'Life&amp;Use'!AD78</f>
        <v>0</v>
      </c>
      <c r="BP155" s="68">
        <f>'Life&amp;Use'!AE78</f>
        <v>0</v>
      </c>
      <c r="BQ155" s="68">
        <f>'Life&amp;Use'!AF78</f>
        <v>0</v>
      </c>
      <c r="BR155" s="68">
        <f>'Life&amp;Use'!AG78</f>
        <v>0</v>
      </c>
      <c r="BS155" s="68">
        <f>'Life&amp;Use'!AH78</f>
        <v>0</v>
      </c>
      <c r="BT155" s="68">
        <f>'Life&amp;Use'!AI78</f>
        <v>0</v>
      </c>
      <c r="BU155" s="68">
        <f>'Life&amp;Use'!AJ78</f>
        <v>0</v>
      </c>
      <c r="BV155" s="68">
        <f>'Life&amp;Use'!AK78</f>
        <v>0</v>
      </c>
      <c r="BW155" s="68">
        <f>'Life&amp;Use'!AL78</f>
        <v>0</v>
      </c>
      <c r="BX155" s="68">
        <f>'Life&amp;Use'!AM78</f>
        <v>0</v>
      </c>
      <c r="BY155" s="68">
        <f>'Life&amp;Use'!AN78</f>
        <v>0</v>
      </c>
      <c r="BZ155" s="68">
        <f>'Life&amp;Use'!AO78</f>
        <v>0</v>
      </c>
      <c r="CA155" s="68">
        <f>'Life&amp;Use'!AP78</f>
        <v>0</v>
      </c>
      <c r="CB155" s="68">
        <f>'Life&amp;Use'!AQ78</f>
        <v>0</v>
      </c>
      <c r="CC155" s="68">
        <f>'Life&amp;Use'!AR78</f>
        <v>0</v>
      </c>
      <c r="CD155" s="68">
        <f>'Life&amp;Use'!AS78</f>
        <v>0</v>
      </c>
      <c r="CE155" s="68">
        <f>'Life&amp;Use'!AT78</f>
        <v>0</v>
      </c>
    </row>
    <row r="156" spans="2:84" x14ac:dyDescent="0.25">
      <c r="AM156" s="13" t="s">
        <v>5</v>
      </c>
      <c r="AN156" s="13" t="s">
        <v>68</v>
      </c>
      <c r="AO156" s="182" t="s">
        <v>35</v>
      </c>
      <c r="AP156" s="68">
        <f>'Life&amp;Use'!E66</f>
        <v>72</v>
      </c>
      <c r="AQ156" s="68">
        <f>'Life&amp;Use'!F66</f>
        <v>60</v>
      </c>
      <c r="AR156" s="68">
        <f ca="1">'Life&amp;Use'!G66</f>
        <v>45</v>
      </c>
      <c r="AS156" s="68">
        <f ca="1">'Life&amp;Use'!H66</f>
        <v>36.375798639442287</v>
      </c>
      <c r="AT156" s="68">
        <f ca="1">'Life&amp;Use'!I66</f>
        <v>23.576755115721586</v>
      </c>
      <c r="AU156" s="68">
        <f>'Life&amp;Use'!J66</f>
        <v>0</v>
      </c>
      <c r="AV156" s="68">
        <f>'Life&amp;Use'!K66</f>
        <v>0</v>
      </c>
      <c r="AW156" s="68">
        <f>'Life&amp;Use'!L66</f>
        <v>0</v>
      </c>
      <c r="AX156" s="68">
        <f>'Life&amp;Use'!M66</f>
        <v>0</v>
      </c>
      <c r="AY156" s="68">
        <f>'Life&amp;Use'!N66</f>
        <v>0</v>
      </c>
      <c r="AZ156" s="68">
        <f>'Life&amp;Use'!O66</f>
        <v>0</v>
      </c>
      <c r="BA156" s="68">
        <f>'Life&amp;Use'!P66</f>
        <v>0</v>
      </c>
      <c r="BB156" s="68">
        <f>'Life&amp;Use'!Q66</f>
        <v>0</v>
      </c>
      <c r="BC156" s="68">
        <f>'Life&amp;Use'!R66</f>
        <v>0</v>
      </c>
      <c r="BD156" s="68">
        <f>'Life&amp;Use'!S66</f>
        <v>0</v>
      </c>
      <c r="BE156" s="68">
        <f>'Life&amp;Use'!T66</f>
        <v>0</v>
      </c>
      <c r="BF156" s="68">
        <f>'Life&amp;Use'!U66</f>
        <v>0</v>
      </c>
      <c r="BG156" s="68">
        <f>'Life&amp;Use'!V66</f>
        <v>0</v>
      </c>
      <c r="BH156" s="68">
        <f>'Life&amp;Use'!W66</f>
        <v>0</v>
      </c>
      <c r="BI156" s="68">
        <f>'Life&amp;Use'!X66</f>
        <v>0</v>
      </c>
      <c r="BJ156" s="68">
        <f>'Life&amp;Use'!Y66</f>
        <v>0</v>
      </c>
      <c r="BK156" s="68">
        <f>'Life&amp;Use'!Z66</f>
        <v>0</v>
      </c>
      <c r="BL156" s="68">
        <f>'Life&amp;Use'!AA66</f>
        <v>0</v>
      </c>
      <c r="BM156" s="68">
        <f>'Life&amp;Use'!AB66</f>
        <v>0</v>
      </c>
      <c r="BN156" s="68">
        <f>'Life&amp;Use'!AC66</f>
        <v>0</v>
      </c>
      <c r="BO156" s="68">
        <f>'Life&amp;Use'!AD66</f>
        <v>0</v>
      </c>
      <c r="BP156" s="68">
        <f>'Life&amp;Use'!AE66</f>
        <v>0</v>
      </c>
      <c r="BQ156" s="68">
        <f>'Life&amp;Use'!AF66</f>
        <v>0</v>
      </c>
      <c r="BR156" s="68">
        <f>'Life&amp;Use'!AG66</f>
        <v>0</v>
      </c>
      <c r="BS156" s="68">
        <f>'Life&amp;Use'!AH66</f>
        <v>0</v>
      </c>
      <c r="BT156" s="68">
        <f>'Life&amp;Use'!AI66</f>
        <v>0</v>
      </c>
      <c r="BU156" s="68">
        <f>'Life&amp;Use'!AJ66</f>
        <v>0</v>
      </c>
      <c r="BV156" s="68">
        <f>'Life&amp;Use'!AK66</f>
        <v>0</v>
      </c>
      <c r="BW156" s="68">
        <f>'Life&amp;Use'!AL66</f>
        <v>0</v>
      </c>
      <c r="BX156" s="68">
        <f>'Life&amp;Use'!AM66</f>
        <v>0</v>
      </c>
      <c r="BY156" s="68">
        <f>'Life&amp;Use'!AN66</f>
        <v>0</v>
      </c>
      <c r="BZ156" s="68">
        <f>'Life&amp;Use'!AO66</f>
        <v>0</v>
      </c>
      <c r="CA156" s="68">
        <f>'Life&amp;Use'!AP66</f>
        <v>0</v>
      </c>
      <c r="CB156" s="68">
        <f>'Life&amp;Use'!AQ66</f>
        <v>0</v>
      </c>
      <c r="CC156" s="68">
        <f>'Life&amp;Use'!AR66</f>
        <v>0</v>
      </c>
      <c r="CD156" s="68">
        <f>'Life&amp;Use'!AS66</f>
        <v>0</v>
      </c>
      <c r="CE156" s="68">
        <f>'Life&amp;Use'!AT66</f>
        <v>0</v>
      </c>
    </row>
    <row r="157" spans="2:84" x14ac:dyDescent="0.25">
      <c r="G157" s="4"/>
      <c r="H157" s="4"/>
      <c r="I157" s="4"/>
      <c r="J157" s="4"/>
      <c r="K157" s="4"/>
      <c r="L157" s="4"/>
      <c r="M157" s="4"/>
      <c r="N157" s="4"/>
      <c r="O157" s="4"/>
      <c r="P157" s="4"/>
      <c r="Q157" s="4"/>
      <c r="R157" s="4"/>
      <c r="S157" s="4"/>
      <c r="T157" s="4"/>
      <c r="U157" s="4"/>
      <c r="V157" s="4"/>
      <c r="W157" s="315" t="s">
        <v>167</v>
      </c>
      <c r="X157" s="316"/>
      <c r="Y157" s="317"/>
      <c r="Z157" s="13"/>
      <c r="AA157" s="305" t="s">
        <v>168</v>
      </c>
      <c r="AB157" s="305"/>
      <c r="AC157" s="305"/>
      <c r="BU157" s="56"/>
      <c r="CF157" s="4"/>
    </row>
    <row r="158" spans="2:84" ht="49.2" customHeight="1" x14ac:dyDescent="0.25">
      <c r="C158" s="259"/>
      <c r="G158" s="4"/>
      <c r="H158" s="4"/>
      <c r="I158" s="4"/>
      <c r="J158" s="4"/>
      <c r="K158" s="4"/>
      <c r="L158" s="4"/>
      <c r="M158" s="4"/>
      <c r="N158" s="4"/>
      <c r="O158" s="4"/>
      <c r="P158" s="4"/>
      <c r="Q158" s="4"/>
      <c r="R158" s="4"/>
      <c r="S158" s="4"/>
      <c r="T158" s="4"/>
      <c r="U158" s="4"/>
      <c r="V158" s="4"/>
      <c r="W158" s="269" t="s">
        <v>124</v>
      </c>
      <c r="X158" s="270" t="s">
        <v>63</v>
      </c>
      <c r="Y158" s="273" t="s">
        <v>166</v>
      </c>
      <c r="Z158" s="13"/>
      <c r="AA158" s="269" t="s">
        <v>124</v>
      </c>
      <c r="AB158" s="270" t="s">
        <v>63</v>
      </c>
      <c r="AC158" s="273" t="s">
        <v>166</v>
      </c>
      <c r="BU158" s="56"/>
      <c r="CF158" s="4"/>
    </row>
    <row r="159" spans="2:84" x14ac:dyDescent="0.25">
      <c r="C159" s="331" t="s">
        <v>310</v>
      </c>
      <c r="E159" s="13" t="s">
        <v>0</v>
      </c>
      <c r="F159" s="239"/>
      <c r="G159" s="4"/>
      <c r="H159" s="4"/>
      <c r="I159" s="4"/>
      <c r="J159" s="4"/>
      <c r="K159" s="4"/>
      <c r="L159" s="4"/>
      <c r="M159" s="4"/>
      <c r="N159" s="4"/>
      <c r="O159" s="4"/>
      <c r="P159" s="4"/>
      <c r="Q159" s="4"/>
      <c r="R159" s="4"/>
      <c r="S159" s="4"/>
      <c r="T159" s="4"/>
      <c r="U159" s="4"/>
      <c r="V159" s="4"/>
      <c r="W159" s="262">
        <f ca="1">AO5/SUM(AO$5:AO$12)</f>
        <v>0.15625348257261382</v>
      </c>
      <c r="X159" s="264">
        <f ca="1">AO78/AO101</f>
        <v>3.7641506874776513E-2</v>
      </c>
      <c r="Y159" s="266">
        <f ca="1">AO128/AO151</f>
        <v>0.37480180963777504</v>
      </c>
      <c r="Z159" s="13"/>
      <c r="AA159" s="262">
        <f ca="1">AT5/SUM(AT$5:AT$12)</f>
        <v>0.20175066807466627</v>
      </c>
      <c r="AB159" s="264">
        <f ca="1">AT78/AT101</f>
        <v>4.7827677138233743E-2</v>
      </c>
      <c r="AC159" s="266">
        <f ca="1">AT128/AT151</f>
        <v>0.46527175653711</v>
      </c>
      <c r="BU159" s="56"/>
      <c r="CF159" s="4"/>
    </row>
    <row r="160" spans="2:84" x14ac:dyDescent="0.25">
      <c r="C160" s="331"/>
      <c r="E160" s="13" t="s">
        <v>1</v>
      </c>
      <c r="F160" s="239"/>
      <c r="G160" s="4"/>
      <c r="H160" s="4"/>
      <c r="I160" s="4"/>
      <c r="J160" s="4"/>
      <c r="K160" s="4"/>
      <c r="L160" s="4"/>
      <c r="M160" s="4"/>
      <c r="N160" s="4"/>
      <c r="O160" s="4"/>
      <c r="P160" s="4"/>
      <c r="Q160" s="4"/>
      <c r="R160" s="4"/>
      <c r="S160" s="4"/>
      <c r="T160" s="4"/>
      <c r="U160" s="4"/>
      <c r="V160" s="4"/>
      <c r="W160" s="262">
        <f ca="1">AO6/SUM(AO$5:AO$12)</f>
        <v>7.943699100397765E-2</v>
      </c>
      <c r="X160" s="264">
        <f ca="1">AO81/AO101</f>
        <v>6.9333017021659601E-2</v>
      </c>
      <c r="Y160" s="266">
        <f ca="1">AO131/AO151</f>
        <v>9.8054053889523929E-2</v>
      </c>
      <c r="Z160" s="13"/>
      <c r="AA160" s="262">
        <f ca="1">AT6/SUM(AT$5:AT$12)</f>
        <v>0.14363292599713004</v>
      </c>
      <c r="AB160" s="264">
        <f ca="1">AT81/AT101</f>
        <v>0.13072617051672533</v>
      </c>
      <c r="AC160" s="266">
        <f ca="1">AT131/AT151</f>
        <v>0.16572970460065584</v>
      </c>
      <c r="BU160" s="56"/>
      <c r="CF160" s="4"/>
    </row>
    <row r="161" spans="3:84" x14ac:dyDescent="0.25">
      <c r="C161" s="331"/>
      <c r="E161" s="13" t="s">
        <v>305</v>
      </c>
      <c r="F161" s="239"/>
      <c r="G161" s="4"/>
      <c r="H161" s="4"/>
      <c r="I161" s="4"/>
      <c r="J161" s="4"/>
      <c r="K161" s="4"/>
      <c r="L161" s="4"/>
      <c r="M161" s="4"/>
      <c r="N161" s="4"/>
      <c r="O161" s="4"/>
      <c r="P161" s="4"/>
      <c r="Q161" s="4"/>
      <c r="R161" s="4"/>
      <c r="S161" s="4"/>
      <c r="T161" s="4"/>
      <c r="U161" s="4"/>
      <c r="V161" s="4"/>
      <c r="W161" s="262">
        <f ca="1">(AO7+AO12)/SUM(AO$5:AO$12)</f>
        <v>0.24122853408509243</v>
      </c>
      <c r="X161" s="264">
        <f ca="1">(AO88+AO100)/AO101</f>
        <v>0.2977197279133757</v>
      </c>
      <c r="Y161" s="266">
        <f ca="1">(AO138+AO150)/AO151</f>
        <v>0.13714076527044486</v>
      </c>
      <c r="Z161" s="13"/>
      <c r="AA161" s="262">
        <f ca="1">(AT7+AT12)/SUM(AT$5:AT$12)</f>
        <v>0.41234004193268875</v>
      </c>
      <c r="AB161" s="264">
        <f ca="1">(AT88+AT100)/AT101</f>
        <v>0.53906807471067308</v>
      </c>
      <c r="AC161" s="266">
        <f ca="1">(AT138+AT150)/AT151</f>
        <v>0.19537759250789502</v>
      </c>
      <c r="AE161" s="4" t="s">
        <v>174</v>
      </c>
      <c r="BU161" s="56"/>
      <c r="CF161" s="4"/>
    </row>
    <row r="162" spans="3:84" x14ac:dyDescent="0.25">
      <c r="C162" s="331"/>
      <c r="E162" s="13" t="s">
        <v>3</v>
      </c>
      <c r="F162" s="239"/>
      <c r="G162" s="4"/>
      <c r="H162" s="4"/>
      <c r="I162" s="4"/>
      <c r="J162" s="4"/>
      <c r="K162" s="4"/>
      <c r="L162" s="4"/>
      <c r="M162" s="4"/>
      <c r="N162" s="4"/>
      <c r="O162" s="4"/>
      <c r="P162" s="4"/>
      <c r="Q162" s="4"/>
      <c r="R162" s="4"/>
      <c r="S162" s="4"/>
      <c r="T162" s="4"/>
      <c r="U162" s="4"/>
      <c r="V162" s="4"/>
      <c r="W162" s="262">
        <f ca="1">(AO8+AO11)/SUM(AO$5:AO$12)</f>
        <v>0.48234873105262066</v>
      </c>
      <c r="X162" s="264">
        <f ca="1">(AO91+AO99)/AO101</f>
        <v>0.59530574819018822</v>
      </c>
      <c r="Y162" s="266">
        <f ca="1">(AO141+AO149)/AO151</f>
        <v>0.27421993983701098</v>
      </c>
      <c r="Z162" s="13"/>
      <c r="AA162" s="262">
        <f ca="1">(AT8+AT11)/SUM(AT$5:AT$12)</f>
        <v>0.194343910250212</v>
      </c>
      <c r="AB162" s="264">
        <f ca="1">(AT91+AT99)/AT101</f>
        <v>0.27626780638485438</v>
      </c>
      <c r="AC162" s="266">
        <f ca="1">(AT141+AT149)/AT151</f>
        <v>5.4087577202468012E-2</v>
      </c>
      <c r="AE162" s="4" t="s">
        <v>173</v>
      </c>
      <c r="BU162" s="56"/>
      <c r="CF162" s="4"/>
    </row>
    <row r="163" spans="3:84" x14ac:dyDescent="0.25">
      <c r="C163" s="331"/>
      <c r="E163" s="13" t="s">
        <v>4</v>
      </c>
      <c r="F163" s="239"/>
      <c r="G163" s="4"/>
      <c r="H163" s="4"/>
      <c r="I163" s="4"/>
      <c r="J163" s="4"/>
      <c r="K163" s="4"/>
      <c r="L163" s="4"/>
      <c r="M163" s="4"/>
      <c r="N163" s="4"/>
      <c r="O163" s="4"/>
      <c r="P163" s="4"/>
      <c r="Q163" s="4"/>
      <c r="R163" s="4"/>
      <c r="S163" s="4"/>
      <c r="T163" s="4"/>
      <c r="U163" s="4"/>
      <c r="V163" s="4"/>
      <c r="W163" s="262">
        <f ca="1">AO9/SUM(AO$5:AO$12)</f>
        <v>4.0732261285695549E-2</v>
      </c>
      <c r="X163" s="264">
        <f ca="1">AO95/AO101</f>
        <v>0</v>
      </c>
      <c r="Y163" s="266">
        <f ca="1">AO145/AO151</f>
        <v>0.11578343136524522</v>
      </c>
      <c r="Z163" s="13"/>
      <c r="AA163" s="262">
        <f ca="1">AT9/SUM(AT$5:AT$12)</f>
        <v>4.3241336351525009E-2</v>
      </c>
      <c r="AB163" s="264">
        <f ca="1">AT95/AT101</f>
        <v>0</v>
      </c>
      <c r="AC163" s="266">
        <f ca="1">AT145/AT151</f>
        <v>0.11727188859456479</v>
      </c>
      <c r="BU163" s="56"/>
      <c r="CF163" s="4"/>
    </row>
    <row r="164" spans="3:84" ht="12.6" thickBot="1" x14ac:dyDescent="0.3">
      <c r="C164" s="331"/>
      <c r="E164" s="105" t="s">
        <v>5</v>
      </c>
      <c r="F164" s="239"/>
      <c r="G164" s="4"/>
      <c r="H164" s="4"/>
      <c r="I164" s="4"/>
      <c r="J164" s="4"/>
      <c r="K164" s="4"/>
      <c r="L164" s="4"/>
      <c r="M164" s="4"/>
      <c r="N164" s="4"/>
      <c r="O164" s="4"/>
      <c r="P164" s="4"/>
      <c r="Q164" s="4"/>
      <c r="R164" s="4"/>
      <c r="S164" s="4"/>
      <c r="T164" s="4"/>
      <c r="U164" s="4"/>
      <c r="V164" s="4"/>
      <c r="W164" s="263">
        <f ca="1">AO10/SUM(AO$5:AO$12)</f>
        <v>0</v>
      </c>
      <c r="X164" s="265">
        <f ca="1">AO98/AO101</f>
        <v>0</v>
      </c>
      <c r="Y164" s="267">
        <f ca="1">AO148/AO151</f>
        <v>0</v>
      </c>
      <c r="Z164" s="13"/>
      <c r="AA164" s="263">
        <f ca="1">AT10/SUM(AT$5:AT$12)</f>
        <v>4.6911173937780075E-3</v>
      </c>
      <c r="AB164" s="265">
        <f ca="1">AT98/AT101</f>
        <v>6.1102712495134269E-3</v>
      </c>
      <c r="AC164" s="267">
        <f ca="1">AT148/AT151</f>
        <v>2.261480557306204E-3</v>
      </c>
      <c r="BU164" s="56"/>
      <c r="CF164" s="4"/>
    </row>
    <row r="165" spans="3:84" hidden="1" x14ac:dyDescent="0.25">
      <c r="C165" s="70"/>
      <c r="E165" s="13" t="s">
        <v>27</v>
      </c>
      <c r="F165" s="239"/>
      <c r="G165" s="4"/>
      <c r="H165" s="4"/>
      <c r="I165" s="4"/>
      <c r="J165" s="4"/>
      <c r="K165" s="4"/>
      <c r="L165" s="4"/>
      <c r="M165" s="4"/>
      <c r="N165" s="4"/>
      <c r="O165" s="4"/>
      <c r="P165" s="4"/>
      <c r="Q165" s="4"/>
      <c r="R165" s="4"/>
      <c r="S165" s="4"/>
      <c r="T165" s="4"/>
      <c r="U165" s="4"/>
      <c r="V165" s="4"/>
      <c r="W165" s="107">
        <f ca="1">SUM(W159:W164)</f>
        <v>1</v>
      </c>
      <c r="X165" s="107">
        <f ca="1">SUM(X159:X164)</f>
        <v>1</v>
      </c>
      <c r="Y165" s="107">
        <f t="shared" ref="Y165" ca="1" si="84">SUM(Y159:Y164)</f>
        <v>1</v>
      </c>
      <c r="Z165" s="13"/>
      <c r="AA165" s="107">
        <f ca="1">SUM(AA159:AA164)</f>
        <v>1</v>
      </c>
      <c r="AB165" s="107">
        <f ca="1">SUM(AB159:AB164)</f>
        <v>1</v>
      </c>
      <c r="AC165" s="107">
        <f t="shared" ref="AC165" ca="1" si="85">SUM(AC159:AC164)</f>
        <v>1</v>
      </c>
      <c r="BU165" s="56"/>
      <c r="CF165" s="4"/>
    </row>
  </sheetData>
  <mergeCells count="47">
    <mergeCell ref="B46:B48"/>
    <mergeCell ref="B2:C2"/>
    <mergeCell ref="E2:E4"/>
    <mergeCell ref="F2:F4"/>
    <mergeCell ref="B3:C3"/>
    <mergeCell ref="B4:C4"/>
    <mergeCell ref="B20:C20"/>
    <mergeCell ref="E20:E22"/>
    <mergeCell ref="F20:F22"/>
    <mergeCell ref="B21:C21"/>
    <mergeCell ref="B22:C22"/>
    <mergeCell ref="B23:B28"/>
    <mergeCell ref="B29:B31"/>
    <mergeCell ref="B32:B38"/>
    <mergeCell ref="B39:B41"/>
    <mergeCell ref="B42:B45"/>
    <mergeCell ref="B96:B98"/>
    <mergeCell ref="B49:B50"/>
    <mergeCell ref="AM54:AN54"/>
    <mergeCell ref="B70:C70"/>
    <mergeCell ref="E70:E72"/>
    <mergeCell ref="F70:F72"/>
    <mergeCell ref="B71:C71"/>
    <mergeCell ref="B72:C72"/>
    <mergeCell ref="B73:B78"/>
    <mergeCell ref="B79:B81"/>
    <mergeCell ref="B82:B88"/>
    <mergeCell ref="B89:B91"/>
    <mergeCell ref="B92:B95"/>
    <mergeCell ref="B99:B100"/>
    <mergeCell ref="AM104:AN104"/>
    <mergeCell ref="B120:C120"/>
    <mergeCell ref="E120:E122"/>
    <mergeCell ref="F120:F122"/>
    <mergeCell ref="B121:C121"/>
    <mergeCell ref="B122:C122"/>
    <mergeCell ref="C159:C164"/>
    <mergeCell ref="B149:B150"/>
    <mergeCell ref="AM154:AN154"/>
    <mergeCell ref="AA157:AC157"/>
    <mergeCell ref="B123:B128"/>
    <mergeCell ref="B129:B131"/>
    <mergeCell ref="B132:B138"/>
    <mergeCell ref="B139:B141"/>
    <mergeCell ref="B142:B145"/>
    <mergeCell ref="B146:B148"/>
    <mergeCell ref="W157:Y157"/>
  </mergeCells>
  <pageMargins left="0.7" right="0.7" top="0.75" bottom="0.75" header="0.3" footer="0.3"/>
  <pageSetup paperSize="9" scale="77" orientation="landscape" horizontalDpi="4294967293" r:id="rId1"/>
  <headerFooter>
    <oddHeader>&amp;C&amp;8MELISA v0</oddHeader>
    <oddFooter>&amp;C&amp;8VHK for EC, Jan. 2015&amp;R&amp;8&amp;P</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F165"/>
  <sheetViews>
    <sheetView view="pageLayout" zoomScaleNormal="100" workbookViewId="0">
      <selection activeCell="AK4" sqref="AK4"/>
    </sheetView>
  </sheetViews>
  <sheetFormatPr defaultRowHeight="12" x14ac:dyDescent="0.25"/>
  <cols>
    <col min="1" max="1" width="3.33203125" style="4" customWidth="1"/>
    <col min="2" max="2" width="3" style="50" customWidth="1"/>
    <col min="3" max="3" width="26.21875" style="4" customWidth="1"/>
    <col min="4" max="4" width="1.77734375" style="4" customWidth="1"/>
    <col min="5" max="5" width="5.109375" style="174" customWidth="1"/>
    <col min="6" max="6" width="2.109375" style="70" customWidth="1"/>
    <col min="7" max="22" width="6.77734375" style="18" hidden="1" customWidth="1"/>
    <col min="23" max="40" width="5.21875" style="4" customWidth="1"/>
    <col min="41" max="41" width="5.88671875" style="4" customWidth="1"/>
    <col min="42" max="46" width="5.21875" style="4" customWidth="1"/>
    <col min="47" max="83" width="6.77734375" style="4" hidden="1" customWidth="1"/>
    <col min="84" max="16384" width="8.88671875" style="4"/>
  </cols>
  <sheetData>
    <row r="2" spans="2:83" ht="15.6" customHeight="1" x14ac:dyDescent="0.25">
      <c r="B2" s="313" t="s">
        <v>274</v>
      </c>
      <c r="C2" s="314"/>
      <c r="E2" s="332" t="s">
        <v>103</v>
      </c>
      <c r="F2" s="336"/>
      <c r="G2" s="205"/>
      <c r="H2" s="205"/>
      <c r="I2" s="205"/>
      <c r="J2" s="205"/>
      <c r="K2" s="205"/>
      <c r="L2" s="205"/>
      <c r="M2" s="205"/>
      <c r="N2" s="205"/>
      <c r="O2" s="205"/>
      <c r="P2" s="205"/>
      <c r="Q2" s="205"/>
      <c r="R2" s="205"/>
      <c r="S2" s="205"/>
      <c r="T2" s="205"/>
      <c r="U2" s="205"/>
      <c r="V2" s="205"/>
      <c r="W2" s="80">
        <v>1990</v>
      </c>
      <c r="X2" s="80">
        <v>1991</v>
      </c>
      <c r="Y2" s="80">
        <v>1992</v>
      </c>
      <c r="Z2" s="80">
        <v>1993</v>
      </c>
      <c r="AA2" s="80">
        <v>1994</v>
      </c>
      <c r="AB2" s="80">
        <v>1995</v>
      </c>
      <c r="AC2" s="80">
        <v>1996</v>
      </c>
      <c r="AD2" s="80">
        <v>1997</v>
      </c>
      <c r="AE2" s="80">
        <v>1998</v>
      </c>
      <c r="AF2" s="80">
        <v>1999</v>
      </c>
      <c r="AG2" s="80">
        <v>2000</v>
      </c>
      <c r="AH2" s="80">
        <v>2001</v>
      </c>
      <c r="AI2" s="80">
        <v>2002</v>
      </c>
      <c r="AJ2" s="80">
        <v>2003</v>
      </c>
      <c r="AK2" s="80">
        <v>2004</v>
      </c>
      <c r="AL2" s="80">
        <v>2005</v>
      </c>
      <c r="AM2" s="80">
        <v>2006</v>
      </c>
      <c r="AN2" s="80">
        <v>2007</v>
      </c>
      <c r="AO2" s="80">
        <v>2008</v>
      </c>
      <c r="AP2" s="80">
        <v>2009</v>
      </c>
      <c r="AQ2" s="80">
        <v>2010</v>
      </c>
      <c r="AR2" s="80">
        <v>2011</v>
      </c>
      <c r="AS2" s="80">
        <v>2012</v>
      </c>
      <c r="AT2" s="80">
        <v>2013</v>
      </c>
      <c r="AU2" s="80">
        <v>2014</v>
      </c>
      <c r="AV2" s="80">
        <v>2015</v>
      </c>
      <c r="AW2" s="80">
        <v>2016</v>
      </c>
      <c r="AX2" s="80">
        <v>2017</v>
      </c>
      <c r="AY2" s="80">
        <v>2018</v>
      </c>
      <c r="AZ2" s="80">
        <v>2019</v>
      </c>
      <c r="BA2" s="80">
        <v>2020</v>
      </c>
      <c r="BB2" s="80">
        <v>2021</v>
      </c>
      <c r="BC2" s="80">
        <v>2022</v>
      </c>
      <c r="BD2" s="80">
        <v>2023</v>
      </c>
      <c r="BE2" s="80">
        <v>2024</v>
      </c>
      <c r="BF2" s="80">
        <v>2025</v>
      </c>
      <c r="BG2" s="80">
        <f t="shared" ref="BG2:CE2" si="0">BF2+1</f>
        <v>2026</v>
      </c>
      <c r="BH2" s="80">
        <f t="shared" si="0"/>
        <v>2027</v>
      </c>
      <c r="BI2" s="80">
        <f t="shared" si="0"/>
        <v>2028</v>
      </c>
      <c r="BJ2" s="80">
        <f t="shared" si="0"/>
        <v>2029</v>
      </c>
      <c r="BK2" s="80">
        <f t="shared" si="0"/>
        <v>2030</v>
      </c>
      <c r="BL2" s="80">
        <f t="shared" si="0"/>
        <v>2031</v>
      </c>
      <c r="BM2" s="80">
        <f t="shared" si="0"/>
        <v>2032</v>
      </c>
      <c r="BN2" s="80">
        <f t="shared" si="0"/>
        <v>2033</v>
      </c>
      <c r="BO2" s="80">
        <f t="shared" si="0"/>
        <v>2034</v>
      </c>
      <c r="BP2" s="80">
        <f t="shared" si="0"/>
        <v>2035</v>
      </c>
      <c r="BQ2" s="80">
        <f t="shared" si="0"/>
        <v>2036</v>
      </c>
      <c r="BR2" s="80">
        <f t="shared" si="0"/>
        <v>2037</v>
      </c>
      <c r="BS2" s="80">
        <f t="shared" si="0"/>
        <v>2038</v>
      </c>
      <c r="BT2" s="80">
        <f t="shared" si="0"/>
        <v>2039</v>
      </c>
      <c r="BU2" s="80">
        <f t="shared" si="0"/>
        <v>2040</v>
      </c>
      <c r="BV2" s="80">
        <f t="shared" si="0"/>
        <v>2041</v>
      </c>
      <c r="BW2" s="80">
        <f t="shared" si="0"/>
        <v>2042</v>
      </c>
      <c r="BX2" s="80">
        <f t="shared" si="0"/>
        <v>2043</v>
      </c>
      <c r="BY2" s="80">
        <f t="shared" si="0"/>
        <v>2044</v>
      </c>
      <c r="BZ2" s="80">
        <f t="shared" si="0"/>
        <v>2045</v>
      </c>
      <c r="CA2" s="80">
        <f t="shared" si="0"/>
        <v>2046</v>
      </c>
      <c r="CB2" s="80">
        <f t="shared" si="0"/>
        <v>2047</v>
      </c>
      <c r="CC2" s="80">
        <f t="shared" si="0"/>
        <v>2048</v>
      </c>
      <c r="CD2" s="80">
        <f t="shared" si="0"/>
        <v>2049</v>
      </c>
      <c r="CE2" s="80">
        <f t="shared" si="0"/>
        <v>2050</v>
      </c>
    </row>
    <row r="3" spans="2:83" s="56" customFormat="1" ht="12" customHeight="1" x14ac:dyDescent="0.25">
      <c r="B3" s="308" t="s">
        <v>86</v>
      </c>
      <c r="C3" s="309"/>
      <c r="E3" s="333"/>
      <c r="F3" s="336"/>
      <c r="G3" s="131"/>
      <c r="H3" s="131"/>
      <c r="I3" s="131"/>
      <c r="J3" s="131"/>
      <c r="K3" s="131"/>
      <c r="L3" s="131"/>
      <c r="M3" s="131"/>
      <c r="N3" s="131"/>
      <c r="O3" s="131"/>
      <c r="P3" s="131"/>
      <c r="Q3" s="131"/>
      <c r="R3" s="131"/>
      <c r="S3" s="131"/>
      <c r="T3" s="131"/>
      <c r="U3" s="131"/>
      <c r="V3" s="131"/>
    </row>
    <row r="4" spans="2:83" x14ac:dyDescent="0.25">
      <c r="B4" s="310" t="s">
        <v>102</v>
      </c>
      <c r="C4" s="311"/>
      <c r="E4" s="334"/>
      <c r="F4" s="336"/>
    </row>
    <row r="5" spans="2:83" x14ac:dyDescent="0.25">
      <c r="C5" s="13" t="str">
        <f>C28</f>
        <v>LFL (total)</v>
      </c>
      <c r="E5" s="34">
        <f ca="1">SUM(W23:AW27)/SUM(Stock!W23:AW27)*1000000</f>
        <v>1963.7239015605235</v>
      </c>
      <c r="F5" s="63"/>
      <c r="G5" s="16"/>
      <c r="H5" s="16"/>
      <c r="I5" s="16"/>
      <c r="J5" s="16"/>
      <c r="K5" s="16"/>
      <c r="L5" s="16"/>
      <c r="M5" s="16"/>
      <c r="N5" s="16"/>
      <c r="O5" s="16"/>
      <c r="P5" s="16"/>
      <c r="Q5" s="16"/>
      <c r="R5" s="16"/>
      <c r="S5" s="16"/>
      <c r="T5" s="16"/>
      <c r="U5" s="16"/>
      <c r="V5" s="16"/>
      <c r="W5" s="100">
        <f t="shared" ref="W5:CE5" ca="1" si="1">W28</f>
        <v>2.4272958450647897</v>
      </c>
      <c r="X5" s="100">
        <f t="shared" ca="1" si="1"/>
        <v>2.4772493310597614</v>
      </c>
      <c r="Y5" s="100">
        <f t="shared" ca="1" si="1"/>
        <v>2.5141619709094742</v>
      </c>
      <c r="Z5" s="100">
        <f t="shared" ca="1" si="1"/>
        <v>2.5375251760077053</v>
      </c>
      <c r="AA5" s="100">
        <f t="shared" ca="1" si="1"/>
        <v>2.5582169251969473</v>
      </c>
      <c r="AB5" s="100">
        <f t="shared" ca="1" si="1"/>
        <v>2.5910983948710795</v>
      </c>
      <c r="AC5" s="100">
        <f t="shared" ca="1" si="1"/>
        <v>2.6371079412143086</v>
      </c>
      <c r="AD5" s="100">
        <f t="shared" ca="1" si="1"/>
        <v>2.69550821974671</v>
      </c>
      <c r="AE5" s="100">
        <f t="shared" ca="1" si="1"/>
        <v>2.7607956504724842</v>
      </c>
      <c r="AF5" s="100">
        <f t="shared" ca="1" si="1"/>
        <v>2.8413920407338331</v>
      </c>
      <c r="AG5" s="100">
        <f t="shared" ca="1" si="1"/>
        <v>2.9283847786392783</v>
      </c>
      <c r="AH5" s="100">
        <f t="shared" ca="1" si="1"/>
        <v>3.016915853160218</v>
      </c>
      <c r="AI5" s="100">
        <f t="shared" ca="1" si="1"/>
        <v>3.0974879340114958</v>
      </c>
      <c r="AJ5" s="100">
        <f t="shared" ca="1" si="1"/>
        <v>3.1923420138118521</v>
      </c>
      <c r="AK5" s="100">
        <f t="shared" ca="1" si="1"/>
        <v>3.3086067423620675</v>
      </c>
      <c r="AL5" s="100">
        <f t="shared" ca="1" si="1"/>
        <v>3.4388179178093772</v>
      </c>
      <c r="AM5" s="100">
        <f t="shared" ca="1" si="1"/>
        <v>3.5610171122774235</v>
      </c>
      <c r="AN5" s="100">
        <f t="shared" ca="1" si="1"/>
        <v>3.6689826245687751</v>
      </c>
      <c r="AO5" s="100">
        <f t="shared" ca="1" si="1"/>
        <v>3.7815461571102711</v>
      </c>
      <c r="AP5" s="100">
        <f t="shared" ca="1" si="1"/>
        <v>3.8984510627934981</v>
      </c>
      <c r="AQ5" s="100">
        <f t="shared" ca="1" si="1"/>
        <v>4.0375186957135698</v>
      </c>
      <c r="AR5" s="100">
        <f t="shared" ca="1" si="1"/>
        <v>4.1695713710001003</v>
      </c>
      <c r="AS5" s="100">
        <f t="shared" ca="1" si="1"/>
        <v>4.2796536430713799</v>
      </c>
      <c r="AT5" s="100">
        <f t="shared" ca="1" si="1"/>
        <v>4.3722929860763715</v>
      </c>
      <c r="AU5" s="100">
        <f t="shared" si="1"/>
        <v>0</v>
      </c>
      <c r="AV5" s="100">
        <f t="shared" si="1"/>
        <v>0</v>
      </c>
      <c r="AW5" s="100">
        <f t="shared" si="1"/>
        <v>0</v>
      </c>
      <c r="AX5" s="100">
        <f t="shared" si="1"/>
        <v>0</v>
      </c>
      <c r="AY5" s="100">
        <f t="shared" si="1"/>
        <v>0</v>
      </c>
      <c r="AZ5" s="100">
        <f t="shared" si="1"/>
        <v>0</v>
      </c>
      <c r="BA5" s="100">
        <f t="shared" si="1"/>
        <v>0</v>
      </c>
      <c r="BB5" s="100">
        <f t="shared" si="1"/>
        <v>0</v>
      </c>
      <c r="BC5" s="100">
        <f t="shared" si="1"/>
        <v>0</v>
      </c>
      <c r="BD5" s="100">
        <f t="shared" si="1"/>
        <v>0</v>
      </c>
      <c r="BE5" s="100">
        <f t="shared" si="1"/>
        <v>0</v>
      </c>
      <c r="BF5" s="100">
        <f t="shared" si="1"/>
        <v>0</v>
      </c>
      <c r="BG5" s="100">
        <f t="shared" si="1"/>
        <v>0</v>
      </c>
      <c r="BH5" s="100">
        <f t="shared" si="1"/>
        <v>0</v>
      </c>
      <c r="BI5" s="100">
        <f t="shared" si="1"/>
        <v>0</v>
      </c>
      <c r="BJ5" s="100">
        <f t="shared" si="1"/>
        <v>0</v>
      </c>
      <c r="BK5" s="100">
        <f t="shared" si="1"/>
        <v>0</v>
      </c>
      <c r="BL5" s="100">
        <f t="shared" si="1"/>
        <v>0</v>
      </c>
      <c r="BM5" s="100">
        <f t="shared" si="1"/>
        <v>0</v>
      </c>
      <c r="BN5" s="100">
        <f t="shared" si="1"/>
        <v>0</v>
      </c>
      <c r="BO5" s="100">
        <f t="shared" si="1"/>
        <v>0</v>
      </c>
      <c r="BP5" s="100">
        <f t="shared" si="1"/>
        <v>0</v>
      </c>
      <c r="BQ5" s="100">
        <f t="shared" si="1"/>
        <v>0</v>
      </c>
      <c r="BR5" s="100">
        <f t="shared" si="1"/>
        <v>0</v>
      </c>
      <c r="BS5" s="100">
        <f t="shared" si="1"/>
        <v>0</v>
      </c>
      <c r="BT5" s="100">
        <f t="shared" si="1"/>
        <v>0</v>
      </c>
      <c r="BU5" s="100">
        <f t="shared" si="1"/>
        <v>0</v>
      </c>
      <c r="BV5" s="100">
        <f t="shared" si="1"/>
        <v>0</v>
      </c>
      <c r="BW5" s="100">
        <f t="shared" si="1"/>
        <v>0</v>
      </c>
      <c r="BX5" s="100">
        <f t="shared" si="1"/>
        <v>0</v>
      </c>
      <c r="BY5" s="100">
        <f t="shared" si="1"/>
        <v>0</v>
      </c>
      <c r="BZ5" s="100">
        <f t="shared" si="1"/>
        <v>0</v>
      </c>
      <c r="CA5" s="100">
        <f t="shared" si="1"/>
        <v>0</v>
      </c>
      <c r="CB5" s="100">
        <f t="shared" si="1"/>
        <v>0</v>
      </c>
      <c r="CC5" s="100">
        <f t="shared" si="1"/>
        <v>0</v>
      </c>
      <c r="CD5" s="100">
        <f t="shared" si="1"/>
        <v>0</v>
      </c>
      <c r="CE5" s="100">
        <f t="shared" si="1"/>
        <v>0</v>
      </c>
    </row>
    <row r="6" spans="2:83" x14ac:dyDescent="0.25">
      <c r="C6" s="13" t="str">
        <f>C31</f>
        <v>CFL (total)</v>
      </c>
      <c r="E6" s="34">
        <f ca="1">SUM(W29:AW30)/SUM(Stock!W29:AW30)*1000000</f>
        <v>645.05151505374079</v>
      </c>
      <c r="F6" s="131"/>
      <c r="G6" s="16"/>
      <c r="H6" s="16"/>
      <c r="I6" s="16"/>
      <c r="J6" s="16"/>
      <c r="K6" s="16"/>
      <c r="L6" s="16"/>
      <c r="M6" s="16"/>
      <c r="N6" s="16"/>
      <c r="O6" s="16"/>
      <c r="P6" s="16"/>
      <c r="Q6" s="16"/>
      <c r="R6" s="16"/>
      <c r="S6" s="16"/>
      <c r="T6" s="16"/>
      <c r="U6" s="16"/>
      <c r="V6" s="16"/>
      <c r="W6" s="100">
        <f t="shared" ref="W6:CE6" ca="1" si="2">W31</f>
        <v>0.25834533365477086</v>
      </c>
      <c r="X6" s="100">
        <f t="shared" ca="1" si="2"/>
        <v>0.28595606515813338</v>
      </c>
      <c r="Y6" s="100">
        <f t="shared" ca="1" si="2"/>
        <v>0.31608478905075843</v>
      </c>
      <c r="Z6" s="100">
        <f t="shared" ca="1" si="2"/>
        <v>0.34957200529054078</v>
      </c>
      <c r="AA6" s="100">
        <f t="shared" ca="1" si="2"/>
        <v>0.38765923069319347</v>
      </c>
      <c r="AB6" s="100">
        <f t="shared" ca="1" si="2"/>
        <v>0.43190006299243722</v>
      </c>
      <c r="AC6" s="100">
        <f t="shared" ca="1" si="2"/>
        <v>0.48125488110270792</v>
      </c>
      <c r="AD6" s="100">
        <f t="shared" ca="1" si="2"/>
        <v>0.53731768011411996</v>
      </c>
      <c r="AE6" s="100">
        <f t="shared" ca="1" si="2"/>
        <v>0.59821361012679986</v>
      </c>
      <c r="AF6" s="100">
        <f t="shared" ca="1" si="2"/>
        <v>0.66362167791866655</v>
      </c>
      <c r="AG6" s="100">
        <f t="shared" ca="1" si="2"/>
        <v>0.73123128694666661</v>
      </c>
      <c r="AH6" s="100">
        <f t="shared" ca="1" si="2"/>
        <v>0.8003208325333333</v>
      </c>
      <c r="AI6" s="100">
        <f t="shared" ca="1" si="2"/>
        <v>0.86901492799999991</v>
      </c>
      <c r="AJ6" s="100">
        <f t="shared" ca="1" si="2"/>
        <v>0.9388975424999999</v>
      </c>
      <c r="AK6" s="100">
        <f t="shared" ca="1" si="2"/>
        <v>1.019748040574</v>
      </c>
      <c r="AL6" s="100">
        <f t="shared" ca="1" si="2"/>
        <v>1.1394586829626665</v>
      </c>
      <c r="AM6" s="100">
        <f t="shared" ca="1" si="2"/>
        <v>1.3039498519399997</v>
      </c>
      <c r="AN6" s="100">
        <f t="shared" ca="1" si="2"/>
        <v>1.5192579319059998</v>
      </c>
      <c r="AO6" s="100">
        <f t="shared" ca="1" si="2"/>
        <v>1.7574429482606666</v>
      </c>
      <c r="AP6" s="100">
        <f t="shared" ca="1" si="2"/>
        <v>2.0122560070966671</v>
      </c>
      <c r="AQ6" s="100">
        <f t="shared" ca="1" si="2"/>
        <v>2.2487776139146667</v>
      </c>
      <c r="AR6" s="100">
        <f t="shared" ca="1" si="2"/>
        <v>2.4467905418413332</v>
      </c>
      <c r="AS6" s="100">
        <f t="shared" ca="1" si="2"/>
        <v>2.5861201479073332</v>
      </c>
      <c r="AT6" s="100">
        <f t="shared" ca="1" si="2"/>
        <v>2.6717355126686666</v>
      </c>
      <c r="AU6" s="100">
        <f t="shared" si="2"/>
        <v>0</v>
      </c>
      <c r="AV6" s="100">
        <f t="shared" si="2"/>
        <v>0</v>
      </c>
      <c r="AW6" s="100">
        <f t="shared" si="2"/>
        <v>0</v>
      </c>
      <c r="AX6" s="100">
        <f t="shared" si="2"/>
        <v>0</v>
      </c>
      <c r="AY6" s="100">
        <f t="shared" si="2"/>
        <v>0</v>
      </c>
      <c r="AZ6" s="100">
        <f t="shared" si="2"/>
        <v>0</v>
      </c>
      <c r="BA6" s="100">
        <f t="shared" si="2"/>
        <v>0</v>
      </c>
      <c r="BB6" s="100">
        <f t="shared" si="2"/>
        <v>0</v>
      </c>
      <c r="BC6" s="100">
        <f t="shared" si="2"/>
        <v>0</v>
      </c>
      <c r="BD6" s="100">
        <f t="shared" si="2"/>
        <v>0</v>
      </c>
      <c r="BE6" s="100">
        <f t="shared" si="2"/>
        <v>0</v>
      </c>
      <c r="BF6" s="100">
        <f t="shared" si="2"/>
        <v>0</v>
      </c>
      <c r="BG6" s="100">
        <f t="shared" si="2"/>
        <v>0</v>
      </c>
      <c r="BH6" s="100">
        <f t="shared" si="2"/>
        <v>0</v>
      </c>
      <c r="BI6" s="100">
        <f t="shared" si="2"/>
        <v>0</v>
      </c>
      <c r="BJ6" s="100">
        <f t="shared" si="2"/>
        <v>0</v>
      </c>
      <c r="BK6" s="100">
        <f t="shared" si="2"/>
        <v>0</v>
      </c>
      <c r="BL6" s="100">
        <f t="shared" si="2"/>
        <v>0</v>
      </c>
      <c r="BM6" s="100">
        <f t="shared" si="2"/>
        <v>0</v>
      </c>
      <c r="BN6" s="100">
        <f t="shared" si="2"/>
        <v>0</v>
      </c>
      <c r="BO6" s="100">
        <f t="shared" si="2"/>
        <v>0</v>
      </c>
      <c r="BP6" s="100">
        <f t="shared" si="2"/>
        <v>0</v>
      </c>
      <c r="BQ6" s="100">
        <f t="shared" si="2"/>
        <v>0</v>
      </c>
      <c r="BR6" s="100">
        <f t="shared" si="2"/>
        <v>0</v>
      </c>
      <c r="BS6" s="100">
        <f t="shared" si="2"/>
        <v>0</v>
      </c>
      <c r="BT6" s="100">
        <f t="shared" si="2"/>
        <v>0</v>
      </c>
      <c r="BU6" s="100">
        <f t="shared" si="2"/>
        <v>0</v>
      </c>
      <c r="BV6" s="100">
        <f t="shared" si="2"/>
        <v>0</v>
      </c>
      <c r="BW6" s="100">
        <f t="shared" si="2"/>
        <v>0</v>
      </c>
      <c r="BX6" s="100">
        <f t="shared" si="2"/>
        <v>0</v>
      </c>
      <c r="BY6" s="100">
        <f t="shared" si="2"/>
        <v>0</v>
      </c>
      <c r="BZ6" s="100">
        <f t="shared" si="2"/>
        <v>0</v>
      </c>
      <c r="CA6" s="100">
        <f t="shared" si="2"/>
        <v>0</v>
      </c>
      <c r="CB6" s="100">
        <f t="shared" si="2"/>
        <v>0</v>
      </c>
      <c r="CC6" s="100">
        <f t="shared" si="2"/>
        <v>0</v>
      </c>
      <c r="CD6" s="100">
        <f t="shared" si="2"/>
        <v>0</v>
      </c>
      <c r="CE6" s="100">
        <f t="shared" si="2"/>
        <v>0</v>
      </c>
    </row>
    <row r="7" spans="2:83" x14ac:dyDescent="0.25">
      <c r="C7" s="13" t="str">
        <f>C38</f>
        <v>Tungsten-HL (total)</v>
      </c>
      <c r="E7" s="34">
        <f ca="1">SUM(W32:AW37)/SUM(Stock!W32:AW37)*1000000</f>
        <v>450.00000000000034</v>
      </c>
      <c r="F7" s="63"/>
      <c r="G7" s="16"/>
      <c r="H7" s="16"/>
      <c r="I7" s="16"/>
      <c r="J7" s="16"/>
      <c r="K7" s="16"/>
      <c r="L7" s="16"/>
      <c r="M7" s="16"/>
      <c r="N7" s="16"/>
      <c r="O7" s="16"/>
      <c r="P7" s="16"/>
      <c r="Q7" s="16"/>
      <c r="R7" s="16"/>
      <c r="S7" s="16"/>
      <c r="T7" s="16"/>
      <c r="U7" s="16"/>
      <c r="V7" s="16"/>
      <c r="W7" s="100">
        <f t="shared" ref="W7:CE7" ca="1" si="3">W38</f>
        <v>0.13357611620323653</v>
      </c>
      <c r="X7" s="100">
        <f t="shared" ca="1" si="3"/>
        <v>0.15685851302210443</v>
      </c>
      <c r="Y7" s="100">
        <f t="shared" ca="1" si="3"/>
        <v>0.18748204357435788</v>
      </c>
      <c r="Z7" s="100">
        <f t="shared" ca="1" si="3"/>
        <v>0.22144770006936093</v>
      </c>
      <c r="AA7" s="100">
        <f t="shared" ca="1" si="3"/>
        <v>0.25046610412336151</v>
      </c>
      <c r="AB7" s="100">
        <f t="shared" ca="1" si="3"/>
        <v>0.27503579291166974</v>
      </c>
      <c r="AC7" s="100">
        <f t="shared" ca="1" si="3"/>
        <v>0.29756061054851646</v>
      </c>
      <c r="AD7" s="100">
        <f t="shared" ca="1" si="3"/>
        <v>0.31910850103028243</v>
      </c>
      <c r="AE7" s="100">
        <f t="shared" ca="1" si="3"/>
        <v>0.34173941414838233</v>
      </c>
      <c r="AF7" s="100">
        <f t="shared" ca="1" si="3"/>
        <v>0.36567582298306911</v>
      </c>
      <c r="AG7" s="100">
        <f t="shared" ca="1" si="3"/>
        <v>0.39049415196605275</v>
      </c>
      <c r="AH7" s="100">
        <f t="shared" ca="1" si="3"/>
        <v>0.41585708812690675</v>
      </c>
      <c r="AI7" s="100">
        <f t="shared" ca="1" si="3"/>
        <v>0.44149682465066381</v>
      </c>
      <c r="AJ7" s="100">
        <f t="shared" ca="1" si="3"/>
        <v>0.4671935525740778</v>
      </c>
      <c r="AK7" s="100">
        <f t="shared" ca="1" si="3"/>
        <v>0.49290540401932026</v>
      </c>
      <c r="AL7" s="100">
        <f t="shared" ca="1" si="3"/>
        <v>0.52366725041705409</v>
      </c>
      <c r="AM7" s="100">
        <f t="shared" ca="1" si="3"/>
        <v>0.55924081472359033</v>
      </c>
      <c r="AN7" s="100">
        <f t="shared" ca="1" si="3"/>
        <v>0.61342071333419979</v>
      </c>
      <c r="AO7" s="100">
        <f t="shared" ca="1" si="3"/>
        <v>0.6970773646095656</v>
      </c>
      <c r="AP7" s="100">
        <f t="shared" ca="1" si="3"/>
        <v>0.81164302104758512</v>
      </c>
      <c r="AQ7" s="100">
        <f t="shared" ca="1" si="3"/>
        <v>0.92635125883596892</v>
      </c>
      <c r="AR7" s="100">
        <f t="shared" ca="1" si="3"/>
        <v>1.0187232249506695</v>
      </c>
      <c r="AS7" s="100">
        <f t="shared" ca="1" si="3"/>
        <v>1.0915363866954644</v>
      </c>
      <c r="AT7" s="100">
        <f t="shared" ca="1" si="3"/>
        <v>1.1562072118083468</v>
      </c>
      <c r="AU7" s="100">
        <f t="shared" si="3"/>
        <v>0</v>
      </c>
      <c r="AV7" s="100">
        <f t="shared" si="3"/>
        <v>0</v>
      </c>
      <c r="AW7" s="100">
        <f t="shared" si="3"/>
        <v>0</v>
      </c>
      <c r="AX7" s="100">
        <f t="shared" si="3"/>
        <v>0</v>
      </c>
      <c r="AY7" s="100">
        <f t="shared" si="3"/>
        <v>0</v>
      </c>
      <c r="AZ7" s="100">
        <f t="shared" si="3"/>
        <v>0</v>
      </c>
      <c r="BA7" s="100">
        <f t="shared" si="3"/>
        <v>0</v>
      </c>
      <c r="BB7" s="100">
        <f t="shared" si="3"/>
        <v>0</v>
      </c>
      <c r="BC7" s="100">
        <f t="shared" si="3"/>
        <v>0</v>
      </c>
      <c r="BD7" s="100">
        <f t="shared" si="3"/>
        <v>0</v>
      </c>
      <c r="BE7" s="100">
        <f t="shared" si="3"/>
        <v>0</v>
      </c>
      <c r="BF7" s="100">
        <f t="shared" si="3"/>
        <v>0</v>
      </c>
      <c r="BG7" s="100">
        <f t="shared" si="3"/>
        <v>0</v>
      </c>
      <c r="BH7" s="100">
        <f t="shared" si="3"/>
        <v>0</v>
      </c>
      <c r="BI7" s="100">
        <f t="shared" si="3"/>
        <v>0</v>
      </c>
      <c r="BJ7" s="100">
        <f t="shared" si="3"/>
        <v>0</v>
      </c>
      <c r="BK7" s="100">
        <f t="shared" si="3"/>
        <v>0</v>
      </c>
      <c r="BL7" s="100">
        <f t="shared" si="3"/>
        <v>0</v>
      </c>
      <c r="BM7" s="100">
        <f t="shared" si="3"/>
        <v>0</v>
      </c>
      <c r="BN7" s="100">
        <f t="shared" si="3"/>
        <v>0</v>
      </c>
      <c r="BO7" s="100">
        <f t="shared" si="3"/>
        <v>0</v>
      </c>
      <c r="BP7" s="100">
        <f t="shared" si="3"/>
        <v>0</v>
      </c>
      <c r="BQ7" s="100">
        <f t="shared" si="3"/>
        <v>0</v>
      </c>
      <c r="BR7" s="100">
        <f t="shared" si="3"/>
        <v>0</v>
      </c>
      <c r="BS7" s="100">
        <f t="shared" si="3"/>
        <v>0</v>
      </c>
      <c r="BT7" s="100">
        <f t="shared" si="3"/>
        <v>0</v>
      </c>
      <c r="BU7" s="100">
        <f t="shared" si="3"/>
        <v>0</v>
      </c>
      <c r="BV7" s="100">
        <f t="shared" si="3"/>
        <v>0</v>
      </c>
      <c r="BW7" s="100">
        <f t="shared" si="3"/>
        <v>0</v>
      </c>
      <c r="BX7" s="100">
        <f t="shared" si="3"/>
        <v>0</v>
      </c>
      <c r="BY7" s="100">
        <f t="shared" si="3"/>
        <v>0</v>
      </c>
      <c r="BZ7" s="100">
        <f t="shared" si="3"/>
        <v>0</v>
      </c>
      <c r="CA7" s="100">
        <f t="shared" si="3"/>
        <v>0</v>
      </c>
      <c r="CB7" s="100">
        <f t="shared" si="3"/>
        <v>0</v>
      </c>
      <c r="CC7" s="100">
        <f t="shared" si="3"/>
        <v>0</v>
      </c>
      <c r="CD7" s="100">
        <f t="shared" si="3"/>
        <v>0</v>
      </c>
      <c r="CE7" s="100">
        <f t="shared" si="3"/>
        <v>0</v>
      </c>
    </row>
    <row r="8" spans="2:83" x14ac:dyDescent="0.25">
      <c r="C8" s="13" t="str">
        <f>C41</f>
        <v>GLS (total)</v>
      </c>
      <c r="E8" s="34">
        <f ca="1">SUM(W39:AW40)/SUM(Stock!W39:AW40)*1000000</f>
        <v>450.00000000000006</v>
      </c>
      <c r="F8" s="63"/>
      <c r="G8" s="16"/>
      <c r="H8" s="16"/>
      <c r="I8" s="16"/>
      <c r="J8" s="16"/>
      <c r="K8" s="16"/>
      <c r="L8" s="16"/>
      <c r="M8" s="16"/>
      <c r="N8" s="16"/>
      <c r="O8" s="16"/>
      <c r="P8" s="16"/>
      <c r="Q8" s="16"/>
      <c r="R8" s="16"/>
      <c r="S8" s="16"/>
      <c r="T8" s="16"/>
      <c r="U8" s="16"/>
      <c r="V8" s="16"/>
      <c r="W8" s="100">
        <f t="shared" ref="W8:CE8" ca="1" si="4">W41</f>
        <v>1.6787882628682365</v>
      </c>
      <c r="X8" s="100">
        <f t="shared" ca="1" si="4"/>
        <v>1.6816850593982149</v>
      </c>
      <c r="Y8" s="100">
        <f t="shared" ca="1" si="4"/>
        <v>1.6735193479616943</v>
      </c>
      <c r="Z8" s="100">
        <f t="shared" ca="1" si="4"/>
        <v>1.6622414589008656</v>
      </c>
      <c r="AA8" s="100">
        <f t="shared" ca="1" si="4"/>
        <v>1.6504129399825533</v>
      </c>
      <c r="AB8" s="100">
        <f t="shared" ca="1" si="4"/>
        <v>1.6385140889333401</v>
      </c>
      <c r="AC8" s="100">
        <f t="shared" ca="1" si="4"/>
        <v>1.6270504652324778</v>
      </c>
      <c r="AD8" s="100">
        <f t="shared" ca="1" si="4"/>
        <v>1.6160848472530707</v>
      </c>
      <c r="AE8" s="100">
        <f t="shared" ca="1" si="4"/>
        <v>1.6053160972931395</v>
      </c>
      <c r="AF8" s="100">
        <f t="shared" ca="1" si="4"/>
        <v>1.5944925775771672</v>
      </c>
      <c r="AG8" s="100">
        <f t="shared" ca="1" si="4"/>
        <v>1.5834905071643695</v>
      </c>
      <c r="AH8" s="100">
        <f t="shared" ca="1" si="4"/>
        <v>1.5722642808192584</v>
      </c>
      <c r="AI8" s="100">
        <f t="shared" ca="1" si="4"/>
        <v>1.5608574735147296</v>
      </c>
      <c r="AJ8" s="100">
        <f t="shared" ca="1" si="4"/>
        <v>1.5493634964271223</v>
      </c>
      <c r="AK8" s="100">
        <f t="shared" ca="1" si="4"/>
        <v>1.5378379985788864</v>
      </c>
      <c r="AL8" s="100">
        <f t="shared" ca="1" si="4"/>
        <v>1.5262501309552734</v>
      </c>
      <c r="AM8" s="100">
        <f t="shared" ca="1" si="4"/>
        <v>1.5139395027342388</v>
      </c>
      <c r="AN8" s="100">
        <f t="shared" ca="1" si="4"/>
        <v>1.4996466703900024</v>
      </c>
      <c r="AO8" s="100">
        <f t="shared" ca="1" si="4"/>
        <v>1.4012466739384959</v>
      </c>
      <c r="AP8" s="100">
        <f t="shared" ca="1" si="4"/>
        <v>1.1650729000366404</v>
      </c>
      <c r="AQ8" s="100">
        <f t="shared" ca="1" si="4"/>
        <v>0.8782882867576135</v>
      </c>
      <c r="AR8" s="100">
        <f t="shared" ca="1" si="4"/>
        <v>0.61790819617688009</v>
      </c>
      <c r="AS8" s="100">
        <f t="shared" ca="1" si="4"/>
        <v>0.4118586341503</v>
      </c>
      <c r="AT8" s="100">
        <f t="shared" ca="1" si="4"/>
        <v>0.25247499296699999</v>
      </c>
      <c r="AU8" s="100">
        <f t="shared" si="4"/>
        <v>0</v>
      </c>
      <c r="AV8" s="100">
        <f t="shared" si="4"/>
        <v>0</v>
      </c>
      <c r="AW8" s="100">
        <f t="shared" si="4"/>
        <v>0</v>
      </c>
      <c r="AX8" s="100">
        <f t="shared" si="4"/>
        <v>0</v>
      </c>
      <c r="AY8" s="100">
        <f t="shared" si="4"/>
        <v>0</v>
      </c>
      <c r="AZ8" s="100">
        <f t="shared" si="4"/>
        <v>0</v>
      </c>
      <c r="BA8" s="100">
        <f t="shared" si="4"/>
        <v>0</v>
      </c>
      <c r="BB8" s="100">
        <f t="shared" si="4"/>
        <v>0</v>
      </c>
      <c r="BC8" s="100">
        <f t="shared" si="4"/>
        <v>0</v>
      </c>
      <c r="BD8" s="100">
        <f t="shared" si="4"/>
        <v>0</v>
      </c>
      <c r="BE8" s="100">
        <f t="shared" si="4"/>
        <v>0</v>
      </c>
      <c r="BF8" s="100">
        <f t="shared" si="4"/>
        <v>0</v>
      </c>
      <c r="BG8" s="100">
        <f t="shared" si="4"/>
        <v>0</v>
      </c>
      <c r="BH8" s="100">
        <f t="shared" si="4"/>
        <v>0</v>
      </c>
      <c r="BI8" s="100">
        <f t="shared" si="4"/>
        <v>0</v>
      </c>
      <c r="BJ8" s="100">
        <f t="shared" si="4"/>
        <v>0</v>
      </c>
      <c r="BK8" s="100">
        <f t="shared" si="4"/>
        <v>0</v>
      </c>
      <c r="BL8" s="100">
        <f t="shared" si="4"/>
        <v>0</v>
      </c>
      <c r="BM8" s="100">
        <f t="shared" si="4"/>
        <v>0</v>
      </c>
      <c r="BN8" s="100">
        <f t="shared" si="4"/>
        <v>0</v>
      </c>
      <c r="BO8" s="100">
        <f t="shared" si="4"/>
        <v>0</v>
      </c>
      <c r="BP8" s="100">
        <f t="shared" si="4"/>
        <v>0</v>
      </c>
      <c r="BQ8" s="100">
        <f t="shared" si="4"/>
        <v>0</v>
      </c>
      <c r="BR8" s="100">
        <f t="shared" si="4"/>
        <v>0</v>
      </c>
      <c r="BS8" s="100">
        <f t="shared" si="4"/>
        <v>0</v>
      </c>
      <c r="BT8" s="100">
        <f t="shared" si="4"/>
        <v>0</v>
      </c>
      <c r="BU8" s="100">
        <f t="shared" si="4"/>
        <v>0</v>
      </c>
      <c r="BV8" s="100">
        <f t="shared" si="4"/>
        <v>0</v>
      </c>
      <c r="BW8" s="100">
        <f t="shared" si="4"/>
        <v>0</v>
      </c>
      <c r="BX8" s="100">
        <f t="shared" si="4"/>
        <v>0</v>
      </c>
      <c r="BY8" s="100">
        <f t="shared" si="4"/>
        <v>0</v>
      </c>
      <c r="BZ8" s="100">
        <f t="shared" si="4"/>
        <v>0</v>
      </c>
      <c r="CA8" s="100">
        <f t="shared" si="4"/>
        <v>0</v>
      </c>
      <c r="CB8" s="100">
        <f t="shared" si="4"/>
        <v>0</v>
      </c>
      <c r="CC8" s="100">
        <f t="shared" si="4"/>
        <v>0</v>
      </c>
      <c r="CD8" s="100">
        <f t="shared" si="4"/>
        <v>0</v>
      </c>
      <c r="CE8" s="100">
        <f t="shared" si="4"/>
        <v>0</v>
      </c>
    </row>
    <row r="9" spans="2:83" x14ac:dyDescent="0.25">
      <c r="C9" s="13" t="str">
        <f>C45</f>
        <v>HID (total)</v>
      </c>
      <c r="E9" s="34">
        <f ca="1">SUM(W42:AW44)/SUM(Stock!W42:AW44)*1000000</f>
        <v>3999.9999999999982</v>
      </c>
      <c r="F9" s="63"/>
      <c r="G9" s="16"/>
      <c r="H9" s="16"/>
      <c r="I9" s="16"/>
      <c r="J9" s="16"/>
      <c r="K9" s="16"/>
      <c r="L9" s="16"/>
      <c r="M9" s="16"/>
      <c r="N9" s="16"/>
      <c r="O9" s="16"/>
      <c r="P9" s="16"/>
      <c r="Q9" s="16"/>
      <c r="R9" s="16"/>
      <c r="S9" s="16"/>
      <c r="T9" s="16"/>
      <c r="U9" s="16"/>
      <c r="V9" s="16"/>
      <c r="W9" s="100">
        <f t="shared" ref="W9:CE9" ca="1" si="5">W45</f>
        <v>0.16119999999999998</v>
      </c>
      <c r="X9" s="100">
        <f t="shared" ca="1" si="5"/>
        <v>0.16320000000000001</v>
      </c>
      <c r="Y9" s="100">
        <f t="shared" ca="1" si="5"/>
        <v>0.16920000000000002</v>
      </c>
      <c r="Z9" s="100">
        <f t="shared" ca="1" si="5"/>
        <v>0.17759999999999998</v>
      </c>
      <c r="AA9" s="100">
        <f t="shared" ca="1" si="5"/>
        <v>0.18590959999999998</v>
      </c>
      <c r="AB9" s="100">
        <f t="shared" ca="1" si="5"/>
        <v>0.19323839999999998</v>
      </c>
      <c r="AC9" s="100">
        <f t="shared" ca="1" si="5"/>
        <v>0.19953333333333328</v>
      </c>
      <c r="AD9" s="100">
        <f t="shared" ca="1" si="5"/>
        <v>0.20528479999999999</v>
      </c>
      <c r="AE9" s="100">
        <f t="shared" ca="1" si="5"/>
        <v>0.21098319999999998</v>
      </c>
      <c r="AF9" s="100">
        <f t="shared" ca="1" si="5"/>
        <v>0.21884933333333334</v>
      </c>
      <c r="AG9" s="100">
        <f t="shared" ca="1" si="5"/>
        <v>0.22921093333333334</v>
      </c>
      <c r="AH9" s="100">
        <f t="shared" ca="1" si="5"/>
        <v>0.23992640000000001</v>
      </c>
      <c r="AI9" s="100">
        <f t="shared" ca="1" si="5"/>
        <v>0.24975199999999997</v>
      </c>
      <c r="AJ9" s="100">
        <f t="shared" ca="1" si="5"/>
        <v>0.25893733333333335</v>
      </c>
      <c r="AK9" s="100">
        <f t="shared" ca="1" si="5"/>
        <v>0.27178655626666665</v>
      </c>
      <c r="AL9" s="100">
        <f t="shared" ca="1" si="5"/>
        <v>0.28780889173333329</v>
      </c>
      <c r="AM9" s="100">
        <f t="shared" ca="1" si="5"/>
        <v>0.30723326613333335</v>
      </c>
      <c r="AN9" s="100">
        <f t="shared" ca="1" si="5"/>
        <v>0.32789712319999997</v>
      </c>
      <c r="AO9" s="100">
        <f t="shared" ca="1" si="5"/>
        <v>0.34936723999999997</v>
      </c>
      <c r="AP9" s="100">
        <f t="shared" ca="1" si="5"/>
        <v>0.37157475287999997</v>
      </c>
      <c r="AQ9" s="100">
        <f t="shared" ca="1" si="5"/>
        <v>0.39053295589333331</v>
      </c>
      <c r="AR9" s="100">
        <f t="shared" ca="1" si="5"/>
        <v>0.39520694797333333</v>
      </c>
      <c r="AS9" s="100">
        <f t="shared" ca="1" si="5"/>
        <v>0.37666448335999997</v>
      </c>
      <c r="AT9" s="100">
        <f t="shared" ca="1" si="5"/>
        <v>0.33705002834666664</v>
      </c>
      <c r="AU9" s="100">
        <f t="shared" si="5"/>
        <v>0</v>
      </c>
      <c r="AV9" s="100">
        <f t="shared" si="5"/>
        <v>0</v>
      </c>
      <c r="AW9" s="100">
        <f t="shared" si="5"/>
        <v>0</v>
      </c>
      <c r="AX9" s="100">
        <f t="shared" si="5"/>
        <v>0</v>
      </c>
      <c r="AY9" s="100">
        <f t="shared" si="5"/>
        <v>0</v>
      </c>
      <c r="AZ9" s="100">
        <f t="shared" si="5"/>
        <v>0</v>
      </c>
      <c r="BA9" s="100">
        <f t="shared" si="5"/>
        <v>0</v>
      </c>
      <c r="BB9" s="100">
        <f t="shared" si="5"/>
        <v>0</v>
      </c>
      <c r="BC9" s="100">
        <f t="shared" si="5"/>
        <v>0</v>
      </c>
      <c r="BD9" s="100">
        <f t="shared" si="5"/>
        <v>0</v>
      </c>
      <c r="BE9" s="100">
        <f t="shared" si="5"/>
        <v>0</v>
      </c>
      <c r="BF9" s="100">
        <f t="shared" si="5"/>
        <v>0</v>
      </c>
      <c r="BG9" s="100">
        <f t="shared" si="5"/>
        <v>0</v>
      </c>
      <c r="BH9" s="100">
        <f t="shared" si="5"/>
        <v>0</v>
      </c>
      <c r="BI9" s="100">
        <f t="shared" si="5"/>
        <v>0</v>
      </c>
      <c r="BJ9" s="100">
        <f t="shared" si="5"/>
        <v>0</v>
      </c>
      <c r="BK9" s="100">
        <f t="shared" si="5"/>
        <v>0</v>
      </c>
      <c r="BL9" s="100">
        <f t="shared" si="5"/>
        <v>0</v>
      </c>
      <c r="BM9" s="100">
        <f t="shared" si="5"/>
        <v>0</v>
      </c>
      <c r="BN9" s="100">
        <f t="shared" si="5"/>
        <v>0</v>
      </c>
      <c r="BO9" s="100">
        <f t="shared" si="5"/>
        <v>0</v>
      </c>
      <c r="BP9" s="100">
        <f t="shared" si="5"/>
        <v>0</v>
      </c>
      <c r="BQ9" s="100">
        <f t="shared" si="5"/>
        <v>0</v>
      </c>
      <c r="BR9" s="100">
        <f t="shared" si="5"/>
        <v>0</v>
      </c>
      <c r="BS9" s="100">
        <f t="shared" si="5"/>
        <v>0</v>
      </c>
      <c r="BT9" s="100">
        <f t="shared" si="5"/>
        <v>0</v>
      </c>
      <c r="BU9" s="100">
        <f t="shared" si="5"/>
        <v>0</v>
      </c>
      <c r="BV9" s="100">
        <f t="shared" si="5"/>
        <v>0</v>
      </c>
      <c r="BW9" s="100">
        <f t="shared" si="5"/>
        <v>0</v>
      </c>
      <c r="BX9" s="100">
        <f t="shared" si="5"/>
        <v>0</v>
      </c>
      <c r="BY9" s="100">
        <f t="shared" si="5"/>
        <v>0</v>
      </c>
      <c r="BZ9" s="100">
        <f t="shared" si="5"/>
        <v>0</v>
      </c>
      <c r="CA9" s="100">
        <f t="shared" si="5"/>
        <v>0</v>
      </c>
      <c r="CB9" s="100">
        <f t="shared" si="5"/>
        <v>0</v>
      </c>
      <c r="CC9" s="100">
        <f t="shared" si="5"/>
        <v>0</v>
      </c>
      <c r="CD9" s="100">
        <f t="shared" si="5"/>
        <v>0</v>
      </c>
      <c r="CE9" s="100">
        <f t="shared" si="5"/>
        <v>0</v>
      </c>
    </row>
    <row r="10" spans="2:83" x14ac:dyDescent="0.25">
      <c r="C10" s="13" t="str">
        <f>C48</f>
        <v>LED (total)</v>
      </c>
      <c r="E10" s="34">
        <f ca="1">SUM(W46:AW47)/SUM(Stock!W46:AW47)*1000000</f>
        <v>551.36217218955437</v>
      </c>
      <c r="F10" s="63"/>
      <c r="G10" s="16"/>
      <c r="H10" s="16"/>
      <c r="I10" s="16"/>
      <c r="J10" s="16"/>
      <c r="K10" s="16"/>
      <c r="L10" s="16"/>
      <c r="M10" s="16"/>
      <c r="N10" s="16"/>
      <c r="O10" s="16"/>
      <c r="P10" s="16"/>
      <c r="Q10" s="16"/>
      <c r="R10" s="16"/>
      <c r="S10" s="16"/>
      <c r="T10" s="16"/>
      <c r="U10" s="16"/>
      <c r="V10" s="16"/>
      <c r="W10" s="100">
        <f t="shared" ref="W10:BB10" si="6">W48</f>
        <v>0</v>
      </c>
      <c r="X10" s="100">
        <f t="shared" si="6"/>
        <v>0</v>
      </c>
      <c r="Y10" s="100">
        <f t="shared" si="6"/>
        <v>0</v>
      </c>
      <c r="Z10" s="100">
        <f t="shared" si="6"/>
        <v>0</v>
      </c>
      <c r="AA10" s="100">
        <f t="shared" si="6"/>
        <v>0</v>
      </c>
      <c r="AB10" s="100">
        <f t="shared" si="6"/>
        <v>0</v>
      </c>
      <c r="AC10" s="100">
        <f t="shared" si="6"/>
        <v>0</v>
      </c>
      <c r="AD10" s="100">
        <f t="shared" si="6"/>
        <v>0</v>
      </c>
      <c r="AE10" s="100">
        <f t="shared" si="6"/>
        <v>0</v>
      </c>
      <c r="AF10" s="100">
        <f t="shared" si="6"/>
        <v>0</v>
      </c>
      <c r="AG10" s="100">
        <f t="shared" si="6"/>
        <v>0</v>
      </c>
      <c r="AH10" s="100">
        <f t="shared" si="6"/>
        <v>0</v>
      </c>
      <c r="AI10" s="100">
        <f t="shared" si="6"/>
        <v>0</v>
      </c>
      <c r="AJ10" s="100">
        <f t="shared" si="6"/>
        <v>0</v>
      </c>
      <c r="AK10" s="100">
        <f t="shared" si="6"/>
        <v>0</v>
      </c>
      <c r="AL10" s="100">
        <f t="shared" si="6"/>
        <v>0</v>
      </c>
      <c r="AM10" s="100">
        <f t="shared" si="6"/>
        <v>0</v>
      </c>
      <c r="AN10" s="100">
        <f t="shared" si="6"/>
        <v>0</v>
      </c>
      <c r="AO10" s="100">
        <f t="shared" si="6"/>
        <v>0</v>
      </c>
      <c r="AP10" s="100">
        <f t="shared" ca="1" si="6"/>
        <v>2.8667629574999996E-3</v>
      </c>
      <c r="AQ10" s="100">
        <f t="shared" ca="1" si="6"/>
        <v>7.0971502105000002E-3</v>
      </c>
      <c r="AR10" s="100">
        <f t="shared" ca="1" si="6"/>
        <v>1.6006187311660026E-2</v>
      </c>
      <c r="AS10" s="100">
        <f t="shared" ca="1" si="6"/>
        <v>3.2662793503715183E-2</v>
      </c>
      <c r="AT10" s="100">
        <f t="shared" ca="1" si="6"/>
        <v>8.409513604423785E-2</v>
      </c>
      <c r="AU10" s="100">
        <f t="shared" si="6"/>
        <v>0</v>
      </c>
      <c r="AV10" s="100">
        <f t="shared" si="6"/>
        <v>0</v>
      </c>
      <c r="AW10" s="100">
        <f t="shared" si="6"/>
        <v>0</v>
      </c>
      <c r="AX10" s="100">
        <f t="shared" si="6"/>
        <v>0</v>
      </c>
      <c r="AY10" s="100">
        <f t="shared" si="6"/>
        <v>0</v>
      </c>
      <c r="AZ10" s="100">
        <f t="shared" si="6"/>
        <v>0</v>
      </c>
      <c r="BA10" s="100">
        <f t="shared" si="6"/>
        <v>0</v>
      </c>
      <c r="BB10" s="100">
        <f t="shared" si="6"/>
        <v>0</v>
      </c>
      <c r="BC10" s="100">
        <f t="shared" ref="BC10:BS10" si="7">BC48</f>
        <v>0</v>
      </c>
      <c r="BD10" s="100">
        <f t="shared" si="7"/>
        <v>0</v>
      </c>
      <c r="BE10" s="100">
        <f t="shared" si="7"/>
        <v>0</v>
      </c>
      <c r="BF10" s="100">
        <f t="shared" si="7"/>
        <v>0</v>
      </c>
      <c r="BG10" s="100">
        <f t="shared" si="7"/>
        <v>0</v>
      </c>
      <c r="BH10" s="100">
        <f t="shared" si="7"/>
        <v>0</v>
      </c>
      <c r="BI10" s="100">
        <f t="shared" si="7"/>
        <v>0</v>
      </c>
      <c r="BJ10" s="100">
        <f t="shared" si="7"/>
        <v>0</v>
      </c>
      <c r="BK10" s="100">
        <f t="shared" si="7"/>
        <v>0</v>
      </c>
      <c r="BL10" s="100">
        <f t="shared" si="7"/>
        <v>0</v>
      </c>
      <c r="BM10" s="100">
        <f t="shared" si="7"/>
        <v>0</v>
      </c>
      <c r="BN10" s="100">
        <f t="shared" si="7"/>
        <v>0</v>
      </c>
      <c r="BO10" s="100">
        <f t="shared" si="7"/>
        <v>0</v>
      </c>
      <c r="BP10" s="100">
        <f t="shared" si="7"/>
        <v>0</v>
      </c>
      <c r="BQ10" s="100">
        <f t="shared" si="7"/>
        <v>0</v>
      </c>
      <c r="BR10" s="100">
        <f t="shared" si="7"/>
        <v>0</v>
      </c>
      <c r="BS10" s="100">
        <f t="shared" si="7"/>
        <v>0</v>
      </c>
      <c r="BT10" s="100">
        <f t="shared" ref="BT10:CE12" si="8">BT48</f>
        <v>0</v>
      </c>
      <c r="BU10" s="100">
        <f t="shared" si="8"/>
        <v>0</v>
      </c>
      <c r="BV10" s="100">
        <f t="shared" si="8"/>
        <v>0</v>
      </c>
      <c r="BW10" s="100">
        <f t="shared" si="8"/>
        <v>0</v>
      </c>
      <c r="BX10" s="100">
        <f t="shared" si="8"/>
        <v>0</v>
      </c>
      <c r="BY10" s="100">
        <f t="shared" si="8"/>
        <v>0</v>
      </c>
      <c r="BZ10" s="100">
        <f t="shared" si="8"/>
        <v>0</v>
      </c>
      <c r="CA10" s="100">
        <f t="shared" si="8"/>
        <v>0</v>
      </c>
      <c r="CB10" s="100">
        <f t="shared" si="8"/>
        <v>0</v>
      </c>
      <c r="CC10" s="100">
        <f t="shared" si="8"/>
        <v>0</v>
      </c>
      <c r="CD10" s="100">
        <f t="shared" si="8"/>
        <v>0</v>
      </c>
      <c r="CE10" s="100">
        <f t="shared" si="8"/>
        <v>0</v>
      </c>
    </row>
    <row r="11" spans="2:83" s="207" customFormat="1" x14ac:dyDescent="0.25">
      <c r="B11" s="206"/>
      <c r="C11" s="27" t="str">
        <f>C49</f>
        <v>GLS stock</v>
      </c>
      <c r="E11" s="35">
        <f ca="1">E49</f>
        <v>449.99999999999994</v>
      </c>
      <c r="F11" s="64"/>
      <c r="G11" s="28"/>
      <c r="H11" s="28"/>
      <c r="I11" s="28"/>
      <c r="J11" s="28"/>
      <c r="K11" s="28"/>
      <c r="L11" s="28"/>
      <c r="M11" s="28"/>
      <c r="N11" s="28"/>
      <c r="O11" s="28"/>
      <c r="P11" s="28"/>
      <c r="Q11" s="28"/>
      <c r="R11" s="28"/>
      <c r="S11" s="28"/>
      <c r="T11" s="28"/>
      <c r="U11" s="28"/>
      <c r="V11" s="28"/>
      <c r="W11" s="33">
        <f t="shared" ref="W11:BB11" ca="1" si="9">W49</f>
        <v>0</v>
      </c>
      <c r="X11" s="33">
        <f t="shared" ca="1" si="9"/>
        <v>0</v>
      </c>
      <c r="Y11" s="33">
        <f t="shared" ca="1" si="9"/>
        <v>0</v>
      </c>
      <c r="Z11" s="33">
        <f t="shared" ca="1" si="9"/>
        <v>0</v>
      </c>
      <c r="AA11" s="33">
        <f t="shared" ca="1" si="9"/>
        <v>0</v>
      </c>
      <c r="AB11" s="33">
        <f t="shared" ca="1" si="9"/>
        <v>0</v>
      </c>
      <c r="AC11" s="33">
        <f t="shared" ca="1" si="9"/>
        <v>0</v>
      </c>
      <c r="AD11" s="33">
        <f t="shared" ca="1" si="9"/>
        <v>0</v>
      </c>
      <c r="AE11" s="33">
        <f t="shared" ca="1" si="9"/>
        <v>0</v>
      </c>
      <c r="AF11" s="33">
        <f t="shared" ca="1" si="9"/>
        <v>0</v>
      </c>
      <c r="AG11" s="33">
        <f t="shared" ca="1" si="9"/>
        <v>0</v>
      </c>
      <c r="AH11" s="33">
        <f t="shared" ca="1" si="9"/>
        <v>0</v>
      </c>
      <c r="AI11" s="33">
        <f t="shared" ca="1" si="9"/>
        <v>0</v>
      </c>
      <c r="AJ11" s="33">
        <f t="shared" ca="1" si="9"/>
        <v>0</v>
      </c>
      <c r="AK11" s="33">
        <f t="shared" ca="1" si="9"/>
        <v>0</v>
      </c>
      <c r="AL11" s="33">
        <f t="shared" ca="1" si="9"/>
        <v>0</v>
      </c>
      <c r="AM11" s="33">
        <f t="shared" ca="1" si="9"/>
        <v>0</v>
      </c>
      <c r="AN11" s="33">
        <f t="shared" ca="1" si="9"/>
        <v>0</v>
      </c>
      <c r="AO11" s="33">
        <f t="shared" ca="1" si="9"/>
        <v>0</v>
      </c>
      <c r="AP11" s="33">
        <f t="shared" ca="1" si="9"/>
        <v>3.3749999999999995E-2</v>
      </c>
      <c r="AQ11" s="33">
        <f t="shared" ca="1" si="9"/>
        <v>8.4000000000000005E-2</v>
      </c>
      <c r="AR11" s="33">
        <f t="shared" ca="1" si="9"/>
        <v>0.13349999999999998</v>
      </c>
      <c r="AS11" s="33">
        <f t="shared" ca="1" si="9"/>
        <v>0.18966666666666668</v>
      </c>
      <c r="AT11" s="33">
        <f t="shared" ca="1" si="9"/>
        <v>0.23958333333333329</v>
      </c>
      <c r="AU11" s="33">
        <f t="shared" si="9"/>
        <v>0</v>
      </c>
      <c r="AV11" s="33">
        <f t="shared" si="9"/>
        <v>0</v>
      </c>
      <c r="AW11" s="33">
        <f t="shared" si="9"/>
        <v>0</v>
      </c>
      <c r="AX11" s="33">
        <f t="shared" si="9"/>
        <v>0</v>
      </c>
      <c r="AY11" s="33">
        <f t="shared" si="9"/>
        <v>0</v>
      </c>
      <c r="AZ11" s="33">
        <f t="shared" si="9"/>
        <v>0</v>
      </c>
      <c r="BA11" s="33">
        <f t="shared" si="9"/>
        <v>0</v>
      </c>
      <c r="BB11" s="33">
        <f t="shared" si="9"/>
        <v>0</v>
      </c>
      <c r="BC11" s="33">
        <f t="shared" ref="BC11:BS11" si="10">BC49</f>
        <v>0</v>
      </c>
      <c r="BD11" s="33">
        <f t="shared" si="10"/>
        <v>0</v>
      </c>
      <c r="BE11" s="33">
        <f t="shared" si="10"/>
        <v>0</v>
      </c>
      <c r="BF11" s="33">
        <f t="shared" si="10"/>
        <v>0</v>
      </c>
      <c r="BG11" s="33">
        <f t="shared" si="10"/>
        <v>0</v>
      </c>
      <c r="BH11" s="33">
        <f t="shared" si="10"/>
        <v>0</v>
      </c>
      <c r="BI11" s="33">
        <f t="shared" si="10"/>
        <v>0</v>
      </c>
      <c r="BJ11" s="33">
        <f t="shared" si="10"/>
        <v>0</v>
      </c>
      <c r="BK11" s="33">
        <f t="shared" si="10"/>
        <v>0</v>
      </c>
      <c r="BL11" s="33">
        <f t="shared" si="10"/>
        <v>0</v>
      </c>
      <c r="BM11" s="33">
        <f t="shared" si="10"/>
        <v>0</v>
      </c>
      <c r="BN11" s="33">
        <f t="shared" si="10"/>
        <v>0</v>
      </c>
      <c r="BO11" s="33">
        <f t="shared" si="10"/>
        <v>0</v>
      </c>
      <c r="BP11" s="33">
        <f t="shared" si="10"/>
        <v>0</v>
      </c>
      <c r="BQ11" s="33">
        <f t="shared" si="10"/>
        <v>0</v>
      </c>
      <c r="BR11" s="33">
        <f t="shared" si="10"/>
        <v>0</v>
      </c>
      <c r="BS11" s="33">
        <f t="shared" si="10"/>
        <v>0</v>
      </c>
      <c r="BT11" s="33">
        <f t="shared" si="8"/>
        <v>0</v>
      </c>
      <c r="BU11" s="33">
        <f t="shared" si="8"/>
        <v>0</v>
      </c>
      <c r="BV11" s="33">
        <f t="shared" si="8"/>
        <v>0</v>
      </c>
      <c r="BW11" s="33">
        <f t="shared" si="8"/>
        <v>0</v>
      </c>
      <c r="BX11" s="33">
        <f t="shared" si="8"/>
        <v>0</v>
      </c>
      <c r="BY11" s="33">
        <f t="shared" si="8"/>
        <v>0</v>
      </c>
      <c r="BZ11" s="33">
        <f t="shared" si="8"/>
        <v>0</v>
      </c>
      <c r="CA11" s="33">
        <f t="shared" si="8"/>
        <v>0</v>
      </c>
      <c r="CB11" s="33">
        <f t="shared" si="8"/>
        <v>0</v>
      </c>
      <c r="CC11" s="33">
        <f t="shared" si="8"/>
        <v>0</v>
      </c>
      <c r="CD11" s="33">
        <f t="shared" si="8"/>
        <v>0</v>
      </c>
      <c r="CE11" s="33">
        <f t="shared" si="8"/>
        <v>0</v>
      </c>
    </row>
    <row r="12" spans="2:83" s="207" customFormat="1" x14ac:dyDescent="0.25">
      <c r="B12" s="206"/>
      <c r="C12" s="27" t="str">
        <f>C50</f>
        <v>Tungsten stock</v>
      </c>
      <c r="E12" s="35">
        <f ca="1">E50</f>
        <v>449.99999999999994</v>
      </c>
      <c r="F12" s="64"/>
      <c r="G12" s="28"/>
      <c r="H12" s="28"/>
      <c r="I12" s="28"/>
      <c r="J12" s="28"/>
      <c r="K12" s="28"/>
      <c r="L12" s="28"/>
      <c r="M12" s="28"/>
      <c r="N12" s="28"/>
      <c r="O12" s="28"/>
      <c r="P12" s="28"/>
      <c r="Q12" s="28"/>
      <c r="R12" s="28"/>
      <c r="S12" s="28"/>
      <c r="T12" s="28"/>
      <c r="U12" s="28"/>
      <c r="V12" s="28"/>
      <c r="W12" s="33">
        <f t="shared" ref="W12:BB12" ca="1" si="11">W50</f>
        <v>0</v>
      </c>
      <c r="X12" s="33">
        <f t="shared" ca="1" si="11"/>
        <v>0</v>
      </c>
      <c r="Y12" s="33">
        <f t="shared" ca="1" si="11"/>
        <v>0</v>
      </c>
      <c r="Z12" s="33">
        <f t="shared" ca="1" si="11"/>
        <v>0</v>
      </c>
      <c r="AA12" s="33">
        <f t="shared" ca="1" si="11"/>
        <v>0</v>
      </c>
      <c r="AB12" s="33">
        <f t="shared" ca="1" si="11"/>
        <v>0</v>
      </c>
      <c r="AC12" s="33">
        <f t="shared" ca="1" si="11"/>
        <v>0</v>
      </c>
      <c r="AD12" s="33">
        <f t="shared" ca="1" si="11"/>
        <v>0</v>
      </c>
      <c r="AE12" s="33">
        <f t="shared" ca="1" si="11"/>
        <v>0</v>
      </c>
      <c r="AF12" s="33">
        <f t="shared" ca="1" si="11"/>
        <v>0</v>
      </c>
      <c r="AG12" s="33">
        <f t="shared" ca="1" si="11"/>
        <v>0</v>
      </c>
      <c r="AH12" s="33">
        <f t="shared" ca="1" si="11"/>
        <v>0</v>
      </c>
      <c r="AI12" s="33">
        <f t="shared" ca="1" si="11"/>
        <v>0</v>
      </c>
      <c r="AJ12" s="33">
        <f t="shared" ca="1" si="11"/>
        <v>0</v>
      </c>
      <c r="AK12" s="33">
        <f t="shared" ca="1" si="11"/>
        <v>0</v>
      </c>
      <c r="AL12" s="33">
        <f t="shared" ca="1" si="11"/>
        <v>0</v>
      </c>
      <c r="AM12" s="33">
        <f t="shared" ca="1" si="11"/>
        <v>0</v>
      </c>
      <c r="AN12" s="33">
        <f t="shared" ca="1" si="11"/>
        <v>0</v>
      </c>
      <c r="AO12" s="33">
        <f t="shared" ca="1" si="11"/>
        <v>0</v>
      </c>
      <c r="AP12" s="33">
        <f t="shared" ca="1" si="11"/>
        <v>0</v>
      </c>
      <c r="AQ12" s="33">
        <f t="shared" ca="1" si="11"/>
        <v>4.0499999999999994E-2</v>
      </c>
      <c r="AR12" s="33">
        <f t="shared" ca="1" si="11"/>
        <v>0.10349999999999999</v>
      </c>
      <c r="AS12" s="33">
        <f t="shared" ca="1" si="11"/>
        <v>0.16650000000000001</v>
      </c>
      <c r="AT12" s="33">
        <f t="shared" ca="1" si="11"/>
        <v>0.19799999999999998</v>
      </c>
      <c r="AU12" s="33">
        <f t="shared" si="11"/>
        <v>0</v>
      </c>
      <c r="AV12" s="33">
        <f t="shared" si="11"/>
        <v>0</v>
      </c>
      <c r="AW12" s="33">
        <f t="shared" si="11"/>
        <v>0</v>
      </c>
      <c r="AX12" s="33">
        <f t="shared" si="11"/>
        <v>0</v>
      </c>
      <c r="AY12" s="33">
        <f t="shared" si="11"/>
        <v>0</v>
      </c>
      <c r="AZ12" s="33">
        <f t="shared" si="11"/>
        <v>0</v>
      </c>
      <c r="BA12" s="33">
        <f t="shared" si="11"/>
        <v>0</v>
      </c>
      <c r="BB12" s="33">
        <f t="shared" si="11"/>
        <v>0</v>
      </c>
      <c r="BC12" s="33">
        <f t="shared" ref="BC12:BS12" si="12">BC50</f>
        <v>0</v>
      </c>
      <c r="BD12" s="33">
        <f t="shared" si="12"/>
        <v>0</v>
      </c>
      <c r="BE12" s="33">
        <f t="shared" si="12"/>
        <v>0</v>
      </c>
      <c r="BF12" s="33">
        <f t="shared" si="12"/>
        <v>0</v>
      </c>
      <c r="BG12" s="33">
        <f t="shared" si="12"/>
        <v>0</v>
      </c>
      <c r="BH12" s="33">
        <f t="shared" si="12"/>
        <v>0</v>
      </c>
      <c r="BI12" s="33">
        <f t="shared" si="12"/>
        <v>0</v>
      </c>
      <c r="BJ12" s="33">
        <f t="shared" si="12"/>
        <v>0</v>
      </c>
      <c r="BK12" s="33">
        <f t="shared" si="12"/>
        <v>0</v>
      </c>
      <c r="BL12" s="33">
        <f t="shared" si="12"/>
        <v>0</v>
      </c>
      <c r="BM12" s="33">
        <f t="shared" si="12"/>
        <v>0</v>
      </c>
      <c r="BN12" s="33">
        <f t="shared" si="12"/>
        <v>0</v>
      </c>
      <c r="BO12" s="33">
        <f t="shared" si="12"/>
        <v>0</v>
      </c>
      <c r="BP12" s="33">
        <f t="shared" si="12"/>
        <v>0</v>
      </c>
      <c r="BQ12" s="33">
        <f t="shared" si="12"/>
        <v>0</v>
      </c>
      <c r="BR12" s="33">
        <f t="shared" si="12"/>
        <v>0</v>
      </c>
      <c r="BS12" s="33">
        <f t="shared" si="12"/>
        <v>0</v>
      </c>
      <c r="BT12" s="33">
        <f t="shared" si="8"/>
        <v>0</v>
      </c>
      <c r="BU12" s="33">
        <f t="shared" si="8"/>
        <v>0</v>
      </c>
      <c r="BV12" s="33">
        <f t="shared" si="8"/>
        <v>0</v>
      </c>
      <c r="BW12" s="33">
        <f t="shared" si="8"/>
        <v>0</v>
      </c>
      <c r="BX12" s="33">
        <f t="shared" si="8"/>
        <v>0</v>
      </c>
      <c r="BY12" s="33">
        <f t="shared" si="8"/>
        <v>0</v>
      </c>
      <c r="BZ12" s="33">
        <f t="shared" si="8"/>
        <v>0</v>
      </c>
      <c r="CA12" s="33">
        <f t="shared" si="8"/>
        <v>0</v>
      </c>
      <c r="CB12" s="33">
        <f t="shared" si="8"/>
        <v>0</v>
      </c>
      <c r="CC12" s="33">
        <f t="shared" si="8"/>
        <v>0</v>
      </c>
      <c r="CD12" s="33">
        <f t="shared" si="8"/>
        <v>0</v>
      </c>
      <c r="CE12" s="33">
        <f t="shared" si="8"/>
        <v>0</v>
      </c>
    </row>
    <row r="13" spans="2:83" s="83" customFormat="1" x14ac:dyDescent="0.25">
      <c r="B13" s="50"/>
      <c r="C13" s="82" t="str">
        <f>C51</f>
        <v>TOTAL</v>
      </c>
      <c r="E13" s="208">
        <f ca="1">SUM(W51:AW51)/SUM(Stock!W51:AW51)*1000000</f>
        <v>841.43439111951216</v>
      </c>
      <c r="F13" s="226"/>
      <c r="G13" s="17"/>
      <c r="H13" s="17"/>
      <c r="I13" s="17"/>
      <c r="J13" s="17"/>
      <c r="K13" s="17"/>
      <c r="L13" s="17"/>
      <c r="M13" s="17"/>
      <c r="N13" s="17"/>
      <c r="O13" s="17"/>
      <c r="P13" s="17"/>
      <c r="Q13" s="17"/>
      <c r="R13" s="17"/>
      <c r="S13" s="17"/>
      <c r="T13" s="17"/>
      <c r="U13" s="17"/>
      <c r="V13" s="17"/>
      <c r="W13" s="26">
        <f t="shared" ref="W13:BR13" ca="1" si="13">W51</f>
        <v>4.6592055577910338</v>
      </c>
      <c r="X13" s="26">
        <f t="shared" ca="1" si="13"/>
        <v>4.7649489686382136</v>
      </c>
      <c r="Y13" s="26">
        <f t="shared" ca="1" si="13"/>
        <v>4.8604481514962856</v>
      </c>
      <c r="Z13" s="26">
        <f t="shared" ca="1" si="13"/>
        <v>4.9483863402684722</v>
      </c>
      <c r="AA13" s="26">
        <f t="shared" ca="1" si="13"/>
        <v>5.0326647999960548</v>
      </c>
      <c r="AB13" s="26">
        <f t="shared" ca="1" si="13"/>
        <v>5.1297867397085266</v>
      </c>
      <c r="AC13" s="26">
        <f t="shared" ca="1" si="13"/>
        <v>5.2425072314313441</v>
      </c>
      <c r="AD13" s="26">
        <f t="shared" ca="1" si="13"/>
        <v>5.3733040481441838</v>
      </c>
      <c r="AE13" s="26">
        <f t="shared" ca="1" si="13"/>
        <v>5.5170479720408059</v>
      </c>
      <c r="AF13" s="26">
        <f t="shared" ca="1" si="13"/>
        <v>5.6840314525460691</v>
      </c>
      <c r="AG13" s="26">
        <f t="shared" ca="1" si="13"/>
        <v>5.8628116580497007</v>
      </c>
      <c r="AH13" s="26">
        <f t="shared" ca="1" si="13"/>
        <v>6.0452844546397158</v>
      </c>
      <c r="AI13" s="26">
        <f t="shared" ca="1" si="13"/>
        <v>6.2186091601768885</v>
      </c>
      <c r="AJ13" s="26">
        <f t="shared" ca="1" si="13"/>
        <v>6.4067339386463864</v>
      </c>
      <c r="AK13" s="26">
        <f t="shared" ca="1" si="13"/>
        <v>6.6308847418009407</v>
      </c>
      <c r="AL13" s="26">
        <f t="shared" ca="1" si="13"/>
        <v>6.9160028738777042</v>
      </c>
      <c r="AM13" s="26">
        <f t="shared" ca="1" si="13"/>
        <v>7.245380547808586</v>
      </c>
      <c r="AN13" s="26">
        <f t="shared" ca="1" si="13"/>
        <v>7.6292050633989765</v>
      </c>
      <c r="AO13" s="26">
        <f t="shared" ca="1" si="13"/>
        <v>7.9866803839189995</v>
      </c>
      <c r="AP13" s="26">
        <f t="shared" ca="1" si="13"/>
        <v>8.2956145068118907</v>
      </c>
      <c r="AQ13" s="26">
        <f t="shared" ca="1" si="13"/>
        <v>8.6130659613256508</v>
      </c>
      <c r="AR13" s="26">
        <f t="shared" ca="1" si="13"/>
        <v>8.9012064692539781</v>
      </c>
      <c r="AS13" s="26">
        <f t="shared" ca="1" si="13"/>
        <v>9.1346627553548601</v>
      </c>
      <c r="AT13" s="26">
        <f t="shared" ca="1" si="13"/>
        <v>9.3114392012446245</v>
      </c>
      <c r="AU13" s="26">
        <f t="shared" si="13"/>
        <v>0</v>
      </c>
      <c r="AV13" s="26">
        <f t="shared" si="13"/>
        <v>0</v>
      </c>
      <c r="AW13" s="26">
        <f t="shared" si="13"/>
        <v>0</v>
      </c>
      <c r="AX13" s="26">
        <f t="shared" si="13"/>
        <v>0</v>
      </c>
      <c r="AY13" s="26">
        <f t="shared" si="13"/>
        <v>0</v>
      </c>
      <c r="AZ13" s="26">
        <f t="shared" si="13"/>
        <v>0</v>
      </c>
      <c r="BA13" s="26">
        <f t="shared" si="13"/>
        <v>0</v>
      </c>
      <c r="BB13" s="26">
        <f t="shared" si="13"/>
        <v>0</v>
      </c>
      <c r="BC13" s="26">
        <f t="shared" si="13"/>
        <v>0</v>
      </c>
      <c r="BD13" s="26">
        <f t="shared" si="13"/>
        <v>0</v>
      </c>
      <c r="BE13" s="26">
        <f t="shared" si="13"/>
        <v>0</v>
      </c>
      <c r="BF13" s="26">
        <f t="shared" si="13"/>
        <v>0</v>
      </c>
      <c r="BG13" s="26">
        <f t="shared" si="13"/>
        <v>0</v>
      </c>
      <c r="BH13" s="26">
        <f t="shared" si="13"/>
        <v>0</v>
      </c>
      <c r="BI13" s="26">
        <f t="shared" si="13"/>
        <v>0</v>
      </c>
      <c r="BJ13" s="26">
        <f t="shared" si="13"/>
        <v>0</v>
      </c>
      <c r="BK13" s="26">
        <f t="shared" si="13"/>
        <v>0</v>
      </c>
      <c r="BL13" s="26">
        <f t="shared" si="13"/>
        <v>0</v>
      </c>
      <c r="BM13" s="26">
        <f t="shared" si="13"/>
        <v>0</v>
      </c>
      <c r="BN13" s="26">
        <f t="shared" si="13"/>
        <v>0</v>
      </c>
      <c r="BO13" s="26">
        <f t="shared" si="13"/>
        <v>0</v>
      </c>
      <c r="BP13" s="26">
        <f t="shared" si="13"/>
        <v>0</v>
      </c>
      <c r="BQ13" s="26">
        <f t="shared" si="13"/>
        <v>0</v>
      </c>
      <c r="BR13" s="26">
        <f t="shared" si="13"/>
        <v>0</v>
      </c>
      <c r="BS13" s="26">
        <f t="shared" ref="BS13:CE13" si="14">BS51</f>
        <v>0</v>
      </c>
      <c r="BT13" s="26">
        <f t="shared" si="14"/>
        <v>0</v>
      </c>
      <c r="BU13" s="26">
        <f t="shared" si="14"/>
        <v>0</v>
      </c>
      <c r="BV13" s="26">
        <f t="shared" si="14"/>
        <v>0</v>
      </c>
      <c r="BW13" s="26">
        <f t="shared" si="14"/>
        <v>0</v>
      </c>
      <c r="BX13" s="26">
        <f t="shared" si="14"/>
        <v>0</v>
      </c>
      <c r="BY13" s="26">
        <f t="shared" si="14"/>
        <v>0</v>
      </c>
      <c r="BZ13" s="26">
        <f t="shared" si="14"/>
        <v>0</v>
      </c>
      <c r="CA13" s="26">
        <f t="shared" si="14"/>
        <v>0</v>
      </c>
      <c r="CB13" s="26">
        <f t="shared" si="14"/>
        <v>0</v>
      </c>
      <c r="CC13" s="26">
        <f t="shared" si="14"/>
        <v>0</v>
      </c>
      <c r="CD13" s="26">
        <f t="shared" si="14"/>
        <v>0</v>
      </c>
      <c r="CE13" s="26">
        <f t="shared" si="14"/>
        <v>0</v>
      </c>
    </row>
    <row r="15" spans="2:83" hidden="1" x14ac:dyDescent="0.25"/>
    <row r="16" spans="2:83" hidden="1" x14ac:dyDescent="0.25">
      <c r="B16" s="121"/>
      <c r="C16" s="18"/>
      <c r="D16" s="18"/>
      <c r="E16" s="18"/>
      <c r="F16" s="18"/>
      <c r="W16" s="18"/>
      <c r="X16" s="18"/>
      <c r="Y16" s="18"/>
    </row>
    <row r="17" spans="2:83" hidden="1" x14ac:dyDescent="0.25">
      <c r="B17" s="121"/>
      <c r="C17" s="18"/>
      <c r="D17" s="18"/>
      <c r="E17" s="18"/>
      <c r="F17" s="18"/>
      <c r="W17" s="18"/>
      <c r="X17" s="18"/>
      <c r="Y17" s="18"/>
    </row>
    <row r="18" spans="2:83" hidden="1" x14ac:dyDescent="0.25">
      <c r="B18" s="121"/>
      <c r="C18" s="18"/>
      <c r="D18" s="18"/>
      <c r="E18" s="18"/>
      <c r="F18" s="18"/>
      <c r="W18" s="18"/>
      <c r="X18" s="18"/>
      <c r="Y18" s="18"/>
    </row>
    <row r="19" spans="2:83" ht="14.4" hidden="1" customHeight="1" x14ac:dyDescent="0.25"/>
    <row r="20" spans="2:83" ht="14.4" customHeight="1" x14ac:dyDescent="0.25">
      <c r="B20" s="313" t="s">
        <v>274</v>
      </c>
      <c r="C20" s="314"/>
      <c r="E20" s="332" t="s">
        <v>103</v>
      </c>
      <c r="F20" s="336"/>
      <c r="G20" s="205"/>
      <c r="H20" s="205"/>
      <c r="I20" s="205"/>
      <c r="J20" s="205"/>
      <c r="K20" s="205"/>
      <c r="L20" s="205"/>
      <c r="M20" s="205"/>
      <c r="N20" s="205"/>
      <c r="O20" s="205"/>
      <c r="P20" s="205"/>
      <c r="Q20" s="205"/>
      <c r="R20" s="205"/>
      <c r="S20" s="205"/>
      <c r="T20" s="205"/>
      <c r="U20" s="205"/>
      <c r="V20" s="205"/>
      <c r="W20" s="80">
        <v>1990</v>
      </c>
      <c r="X20" s="80">
        <v>1991</v>
      </c>
      <c r="Y20" s="80">
        <v>1992</v>
      </c>
      <c r="Z20" s="80">
        <v>1993</v>
      </c>
      <c r="AA20" s="80">
        <v>1994</v>
      </c>
      <c r="AB20" s="80">
        <v>1995</v>
      </c>
      <c r="AC20" s="80">
        <v>1996</v>
      </c>
      <c r="AD20" s="80">
        <v>1997</v>
      </c>
      <c r="AE20" s="80">
        <v>1998</v>
      </c>
      <c r="AF20" s="80">
        <v>1999</v>
      </c>
      <c r="AG20" s="80">
        <v>2000</v>
      </c>
      <c r="AH20" s="80">
        <v>2001</v>
      </c>
      <c r="AI20" s="80">
        <v>2002</v>
      </c>
      <c r="AJ20" s="80">
        <v>2003</v>
      </c>
      <c r="AK20" s="80">
        <v>2004</v>
      </c>
      <c r="AL20" s="80">
        <v>2005</v>
      </c>
      <c r="AM20" s="80">
        <v>2006</v>
      </c>
      <c r="AN20" s="80">
        <v>2007</v>
      </c>
      <c r="AO20" s="80">
        <v>2008</v>
      </c>
      <c r="AP20" s="80">
        <v>2009</v>
      </c>
      <c r="AQ20" s="80">
        <v>2010</v>
      </c>
      <c r="AR20" s="80">
        <v>2011</v>
      </c>
      <c r="AS20" s="80">
        <v>2012</v>
      </c>
      <c r="AT20" s="80">
        <v>2013</v>
      </c>
      <c r="AU20" s="80">
        <v>2014</v>
      </c>
      <c r="AV20" s="80">
        <v>2015</v>
      </c>
      <c r="AW20" s="80">
        <v>2016</v>
      </c>
      <c r="AX20" s="80">
        <v>2017</v>
      </c>
      <c r="AY20" s="80">
        <v>2018</v>
      </c>
      <c r="AZ20" s="80">
        <v>2019</v>
      </c>
      <c r="BA20" s="80">
        <v>2020</v>
      </c>
      <c r="BB20" s="80">
        <v>2021</v>
      </c>
      <c r="BC20" s="80">
        <v>2022</v>
      </c>
      <c r="BD20" s="80">
        <v>2023</v>
      </c>
      <c r="BE20" s="80">
        <v>2024</v>
      </c>
      <c r="BF20" s="80">
        <v>2025</v>
      </c>
      <c r="BG20" s="80">
        <f t="shared" ref="BG20:CE20" si="15">BF20+1</f>
        <v>2026</v>
      </c>
      <c r="BH20" s="80">
        <f t="shared" si="15"/>
        <v>2027</v>
      </c>
      <c r="BI20" s="80">
        <f t="shared" si="15"/>
        <v>2028</v>
      </c>
      <c r="BJ20" s="80">
        <f t="shared" si="15"/>
        <v>2029</v>
      </c>
      <c r="BK20" s="80">
        <f t="shared" si="15"/>
        <v>2030</v>
      </c>
      <c r="BL20" s="80">
        <f t="shared" si="15"/>
        <v>2031</v>
      </c>
      <c r="BM20" s="80">
        <f t="shared" si="15"/>
        <v>2032</v>
      </c>
      <c r="BN20" s="80">
        <f t="shared" si="15"/>
        <v>2033</v>
      </c>
      <c r="BO20" s="80">
        <f t="shared" si="15"/>
        <v>2034</v>
      </c>
      <c r="BP20" s="80">
        <f t="shared" si="15"/>
        <v>2035</v>
      </c>
      <c r="BQ20" s="80">
        <f t="shared" si="15"/>
        <v>2036</v>
      </c>
      <c r="BR20" s="80">
        <f t="shared" si="15"/>
        <v>2037</v>
      </c>
      <c r="BS20" s="80">
        <f t="shared" si="15"/>
        <v>2038</v>
      </c>
      <c r="BT20" s="80">
        <f t="shared" si="15"/>
        <v>2039</v>
      </c>
      <c r="BU20" s="80">
        <f t="shared" si="15"/>
        <v>2040</v>
      </c>
      <c r="BV20" s="80">
        <f t="shared" si="15"/>
        <v>2041</v>
      </c>
      <c r="BW20" s="80">
        <f t="shared" si="15"/>
        <v>2042</v>
      </c>
      <c r="BX20" s="80">
        <f t="shared" si="15"/>
        <v>2043</v>
      </c>
      <c r="BY20" s="80">
        <f t="shared" si="15"/>
        <v>2044</v>
      </c>
      <c r="BZ20" s="80">
        <f t="shared" si="15"/>
        <v>2045</v>
      </c>
      <c r="CA20" s="80">
        <f t="shared" si="15"/>
        <v>2046</v>
      </c>
      <c r="CB20" s="80">
        <f t="shared" si="15"/>
        <v>2047</v>
      </c>
      <c r="CC20" s="80">
        <f t="shared" si="15"/>
        <v>2048</v>
      </c>
      <c r="CD20" s="80">
        <f t="shared" si="15"/>
        <v>2049</v>
      </c>
      <c r="CE20" s="80">
        <f t="shared" si="15"/>
        <v>2050</v>
      </c>
    </row>
    <row r="21" spans="2:83" s="56" customFormat="1" ht="12.6" customHeight="1" x14ac:dyDescent="0.25">
      <c r="B21" s="308" t="s">
        <v>82</v>
      </c>
      <c r="C21" s="309"/>
      <c r="E21" s="333"/>
      <c r="F21" s="336"/>
      <c r="G21" s="131"/>
      <c r="H21" s="131"/>
      <c r="I21" s="131"/>
      <c r="J21" s="131"/>
      <c r="K21" s="131"/>
      <c r="L21" s="131"/>
      <c r="M21" s="131"/>
      <c r="N21" s="131"/>
      <c r="O21" s="131"/>
      <c r="P21" s="131"/>
      <c r="Q21" s="131"/>
      <c r="R21" s="131"/>
      <c r="S21" s="131"/>
      <c r="T21" s="131"/>
      <c r="U21" s="131"/>
      <c r="V21" s="131"/>
    </row>
    <row r="22" spans="2:83" x14ac:dyDescent="0.25">
      <c r="B22" s="310" t="s">
        <v>102</v>
      </c>
      <c r="C22" s="311"/>
      <c r="E22" s="334"/>
      <c r="F22" s="336"/>
    </row>
    <row r="23" spans="2:83" x14ac:dyDescent="0.25">
      <c r="B23" s="306" t="s">
        <v>0</v>
      </c>
      <c r="C23" s="53" t="s">
        <v>6</v>
      </c>
      <c r="E23" s="34">
        <f ca="1">(SUM(W73:AW73)+SUM(W123:AW123))/(SUM(Stock!W73:AW73)+SUM(Stock!W123:AW123))*1000000</f>
        <v>1862.9122788393215</v>
      </c>
      <c r="F23" s="63"/>
      <c r="G23" s="16"/>
      <c r="H23" s="16"/>
      <c r="I23" s="16"/>
      <c r="J23" s="16"/>
      <c r="K23" s="16"/>
      <c r="L23" s="16"/>
      <c r="M23" s="16"/>
      <c r="N23" s="16"/>
      <c r="O23" s="16"/>
      <c r="P23" s="16"/>
      <c r="Q23" s="16"/>
      <c r="R23" s="16"/>
      <c r="S23" s="16"/>
      <c r="T23" s="16"/>
      <c r="U23" s="16"/>
      <c r="V23" s="16"/>
      <c r="W23" s="214">
        <f t="shared" ref="W23:BB23" ca="1" si="16">W73+W123</f>
        <v>0.61809288133079998</v>
      </c>
      <c r="X23" s="214">
        <f t="shared" ca="1" si="16"/>
        <v>0.61557354364000005</v>
      </c>
      <c r="Y23" s="214">
        <f t="shared" ca="1" si="16"/>
        <v>0.59308321199999992</v>
      </c>
      <c r="Z23" s="214">
        <f t="shared" ca="1" si="16"/>
        <v>0.55047599999999997</v>
      </c>
      <c r="AA23" s="214">
        <f t="shared" ca="1" si="16"/>
        <v>0.49702418466666665</v>
      </c>
      <c r="AB23" s="214">
        <f t="shared" ca="1" si="16"/>
        <v>0.44751833866666663</v>
      </c>
      <c r="AC23" s="214">
        <f t="shared" ca="1" si="16"/>
        <v>0.40409384666666665</v>
      </c>
      <c r="AD23" s="214">
        <f t="shared" ca="1" si="16"/>
        <v>0.36599073906666668</v>
      </c>
      <c r="AE23" s="214">
        <f t="shared" ca="1" si="16"/>
        <v>0.33111909946666662</v>
      </c>
      <c r="AF23" s="214">
        <f t="shared" ca="1" si="16"/>
        <v>0.30176638346666662</v>
      </c>
      <c r="AG23" s="214">
        <f t="shared" ca="1" si="16"/>
        <v>0.2741262362666666</v>
      </c>
      <c r="AH23" s="214">
        <f t="shared" ca="1" si="16"/>
        <v>0.24927800986666665</v>
      </c>
      <c r="AI23" s="214">
        <f t="shared" ca="1" si="16"/>
        <v>0.22283106253333326</v>
      </c>
      <c r="AJ23" s="214">
        <f t="shared" ca="1" si="16"/>
        <v>0.19718332133333333</v>
      </c>
      <c r="AK23" s="214">
        <f t="shared" ca="1" si="16"/>
        <v>0.17395678352333327</v>
      </c>
      <c r="AL23" s="214">
        <f t="shared" ca="1" si="16"/>
        <v>0.15371158222666667</v>
      </c>
      <c r="AM23" s="214">
        <f t="shared" ca="1" si="16"/>
        <v>0.13673752936666667</v>
      </c>
      <c r="AN23" s="214">
        <f t="shared" ca="1" si="16"/>
        <v>0.12026827050866663</v>
      </c>
      <c r="AO23" s="214">
        <f t="shared" ca="1" si="16"/>
        <v>0.10392993179066665</v>
      </c>
      <c r="AP23" s="214">
        <f t="shared" ca="1" si="16"/>
        <v>8.7812168803999974E-2</v>
      </c>
      <c r="AQ23" s="214">
        <f t="shared" ca="1" si="16"/>
        <v>7.2992312884666635E-2</v>
      </c>
      <c r="AR23" s="214">
        <f t="shared" ca="1" si="16"/>
        <v>5.9533360305999997E-2</v>
      </c>
      <c r="AS23" s="214">
        <f t="shared" ca="1" si="16"/>
        <v>4.612105329733332E-2</v>
      </c>
      <c r="AT23" s="214">
        <f t="shared" ca="1" si="16"/>
        <v>3.2617868937333323E-2</v>
      </c>
      <c r="AU23" s="214">
        <f t="shared" si="16"/>
        <v>0</v>
      </c>
      <c r="AV23" s="214">
        <f t="shared" si="16"/>
        <v>0</v>
      </c>
      <c r="AW23" s="214">
        <f t="shared" si="16"/>
        <v>0</v>
      </c>
      <c r="AX23" s="214">
        <f t="shared" si="16"/>
        <v>0</v>
      </c>
      <c r="AY23" s="214">
        <f t="shared" si="16"/>
        <v>0</v>
      </c>
      <c r="AZ23" s="214">
        <f t="shared" si="16"/>
        <v>0</v>
      </c>
      <c r="BA23" s="214">
        <f t="shared" si="16"/>
        <v>0</v>
      </c>
      <c r="BB23" s="214">
        <f t="shared" si="16"/>
        <v>0</v>
      </c>
      <c r="BC23" s="214">
        <f t="shared" ref="BC23:CE23" si="17">BC73+BC123</f>
        <v>0</v>
      </c>
      <c r="BD23" s="214">
        <f t="shared" si="17"/>
        <v>0</v>
      </c>
      <c r="BE23" s="214">
        <f t="shared" si="17"/>
        <v>0</v>
      </c>
      <c r="BF23" s="214">
        <f t="shared" si="17"/>
        <v>0</v>
      </c>
      <c r="BG23" s="214">
        <f t="shared" si="17"/>
        <v>0</v>
      </c>
      <c r="BH23" s="214">
        <f t="shared" si="17"/>
        <v>0</v>
      </c>
      <c r="BI23" s="214">
        <f t="shared" si="17"/>
        <v>0</v>
      </c>
      <c r="BJ23" s="214">
        <f t="shared" si="17"/>
        <v>0</v>
      </c>
      <c r="BK23" s="214">
        <f t="shared" si="17"/>
        <v>0</v>
      </c>
      <c r="BL23" s="214">
        <f t="shared" si="17"/>
        <v>0</v>
      </c>
      <c r="BM23" s="214">
        <f t="shared" si="17"/>
        <v>0</v>
      </c>
      <c r="BN23" s="214">
        <f t="shared" si="17"/>
        <v>0</v>
      </c>
      <c r="BO23" s="214">
        <f t="shared" si="17"/>
        <v>0</v>
      </c>
      <c r="BP23" s="214">
        <f t="shared" si="17"/>
        <v>0</v>
      </c>
      <c r="BQ23" s="214">
        <f t="shared" si="17"/>
        <v>0</v>
      </c>
      <c r="BR23" s="214">
        <f t="shared" si="17"/>
        <v>0</v>
      </c>
      <c r="BS23" s="214">
        <f t="shared" si="17"/>
        <v>0</v>
      </c>
      <c r="BT23" s="214">
        <f t="shared" si="17"/>
        <v>0</v>
      </c>
      <c r="BU23" s="214">
        <f t="shared" si="17"/>
        <v>0</v>
      </c>
      <c r="BV23" s="214">
        <f t="shared" si="17"/>
        <v>0</v>
      </c>
      <c r="BW23" s="214">
        <f t="shared" si="17"/>
        <v>0</v>
      </c>
      <c r="BX23" s="214">
        <f t="shared" si="17"/>
        <v>0</v>
      </c>
      <c r="BY23" s="214">
        <f t="shared" si="17"/>
        <v>0</v>
      </c>
      <c r="BZ23" s="214">
        <f t="shared" si="17"/>
        <v>0</v>
      </c>
      <c r="CA23" s="214">
        <f t="shared" si="17"/>
        <v>0</v>
      </c>
      <c r="CB23" s="214">
        <f t="shared" si="17"/>
        <v>0</v>
      </c>
      <c r="CC23" s="214">
        <f t="shared" si="17"/>
        <v>0</v>
      </c>
      <c r="CD23" s="214">
        <f t="shared" si="17"/>
        <v>0</v>
      </c>
      <c r="CE23" s="214">
        <f t="shared" si="17"/>
        <v>0</v>
      </c>
    </row>
    <row r="24" spans="2:83" x14ac:dyDescent="0.25">
      <c r="B24" s="307"/>
      <c r="C24" s="54" t="s">
        <v>7</v>
      </c>
      <c r="E24" s="34">
        <f ca="1">(SUM(W74:AW74)+SUM(W124:AW124))/(SUM(Stock!W74:AW74)+SUM(Stock!W124:AW124))*1000000</f>
        <v>1938.4395318745751</v>
      </c>
      <c r="F24" s="63"/>
      <c r="G24" s="16"/>
      <c r="H24" s="16"/>
      <c r="I24" s="16"/>
      <c r="J24" s="16"/>
      <c r="K24" s="16"/>
      <c r="L24" s="16"/>
      <c r="M24" s="16"/>
      <c r="N24" s="16"/>
      <c r="O24" s="16"/>
      <c r="P24" s="16"/>
      <c r="Q24" s="16"/>
      <c r="R24" s="16"/>
      <c r="S24" s="16"/>
      <c r="T24" s="16"/>
      <c r="U24" s="16"/>
      <c r="V24" s="16"/>
      <c r="W24" s="214">
        <f t="shared" ref="W24:BB24" ca="1" si="18">W74+W124</f>
        <v>0.72475268873180354</v>
      </c>
      <c r="X24" s="214">
        <f t="shared" ca="1" si="18"/>
        <v>0.74624586467196241</v>
      </c>
      <c r="Y24" s="214">
        <f t="shared" ca="1" si="18"/>
        <v>0.77257924192985805</v>
      </c>
      <c r="Z24" s="214">
        <f t="shared" ca="1" si="18"/>
        <v>0.80357715662871976</v>
      </c>
      <c r="AA24" s="214">
        <f t="shared" ca="1" si="18"/>
        <v>0.84050732512926429</v>
      </c>
      <c r="AB24" s="214">
        <f t="shared" ca="1" si="18"/>
        <v>0.88307396850439623</v>
      </c>
      <c r="AC24" s="214">
        <f t="shared" ca="1" si="18"/>
        <v>0.92911857041690327</v>
      </c>
      <c r="AD24" s="214">
        <f t="shared" ca="1" si="18"/>
        <v>0.97823892264010659</v>
      </c>
      <c r="AE24" s="214">
        <f t="shared" ca="1" si="18"/>
        <v>1.0293347070186665</v>
      </c>
      <c r="AF24" s="214">
        <f t="shared" ca="1" si="18"/>
        <v>1.0853825246666666</v>
      </c>
      <c r="AG24" s="214">
        <f t="shared" ca="1" si="18"/>
        <v>1.1408078374666668</v>
      </c>
      <c r="AH24" s="214">
        <f t="shared" ca="1" si="18"/>
        <v>1.1920744236</v>
      </c>
      <c r="AI24" s="214">
        <f t="shared" ca="1" si="18"/>
        <v>1.2360650575999996</v>
      </c>
      <c r="AJ24" s="214">
        <f t="shared" ca="1" si="18"/>
        <v>1.2850253726666665</v>
      </c>
      <c r="AK24" s="214">
        <f t="shared" ca="1" si="18"/>
        <v>1.3342543390579864</v>
      </c>
      <c r="AL24" s="214">
        <f t="shared" ca="1" si="18"/>
        <v>1.3716529819652798</v>
      </c>
      <c r="AM24" s="214">
        <f t="shared" ca="1" si="18"/>
        <v>1.3728621423131997</v>
      </c>
      <c r="AN24" s="214">
        <f t="shared" ca="1" si="18"/>
        <v>1.3328776639695759</v>
      </c>
      <c r="AO24" s="214">
        <f t="shared" ca="1" si="18"/>
        <v>1.2625564949042718</v>
      </c>
      <c r="AP24" s="214">
        <f t="shared" ca="1" si="18"/>
        <v>1.1399611683392319</v>
      </c>
      <c r="AQ24" s="214">
        <f t="shared" ca="1" si="18"/>
        <v>0.94451506792517048</v>
      </c>
      <c r="AR24" s="214">
        <f t="shared" ca="1" si="18"/>
        <v>0.68412428601410125</v>
      </c>
      <c r="AS24" s="214">
        <f t="shared" ca="1" si="18"/>
        <v>0.41446970499231456</v>
      </c>
      <c r="AT24" s="214">
        <f t="shared" ca="1" si="18"/>
        <v>0.21280393623177329</v>
      </c>
      <c r="AU24" s="214">
        <f t="shared" si="18"/>
        <v>0</v>
      </c>
      <c r="AV24" s="214">
        <f t="shared" si="18"/>
        <v>0</v>
      </c>
      <c r="AW24" s="214">
        <f t="shared" si="18"/>
        <v>0</v>
      </c>
      <c r="AX24" s="214">
        <f t="shared" si="18"/>
        <v>0</v>
      </c>
      <c r="AY24" s="214">
        <f t="shared" si="18"/>
        <v>0</v>
      </c>
      <c r="AZ24" s="214">
        <f t="shared" si="18"/>
        <v>0</v>
      </c>
      <c r="BA24" s="214">
        <f t="shared" si="18"/>
        <v>0</v>
      </c>
      <c r="BB24" s="214">
        <f t="shared" si="18"/>
        <v>0</v>
      </c>
      <c r="BC24" s="214">
        <f t="shared" ref="BC24:CE24" si="19">BC74+BC124</f>
        <v>0</v>
      </c>
      <c r="BD24" s="214">
        <f t="shared" si="19"/>
        <v>0</v>
      </c>
      <c r="BE24" s="214">
        <f t="shared" si="19"/>
        <v>0</v>
      </c>
      <c r="BF24" s="214">
        <f t="shared" si="19"/>
        <v>0</v>
      </c>
      <c r="BG24" s="214">
        <f t="shared" si="19"/>
        <v>0</v>
      </c>
      <c r="BH24" s="214">
        <f t="shared" si="19"/>
        <v>0</v>
      </c>
      <c r="BI24" s="214">
        <f t="shared" si="19"/>
        <v>0</v>
      </c>
      <c r="BJ24" s="214">
        <f t="shared" si="19"/>
        <v>0</v>
      </c>
      <c r="BK24" s="214">
        <f t="shared" si="19"/>
        <v>0</v>
      </c>
      <c r="BL24" s="214">
        <f t="shared" si="19"/>
        <v>0</v>
      </c>
      <c r="BM24" s="214">
        <f t="shared" si="19"/>
        <v>0</v>
      </c>
      <c r="BN24" s="214">
        <f t="shared" si="19"/>
        <v>0</v>
      </c>
      <c r="BO24" s="214">
        <f t="shared" si="19"/>
        <v>0</v>
      </c>
      <c r="BP24" s="214">
        <f t="shared" si="19"/>
        <v>0</v>
      </c>
      <c r="BQ24" s="214">
        <f t="shared" si="19"/>
        <v>0</v>
      </c>
      <c r="BR24" s="214">
        <f t="shared" si="19"/>
        <v>0</v>
      </c>
      <c r="BS24" s="214">
        <f t="shared" si="19"/>
        <v>0</v>
      </c>
      <c r="BT24" s="214">
        <f t="shared" si="19"/>
        <v>0</v>
      </c>
      <c r="BU24" s="214">
        <f t="shared" si="19"/>
        <v>0</v>
      </c>
      <c r="BV24" s="214">
        <f t="shared" si="19"/>
        <v>0</v>
      </c>
      <c r="BW24" s="214">
        <f t="shared" si="19"/>
        <v>0</v>
      </c>
      <c r="BX24" s="214">
        <f t="shared" si="19"/>
        <v>0</v>
      </c>
      <c r="BY24" s="214">
        <f t="shared" si="19"/>
        <v>0</v>
      </c>
      <c r="BZ24" s="214">
        <f t="shared" si="19"/>
        <v>0</v>
      </c>
      <c r="CA24" s="214">
        <f t="shared" si="19"/>
        <v>0</v>
      </c>
      <c r="CB24" s="214">
        <f t="shared" si="19"/>
        <v>0</v>
      </c>
      <c r="CC24" s="214">
        <f t="shared" si="19"/>
        <v>0</v>
      </c>
      <c r="CD24" s="214">
        <f t="shared" si="19"/>
        <v>0</v>
      </c>
      <c r="CE24" s="214">
        <f t="shared" si="19"/>
        <v>0</v>
      </c>
    </row>
    <row r="25" spans="2:83" x14ac:dyDescent="0.25">
      <c r="B25" s="307"/>
      <c r="C25" s="54" t="s">
        <v>8</v>
      </c>
      <c r="E25" s="34">
        <f ca="1">(SUM(W75:AW75)+SUM(W125:AW125))/(SUM(Stock!W75:AW75)+SUM(Stock!W125:AW125))*1000000</f>
        <v>1985.2383072108369</v>
      </c>
      <c r="F25" s="63"/>
      <c r="G25" s="16"/>
      <c r="H25" s="16"/>
      <c r="I25" s="16"/>
      <c r="J25" s="16"/>
      <c r="K25" s="16"/>
      <c r="L25" s="16"/>
      <c r="M25" s="16"/>
      <c r="N25" s="16"/>
      <c r="O25" s="16"/>
      <c r="P25" s="16"/>
      <c r="Q25" s="16"/>
      <c r="R25" s="16"/>
      <c r="S25" s="16"/>
      <c r="T25" s="16"/>
      <c r="U25" s="16"/>
      <c r="V25" s="16"/>
      <c r="W25" s="214">
        <f t="shared" ref="W25:BB25" ca="1" si="20">W75+W125</f>
        <v>0.85093429370752738</v>
      </c>
      <c r="X25" s="214">
        <f t="shared" ca="1" si="20"/>
        <v>0.87512018945433601</v>
      </c>
      <c r="Y25" s="214">
        <f t="shared" ca="1" si="20"/>
        <v>0.90059484348120078</v>
      </c>
      <c r="Z25" s="214">
        <f t="shared" ca="1" si="20"/>
        <v>0.92721151061773266</v>
      </c>
      <c r="AA25" s="214">
        <f t="shared" ca="1" si="20"/>
        <v>0.95505533098048045</v>
      </c>
      <c r="AB25" s="214">
        <f t="shared" ca="1" si="20"/>
        <v>0.98424112660668084</v>
      </c>
      <c r="AC25" s="214">
        <f t="shared" ca="1" si="20"/>
        <v>1.0150608790860629</v>
      </c>
      <c r="AD25" s="214">
        <f t="shared" ca="1" si="20"/>
        <v>1.0489697252722296</v>
      </c>
      <c r="AE25" s="214">
        <f t="shared" ca="1" si="20"/>
        <v>1.083655044989515</v>
      </c>
      <c r="AF25" s="214">
        <f t="shared" ca="1" si="20"/>
        <v>1.1219504876283661</v>
      </c>
      <c r="AG25" s="214">
        <f t="shared" ca="1" si="20"/>
        <v>1.1637328727683498</v>
      </c>
      <c r="AH25" s="214">
        <f t="shared" ca="1" si="20"/>
        <v>1.2085265315929383</v>
      </c>
      <c r="AI25" s="214">
        <f t="shared" ca="1" si="20"/>
        <v>1.2464212602541629</v>
      </c>
      <c r="AJ25" s="214">
        <f t="shared" ca="1" si="20"/>
        <v>1.2830454656785186</v>
      </c>
      <c r="AK25" s="214">
        <f t="shared" ca="1" si="20"/>
        <v>1.3237914692434143</v>
      </c>
      <c r="AL25" s="214">
        <f t="shared" ca="1" si="20"/>
        <v>1.3783513534680973</v>
      </c>
      <c r="AM25" s="214">
        <f t="shared" ca="1" si="20"/>
        <v>1.4463032772242239</v>
      </c>
      <c r="AN25" s="214">
        <f t="shared" ca="1" si="20"/>
        <v>1.5287144138811997</v>
      </c>
      <c r="AO25" s="214">
        <f t="shared" ca="1" si="20"/>
        <v>1.6337022877579999</v>
      </c>
      <c r="AP25" s="214">
        <f t="shared" ca="1" si="20"/>
        <v>1.7814079378009331</v>
      </c>
      <c r="AQ25" s="214">
        <f t="shared" ca="1" si="20"/>
        <v>2.0046393367430664</v>
      </c>
      <c r="AR25" s="214">
        <f t="shared" ca="1" si="20"/>
        <v>2.2849477440699997</v>
      </c>
      <c r="AS25" s="214">
        <f t="shared" ca="1" si="20"/>
        <v>2.5573371170143995</v>
      </c>
      <c r="AT25" s="214">
        <f t="shared" ca="1" si="20"/>
        <v>2.7754858787095991</v>
      </c>
      <c r="AU25" s="214">
        <f t="shared" si="20"/>
        <v>0</v>
      </c>
      <c r="AV25" s="214">
        <f t="shared" si="20"/>
        <v>0</v>
      </c>
      <c r="AW25" s="214">
        <f t="shared" si="20"/>
        <v>0</v>
      </c>
      <c r="AX25" s="214">
        <f t="shared" si="20"/>
        <v>0</v>
      </c>
      <c r="AY25" s="214">
        <f t="shared" si="20"/>
        <v>0</v>
      </c>
      <c r="AZ25" s="214">
        <f t="shared" si="20"/>
        <v>0</v>
      </c>
      <c r="BA25" s="214">
        <f t="shared" si="20"/>
        <v>0</v>
      </c>
      <c r="BB25" s="214">
        <f t="shared" si="20"/>
        <v>0</v>
      </c>
      <c r="BC25" s="214">
        <f t="shared" ref="BC25:CE25" si="21">BC75+BC125</f>
        <v>0</v>
      </c>
      <c r="BD25" s="214">
        <f t="shared" si="21"/>
        <v>0</v>
      </c>
      <c r="BE25" s="214">
        <f t="shared" si="21"/>
        <v>0</v>
      </c>
      <c r="BF25" s="214">
        <f t="shared" si="21"/>
        <v>0</v>
      </c>
      <c r="BG25" s="214">
        <f t="shared" si="21"/>
        <v>0</v>
      </c>
      <c r="BH25" s="214">
        <f t="shared" si="21"/>
        <v>0</v>
      </c>
      <c r="BI25" s="214">
        <f t="shared" si="21"/>
        <v>0</v>
      </c>
      <c r="BJ25" s="214">
        <f t="shared" si="21"/>
        <v>0</v>
      </c>
      <c r="BK25" s="214">
        <f t="shared" si="21"/>
        <v>0</v>
      </c>
      <c r="BL25" s="214">
        <f t="shared" si="21"/>
        <v>0</v>
      </c>
      <c r="BM25" s="214">
        <f t="shared" si="21"/>
        <v>0</v>
      </c>
      <c r="BN25" s="214">
        <f t="shared" si="21"/>
        <v>0</v>
      </c>
      <c r="BO25" s="214">
        <f t="shared" si="21"/>
        <v>0</v>
      </c>
      <c r="BP25" s="214">
        <f t="shared" si="21"/>
        <v>0</v>
      </c>
      <c r="BQ25" s="214">
        <f t="shared" si="21"/>
        <v>0</v>
      </c>
      <c r="BR25" s="214">
        <f t="shared" si="21"/>
        <v>0</v>
      </c>
      <c r="BS25" s="214">
        <f t="shared" si="21"/>
        <v>0</v>
      </c>
      <c r="BT25" s="214">
        <f t="shared" si="21"/>
        <v>0</v>
      </c>
      <c r="BU25" s="214">
        <f t="shared" si="21"/>
        <v>0</v>
      </c>
      <c r="BV25" s="214">
        <f t="shared" si="21"/>
        <v>0</v>
      </c>
      <c r="BW25" s="214">
        <f t="shared" si="21"/>
        <v>0</v>
      </c>
      <c r="BX25" s="214">
        <f t="shared" si="21"/>
        <v>0</v>
      </c>
      <c r="BY25" s="214">
        <f t="shared" si="21"/>
        <v>0</v>
      </c>
      <c r="BZ25" s="214">
        <f t="shared" si="21"/>
        <v>0</v>
      </c>
      <c r="CA25" s="214">
        <f t="shared" si="21"/>
        <v>0</v>
      </c>
      <c r="CB25" s="214">
        <f t="shared" si="21"/>
        <v>0</v>
      </c>
      <c r="CC25" s="214">
        <f t="shared" si="21"/>
        <v>0</v>
      </c>
      <c r="CD25" s="214">
        <f t="shared" si="21"/>
        <v>0</v>
      </c>
      <c r="CE25" s="214">
        <f t="shared" si="21"/>
        <v>0</v>
      </c>
    </row>
    <row r="26" spans="2:83" ht="12" customHeight="1" x14ac:dyDescent="0.25">
      <c r="B26" s="307"/>
      <c r="C26" s="54" t="s">
        <v>9</v>
      </c>
      <c r="E26" s="34">
        <f ca="1">(SUM(W76:AW76)+SUM(W126:AW126))/(SUM(Stock!W76:AW76)+SUM(Stock!W126:AW126))*1000000</f>
        <v>2102.2801909943801</v>
      </c>
      <c r="F26" s="63"/>
      <c r="G26" s="16"/>
      <c r="H26" s="16"/>
      <c r="I26" s="16"/>
      <c r="J26" s="16"/>
      <c r="K26" s="16"/>
      <c r="L26" s="16"/>
      <c r="M26" s="16"/>
      <c r="N26" s="16"/>
      <c r="O26" s="16"/>
      <c r="P26" s="16"/>
      <c r="Q26" s="16"/>
      <c r="R26" s="16"/>
      <c r="S26" s="16"/>
      <c r="T26" s="16"/>
      <c r="U26" s="16"/>
      <c r="V26" s="16"/>
      <c r="W26" s="214">
        <f t="shared" ref="W26:BB26" ca="1" si="22">W76+W126</f>
        <v>0</v>
      </c>
      <c r="X26" s="214">
        <f t="shared" ca="1" si="22"/>
        <v>0</v>
      </c>
      <c r="Y26" s="214">
        <f t="shared" ca="1" si="22"/>
        <v>0</v>
      </c>
      <c r="Z26" s="214">
        <f t="shared" ca="1" si="22"/>
        <v>0</v>
      </c>
      <c r="AA26" s="214">
        <f t="shared" ca="1" si="22"/>
        <v>0</v>
      </c>
      <c r="AB26" s="214">
        <f t="shared" ca="1" si="22"/>
        <v>0</v>
      </c>
      <c r="AC26" s="214">
        <f t="shared" ca="1" si="22"/>
        <v>0</v>
      </c>
      <c r="AD26" s="214">
        <f t="shared" ca="1" si="22"/>
        <v>0</v>
      </c>
      <c r="AE26" s="214">
        <f t="shared" ca="1" si="22"/>
        <v>0</v>
      </c>
      <c r="AF26" s="214">
        <f t="shared" ca="1" si="22"/>
        <v>0</v>
      </c>
      <c r="AG26" s="214">
        <f t="shared" ca="1" si="22"/>
        <v>0</v>
      </c>
      <c r="AH26" s="214">
        <f t="shared" ca="1" si="22"/>
        <v>0</v>
      </c>
      <c r="AI26" s="214">
        <f t="shared" ca="1" si="22"/>
        <v>8.4142466666666665E-3</v>
      </c>
      <c r="AJ26" s="214">
        <f t="shared" ca="1" si="22"/>
        <v>2.7465089999999998E-2</v>
      </c>
      <c r="AK26" s="214">
        <f t="shared" ca="1" si="22"/>
        <v>6.2731452040666658E-2</v>
      </c>
      <c r="AL26" s="214">
        <f t="shared" ca="1" si="22"/>
        <v>0.11137800816266664</v>
      </c>
      <c r="AM26" s="214">
        <f t="shared" ca="1" si="22"/>
        <v>0.17676133040666661</v>
      </c>
      <c r="AN26" s="214">
        <f t="shared" ca="1" si="22"/>
        <v>0.25888141877266657</v>
      </c>
      <c r="AO26" s="214">
        <f t="shared" ca="1" si="22"/>
        <v>0.35773827326066654</v>
      </c>
      <c r="AP26" s="214">
        <f t="shared" ca="1" si="22"/>
        <v>0.47753139598999989</v>
      </c>
      <c r="AQ26" s="214">
        <f t="shared" ca="1" si="22"/>
        <v>0.62109866706999994</v>
      </c>
      <c r="AR26" s="214">
        <f t="shared" ca="1" si="22"/>
        <v>0.77249407318666641</v>
      </c>
      <c r="AS26" s="214">
        <f t="shared" ca="1" si="22"/>
        <v>0.92485280427333294</v>
      </c>
      <c r="AT26" s="214">
        <f t="shared" ca="1" si="22"/>
        <v>1.0509075143916655</v>
      </c>
      <c r="AU26" s="214">
        <f t="shared" si="22"/>
        <v>0</v>
      </c>
      <c r="AV26" s="214">
        <f t="shared" si="22"/>
        <v>0</v>
      </c>
      <c r="AW26" s="214">
        <f t="shared" si="22"/>
        <v>0</v>
      </c>
      <c r="AX26" s="214">
        <f t="shared" si="22"/>
        <v>0</v>
      </c>
      <c r="AY26" s="214">
        <f t="shared" si="22"/>
        <v>0</v>
      </c>
      <c r="AZ26" s="214">
        <f t="shared" si="22"/>
        <v>0</v>
      </c>
      <c r="BA26" s="214">
        <f t="shared" si="22"/>
        <v>0</v>
      </c>
      <c r="BB26" s="214">
        <f t="shared" si="22"/>
        <v>0</v>
      </c>
      <c r="BC26" s="214">
        <f t="shared" ref="BC26:CE26" si="23">BC76+BC126</f>
        <v>0</v>
      </c>
      <c r="BD26" s="214">
        <f t="shared" si="23"/>
        <v>0</v>
      </c>
      <c r="BE26" s="214">
        <f t="shared" si="23"/>
        <v>0</v>
      </c>
      <c r="BF26" s="214">
        <f t="shared" si="23"/>
        <v>0</v>
      </c>
      <c r="BG26" s="214">
        <f t="shared" si="23"/>
        <v>0</v>
      </c>
      <c r="BH26" s="214">
        <f t="shared" si="23"/>
        <v>0</v>
      </c>
      <c r="BI26" s="214">
        <f t="shared" si="23"/>
        <v>0</v>
      </c>
      <c r="BJ26" s="214">
        <f t="shared" si="23"/>
        <v>0</v>
      </c>
      <c r="BK26" s="214">
        <f t="shared" si="23"/>
        <v>0</v>
      </c>
      <c r="BL26" s="214">
        <f t="shared" si="23"/>
        <v>0</v>
      </c>
      <c r="BM26" s="214">
        <f t="shared" si="23"/>
        <v>0</v>
      </c>
      <c r="BN26" s="214">
        <f t="shared" si="23"/>
        <v>0</v>
      </c>
      <c r="BO26" s="214">
        <f t="shared" si="23"/>
        <v>0</v>
      </c>
      <c r="BP26" s="214">
        <f t="shared" si="23"/>
        <v>0</v>
      </c>
      <c r="BQ26" s="214">
        <f t="shared" si="23"/>
        <v>0</v>
      </c>
      <c r="BR26" s="214">
        <f t="shared" si="23"/>
        <v>0</v>
      </c>
      <c r="BS26" s="214">
        <f t="shared" si="23"/>
        <v>0</v>
      </c>
      <c r="BT26" s="214">
        <f t="shared" si="23"/>
        <v>0</v>
      </c>
      <c r="BU26" s="214">
        <f t="shared" si="23"/>
        <v>0</v>
      </c>
      <c r="BV26" s="214">
        <f t="shared" si="23"/>
        <v>0</v>
      </c>
      <c r="BW26" s="214">
        <f t="shared" si="23"/>
        <v>0</v>
      </c>
      <c r="BX26" s="214">
        <f t="shared" si="23"/>
        <v>0</v>
      </c>
      <c r="BY26" s="214">
        <f t="shared" si="23"/>
        <v>0</v>
      </c>
      <c r="BZ26" s="214">
        <f t="shared" si="23"/>
        <v>0</v>
      </c>
      <c r="CA26" s="214">
        <f t="shared" si="23"/>
        <v>0</v>
      </c>
      <c r="CB26" s="214">
        <f t="shared" si="23"/>
        <v>0</v>
      </c>
      <c r="CC26" s="214">
        <f t="shared" si="23"/>
        <v>0</v>
      </c>
      <c r="CD26" s="214">
        <f t="shared" si="23"/>
        <v>0</v>
      </c>
      <c r="CE26" s="214">
        <f t="shared" si="23"/>
        <v>0</v>
      </c>
    </row>
    <row r="27" spans="2:83" ht="24" x14ac:dyDescent="0.25">
      <c r="B27" s="307"/>
      <c r="C27" s="54" t="s">
        <v>10</v>
      </c>
      <c r="E27" s="34">
        <f ca="1">(SUM(W77:AW77)+SUM(W127:AW127))/(SUM(Stock!W77:AW77)+SUM(Stock!W127:AW127))*1000000</f>
        <v>1960.8820062644488</v>
      </c>
      <c r="F27" s="63"/>
      <c r="G27" s="16"/>
      <c r="H27" s="16"/>
      <c r="I27" s="16"/>
      <c r="J27" s="16"/>
      <c r="K27" s="16"/>
      <c r="L27" s="16"/>
      <c r="M27" s="16"/>
      <c r="N27" s="16"/>
      <c r="O27" s="16"/>
      <c r="P27" s="16"/>
      <c r="Q27" s="16"/>
      <c r="R27" s="16"/>
      <c r="S27" s="16"/>
      <c r="T27" s="16"/>
      <c r="U27" s="16"/>
      <c r="V27" s="16"/>
      <c r="W27" s="214">
        <f t="shared" ref="W27:BB27" ca="1" si="24">W77+W127</f>
        <v>0.233515981294659</v>
      </c>
      <c r="X27" s="214">
        <f t="shared" ca="1" si="24"/>
        <v>0.24030973329346295</v>
      </c>
      <c r="Y27" s="214">
        <f t="shared" ca="1" si="24"/>
        <v>0.24790467349841538</v>
      </c>
      <c r="Z27" s="214">
        <f t="shared" ca="1" si="24"/>
        <v>0.25626050876125295</v>
      </c>
      <c r="AA27" s="214">
        <f t="shared" ca="1" si="24"/>
        <v>0.26563008442053571</v>
      </c>
      <c r="AB27" s="214">
        <f t="shared" ca="1" si="24"/>
        <v>0.27626496109333576</v>
      </c>
      <c r="AC27" s="214">
        <f t="shared" ca="1" si="24"/>
        <v>0.2888346450446761</v>
      </c>
      <c r="AD27" s="214">
        <f t="shared" ca="1" si="24"/>
        <v>0.30230883276770726</v>
      </c>
      <c r="AE27" s="214">
        <f t="shared" ca="1" si="24"/>
        <v>0.31668679899763635</v>
      </c>
      <c r="AF27" s="214">
        <f t="shared" ca="1" si="24"/>
        <v>0.33229264497213368</v>
      </c>
      <c r="AG27" s="214">
        <f t="shared" ca="1" si="24"/>
        <v>0.34971783213759489</v>
      </c>
      <c r="AH27" s="214">
        <f t="shared" ca="1" si="24"/>
        <v>0.36703688810061336</v>
      </c>
      <c r="AI27" s="214">
        <f t="shared" ca="1" si="24"/>
        <v>0.38375630695733332</v>
      </c>
      <c r="AJ27" s="214">
        <f t="shared" ca="1" si="24"/>
        <v>0.39962276413333336</v>
      </c>
      <c r="AK27" s="214">
        <f t="shared" ca="1" si="24"/>
        <v>0.41387269849666669</v>
      </c>
      <c r="AL27" s="214">
        <f t="shared" ca="1" si="24"/>
        <v>0.42372399198666666</v>
      </c>
      <c r="AM27" s="214">
        <f t="shared" ca="1" si="24"/>
        <v>0.42835283296666671</v>
      </c>
      <c r="AN27" s="214">
        <f t="shared" ca="1" si="24"/>
        <v>0.42824085743666668</v>
      </c>
      <c r="AO27" s="214">
        <f t="shared" ca="1" si="24"/>
        <v>0.42361916939666666</v>
      </c>
      <c r="AP27" s="214">
        <f t="shared" ca="1" si="24"/>
        <v>0.41173839185933331</v>
      </c>
      <c r="AQ27" s="214">
        <f t="shared" ca="1" si="24"/>
        <v>0.3942733110906666</v>
      </c>
      <c r="AR27" s="214">
        <f t="shared" ca="1" si="24"/>
        <v>0.3684719074233333</v>
      </c>
      <c r="AS27" s="214">
        <f t="shared" ca="1" si="24"/>
        <v>0.33687296349399987</v>
      </c>
      <c r="AT27" s="214">
        <f t="shared" ca="1" si="24"/>
        <v>0.30047778780599999</v>
      </c>
      <c r="AU27" s="214">
        <f t="shared" si="24"/>
        <v>0</v>
      </c>
      <c r="AV27" s="214">
        <f t="shared" si="24"/>
        <v>0</v>
      </c>
      <c r="AW27" s="214">
        <f t="shared" si="24"/>
        <v>0</v>
      </c>
      <c r="AX27" s="214">
        <f t="shared" si="24"/>
        <v>0</v>
      </c>
      <c r="AY27" s="214">
        <f t="shared" si="24"/>
        <v>0</v>
      </c>
      <c r="AZ27" s="214">
        <f t="shared" si="24"/>
        <v>0</v>
      </c>
      <c r="BA27" s="214">
        <f t="shared" si="24"/>
        <v>0</v>
      </c>
      <c r="BB27" s="214">
        <f t="shared" si="24"/>
        <v>0</v>
      </c>
      <c r="BC27" s="214">
        <f t="shared" ref="BC27:CE27" si="25">BC77+BC127</f>
        <v>0</v>
      </c>
      <c r="BD27" s="214">
        <f t="shared" si="25"/>
        <v>0</v>
      </c>
      <c r="BE27" s="214">
        <f t="shared" si="25"/>
        <v>0</v>
      </c>
      <c r="BF27" s="214">
        <f t="shared" si="25"/>
        <v>0</v>
      </c>
      <c r="BG27" s="214">
        <f t="shared" si="25"/>
        <v>0</v>
      </c>
      <c r="BH27" s="214">
        <f t="shared" si="25"/>
        <v>0</v>
      </c>
      <c r="BI27" s="214">
        <f t="shared" si="25"/>
        <v>0</v>
      </c>
      <c r="BJ27" s="214">
        <f t="shared" si="25"/>
        <v>0</v>
      </c>
      <c r="BK27" s="214">
        <f t="shared" si="25"/>
        <v>0</v>
      </c>
      <c r="BL27" s="214">
        <f t="shared" si="25"/>
        <v>0</v>
      </c>
      <c r="BM27" s="214">
        <f t="shared" si="25"/>
        <v>0</v>
      </c>
      <c r="BN27" s="214">
        <f t="shared" si="25"/>
        <v>0</v>
      </c>
      <c r="BO27" s="214">
        <f t="shared" si="25"/>
        <v>0</v>
      </c>
      <c r="BP27" s="214">
        <f t="shared" si="25"/>
        <v>0</v>
      </c>
      <c r="BQ27" s="214">
        <f t="shared" si="25"/>
        <v>0</v>
      </c>
      <c r="BR27" s="214">
        <f t="shared" si="25"/>
        <v>0</v>
      </c>
      <c r="BS27" s="214">
        <f t="shared" si="25"/>
        <v>0</v>
      </c>
      <c r="BT27" s="214">
        <f t="shared" si="25"/>
        <v>0</v>
      </c>
      <c r="BU27" s="214">
        <f t="shared" si="25"/>
        <v>0</v>
      </c>
      <c r="BV27" s="214">
        <f t="shared" si="25"/>
        <v>0</v>
      </c>
      <c r="BW27" s="214">
        <f t="shared" si="25"/>
        <v>0</v>
      </c>
      <c r="BX27" s="214">
        <f t="shared" si="25"/>
        <v>0</v>
      </c>
      <c r="BY27" s="214">
        <f t="shared" si="25"/>
        <v>0</v>
      </c>
      <c r="BZ27" s="214">
        <f t="shared" si="25"/>
        <v>0</v>
      </c>
      <c r="CA27" s="214">
        <f t="shared" si="25"/>
        <v>0</v>
      </c>
      <c r="CB27" s="214">
        <f t="shared" si="25"/>
        <v>0</v>
      </c>
      <c r="CC27" s="214">
        <f t="shared" si="25"/>
        <v>0</v>
      </c>
      <c r="CD27" s="214">
        <f t="shared" si="25"/>
        <v>0</v>
      </c>
      <c r="CE27" s="214">
        <f t="shared" si="25"/>
        <v>0</v>
      </c>
    </row>
    <row r="28" spans="2:83" x14ac:dyDescent="0.25">
      <c r="B28" s="307"/>
      <c r="C28" s="3" t="s">
        <v>75</v>
      </c>
      <c r="E28" s="34"/>
      <c r="F28" s="63"/>
      <c r="G28" s="17"/>
      <c r="H28" s="17"/>
      <c r="I28" s="17"/>
      <c r="J28" s="17"/>
      <c r="K28" s="17"/>
      <c r="L28" s="17"/>
      <c r="M28" s="17"/>
      <c r="N28" s="17"/>
      <c r="O28" s="17"/>
      <c r="P28" s="17"/>
      <c r="Q28" s="17"/>
      <c r="R28" s="17"/>
      <c r="S28" s="17"/>
      <c r="T28" s="17"/>
      <c r="U28" s="17"/>
      <c r="V28" s="17"/>
      <c r="W28" s="30">
        <f t="shared" ref="W28:CE28" ca="1" si="26">SUM(W23:W27)</f>
        <v>2.4272958450647897</v>
      </c>
      <c r="X28" s="30">
        <f t="shared" ca="1" si="26"/>
        <v>2.4772493310597614</v>
      </c>
      <c r="Y28" s="30">
        <f t="shared" ca="1" si="26"/>
        <v>2.5141619709094742</v>
      </c>
      <c r="Z28" s="30">
        <f t="shared" ca="1" si="26"/>
        <v>2.5375251760077053</v>
      </c>
      <c r="AA28" s="30">
        <f t="shared" ca="1" si="26"/>
        <v>2.5582169251969473</v>
      </c>
      <c r="AB28" s="30">
        <f t="shared" ca="1" si="26"/>
        <v>2.5910983948710795</v>
      </c>
      <c r="AC28" s="30">
        <f t="shared" ca="1" si="26"/>
        <v>2.6371079412143086</v>
      </c>
      <c r="AD28" s="30">
        <f t="shared" ca="1" si="26"/>
        <v>2.69550821974671</v>
      </c>
      <c r="AE28" s="30">
        <f t="shared" ca="1" si="26"/>
        <v>2.7607956504724842</v>
      </c>
      <c r="AF28" s="30">
        <f t="shared" ca="1" si="26"/>
        <v>2.8413920407338331</v>
      </c>
      <c r="AG28" s="30">
        <f t="shared" ca="1" si="26"/>
        <v>2.9283847786392783</v>
      </c>
      <c r="AH28" s="30">
        <f t="shared" ca="1" si="26"/>
        <v>3.016915853160218</v>
      </c>
      <c r="AI28" s="30">
        <f t="shared" ca="1" si="26"/>
        <v>3.0974879340114958</v>
      </c>
      <c r="AJ28" s="30">
        <f t="shared" ca="1" si="26"/>
        <v>3.1923420138118521</v>
      </c>
      <c r="AK28" s="30">
        <f t="shared" ca="1" si="26"/>
        <v>3.3086067423620675</v>
      </c>
      <c r="AL28" s="30">
        <f t="shared" ca="1" si="26"/>
        <v>3.4388179178093772</v>
      </c>
      <c r="AM28" s="30">
        <f t="shared" ca="1" si="26"/>
        <v>3.5610171122774235</v>
      </c>
      <c r="AN28" s="30">
        <f t="shared" ca="1" si="26"/>
        <v>3.6689826245687751</v>
      </c>
      <c r="AO28" s="30">
        <f t="shared" ca="1" si="26"/>
        <v>3.7815461571102711</v>
      </c>
      <c r="AP28" s="30">
        <f t="shared" ca="1" si="26"/>
        <v>3.8984510627934981</v>
      </c>
      <c r="AQ28" s="30">
        <f t="shared" ca="1" si="26"/>
        <v>4.0375186957135698</v>
      </c>
      <c r="AR28" s="30">
        <f t="shared" ca="1" si="26"/>
        <v>4.1695713710001003</v>
      </c>
      <c r="AS28" s="30">
        <f t="shared" ca="1" si="26"/>
        <v>4.2796536430713799</v>
      </c>
      <c r="AT28" s="30">
        <f t="shared" ca="1" si="26"/>
        <v>4.3722929860763715</v>
      </c>
      <c r="AU28" s="30">
        <f t="shared" si="26"/>
        <v>0</v>
      </c>
      <c r="AV28" s="30">
        <f t="shared" si="26"/>
        <v>0</v>
      </c>
      <c r="AW28" s="30">
        <f t="shared" si="26"/>
        <v>0</v>
      </c>
      <c r="AX28" s="30">
        <f t="shared" si="26"/>
        <v>0</v>
      </c>
      <c r="AY28" s="30">
        <f t="shared" si="26"/>
        <v>0</v>
      </c>
      <c r="AZ28" s="30">
        <f t="shared" si="26"/>
        <v>0</v>
      </c>
      <c r="BA28" s="30">
        <f t="shared" si="26"/>
        <v>0</v>
      </c>
      <c r="BB28" s="30">
        <f t="shared" si="26"/>
        <v>0</v>
      </c>
      <c r="BC28" s="30">
        <f t="shared" si="26"/>
        <v>0</v>
      </c>
      <c r="BD28" s="30">
        <f t="shared" si="26"/>
        <v>0</v>
      </c>
      <c r="BE28" s="30">
        <f t="shared" si="26"/>
        <v>0</v>
      </c>
      <c r="BF28" s="30">
        <f t="shared" si="26"/>
        <v>0</v>
      </c>
      <c r="BG28" s="30">
        <f t="shared" si="26"/>
        <v>0</v>
      </c>
      <c r="BH28" s="30">
        <f t="shared" si="26"/>
        <v>0</v>
      </c>
      <c r="BI28" s="30">
        <f t="shared" si="26"/>
        <v>0</v>
      </c>
      <c r="BJ28" s="30">
        <f t="shared" si="26"/>
        <v>0</v>
      </c>
      <c r="BK28" s="30">
        <f t="shared" si="26"/>
        <v>0</v>
      </c>
      <c r="BL28" s="30">
        <f t="shared" si="26"/>
        <v>0</v>
      </c>
      <c r="BM28" s="30">
        <f t="shared" si="26"/>
        <v>0</v>
      </c>
      <c r="BN28" s="30">
        <f t="shared" si="26"/>
        <v>0</v>
      </c>
      <c r="BO28" s="30">
        <f t="shared" si="26"/>
        <v>0</v>
      </c>
      <c r="BP28" s="30">
        <f t="shared" si="26"/>
        <v>0</v>
      </c>
      <c r="BQ28" s="30">
        <f t="shared" si="26"/>
        <v>0</v>
      </c>
      <c r="BR28" s="30">
        <f t="shared" si="26"/>
        <v>0</v>
      </c>
      <c r="BS28" s="30">
        <f t="shared" si="26"/>
        <v>0</v>
      </c>
      <c r="BT28" s="30">
        <f t="shared" si="26"/>
        <v>0</v>
      </c>
      <c r="BU28" s="30">
        <f t="shared" si="26"/>
        <v>0</v>
      </c>
      <c r="BV28" s="30">
        <f t="shared" si="26"/>
        <v>0</v>
      </c>
      <c r="BW28" s="30">
        <f t="shared" si="26"/>
        <v>0</v>
      </c>
      <c r="BX28" s="30">
        <f t="shared" si="26"/>
        <v>0</v>
      </c>
      <c r="BY28" s="30">
        <f t="shared" si="26"/>
        <v>0</v>
      </c>
      <c r="BZ28" s="30">
        <f t="shared" si="26"/>
        <v>0</v>
      </c>
      <c r="CA28" s="30">
        <f t="shared" si="26"/>
        <v>0</v>
      </c>
      <c r="CB28" s="30">
        <f t="shared" si="26"/>
        <v>0</v>
      </c>
      <c r="CC28" s="30">
        <f t="shared" si="26"/>
        <v>0</v>
      </c>
      <c r="CD28" s="30">
        <f t="shared" si="26"/>
        <v>0</v>
      </c>
      <c r="CE28" s="30">
        <f t="shared" si="26"/>
        <v>0</v>
      </c>
    </row>
    <row r="29" spans="2:83" x14ac:dyDescent="0.25">
      <c r="B29" s="307" t="s">
        <v>1</v>
      </c>
      <c r="C29" s="54" t="s">
        <v>11</v>
      </c>
      <c r="E29" s="34">
        <f ca="1">(SUM(W79:AW79)+SUM(W129:AW129))/(SUM(Stock!W79:AW79)+SUM(Stock!W129:AW129))*1000000</f>
        <v>500</v>
      </c>
      <c r="F29" s="63"/>
      <c r="G29" s="16"/>
      <c r="H29" s="16"/>
      <c r="I29" s="16"/>
      <c r="J29" s="16"/>
      <c r="K29" s="16"/>
      <c r="L29" s="16"/>
      <c r="M29" s="16"/>
      <c r="N29" s="16"/>
      <c r="O29" s="16"/>
      <c r="P29" s="16"/>
      <c r="Q29" s="16"/>
      <c r="R29" s="16"/>
      <c r="S29" s="16"/>
      <c r="T29" s="16"/>
      <c r="U29" s="16"/>
      <c r="V29" s="16"/>
      <c r="W29" s="214">
        <f t="shared" ref="W29:BB29" ca="1" si="27">W79+W129</f>
        <v>9.8665938733862507E-2</v>
      </c>
      <c r="X29" s="214">
        <f t="shared" ca="1" si="27"/>
        <v>0.109351043037625</v>
      </c>
      <c r="Y29" s="214">
        <f t="shared" ca="1" si="27"/>
        <v>0.12205671448625</v>
      </c>
      <c r="Z29" s="214">
        <f t="shared" ca="1" si="27"/>
        <v>0.13889634942916665</v>
      </c>
      <c r="AA29" s="214">
        <f t="shared" ca="1" si="27"/>
        <v>0.16047742529166667</v>
      </c>
      <c r="AB29" s="214">
        <f t="shared" ca="1" si="27"/>
        <v>0.18790084291666667</v>
      </c>
      <c r="AC29" s="214">
        <f t="shared" ca="1" si="27"/>
        <v>0.22009352916666663</v>
      </c>
      <c r="AD29" s="214">
        <f t="shared" ca="1" si="27"/>
        <v>0.25747429166666663</v>
      </c>
      <c r="AE29" s="214">
        <f t="shared" ca="1" si="27"/>
        <v>0.29845291666666668</v>
      </c>
      <c r="AF29" s="214">
        <f t="shared" ca="1" si="27"/>
        <v>0.34159583333333332</v>
      </c>
      <c r="AG29" s="214">
        <f t="shared" ca="1" si="27"/>
        <v>0.38512499999999994</v>
      </c>
      <c r="AH29" s="214">
        <f t="shared" ca="1" si="27"/>
        <v>0.42908333333333337</v>
      </c>
      <c r="AI29" s="214">
        <f t="shared" ca="1" si="27"/>
        <v>0.47316666666666662</v>
      </c>
      <c r="AJ29" s="214">
        <f t="shared" ca="1" si="27"/>
        <v>0.51760204249999997</v>
      </c>
      <c r="AK29" s="214">
        <f t="shared" ca="1" si="27"/>
        <v>0.57025087643333328</v>
      </c>
      <c r="AL29" s="214">
        <f t="shared" ca="1" si="27"/>
        <v>0.65825660639999994</v>
      </c>
      <c r="AM29" s="214">
        <f t="shared" ca="1" si="27"/>
        <v>0.78732696053333318</v>
      </c>
      <c r="AN29" s="214">
        <f t="shared" ca="1" si="27"/>
        <v>0.96318385656666661</v>
      </c>
      <c r="AO29" s="214">
        <f t="shared" ca="1" si="27"/>
        <v>1.1570171898999999</v>
      </c>
      <c r="AP29" s="214">
        <f t="shared" ca="1" si="27"/>
        <v>1.3644808837333335</v>
      </c>
      <c r="AQ29" s="214">
        <f t="shared" ca="1" si="27"/>
        <v>1.5544837370666666</v>
      </c>
      <c r="AR29" s="214">
        <f t="shared" ca="1" si="27"/>
        <v>1.7168141854000001</v>
      </c>
      <c r="AS29" s="214">
        <f t="shared" ca="1" si="27"/>
        <v>1.8345142732333333</v>
      </c>
      <c r="AT29" s="214">
        <f t="shared" ca="1" si="27"/>
        <v>1.9135085349000001</v>
      </c>
      <c r="AU29" s="214">
        <f t="shared" si="27"/>
        <v>0</v>
      </c>
      <c r="AV29" s="214">
        <f t="shared" si="27"/>
        <v>0</v>
      </c>
      <c r="AW29" s="214">
        <f t="shared" si="27"/>
        <v>0</v>
      </c>
      <c r="AX29" s="214">
        <f t="shared" si="27"/>
        <v>0</v>
      </c>
      <c r="AY29" s="214">
        <f t="shared" si="27"/>
        <v>0</v>
      </c>
      <c r="AZ29" s="214">
        <f t="shared" si="27"/>
        <v>0</v>
      </c>
      <c r="BA29" s="214">
        <f t="shared" si="27"/>
        <v>0</v>
      </c>
      <c r="BB29" s="214">
        <f t="shared" si="27"/>
        <v>0</v>
      </c>
      <c r="BC29" s="214">
        <f t="shared" ref="BC29:CE29" si="28">BC79+BC129</f>
        <v>0</v>
      </c>
      <c r="BD29" s="214">
        <f t="shared" si="28"/>
        <v>0</v>
      </c>
      <c r="BE29" s="214">
        <f t="shared" si="28"/>
        <v>0</v>
      </c>
      <c r="BF29" s="214">
        <f t="shared" si="28"/>
        <v>0</v>
      </c>
      <c r="BG29" s="214">
        <f t="shared" si="28"/>
        <v>0</v>
      </c>
      <c r="BH29" s="214">
        <f t="shared" si="28"/>
        <v>0</v>
      </c>
      <c r="BI29" s="214">
        <f t="shared" si="28"/>
        <v>0</v>
      </c>
      <c r="BJ29" s="214">
        <f t="shared" si="28"/>
        <v>0</v>
      </c>
      <c r="BK29" s="214">
        <f t="shared" si="28"/>
        <v>0</v>
      </c>
      <c r="BL29" s="214">
        <f t="shared" si="28"/>
        <v>0</v>
      </c>
      <c r="BM29" s="214">
        <f t="shared" si="28"/>
        <v>0</v>
      </c>
      <c r="BN29" s="214">
        <f t="shared" si="28"/>
        <v>0</v>
      </c>
      <c r="BO29" s="214">
        <f t="shared" si="28"/>
        <v>0</v>
      </c>
      <c r="BP29" s="214">
        <f t="shared" si="28"/>
        <v>0</v>
      </c>
      <c r="BQ29" s="214">
        <f t="shared" si="28"/>
        <v>0</v>
      </c>
      <c r="BR29" s="214">
        <f t="shared" si="28"/>
        <v>0</v>
      </c>
      <c r="BS29" s="214">
        <f t="shared" si="28"/>
        <v>0</v>
      </c>
      <c r="BT29" s="214">
        <f t="shared" si="28"/>
        <v>0</v>
      </c>
      <c r="BU29" s="214">
        <f t="shared" si="28"/>
        <v>0</v>
      </c>
      <c r="BV29" s="214">
        <f t="shared" si="28"/>
        <v>0</v>
      </c>
      <c r="BW29" s="214">
        <f t="shared" si="28"/>
        <v>0</v>
      </c>
      <c r="BX29" s="214">
        <f t="shared" si="28"/>
        <v>0</v>
      </c>
      <c r="BY29" s="214">
        <f t="shared" si="28"/>
        <v>0</v>
      </c>
      <c r="BZ29" s="214">
        <f t="shared" si="28"/>
        <v>0</v>
      </c>
      <c r="CA29" s="214">
        <f t="shared" si="28"/>
        <v>0</v>
      </c>
      <c r="CB29" s="214">
        <f t="shared" si="28"/>
        <v>0</v>
      </c>
      <c r="CC29" s="214">
        <f t="shared" si="28"/>
        <v>0</v>
      </c>
      <c r="CD29" s="214">
        <f t="shared" si="28"/>
        <v>0</v>
      </c>
      <c r="CE29" s="214">
        <f t="shared" si="28"/>
        <v>0</v>
      </c>
    </row>
    <row r="30" spans="2:83" x14ac:dyDescent="0.25">
      <c r="B30" s="307"/>
      <c r="C30" s="54" t="s">
        <v>12</v>
      </c>
      <c r="E30" s="34">
        <f ca="1">(SUM(W80:AW80)+SUM(W130:AW130))/(SUM(Stock!W80:AW80)+SUM(Stock!W130:AW130))*1000000</f>
        <v>1210.8078716928244</v>
      </c>
      <c r="F30" s="63"/>
      <c r="G30" s="16"/>
      <c r="H30" s="16"/>
      <c r="I30" s="16"/>
      <c r="J30" s="16"/>
      <c r="K30" s="16"/>
      <c r="L30" s="16"/>
      <c r="M30" s="16"/>
      <c r="N30" s="16"/>
      <c r="O30" s="16"/>
      <c r="P30" s="16"/>
      <c r="Q30" s="16"/>
      <c r="R30" s="16"/>
      <c r="S30" s="16"/>
      <c r="T30" s="16"/>
      <c r="U30" s="16"/>
      <c r="V30" s="16"/>
      <c r="W30" s="214">
        <f t="shared" ref="W30:BB30" ca="1" si="29">W80+W130</f>
        <v>0.15967939492090838</v>
      </c>
      <c r="X30" s="214">
        <f t="shared" ca="1" si="29"/>
        <v>0.17660502212050838</v>
      </c>
      <c r="Y30" s="214">
        <f t="shared" ca="1" si="29"/>
        <v>0.19402807456450841</v>
      </c>
      <c r="Z30" s="214">
        <f t="shared" ca="1" si="29"/>
        <v>0.21067565586137413</v>
      </c>
      <c r="AA30" s="214">
        <f t="shared" ca="1" si="29"/>
        <v>0.2271818054015268</v>
      </c>
      <c r="AB30" s="214">
        <f t="shared" ca="1" si="29"/>
        <v>0.24399922007577052</v>
      </c>
      <c r="AC30" s="214">
        <f t="shared" ca="1" si="29"/>
        <v>0.26116135193604129</v>
      </c>
      <c r="AD30" s="214">
        <f t="shared" ca="1" si="29"/>
        <v>0.27984338844745327</v>
      </c>
      <c r="AE30" s="214">
        <f t="shared" ca="1" si="29"/>
        <v>0.29976069346013323</v>
      </c>
      <c r="AF30" s="214">
        <f t="shared" ca="1" si="29"/>
        <v>0.32202584458533323</v>
      </c>
      <c r="AG30" s="214">
        <f t="shared" ca="1" si="29"/>
        <v>0.34610628694666662</v>
      </c>
      <c r="AH30" s="214">
        <f t="shared" ca="1" si="29"/>
        <v>0.37123749919999999</v>
      </c>
      <c r="AI30" s="214">
        <f t="shared" ca="1" si="29"/>
        <v>0.39584826133333334</v>
      </c>
      <c r="AJ30" s="214">
        <f t="shared" ca="1" si="29"/>
        <v>0.42129549999999999</v>
      </c>
      <c r="AK30" s="214">
        <f t="shared" ca="1" si="29"/>
        <v>0.44949716414066665</v>
      </c>
      <c r="AL30" s="214">
        <f t="shared" ca="1" si="29"/>
        <v>0.48120207656266661</v>
      </c>
      <c r="AM30" s="214">
        <f t="shared" ca="1" si="29"/>
        <v>0.51662289140666662</v>
      </c>
      <c r="AN30" s="214">
        <f t="shared" ca="1" si="29"/>
        <v>0.55607407533933317</v>
      </c>
      <c r="AO30" s="214">
        <f t="shared" ca="1" si="29"/>
        <v>0.60042575836066669</v>
      </c>
      <c r="AP30" s="214">
        <f t="shared" ca="1" si="29"/>
        <v>0.64777512336333332</v>
      </c>
      <c r="AQ30" s="214">
        <f t="shared" ca="1" si="29"/>
        <v>0.69429387684800004</v>
      </c>
      <c r="AR30" s="214">
        <f t="shared" ca="1" si="29"/>
        <v>0.72997635644133319</v>
      </c>
      <c r="AS30" s="214">
        <f t="shared" ca="1" si="29"/>
        <v>0.75160587467399997</v>
      </c>
      <c r="AT30" s="214">
        <f t="shared" ca="1" si="29"/>
        <v>0.75822697776866654</v>
      </c>
      <c r="AU30" s="214">
        <f t="shared" si="29"/>
        <v>0</v>
      </c>
      <c r="AV30" s="214">
        <f t="shared" si="29"/>
        <v>0</v>
      </c>
      <c r="AW30" s="214">
        <f t="shared" si="29"/>
        <v>0</v>
      </c>
      <c r="AX30" s="214">
        <f t="shared" si="29"/>
        <v>0</v>
      </c>
      <c r="AY30" s="214">
        <f t="shared" si="29"/>
        <v>0</v>
      </c>
      <c r="AZ30" s="214">
        <f t="shared" si="29"/>
        <v>0</v>
      </c>
      <c r="BA30" s="214">
        <f t="shared" si="29"/>
        <v>0</v>
      </c>
      <c r="BB30" s="214">
        <f t="shared" si="29"/>
        <v>0</v>
      </c>
      <c r="BC30" s="214">
        <f t="shared" ref="BC30:CE30" si="30">BC80+BC130</f>
        <v>0</v>
      </c>
      <c r="BD30" s="214">
        <f t="shared" si="30"/>
        <v>0</v>
      </c>
      <c r="BE30" s="214">
        <f t="shared" si="30"/>
        <v>0</v>
      </c>
      <c r="BF30" s="214">
        <f t="shared" si="30"/>
        <v>0</v>
      </c>
      <c r="BG30" s="214">
        <f t="shared" si="30"/>
        <v>0</v>
      </c>
      <c r="BH30" s="214">
        <f t="shared" si="30"/>
        <v>0</v>
      </c>
      <c r="BI30" s="214">
        <f t="shared" si="30"/>
        <v>0</v>
      </c>
      <c r="BJ30" s="214">
        <f t="shared" si="30"/>
        <v>0</v>
      </c>
      <c r="BK30" s="214">
        <f t="shared" si="30"/>
        <v>0</v>
      </c>
      <c r="BL30" s="214">
        <f t="shared" si="30"/>
        <v>0</v>
      </c>
      <c r="BM30" s="214">
        <f t="shared" si="30"/>
        <v>0</v>
      </c>
      <c r="BN30" s="214">
        <f t="shared" si="30"/>
        <v>0</v>
      </c>
      <c r="BO30" s="214">
        <f t="shared" si="30"/>
        <v>0</v>
      </c>
      <c r="BP30" s="214">
        <f t="shared" si="30"/>
        <v>0</v>
      </c>
      <c r="BQ30" s="214">
        <f t="shared" si="30"/>
        <v>0</v>
      </c>
      <c r="BR30" s="214">
        <f t="shared" si="30"/>
        <v>0</v>
      </c>
      <c r="BS30" s="214">
        <f t="shared" si="30"/>
        <v>0</v>
      </c>
      <c r="BT30" s="214">
        <f t="shared" si="30"/>
        <v>0</v>
      </c>
      <c r="BU30" s="214">
        <f t="shared" si="30"/>
        <v>0</v>
      </c>
      <c r="BV30" s="214">
        <f t="shared" si="30"/>
        <v>0</v>
      </c>
      <c r="BW30" s="214">
        <f t="shared" si="30"/>
        <v>0</v>
      </c>
      <c r="BX30" s="214">
        <f t="shared" si="30"/>
        <v>0</v>
      </c>
      <c r="BY30" s="214">
        <f t="shared" si="30"/>
        <v>0</v>
      </c>
      <c r="BZ30" s="214">
        <f t="shared" si="30"/>
        <v>0</v>
      </c>
      <c r="CA30" s="214">
        <f t="shared" si="30"/>
        <v>0</v>
      </c>
      <c r="CB30" s="214">
        <f t="shared" si="30"/>
        <v>0</v>
      </c>
      <c r="CC30" s="214">
        <f t="shared" si="30"/>
        <v>0</v>
      </c>
      <c r="CD30" s="214">
        <f t="shared" si="30"/>
        <v>0</v>
      </c>
      <c r="CE30" s="214">
        <f t="shared" si="30"/>
        <v>0</v>
      </c>
    </row>
    <row r="31" spans="2:83" x14ac:dyDescent="0.25">
      <c r="B31" s="307"/>
      <c r="C31" s="3" t="s">
        <v>76</v>
      </c>
      <c r="E31" s="34"/>
      <c r="F31" s="63"/>
      <c r="G31" s="17"/>
      <c r="H31" s="17"/>
      <c r="I31" s="17"/>
      <c r="J31" s="17"/>
      <c r="K31" s="17"/>
      <c r="L31" s="17"/>
      <c r="M31" s="17"/>
      <c r="N31" s="17"/>
      <c r="O31" s="17"/>
      <c r="P31" s="17"/>
      <c r="Q31" s="17"/>
      <c r="R31" s="17"/>
      <c r="S31" s="17"/>
      <c r="T31" s="17"/>
      <c r="U31" s="17"/>
      <c r="V31" s="17"/>
      <c r="W31" s="30">
        <f t="shared" ref="W31:CE31" ca="1" si="31">W29+W30</f>
        <v>0.25834533365477086</v>
      </c>
      <c r="X31" s="30">
        <f t="shared" ca="1" si="31"/>
        <v>0.28595606515813338</v>
      </c>
      <c r="Y31" s="30">
        <f t="shared" ca="1" si="31"/>
        <v>0.31608478905075843</v>
      </c>
      <c r="Z31" s="30">
        <f t="shared" ca="1" si="31"/>
        <v>0.34957200529054078</v>
      </c>
      <c r="AA31" s="30">
        <f t="shared" ca="1" si="31"/>
        <v>0.38765923069319347</v>
      </c>
      <c r="AB31" s="30">
        <f t="shared" ca="1" si="31"/>
        <v>0.43190006299243722</v>
      </c>
      <c r="AC31" s="30">
        <f t="shared" ca="1" si="31"/>
        <v>0.48125488110270792</v>
      </c>
      <c r="AD31" s="30">
        <f t="shared" ca="1" si="31"/>
        <v>0.53731768011411996</v>
      </c>
      <c r="AE31" s="30">
        <f t="shared" ca="1" si="31"/>
        <v>0.59821361012679986</v>
      </c>
      <c r="AF31" s="30">
        <f t="shared" ca="1" si="31"/>
        <v>0.66362167791866655</v>
      </c>
      <c r="AG31" s="30">
        <f t="shared" ca="1" si="31"/>
        <v>0.73123128694666661</v>
      </c>
      <c r="AH31" s="30">
        <f t="shared" ca="1" si="31"/>
        <v>0.8003208325333333</v>
      </c>
      <c r="AI31" s="30">
        <f t="shared" ca="1" si="31"/>
        <v>0.86901492799999991</v>
      </c>
      <c r="AJ31" s="30">
        <f t="shared" ca="1" si="31"/>
        <v>0.9388975424999999</v>
      </c>
      <c r="AK31" s="30">
        <f t="shared" ca="1" si="31"/>
        <v>1.019748040574</v>
      </c>
      <c r="AL31" s="30">
        <f t="shared" ca="1" si="31"/>
        <v>1.1394586829626665</v>
      </c>
      <c r="AM31" s="30">
        <f t="shared" ca="1" si="31"/>
        <v>1.3039498519399997</v>
      </c>
      <c r="AN31" s="30">
        <f t="shared" ca="1" si="31"/>
        <v>1.5192579319059998</v>
      </c>
      <c r="AO31" s="30">
        <f t="shared" ca="1" si="31"/>
        <v>1.7574429482606666</v>
      </c>
      <c r="AP31" s="30">
        <f t="shared" ca="1" si="31"/>
        <v>2.0122560070966671</v>
      </c>
      <c r="AQ31" s="30">
        <f t="shared" ca="1" si="31"/>
        <v>2.2487776139146667</v>
      </c>
      <c r="AR31" s="30">
        <f t="shared" ca="1" si="31"/>
        <v>2.4467905418413332</v>
      </c>
      <c r="AS31" s="30">
        <f t="shared" ca="1" si="31"/>
        <v>2.5861201479073332</v>
      </c>
      <c r="AT31" s="30">
        <f t="shared" ca="1" si="31"/>
        <v>2.6717355126686666</v>
      </c>
      <c r="AU31" s="30">
        <f t="shared" si="31"/>
        <v>0</v>
      </c>
      <c r="AV31" s="30">
        <f t="shared" si="31"/>
        <v>0</v>
      </c>
      <c r="AW31" s="30">
        <f t="shared" si="31"/>
        <v>0</v>
      </c>
      <c r="AX31" s="30">
        <f t="shared" si="31"/>
        <v>0</v>
      </c>
      <c r="AY31" s="30">
        <f t="shared" si="31"/>
        <v>0</v>
      </c>
      <c r="AZ31" s="30">
        <f t="shared" si="31"/>
        <v>0</v>
      </c>
      <c r="BA31" s="30">
        <f t="shared" si="31"/>
        <v>0</v>
      </c>
      <c r="BB31" s="30">
        <f t="shared" si="31"/>
        <v>0</v>
      </c>
      <c r="BC31" s="30">
        <f t="shared" si="31"/>
        <v>0</v>
      </c>
      <c r="BD31" s="30">
        <f t="shared" si="31"/>
        <v>0</v>
      </c>
      <c r="BE31" s="30">
        <f t="shared" si="31"/>
        <v>0</v>
      </c>
      <c r="BF31" s="30">
        <f t="shared" si="31"/>
        <v>0</v>
      </c>
      <c r="BG31" s="30">
        <f t="shared" si="31"/>
        <v>0</v>
      </c>
      <c r="BH31" s="30">
        <f t="shared" si="31"/>
        <v>0</v>
      </c>
      <c r="BI31" s="30">
        <f t="shared" si="31"/>
        <v>0</v>
      </c>
      <c r="BJ31" s="30">
        <f t="shared" si="31"/>
        <v>0</v>
      </c>
      <c r="BK31" s="30">
        <f t="shared" si="31"/>
        <v>0</v>
      </c>
      <c r="BL31" s="30">
        <f t="shared" si="31"/>
        <v>0</v>
      </c>
      <c r="BM31" s="30">
        <f t="shared" si="31"/>
        <v>0</v>
      </c>
      <c r="BN31" s="30">
        <f t="shared" si="31"/>
        <v>0</v>
      </c>
      <c r="BO31" s="30">
        <f t="shared" si="31"/>
        <v>0</v>
      </c>
      <c r="BP31" s="30">
        <f t="shared" si="31"/>
        <v>0</v>
      </c>
      <c r="BQ31" s="30">
        <f t="shared" si="31"/>
        <v>0</v>
      </c>
      <c r="BR31" s="30">
        <f t="shared" si="31"/>
        <v>0</v>
      </c>
      <c r="BS31" s="30">
        <f t="shared" si="31"/>
        <v>0</v>
      </c>
      <c r="BT31" s="30">
        <f t="shared" si="31"/>
        <v>0</v>
      </c>
      <c r="BU31" s="30">
        <f t="shared" si="31"/>
        <v>0</v>
      </c>
      <c r="BV31" s="30">
        <f t="shared" si="31"/>
        <v>0</v>
      </c>
      <c r="BW31" s="30">
        <f t="shared" si="31"/>
        <v>0</v>
      </c>
      <c r="BX31" s="30">
        <f t="shared" si="31"/>
        <v>0</v>
      </c>
      <c r="BY31" s="30">
        <f t="shared" si="31"/>
        <v>0</v>
      </c>
      <c r="BZ31" s="30">
        <f t="shared" si="31"/>
        <v>0</v>
      </c>
      <c r="CA31" s="30">
        <f t="shared" si="31"/>
        <v>0</v>
      </c>
      <c r="CB31" s="30">
        <f t="shared" si="31"/>
        <v>0</v>
      </c>
      <c r="CC31" s="30">
        <f t="shared" si="31"/>
        <v>0</v>
      </c>
      <c r="CD31" s="30">
        <f t="shared" si="31"/>
        <v>0</v>
      </c>
      <c r="CE31" s="30">
        <f t="shared" si="31"/>
        <v>0</v>
      </c>
    </row>
    <row r="32" spans="2:83" ht="24" x14ac:dyDescent="0.25">
      <c r="B32" s="307" t="s">
        <v>73</v>
      </c>
      <c r="C32" s="54" t="s">
        <v>13</v>
      </c>
      <c r="E32" s="34">
        <f ca="1">(SUM(W82:AW82)+SUM(W132:AW132))/(SUM(Stock!W82:AW82)+SUM(Stock!W132:AW132))*1000000</f>
        <v>449.99999999999994</v>
      </c>
      <c r="F32" s="63"/>
      <c r="G32" s="16"/>
      <c r="H32" s="16"/>
      <c r="I32" s="16"/>
      <c r="J32" s="16"/>
      <c r="K32" s="16"/>
      <c r="L32" s="16"/>
      <c r="M32" s="16"/>
      <c r="N32" s="16"/>
      <c r="O32" s="16"/>
      <c r="P32" s="16"/>
      <c r="Q32" s="16"/>
      <c r="R32" s="16"/>
      <c r="S32" s="16"/>
      <c r="T32" s="16"/>
      <c r="U32" s="16"/>
      <c r="V32" s="16"/>
      <c r="W32" s="214">
        <f t="shared" ref="W32:BB32" ca="1" si="32">W82+W132</f>
        <v>2.8656962618358515E-2</v>
      </c>
      <c r="X32" s="214">
        <f t="shared" ca="1" si="32"/>
        <v>3.516675268668442E-2</v>
      </c>
      <c r="Y32" s="214">
        <f t="shared" ca="1" si="32"/>
        <v>4.389150791301287E-2</v>
      </c>
      <c r="Z32" s="214">
        <f t="shared" ca="1" si="32"/>
        <v>5.4621899376139621E-2</v>
      </c>
      <c r="AA32" s="214">
        <f t="shared" ca="1" si="32"/>
        <v>6.7075634379752946E-2</v>
      </c>
      <c r="AB32" s="214">
        <f t="shared" ca="1" si="32"/>
        <v>8.1246589461256014E-2</v>
      </c>
      <c r="AC32" s="214">
        <f t="shared" ca="1" si="32"/>
        <v>9.6349440564141742E-2</v>
      </c>
      <c r="AD32" s="214">
        <f t="shared" ca="1" si="32"/>
        <v>0.11165204509858381</v>
      </c>
      <c r="AE32" s="214">
        <f t="shared" ca="1" si="32"/>
        <v>0.12712227566620909</v>
      </c>
      <c r="AF32" s="214">
        <f t="shared" ca="1" si="32"/>
        <v>0.14272028487541591</v>
      </c>
      <c r="AG32" s="214">
        <f t="shared" ca="1" si="32"/>
        <v>0.15840378599411897</v>
      </c>
      <c r="AH32" s="214">
        <f t="shared" ca="1" si="32"/>
        <v>0.17414365861115405</v>
      </c>
      <c r="AI32" s="214">
        <f t="shared" ca="1" si="32"/>
        <v>0.18989282577000963</v>
      </c>
      <c r="AJ32" s="214">
        <f t="shared" ca="1" si="32"/>
        <v>0.20553063660817061</v>
      </c>
      <c r="AK32" s="214">
        <f t="shared" ca="1" si="32"/>
        <v>0.2208569701193559</v>
      </c>
      <c r="AL32" s="214">
        <f t="shared" ca="1" si="32"/>
        <v>0.23553757374112613</v>
      </c>
      <c r="AM32" s="214">
        <f t="shared" ca="1" si="32"/>
        <v>0.24917484616744015</v>
      </c>
      <c r="AN32" s="214">
        <f t="shared" ca="1" si="32"/>
        <v>0.26145360074280027</v>
      </c>
      <c r="AO32" s="214">
        <f t="shared" ca="1" si="32"/>
        <v>0.27216421771487775</v>
      </c>
      <c r="AP32" s="214">
        <f t="shared" ca="1" si="32"/>
        <v>0.28134778701209073</v>
      </c>
      <c r="AQ32" s="214">
        <f t="shared" ca="1" si="32"/>
        <v>0.28876287091190028</v>
      </c>
      <c r="AR32" s="214">
        <f t="shared" ca="1" si="32"/>
        <v>0.29433339680260834</v>
      </c>
      <c r="AS32" s="214">
        <f t="shared" ca="1" si="32"/>
        <v>0.29933310631280874</v>
      </c>
      <c r="AT32" s="214">
        <f t="shared" ca="1" si="32"/>
        <v>0.30734821526407807</v>
      </c>
      <c r="AU32" s="214">
        <f t="shared" si="32"/>
        <v>0</v>
      </c>
      <c r="AV32" s="214">
        <f t="shared" si="32"/>
        <v>0</v>
      </c>
      <c r="AW32" s="214">
        <f t="shared" si="32"/>
        <v>0</v>
      </c>
      <c r="AX32" s="214">
        <f t="shared" si="32"/>
        <v>0</v>
      </c>
      <c r="AY32" s="214">
        <f t="shared" si="32"/>
        <v>0</v>
      </c>
      <c r="AZ32" s="214">
        <f t="shared" si="32"/>
        <v>0</v>
      </c>
      <c r="BA32" s="214">
        <f t="shared" si="32"/>
        <v>0</v>
      </c>
      <c r="BB32" s="214">
        <f t="shared" si="32"/>
        <v>0</v>
      </c>
      <c r="BC32" s="214">
        <f t="shared" ref="BC32:CE32" si="33">BC82+BC132</f>
        <v>0</v>
      </c>
      <c r="BD32" s="214">
        <f t="shared" si="33"/>
        <v>0</v>
      </c>
      <c r="BE32" s="214">
        <f t="shared" si="33"/>
        <v>0</v>
      </c>
      <c r="BF32" s="214">
        <f t="shared" si="33"/>
        <v>0</v>
      </c>
      <c r="BG32" s="214">
        <f t="shared" si="33"/>
        <v>0</v>
      </c>
      <c r="BH32" s="214">
        <f t="shared" si="33"/>
        <v>0</v>
      </c>
      <c r="BI32" s="214">
        <f t="shared" si="33"/>
        <v>0</v>
      </c>
      <c r="BJ32" s="214">
        <f t="shared" si="33"/>
        <v>0</v>
      </c>
      <c r="BK32" s="214">
        <f t="shared" si="33"/>
        <v>0</v>
      </c>
      <c r="BL32" s="214">
        <f t="shared" si="33"/>
        <v>0</v>
      </c>
      <c r="BM32" s="214">
        <f t="shared" si="33"/>
        <v>0</v>
      </c>
      <c r="BN32" s="214">
        <f t="shared" si="33"/>
        <v>0</v>
      </c>
      <c r="BO32" s="214">
        <f t="shared" si="33"/>
        <v>0</v>
      </c>
      <c r="BP32" s="214">
        <f t="shared" si="33"/>
        <v>0</v>
      </c>
      <c r="BQ32" s="214">
        <f t="shared" si="33"/>
        <v>0</v>
      </c>
      <c r="BR32" s="214">
        <f t="shared" si="33"/>
        <v>0</v>
      </c>
      <c r="BS32" s="214">
        <f t="shared" si="33"/>
        <v>0</v>
      </c>
      <c r="BT32" s="214">
        <f t="shared" si="33"/>
        <v>0</v>
      </c>
      <c r="BU32" s="214">
        <f t="shared" si="33"/>
        <v>0</v>
      </c>
      <c r="BV32" s="214">
        <f t="shared" si="33"/>
        <v>0</v>
      </c>
      <c r="BW32" s="214">
        <f t="shared" si="33"/>
        <v>0</v>
      </c>
      <c r="BX32" s="214">
        <f t="shared" si="33"/>
        <v>0</v>
      </c>
      <c r="BY32" s="214">
        <f t="shared" si="33"/>
        <v>0</v>
      </c>
      <c r="BZ32" s="214">
        <f t="shared" si="33"/>
        <v>0</v>
      </c>
      <c r="CA32" s="214">
        <f t="shared" si="33"/>
        <v>0</v>
      </c>
      <c r="CB32" s="214">
        <f t="shared" si="33"/>
        <v>0</v>
      </c>
      <c r="CC32" s="214">
        <f t="shared" si="33"/>
        <v>0</v>
      </c>
      <c r="CD32" s="214">
        <f t="shared" si="33"/>
        <v>0</v>
      </c>
      <c r="CE32" s="214">
        <f t="shared" si="33"/>
        <v>0</v>
      </c>
    </row>
    <row r="33" spans="2:83" x14ac:dyDescent="0.25">
      <c r="B33" s="307"/>
      <c r="C33" s="54" t="s">
        <v>14</v>
      </c>
      <c r="E33" s="34">
        <f ca="1">(SUM(W83:AW83)+SUM(W133:AW133))/(SUM(Stock!W83:AW83)+SUM(Stock!W133:AW133))*1000000</f>
        <v>450</v>
      </c>
      <c r="F33" s="63"/>
      <c r="G33" s="16"/>
      <c r="H33" s="16"/>
      <c r="I33" s="16"/>
      <c r="J33" s="16"/>
      <c r="K33" s="16"/>
      <c r="L33" s="16"/>
      <c r="M33" s="16"/>
      <c r="N33" s="16"/>
      <c r="O33" s="16"/>
      <c r="P33" s="16"/>
      <c r="Q33" s="16"/>
      <c r="R33" s="16"/>
      <c r="S33" s="16"/>
      <c r="T33" s="16"/>
      <c r="U33" s="16"/>
      <c r="V33" s="16"/>
      <c r="W33" s="214">
        <f t="shared" ref="W33:BB33" ca="1" si="34">W83+W133</f>
        <v>1.311E-2</v>
      </c>
      <c r="X33" s="214">
        <f t="shared" ca="1" si="34"/>
        <v>2.2949999999999998E-2</v>
      </c>
      <c r="Y33" s="214">
        <f t="shared" ca="1" si="34"/>
        <v>4.0500000000000001E-2</v>
      </c>
      <c r="Z33" s="214">
        <f t="shared" ca="1" si="34"/>
        <v>6.183333333333333E-2</v>
      </c>
      <c r="AA33" s="214">
        <f t="shared" ca="1" si="34"/>
        <v>7.7333333333333337E-2</v>
      </c>
      <c r="AB33" s="214">
        <f t="shared" ca="1" si="34"/>
        <v>8.5666666666666669E-2</v>
      </c>
      <c r="AC33" s="214">
        <f t="shared" ca="1" si="34"/>
        <v>8.933333333333332E-2</v>
      </c>
      <c r="AD33" s="214">
        <f t="shared" ca="1" si="34"/>
        <v>0.09</v>
      </c>
      <c r="AE33" s="214">
        <f t="shared" ca="1" si="34"/>
        <v>0.09</v>
      </c>
      <c r="AF33" s="214">
        <f t="shared" ca="1" si="34"/>
        <v>0.09</v>
      </c>
      <c r="AG33" s="214">
        <f t="shared" ca="1" si="34"/>
        <v>0.09</v>
      </c>
      <c r="AH33" s="214">
        <f t="shared" ca="1" si="34"/>
        <v>0.09</v>
      </c>
      <c r="AI33" s="214">
        <f t="shared" ca="1" si="34"/>
        <v>0.09</v>
      </c>
      <c r="AJ33" s="214">
        <f t="shared" ca="1" si="34"/>
        <v>0.09</v>
      </c>
      <c r="AK33" s="214">
        <f t="shared" ca="1" si="34"/>
        <v>0.09</v>
      </c>
      <c r="AL33" s="214">
        <f t="shared" ca="1" si="34"/>
        <v>0.09</v>
      </c>
      <c r="AM33" s="214">
        <f t="shared" ca="1" si="34"/>
        <v>8.5499999999999979E-2</v>
      </c>
      <c r="AN33" s="214">
        <f t="shared" ca="1" si="34"/>
        <v>7.4999999999999997E-2</v>
      </c>
      <c r="AO33" s="214">
        <f t="shared" ca="1" si="34"/>
        <v>6.2300000000000008E-2</v>
      </c>
      <c r="AP33" s="214">
        <f t="shared" ca="1" si="34"/>
        <v>5.226666666666667E-2</v>
      </c>
      <c r="AQ33" s="214">
        <f t="shared" ca="1" si="34"/>
        <v>4.6800000000000001E-2</v>
      </c>
      <c r="AR33" s="214">
        <f t="shared" ca="1" si="34"/>
        <v>4.3133333333333329E-2</v>
      </c>
      <c r="AS33" s="214">
        <f t="shared" ca="1" si="34"/>
        <v>4.0766666666666666E-2</v>
      </c>
      <c r="AT33" s="214">
        <f t="shared" ca="1" si="34"/>
        <v>3.9166666666666669E-2</v>
      </c>
      <c r="AU33" s="214">
        <f t="shared" si="34"/>
        <v>0</v>
      </c>
      <c r="AV33" s="214">
        <f t="shared" si="34"/>
        <v>0</v>
      </c>
      <c r="AW33" s="214">
        <f t="shared" si="34"/>
        <v>0</v>
      </c>
      <c r="AX33" s="214">
        <f t="shared" si="34"/>
        <v>0</v>
      </c>
      <c r="AY33" s="214">
        <f t="shared" si="34"/>
        <v>0</v>
      </c>
      <c r="AZ33" s="214">
        <f t="shared" si="34"/>
        <v>0</v>
      </c>
      <c r="BA33" s="214">
        <f t="shared" si="34"/>
        <v>0</v>
      </c>
      <c r="BB33" s="214">
        <f t="shared" si="34"/>
        <v>0</v>
      </c>
      <c r="BC33" s="214">
        <f t="shared" ref="BC33:CE33" si="35">BC83+BC133</f>
        <v>0</v>
      </c>
      <c r="BD33" s="214">
        <f t="shared" si="35"/>
        <v>0</v>
      </c>
      <c r="BE33" s="214">
        <f t="shared" si="35"/>
        <v>0</v>
      </c>
      <c r="BF33" s="214">
        <f t="shared" si="35"/>
        <v>0</v>
      </c>
      <c r="BG33" s="214">
        <f t="shared" si="35"/>
        <v>0</v>
      </c>
      <c r="BH33" s="214">
        <f t="shared" si="35"/>
        <v>0</v>
      </c>
      <c r="BI33" s="214">
        <f t="shared" si="35"/>
        <v>0</v>
      </c>
      <c r="BJ33" s="214">
        <f t="shared" si="35"/>
        <v>0</v>
      </c>
      <c r="BK33" s="214">
        <f t="shared" si="35"/>
        <v>0</v>
      </c>
      <c r="BL33" s="214">
        <f t="shared" si="35"/>
        <v>0</v>
      </c>
      <c r="BM33" s="214">
        <f t="shared" si="35"/>
        <v>0</v>
      </c>
      <c r="BN33" s="214">
        <f t="shared" si="35"/>
        <v>0</v>
      </c>
      <c r="BO33" s="214">
        <f t="shared" si="35"/>
        <v>0</v>
      </c>
      <c r="BP33" s="214">
        <f t="shared" si="35"/>
        <v>0</v>
      </c>
      <c r="BQ33" s="214">
        <f t="shared" si="35"/>
        <v>0</v>
      </c>
      <c r="BR33" s="214">
        <f t="shared" si="35"/>
        <v>0</v>
      </c>
      <c r="BS33" s="214">
        <f t="shared" si="35"/>
        <v>0</v>
      </c>
      <c r="BT33" s="214">
        <f t="shared" si="35"/>
        <v>0</v>
      </c>
      <c r="BU33" s="214">
        <f t="shared" si="35"/>
        <v>0</v>
      </c>
      <c r="BV33" s="214">
        <f t="shared" si="35"/>
        <v>0</v>
      </c>
      <c r="BW33" s="214">
        <f t="shared" si="35"/>
        <v>0</v>
      </c>
      <c r="BX33" s="214">
        <f t="shared" si="35"/>
        <v>0</v>
      </c>
      <c r="BY33" s="214">
        <f t="shared" si="35"/>
        <v>0</v>
      </c>
      <c r="BZ33" s="214">
        <f t="shared" si="35"/>
        <v>0</v>
      </c>
      <c r="CA33" s="214">
        <f t="shared" si="35"/>
        <v>0</v>
      </c>
      <c r="CB33" s="214">
        <f t="shared" si="35"/>
        <v>0</v>
      </c>
      <c r="CC33" s="214">
        <f t="shared" si="35"/>
        <v>0</v>
      </c>
      <c r="CD33" s="214">
        <f t="shared" si="35"/>
        <v>0</v>
      </c>
      <c r="CE33" s="214">
        <f t="shared" si="35"/>
        <v>0</v>
      </c>
    </row>
    <row r="34" spans="2:83" x14ac:dyDescent="0.25">
      <c r="B34" s="307"/>
      <c r="C34" s="54" t="s">
        <v>15</v>
      </c>
      <c r="E34" s="34">
        <f ca="1">(SUM(W84:AW84)+SUM(W134:AW134))/(SUM(Stock!W84:AW84)+SUM(Stock!W134:AW134))*1000000</f>
        <v>449.99999999999972</v>
      </c>
      <c r="F34" s="63"/>
      <c r="G34" s="16"/>
      <c r="H34" s="16"/>
      <c r="I34" s="16"/>
      <c r="J34" s="16"/>
      <c r="K34" s="16"/>
      <c r="L34" s="16"/>
      <c r="M34" s="16"/>
      <c r="N34" s="16"/>
      <c r="O34" s="16"/>
      <c r="P34" s="16"/>
      <c r="Q34" s="16"/>
      <c r="R34" s="16"/>
      <c r="S34" s="16"/>
      <c r="T34" s="16"/>
      <c r="U34" s="16"/>
      <c r="V34" s="16"/>
      <c r="W34" s="214">
        <f t="shared" ref="W34:BB34" ca="1" si="36">W84+W134</f>
        <v>9.1809153584878012E-2</v>
      </c>
      <c r="X34" s="214">
        <f t="shared" ca="1" si="36"/>
        <v>9.8741760335420009E-2</v>
      </c>
      <c r="Y34" s="214">
        <f t="shared" ca="1" si="36"/>
        <v>0.10305889654380002</v>
      </c>
      <c r="Z34" s="214">
        <f t="shared" ca="1" si="36"/>
        <v>0.10471995437200002</v>
      </c>
      <c r="AA34" s="214">
        <f t="shared" ca="1" si="36"/>
        <v>0.10492981400000001</v>
      </c>
      <c r="AB34" s="214">
        <f t="shared" ca="1" si="36"/>
        <v>0.10492981400000001</v>
      </c>
      <c r="AC34" s="214">
        <f t="shared" ca="1" si="36"/>
        <v>0.10492981400000001</v>
      </c>
      <c r="AD34" s="214">
        <f t="shared" ca="1" si="36"/>
        <v>0.10492981400000001</v>
      </c>
      <c r="AE34" s="214">
        <f t="shared" ca="1" si="36"/>
        <v>0.10492981400000001</v>
      </c>
      <c r="AF34" s="214">
        <f t="shared" ca="1" si="36"/>
        <v>0.10492981400000001</v>
      </c>
      <c r="AG34" s="214">
        <f t="shared" ca="1" si="36"/>
        <v>0.10492981400000001</v>
      </c>
      <c r="AH34" s="214">
        <f t="shared" ca="1" si="36"/>
        <v>0.10492981400000001</v>
      </c>
      <c r="AI34" s="214">
        <f t="shared" ca="1" si="36"/>
        <v>0.10492981400000001</v>
      </c>
      <c r="AJ34" s="214">
        <f t="shared" ca="1" si="36"/>
        <v>0.10492981400000001</v>
      </c>
      <c r="AK34" s="214">
        <f t="shared" ca="1" si="36"/>
        <v>0.10492981400000001</v>
      </c>
      <c r="AL34" s="214">
        <f t="shared" ca="1" si="36"/>
        <v>0.10492981400000001</v>
      </c>
      <c r="AM34" s="214">
        <f t="shared" ca="1" si="36"/>
        <v>0.10492981400000001</v>
      </c>
      <c r="AN34" s="214">
        <f t="shared" ca="1" si="36"/>
        <v>0.10492981400000001</v>
      </c>
      <c r="AO34" s="214">
        <f t="shared" ca="1" si="36"/>
        <v>0.10492981400000001</v>
      </c>
      <c r="AP34" s="214">
        <f t="shared" ca="1" si="36"/>
        <v>0.10510384070659226</v>
      </c>
      <c r="AQ34" s="214">
        <f t="shared" ca="1" si="36"/>
        <v>0.10470800298053823</v>
      </c>
      <c r="AR34" s="214">
        <f t="shared" ca="1" si="36"/>
        <v>0.10324027702030678</v>
      </c>
      <c r="AS34" s="214">
        <f t="shared" ca="1" si="36"/>
        <v>9.987878830348304E-2</v>
      </c>
      <c r="AT34" s="214">
        <f t="shared" ca="1" si="36"/>
        <v>9.5120746465643224E-2</v>
      </c>
      <c r="AU34" s="214">
        <f t="shared" si="36"/>
        <v>0</v>
      </c>
      <c r="AV34" s="214">
        <f t="shared" si="36"/>
        <v>0</v>
      </c>
      <c r="AW34" s="214">
        <f t="shared" si="36"/>
        <v>0</v>
      </c>
      <c r="AX34" s="214">
        <f t="shared" si="36"/>
        <v>0</v>
      </c>
      <c r="AY34" s="214">
        <f t="shared" si="36"/>
        <v>0</v>
      </c>
      <c r="AZ34" s="214">
        <f t="shared" si="36"/>
        <v>0</v>
      </c>
      <c r="BA34" s="214">
        <f t="shared" si="36"/>
        <v>0</v>
      </c>
      <c r="BB34" s="214">
        <f t="shared" si="36"/>
        <v>0</v>
      </c>
      <c r="BC34" s="214">
        <f t="shared" ref="BC34:CE34" si="37">BC84+BC134</f>
        <v>0</v>
      </c>
      <c r="BD34" s="214">
        <f t="shared" si="37"/>
        <v>0</v>
      </c>
      <c r="BE34" s="214">
        <f t="shared" si="37"/>
        <v>0</v>
      </c>
      <c r="BF34" s="214">
        <f t="shared" si="37"/>
        <v>0</v>
      </c>
      <c r="BG34" s="214">
        <f t="shared" si="37"/>
        <v>0</v>
      </c>
      <c r="BH34" s="214">
        <f t="shared" si="37"/>
        <v>0</v>
      </c>
      <c r="BI34" s="214">
        <f t="shared" si="37"/>
        <v>0</v>
      </c>
      <c r="BJ34" s="214">
        <f t="shared" si="37"/>
        <v>0</v>
      </c>
      <c r="BK34" s="214">
        <f t="shared" si="37"/>
        <v>0</v>
      </c>
      <c r="BL34" s="214">
        <f t="shared" si="37"/>
        <v>0</v>
      </c>
      <c r="BM34" s="214">
        <f t="shared" si="37"/>
        <v>0</v>
      </c>
      <c r="BN34" s="214">
        <f t="shared" si="37"/>
        <v>0</v>
      </c>
      <c r="BO34" s="214">
        <f t="shared" si="37"/>
        <v>0</v>
      </c>
      <c r="BP34" s="214">
        <f t="shared" si="37"/>
        <v>0</v>
      </c>
      <c r="BQ34" s="214">
        <f t="shared" si="37"/>
        <v>0</v>
      </c>
      <c r="BR34" s="214">
        <f t="shared" si="37"/>
        <v>0</v>
      </c>
      <c r="BS34" s="214">
        <f t="shared" si="37"/>
        <v>0</v>
      </c>
      <c r="BT34" s="214">
        <f t="shared" si="37"/>
        <v>0</v>
      </c>
      <c r="BU34" s="214">
        <f t="shared" si="37"/>
        <v>0</v>
      </c>
      <c r="BV34" s="214">
        <f t="shared" si="37"/>
        <v>0</v>
      </c>
      <c r="BW34" s="214">
        <f t="shared" si="37"/>
        <v>0</v>
      </c>
      <c r="BX34" s="214">
        <f t="shared" si="37"/>
        <v>0</v>
      </c>
      <c r="BY34" s="214">
        <f t="shared" si="37"/>
        <v>0</v>
      </c>
      <c r="BZ34" s="214">
        <f t="shared" si="37"/>
        <v>0</v>
      </c>
      <c r="CA34" s="214">
        <f t="shared" si="37"/>
        <v>0</v>
      </c>
      <c r="CB34" s="214">
        <f t="shared" si="37"/>
        <v>0</v>
      </c>
      <c r="CC34" s="214">
        <f t="shared" si="37"/>
        <v>0</v>
      </c>
      <c r="CD34" s="214">
        <f t="shared" si="37"/>
        <v>0</v>
      </c>
      <c r="CE34" s="214">
        <f t="shared" si="37"/>
        <v>0</v>
      </c>
    </row>
    <row r="35" spans="2:83" x14ac:dyDescent="0.25">
      <c r="B35" s="307"/>
      <c r="C35" s="54" t="s">
        <v>16</v>
      </c>
      <c r="E35" s="34">
        <f ca="1">(SUM(W85:AW85)+SUM(W135:AW135))/(SUM(Stock!W85:AW85)+SUM(Stock!W135:AW135))*1000000</f>
        <v>449.99999999999994</v>
      </c>
      <c r="F35" s="63"/>
      <c r="G35" s="16"/>
      <c r="H35" s="16"/>
      <c r="I35" s="16"/>
      <c r="J35" s="16"/>
      <c r="K35" s="16"/>
      <c r="L35" s="16"/>
      <c r="M35" s="16"/>
      <c r="N35" s="16"/>
      <c r="O35" s="16"/>
      <c r="P35" s="16"/>
      <c r="Q35" s="16"/>
      <c r="R35" s="16"/>
      <c r="S35" s="16"/>
      <c r="T35" s="16"/>
      <c r="U35" s="16"/>
      <c r="V35" s="16"/>
      <c r="W35" s="214">
        <f t="shared" ref="W35:BB35" ca="1" si="38">W85+W135</f>
        <v>0</v>
      </c>
      <c r="X35" s="214">
        <f t="shared" ca="1" si="38"/>
        <v>0</v>
      </c>
      <c r="Y35" s="214">
        <f t="shared" ca="1" si="38"/>
        <v>0</v>
      </c>
      <c r="Z35" s="214">
        <f t="shared" ca="1" si="38"/>
        <v>0</v>
      </c>
      <c r="AA35" s="214">
        <f t="shared" ca="1" si="38"/>
        <v>0</v>
      </c>
      <c r="AB35" s="214">
        <f t="shared" ca="1" si="38"/>
        <v>0</v>
      </c>
      <c r="AC35" s="214">
        <f t="shared" ca="1" si="38"/>
        <v>0</v>
      </c>
      <c r="AD35" s="214">
        <f t="shared" ca="1" si="38"/>
        <v>0</v>
      </c>
      <c r="AE35" s="214">
        <f t="shared" ca="1" si="38"/>
        <v>0</v>
      </c>
      <c r="AF35" s="214">
        <f t="shared" ca="1" si="38"/>
        <v>0</v>
      </c>
      <c r="AG35" s="214">
        <f t="shared" ca="1" si="38"/>
        <v>0</v>
      </c>
      <c r="AH35" s="214">
        <f t="shared" ca="1" si="38"/>
        <v>0</v>
      </c>
      <c r="AI35" s="214">
        <f t="shared" ca="1" si="38"/>
        <v>0</v>
      </c>
      <c r="AJ35" s="214">
        <f t="shared" ca="1" si="38"/>
        <v>0</v>
      </c>
      <c r="AK35" s="214">
        <f t="shared" ca="1" si="38"/>
        <v>0</v>
      </c>
      <c r="AL35" s="214">
        <f t="shared" ca="1" si="38"/>
        <v>4.4999999999999997E-3</v>
      </c>
      <c r="AM35" s="214">
        <f t="shared" ca="1" si="38"/>
        <v>1.4999999999999999E-2</v>
      </c>
      <c r="AN35" s="214">
        <f t="shared" ca="1" si="38"/>
        <v>3.5999999999999997E-2</v>
      </c>
      <c r="AO35" s="214">
        <f t="shared" ca="1" si="38"/>
        <v>0.06</v>
      </c>
      <c r="AP35" s="214">
        <f t="shared" ca="1" si="38"/>
        <v>8.299999999999999E-2</v>
      </c>
      <c r="AQ35" s="214">
        <f t="shared" ca="1" si="38"/>
        <v>9.7000000000000003E-2</v>
      </c>
      <c r="AR35" s="214">
        <f t="shared" ca="1" si="38"/>
        <v>0.10349999999999999</v>
      </c>
      <c r="AS35" s="214">
        <f t="shared" ca="1" si="38"/>
        <v>0.10500000000000001</v>
      </c>
      <c r="AT35" s="214">
        <f t="shared" ca="1" si="38"/>
        <v>0.10350000000000001</v>
      </c>
      <c r="AU35" s="214">
        <f t="shared" si="38"/>
        <v>0</v>
      </c>
      <c r="AV35" s="214">
        <f t="shared" si="38"/>
        <v>0</v>
      </c>
      <c r="AW35" s="214">
        <f t="shared" si="38"/>
        <v>0</v>
      </c>
      <c r="AX35" s="214">
        <f t="shared" si="38"/>
        <v>0</v>
      </c>
      <c r="AY35" s="214">
        <f t="shared" si="38"/>
        <v>0</v>
      </c>
      <c r="AZ35" s="214">
        <f t="shared" si="38"/>
        <v>0</v>
      </c>
      <c r="BA35" s="214">
        <f t="shared" si="38"/>
        <v>0</v>
      </c>
      <c r="BB35" s="214">
        <f t="shared" si="38"/>
        <v>0</v>
      </c>
      <c r="BC35" s="214">
        <f t="shared" ref="BC35:CE35" si="39">BC85+BC135</f>
        <v>0</v>
      </c>
      <c r="BD35" s="214">
        <f t="shared" si="39"/>
        <v>0</v>
      </c>
      <c r="BE35" s="214">
        <f t="shared" si="39"/>
        <v>0</v>
      </c>
      <c r="BF35" s="214">
        <f t="shared" si="39"/>
        <v>0</v>
      </c>
      <c r="BG35" s="214">
        <f t="shared" si="39"/>
        <v>0</v>
      </c>
      <c r="BH35" s="214">
        <f t="shared" si="39"/>
        <v>0</v>
      </c>
      <c r="BI35" s="214">
        <f t="shared" si="39"/>
        <v>0</v>
      </c>
      <c r="BJ35" s="214">
        <f t="shared" si="39"/>
        <v>0</v>
      </c>
      <c r="BK35" s="214">
        <f t="shared" si="39"/>
        <v>0</v>
      </c>
      <c r="BL35" s="214">
        <f t="shared" si="39"/>
        <v>0</v>
      </c>
      <c r="BM35" s="214">
        <f t="shared" si="39"/>
        <v>0</v>
      </c>
      <c r="BN35" s="214">
        <f t="shared" si="39"/>
        <v>0</v>
      </c>
      <c r="BO35" s="214">
        <f t="shared" si="39"/>
        <v>0</v>
      </c>
      <c r="BP35" s="214">
        <f t="shared" si="39"/>
        <v>0</v>
      </c>
      <c r="BQ35" s="214">
        <f t="shared" si="39"/>
        <v>0</v>
      </c>
      <c r="BR35" s="214">
        <f t="shared" si="39"/>
        <v>0</v>
      </c>
      <c r="BS35" s="214">
        <f t="shared" si="39"/>
        <v>0</v>
      </c>
      <c r="BT35" s="214">
        <f t="shared" si="39"/>
        <v>0</v>
      </c>
      <c r="BU35" s="214">
        <f t="shared" si="39"/>
        <v>0</v>
      </c>
      <c r="BV35" s="214">
        <f t="shared" si="39"/>
        <v>0</v>
      </c>
      <c r="BW35" s="214">
        <f t="shared" si="39"/>
        <v>0</v>
      </c>
      <c r="BX35" s="214">
        <f t="shared" si="39"/>
        <v>0</v>
      </c>
      <c r="BY35" s="214">
        <f t="shared" si="39"/>
        <v>0</v>
      </c>
      <c r="BZ35" s="214">
        <f t="shared" si="39"/>
        <v>0</v>
      </c>
      <c r="CA35" s="214">
        <f t="shared" si="39"/>
        <v>0</v>
      </c>
      <c r="CB35" s="214">
        <f t="shared" si="39"/>
        <v>0</v>
      </c>
      <c r="CC35" s="214">
        <f t="shared" si="39"/>
        <v>0</v>
      </c>
      <c r="CD35" s="214">
        <f t="shared" si="39"/>
        <v>0</v>
      </c>
      <c r="CE35" s="214">
        <f t="shared" si="39"/>
        <v>0</v>
      </c>
    </row>
    <row r="36" spans="2:83" ht="24" x14ac:dyDescent="0.25">
      <c r="B36" s="307"/>
      <c r="C36" s="54" t="s">
        <v>17</v>
      </c>
      <c r="E36" s="34">
        <f ca="1">(SUM(W86:AW86)+SUM(W136:AW136))/(SUM(Stock!W86:AW86)+SUM(Stock!W136:AW136))*1000000</f>
        <v>450.00000000000011</v>
      </c>
      <c r="F36" s="63"/>
      <c r="G36" s="16"/>
      <c r="H36" s="16"/>
      <c r="I36" s="16"/>
      <c r="J36" s="16"/>
      <c r="K36" s="16"/>
      <c r="L36" s="16"/>
      <c r="M36" s="16"/>
      <c r="N36" s="16"/>
      <c r="O36" s="16"/>
      <c r="P36" s="16"/>
      <c r="Q36" s="16"/>
      <c r="R36" s="16"/>
      <c r="S36" s="16"/>
      <c r="T36" s="16"/>
      <c r="U36" s="16"/>
      <c r="V36" s="16"/>
      <c r="W36" s="214">
        <f t="shared" ref="W36:BB36" ca="1" si="40">W86+W136</f>
        <v>0</v>
      </c>
      <c r="X36" s="214">
        <f t="shared" ca="1" si="40"/>
        <v>0</v>
      </c>
      <c r="Y36" s="214">
        <f t="shared" ca="1" si="40"/>
        <v>0</v>
      </c>
      <c r="Z36" s="214">
        <f t="shared" ca="1" si="40"/>
        <v>0</v>
      </c>
      <c r="AA36" s="214">
        <f t="shared" ca="1" si="40"/>
        <v>0</v>
      </c>
      <c r="AB36" s="214">
        <f t="shared" ca="1" si="40"/>
        <v>0</v>
      </c>
      <c r="AC36" s="214">
        <f t="shared" ca="1" si="40"/>
        <v>0</v>
      </c>
      <c r="AD36" s="214">
        <f t="shared" ca="1" si="40"/>
        <v>0</v>
      </c>
      <c r="AE36" s="214">
        <f t="shared" ca="1" si="40"/>
        <v>0</v>
      </c>
      <c r="AF36" s="214">
        <f t="shared" ca="1" si="40"/>
        <v>0</v>
      </c>
      <c r="AG36" s="214">
        <f t="shared" ca="1" si="40"/>
        <v>0</v>
      </c>
      <c r="AH36" s="214">
        <f t="shared" ca="1" si="40"/>
        <v>0</v>
      </c>
      <c r="AI36" s="214">
        <f t="shared" ca="1" si="40"/>
        <v>0</v>
      </c>
      <c r="AJ36" s="214">
        <f t="shared" ca="1" si="40"/>
        <v>0</v>
      </c>
      <c r="AK36" s="214">
        <f t="shared" ca="1" si="40"/>
        <v>0</v>
      </c>
      <c r="AL36" s="214">
        <f t="shared" ca="1" si="40"/>
        <v>0</v>
      </c>
      <c r="AM36" s="214">
        <f t="shared" ca="1" si="40"/>
        <v>1.5E-3</v>
      </c>
      <c r="AN36" s="214">
        <f t="shared" ca="1" si="40"/>
        <v>1.3500000000000002E-2</v>
      </c>
      <c r="AO36" s="214">
        <f t="shared" ca="1" si="40"/>
        <v>4.9949999999999994E-2</v>
      </c>
      <c r="AP36" s="214">
        <f t="shared" ca="1" si="40"/>
        <v>0.11254999999999997</v>
      </c>
      <c r="AQ36" s="214">
        <f t="shared" ca="1" si="40"/>
        <v>0.18145000000000003</v>
      </c>
      <c r="AR36" s="214">
        <f t="shared" ca="1" si="40"/>
        <v>0.24120000000000003</v>
      </c>
      <c r="AS36" s="214">
        <f t="shared" ca="1" si="40"/>
        <v>0.29659999999999992</v>
      </c>
      <c r="AT36" s="214">
        <f t="shared" ca="1" si="40"/>
        <v>0.36</v>
      </c>
      <c r="AU36" s="214">
        <f t="shared" si="40"/>
        <v>0</v>
      </c>
      <c r="AV36" s="214">
        <f t="shared" si="40"/>
        <v>0</v>
      </c>
      <c r="AW36" s="214">
        <f t="shared" si="40"/>
        <v>0</v>
      </c>
      <c r="AX36" s="214">
        <f t="shared" si="40"/>
        <v>0</v>
      </c>
      <c r="AY36" s="214">
        <f t="shared" si="40"/>
        <v>0</v>
      </c>
      <c r="AZ36" s="214">
        <f t="shared" si="40"/>
        <v>0</v>
      </c>
      <c r="BA36" s="214">
        <f t="shared" si="40"/>
        <v>0</v>
      </c>
      <c r="BB36" s="214">
        <f t="shared" si="40"/>
        <v>0</v>
      </c>
      <c r="BC36" s="214">
        <f t="shared" ref="BC36:CE36" si="41">BC86+BC136</f>
        <v>0</v>
      </c>
      <c r="BD36" s="214">
        <f t="shared" si="41"/>
        <v>0</v>
      </c>
      <c r="BE36" s="214">
        <f t="shared" si="41"/>
        <v>0</v>
      </c>
      <c r="BF36" s="214">
        <f t="shared" si="41"/>
        <v>0</v>
      </c>
      <c r="BG36" s="214">
        <f t="shared" si="41"/>
        <v>0</v>
      </c>
      <c r="BH36" s="214">
        <f t="shared" si="41"/>
        <v>0</v>
      </c>
      <c r="BI36" s="214">
        <f t="shared" si="41"/>
        <v>0</v>
      </c>
      <c r="BJ36" s="214">
        <f t="shared" si="41"/>
        <v>0</v>
      </c>
      <c r="BK36" s="214">
        <f t="shared" si="41"/>
        <v>0</v>
      </c>
      <c r="BL36" s="214">
        <f t="shared" si="41"/>
        <v>0</v>
      </c>
      <c r="BM36" s="214">
        <f t="shared" si="41"/>
        <v>0</v>
      </c>
      <c r="BN36" s="214">
        <f t="shared" si="41"/>
        <v>0</v>
      </c>
      <c r="BO36" s="214">
        <f t="shared" si="41"/>
        <v>0</v>
      </c>
      <c r="BP36" s="214">
        <f t="shared" si="41"/>
        <v>0</v>
      </c>
      <c r="BQ36" s="214">
        <f t="shared" si="41"/>
        <v>0</v>
      </c>
      <c r="BR36" s="214">
        <f t="shared" si="41"/>
        <v>0</v>
      </c>
      <c r="BS36" s="214">
        <f t="shared" si="41"/>
        <v>0</v>
      </c>
      <c r="BT36" s="214">
        <f t="shared" si="41"/>
        <v>0</v>
      </c>
      <c r="BU36" s="214">
        <f t="shared" si="41"/>
        <v>0</v>
      </c>
      <c r="BV36" s="214">
        <f t="shared" si="41"/>
        <v>0</v>
      </c>
      <c r="BW36" s="214">
        <f t="shared" si="41"/>
        <v>0</v>
      </c>
      <c r="BX36" s="214">
        <f t="shared" si="41"/>
        <v>0</v>
      </c>
      <c r="BY36" s="214">
        <f t="shared" si="41"/>
        <v>0</v>
      </c>
      <c r="BZ36" s="214">
        <f t="shared" si="41"/>
        <v>0</v>
      </c>
      <c r="CA36" s="214">
        <f t="shared" si="41"/>
        <v>0</v>
      </c>
      <c r="CB36" s="214">
        <f t="shared" si="41"/>
        <v>0</v>
      </c>
      <c r="CC36" s="214">
        <f t="shared" si="41"/>
        <v>0</v>
      </c>
      <c r="CD36" s="214">
        <f t="shared" si="41"/>
        <v>0</v>
      </c>
      <c r="CE36" s="214">
        <f t="shared" si="41"/>
        <v>0</v>
      </c>
    </row>
    <row r="37" spans="2:83" ht="24.6" customHeight="1" x14ac:dyDescent="0.25">
      <c r="B37" s="307"/>
      <c r="C37" s="54" t="s">
        <v>297</v>
      </c>
      <c r="E37" s="34">
        <f ca="1">(SUM(W87:AW87)+SUM(W137:AW137))/(SUM(Stock!W87:AW87)+SUM(Stock!W137:AW137))*1000000</f>
        <v>449.99999999999994</v>
      </c>
      <c r="F37" s="63"/>
      <c r="G37" s="16"/>
      <c r="H37" s="16"/>
      <c r="I37" s="16"/>
      <c r="J37" s="16"/>
      <c r="K37" s="16"/>
      <c r="L37" s="16"/>
      <c r="M37" s="16"/>
      <c r="N37" s="16"/>
      <c r="O37" s="16"/>
      <c r="P37" s="16"/>
      <c r="Q37" s="16"/>
      <c r="R37" s="16"/>
      <c r="S37" s="16"/>
      <c r="T37" s="16"/>
      <c r="U37" s="16"/>
      <c r="V37" s="16"/>
      <c r="W37" s="214">
        <f t="shared" ref="W37:BB37" ca="1" si="42">W87+W137</f>
        <v>0</v>
      </c>
      <c r="X37" s="214">
        <f t="shared" ca="1" si="42"/>
        <v>0</v>
      </c>
      <c r="Y37" s="214">
        <f t="shared" ca="1" si="42"/>
        <v>3.1639117545000006E-5</v>
      </c>
      <c r="Z37" s="214">
        <f t="shared" ca="1" si="42"/>
        <v>2.7251298788795464E-4</v>
      </c>
      <c r="AA37" s="214">
        <f t="shared" ca="1" si="42"/>
        <v>1.1273224102752275E-3</v>
      </c>
      <c r="AB37" s="214">
        <f t="shared" ca="1" si="42"/>
        <v>3.192722783747045E-3</v>
      </c>
      <c r="AC37" s="214">
        <f t="shared" ca="1" si="42"/>
        <v>6.9480226510413622E-3</v>
      </c>
      <c r="AD37" s="214">
        <f t="shared" ca="1" si="42"/>
        <v>1.2526641931698633E-2</v>
      </c>
      <c r="AE37" s="214">
        <f t="shared" ca="1" si="42"/>
        <v>1.9687324482173175E-2</v>
      </c>
      <c r="AF37" s="214">
        <f t="shared" ca="1" si="42"/>
        <v>2.8025724107653176E-2</v>
      </c>
      <c r="AG37" s="214">
        <f t="shared" ca="1" si="42"/>
        <v>3.716055197193379E-2</v>
      </c>
      <c r="AH37" s="214">
        <f t="shared" ca="1" si="42"/>
        <v>4.6783615515752643E-2</v>
      </c>
      <c r="AI37" s="214">
        <f t="shared" ca="1" si="42"/>
        <v>5.6674184880654177E-2</v>
      </c>
      <c r="AJ37" s="214">
        <f t="shared" ca="1" si="42"/>
        <v>6.6733101965907204E-2</v>
      </c>
      <c r="AK37" s="214">
        <f t="shared" ca="1" si="42"/>
        <v>7.7118619899964394E-2</v>
      </c>
      <c r="AL37" s="214">
        <f t="shared" ca="1" si="42"/>
        <v>8.8699862675927943E-2</v>
      </c>
      <c r="AM37" s="214">
        <f t="shared" ca="1" si="42"/>
        <v>0.10313615455615022</v>
      </c>
      <c r="AN37" s="214">
        <f t="shared" ca="1" si="42"/>
        <v>0.12253729859139954</v>
      </c>
      <c r="AO37" s="214">
        <f t="shared" ca="1" si="42"/>
        <v>0.14773333289468787</v>
      </c>
      <c r="AP37" s="214">
        <f t="shared" ca="1" si="42"/>
        <v>0.17737472666223555</v>
      </c>
      <c r="AQ37" s="214">
        <f t="shared" ca="1" si="42"/>
        <v>0.20763038494353034</v>
      </c>
      <c r="AR37" s="214">
        <f t="shared" ca="1" si="42"/>
        <v>0.23331621779442097</v>
      </c>
      <c r="AS37" s="214">
        <f t="shared" ca="1" si="42"/>
        <v>0.24995782541250602</v>
      </c>
      <c r="AT37" s="214">
        <f t="shared" ca="1" si="42"/>
        <v>0.25107158341195884</v>
      </c>
      <c r="AU37" s="214">
        <f t="shared" si="42"/>
        <v>0</v>
      </c>
      <c r="AV37" s="214">
        <f t="shared" si="42"/>
        <v>0</v>
      </c>
      <c r="AW37" s="214">
        <f t="shared" si="42"/>
        <v>0</v>
      </c>
      <c r="AX37" s="214">
        <f t="shared" si="42"/>
        <v>0</v>
      </c>
      <c r="AY37" s="214">
        <f t="shared" si="42"/>
        <v>0</v>
      </c>
      <c r="AZ37" s="214">
        <f t="shared" si="42"/>
        <v>0</v>
      </c>
      <c r="BA37" s="214">
        <f t="shared" si="42"/>
        <v>0</v>
      </c>
      <c r="BB37" s="214">
        <f t="shared" si="42"/>
        <v>0</v>
      </c>
      <c r="BC37" s="214">
        <f t="shared" ref="BC37:CE37" si="43">BC87+BC137</f>
        <v>0</v>
      </c>
      <c r="BD37" s="214">
        <f t="shared" si="43"/>
        <v>0</v>
      </c>
      <c r="BE37" s="214">
        <f t="shared" si="43"/>
        <v>0</v>
      </c>
      <c r="BF37" s="214">
        <f t="shared" si="43"/>
        <v>0</v>
      </c>
      <c r="BG37" s="214">
        <f t="shared" si="43"/>
        <v>0</v>
      </c>
      <c r="BH37" s="214">
        <f t="shared" si="43"/>
        <v>0</v>
      </c>
      <c r="BI37" s="214">
        <f t="shared" si="43"/>
        <v>0</v>
      </c>
      <c r="BJ37" s="214">
        <f t="shared" si="43"/>
        <v>0</v>
      </c>
      <c r="BK37" s="214">
        <f t="shared" si="43"/>
        <v>0</v>
      </c>
      <c r="BL37" s="214">
        <f t="shared" si="43"/>
        <v>0</v>
      </c>
      <c r="BM37" s="214">
        <f t="shared" si="43"/>
        <v>0</v>
      </c>
      <c r="BN37" s="214">
        <f t="shared" si="43"/>
        <v>0</v>
      </c>
      <c r="BO37" s="214">
        <f t="shared" si="43"/>
        <v>0</v>
      </c>
      <c r="BP37" s="214">
        <f t="shared" si="43"/>
        <v>0</v>
      </c>
      <c r="BQ37" s="214">
        <f t="shared" si="43"/>
        <v>0</v>
      </c>
      <c r="BR37" s="214">
        <f t="shared" si="43"/>
        <v>0</v>
      </c>
      <c r="BS37" s="214">
        <f t="shared" si="43"/>
        <v>0</v>
      </c>
      <c r="BT37" s="214">
        <f t="shared" si="43"/>
        <v>0</v>
      </c>
      <c r="BU37" s="214">
        <f t="shared" si="43"/>
        <v>0</v>
      </c>
      <c r="BV37" s="214">
        <f t="shared" si="43"/>
        <v>0</v>
      </c>
      <c r="BW37" s="214">
        <f t="shared" si="43"/>
        <v>0</v>
      </c>
      <c r="BX37" s="214">
        <f t="shared" si="43"/>
        <v>0</v>
      </c>
      <c r="BY37" s="214">
        <f t="shared" si="43"/>
        <v>0</v>
      </c>
      <c r="BZ37" s="214">
        <f t="shared" si="43"/>
        <v>0</v>
      </c>
      <c r="CA37" s="214">
        <f t="shared" si="43"/>
        <v>0</v>
      </c>
      <c r="CB37" s="214">
        <f t="shared" si="43"/>
        <v>0</v>
      </c>
      <c r="CC37" s="214">
        <f t="shared" si="43"/>
        <v>0</v>
      </c>
      <c r="CD37" s="214">
        <f t="shared" si="43"/>
        <v>0</v>
      </c>
      <c r="CE37" s="214">
        <f t="shared" si="43"/>
        <v>0</v>
      </c>
    </row>
    <row r="38" spans="2:83" x14ac:dyDescent="0.25">
      <c r="B38" s="307"/>
      <c r="C38" s="3" t="s">
        <v>77</v>
      </c>
      <c r="E38" s="34"/>
      <c r="F38" s="63"/>
      <c r="G38" s="17"/>
      <c r="H38" s="17"/>
      <c r="I38" s="17"/>
      <c r="J38" s="17"/>
      <c r="K38" s="17"/>
      <c r="L38" s="17"/>
      <c r="M38" s="17"/>
      <c r="N38" s="17"/>
      <c r="O38" s="17"/>
      <c r="P38" s="17"/>
      <c r="Q38" s="17"/>
      <c r="R38" s="17"/>
      <c r="S38" s="17"/>
      <c r="T38" s="17"/>
      <c r="U38" s="17"/>
      <c r="V38" s="17"/>
      <c r="W38" s="30">
        <f t="shared" ref="W38:CE38" ca="1" si="44">SUM(W32:W37)</f>
        <v>0.13357611620323653</v>
      </c>
      <c r="X38" s="30">
        <f t="shared" ca="1" si="44"/>
        <v>0.15685851302210443</v>
      </c>
      <c r="Y38" s="30">
        <f t="shared" ca="1" si="44"/>
        <v>0.18748204357435788</v>
      </c>
      <c r="Z38" s="30">
        <f t="shared" ca="1" si="44"/>
        <v>0.22144770006936093</v>
      </c>
      <c r="AA38" s="30">
        <f t="shared" ca="1" si="44"/>
        <v>0.25046610412336151</v>
      </c>
      <c r="AB38" s="30">
        <f t="shared" ca="1" si="44"/>
        <v>0.27503579291166974</v>
      </c>
      <c r="AC38" s="30">
        <f t="shared" ca="1" si="44"/>
        <v>0.29756061054851646</v>
      </c>
      <c r="AD38" s="30">
        <f t="shared" ca="1" si="44"/>
        <v>0.31910850103028243</v>
      </c>
      <c r="AE38" s="30">
        <f t="shared" ca="1" si="44"/>
        <v>0.34173941414838233</v>
      </c>
      <c r="AF38" s="30">
        <f t="shared" ca="1" si="44"/>
        <v>0.36567582298306911</v>
      </c>
      <c r="AG38" s="30">
        <f t="shared" ca="1" si="44"/>
        <v>0.39049415196605275</v>
      </c>
      <c r="AH38" s="30">
        <f t="shared" ca="1" si="44"/>
        <v>0.41585708812690675</v>
      </c>
      <c r="AI38" s="30">
        <f t="shared" ca="1" si="44"/>
        <v>0.44149682465066381</v>
      </c>
      <c r="AJ38" s="30">
        <f t="shared" ca="1" si="44"/>
        <v>0.4671935525740778</v>
      </c>
      <c r="AK38" s="30">
        <f t="shared" ca="1" si="44"/>
        <v>0.49290540401932026</v>
      </c>
      <c r="AL38" s="30">
        <f t="shared" ca="1" si="44"/>
        <v>0.52366725041705409</v>
      </c>
      <c r="AM38" s="30">
        <f t="shared" ca="1" si="44"/>
        <v>0.55924081472359033</v>
      </c>
      <c r="AN38" s="30">
        <f t="shared" ca="1" si="44"/>
        <v>0.61342071333419979</v>
      </c>
      <c r="AO38" s="30">
        <f t="shared" ca="1" si="44"/>
        <v>0.6970773646095656</v>
      </c>
      <c r="AP38" s="30">
        <f t="shared" ca="1" si="44"/>
        <v>0.81164302104758512</v>
      </c>
      <c r="AQ38" s="30">
        <f t="shared" ca="1" si="44"/>
        <v>0.92635125883596892</v>
      </c>
      <c r="AR38" s="30">
        <f t="shared" ca="1" si="44"/>
        <v>1.0187232249506695</v>
      </c>
      <c r="AS38" s="30">
        <f t="shared" ca="1" si="44"/>
        <v>1.0915363866954644</v>
      </c>
      <c r="AT38" s="30">
        <f t="shared" ca="1" si="44"/>
        <v>1.1562072118083468</v>
      </c>
      <c r="AU38" s="30">
        <f t="shared" si="44"/>
        <v>0</v>
      </c>
      <c r="AV38" s="30">
        <f t="shared" si="44"/>
        <v>0</v>
      </c>
      <c r="AW38" s="30">
        <f t="shared" si="44"/>
        <v>0</v>
      </c>
      <c r="AX38" s="30">
        <f t="shared" si="44"/>
        <v>0</v>
      </c>
      <c r="AY38" s="30">
        <f t="shared" si="44"/>
        <v>0</v>
      </c>
      <c r="AZ38" s="30">
        <f t="shared" si="44"/>
        <v>0</v>
      </c>
      <c r="BA38" s="30">
        <f t="shared" si="44"/>
        <v>0</v>
      </c>
      <c r="BB38" s="30">
        <f t="shared" si="44"/>
        <v>0</v>
      </c>
      <c r="BC38" s="30">
        <f t="shared" si="44"/>
        <v>0</v>
      </c>
      <c r="BD38" s="30">
        <f t="shared" si="44"/>
        <v>0</v>
      </c>
      <c r="BE38" s="30">
        <f t="shared" si="44"/>
        <v>0</v>
      </c>
      <c r="BF38" s="30">
        <f t="shared" si="44"/>
        <v>0</v>
      </c>
      <c r="BG38" s="30">
        <f t="shared" si="44"/>
        <v>0</v>
      </c>
      <c r="BH38" s="30">
        <f t="shared" si="44"/>
        <v>0</v>
      </c>
      <c r="BI38" s="30">
        <f t="shared" si="44"/>
        <v>0</v>
      </c>
      <c r="BJ38" s="30">
        <f t="shared" si="44"/>
        <v>0</v>
      </c>
      <c r="BK38" s="30">
        <f t="shared" si="44"/>
        <v>0</v>
      </c>
      <c r="BL38" s="30">
        <f t="shared" si="44"/>
        <v>0</v>
      </c>
      <c r="BM38" s="30">
        <f t="shared" si="44"/>
        <v>0</v>
      </c>
      <c r="BN38" s="30">
        <f t="shared" si="44"/>
        <v>0</v>
      </c>
      <c r="BO38" s="30">
        <f t="shared" si="44"/>
        <v>0</v>
      </c>
      <c r="BP38" s="30">
        <f t="shared" si="44"/>
        <v>0</v>
      </c>
      <c r="BQ38" s="30">
        <f t="shared" si="44"/>
        <v>0</v>
      </c>
      <c r="BR38" s="30">
        <f t="shared" si="44"/>
        <v>0</v>
      </c>
      <c r="BS38" s="30">
        <f t="shared" si="44"/>
        <v>0</v>
      </c>
      <c r="BT38" s="30">
        <f t="shared" si="44"/>
        <v>0</v>
      </c>
      <c r="BU38" s="30">
        <f t="shared" si="44"/>
        <v>0</v>
      </c>
      <c r="BV38" s="30">
        <f t="shared" si="44"/>
        <v>0</v>
      </c>
      <c r="BW38" s="30">
        <f t="shared" si="44"/>
        <v>0</v>
      </c>
      <c r="BX38" s="30">
        <f t="shared" si="44"/>
        <v>0</v>
      </c>
      <c r="BY38" s="30">
        <f t="shared" si="44"/>
        <v>0</v>
      </c>
      <c r="BZ38" s="30">
        <f t="shared" si="44"/>
        <v>0</v>
      </c>
      <c r="CA38" s="30">
        <f t="shared" si="44"/>
        <v>0</v>
      </c>
      <c r="CB38" s="30">
        <f t="shared" si="44"/>
        <v>0</v>
      </c>
      <c r="CC38" s="30">
        <f t="shared" si="44"/>
        <v>0</v>
      </c>
      <c r="CD38" s="30">
        <f t="shared" si="44"/>
        <v>0</v>
      </c>
      <c r="CE38" s="30">
        <f t="shared" si="44"/>
        <v>0</v>
      </c>
    </row>
    <row r="39" spans="2:83" x14ac:dyDescent="0.25">
      <c r="B39" s="307" t="s">
        <v>3</v>
      </c>
      <c r="C39" s="54" t="s">
        <v>19</v>
      </c>
      <c r="E39" s="34">
        <f ca="1">(SUM(W89:AW89)+SUM(W139:AW139))/(SUM(Stock!W89:AW89)+SUM(Stock!W139:AW139))*1000000</f>
        <v>450</v>
      </c>
      <c r="F39" s="63"/>
      <c r="G39" s="16"/>
      <c r="H39" s="16"/>
      <c r="I39" s="16"/>
      <c r="J39" s="16"/>
      <c r="K39" s="16"/>
      <c r="L39" s="16"/>
      <c r="M39" s="16"/>
      <c r="N39" s="16"/>
      <c r="O39" s="16"/>
      <c r="P39" s="16"/>
      <c r="Q39" s="16"/>
      <c r="R39" s="16"/>
      <c r="S39" s="16"/>
      <c r="T39" s="16"/>
      <c r="U39" s="16"/>
      <c r="V39" s="16"/>
      <c r="W39" s="214">
        <f t="shared" ref="W39:BB39" ca="1" si="45">W89+W139</f>
        <v>0.17220681397934764</v>
      </c>
      <c r="X39" s="214">
        <f t="shared" ca="1" si="45"/>
        <v>0.17264855110050159</v>
      </c>
      <c r="Y39" s="214">
        <f t="shared" ca="1" si="45"/>
        <v>0.17166404529077756</v>
      </c>
      <c r="Z39" s="214">
        <f t="shared" ca="1" si="45"/>
        <v>0.1697114464325632</v>
      </c>
      <c r="AA39" s="214">
        <f t="shared" ca="1" si="45"/>
        <v>0.16720821771686564</v>
      </c>
      <c r="AB39" s="214">
        <f t="shared" ca="1" si="45"/>
        <v>0.16463465687026652</v>
      </c>
      <c r="AC39" s="214">
        <f t="shared" ca="1" si="45"/>
        <v>0.16249632337201908</v>
      </c>
      <c r="AD39" s="214">
        <f t="shared" ca="1" si="45"/>
        <v>0.16085599559522631</v>
      </c>
      <c r="AE39" s="214">
        <f t="shared" ca="1" si="45"/>
        <v>0.15941253583790965</v>
      </c>
      <c r="AF39" s="214">
        <f t="shared" ca="1" si="45"/>
        <v>0.15791430632455183</v>
      </c>
      <c r="AG39" s="214">
        <f t="shared" ca="1" si="45"/>
        <v>0.15623752611436836</v>
      </c>
      <c r="AH39" s="214">
        <f t="shared" ca="1" si="45"/>
        <v>0.154336589971872</v>
      </c>
      <c r="AI39" s="214">
        <f t="shared" ca="1" si="45"/>
        <v>0.15225507286995774</v>
      </c>
      <c r="AJ39" s="214">
        <f t="shared" ca="1" si="45"/>
        <v>0.15008638598496499</v>
      </c>
      <c r="AK39" s="214">
        <f t="shared" ca="1" si="45"/>
        <v>0.14788617833934367</v>
      </c>
      <c r="AL39" s="214">
        <f t="shared" ca="1" si="45"/>
        <v>0.14562360091834525</v>
      </c>
      <c r="AM39" s="214">
        <f t="shared" ca="1" si="45"/>
        <v>0.14263826289992501</v>
      </c>
      <c r="AN39" s="214">
        <f t="shared" ca="1" si="45"/>
        <v>0.13767072075830289</v>
      </c>
      <c r="AO39" s="214">
        <f t="shared" ca="1" si="45"/>
        <v>0.12607657401823294</v>
      </c>
      <c r="AP39" s="214">
        <f t="shared" ca="1" si="45"/>
        <v>0.10751226923663913</v>
      </c>
      <c r="AQ39" s="214">
        <f t="shared" ca="1" si="45"/>
        <v>8.6378087090946423E-2</v>
      </c>
      <c r="AR39" s="214">
        <f t="shared" ca="1" si="45"/>
        <v>6.9482586360213455E-2</v>
      </c>
      <c r="AS39" s="214">
        <f t="shared" ca="1" si="45"/>
        <v>5.9167614183633324E-2</v>
      </c>
      <c r="AT39" s="214">
        <f t="shared" ca="1" si="45"/>
        <v>4.6724992966999994E-2</v>
      </c>
      <c r="AU39" s="214">
        <f t="shared" si="45"/>
        <v>0</v>
      </c>
      <c r="AV39" s="214">
        <f t="shared" si="45"/>
        <v>0</v>
      </c>
      <c r="AW39" s="214">
        <f t="shared" si="45"/>
        <v>0</v>
      </c>
      <c r="AX39" s="214">
        <f t="shared" si="45"/>
        <v>0</v>
      </c>
      <c r="AY39" s="214">
        <f t="shared" si="45"/>
        <v>0</v>
      </c>
      <c r="AZ39" s="214">
        <f t="shared" si="45"/>
        <v>0</v>
      </c>
      <c r="BA39" s="214">
        <f t="shared" si="45"/>
        <v>0</v>
      </c>
      <c r="BB39" s="214">
        <f t="shared" si="45"/>
        <v>0</v>
      </c>
      <c r="BC39" s="214">
        <f t="shared" ref="BC39:CE39" si="46">BC89+BC139</f>
        <v>0</v>
      </c>
      <c r="BD39" s="214">
        <f t="shared" si="46"/>
        <v>0</v>
      </c>
      <c r="BE39" s="214">
        <f t="shared" si="46"/>
        <v>0</v>
      </c>
      <c r="BF39" s="214">
        <f t="shared" si="46"/>
        <v>0</v>
      </c>
      <c r="BG39" s="214">
        <f t="shared" si="46"/>
        <v>0</v>
      </c>
      <c r="BH39" s="214">
        <f t="shared" si="46"/>
        <v>0</v>
      </c>
      <c r="BI39" s="214">
        <f t="shared" si="46"/>
        <v>0</v>
      </c>
      <c r="BJ39" s="214">
        <f t="shared" si="46"/>
        <v>0</v>
      </c>
      <c r="BK39" s="214">
        <f t="shared" si="46"/>
        <v>0</v>
      </c>
      <c r="BL39" s="214">
        <f t="shared" si="46"/>
        <v>0</v>
      </c>
      <c r="BM39" s="214">
        <f t="shared" si="46"/>
        <v>0</v>
      </c>
      <c r="BN39" s="214">
        <f t="shared" si="46"/>
        <v>0</v>
      </c>
      <c r="BO39" s="214">
        <f t="shared" si="46"/>
        <v>0</v>
      </c>
      <c r="BP39" s="214">
        <f t="shared" si="46"/>
        <v>0</v>
      </c>
      <c r="BQ39" s="214">
        <f t="shared" si="46"/>
        <v>0</v>
      </c>
      <c r="BR39" s="214">
        <f t="shared" si="46"/>
        <v>0</v>
      </c>
      <c r="BS39" s="214">
        <f t="shared" si="46"/>
        <v>0</v>
      </c>
      <c r="BT39" s="214">
        <f t="shared" si="46"/>
        <v>0</v>
      </c>
      <c r="BU39" s="214">
        <f t="shared" si="46"/>
        <v>0</v>
      </c>
      <c r="BV39" s="214">
        <f t="shared" si="46"/>
        <v>0</v>
      </c>
      <c r="BW39" s="214">
        <f t="shared" si="46"/>
        <v>0</v>
      </c>
      <c r="BX39" s="214">
        <f t="shared" si="46"/>
        <v>0</v>
      </c>
      <c r="BY39" s="214">
        <f t="shared" si="46"/>
        <v>0</v>
      </c>
      <c r="BZ39" s="214">
        <f t="shared" si="46"/>
        <v>0</v>
      </c>
      <c r="CA39" s="214">
        <f t="shared" si="46"/>
        <v>0</v>
      </c>
      <c r="CB39" s="214">
        <f t="shared" si="46"/>
        <v>0</v>
      </c>
      <c r="CC39" s="214">
        <f t="shared" si="46"/>
        <v>0</v>
      </c>
      <c r="CD39" s="214">
        <f t="shared" si="46"/>
        <v>0</v>
      </c>
      <c r="CE39" s="214">
        <f t="shared" si="46"/>
        <v>0</v>
      </c>
    </row>
    <row r="40" spans="2:83" ht="24" x14ac:dyDescent="0.25">
      <c r="B40" s="307"/>
      <c r="C40" s="54" t="s">
        <v>20</v>
      </c>
      <c r="E40" s="34">
        <f ca="1">(SUM(W90:AW90)+SUM(W140:AW140))/(SUM(Stock!W90:AW90)+SUM(Stock!W140:AW140))*1000000</f>
        <v>450</v>
      </c>
      <c r="F40" s="63"/>
      <c r="G40" s="16"/>
      <c r="H40" s="16"/>
      <c r="I40" s="16"/>
      <c r="J40" s="16"/>
      <c r="K40" s="16"/>
      <c r="L40" s="16"/>
      <c r="M40" s="16"/>
      <c r="N40" s="16"/>
      <c r="O40" s="16"/>
      <c r="P40" s="16"/>
      <c r="Q40" s="16"/>
      <c r="R40" s="16"/>
      <c r="S40" s="16"/>
      <c r="T40" s="16"/>
      <c r="U40" s="16"/>
      <c r="V40" s="16"/>
      <c r="W40" s="214">
        <f t="shared" ref="W40:BB40" ca="1" si="47">W90+W140</f>
        <v>1.5065814488888889</v>
      </c>
      <c r="X40" s="214">
        <f t="shared" ca="1" si="47"/>
        <v>1.5090365082977133</v>
      </c>
      <c r="Y40" s="214">
        <f t="shared" ca="1" si="47"/>
        <v>1.5018553026709167</v>
      </c>
      <c r="Z40" s="214">
        <f t="shared" ca="1" si="47"/>
        <v>1.4925300124683023</v>
      </c>
      <c r="AA40" s="214">
        <f t="shared" ca="1" si="47"/>
        <v>1.4832047222656877</v>
      </c>
      <c r="AB40" s="214">
        <f t="shared" ca="1" si="47"/>
        <v>1.4738794320630735</v>
      </c>
      <c r="AC40" s="214">
        <f t="shared" ca="1" si="47"/>
        <v>1.4645541418604586</v>
      </c>
      <c r="AD40" s="214">
        <f t="shared" ca="1" si="47"/>
        <v>1.4552288516578444</v>
      </c>
      <c r="AE40" s="214">
        <f t="shared" ca="1" si="47"/>
        <v>1.4459035614552298</v>
      </c>
      <c r="AF40" s="214">
        <f t="shared" ca="1" si="47"/>
        <v>1.4365782712526154</v>
      </c>
      <c r="AG40" s="214">
        <f t="shared" ca="1" si="47"/>
        <v>1.427252981050001</v>
      </c>
      <c r="AH40" s="214">
        <f t="shared" ca="1" si="47"/>
        <v>1.4179276908473863</v>
      </c>
      <c r="AI40" s="214">
        <f t="shared" ca="1" si="47"/>
        <v>1.4086024006447719</v>
      </c>
      <c r="AJ40" s="214">
        <f t="shared" ca="1" si="47"/>
        <v>1.3992771104421573</v>
      </c>
      <c r="AK40" s="214">
        <f t="shared" ca="1" si="47"/>
        <v>1.3899518202395427</v>
      </c>
      <c r="AL40" s="214">
        <f t="shared" ca="1" si="47"/>
        <v>1.3806265300369283</v>
      </c>
      <c r="AM40" s="214">
        <f t="shared" ca="1" si="47"/>
        <v>1.3713012398343138</v>
      </c>
      <c r="AN40" s="214">
        <f t="shared" ca="1" si="47"/>
        <v>1.3619759496316997</v>
      </c>
      <c r="AO40" s="214">
        <f t="shared" ca="1" si="47"/>
        <v>1.2751700999202629</v>
      </c>
      <c r="AP40" s="214">
        <f t="shared" ca="1" si="47"/>
        <v>1.0575606308000014</v>
      </c>
      <c r="AQ40" s="214">
        <f t="shared" ca="1" si="47"/>
        <v>0.79191019966666709</v>
      </c>
      <c r="AR40" s="214">
        <f t="shared" ca="1" si="47"/>
        <v>0.54842560981666666</v>
      </c>
      <c r="AS40" s="214">
        <f t="shared" ca="1" si="47"/>
        <v>0.35269101996666669</v>
      </c>
      <c r="AT40" s="214">
        <f t="shared" ca="1" si="47"/>
        <v>0.20575000000000002</v>
      </c>
      <c r="AU40" s="214">
        <f t="shared" si="47"/>
        <v>0</v>
      </c>
      <c r="AV40" s="214">
        <f t="shared" si="47"/>
        <v>0</v>
      </c>
      <c r="AW40" s="214">
        <f t="shared" si="47"/>
        <v>0</v>
      </c>
      <c r="AX40" s="214">
        <f t="shared" si="47"/>
        <v>0</v>
      </c>
      <c r="AY40" s="214">
        <f t="shared" si="47"/>
        <v>0</v>
      </c>
      <c r="AZ40" s="214">
        <f t="shared" si="47"/>
        <v>0</v>
      </c>
      <c r="BA40" s="214">
        <f t="shared" si="47"/>
        <v>0</v>
      </c>
      <c r="BB40" s="214">
        <f t="shared" si="47"/>
        <v>0</v>
      </c>
      <c r="BC40" s="214">
        <f t="shared" ref="BC40:CE40" si="48">BC90+BC140</f>
        <v>0</v>
      </c>
      <c r="BD40" s="214">
        <f t="shared" si="48"/>
        <v>0</v>
      </c>
      <c r="BE40" s="214">
        <f t="shared" si="48"/>
        <v>0</v>
      </c>
      <c r="BF40" s="214">
        <f t="shared" si="48"/>
        <v>0</v>
      </c>
      <c r="BG40" s="214">
        <f t="shared" si="48"/>
        <v>0</v>
      </c>
      <c r="BH40" s="214">
        <f t="shared" si="48"/>
        <v>0</v>
      </c>
      <c r="BI40" s="214">
        <f t="shared" si="48"/>
        <v>0</v>
      </c>
      <c r="BJ40" s="214">
        <f t="shared" si="48"/>
        <v>0</v>
      </c>
      <c r="BK40" s="214">
        <f t="shared" si="48"/>
        <v>0</v>
      </c>
      <c r="BL40" s="214">
        <f t="shared" si="48"/>
        <v>0</v>
      </c>
      <c r="BM40" s="214">
        <f t="shared" si="48"/>
        <v>0</v>
      </c>
      <c r="BN40" s="214">
        <f t="shared" si="48"/>
        <v>0</v>
      </c>
      <c r="BO40" s="214">
        <f t="shared" si="48"/>
        <v>0</v>
      </c>
      <c r="BP40" s="214">
        <f t="shared" si="48"/>
        <v>0</v>
      </c>
      <c r="BQ40" s="214">
        <f t="shared" si="48"/>
        <v>0</v>
      </c>
      <c r="BR40" s="214">
        <f t="shared" si="48"/>
        <v>0</v>
      </c>
      <c r="BS40" s="214">
        <f t="shared" si="48"/>
        <v>0</v>
      </c>
      <c r="BT40" s="214">
        <f t="shared" si="48"/>
        <v>0</v>
      </c>
      <c r="BU40" s="214">
        <f t="shared" si="48"/>
        <v>0</v>
      </c>
      <c r="BV40" s="214">
        <f t="shared" si="48"/>
        <v>0</v>
      </c>
      <c r="BW40" s="214">
        <f t="shared" si="48"/>
        <v>0</v>
      </c>
      <c r="BX40" s="214">
        <f t="shared" si="48"/>
        <v>0</v>
      </c>
      <c r="BY40" s="214">
        <f t="shared" si="48"/>
        <v>0</v>
      </c>
      <c r="BZ40" s="214">
        <f t="shared" si="48"/>
        <v>0</v>
      </c>
      <c r="CA40" s="214">
        <f t="shared" si="48"/>
        <v>0</v>
      </c>
      <c r="CB40" s="214">
        <f t="shared" si="48"/>
        <v>0</v>
      </c>
      <c r="CC40" s="214">
        <f t="shared" si="48"/>
        <v>0</v>
      </c>
      <c r="CD40" s="214">
        <f t="shared" si="48"/>
        <v>0</v>
      </c>
      <c r="CE40" s="214">
        <f t="shared" si="48"/>
        <v>0</v>
      </c>
    </row>
    <row r="41" spans="2:83" x14ac:dyDescent="0.25">
      <c r="B41" s="307"/>
      <c r="C41" s="3" t="s">
        <v>78</v>
      </c>
      <c r="E41" s="34"/>
      <c r="F41" s="63"/>
      <c r="G41" s="17"/>
      <c r="H41" s="17"/>
      <c r="I41" s="17"/>
      <c r="J41" s="17"/>
      <c r="K41" s="17"/>
      <c r="L41" s="17"/>
      <c r="M41" s="17"/>
      <c r="N41" s="17"/>
      <c r="O41" s="17"/>
      <c r="P41" s="17"/>
      <c r="Q41" s="17"/>
      <c r="R41" s="17"/>
      <c r="S41" s="17"/>
      <c r="T41" s="17"/>
      <c r="U41" s="17"/>
      <c r="V41" s="17"/>
      <c r="W41" s="30">
        <f t="shared" ref="W41:CE41" ca="1" si="49">W39+W40</f>
        <v>1.6787882628682365</v>
      </c>
      <c r="X41" s="30">
        <f t="shared" ca="1" si="49"/>
        <v>1.6816850593982149</v>
      </c>
      <c r="Y41" s="30">
        <f t="shared" ca="1" si="49"/>
        <v>1.6735193479616943</v>
      </c>
      <c r="Z41" s="30">
        <f t="shared" ca="1" si="49"/>
        <v>1.6622414589008656</v>
      </c>
      <c r="AA41" s="30">
        <f t="shared" ca="1" si="49"/>
        <v>1.6504129399825533</v>
      </c>
      <c r="AB41" s="30">
        <f t="shared" ca="1" si="49"/>
        <v>1.6385140889333401</v>
      </c>
      <c r="AC41" s="30">
        <f t="shared" ca="1" si="49"/>
        <v>1.6270504652324778</v>
      </c>
      <c r="AD41" s="30">
        <f t="shared" ca="1" si="49"/>
        <v>1.6160848472530707</v>
      </c>
      <c r="AE41" s="30">
        <f t="shared" ca="1" si="49"/>
        <v>1.6053160972931395</v>
      </c>
      <c r="AF41" s="30">
        <f t="shared" ca="1" si="49"/>
        <v>1.5944925775771672</v>
      </c>
      <c r="AG41" s="30">
        <f t="shared" ca="1" si="49"/>
        <v>1.5834905071643695</v>
      </c>
      <c r="AH41" s="30">
        <f t="shared" ca="1" si="49"/>
        <v>1.5722642808192584</v>
      </c>
      <c r="AI41" s="30">
        <f t="shared" ca="1" si="49"/>
        <v>1.5608574735147296</v>
      </c>
      <c r="AJ41" s="30">
        <f t="shared" ca="1" si="49"/>
        <v>1.5493634964271223</v>
      </c>
      <c r="AK41" s="30">
        <f t="shared" ca="1" si="49"/>
        <v>1.5378379985788864</v>
      </c>
      <c r="AL41" s="30">
        <f t="shared" ca="1" si="49"/>
        <v>1.5262501309552734</v>
      </c>
      <c r="AM41" s="30">
        <f t="shared" ca="1" si="49"/>
        <v>1.5139395027342388</v>
      </c>
      <c r="AN41" s="30">
        <f t="shared" ca="1" si="49"/>
        <v>1.4996466703900024</v>
      </c>
      <c r="AO41" s="30">
        <f t="shared" ca="1" si="49"/>
        <v>1.4012466739384959</v>
      </c>
      <c r="AP41" s="30">
        <f t="shared" ca="1" si="49"/>
        <v>1.1650729000366404</v>
      </c>
      <c r="AQ41" s="30">
        <f t="shared" ca="1" si="49"/>
        <v>0.8782882867576135</v>
      </c>
      <c r="AR41" s="30">
        <f t="shared" ca="1" si="49"/>
        <v>0.61790819617688009</v>
      </c>
      <c r="AS41" s="30">
        <f t="shared" ca="1" si="49"/>
        <v>0.4118586341503</v>
      </c>
      <c r="AT41" s="30">
        <f t="shared" ca="1" si="49"/>
        <v>0.25247499296699999</v>
      </c>
      <c r="AU41" s="30">
        <f t="shared" si="49"/>
        <v>0</v>
      </c>
      <c r="AV41" s="30">
        <f t="shared" si="49"/>
        <v>0</v>
      </c>
      <c r="AW41" s="30">
        <f t="shared" si="49"/>
        <v>0</v>
      </c>
      <c r="AX41" s="30">
        <f t="shared" si="49"/>
        <v>0</v>
      </c>
      <c r="AY41" s="30">
        <f t="shared" si="49"/>
        <v>0</v>
      </c>
      <c r="AZ41" s="30">
        <f t="shared" si="49"/>
        <v>0</v>
      </c>
      <c r="BA41" s="30">
        <f t="shared" si="49"/>
        <v>0</v>
      </c>
      <c r="BB41" s="30">
        <f t="shared" si="49"/>
        <v>0</v>
      </c>
      <c r="BC41" s="30">
        <f t="shared" si="49"/>
        <v>0</v>
      </c>
      <c r="BD41" s="30">
        <f t="shared" si="49"/>
        <v>0</v>
      </c>
      <c r="BE41" s="30">
        <f t="shared" si="49"/>
        <v>0</v>
      </c>
      <c r="BF41" s="30">
        <f t="shared" si="49"/>
        <v>0</v>
      </c>
      <c r="BG41" s="30">
        <f t="shared" si="49"/>
        <v>0</v>
      </c>
      <c r="BH41" s="30">
        <f t="shared" si="49"/>
        <v>0</v>
      </c>
      <c r="BI41" s="30">
        <f t="shared" si="49"/>
        <v>0</v>
      </c>
      <c r="BJ41" s="30">
        <f t="shared" si="49"/>
        <v>0</v>
      </c>
      <c r="BK41" s="30">
        <f t="shared" si="49"/>
        <v>0</v>
      </c>
      <c r="BL41" s="30">
        <f t="shared" si="49"/>
        <v>0</v>
      </c>
      <c r="BM41" s="30">
        <f t="shared" si="49"/>
        <v>0</v>
      </c>
      <c r="BN41" s="30">
        <f t="shared" si="49"/>
        <v>0</v>
      </c>
      <c r="BO41" s="30">
        <f t="shared" si="49"/>
        <v>0</v>
      </c>
      <c r="BP41" s="30">
        <f t="shared" si="49"/>
        <v>0</v>
      </c>
      <c r="BQ41" s="30">
        <f t="shared" si="49"/>
        <v>0</v>
      </c>
      <c r="BR41" s="30">
        <f t="shared" si="49"/>
        <v>0</v>
      </c>
      <c r="BS41" s="30">
        <f t="shared" si="49"/>
        <v>0</v>
      </c>
      <c r="BT41" s="30">
        <f t="shared" si="49"/>
        <v>0</v>
      </c>
      <c r="BU41" s="30">
        <f t="shared" si="49"/>
        <v>0</v>
      </c>
      <c r="BV41" s="30">
        <f t="shared" si="49"/>
        <v>0</v>
      </c>
      <c r="BW41" s="30">
        <f t="shared" si="49"/>
        <v>0</v>
      </c>
      <c r="BX41" s="30">
        <f t="shared" si="49"/>
        <v>0</v>
      </c>
      <c r="BY41" s="30">
        <f t="shared" si="49"/>
        <v>0</v>
      </c>
      <c r="BZ41" s="30">
        <f t="shared" si="49"/>
        <v>0</v>
      </c>
      <c r="CA41" s="30">
        <f t="shared" si="49"/>
        <v>0</v>
      </c>
      <c r="CB41" s="30">
        <f t="shared" si="49"/>
        <v>0</v>
      </c>
      <c r="CC41" s="30">
        <f t="shared" si="49"/>
        <v>0</v>
      </c>
      <c r="CD41" s="30">
        <f t="shared" si="49"/>
        <v>0</v>
      </c>
      <c r="CE41" s="30">
        <f t="shared" si="49"/>
        <v>0</v>
      </c>
    </row>
    <row r="42" spans="2:83" ht="12.6" customHeight="1" x14ac:dyDescent="0.25">
      <c r="B42" s="307" t="s">
        <v>4</v>
      </c>
      <c r="C42" s="54" t="s">
        <v>21</v>
      </c>
      <c r="E42" s="34">
        <f ca="1">(SUM(W92:AW92)+SUM(W142:AW142))/(SUM(Stock!W92:AW92)+SUM(Stock!W142:AW142))*1000000</f>
        <v>4000</v>
      </c>
      <c r="F42" s="63"/>
      <c r="G42" s="16"/>
      <c r="H42" s="16"/>
      <c r="I42" s="16"/>
      <c r="J42" s="16"/>
      <c r="K42" s="16"/>
      <c r="L42" s="16"/>
      <c r="M42" s="16"/>
      <c r="N42" s="16"/>
      <c r="O42" s="16"/>
      <c r="P42" s="16"/>
      <c r="Q42" s="16"/>
      <c r="R42" s="16"/>
      <c r="S42" s="16"/>
      <c r="T42" s="16"/>
      <c r="U42" s="16"/>
      <c r="V42" s="16"/>
      <c r="W42" s="214">
        <f t="shared" ref="W42:BB42" ca="1" si="50">W92+W142</f>
        <v>6.0799999999999993E-2</v>
      </c>
      <c r="X42" s="214">
        <f t="shared" ca="1" si="50"/>
        <v>6.1599999999999995E-2</v>
      </c>
      <c r="Y42" s="214">
        <f t="shared" ca="1" si="50"/>
        <v>6.4000000000000001E-2</v>
      </c>
      <c r="Z42" s="214">
        <f t="shared" ca="1" si="50"/>
        <v>6.7199999999999996E-2</v>
      </c>
      <c r="AA42" s="214">
        <f t="shared" ca="1" si="50"/>
        <v>6.9789600000000007E-2</v>
      </c>
      <c r="AB42" s="214">
        <f t="shared" ca="1" si="50"/>
        <v>7.1158399999999997E-2</v>
      </c>
      <c r="AC42" s="214">
        <f t="shared" ca="1" si="50"/>
        <v>7.1306399999999992E-2</v>
      </c>
      <c r="AD42" s="214">
        <f t="shared" ca="1" si="50"/>
        <v>7.084399999999999E-2</v>
      </c>
      <c r="AE42" s="214">
        <f t="shared" ca="1" si="50"/>
        <v>7.0381599999999989E-2</v>
      </c>
      <c r="AF42" s="214">
        <f t="shared" ca="1" si="50"/>
        <v>7.0825600000000002E-2</v>
      </c>
      <c r="AG42" s="214">
        <f t="shared" ca="1" si="50"/>
        <v>7.1143733333333348E-2</v>
      </c>
      <c r="AH42" s="214">
        <f t="shared" ca="1" si="50"/>
        <v>7.0561333333333337E-2</v>
      </c>
      <c r="AI42" s="214">
        <f t="shared" ca="1" si="50"/>
        <v>6.8759999999999988E-2</v>
      </c>
      <c r="AJ42" s="214">
        <f t="shared" ca="1" si="50"/>
        <v>6.6433333333333344E-2</v>
      </c>
      <c r="AK42" s="214">
        <f t="shared" ca="1" si="50"/>
        <v>6.4154033866666668E-2</v>
      </c>
      <c r="AL42" s="214">
        <f t="shared" ca="1" si="50"/>
        <v>6.0894802133333321E-2</v>
      </c>
      <c r="AM42" s="214">
        <f t="shared" ca="1" si="50"/>
        <v>5.6994304799999992E-2</v>
      </c>
      <c r="AN42" s="214">
        <f t="shared" ca="1" si="50"/>
        <v>5.2654507999999989E-2</v>
      </c>
      <c r="AO42" s="214">
        <f t="shared" ca="1" si="50"/>
        <v>4.8314711199999999E-2</v>
      </c>
      <c r="AP42" s="214">
        <f t="shared" ca="1" si="50"/>
        <v>4.4210379200000004E-2</v>
      </c>
      <c r="AQ42" s="214">
        <f t="shared" ca="1" si="50"/>
        <v>4.0286127466666669E-2</v>
      </c>
      <c r="AR42" s="214">
        <f t="shared" ca="1" si="50"/>
        <v>3.6123368000000003E-2</v>
      </c>
      <c r="AS42" s="214">
        <f t="shared" ca="1" si="50"/>
        <v>3.0270758666666665E-2</v>
      </c>
      <c r="AT42" s="214">
        <f t="shared" ca="1" si="50"/>
        <v>2.2223439999999994E-2</v>
      </c>
      <c r="AU42" s="214">
        <f t="shared" si="50"/>
        <v>0</v>
      </c>
      <c r="AV42" s="214">
        <f t="shared" si="50"/>
        <v>0</v>
      </c>
      <c r="AW42" s="214">
        <f t="shared" si="50"/>
        <v>0</v>
      </c>
      <c r="AX42" s="214">
        <f t="shared" si="50"/>
        <v>0</v>
      </c>
      <c r="AY42" s="214">
        <f t="shared" si="50"/>
        <v>0</v>
      </c>
      <c r="AZ42" s="214">
        <f t="shared" si="50"/>
        <v>0</v>
      </c>
      <c r="BA42" s="214">
        <f t="shared" si="50"/>
        <v>0</v>
      </c>
      <c r="BB42" s="214">
        <f t="shared" si="50"/>
        <v>0</v>
      </c>
      <c r="BC42" s="214">
        <f t="shared" ref="BC42:CE42" si="51">BC92+BC142</f>
        <v>0</v>
      </c>
      <c r="BD42" s="214">
        <f t="shared" si="51"/>
        <v>0</v>
      </c>
      <c r="BE42" s="214">
        <f t="shared" si="51"/>
        <v>0</v>
      </c>
      <c r="BF42" s="214">
        <f t="shared" si="51"/>
        <v>0</v>
      </c>
      <c r="BG42" s="214">
        <f t="shared" si="51"/>
        <v>0</v>
      </c>
      <c r="BH42" s="214">
        <f t="shared" si="51"/>
        <v>0</v>
      </c>
      <c r="BI42" s="214">
        <f t="shared" si="51"/>
        <v>0</v>
      </c>
      <c r="BJ42" s="214">
        <f t="shared" si="51"/>
        <v>0</v>
      </c>
      <c r="BK42" s="214">
        <f t="shared" si="51"/>
        <v>0</v>
      </c>
      <c r="BL42" s="214">
        <f t="shared" si="51"/>
        <v>0</v>
      </c>
      <c r="BM42" s="214">
        <f t="shared" si="51"/>
        <v>0</v>
      </c>
      <c r="BN42" s="214">
        <f t="shared" si="51"/>
        <v>0</v>
      </c>
      <c r="BO42" s="214">
        <f t="shared" si="51"/>
        <v>0</v>
      </c>
      <c r="BP42" s="214">
        <f t="shared" si="51"/>
        <v>0</v>
      </c>
      <c r="BQ42" s="214">
        <f t="shared" si="51"/>
        <v>0</v>
      </c>
      <c r="BR42" s="214">
        <f t="shared" si="51"/>
        <v>0</v>
      </c>
      <c r="BS42" s="214">
        <f t="shared" si="51"/>
        <v>0</v>
      </c>
      <c r="BT42" s="214">
        <f t="shared" si="51"/>
        <v>0</v>
      </c>
      <c r="BU42" s="214">
        <f t="shared" si="51"/>
        <v>0</v>
      </c>
      <c r="BV42" s="214">
        <f t="shared" si="51"/>
        <v>0</v>
      </c>
      <c r="BW42" s="214">
        <f t="shared" si="51"/>
        <v>0</v>
      </c>
      <c r="BX42" s="214">
        <f t="shared" si="51"/>
        <v>0</v>
      </c>
      <c r="BY42" s="214">
        <f t="shared" si="51"/>
        <v>0</v>
      </c>
      <c r="BZ42" s="214">
        <f t="shared" si="51"/>
        <v>0</v>
      </c>
      <c r="CA42" s="214">
        <f t="shared" si="51"/>
        <v>0</v>
      </c>
      <c r="CB42" s="214">
        <f t="shared" si="51"/>
        <v>0</v>
      </c>
      <c r="CC42" s="214">
        <f t="shared" si="51"/>
        <v>0</v>
      </c>
      <c r="CD42" s="214">
        <f t="shared" si="51"/>
        <v>0</v>
      </c>
      <c r="CE42" s="214">
        <f t="shared" si="51"/>
        <v>0</v>
      </c>
    </row>
    <row r="43" spans="2:83" x14ac:dyDescent="0.25">
      <c r="B43" s="307"/>
      <c r="C43" s="54" t="s">
        <v>22</v>
      </c>
      <c r="E43" s="34">
        <f ca="1">(SUM(W93:AW93)+SUM(W143:AW143))/(SUM(Stock!W93:AW93)+SUM(Stock!W143:AW143))*1000000</f>
        <v>4000</v>
      </c>
      <c r="F43" s="63"/>
      <c r="G43" s="16"/>
      <c r="H43" s="16"/>
      <c r="I43" s="16"/>
      <c r="J43" s="16"/>
      <c r="K43" s="16"/>
      <c r="L43" s="16"/>
      <c r="M43" s="16"/>
      <c r="N43" s="16"/>
      <c r="O43" s="16"/>
      <c r="P43" s="16"/>
      <c r="Q43" s="16"/>
      <c r="R43" s="16"/>
      <c r="S43" s="16"/>
      <c r="T43" s="16"/>
      <c r="U43" s="16"/>
      <c r="V43" s="16"/>
      <c r="W43" s="214">
        <f t="shared" ref="W43:BB43" ca="1" si="52">W93+W143</f>
        <v>8.7599999999999997E-2</v>
      </c>
      <c r="X43" s="214">
        <f t="shared" ca="1" si="52"/>
        <v>8.8000000000000009E-2</v>
      </c>
      <c r="Y43" s="214">
        <f t="shared" ca="1" si="52"/>
        <v>8.9200000000000015E-2</v>
      </c>
      <c r="Z43" s="214">
        <f t="shared" ca="1" si="52"/>
        <v>9.1199999999999989E-2</v>
      </c>
      <c r="AA43" s="214">
        <f t="shared" ca="1" si="52"/>
        <v>9.3546933333333318E-2</v>
      </c>
      <c r="AB43" s="214">
        <f t="shared" ca="1" si="52"/>
        <v>9.5787733333333333E-2</v>
      </c>
      <c r="AC43" s="214">
        <f t="shared" ca="1" si="52"/>
        <v>9.7869333333333322E-2</v>
      </c>
      <c r="AD43" s="214">
        <f t="shared" ca="1" si="52"/>
        <v>9.9844799999999984E-2</v>
      </c>
      <c r="AE43" s="214">
        <f t="shared" ca="1" si="52"/>
        <v>0.1017672</v>
      </c>
      <c r="AF43" s="214">
        <f t="shared" ca="1" si="52"/>
        <v>0.10394266666666666</v>
      </c>
      <c r="AG43" s="214">
        <f t="shared" ca="1" si="52"/>
        <v>0.10764293333333333</v>
      </c>
      <c r="AH43" s="214">
        <f t="shared" ca="1" si="52"/>
        <v>0.11257573333333334</v>
      </c>
      <c r="AI43" s="214">
        <f t="shared" ca="1" si="52"/>
        <v>0.11835599999999999</v>
      </c>
      <c r="AJ43" s="214">
        <f t="shared" ca="1" si="52"/>
        <v>0.12292666666666667</v>
      </c>
      <c r="AK43" s="214">
        <f t="shared" ca="1" si="52"/>
        <v>0.12816492640000002</v>
      </c>
      <c r="AL43" s="214">
        <f t="shared" ca="1" si="52"/>
        <v>0.13537437226666665</v>
      </c>
      <c r="AM43" s="214">
        <f t="shared" ca="1" si="52"/>
        <v>0.14614659733333335</v>
      </c>
      <c r="AN43" s="214">
        <f t="shared" ca="1" si="52"/>
        <v>0.1588966752</v>
      </c>
      <c r="AO43" s="214">
        <f t="shared" ca="1" si="52"/>
        <v>0.17245301279999997</v>
      </c>
      <c r="AP43" s="214">
        <f t="shared" ca="1" si="52"/>
        <v>0.18254905767999999</v>
      </c>
      <c r="AQ43" s="214">
        <f t="shared" ca="1" si="52"/>
        <v>0.18666211242666667</v>
      </c>
      <c r="AR43" s="214">
        <f t="shared" ca="1" si="52"/>
        <v>0.18188191730666667</v>
      </c>
      <c r="AS43" s="214">
        <f t="shared" ca="1" si="52"/>
        <v>0.17475663669333333</v>
      </c>
      <c r="AT43" s="214">
        <f t="shared" ca="1" si="52"/>
        <v>0.16882540567999998</v>
      </c>
      <c r="AU43" s="214">
        <f t="shared" si="52"/>
        <v>0</v>
      </c>
      <c r="AV43" s="214">
        <f t="shared" si="52"/>
        <v>0</v>
      </c>
      <c r="AW43" s="214">
        <f t="shared" si="52"/>
        <v>0</v>
      </c>
      <c r="AX43" s="214">
        <f t="shared" si="52"/>
        <v>0</v>
      </c>
      <c r="AY43" s="214">
        <f t="shared" si="52"/>
        <v>0</v>
      </c>
      <c r="AZ43" s="214">
        <f t="shared" si="52"/>
        <v>0</v>
      </c>
      <c r="BA43" s="214">
        <f t="shared" si="52"/>
        <v>0</v>
      </c>
      <c r="BB43" s="214">
        <f t="shared" si="52"/>
        <v>0</v>
      </c>
      <c r="BC43" s="214">
        <f t="shared" ref="BC43:CE43" si="53">BC93+BC143</f>
        <v>0</v>
      </c>
      <c r="BD43" s="214">
        <f t="shared" si="53"/>
        <v>0</v>
      </c>
      <c r="BE43" s="214">
        <f t="shared" si="53"/>
        <v>0</v>
      </c>
      <c r="BF43" s="214">
        <f t="shared" si="53"/>
        <v>0</v>
      </c>
      <c r="BG43" s="214">
        <f t="shared" si="53"/>
        <v>0</v>
      </c>
      <c r="BH43" s="214">
        <f t="shared" si="53"/>
        <v>0</v>
      </c>
      <c r="BI43" s="214">
        <f t="shared" si="53"/>
        <v>0</v>
      </c>
      <c r="BJ43" s="214">
        <f t="shared" si="53"/>
        <v>0</v>
      </c>
      <c r="BK43" s="214">
        <f t="shared" si="53"/>
        <v>0</v>
      </c>
      <c r="BL43" s="214">
        <f t="shared" si="53"/>
        <v>0</v>
      </c>
      <c r="BM43" s="214">
        <f t="shared" si="53"/>
        <v>0</v>
      </c>
      <c r="BN43" s="214">
        <f t="shared" si="53"/>
        <v>0</v>
      </c>
      <c r="BO43" s="214">
        <f t="shared" si="53"/>
        <v>0</v>
      </c>
      <c r="BP43" s="214">
        <f t="shared" si="53"/>
        <v>0</v>
      </c>
      <c r="BQ43" s="214">
        <f t="shared" si="53"/>
        <v>0</v>
      </c>
      <c r="BR43" s="214">
        <f t="shared" si="53"/>
        <v>0</v>
      </c>
      <c r="BS43" s="214">
        <f t="shared" si="53"/>
        <v>0</v>
      </c>
      <c r="BT43" s="214">
        <f t="shared" si="53"/>
        <v>0</v>
      </c>
      <c r="BU43" s="214">
        <f t="shared" si="53"/>
        <v>0</v>
      </c>
      <c r="BV43" s="214">
        <f t="shared" si="53"/>
        <v>0</v>
      </c>
      <c r="BW43" s="214">
        <f t="shared" si="53"/>
        <v>0</v>
      </c>
      <c r="BX43" s="214">
        <f t="shared" si="53"/>
        <v>0</v>
      </c>
      <c r="BY43" s="214">
        <f t="shared" si="53"/>
        <v>0</v>
      </c>
      <c r="BZ43" s="214">
        <f t="shared" si="53"/>
        <v>0</v>
      </c>
      <c r="CA43" s="214">
        <f t="shared" si="53"/>
        <v>0</v>
      </c>
      <c r="CB43" s="214">
        <f t="shared" si="53"/>
        <v>0</v>
      </c>
      <c r="CC43" s="214">
        <f t="shared" si="53"/>
        <v>0</v>
      </c>
      <c r="CD43" s="214">
        <f t="shared" si="53"/>
        <v>0</v>
      </c>
      <c r="CE43" s="214">
        <f t="shared" si="53"/>
        <v>0</v>
      </c>
    </row>
    <row r="44" spans="2:83" x14ac:dyDescent="0.25">
      <c r="B44" s="307"/>
      <c r="C44" s="54" t="s">
        <v>23</v>
      </c>
      <c r="E44" s="34">
        <f ca="1">(SUM(W94:AW94)+SUM(W144:AW144))/(SUM(Stock!W94:AW94)+SUM(Stock!W144:AW144))*1000000</f>
        <v>4000</v>
      </c>
      <c r="F44" s="63"/>
      <c r="G44" s="16"/>
      <c r="H44" s="16"/>
      <c r="I44" s="16"/>
      <c r="J44" s="16"/>
      <c r="K44" s="16"/>
      <c r="L44" s="16"/>
      <c r="M44" s="16"/>
      <c r="N44" s="16"/>
      <c r="O44" s="16"/>
      <c r="P44" s="16"/>
      <c r="Q44" s="16"/>
      <c r="R44" s="16"/>
      <c r="S44" s="16"/>
      <c r="T44" s="16"/>
      <c r="U44" s="16"/>
      <c r="V44" s="16"/>
      <c r="W44" s="214">
        <f t="shared" ref="W44:BB44" ca="1" si="54">W94+W144</f>
        <v>1.2799999999999999E-2</v>
      </c>
      <c r="X44" s="214">
        <f t="shared" ca="1" si="54"/>
        <v>1.3600000000000001E-2</v>
      </c>
      <c r="Y44" s="214">
        <f t="shared" ca="1" si="54"/>
        <v>1.6E-2</v>
      </c>
      <c r="Z44" s="214">
        <f t="shared" ca="1" si="54"/>
        <v>1.9199999999999998E-2</v>
      </c>
      <c r="AA44" s="214">
        <f t="shared" ca="1" si="54"/>
        <v>2.2573066666666666E-2</v>
      </c>
      <c r="AB44" s="214">
        <f t="shared" ca="1" si="54"/>
        <v>2.6292266666666661E-2</v>
      </c>
      <c r="AC44" s="214">
        <f t="shared" ca="1" si="54"/>
        <v>3.0357599999999995E-2</v>
      </c>
      <c r="AD44" s="214">
        <f t="shared" ca="1" si="54"/>
        <v>3.4596000000000002E-2</v>
      </c>
      <c r="AE44" s="214">
        <f t="shared" ca="1" si="54"/>
        <v>3.8834400000000005E-2</v>
      </c>
      <c r="AF44" s="214">
        <f t="shared" ca="1" si="54"/>
        <v>4.4081066666666661E-2</v>
      </c>
      <c r="AG44" s="214">
        <f t="shared" ca="1" si="54"/>
        <v>5.0424266666666655E-2</v>
      </c>
      <c r="AH44" s="214">
        <f t="shared" ca="1" si="54"/>
        <v>5.6789333333333324E-2</v>
      </c>
      <c r="AI44" s="214">
        <f t="shared" ca="1" si="54"/>
        <v>6.2635999999999983E-2</v>
      </c>
      <c r="AJ44" s="214">
        <f t="shared" ca="1" si="54"/>
        <v>6.9577333333333324E-2</v>
      </c>
      <c r="AK44" s="214">
        <f t="shared" ca="1" si="54"/>
        <v>7.9467595999999988E-2</v>
      </c>
      <c r="AL44" s="214">
        <f t="shared" ca="1" si="54"/>
        <v>9.1539717333333326E-2</v>
      </c>
      <c r="AM44" s="214">
        <f t="shared" ca="1" si="54"/>
        <v>0.10409236400000001</v>
      </c>
      <c r="AN44" s="214">
        <f t="shared" ca="1" si="54"/>
        <v>0.11634593999999998</v>
      </c>
      <c r="AO44" s="214">
        <f t="shared" ca="1" si="54"/>
        <v>0.128599516</v>
      </c>
      <c r="AP44" s="214">
        <f t="shared" ca="1" si="54"/>
        <v>0.144815316</v>
      </c>
      <c r="AQ44" s="214">
        <f t="shared" ca="1" si="54"/>
        <v>0.16358471599999996</v>
      </c>
      <c r="AR44" s="214">
        <f t="shared" ca="1" si="54"/>
        <v>0.17720166266666662</v>
      </c>
      <c r="AS44" s="214">
        <f t="shared" ca="1" si="54"/>
        <v>0.17163708799999997</v>
      </c>
      <c r="AT44" s="214">
        <f t="shared" ca="1" si="54"/>
        <v>0.14600118266666667</v>
      </c>
      <c r="AU44" s="214">
        <f t="shared" si="54"/>
        <v>0</v>
      </c>
      <c r="AV44" s="214">
        <f t="shared" si="54"/>
        <v>0</v>
      </c>
      <c r="AW44" s="214">
        <f t="shared" si="54"/>
        <v>0</v>
      </c>
      <c r="AX44" s="214">
        <f t="shared" si="54"/>
        <v>0</v>
      </c>
      <c r="AY44" s="214">
        <f t="shared" si="54"/>
        <v>0</v>
      </c>
      <c r="AZ44" s="214">
        <f t="shared" si="54"/>
        <v>0</v>
      </c>
      <c r="BA44" s="214">
        <f t="shared" si="54"/>
        <v>0</v>
      </c>
      <c r="BB44" s="214">
        <f t="shared" si="54"/>
        <v>0</v>
      </c>
      <c r="BC44" s="214">
        <f t="shared" ref="BC44:CE44" si="55">BC94+BC144</f>
        <v>0</v>
      </c>
      <c r="BD44" s="214">
        <f t="shared" si="55"/>
        <v>0</v>
      </c>
      <c r="BE44" s="214">
        <f t="shared" si="55"/>
        <v>0</v>
      </c>
      <c r="BF44" s="214">
        <f t="shared" si="55"/>
        <v>0</v>
      </c>
      <c r="BG44" s="214">
        <f t="shared" si="55"/>
        <v>0</v>
      </c>
      <c r="BH44" s="214">
        <f t="shared" si="55"/>
        <v>0</v>
      </c>
      <c r="BI44" s="214">
        <f t="shared" si="55"/>
        <v>0</v>
      </c>
      <c r="BJ44" s="214">
        <f t="shared" si="55"/>
        <v>0</v>
      </c>
      <c r="BK44" s="214">
        <f t="shared" si="55"/>
        <v>0</v>
      </c>
      <c r="BL44" s="214">
        <f t="shared" si="55"/>
        <v>0</v>
      </c>
      <c r="BM44" s="214">
        <f t="shared" si="55"/>
        <v>0</v>
      </c>
      <c r="BN44" s="214">
        <f t="shared" si="55"/>
        <v>0</v>
      </c>
      <c r="BO44" s="214">
        <f t="shared" si="55"/>
        <v>0</v>
      </c>
      <c r="BP44" s="214">
        <f t="shared" si="55"/>
        <v>0</v>
      </c>
      <c r="BQ44" s="214">
        <f t="shared" si="55"/>
        <v>0</v>
      </c>
      <c r="BR44" s="214">
        <f t="shared" si="55"/>
        <v>0</v>
      </c>
      <c r="BS44" s="214">
        <f t="shared" si="55"/>
        <v>0</v>
      </c>
      <c r="BT44" s="214">
        <f t="shared" si="55"/>
        <v>0</v>
      </c>
      <c r="BU44" s="214">
        <f t="shared" si="55"/>
        <v>0</v>
      </c>
      <c r="BV44" s="214">
        <f t="shared" si="55"/>
        <v>0</v>
      </c>
      <c r="BW44" s="214">
        <f t="shared" si="55"/>
        <v>0</v>
      </c>
      <c r="BX44" s="214">
        <f t="shared" si="55"/>
        <v>0</v>
      </c>
      <c r="BY44" s="214">
        <f t="shared" si="55"/>
        <v>0</v>
      </c>
      <c r="BZ44" s="214">
        <f t="shared" si="55"/>
        <v>0</v>
      </c>
      <c r="CA44" s="214">
        <f t="shared" si="55"/>
        <v>0</v>
      </c>
      <c r="CB44" s="214">
        <f t="shared" si="55"/>
        <v>0</v>
      </c>
      <c r="CC44" s="214">
        <f t="shared" si="55"/>
        <v>0</v>
      </c>
      <c r="CD44" s="214">
        <f t="shared" si="55"/>
        <v>0</v>
      </c>
      <c r="CE44" s="214">
        <f t="shared" si="55"/>
        <v>0</v>
      </c>
    </row>
    <row r="45" spans="2:83" x14ac:dyDescent="0.25">
      <c r="B45" s="307"/>
      <c r="C45" s="3" t="s">
        <v>79</v>
      </c>
      <c r="E45" s="34"/>
      <c r="F45" s="63"/>
      <c r="G45" s="16"/>
      <c r="H45" s="16"/>
      <c r="I45" s="16"/>
      <c r="J45" s="16"/>
      <c r="K45" s="16"/>
      <c r="L45" s="16"/>
      <c r="M45" s="16"/>
      <c r="N45" s="16"/>
      <c r="O45" s="16"/>
      <c r="P45" s="16"/>
      <c r="Q45" s="16"/>
      <c r="R45" s="16"/>
      <c r="S45" s="16"/>
      <c r="T45" s="16"/>
      <c r="U45" s="16"/>
      <c r="V45" s="16"/>
      <c r="W45" s="30">
        <f t="shared" ref="W45:CE45" ca="1" si="56">SUM(W42:W44)</f>
        <v>0.16119999999999998</v>
      </c>
      <c r="X45" s="30">
        <f t="shared" ca="1" si="56"/>
        <v>0.16320000000000001</v>
      </c>
      <c r="Y45" s="30">
        <f t="shared" ca="1" si="56"/>
        <v>0.16920000000000002</v>
      </c>
      <c r="Z45" s="30">
        <f t="shared" ca="1" si="56"/>
        <v>0.17759999999999998</v>
      </c>
      <c r="AA45" s="30">
        <f t="shared" ca="1" si="56"/>
        <v>0.18590959999999998</v>
      </c>
      <c r="AB45" s="30">
        <f t="shared" ca="1" si="56"/>
        <v>0.19323839999999998</v>
      </c>
      <c r="AC45" s="30">
        <f t="shared" ca="1" si="56"/>
        <v>0.19953333333333328</v>
      </c>
      <c r="AD45" s="30">
        <f t="shared" ca="1" si="56"/>
        <v>0.20528479999999999</v>
      </c>
      <c r="AE45" s="30">
        <f t="shared" ca="1" si="56"/>
        <v>0.21098319999999998</v>
      </c>
      <c r="AF45" s="30">
        <f t="shared" ca="1" si="56"/>
        <v>0.21884933333333334</v>
      </c>
      <c r="AG45" s="30">
        <f t="shared" ca="1" si="56"/>
        <v>0.22921093333333334</v>
      </c>
      <c r="AH45" s="30">
        <f t="shared" ca="1" si="56"/>
        <v>0.23992640000000001</v>
      </c>
      <c r="AI45" s="30">
        <f t="shared" ca="1" si="56"/>
        <v>0.24975199999999997</v>
      </c>
      <c r="AJ45" s="30">
        <f t="shared" ca="1" si="56"/>
        <v>0.25893733333333335</v>
      </c>
      <c r="AK45" s="30">
        <f t="shared" ca="1" si="56"/>
        <v>0.27178655626666665</v>
      </c>
      <c r="AL45" s="30">
        <f t="shared" ca="1" si="56"/>
        <v>0.28780889173333329</v>
      </c>
      <c r="AM45" s="30">
        <f t="shared" ca="1" si="56"/>
        <v>0.30723326613333335</v>
      </c>
      <c r="AN45" s="30">
        <f t="shared" ca="1" si="56"/>
        <v>0.32789712319999997</v>
      </c>
      <c r="AO45" s="30">
        <f t="shared" ca="1" si="56"/>
        <v>0.34936723999999997</v>
      </c>
      <c r="AP45" s="30">
        <f t="shared" ca="1" si="56"/>
        <v>0.37157475287999997</v>
      </c>
      <c r="AQ45" s="30">
        <f t="shared" ca="1" si="56"/>
        <v>0.39053295589333331</v>
      </c>
      <c r="AR45" s="30">
        <f t="shared" ca="1" si="56"/>
        <v>0.39520694797333333</v>
      </c>
      <c r="AS45" s="30">
        <f t="shared" ca="1" si="56"/>
        <v>0.37666448335999997</v>
      </c>
      <c r="AT45" s="30">
        <f t="shared" ca="1" si="56"/>
        <v>0.33705002834666664</v>
      </c>
      <c r="AU45" s="30">
        <f t="shared" si="56"/>
        <v>0</v>
      </c>
      <c r="AV45" s="30">
        <f t="shared" si="56"/>
        <v>0</v>
      </c>
      <c r="AW45" s="30">
        <f t="shared" si="56"/>
        <v>0</v>
      </c>
      <c r="AX45" s="30">
        <f t="shared" si="56"/>
        <v>0</v>
      </c>
      <c r="AY45" s="30">
        <f t="shared" si="56"/>
        <v>0</v>
      </c>
      <c r="AZ45" s="30">
        <f t="shared" si="56"/>
        <v>0</v>
      </c>
      <c r="BA45" s="30">
        <f t="shared" si="56"/>
        <v>0</v>
      </c>
      <c r="BB45" s="30">
        <f t="shared" si="56"/>
        <v>0</v>
      </c>
      <c r="BC45" s="30">
        <f t="shared" si="56"/>
        <v>0</v>
      </c>
      <c r="BD45" s="30">
        <f t="shared" si="56"/>
        <v>0</v>
      </c>
      <c r="BE45" s="30">
        <f t="shared" si="56"/>
        <v>0</v>
      </c>
      <c r="BF45" s="30">
        <f t="shared" si="56"/>
        <v>0</v>
      </c>
      <c r="BG45" s="30">
        <f t="shared" si="56"/>
        <v>0</v>
      </c>
      <c r="BH45" s="30">
        <f t="shared" si="56"/>
        <v>0</v>
      </c>
      <c r="BI45" s="30">
        <f t="shared" si="56"/>
        <v>0</v>
      </c>
      <c r="BJ45" s="30">
        <f t="shared" si="56"/>
        <v>0</v>
      </c>
      <c r="BK45" s="30">
        <f t="shared" si="56"/>
        <v>0</v>
      </c>
      <c r="BL45" s="30">
        <f t="shared" si="56"/>
        <v>0</v>
      </c>
      <c r="BM45" s="30">
        <f t="shared" si="56"/>
        <v>0</v>
      </c>
      <c r="BN45" s="30">
        <f t="shared" si="56"/>
        <v>0</v>
      </c>
      <c r="BO45" s="30">
        <f t="shared" si="56"/>
        <v>0</v>
      </c>
      <c r="BP45" s="30">
        <f t="shared" si="56"/>
        <v>0</v>
      </c>
      <c r="BQ45" s="30">
        <f t="shared" si="56"/>
        <v>0</v>
      </c>
      <c r="BR45" s="30">
        <f t="shared" si="56"/>
        <v>0</v>
      </c>
      <c r="BS45" s="30">
        <f t="shared" si="56"/>
        <v>0</v>
      </c>
      <c r="BT45" s="30">
        <f t="shared" si="56"/>
        <v>0</v>
      </c>
      <c r="BU45" s="30">
        <f t="shared" si="56"/>
        <v>0</v>
      </c>
      <c r="BV45" s="30">
        <f t="shared" si="56"/>
        <v>0</v>
      </c>
      <c r="BW45" s="30">
        <f t="shared" si="56"/>
        <v>0</v>
      </c>
      <c r="BX45" s="30">
        <f t="shared" si="56"/>
        <v>0</v>
      </c>
      <c r="BY45" s="30">
        <f t="shared" si="56"/>
        <v>0</v>
      </c>
      <c r="BZ45" s="30">
        <f t="shared" si="56"/>
        <v>0</v>
      </c>
      <c r="CA45" s="30">
        <f t="shared" si="56"/>
        <v>0</v>
      </c>
      <c r="CB45" s="30">
        <f t="shared" si="56"/>
        <v>0</v>
      </c>
      <c r="CC45" s="30">
        <f t="shared" si="56"/>
        <v>0</v>
      </c>
      <c r="CD45" s="30">
        <f t="shared" si="56"/>
        <v>0</v>
      </c>
      <c r="CE45" s="30">
        <f t="shared" si="56"/>
        <v>0</v>
      </c>
    </row>
    <row r="46" spans="2:83" x14ac:dyDescent="0.25">
      <c r="B46" s="307" t="s">
        <v>5</v>
      </c>
      <c r="C46" s="54" t="s">
        <v>24</v>
      </c>
      <c r="E46" s="34">
        <f ca="1">(SUM(W96:AW96)+SUM(W146:AW146))/(SUM(Stock!W96:AW96)+SUM(Stock!W146:AW146))*1000000</f>
        <v>530.54039085662373</v>
      </c>
      <c r="F46" s="63"/>
      <c r="W46" s="214">
        <f t="shared" ref="W46:BB46" si="57">W96+W146</f>
        <v>0</v>
      </c>
      <c r="X46" s="214">
        <f t="shared" si="57"/>
        <v>0</v>
      </c>
      <c r="Y46" s="214">
        <f t="shared" si="57"/>
        <v>0</v>
      </c>
      <c r="Z46" s="214">
        <f t="shared" si="57"/>
        <v>0</v>
      </c>
      <c r="AA46" s="214">
        <f t="shared" si="57"/>
        <v>0</v>
      </c>
      <c r="AB46" s="214">
        <f t="shared" si="57"/>
        <v>0</v>
      </c>
      <c r="AC46" s="214">
        <f t="shared" si="57"/>
        <v>0</v>
      </c>
      <c r="AD46" s="214">
        <f t="shared" si="57"/>
        <v>0</v>
      </c>
      <c r="AE46" s="214">
        <f t="shared" si="57"/>
        <v>0</v>
      </c>
      <c r="AF46" s="214">
        <f t="shared" si="57"/>
        <v>0</v>
      </c>
      <c r="AG46" s="214">
        <f t="shared" si="57"/>
        <v>0</v>
      </c>
      <c r="AH46" s="214">
        <f t="shared" si="57"/>
        <v>0</v>
      </c>
      <c r="AI46" s="214">
        <f t="shared" si="57"/>
        <v>0</v>
      </c>
      <c r="AJ46" s="214">
        <f t="shared" si="57"/>
        <v>0</v>
      </c>
      <c r="AK46" s="214">
        <f t="shared" si="57"/>
        <v>0</v>
      </c>
      <c r="AL46" s="214">
        <f t="shared" si="57"/>
        <v>0</v>
      </c>
      <c r="AM46" s="214">
        <f t="shared" si="57"/>
        <v>0</v>
      </c>
      <c r="AN46" s="214">
        <f t="shared" si="57"/>
        <v>0</v>
      </c>
      <c r="AO46" s="214">
        <f t="shared" si="57"/>
        <v>0</v>
      </c>
      <c r="AP46" s="214">
        <f t="shared" ca="1" si="57"/>
        <v>1.9837967999999997E-3</v>
      </c>
      <c r="AQ46" s="214">
        <f t="shared" ca="1" si="57"/>
        <v>4.8872367999999999E-3</v>
      </c>
      <c r="AR46" s="214">
        <f t="shared" ca="1" si="57"/>
        <v>1.0299000399160027E-2</v>
      </c>
      <c r="AS46" s="214">
        <f t="shared" ca="1" si="57"/>
        <v>1.9920056192715186E-2</v>
      </c>
      <c r="AT46" s="214">
        <f t="shared" ca="1" si="57"/>
        <v>4.4273428383237855E-2</v>
      </c>
      <c r="AU46" s="214">
        <f t="shared" si="57"/>
        <v>0</v>
      </c>
      <c r="AV46" s="214">
        <f t="shared" si="57"/>
        <v>0</v>
      </c>
      <c r="AW46" s="214">
        <f t="shared" si="57"/>
        <v>0</v>
      </c>
      <c r="AX46" s="214">
        <f t="shared" si="57"/>
        <v>0</v>
      </c>
      <c r="AY46" s="214">
        <f t="shared" si="57"/>
        <v>0</v>
      </c>
      <c r="AZ46" s="214">
        <f t="shared" si="57"/>
        <v>0</v>
      </c>
      <c r="BA46" s="214">
        <f t="shared" si="57"/>
        <v>0</v>
      </c>
      <c r="BB46" s="214">
        <f t="shared" si="57"/>
        <v>0</v>
      </c>
      <c r="BC46" s="214">
        <f t="shared" ref="BC46:CE46" si="58">BC96+BC146</f>
        <v>0</v>
      </c>
      <c r="BD46" s="214">
        <f t="shared" si="58"/>
        <v>0</v>
      </c>
      <c r="BE46" s="214">
        <f t="shared" si="58"/>
        <v>0</v>
      </c>
      <c r="BF46" s="214">
        <f t="shared" si="58"/>
        <v>0</v>
      </c>
      <c r="BG46" s="214">
        <f t="shared" si="58"/>
        <v>0</v>
      </c>
      <c r="BH46" s="214">
        <f t="shared" si="58"/>
        <v>0</v>
      </c>
      <c r="BI46" s="214">
        <f t="shared" si="58"/>
        <v>0</v>
      </c>
      <c r="BJ46" s="214">
        <f t="shared" si="58"/>
        <v>0</v>
      </c>
      <c r="BK46" s="214">
        <f t="shared" si="58"/>
        <v>0</v>
      </c>
      <c r="BL46" s="214">
        <f t="shared" si="58"/>
        <v>0</v>
      </c>
      <c r="BM46" s="214">
        <f t="shared" si="58"/>
        <v>0</v>
      </c>
      <c r="BN46" s="214">
        <f t="shared" si="58"/>
        <v>0</v>
      </c>
      <c r="BO46" s="214">
        <f t="shared" si="58"/>
        <v>0</v>
      </c>
      <c r="BP46" s="214">
        <f t="shared" si="58"/>
        <v>0</v>
      </c>
      <c r="BQ46" s="214">
        <f t="shared" si="58"/>
        <v>0</v>
      </c>
      <c r="BR46" s="214">
        <f t="shared" si="58"/>
        <v>0</v>
      </c>
      <c r="BS46" s="214">
        <f t="shared" si="58"/>
        <v>0</v>
      </c>
      <c r="BT46" s="214">
        <f t="shared" si="58"/>
        <v>0</v>
      </c>
      <c r="BU46" s="214">
        <f t="shared" si="58"/>
        <v>0</v>
      </c>
      <c r="BV46" s="214">
        <f t="shared" si="58"/>
        <v>0</v>
      </c>
      <c r="BW46" s="214">
        <f t="shared" si="58"/>
        <v>0</v>
      </c>
      <c r="BX46" s="214">
        <f t="shared" si="58"/>
        <v>0</v>
      </c>
      <c r="BY46" s="214">
        <f t="shared" si="58"/>
        <v>0</v>
      </c>
      <c r="BZ46" s="214">
        <f t="shared" si="58"/>
        <v>0</v>
      </c>
      <c r="CA46" s="214">
        <f t="shared" si="58"/>
        <v>0</v>
      </c>
      <c r="CB46" s="214">
        <f t="shared" si="58"/>
        <v>0</v>
      </c>
      <c r="CC46" s="214">
        <f t="shared" si="58"/>
        <v>0</v>
      </c>
      <c r="CD46" s="214">
        <f t="shared" si="58"/>
        <v>0</v>
      </c>
      <c r="CE46" s="214">
        <f t="shared" si="58"/>
        <v>0</v>
      </c>
    </row>
    <row r="47" spans="2:83" x14ac:dyDescent="0.25">
      <c r="B47" s="307"/>
      <c r="C47" s="54" t="s">
        <v>25</v>
      </c>
      <c r="E47" s="34">
        <f ca="1">(SUM(W97:AW97)+SUM(W147:AW147))/(SUM(Stock!W97:AW97)+SUM(Stock!W147:AW147))*1000000</f>
        <v>581.62833945082866</v>
      </c>
      <c r="F47" s="63"/>
      <c r="W47" s="214">
        <f t="shared" ref="W47:BB47" si="59">W97+W147</f>
        <v>0</v>
      </c>
      <c r="X47" s="214">
        <f t="shared" si="59"/>
        <v>0</v>
      </c>
      <c r="Y47" s="214">
        <f t="shared" si="59"/>
        <v>0</v>
      </c>
      <c r="Z47" s="214">
        <f t="shared" si="59"/>
        <v>0</v>
      </c>
      <c r="AA47" s="214">
        <f t="shared" si="59"/>
        <v>0</v>
      </c>
      <c r="AB47" s="214">
        <f t="shared" si="59"/>
        <v>0</v>
      </c>
      <c r="AC47" s="214">
        <f t="shared" si="59"/>
        <v>0</v>
      </c>
      <c r="AD47" s="214">
        <f t="shared" si="59"/>
        <v>0</v>
      </c>
      <c r="AE47" s="214">
        <f t="shared" si="59"/>
        <v>0</v>
      </c>
      <c r="AF47" s="214">
        <f t="shared" si="59"/>
        <v>0</v>
      </c>
      <c r="AG47" s="214">
        <f t="shared" si="59"/>
        <v>0</v>
      </c>
      <c r="AH47" s="214">
        <f t="shared" si="59"/>
        <v>0</v>
      </c>
      <c r="AI47" s="214">
        <f t="shared" si="59"/>
        <v>0</v>
      </c>
      <c r="AJ47" s="214">
        <f t="shared" si="59"/>
        <v>0</v>
      </c>
      <c r="AK47" s="214">
        <f t="shared" si="59"/>
        <v>0</v>
      </c>
      <c r="AL47" s="214">
        <f t="shared" si="59"/>
        <v>0</v>
      </c>
      <c r="AM47" s="214">
        <f t="shared" si="59"/>
        <v>0</v>
      </c>
      <c r="AN47" s="214">
        <f t="shared" si="59"/>
        <v>0</v>
      </c>
      <c r="AO47" s="214">
        <f t="shared" si="59"/>
        <v>0</v>
      </c>
      <c r="AP47" s="214">
        <f t="shared" ca="1" si="59"/>
        <v>8.8296615749999981E-4</v>
      </c>
      <c r="AQ47" s="214">
        <f t="shared" ca="1" si="59"/>
        <v>2.2099134105000003E-3</v>
      </c>
      <c r="AR47" s="214">
        <f t="shared" ca="1" si="59"/>
        <v>5.7071869124999995E-3</v>
      </c>
      <c r="AS47" s="214">
        <f t="shared" ca="1" si="59"/>
        <v>1.2742737310999999E-2</v>
      </c>
      <c r="AT47" s="214">
        <f t="shared" ca="1" si="59"/>
        <v>3.9821707660999996E-2</v>
      </c>
      <c r="AU47" s="214">
        <f t="shared" si="59"/>
        <v>0</v>
      </c>
      <c r="AV47" s="214">
        <f t="shared" si="59"/>
        <v>0</v>
      </c>
      <c r="AW47" s="214">
        <f t="shared" si="59"/>
        <v>0</v>
      </c>
      <c r="AX47" s="214">
        <f t="shared" si="59"/>
        <v>0</v>
      </c>
      <c r="AY47" s="214">
        <f t="shared" si="59"/>
        <v>0</v>
      </c>
      <c r="AZ47" s="214">
        <f t="shared" si="59"/>
        <v>0</v>
      </c>
      <c r="BA47" s="214">
        <f t="shared" si="59"/>
        <v>0</v>
      </c>
      <c r="BB47" s="214">
        <f t="shared" si="59"/>
        <v>0</v>
      </c>
      <c r="BC47" s="214">
        <f t="shared" ref="BC47:CE47" si="60">BC97+BC147</f>
        <v>0</v>
      </c>
      <c r="BD47" s="214">
        <f t="shared" si="60"/>
        <v>0</v>
      </c>
      <c r="BE47" s="214">
        <f t="shared" si="60"/>
        <v>0</v>
      </c>
      <c r="BF47" s="214">
        <f t="shared" si="60"/>
        <v>0</v>
      </c>
      <c r="BG47" s="214">
        <f t="shared" si="60"/>
        <v>0</v>
      </c>
      <c r="BH47" s="214">
        <f t="shared" si="60"/>
        <v>0</v>
      </c>
      <c r="BI47" s="214">
        <f t="shared" si="60"/>
        <v>0</v>
      </c>
      <c r="BJ47" s="214">
        <f t="shared" si="60"/>
        <v>0</v>
      </c>
      <c r="BK47" s="214">
        <f t="shared" si="60"/>
        <v>0</v>
      </c>
      <c r="BL47" s="214">
        <f t="shared" si="60"/>
        <v>0</v>
      </c>
      <c r="BM47" s="214">
        <f t="shared" si="60"/>
        <v>0</v>
      </c>
      <c r="BN47" s="214">
        <f t="shared" si="60"/>
        <v>0</v>
      </c>
      <c r="BO47" s="214">
        <f t="shared" si="60"/>
        <v>0</v>
      </c>
      <c r="BP47" s="214">
        <f t="shared" si="60"/>
        <v>0</v>
      </c>
      <c r="BQ47" s="214">
        <f t="shared" si="60"/>
        <v>0</v>
      </c>
      <c r="BR47" s="214">
        <f t="shared" si="60"/>
        <v>0</v>
      </c>
      <c r="BS47" s="214">
        <f t="shared" si="60"/>
        <v>0</v>
      </c>
      <c r="BT47" s="214">
        <f t="shared" si="60"/>
        <v>0</v>
      </c>
      <c r="BU47" s="214">
        <f t="shared" si="60"/>
        <v>0</v>
      </c>
      <c r="BV47" s="214">
        <f t="shared" si="60"/>
        <v>0</v>
      </c>
      <c r="BW47" s="214">
        <f t="shared" si="60"/>
        <v>0</v>
      </c>
      <c r="BX47" s="214">
        <f t="shared" si="60"/>
        <v>0</v>
      </c>
      <c r="BY47" s="214">
        <f t="shared" si="60"/>
        <v>0</v>
      </c>
      <c r="BZ47" s="214">
        <f t="shared" si="60"/>
        <v>0</v>
      </c>
      <c r="CA47" s="214">
        <f t="shared" si="60"/>
        <v>0</v>
      </c>
      <c r="CB47" s="214">
        <f t="shared" si="60"/>
        <v>0</v>
      </c>
      <c r="CC47" s="214">
        <f t="shared" si="60"/>
        <v>0</v>
      </c>
      <c r="CD47" s="214">
        <f t="shared" si="60"/>
        <v>0</v>
      </c>
      <c r="CE47" s="214">
        <f t="shared" si="60"/>
        <v>0</v>
      </c>
    </row>
    <row r="48" spans="2:83" x14ac:dyDescent="0.25">
      <c r="B48" s="307"/>
      <c r="C48" s="3" t="s">
        <v>80</v>
      </c>
      <c r="E48" s="34"/>
      <c r="F48" s="63"/>
      <c r="W48" s="30">
        <f>SUM(W46:W47)</f>
        <v>0</v>
      </c>
      <c r="X48" s="30">
        <f t="shared" ref="X48:CE48" si="61">SUM(X46:X47)</f>
        <v>0</v>
      </c>
      <c r="Y48" s="30">
        <f t="shared" si="61"/>
        <v>0</v>
      </c>
      <c r="Z48" s="30">
        <f t="shared" si="61"/>
        <v>0</v>
      </c>
      <c r="AA48" s="30">
        <f t="shared" si="61"/>
        <v>0</v>
      </c>
      <c r="AB48" s="30">
        <f t="shared" si="61"/>
        <v>0</v>
      </c>
      <c r="AC48" s="30">
        <f t="shared" si="61"/>
        <v>0</v>
      </c>
      <c r="AD48" s="30">
        <f t="shared" si="61"/>
        <v>0</v>
      </c>
      <c r="AE48" s="30">
        <f t="shared" si="61"/>
        <v>0</v>
      </c>
      <c r="AF48" s="30">
        <f t="shared" si="61"/>
        <v>0</v>
      </c>
      <c r="AG48" s="30">
        <f t="shared" si="61"/>
        <v>0</v>
      </c>
      <c r="AH48" s="30">
        <f t="shared" si="61"/>
        <v>0</v>
      </c>
      <c r="AI48" s="30">
        <f t="shared" si="61"/>
        <v>0</v>
      </c>
      <c r="AJ48" s="30">
        <f t="shared" si="61"/>
        <v>0</v>
      </c>
      <c r="AK48" s="30">
        <f t="shared" si="61"/>
        <v>0</v>
      </c>
      <c r="AL48" s="30">
        <f t="shared" si="61"/>
        <v>0</v>
      </c>
      <c r="AM48" s="30">
        <f t="shared" si="61"/>
        <v>0</v>
      </c>
      <c r="AN48" s="30">
        <f t="shared" si="61"/>
        <v>0</v>
      </c>
      <c r="AO48" s="30">
        <f t="shared" si="61"/>
        <v>0</v>
      </c>
      <c r="AP48" s="30">
        <f t="shared" ca="1" si="61"/>
        <v>2.8667629574999996E-3</v>
      </c>
      <c r="AQ48" s="30">
        <f t="shared" ca="1" si="61"/>
        <v>7.0971502105000002E-3</v>
      </c>
      <c r="AR48" s="30">
        <f t="shared" ca="1" si="61"/>
        <v>1.6006187311660026E-2</v>
      </c>
      <c r="AS48" s="30">
        <f t="shared" ca="1" si="61"/>
        <v>3.2662793503715183E-2</v>
      </c>
      <c r="AT48" s="30">
        <f t="shared" ca="1" si="61"/>
        <v>8.409513604423785E-2</v>
      </c>
      <c r="AU48" s="30">
        <f t="shared" si="61"/>
        <v>0</v>
      </c>
      <c r="AV48" s="30">
        <f t="shared" si="61"/>
        <v>0</v>
      </c>
      <c r="AW48" s="30">
        <f t="shared" si="61"/>
        <v>0</v>
      </c>
      <c r="AX48" s="30">
        <f t="shared" si="61"/>
        <v>0</v>
      </c>
      <c r="AY48" s="30">
        <f t="shared" si="61"/>
        <v>0</v>
      </c>
      <c r="AZ48" s="30">
        <f t="shared" si="61"/>
        <v>0</v>
      </c>
      <c r="BA48" s="30">
        <f t="shared" si="61"/>
        <v>0</v>
      </c>
      <c r="BB48" s="30">
        <f t="shared" si="61"/>
        <v>0</v>
      </c>
      <c r="BC48" s="30">
        <f t="shared" si="61"/>
        <v>0</v>
      </c>
      <c r="BD48" s="30">
        <f t="shared" si="61"/>
        <v>0</v>
      </c>
      <c r="BE48" s="30">
        <f t="shared" si="61"/>
        <v>0</v>
      </c>
      <c r="BF48" s="30">
        <f t="shared" si="61"/>
        <v>0</v>
      </c>
      <c r="BG48" s="30">
        <f t="shared" si="61"/>
        <v>0</v>
      </c>
      <c r="BH48" s="30">
        <f t="shared" si="61"/>
        <v>0</v>
      </c>
      <c r="BI48" s="30">
        <f t="shared" si="61"/>
        <v>0</v>
      </c>
      <c r="BJ48" s="30">
        <f t="shared" si="61"/>
        <v>0</v>
      </c>
      <c r="BK48" s="30">
        <f t="shared" si="61"/>
        <v>0</v>
      </c>
      <c r="BL48" s="30">
        <f t="shared" si="61"/>
        <v>0</v>
      </c>
      <c r="BM48" s="30">
        <f t="shared" si="61"/>
        <v>0</v>
      </c>
      <c r="BN48" s="30">
        <f t="shared" si="61"/>
        <v>0</v>
      </c>
      <c r="BO48" s="30">
        <f t="shared" si="61"/>
        <v>0</v>
      </c>
      <c r="BP48" s="30">
        <f t="shared" si="61"/>
        <v>0</v>
      </c>
      <c r="BQ48" s="30">
        <f t="shared" si="61"/>
        <v>0</v>
      </c>
      <c r="BR48" s="30">
        <f t="shared" si="61"/>
        <v>0</v>
      </c>
      <c r="BS48" s="30">
        <f t="shared" si="61"/>
        <v>0</v>
      </c>
      <c r="BT48" s="30">
        <f t="shared" si="61"/>
        <v>0</v>
      </c>
      <c r="BU48" s="30">
        <f t="shared" si="61"/>
        <v>0</v>
      </c>
      <c r="BV48" s="30">
        <f t="shared" si="61"/>
        <v>0</v>
      </c>
      <c r="BW48" s="30">
        <f t="shared" si="61"/>
        <v>0</v>
      </c>
      <c r="BX48" s="30">
        <f t="shared" si="61"/>
        <v>0</v>
      </c>
      <c r="BY48" s="30">
        <f t="shared" si="61"/>
        <v>0</v>
      </c>
      <c r="BZ48" s="30">
        <f t="shared" si="61"/>
        <v>0</v>
      </c>
      <c r="CA48" s="30">
        <f t="shared" si="61"/>
        <v>0</v>
      </c>
      <c r="CB48" s="30">
        <f t="shared" si="61"/>
        <v>0</v>
      </c>
      <c r="CC48" s="30">
        <f t="shared" si="61"/>
        <v>0</v>
      </c>
      <c r="CD48" s="30">
        <f t="shared" si="61"/>
        <v>0</v>
      </c>
      <c r="CE48" s="30">
        <f t="shared" si="61"/>
        <v>0</v>
      </c>
    </row>
    <row r="49" spans="2:83" s="207" customFormat="1" x14ac:dyDescent="0.25">
      <c r="B49" s="329"/>
      <c r="C49" s="209" t="s">
        <v>36</v>
      </c>
      <c r="E49" s="34">
        <f ca="1">(SUM(W99:AW99)+SUM(W149:AW149))/(SUM(Stock!W99:AW99)+SUM(Stock!W149:AW149))*1000000</f>
        <v>449.99999999999994</v>
      </c>
      <c r="F49" s="63"/>
      <c r="G49" s="210"/>
      <c r="H49" s="210"/>
      <c r="I49" s="210"/>
      <c r="J49" s="210"/>
      <c r="K49" s="210"/>
      <c r="L49" s="210"/>
      <c r="M49" s="210"/>
      <c r="N49" s="210"/>
      <c r="O49" s="210"/>
      <c r="P49" s="210"/>
      <c r="Q49" s="210"/>
      <c r="R49" s="210"/>
      <c r="S49" s="210"/>
      <c r="T49" s="210"/>
      <c r="U49" s="210"/>
      <c r="V49" s="210"/>
      <c r="W49" s="215">
        <f t="shared" ref="W49:BB49" ca="1" si="62">W99+W149</f>
        <v>0</v>
      </c>
      <c r="X49" s="215">
        <f t="shared" ca="1" si="62"/>
        <v>0</v>
      </c>
      <c r="Y49" s="215">
        <f t="shared" ca="1" si="62"/>
        <v>0</v>
      </c>
      <c r="Z49" s="215">
        <f t="shared" ca="1" si="62"/>
        <v>0</v>
      </c>
      <c r="AA49" s="215">
        <f t="shared" ca="1" si="62"/>
        <v>0</v>
      </c>
      <c r="AB49" s="215">
        <f t="shared" ca="1" si="62"/>
        <v>0</v>
      </c>
      <c r="AC49" s="215">
        <f t="shared" ca="1" si="62"/>
        <v>0</v>
      </c>
      <c r="AD49" s="215">
        <f t="shared" ca="1" si="62"/>
        <v>0</v>
      </c>
      <c r="AE49" s="215">
        <f t="shared" ca="1" si="62"/>
        <v>0</v>
      </c>
      <c r="AF49" s="215">
        <f t="shared" ca="1" si="62"/>
        <v>0</v>
      </c>
      <c r="AG49" s="215">
        <f t="shared" ca="1" si="62"/>
        <v>0</v>
      </c>
      <c r="AH49" s="215">
        <f t="shared" ca="1" si="62"/>
        <v>0</v>
      </c>
      <c r="AI49" s="215">
        <f t="shared" ca="1" si="62"/>
        <v>0</v>
      </c>
      <c r="AJ49" s="215">
        <f t="shared" ca="1" si="62"/>
        <v>0</v>
      </c>
      <c r="AK49" s="215">
        <f t="shared" ca="1" si="62"/>
        <v>0</v>
      </c>
      <c r="AL49" s="215">
        <f t="shared" ca="1" si="62"/>
        <v>0</v>
      </c>
      <c r="AM49" s="215">
        <f t="shared" ca="1" si="62"/>
        <v>0</v>
      </c>
      <c r="AN49" s="215">
        <f t="shared" ca="1" si="62"/>
        <v>0</v>
      </c>
      <c r="AO49" s="215">
        <f t="shared" ca="1" si="62"/>
        <v>0</v>
      </c>
      <c r="AP49" s="215">
        <f t="shared" ca="1" si="62"/>
        <v>3.3749999999999995E-2</v>
      </c>
      <c r="AQ49" s="215">
        <f t="shared" ca="1" si="62"/>
        <v>8.4000000000000005E-2</v>
      </c>
      <c r="AR49" s="215">
        <f t="shared" ca="1" si="62"/>
        <v>0.13349999999999998</v>
      </c>
      <c r="AS49" s="215">
        <f t="shared" ca="1" si="62"/>
        <v>0.18966666666666668</v>
      </c>
      <c r="AT49" s="215">
        <f t="shared" ca="1" si="62"/>
        <v>0.23958333333333329</v>
      </c>
      <c r="AU49" s="215">
        <f t="shared" si="62"/>
        <v>0</v>
      </c>
      <c r="AV49" s="215">
        <f t="shared" si="62"/>
        <v>0</v>
      </c>
      <c r="AW49" s="215">
        <f t="shared" si="62"/>
        <v>0</v>
      </c>
      <c r="AX49" s="215">
        <f t="shared" si="62"/>
        <v>0</v>
      </c>
      <c r="AY49" s="215">
        <f t="shared" si="62"/>
        <v>0</v>
      </c>
      <c r="AZ49" s="215">
        <f t="shared" si="62"/>
        <v>0</v>
      </c>
      <c r="BA49" s="215">
        <f t="shared" si="62"/>
        <v>0</v>
      </c>
      <c r="BB49" s="215">
        <f t="shared" si="62"/>
        <v>0</v>
      </c>
      <c r="BC49" s="215">
        <f t="shared" ref="BC49:CE49" si="63">BC99+BC149</f>
        <v>0</v>
      </c>
      <c r="BD49" s="215">
        <f t="shared" si="63"/>
        <v>0</v>
      </c>
      <c r="BE49" s="215">
        <f t="shared" si="63"/>
        <v>0</v>
      </c>
      <c r="BF49" s="215">
        <f t="shared" si="63"/>
        <v>0</v>
      </c>
      <c r="BG49" s="215">
        <f t="shared" si="63"/>
        <v>0</v>
      </c>
      <c r="BH49" s="215">
        <f t="shared" si="63"/>
        <v>0</v>
      </c>
      <c r="BI49" s="215">
        <f t="shared" si="63"/>
        <v>0</v>
      </c>
      <c r="BJ49" s="215">
        <f t="shared" si="63"/>
        <v>0</v>
      </c>
      <c r="BK49" s="215">
        <f t="shared" si="63"/>
        <v>0</v>
      </c>
      <c r="BL49" s="215">
        <f t="shared" si="63"/>
        <v>0</v>
      </c>
      <c r="BM49" s="215">
        <f t="shared" si="63"/>
        <v>0</v>
      </c>
      <c r="BN49" s="215">
        <f t="shared" si="63"/>
        <v>0</v>
      </c>
      <c r="BO49" s="215">
        <f t="shared" si="63"/>
        <v>0</v>
      </c>
      <c r="BP49" s="215">
        <f t="shared" si="63"/>
        <v>0</v>
      </c>
      <c r="BQ49" s="215">
        <f t="shared" si="63"/>
        <v>0</v>
      </c>
      <c r="BR49" s="215">
        <f t="shared" si="63"/>
        <v>0</v>
      </c>
      <c r="BS49" s="215">
        <f t="shared" si="63"/>
        <v>0</v>
      </c>
      <c r="BT49" s="215">
        <f t="shared" si="63"/>
        <v>0</v>
      </c>
      <c r="BU49" s="215">
        <f t="shared" si="63"/>
        <v>0</v>
      </c>
      <c r="BV49" s="215">
        <f t="shared" si="63"/>
        <v>0</v>
      </c>
      <c r="BW49" s="215">
        <f t="shared" si="63"/>
        <v>0</v>
      </c>
      <c r="BX49" s="215">
        <f t="shared" si="63"/>
        <v>0</v>
      </c>
      <c r="BY49" s="215">
        <f t="shared" si="63"/>
        <v>0</v>
      </c>
      <c r="BZ49" s="215">
        <f t="shared" si="63"/>
        <v>0</v>
      </c>
      <c r="CA49" s="215">
        <f t="shared" si="63"/>
        <v>0</v>
      </c>
      <c r="CB49" s="215">
        <f t="shared" si="63"/>
        <v>0</v>
      </c>
      <c r="CC49" s="215">
        <f t="shared" si="63"/>
        <v>0</v>
      </c>
      <c r="CD49" s="215">
        <f t="shared" si="63"/>
        <v>0</v>
      </c>
      <c r="CE49" s="215">
        <f t="shared" si="63"/>
        <v>0</v>
      </c>
    </row>
    <row r="50" spans="2:83" s="207" customFormat="1" x14ac:dyDescent="0.25">
      <c r="B50" s="329"/>
      <c r="C50" s="209" t="s">
        <v>37</v>
      </c>
      <c r="E50" s="34">
        <f ca="1">(SUM(W100:AW100)+SUM(W150:AW150))/(SUM(Stock!W100:AW100)+SUM(Stock!W150:AW150))*1000000</f>
        <v>449.99999999999994</v>
      </c>
      <c r="F50" s="63"/>
      <c r="G50" s="210"/>
      <c r="H50" s="210"/>
      <c r="I50" s="210"/>
      <c r="J50" s="210"/>
      <c r="K50" s="210"/>
      <c r="L50" s="210"/>
      <c r="M50" s="210"/>
      <c r="N50" s="210"/>
      <c r="O50" s="210"/>
      <c r="P50" s="210"/>
      <c r="Q50" s="210"/>
      <c r="R50" s="210"/>
      <c r="S50" s="210"/>
      <c r="T50" s="210"/>
      <c r="U50" s="210"/>
      <c r="V50" s="210"/>
      <c r="W50" s="215">
        <f t="shared" ref="W50:BB50" ca="1" si="64">W100+W150</f>
        <v>0</v>
      </c>
      <c r="X50" s="215">
        <f t="shared" ca="1" si="64"/>
        <v>0</v>
      </c>
      <c r="Y50" s="215">
        <f t="shared" ca="1" si="64"/>
        <v>0</v>
      </c>
      <c r="Z50" s="215">
        <f t="shared" ca="1" si="64"/>
        <v>0</v>
      </c>
      <c r="AA50" s="215">
        <f t="shared" ca="1" si="64"/>
        <v>0</v>
      </c>
      <c r="AB50" s="215">
        <f t="shared" ca="1" si="64"/>
        <v>0</v>
      </c>
      <c r="AC50" s="215">
        <f t="shared" ca="1" si="64"/>
        <v>0</v>
      </c>
      <c r="AD50" s="215">
        <f t="shared" ca="1" si="64"/>
        <v>0</v>
      </c>
      <c r="AE50" s="215">
        <f t="shared" ca="1" si="64"/>
        <v>0</v>
      </c>
      <c r="AF50" s="215">
        <f t="shared" ca="1" si="64"/>
        <v>0</v>
      </c>
      <c r="AG50" s="215">
        <f t="shared" ca="1" si="64"/>
        <v>0</v>
      </c>
      <c r="AH50" s="215">
        <f t="shared" ca="1" si="64"/>
        <v>0</v>
      </c>
      <c r="AI50" s="215">
        <f t="shared" ca="1" si="64"/>
        <v>0</v>
      </c>
      <c r="AJ50" s="215">
        <f t="shared" ca="1" si="64"/>
        <v>0</v>
      </c>
      <c r="AK50" s="215">
        <f t="shared" ca="1" si="64"/>
        <v>0</v>
      </c>
      <c r="AL50" s="215">
        <f t="shared" ca="1" si="64"/>
        <v>0</v>
      </c>
      <c r="AM50" s="215">
        <f t="shared" ca="1" si="64"/>
        <v>0</v>
      </c>
      <c r="AN50" s="215">
        <f t="shared" ca="1" si="64"/>
        <v>0</v>
      </c>
      <c r="AO50" s="215">
        <f t="shared" ca="1" si="64"/>
        <v>0</v>
      </c>
      <c r="AP50" s="215">
        <f t="shared" ca="1" si="64"/>
        <v>0</v>
      </c>
      <c r="AQ50" s="215">
        <f t="shared" ca="1" si="64"/>
        <v>4.0499999999999994E-2</v>
      </c>
      <c r="AR50" s="215">
        <f t="shared" ca="1" si="64"/>
        <v>0.10349999999999999</v>
      </c>
      <c r="AS50" s="215">
        <f t="shared" ca="1" si="64"/>
        <v>0.16650000000000001</v>
      </c>
      <c r="AT50" s="215">
        <f t="shared" ca="1" si="64"/>
        <v>0.19799999999999998</v>
      </c>
      <c r="AU50" s="215">
        <f t="shared" si="64"/>
        <v>0</v>
      </c>
      <c r="AV50" s="215">
        <f t="shared" si="64"/>
        <v>0</v>
      </c>
      <c r="AW50" s="215">
        <f t="shared" si="64"/>
        <v>0</v>
      </c>
      <c r="AX50" s="215">
        <f t="shared" si="64"/>
        <v>0</v>
      </c>
      <c r="AY50" s="215">
        <f t="shared" si="64"/>
        <v>0</v>
      </c>
      <c r="AZ50" s="215">
        <f t="shared" si="64"/>
        <v>0</v>
      </c>
      <c r="BA50" s="215">
        <f t="shared" si="64"/>
        <v>0</v>
      </c>
      <c r="BB50" s="215">
        <f t="shared" si="64"/>
        <v>0</v>
      </c>
      <c r="BC50" s="215">
        <f t="shared" ref="BC50:CE50" si="65">BC100+BC150</f>
        <v>0</v>
      </c>
      <c r="BD50" s="215">
        <f t="shared" si="65"/>
        <v>0</v>
      </c>
      <c r="BE50" s="215">
        <f t="shared" si="65"/>
        <v>0</v>
      </c>
      <c r="BF50" s="215">
        <f t="shared" si="65"/>
        <v>0</v>
      </c>
      <c r="BG50" s="215">
        <f t="shared" si="65"/>
        <v>0</v>
      </c>
      <c r="BH50" s="215">
        <f t="shared" si="65"/>
        <v>0</v>
      </c>
      <c r="BI50" s="215">
        <f t="shared" si="65"/>
        <v>0</v>
      </c>
      <c r="BJ50" s="215">
        <f t="shared" si="65"/>
        <v>0</v>
      </c>
      <c r="BK50" s="215">
        <f t="shared" si="65"/>
        <v>0</v>
      </c>
      <c r="BL50" s="215">
        <f t="shared" si="65"/>
        <v>0</v>
      </c>
      <c r="BM50" s="215">
        <f t="shared" si="65"/>
        <v>0</v>
      </c>
      <c r="BN50" s="215">
        <f t="shared" si="65"/>
        <v>0</v>
      </c>
      <c r="BO50" s="215">
        <f t="shared" si="65"/>
        <v>0</v>
      </c>
      <c r="BP50" s="215">
        <f t="shared" si="65"/>
        <v>0</v>
      </c>
      <c r="BQ50" s="215">
        <f t="shared" si="65"/>
        <v>0</v>
      </c>
      <c r="BR50" s="215">
        <f t="shared" si="65"/>
        <v>0</v>
      </c>
      <c r="BS50" s="215">
        <f t="shared" si="65"/>
        <v>0</v>
      </c>
      <c r="BT50" s="215">
        <f t="shared" si="65"/>
        <v>0</v>
      </c>
      <c r="BU50" s="215">
        <f t="shared" si="65"/>
        <v>0</v>
      </c>
      <c r="BV50" s="215">
        <f t="shared" si="65"/>
        <v>0</v>
      </c>
      <c r="BW50" s="215">
        <f t="shared" si="65"/>
        <v>0</v>
      </c>
      <c r="BX50" s="215">
        <f t="shared" si="65"/>
        <v>0</v>
      </c>
      <c r="BY50" s="215">
        <f t="shared" si="65"/>
        <v>0</v>
      </c>
      <c r="BZ50" s="215">
        <f t="shared" si="65"/>
        <v>0</v>
      </c>
      <c r="CA50" s="215">
        <f t="shared" si="65"/>
        <v>0</v>
      </c>
      <c r="CB50" s="215">
        <f t="shared" si="65"/>
        <v>0</v>
      </c>
      <c r="CC50" s="215">
        <f t="shared" si="65"/>
        <v>0</v>
      </c>
      <c r="CD50" s="215">
        <f t="shared" si="65"/>
        <v>0</v>
      </c>
      <c r="CE50" s="215">
        <f t="shared" si="65"/>
        <v>0</v>
      </c>
    </row>
    <row r="51" spans="2:83" x14ac:dyDescent="0.25">
      <c r="B51" s="5"/>
      <c r="C51" s="3" t="s">
        <v>27</v>
      </c>
      <c r="E51" s="34"/>
      <c r="F51" s="63"/>
      <c r="G51" s="19"/>
      <c r="H51" s="19"/>
      <c r="I51" s="19"/>
      <c r="J51" s="19"/>
      <c r="K51" s="19"/>
      <c r="L51" s="19"/>
      <c r="M51" s="19"/>
      <c r="N51" s="19"/>
      <c r="O51" s="19"/>
      <c r="P51" s="19"/>
      <c r="Q51" s="19"/>
      <c r="R51" s="19"/>
      <c r="S51" s="19"/>
      <c r="T51" s="19"/>
      <c r="U51" s="19"/>
      <c r="V51" s="19"/>
      <c r="W51" s="32">
        <f ca="1">W28+W31+W38+W41+W45+W48+W49+W50</f>
        <v>4.6592055577910338</v>
      </c>
      <c r="X51" s="32">
        <f t="shared" ref="X51:CE51" ca="1" si="66">X28+X31+X38+X41+X45+X48+X49+X50</f>
        <v>4.7649489686382136</v>
      </c>
      <c r="Y51" s="32">
        <f t="shared" ca="1" si="66"/>
        <v>4.8604481514962856</v>
      </c>
      <c r="Z51" s="32">
        <f t="shared" ca="1" si="66"/>
        <v>4.9483863402684722</v>
      </c>
      <c r="AA51" s="32">
        <f t="shared" ca="1" si="66"/>
        <v>5.0326647999960548</v>
      </c>
      <c r="AB51" s="32">
        <f t="shared" ca="1" si="66"/>
        <v>5.1297867397085266</v>
      </c>
      <c r="AC51" s="32">
        <f t="shared" ca="1" si="66"/>
        <v>5.2425072314313441</v>
      </c>
      <c r="AD51" s="32">
        <f t="shared" ca="1" si="66"/>
        <v>5.3733040481441838</v>
      </c>
      <c r="AE51" s="32">
        <f t="shared" ca="1" si="66"/>
        <v>5.5170479720408059</v>
      </c>
      <c r="AF51" s="32">
        <f t="shared" ca="1" si="66"/>
        <v>5.6840314525460691</v>
      </c>
      <c r="AG51" s="32">
        <f t="shared" ca="1" si="66"/>
        <v>5.8628116580497007</v>
      </c>
      <c r="AH51" s="32">
        <f t="shared" ca="1" si="66"/>
        <v>6.0452844546397158</v>
      </c>
      <c r="AI51" s="32">
        <f t="shared" ca="1" si="66"/>
        <v>6.2186091601768885</v>
      </c>
      <c r="AJ51" s="32">
        <f t="shared" ca="1" si="66"/>
        <v>6.4067339386463864</v>
      </c>
      <c r="AK51" s="32">
        <f t="shared" ca="1" si="66"/>
        <v>6.6308847418009407</v>
      </c>
      <c r="AL51" s="32">
        <f t="shared" ca="1" si="66"/>
        <v>6.9160028738777042</v>
      </c>
      <c r="AM51" s="32">
        <f t="shared" ca="1" si="66"/>
        <v>7.245380547808586</v>
      </c>
      <c r="AN51" s="32">
        <f t="shared" ca="1" si="66"/>
        <v>7.6292050633989765</v>
      </c>
      <c r="AO51" s="32">
        <f t="shared" ca="1" si="66"/>
        <v>7.9866803839189995</v>
      </c>
      <c r="AP51" s="32">
        <f ca="1">AP28+AP31+AP38+AP41+AP45+AP48+AP49+AP50</f>
        <v>8.2956145068118907</v>
      </c>
      <c r="AQ51" s="32">
        <f t="shared" ca="1" si="66"/>
        <v>8.6130659613256508</v>
      </c>
      <c r="AR51" s="32">
        <f t="shared" ca="1" si="66"/>
        <v>8.9012064692539781</v>
      </c>
      <c r="AS51" s="32">
        <f t="shared" ca="1" si="66"/>
        <v>9.1346627553548601</v>
      </c>
      <c r="AT51" s="32">
        <f t="shared" ca="1" si="66"/>
        <v>9.3114392012446245</v>
      </c>
      <c r="AU51" s="32">
        <f t="shared" si="66"/>
        <v>0</v>
      </c>
      <c r="AV51" s="32">
        <f t="shared" si="66"/>
        <v>0</v>
      </c>
      <c r="AW51" s="32">
        <f t="shared" si="66"/>
        <v>0</v>
      </c>
      <c r="AX51" s="32">
        <f t="shared" si="66"/>
        <v>0</v>
      </c>
      <c r="AY51" s="32">
        <f t="shared" si="66"/>
        <v>0</v>
      </c>
      <c r="AZ51" s="32">
        <f t="shared" si="66"/>
        <v>0</v>
      </c>
      <c r="BA51" s="32">
        <f t="shared" si="66"/>
        <v>0</v>
      </c>
      <c r="BB51" s="32">
        <f t="shared" si="66"/>
        <v>0</v>
      </c>
      <c r="BC51" s="32">
        <f t="shared" si="66"/>
        <v>0</v>
      </c>
      <c r="BD51" s="32">
        <f t="shared" si="66"/>
        <v>0</v>
      </c>
      <c r="BE51" s="32">
        <f t="shared" si="66"/>
        <v>0</v>
      </c>
      <c r="BF51" s="32">
        <f t="shared" si="66"/>
        <v>0</v>
      </c>
      <c r="BG51" s="32">
        <f t="shared" si="66"/>
        <v>0</v>
      </c>
      <c r="BH51" s="32">
        <f t="shared" si="66"/>
        <v>0</v>
      </c>
      <c r="BI51" s="32">
        <f t="shared" si="66"/>
        <v>0</v>
      </c>
      <c r="BJ51" s="32">
        <f t="shared" si="66"/>
        <v>0</v>
      </c>
      <c r="BK51" s="32">
        <f t="shared" si="66"/>
        <v>0</v>
      </c>
      <c r="BL51" s="32">
        <f t="shared" si="66"/>
        <v>0</v>
      </c>
      <c r="BM51" s="32">
        <f t="shared" si="66"/>
        <v>0</v>
      </c>
      <c r="BN51" s="32">
        <f t="shared" si="66"/>
        <v>0</v>
      </c>
      <c r="BO51" s="32">
        <f t="shared" si="66"/>
        <v>0</v>
      </c>
      <c r="BP51" s="32">
        <f t="shared" si="66"/>
        <v>0</v>
      </c>
      <c r="BQ51" s="32">
        <f t="shared" si="66"/>
        <v>0</v>
      </c>
      <c r="BR51" s="32">
        <f t="shared" si="66"/>
        <v>0</v>
      </c>
      <c r="BS51" s="32">
        <f t="shared" si="66"/>
        <v>0</v>
      </c>
      <c r="BT51" s="32">
        <f t="shared" si="66"/>
        <v>0</v>
      </c>
      <c r="BU51" s="32">
        <f t="shared" si="66"/>
        <v>0</v>
      </c>
      <c r="BV51" s="32">
        <f t="shared" si="66"/>
        <v>0</v>
      </c>
      <c r="BW51" s="32">
        <f t="shared" si="66"/>
        <v>0</v>
      </c>
      <c r="BX51" s="32">
        <f t="shared" si="66"/>
        <v>0</v>
      </c>
      <c r="BY51" s="32">
        <f t="shared" si="66"/>
        <v>0</v>
      </c>
      <c r="BZ51" s="32">
        <f t="shared" si="66"/>
        <v>0</v>
      </c>
      <c r="CA51" s="32">
        <f t="shared" si="66"/>
        <v>0</v>
      </c>
      <c r="CB51" s="32">
        <f t="shared" si="66"/>
        <v>0</v>
      </c>
      <c r="CC51" s="32">
        <f t="shared" si="66"/>
        <v>0</v>
      </c>
      <c r="CD51" s="32">
        <f t="shared" si="66"/>
        <v>0</v>
      </c>
      <c r="CE51" s="32">
        <f t="shared" si="66"/>
        <v>0</v>
      </c>
    </row>
    <row r="52" spans="2:83" hidden="1" x14ac:dyDescent="0.25"/>
    <row r="53" spans="2:83" x14ac:dyDescent="0.25">
      <c r="AM53" s="174" t="s">
        <v>125</v>
      </c>
      <c r="AN53" s="174"/>
      <c r="AO53" s="174"/>
      <c r="AP53" s="174"/>
      <c r="AQ53" s="174"/>
      <c r="AR53" s="174"/>
      <c r="AS53" s="174"/>
      <c r="AT53" s="174"/>
      <c r="AU53" s="174"/>
      <c r="AV53" s="174"/>
      <c r="AW53" s="174"/>
      <c r="AX53" s="174"/>
      <c r="AY53" s="174"/>
      <c r="AZ53" s="174"/>
    </row>
    <row r="54" spans="2:83" x14ac:dyDescent="0.25">
      <c r="AM54" s="337" t="s">
        <v>124</v>
      </c>
      <c r="AN54" s="337"/>
      <c r="AO54" s="182" t="s">
        <v>41</v>
      </c>
      <c r="AP54" s="217">
        <v>2009</v>
      </c>
      <c r="AQ54" s="80">
        <v>2010</v>
      </c>
      <c r="AR54" s="80">
        <v>2011</v>
      </c>
      <c r="AS54" s="80">
        <v>2012</v>
      </c>
      <c r="AT54" s="80">
        <v>2013</v>
      </c>
      <c r="AU54" s="80">
        <v>2014</v>
      </c>
      <c r="AV54" s="80">
        <v>2015</v>
      </c>
      <c r="AW54" s="80">
        <v>2016</v>
      </c>
      <c r="AX54" s="80">
        <v>2017</v>
      </c>
      <c r="AY54" s="80">
        <v>2018</v>
      </c>
      <c r="AZ54" s="80">
        <v>2019</v>
      </c>
      <c r="BA54" s="80">
        <v>2020</v>
      </c>
      <c r="BB54" s="80">
        <v>2021</v>
      </c>
      <c r="BC54" s="80">
        <v>2022</v>
      </c>
      <c r="BD54" s="80">
        <v>2023</v>
      </c>
      <c r="BE54" s="80">
        <v>2024</v>
      </c>
      <c r="BF54" s="80">
        <v>2025</v>
      </c>
      <c r="BG54" s="80">
        <f t="shared" ref="BG54:CE54" si="67">BF54+1</f>
        <v>2026</v>
      </c>
      <c r="BH54" s="80">
        <f t="shared" si="67"/>
        <v>2027</v>
      </c>
      <c r="BI54" s="80">
        <f t="shared" si="67"/>
        <v>2028</v>
      </c>
      <c r="BJ54" s="80">
        <f t="shared" si="67"/>
        <v>2029</v>
      </c>
      <c r="BK54" s="80">
        <f t="shared" si="67"/>
        <v>2030</v>
      </c>
      <c r="BL54" s="80">
        <f t="shared" si="67"/>
        <v>2031</v>
      </c>
      <c r="BM54" s="80">
        <f t="shared" si="67"/>
        <v>2032</v>
      </c>
      <c r="BN54" s="80">
        <f t="shared" si="67"/>
        <v>2033</v>
      </c>
      <c r="BO54" s="80">
        <f t="shared" si="67"/>
        <v>2034</v>
      </c>
      <c r="BP54" s="80">
        <f t="shared" si="67"/>
        <v>2035</v>
      </c>
      <c r="BQ54" s="80">
        <f t="shared" si="67"/>
        <v>2036</v>
      </c>
      <c r="BR54" s="80">
        <f t="shared" si="67"/>
        <v>2037</v>
      </c>
      <c r="BS54" s="80">
        <f t="shared" si="67"/>
        <v>2038</v>
      </c>
      <c r="BT54" s="80">
        <f t="shared" si="67"/>
        <v>2039</v>
      </c>
      <c r="BU54" s="80">
        <f t="shared" si="67"/>
        <v>2040</v>
      </c>
      <c r="BV54" s="80">
        <f t="shared" si="67"/>
        <v>2041</v>
      </c>
      <c r="BW54" s="80">
        <f t="shared" si="67"/>
        <v>2042</v>
      </c>
      <c r="BX54" s="80">
        <f t="shared" si="67"/>
        <v>2043</v>
      </c>
      <c r="BY54" s="80">
        <f t="shared" si="67"/>
        <v>2044</v>
      </c>
      <c r="BZ54" s="80">
        <f t="shared" si="67"/>
        <v>2045</v>
      </c>
      <c r="CA54" s="80">
        <f t="shared" si="67"/>
        <v>2046</v>
      </c>
      <c r="CB54" s="80">
        <f t="shared" si="67"/>
        <v>2047</v>
      </c>
      <c r="CC54" s="80">
        <f t="shared" si="67"/>
        <v>2048</v>
      </c>
      <c r="CD54" s="80">
        <f t="shared" si="67"/>
        <v>2049</v>
      </c>
      <c r="CE54" s="80">
        <f t="shared" si="67"/>
        <v>2050</v>
      </c>
    </row>
    <row r="55" spans="2:83" x14ac:dyDescent="0.25">
      <c r="AM55" s="13" t="s">
        <v>5</v>
      </c>
      <c r="AN55" s="13" t="s">
        <v>94</v>
      </c>
      <c r="AO55" s="182" t="s">
        <v>104</v>
      </c>
      <c r="AP55" s="34">
        <f ca="1">(Stock!AP96*AP105+Stock!AP146*AP155)/(Stock!AP96+Stock!AP146)</f>
        <v>500</v>
      </c>
      <c r="AQ55" s="34">
        <f ca="1">(Stock!AQ96*AQ105+Stock!AQ146*AQ155)/(Stock!AQ96+Stock!AQ146)</f>
        <v>500.00000000000006</v>
      </c>
      <c r="AR55" s="34">
        <f ca="1">(Stock!AR96*AR105+Stock!AR146*AR155)/(Stock!AR96+Stock!AR146)</f>
        <v>505.08636786620627</v>
      </c>
      <c r="AS55" s="34">
        <f ca="1">(Stock!AS96*AS105+Stock!AS146*AS155)/(Stock!AS96+Stock!AS146)</f>
        <v>515.1158331854773</v>
      </c>
      <c r="AT55" s="34">
        <f ca="1">(Stock!AT96*AT105+Stock!AT146*AT155)/(Stock!AT96+Stock!AT146)</f>
        <v>557.69628044144702</v>
      </c>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row>
    <row r="56" spans="2:83" x14ac:dyDescent="0.25">
      <c r="AM56" s="13" t="s">
        <v>5</v>
      </c>
      <c r="AN56" s="13" t="s">
        <v>68</v>
      </c>
      <c r="AO56" s="182" t="s">
        <v>104</v>
      </c>
      <c r="AP56" s="34">
        <f ca="1">(Stock!AP97*AP106+Stock!AP147*AP156)/(Stock!AP97+Stock!AP147)</f>
        <v>500</v>
      </c>
      <c r="AQ56" s="34">
        <f ca="1">(Stock!AQ97*AQ106+Stock!AQ147*AQ156)/(Stock!AQ97+Stock!AQ147)</f>
        <v>499.99999999999994</v>
      </c>
      <c r="AR56" s="34">
        <f ca="1">(Stock!AR97*AR106+Stock!AR147*AR156)/(Stock!AR97+Stock!AR147)</f>
        <v>545.09870553430073</v>
      </c>
      <c r="AS56" s="34">
        <f ca="1">(Stock!AS97*AS106+Stock!AS147*AS156)/(Stock!AS97+Stock!AS147)</f>
        <v>537.90632035053352</v>
      </c>
      <c r="AT56" s="34">
        <f ca="1">(Stock!AT97*AT106+Stock!AT147*AT156)/(Stock!AT97+Stock!AT147)</f>
        <v>616.02734777580952</v>
      </c>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row>
    <row r="57" spans="2:83" x14ac:dyDescent="0.25">
      <c r="AM57" s="13" t="s">
        <v>5</v>
      </c>
      <c r="AN57" s="13" t="s">
        <v>126</v>
      </c>
      <c r="AO57" s="182" t="s">
        <v>104</v>
      </c>
      <c r="AP57" s="34">
        <f ca="1">(AP55*Stock!AP46+AP56*Stock!AP47)/Stock!AP48</f>
        <v>500</v>
      </c>
      <c r="AQ57" s="34">
        <f ca="1">(AQ55*Stock!AQ46+AQ56*Stock!AQ47)/Stock!AQ48</f>
        <v>499.99999999999994</v>
      </c>
      <c r="AR57" s="34">
        <f ca="1">(AR55*Stock!AR46+AR56*Stock!AR47)/Stock!AR48</f>
        <v>518.66127280959972</v>
      </c>
      <c r="AS57" s="34">
        <f ca="1">(AS55*Stock!AS46+AS56*Stock!AS47)/Stock!AS48</f>
        <v>523.77348013620758</v>
      </c>
      <c r="AT57" s="34">
        <f ca="1">(AT55*Stock!AT46+AT56*Stock!AT47)/Stock!AT48</f>
        <v>583.8762882299684</v>
      </c>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row>
    <row r="59" spans="2:83" hidden="1" x14ac:dyDescent="0.25"/>
    <row r="60" spans="2:83" hidden="1" x14ac:dyDescent="0.25"/>
    <row r="61" spans="2:83" hidden="1" x14ac:dyDescent="0.25"/>
    <row r="62" spans="2:83" hidden="1" x14ac:dyDescent="0.25"/>
    <row r="63" spans="2:83" hidden="1" x14ac:dyDescent="0.25"/>
    <row r="64" spans="2:83" hidden="1" x14ac:dyDescent="0.25"/>
    <row r="65" spans="2:83" hidden="1" x14ac:dyDescent="0.25"/>
    <row r="66" spans="2:83" hidden="1" x14ac:dyDescent="0.25"/>
    <row r="67" spans="2:83" hidden="1" x14ac:dyDescent="0.25"/>
    <row r="68" spans="2:83" hidden="1" x14ac:dyDescent="0.25"/>
    <row r="69" spans="2:83" hidden="1" x14ac:dyDescent="0.25"/>
    <row r="70" spans="2:83" ht="14.4" customHeight="1" x14ac:dyDescent="0.25">
      <c r="B70" s="313" t="s">
        <v>275</v>
      </c>
      <c r="C70" s="314"/>
      <c r="E70" s="335" t="s">
        <v>103</v>
      </c>
      <c r="F70" s="336"/>
      <c r="G70" s="205"/>
      <c r="H70" s="205"/>
      <c r="I70" s="205"/>
      <c r="J70" s="205"/>
      <c r="K70" s="205"/>
      <c r="L70" s="205"/>
      <c r="M70" s="205"/>
      <c r="N70" s="205"/>
      <c r="O70" s="205"/>
      <c r="P70" s="205"/>
      <c r="Q70" s="205"/>
      <c r="R70" s="205"/>
      <c r="S70" s="205"/>
      <c r="T70" s="205"/>
      <c r="U70" s="205"/>
      <c r="V70" s="205"/>
      <c r="W70" s="80">
        <v>1990</v>
      </c>
      <c r="X70" s="80">
        <v>1991</v>
      </c>
      <c r="Y70" s="80">
        <v>1992</v>
      </c>
      <c r="Z70" s="80">
        <v>1993</v>
      </c>
      <c r="AA70" s="80">
        <v>1994</v>
      </c>
      <c r="AB70" s="80">
        <v>1995</v>
      </c>
      <c r="AC70" s="80">
        <v>1996</v>
      </c>
      <c r="AD70" s="80">
        <v>1997</v>
      </c>
      <c r="AE70" s="80">
        <v>1998</v>
      </c>
      <c r="AF70" s="80">
        <v>1999</v>
      </c>
      <c r="AG70" s="80">
        <v>2000</v>
      </c>
      <c r="AH70" s="80">
        <v>2001</v>
      </c>
      <c r="AI70" s="80">
        <v>2002</v>
      </c>
      <c r="AJ70" s="80">
        <v>2003</v>
      </c>
      <c r="AK70" s="80">
        <v>2004</v>
      </c>
      <c r="AL70" s="80">
        <v>2005</v>
      </c>
      <c r="AM70" s="80">
        <v>2006</v>
      </c>
      <c r="AN70" s="80">
        <v>2007</v>
      </c>
      <c r="AO70" s="80">
        <v>2008</v>
      </c>
      <c r="AP70" s="80">
        <v>2009</v>
      </c>
      <c r="AQ70" s="80">
        <v>2010</v>
      </c>
      <c r="AR70" s="80">
        <v>2011</v>
      </c>
      <c r="AS70" s="80">
        <v>2012</v>
      </c>
      <c r="AT70" s="80">
        <v>2013</v>
      </c>
      <c r="AU70" s="80">
        <v>2014</v>
      </c>
      <c r="AV70" s="80">
        <v>2015</v>
      </c>
      <c r="AW70" s="80">
        <v>2016</v>
      </c>
      <c r="AX70" s="80">
        <v>2017</v>
      </c>
      <c r="AY70" s="80">
        <v>2018</v>
      </c>
      <c r="AZ70" s="80">
        <v>2019</v>
      </c>
      <c r="BA70" s="80">
        <v>2020</v>
      </c>
      <c r="BB70" s="80">
        <v>2021</v>
      </c>
      <c r="BC70" s="80">
        <v>2022</v>
      </c>
      <c r="BD70" s="80">
        <v>2023</v>
      </c>
      <c r="BE70" s="80">
        <v>2024</v>
      </c>
      <c r="BF70" s="80">
        <v>2025</v>
      </c>
      <c r="BG70" s="80">
        <f t="shared" ref="BG70:CE70" si="68">BF70+1</f>
        <v>2026</v>
      </c>
      <c r="BH70" s="80">
        <f t="shared" si="68"/>
        <v>2027</v>
      </c>
      <c r="BI70" s="80">
        <f t="shared" si="68"/>
        <v>2028</v>
      </c>
      <c r="BJ70" s="80">
        <f t="shared" si="68"/>
        <v>2029</v>
      </c>
      <c r="BK70" s="80">
        <f t="shared" si="68"/>
        <v>2030</v>
      </c>
      <c r="BL70" s="80">
        <f t="shared" si="68"/>
        <v>2031</v>
      </c>
      <c r="BM70" s="80">
        <f t="shared" si="68"/>
        <v>2032</v>
      </c>
      <c r="BN70" s="80">
        <f t="shared" si="68"/>
        <v>2033</v>
      </c>
      <c r="BO70" s="80">
        <f t="shared" si="68"/>
        <v>2034</v>
      </c>
      <c r="BP70" s="80">
        <f t="shared" si="68"/>
        <v>2035</v>
      </c>
      <c r="BQ70" s="80">
        <f t="shared" si="68"/>
        <v>2036</v>
      </c>
      <c r="BR70" s="80">
        <f t="shared" si="68"/>
        <v>2037</v>
      </c>
      <c r="BS70" s="80">
        <f t="shared" si="68"/>
        <v>2038</v>
      </c>
      <c r="BT70" s="80">
        <f t="shared" si="68"/>
        <v>2039</v>
      </c>
      <c r="BU70" s="80">
        <f t="shared" si="68"/>
        <v>2040</v>
      </c>
      <c r="BV70" s="80">
        <f t="shared" si="68"/>
        <v>2041</v>
      </c>
      <c r="BW70" s="80">
        <f t="shared" si="68"/>
        <v>2042</v>
      </c>
      <c r="BX70" s="80">
        <f t="shared" si="68"/>
        <v>2043</v>
      </c>
      <c r="BY70" s="80">
        <f t="shared" si="68"/>
        <v>2044</v>
      </c>
      <c r="BZ70" s="80">
        <f t="shared" si="68"/>
        <v>2045</v>
      </c>
      <c r="CA70" s="80">
        <f t="shared" si="68"/>
        <v>2046</v>
      </c>
      <c r="CB70" s="80">
        <f t="shared" si="68"/>
        <v>2047</v>
      </c>
      <c r="CC70" s="80">
        <f t="shared" si="68"/>
        <v>2048</v>
      </c>
      <c r="CD70" s="80">
        <f t="shared" si="68"/>
        <v>2049</v>
      </c>
      <c r="CE70" s="80">
        <f t="shared" si="68"/>
        <v>2050</v>
      </c>
    </row>
    <row r="71" spans="2:83" s="56" customFormat="1" ht="12" customHeight="1" x14ac:dyDescent="0.25">
      <c r="B71" s="308" t="s">
        <v>83</v>
      </c>
      <c r="C71" s="309"/>
      <c r="E71" s="335"/>
      <c r="F71" s="336"/>
      <c r="G71" s="131"/>
      <c r="H71" s="131"/>
      <c r="I71" s="131"/>
      <c r="J71" s="131"/>
      <c r="K71" s="131"/>
      <c r="L71" s="131"/>
      <c r="M71" s="131"/>
      <c r="N71" s="131"/>
      <c r="O71" s="131"/>
      <c r="P71" s="131"/>
      <c r="Q71" s="131"/>
      <c r="R71" s="131"/>
      <c r="S71" s="131"/>
      <c r="T71" s="131"/>
      <c r="U71" s="131"/>
      <c r="V71" s="131"/>
    </row>
    <row r="72" spans="2:83" ht="12.6" customHeight="1" x14ac:dyDescent="0.25">
      <c r="B72" s="310" t="s">
        <v>102</v>
      </c>
      <c r="C72" s="311"/>
      <c r="E72" s="335"/>
      <c r="F72" s="336"/>
    </row>
    <row r="73" spans="2:83" x14ac:dyDescent="0.25">
      <c r="B73" s="306" t="s">
        <v>0</v>
      </c>
      <c r="C73" s="53" t="s">
        <v>6</v>
      </c>
      <c r="E73" s="35">
        <f>'Life&amp;Use'!D7</f>
        <v>700</v>
      </c>
      <c r="F73" s="64"/>
      <c r="G73" s="211"/>
      <c r="H73" s="211"/>
      <c r="I73" s="211"/>
      <c r="J73" s="211"/>
      <c r="K73" s="211"/>
      <c r="L73" s="211"/>
      <c r="M73" s="211"/>
      <c r="N73" s="211"/>
      <c r="O73" s="211"/>
      <c r="P73" s="211"/>
      <c r="Q73" s="211"/>
      <c r="R73" s="211"/>
      <c r="S73" s="211"/>
      <c r="T73" s="211"/>
      <c r="U73" s="211"/>
      <c r="V73" s="211"/>
      <c r="W73" s="214">
        <f ca="1">0.000001*Stock!W73*$E73</f>
        <v>4.1088E-2</v>
      </c>
      <c r="X73" s="214">
        <f ca="1">0.000001*Stock!X73*$E73</f>
        <v>4.0763199999999999E-2</v>
      </c>
      <c r="Y73" s="214">
        <f ca="1">0.000001*Stock!Y73*$E73</f>
        <v>4.0113599999999992E-2</v>
      </c>
      <c r="Z73" s="214">
        <f ca="1">0.000001*Stock!Z73*$E73</f>
        <v>3.9139199999999992E-2</v>
      </c>
      <c r="AA73" s="214">
        <f ca="1">0.000001*Stock!AA73*$E73</f>
        <v>3.788546826666666E-2</v>
      </c>
      <c r="AB73" s="214">
        <f ca="1">0.000001*Stock!AB73*$E73</f>
        <v>3.6397873066666663E-2</v>
      </c>
      <c r="AC73" s="214">
        <f ca="1">0.000001*Stock!AC73*$E73</f>
        <v>3.4721882666666662E-2</v>
      </c>
      <c r="AD73" s="214">
        <f ca="1">0.000001*Stock!AD73*$E73</f>
        <v>3.2857497066666665E-2</v>
      </c>
      <c r="AE73" s="214">
        <f ca="1">0.000001*Stock!AE73*$E73</f>
        <v>3.0804716266666667E-2</v>
      </c>
      <c r="AF73" s="214">
        <f ca="1">0.000001*Stock!AF73*$E73</f>
        <v>2.865674666666667E-2</v>
      </c>
      <c r="AG73" s="214">
        <f ca="1">0.000001*Stock!AG73*$E73</f>
        <v>2.6360858666666667E-2</v>
      </c>
      <c r="AH73" s="214">
        <f ca="1">0.000001*Stock!AH73*$E73</f>
        <v>2.3940034666666662E-2</v>
      </c>
      <c r="AI73" s="214">
        <f ca="1">0.000001*Stock!AI73*$E73</f>
        <v>2.151560533333333E-2</v>
      </c>
      <c r="AJ73" s="214">
        <f ca="1">0.000001*Stock!AJ73*$E73</f>
        <v>1.9314149333333332E-2</v>
      </c>
      <c r="AK73" s="214">
        <f ca="1">0.000001*Stock!AK73*$E73</f>
        <v>1.7345542061333333E-2</v>
      </c>
      <c r="AL73" s="214">
        <f ca="1">0.000001*Stock!AL73*$E73</f>
        <v>1.5587722378666668E-2</v>
      </c>
      <c r="AM73" s="214">
        <f ca="1">0.000001*Stock!AM73*$E73</f>
        <v>1.3993430746666665E-2</v>
      </c>
      <c r="AN73" s="214">
        <f ca="1">0.000001*Stock!AN73*$E73</f>
        <v>1.2517198898666664E-2</v>
      </c>
      <c r="AO73" s="214">
        <f ca="1">0.000001*Stock!AO73*$E73</f>
        <v>1.1139540434666669E-2</v>
      </c>
      <c r="AP73" s="214">
        <f ca="1">0.000001*Stock!AP73*$E73</f>
        <v>9.8641687520000017E-3</v>
      </c>
      <c r="AQ73" s="214">
        <f ca="1">0.000001*Stock!AQ73*$E73</f>
        <v>8.6607808666666671E-3</v>
      </c>
      <c r="AR73" s="214">
        <f ca="1">0.000001*Stock!AR73*$E73</f>
        <v>7.5211127200000014E-3</v>
      </c>
      <c r="AS73" s="214">
        <f ca="1">0.000001*Stock!AS73*$E73</f>
        <v>6.4277657413333317E-3</v>
      </c>
      <c r="AT73" s="214">
        <f ca="1">0.000001*Stock!AT73*$E73</f>
        <v>5.4145984533333332E-3</v>
      </c>
      <c r="AU73" s="214">
        <f>0.000001*Stock!AU73*$E73</f>
        <v>0</v>
      </c>
      <c r="AV73" s="214">
        <f>0.000001*Stock!AV73*$E73</f>
        <v>0</v>
      </c>
      <c r="AW73" s="214">
        <f>0.000001*Stock!AW73*$E73</f>
        <v>0</v>
      </c>
      <c r="AX73" s="214">
        <f>0.000001*Stock!AX73*$E73</f>
        <v>0</v>
      </c>
      <c r="AY73" s="214">
        <f>0.000001*Stock!AY73*$E73</f>
        <v>0</v>
      </c>
      <c r="AZ73" s="214">
        <f>0.000001*Stock!AZ73*$E73</f>
        <v>0</v>
      </c>
      <c r="BA73" s="214">
        <f>0.000001*Stock!BA73*$E73</f>
        <v>0</v>
      </c>
      <c r="BB73" s="214">
        <f>0.000001*Stock!BB73*$E73</f>
        <v>0</v>
      </c>
      <c r="BC73" s="214">
        <f>0.000001*Stock!BC73*$E73</f>
        <v>0</v>
      </c>
      <c r="BD73" s="214">
        <f>0.000001*Stock!BD73*$E73</f>
        <v>0</v>
      </c>
      <c r="BE73" s="214">
        <f>0.000001*Stock!BE73*$E73</f>
        <v>0</v>
      </c>
      <c r="BF73" s="214">
        <f>0.000001*Stock!BF73*$E73</f>
        <v>0</v>
      </c>
      <c r="BG73" s="214">
        <f>0.000001*Stock!BG73*$E73</f>
        <v>0</v>
      </c>
      <c r="BH73" s="214">
        <f>0.000001*Stock!BH73*$E73</f>
        <v>0</v>
      </c>
      <c r="BI73" s="214">
        <f>0.000001*Stock!BI73*$E73</f>
        <v>0</v>
      </c>
      <c r="BJ73" s="214">
        <f>0.000001*Stock!BJ73*$E73</f>
        <v>0</v>
      </c>
      <c r="BK73" s="214">
        <f>0.000001*Stock!BK73*$E73</f>
        <v>0</v>
      </c>
      <c r="BL73" s="214">
        <f>0.000001*Stock!BL73*$E73</f>
        <v>0</v>
      </c>
      <c r="BM73" s="214">
        <f>0.000001*Stock!BM73*$E73</f>
        <v>0</v>
      </c>
      <c r="BN73" s="214">
        <f>0.000001*Stock!BN73*$E73</f>
        <v>0</v>
      </c>
      <c r="BO73" s="214">
        <f>0.000001*Stock!BO73*$E73</f>
        <v>0</v>
      </c>
      <c r="BP73" s="214">
        <f>0.000001*Stock!BP73*$E73</f>
        <v>0</v>
      </c>
      <c r="BQ73" s="214">
        <f>0.000001*Stock!BQ73*$E73</f>
        <v>0</v>
      </c>
      <c r="BR73" s="214">
        <f>0.000001*Stock!BR73*$E73</f>
        <v>0</v>
      </c>
      <c r="BS73" s="214">
        <f>0.000001*Stock!BS73*$E73</f>
        <v>0</v>
      </c>
      <c r="BT73" s="214">
        <f>0.000001*Stock!BT73*$E73</f>
        <v>0</v>
      </c>
      <c r="BU73" s="214">
        <f>0.000001*Stock!BU73*$E73</f>
        <v>0</v>
      </c>
      <c r="BV73" s="214">
        <f>0.000001*Stock!BV73*$E73</f>
        <v>0</v>
      </c>
      <c r="BW73" s="214">
        <f>0.000001*Stock!BW73*$E73</f>
        <v>0</v>
      </c>
      <c r="BX73" s="214">
        <f>0.000001*Stock!BX73*$E73</f>
        <v>0</v>
      </c>
      <c r="BY73" s="214">
        <f>0.000001*Stock!BY73*$E73</f>
        <v>0</v>
      </c>
      <c r="BZ73" s="214">
        <f>0.000001*Stock!BZ73*$E73</f>
        <v>0</v>
      </c>
      <c r="CA73" s="214">
        <f>0.000001*Stock!CA73*$E73</f>
        <v>0</v>
      </c>
      <c r="CB73" s="214">
        <f>0.000001*Stock!CB73*$E73</f>
        <v>0</v>
      </c>
      <c r="CC73" s="214">
        <f>0.000001*Stock!CC73*$E73</f>
        <v>0</v>
      </c>
      <c r="CD73" s="214">
        <f>0.000001*Stock!CD73*$E73</f>
        <v>0</v>
      </c>
      <c r="CE73" s="214">
        <f>0.000001*Stock!CE73*$E73</f>
        <v>0</v>
      </c>
    </row>
    <row r="74" spans="2:83" x14ac:dyDescent="0.25">
      <c r="B74" s="307"/>
      <c r="C74" s="54" t="s">
        <v>7</v>
      </c>
      <c r="E74" s="35">
        <f>'Life&amp;Use'!E7</f>
        <v>700</v>
      </c>
      <c r="F74" s="64"/>
      <c r="G74" s="211"/>
      <c r="H74" s="211"/>
      <c r="I74" s="211"/>
      <c r="J74" s="211"/>
      <c r="K74" s="211"/>
      <c r="L74" s="211"/>
      <c r="M74" s="211"/>
      <c r="N74" s="211"/>
      <c r="O74" s="211"/>
      <c r="P74" s="211"/>
      <c r="Q74" s="211"/>
      <c r="R74" s="211"/>
      <c r="S74" s="211"/>
      <c r="T74" s="211"/>
      <c r="U74" s="211"/>
      <c r="V74" s="211"/>
      <c r="W74" s="214">
        <f ca="1">0.000001*Stock!W74*$E74</f>
        <v>4.1693950707803636E-2</v>
      </c>
      <c r="X74" s="214">
        <f ca="1">0.000001*Stock!X74*$E74</f>
        <v>4.2963825471962515E-2</v>
      </c>
      <c r="Y74" s="214">
        <f ca="1">0.000001*Stock!Y74*$E74</f>
        <v>4.4361881929858266E-2</v>
      </c>
      <c r="Z74" s="214">
        <f ca="1">0.000001*Stock!Z74*$E74</f>
        <v>4.5885156628719871E-2</v>
      </c>
      <c r="AA74" s="214">
        <f ca="1">0.000001*Stock!AA74*$E74</f>
        <v>4.7554457929264472E-2</v>
      </c>
      <c r="AB74" s="214">
        <f ca="1">0.000001*Stock!AB74*$E74</f>
        <v>4.9390499704396358E-2</v>
      </c>
      <c r="AC74" s="214">
        <f ca="1">0.000001*Stock!AC74*$E74</f>
        <v>5.1413898416903463E-2</v>
      </c>
      <c r="AD74" s="214">
        <f ca="1">0.000001*Stock!AD74*$E74</f>
        <v>5.362130664010667E-2</v>
      </c>
      <c r="AE74" s="214">
        <f ca="1">0.000001*Stock!AE74*$E74</f>
        <v>5.6009273418666676E-2</v>
      </c>
      <c r="AF74" s="214">
        <f ca="1">0.000001*Stock!AF74*$E74</f>
        <v>5.8661052266666673E-2</v>
      </c>
      <c r="AG74" s="214">
        <f ca="1">0.000001*Stock!AG74*$E74</f>
        <v>6.1469218666666672E-2</v>
      </c>
      <c r="AH74" s="214">
        <f ca="1">0.000001*Stock!AH74*$E74</f>
        <v>6.4354776000000002E-2</v>
      </c>
      <c r="AI74" s="214">
        <f ca="1">0.000001*Stock!AI74*$E74</f>
        <v>6.7289407999999995E-2</v>
      </c>
      <c r="AJ74" s="214">
        <f ca="1">0.000001*Stock!AJ74*$E74</f>
        <v>7.0494938666666659E-2</v>
      </c>
      <c r="AK74" s="214">
        <f ca="1">0.000001*Stock!AK74*$E74</f>
        <v>7.3732902227850658E-2</v>
      </c>
      <c r="AL74" s="214">
        <f ca="1">0.000001*Stock!AL74*$E74</f>
        <v>7.6672804644736012E-2</v>
      </c>
      <c r="AM74" s="214">
        <f ca="1">0.000001*Stock!AM74*$E74</f>
        <v>7.8849754011839995E-2</v>
      </c>
      <c r="AN74" s="214">
        <f ca="1">0.000001*Stock!AN74*$E74</f>
        <v>8.0239886862496002E-2</v>
      </c>
      <c r="AO74" s="214">
        <f ca="1">0.000001*Stock!AO74*$E74</f>
        <v>8.0832975996703998E-2</v>
      </c>
      <c r="AP74" s="214">
        <f ca="1">0.000001*Stock!AP74*$E74</f>
        <v>7.9807609327360002E-2</v>
      </c>
      <c r="AQ74" s="214">
        <f ca="1">0.000001*Stock!AQ74*$E74</f>
        <v>7.6402424887946657E-2</v>
      </c>
      <c r="AR74" s="214">
        <f ca="1">0.000001*Stock!AR74*$E74</f>
        <v>7.0807379882613333E-2</v>
      </c>
      <c r="AS74" s="214">
        <f ca="1">0.000001*Stock!AS74*$E74</f>
        <v>6.4001325063946665E-2</v>
      </c>
      <c r="AT74" s="214">
        <f ca="1">0.000001*Stock!AT74*$E74</f>
        <v>5.6915764970613347E-2</v>
      </c>
      <c r="AU74" s="214">
        <f>0.000001*Stock!AU74*$E74</f>
        <v>0</v>
      </c>
      <c r="AV74" s="214">
        <f>0.000001*Stock!AV74*$E74</f>
        <v>0</v>
      </c>
      <c r="AW74" s="214">
        <f>0.000001*Stock!AW74*$E74</f>
        <v>0</v>
      </c>
      <c r="AX74" s="214">
        <f>0.000001*Stock!AX74*$E74</f>
        <v>0</v>
      </c>
      <c r="AY74" s="214">
        <f>0.000001*Stock!AY74*$E74</f>
        <v>0</v>
      </c>
      <c r="AZ74" s="214">
        <f>0.000001*Stock!AZ74*$E74</f>
        <v>0</v>
      </c>
      <c r="BA74" s="214">
        <f>0.000001*Stock!BA74*$E74</f>
        <v>0</v>
      </c>
      <c r="BB74" s="214">
        <f>0.000001*Stock!BB74*$E74</f>
        <v>0</v>
      </c>
      <c r="BC74" s="214">
        <f>0.000001*Stock!BC74*$E74</f>
        <v>0</v>
      </c>
      <c r="BD74" s="214">
        <f>0.000001*Stock!BD74*$E74</f>
        <v>0</v>
      </c>
      <c r="BE74" s="214">
        <f>0.000001*Stock!BE74*$E74</f>
        <v>0</v>
      </c>
      <c r="BF74" s="214">
        <f>0.000001*Stock!BF74*$E74</f>
        <v>0</v>
      </c>
      <c r="BG74" s="214">
        <f>0.000001*Stock!BG74*$E74</f>
        <v>0</v>
      </c>
      <c r="BH74" s="214">
        <f>0.000001*Stock!BH74*$E74</f>
        <v>0</v>
      </c>
      <c r="BI74" s="214">
        <f>0.000001*Stock!BI74*$E74</f>
        <v>0</v>
      </c>
      <c r="BJ74" s="214">
        <f>0.000001*Stock!BJ74*$E74</f>
        <v>0</v>
      </c>
      <c r="BK74" s="214">
        <f>0.000001*Stock!BK74*$E74</f>
        <v>0</v>
      </c>
      <c r="BL74" s="214">
        <f>0.000001*Stock!BL74*$E74</f>
        <v>0</v>
      </c>
      <c r="BM74" s="214">
        <f>0.000001*Stock!BM74*$E74</f>
        <v>0</v>
      </c>
      <c r="BN74" s="214">
        <f>0.000001*Stock!BN74*$E74</f>
        <v>0</v>
      </c>
      <c r="BO74" s="214">
        <f>0.000001*Stock!BO74*$E74</f>
        <v>0</v>
      </c>
      <c r="BP74" s="214">
        <f>0.000001*Stock!BP74*$E74</f>
        <v>0</v>
      </c>
      <c r="BQ74" s="214">
        <f>0.000001*Stock!BQ74*$E74</f>
        <v>0</v>
      </c>
      <c r="BR74" s="214">
        <f>0.000001*Stock!BR74*$E74</f>
        <v>0</v>
      </c>
      <c r="BS74" s="214">
        <f>0.000001*Stock!BS74*$E74</f>
        <v>0</v>
      </c>
      <c r="BT74" s="214">
        <f>0.000001*Stock!BT74*$E74</f>
        <v>0</v>
      </c>
      <c r="BU74" s="214">
        <f>0.000001*Stock!BU74*$E74</f>
        <v>0</v>
      </c>
      <c r="BV74" s="214">
        <f>0.000001*Stock!BV74*$E74</f>
        <v>0</v>
      </c>
      <c r="BW74" s="214">
        <f>0.000001*Stock!BW74*$E74</f>
        <v>0</v>
      </c>
      <c r="BX74" s="214">
        <f>0.000001*Stock!BX74*$E74</f>
        <v>0</v>
      </c>
      <c r="BY74" s="214">
        <f>0.000001*Stock!BY74*$E74</f>
        <v>0</v>
      </c>
      <c r="BZ74" s="214">
        <f>0.000001*Stock!BZ74*$E74</f>
        <v>0</v>
      </c>
      <c r="CA74" s="214">
        <f>0.000001*Stock!CA74*$E74</f>
        <v>0</v>
      </c>
      <c r="CB74" s="214">
        <f>0.000001*Stock!CB74*$E74</f>
        <v>0</v>
      </c>
      <c r="CC74" s="214">
        <f>0.000001*Stock!CC74*$E74</f>
        <v>0</v>
      </c>
      <c r="CD74" s="214">
        <f>0.000001*Stock!CD74*$E74</f>
        <v>0</v>
      </c>
      <c r="CE74" s="214">
        <f>0.000001*Stock!CE74*$E74</f>
        <v>0</v>
      </c>
    </row>
    <row r="75" spans="2:83" x14ac:dyDescent="0.25">
      <c r="B75" s="307"/>
      <c r="C75" s="54" t="s">
        <v>8</v>
      </c>
      <c r="E75" s="35">
        <f>'Life&amp;Use'!F7</f>
        <v>700</v>
      </c>
      <c r="F75" s="64"/>
      <c r="G75" s="211"/>
      <c r="H75" s="211"/>
      <c r="I75" s="211"/>
      <c r="J75" s="211"/>
      <c r="K75" s="211"/>
      <c r="L75" s="211"/>
      <c r="M75" s="211"/>
      <c r="N75" s="211"/>
      <c r="O75" s="211"/>
      <c r="P75" s="211"/>
      <c r="Q75" s="211"/>
      <c r="R75" s="211"/>
      <c r="S75" s="211"/>
      <c r="T75" s="211"/>
      <c r="U75" s="211"/>
      <c r="V75" s="211"/>
      <c r="W75" s="214">
        <f ca="1">0.000001*Stock!W75*$E75</f>
        <v>4.6054667746864945E-2</v>
      </c>
      <c r="X75" s="214">
        <f ca="1">0.000001*Stock!X75*$E75</f>
        <v>4.734044914519956E-2</v>
      </c>
      <c r="Y75" s="214">
        <f ca="1">0.000001*Stock!Y75*$E75</f>
        <v>4.8736820463534176E-2</v>
      </c>
      <c r="Z75" s="214">
        <f ca="1">0.000001*Stock!Z75*$E75</f>
        <v>5.0217810293952773E-2</v>
      </c>
      <c r="AA75" s="214">
        <f ca="1">0.000001*Stock!AA75*$E75</f>
        <v>5.1753205306480504E-2</v>
      </c>
      <c r="AB75" s="214">
        <f ca="1">0.000001*Stock!AB75*$E75</f>
        <v>5.3346324886680951E-2</v>
      </c>
      <c r="AC75" s="214">
        <f ca="1">0.000001*Stock!AC75*$E75</f>
        <v>5.5000429686062835E-2</v>
      </c>
      <c r="AD75" s="214">
        <f ca="1">0.000001*Stock!AD75*$E75</f>
        <v>5.6713501352229731E-2</v>
      </c>
      <c r="AE75" s="214">
        <f ca="1">0.000001*Stock!AE75*$E75</f>
        <v>5.8483459109515183E-2</v>
      </c>
      <c r="AF75" s="214">
        <f ca="1">0.000001*Stock!AF75*$E75</f>
        <v>6.0369004068366164E-2</v>
      </c>
      <c r="AG75" s="214">
        <f ca="1">0.000001*Stock!AG75*$E75</f>
        <v>6.2370456328349998E-2</v>
      </c>
      <c r="AH75" s="214">
        <f ca="1">0.000001*Stock!AH75*$E75</f>
        <v>6.4480563592938148E-2</v>
      </c>
      <c r="AI75" s="214">
        <f ca="1">0.000001*Stock!AI75*$E75</f>
        <v>6.6490652814163054E-2</v>
      </c>
      <c r="AJ75" s="214">
        <f ca="1">0.000001*Stock!AJ75*$E75</f>
        <v>6.8518196918518598E-2</v>
      </c>
      <c r="AK75" s="214">
        <f ca="1">0.000001*Stock!AK75*$E75</f>
        <v>7.0680982267014358E-2</v>
      </c>
      <c r="AL75" s="214">
        <f ca="1">0.000001*Stock!AL75*$E75</f>
        <v>7.3237221962497281E-2</v>
      </c>
      <c r="AM75" s="214">
        <f ca="1">0.000001*Stock!AM75*$E75</f>
        <v>7.6177145460224013E-2</v>
      </c>
      <c r="AN75" s="214">
        <f ca="1">0.000001*Stock!AN75*$E75</f>
        <v>7.9498015729599997E-2</v>
      </c>
      <c r="AO75" s="214">
        <f ca="1">0.000001*Stock!AO75*$E75</f>
        <v>8.3197011089599995E-2</v>
      </c>
      <c r="AP75" s="214">
        <f ca="1">0.000001*Stock!AP75*$E75</f>
        <v>8.7835708501333307E-2</v>
      </c>
      <c r="AQ75" s="214">
        <f ca="1">0.000001*Stock!AQ75*$E75</f>
        <v>9.4242306866666667E-2</v>
      </c>
      <c r="AR75" s="214">
        <f ca="1">0.000001*Stock!AR75*$E75</f>
        <v>0.10222445610400002</v>
      </c>
      <c r="AS75" s="214">
        <f ca="1">0.000001*Stock!AS75*$E75</f>
        <v>0.11038969018400001</v>
      </c>
      <c r="AT75" s="214">
        <f ca="1">0.000001*Stock!AT75*$E75</f>
        <v>0.11774658682399999</v>
      </c>
      <c r="AU75" s="214">
        <f>0.000001*Stock!AU75*$E75</f>
        <v>0</v>
      </c>
      <c r="AV75" s="214">
        <f>0.000001*Stock!AV75*$E75</f>
        <v>0</v>
      </c>
      <c r="AW75" s="214">
        <f>0.000001*Stock!AW75*$E75</f>
        <v>0</v>
      </c>
      <c r="AX75" s="214">
        <f>0.000001*Stock!AX75*$E75</f>
        <v>0</v>
      </c>
      <c r="AY75" s="214">
        <f>0.000001*Stock!AY75*$E75</f>
        <v>0</v>
      </c>
      <c r="AZ75" s="214">
        <f>0.000001*Stock!AZ75*$E75</f>
        <v>0</v>
      </c>
      <c r="BA75" s="214">
        <f>0.000001*Stock!BA75*$E75</f>
        <v>0</v>
      </c>
      <c r="BB75" s="214">
        <f>0.000001*Stock!BB75*$E75</f>
        <v>0</v>
      </c>
      <c r="BC75" s="214">
        <f>0.000001*Stock!BC75*$E75</f>
        <v>0</v>
      </c>
      <c r="BD75" s="214">
        <f>0.000001*Stock!BD75*$E75</f>
        <v>0</v>
      </c>
      <c r="BE75" s="214">
        <f>0.000001*Stock!BE75*$E75</f>
        <v>0</v>
      </c>
      <c r="BF75" s="214">
        <f>0.000001*Stock!BF75*$E75</f>
        <v>0</v>
      </c>
      <c r="BG75" s="214">
        <f>0.000001*Stock!BG75*$E75</f>
        <v>0</v>
      </c>
      <c r="BH75" s="214">
        <f>0.000001*Stock!BH75*$E75</f>
        <v>0</v>
      </c>
      <c r="BI75" s="214">
        <f>0.000001*Stock!BI75*$E75</f>
        <v>0</v>
      </c>
      <c r="BJ75" s="214">
        <f>0.000001*Stock!BJ75*$E75</f>
        <v>0</v>
      </c>
      <c r="BK75" s="214">
        <f>0.000001*Stock!BK75*$E75</f>
        <v>0</v>
      </c>
      <c r="BL75" s="214">
        <f>0.000001*Stock!BL75*$E75</f>
        <v>0</v>
      </c>
      <c r="BM75" s="214">
        <f>0.000001*Stock!BM75*$E75</f>
        <v>0</v>
      </c>
      <c r="BN75" s="214">
        <f>0.000001*Stock!BN75*$E75</f>
        <v>0</v>
      </c>
      <c r="BO75" s="214">
        <f>0.000001*Stock!BO75*$E75</f>
        <v>0</v>
      </c>
      <c r="BP75" s="214">
        <f>0.000001*Stock!BP75*$E75</f>
        <v>0</v>
      </c>
      <c r="BQ75" s="214">
        <f>0.000001*Stock!BQ75*$E75</f>
        <v>0</v>
      </c>
      <c r="BR75" s="214">
        <f>0.000001*Stock!BR75*$E75</f>
        <v>0</v>
      </c>
      <c r="BS75" s="214">
        <f>0.000001*Stock!BS75*$E75</f>
        <v>0</v>
      </c>
      <c r="BT75" s="214">
        <f>0.000001*Stock!BT75*$E75</f>
        <v>0</v>
      </c>
      <c r="BU75" s="214">
        <f>0.000001*Stock!BU75*$E75</f>
        <v>0</v>
      </c>
      <c r="BV75" s="214">
        <f>0.000001*Stock!BV75*$E75</f>
        <v>0</v>
      </c>
      <c r="BW75" s="214">
        <f>0.000001*Stock!BW75*$E75</f>
        <v>0</v>
      </c>
      <c r="BX75" s="214">
        <f>0.000001*Stock!BX75*$E75</f>
        <v>0</v>
      </c>
      <c r="BY75" s="214">
        <f>0.000001*Stock!BY75*$E75</f>
        <v>0</v>
      </c>
      <c r="BZ75" s="214">
        <f>0.000001*Stock!BZ75*$E75</f>
        <v>0</v>
      </c>
      <c r="CA75" s="214">
        <f>0.000001*Stock!CA75*$E75</f>
        <v>0</v>
      </c>
      <c r="CB75" s="214">
        <f>0.000001*Stock!CB75*$E75</f>
        <v>0</v>
      </c>
      <c r="CC75" s="214">
        <f>0.000001*Stock!CC75*$E75</f>
        <v>0</v>
      </c>
      <c r="CD75" s="214">
        <f>0.000001*Stock!CD75*$E75</f>
        <v>0</v>
      </c>
      <c r="CE75" s="214">
        <f>0.000001*Stock!CE75*$E75</f>
        <v>0</v>
      </c>
    </row>
    <row r="76" spans="2:83" ht="12.6" customHeight="1" x14ac:dyDescent="0.25">
      <c r="B76" s="307"/>
      <c r="C76" s="54" t="s">
        <v>9</v>
      </c>
      <c r="E76" s="35">
        <f>'Life&amp;Use'!G7</f>
        <v>700</v>
      </c>
      <c r="F76" s="64"/>
      <c r="G76" s="211"/>
      <c r="H76" s="211"/>
      <c r="I76" s="211"/>
      <c r="J76" s="211"/>
      <c r="K76" s="211"/>
      <c r="L76" s="211"/>
      <c r="M76" s="211"/>
      <c r="N76" s="211"/>
      <c r="O76" s="211"/>
      <c r="P76" s="211"/>
      <c r="Q76" s="211"/>
      <c r="R76" s="211"/>
      <c r="S76" s="211"/>
      <c r="T76" s="211"/>
      <c r="U76" s="211"/>
      <c r="V76" s="211"/>
      <c r="W76" s="214">
        <f ca="1">0.000001*Stock!W76*$E76</f>
        <v>0</v>
      </c>
      <c r="X76" s="214">
        <f ca="1">0.000001*Stock!X76*$E76</f>
        <v>0</v>
      </c>
      <c r="Y76" s="214">
        <f ca="1">0.000001*Stock!Y76*$E76</f>
        <v>0</v>
      </c>
      <c r="Z76" s="214">
        <f ca="1">0.000001*Stock!Z76*$E76</f>
        <v>0</v>
      </c>
      <c r="AA76" s="214">
        <f ca="1">0.000001*Stock!AA76*$E76</f>
        <v>0</v>
      </c>
      <c r="AB76" s="214">
        <f ca="1">0.000001*Stock!AB76*$E76</f>
        <v>0</v>
      </c>
      <c r="AC76" s="214">
        <f ca="1">0.000001*Stock!AC76*$E76</f>
        <v>0</v>
      </c>
      <c r="AD76" s="214">
        <f ca="1">0.000001*Stock!AD76*$E76</f>
        <v>0</v>
      </c>
      <c r="AE76" s="214">
        <f ca="1">0.000001*Stock!AE76*$E76</f>
        <v>0</v>
      </c>
      <c r="AF76" s="214">
        <f ca="1">0.000001*Stock!AF76*$E76</f>
        <v>0</v>
      </c>
      <c r="AG76" s="214">
        <f ca="1">0.000001*Stock!AG76*$E76</f>
        <v>0</v>
      </c>
      <c r="AH76" s="214">
        <f ca="1">0.000001*Stock!AH76*$E76</f>
        <v>0</v>
      </c>
      <c r="AI76" s="214">
        <f ca="1">0.000001*Stock!AI76*$E76</f>
        <v>1.7916266666666669E-4</v>
      </c>
      <c r="AJ76" s="214">
        <f ca="1">0.000001*Stock!AJ76*$E76</f>
        <v>5.8480799999999992E-4</v>
      </c>
      <c r="AK76" s="214">
        <f ca="1">0.000001*Stock!AK76*$E76</f>
        <v>1.3357267354666665E-3</v>
      </c>
      <c r="AL76" s="214">
        <f ca="1">0.000001*Stock!AL76*$E76</f>
        <v>2.3715469418666662E-3</v>
      </c>
      <c r="AM76" s="214">
        <f ca="1">0.000001*Stock!AM76*$E76</f>
        <v>3.7637393546666661E-3</v>
      </c>
      <c r="AN76" s="214">
        <f ca="1">0.000001*Stock!AN76*$E76</f>
        <v>5.5123039738666666E-3</v>
      </c>
      <c r="AO76" s="214">
        <f ca="1">0.000001*Stock!AO76*$E76</f>
        <v>7.6172407994666664E-3</v>
      </c>
      <c r="AP76" s="214">
        <f ca="1">0.000001*Stock!AP76*$E76</f>
        <v>1.0167968887999998E-2</v>
      </c>
      <c r="AQ76" s="214">
        <f ca="1">0.000001*Stock!AQ76*$E76</f>
        <v>1.3224914583999997E-2</v>
      </c>
      <c r="AR76" s="214">
        <f ca="1">0.000001*Stock!AR76*$E76</f>
        <v>1.6607950090666661E-2</v>
      </c>
      <c r="AS76" s="214">
        <f ca="1">0.000001*Stock!AS76*$E76</f>
        <v>2.022894746133333E-2</v>
      </c>
      <c r="AT76" s="214">
        <f ca="1">0.000001*Stock!AT76*$E76</f>
        <v>2.3617211573735843E-2</v>
      </c>
      <c r="AU76" s="214">
        <f>0.000001*Stock!AU76*$E76</f>
        <v>0</v>
      </c>
      <c r="AV76" s="214">
        <f>0.000001*Stock!AV76*$E76</f>
        <v>0</v>
      </c>
      <c r="AW76" s="214">
        <f>0.000001*Stock!AW76*$E76</f>
        <v>0</v>
      </c>
      <c r="AX76" s="214">
        <f>0.000001*Stock!AX76*$E76</f>
        <v>0</v>
      </c>
      <c r="AY76" s="214">
        <f>0.000001*Stock!AY76*$E76</f>
        <v>0</v>
      </c>
      <c r="AZ76" s="214">
        <f>0.000001*Stock!AZ76*$E76</f>
        <v>0</v>
      </c>
      <c r="BA76" s="214">
        <f>0.000001*Stock!BA76*$E76</f>
        <v>0</v>
      </c>
      <c r="BB76" s="214">
        <f>0.000001*Stock!BB76*$E76</f>
        <v>0</v>
      </c>
      <c r="BC76" s="214">
        <f>0.000001*Stock!BC76*$E76</f>
        <v>0</v>
      </c>
      <c r="BD76" s="214">
        <f>0.000001*Stock!BD76*$E76</f>
        <v>0</v>
      </c>
      <c r="BE76" s="214">
        <f>0.000001*Stock!BE76*$E76</f>
        <v>0</v>
      </c>
      <c r="BF76" s="214">
        <f>0.000001*Stock!BF76*$E76</f>
        <v>0</v>
      </c>
      <c r="BG76" s="214">
        <f>0.000001*Stock!BG76*$E76</f>
        <v>0</v>
      </c>
      <c r="BH76" s="214">
        <f>0.000001*Stock!BH76*$E76</f>
        <v>0</v>
      </c>
      <c r="BI76" s="214">
        <f>0.000001*Stock!BI76*$E76</f>
        <v>0</v>
      </c>
      <c r="BJ76" s="214">
        <f>0.000001*Stock!BJ76*$E76</f>
        <v>0</v>
      </c>
      <c r="BK76" s="214">
        <f>0.000001*Stock!BK76*$E76</f>
        <v>0</v>
      </c>
      <c r="BL76" s="214">
        <f>0.000001*Stock!BL76*$E76</f>
        <v>0</v>
      </c>
      <c r="BM76" s="214">
        <f>0.000001*Stock!BM76*$E76</f>
        <v>0</v>
      </c>
      <c r="BN76" s="214">
        <f>0.000001*Stock!BN76*$E76</f>
        <v>0</v>
      </c>
      <c r="BO76" s="214">
        <f>0.000001*Stock!BO76*$E76</f>
        <v>0</v>
      </c>
      <c r="BP76" s="214">
        <f>0.000001*Stock!BP76*$E76</f>
        <v>0</v>
      </c>
      <c r="BQ76" s="214">
        <f>0.000001*Stock!BQ76*$E76</f>
        <v>0</v>
      </c>
      <c r="BR76" s="214">
        <f>0.000001*Stock!BR76*$E76</f>
        <v>0</v>
      </c>
      <c r="BS76" s="214">
        <f>0.000001*Stock!BS76*$E76</f>
        <v>0</v>
      </c>
      <c r="BT76" s="214">
        <f>0.000001*Stock!BT76*$E76</f>
        <v>0</v>
      </c>
      <c r="BU76" s="214">
        <f>0.000001*Stock!BU76*$E76</f>
        <v>0</v>
      </c>
      <c r="BV76" s="214">
        <f>0.000001*Stock!BV76*$E76</f>
        <v>0</v>
      </c>
      <c r="BW76" s="214">
        <f>0.000001*Stock!BW76*$E76</f>
        <v>0</v>
      </c>
      <c r="BX76" s="214">
        <f>0.000001*Stock!BX76*$E76</f>
        <v>0</v>
      </c>
      <c r="BY76" s="214">
        <f>0.000001*Stock!BY76*$E76</f>
        <v>0</v>
      </c>
      <c r="BZ76" s="214">
        <f>0.000001*Stock!BZ76*$E76</f>
        <v>0</v>
      </c>
      <c r="CA76" s="214">
        <f>0.000001*Stock!CA76*$E76</f>
        <v>0</v>
      </c>
      <c r="CB76" s="214">
        <f>0.000001*Stock!CB76*$E76</f>
        <v>0</v>
      </c>
      <c r="CC76" s="214">
        <f>0.000001*Stock!CC76*$E76</f>
        <v>0</v>
      </c>
      <c r="CD76" s="214">
        <f>0.000001*Stock!CD76*$E76</f>
        <v>0</v>
      </c>
      <c r="CE76" s="214">
        <f>0.000001*Stock!CE76*$E76</f>
        <v>0</v>
      </c>
    </row>
    <row r="77" spans="2:83" ht="24" x14ac:dyDescent="0.25">
      <c r="B77" s="307"/>
      <c r="C77" s="54" t="s">
        <v>10</v>
      </c>
      <c r="E77" s="35">
        <f>'Life&amp;Use'!H7</f>
        <v>700</v>
      </c>
      <c r="F77" s="64"/>
      <c r="G77" s="211"/>
      <c r="H77" s="211"/>
      <c r="I77" s="211"/>
      <c r="J77" s="211"/>
      <c r="K77" s="211"/>
      <c r="L77" s="211"/>
      <c r="M77" s="211"/>
      <c r="N77" s="211"/>
      <c r="O77" s="211"/>
      <c r="P77" s="211"/>
      <c r="Q77" s="211"/>
      <c r="R77" s="211"/>
      <c r="S77" s="211"/>
      <c r="T77" s="211"/>
      <c r="U77" s="211"/>
      <c r="V77" s="211"/>
      <c r="W77" s="214">
        <f ca="1">0.000001*Stock!W77*$E77</f>
        <v>1.2920686466751055E-2</v>
      </c>
      <c r="X77" s="214">
        <f ca="1">0.000001*Stock!X77*$E77</f>
        <v>1.3311173677062943E-2</v>
      </c>
      <c r="Y77" s="214">
        <f ca="1">0.000001*Stock!Y77*$E77</f>
        <v>1.3726323378415405E-2</v>
      </c>
      <c r="Z77" s="214">
        <f ca="1">0.000001*Stock!Z77*$E77</f>
        <v>1.4165512761252996E-2</v>
      </c>
      <c r="AA77" s="214">
        <f ca="1">0.000001*Stock!AA77*$E77</f>
        <v>1.4634368020535736E-2</v>
      </c>
      <c r="AB77" s="214">
        <f ca="1">0.000001*Stock!AB77*$E77</f>
        <v>1.513849549333581E-2</v>
      </c>
      <c r="AC77" s="214">
        <f ca="1">0.000001*Stock!AC77*$E77</f>
        <v>1.5683481044676088E-2</v>
      </c>
      <c r="AD77" s="214">
        <f ca="1">0.000001*Stock!AD77*$E77</f>
        <v>1.6268621167707307E-2</v>
      </c>
      <c r="AE77" s="214">
        <f ca="1">0.000001*Stock!AE77*$E77</f>
        <v>1.6893190597636405E-2</v>
      </c>
      <c r="AF77" s="214">
        <f ca="1">0.000001*Stock!AF77*$E77</f>
        <v>1.7569493372133746E-2</v>
      </c>
      <c r="AG77" s="214">
        <f ca="1">0.000001*Stock!AG77*$E77</f>
        <v>1.831550373759493E-2</v>
      </c>
      <c r="AH77" s="214">
        <f ca="1">0.000001*Stock!AH77*$E77</f>
        <v>1.9095580100613328E-2</v>
      </c>
      <c r="AI77" s="214">
        <f ca="1">0.000001*Stock!AI77*$E77</f>
        <v>1.9898412557333326E-2</v>
      </c>
      <c r="AJ77" s="214">
        <f ca="1">0.000001*Stock!AJ77*$E77</f>
        <v>2.0717780533333331E-2</v>
      </c>
      <c r="AK77" s="214">
        <f ca="1">0.000001*Stock!AK77*$E77</f>
        <v>2.1549347362666667E-2</v>
      </c>
      <c r="AL77" s="214">
        <f ca="1">0.000001*Stock!AL77*$E77</f>
        <v>2.2351341450666664E-2</v>
      </c>
      <c r="AM77" s="214">
        <f ca="1">0.000001*Stock!AM77*$E77</f>
        <v>2.3073761626666668E-2</v>
      </c>
      <c r="AN77" s="214">
        <f ca="1">0.000001*Stock!AN77*$E77</f>
        <v>2.3716047890666666E-2</v>
      </c>
      <c r="AO77" s="214">
        <f ca="1">0.000001*Stock!AO77*$E77</f>
        <v>2.4262200242666666E-2</v>
      </c>
      <c r="AP77" s="214">
        <f ca="1">0.000001*Stock!AP77*$E77</f>
        <v>2.4648531845333332E-2</v>
      </c>
      <c r="AQ77" s="214">
        <f ca="1">0.000001*Stock!AQ77*$E77</f>
        <v>2.4864565098666667E-2</v>
      </c>
      <c r="AR77" s="214">
        <f ca="1">0.000001*Stock!AR77*$E77</f>
        <v>2.4794985549333331E-2</v>
      </c>
      <c r="AS77" s="214">
        <f ca="1">0.000001*Stock!AS77*$E77</f>
        <v>2.4489468927999993E-2</v>
      </c>
      <c r="AT77" s="214">
        <f ca="1">0.000001*Stock!AT77*$E77</f>
        <v>2.3969335871999994E-2</v>
      </c>
      <c r="AU77" s="214">
        <f>0.000001*Stock!AU77*$E77</f>
        <v>0</v>
      </c>
      <c r="AV77" s="214">
        <f>0.000001*Stock!AV77*$E77</f>
        <v>0</v>
      </c>
      <c r="AW77" s="214">
        <f>0.000001*Stock!AW77*$E77</f>
        <v>0</v>
      </c>
      <c r="AX77" s="214">
        <f>0.000001*Stock!AX77*$E77</f>
        <v>0</v>
      </c>
      <c r="AY77" s="214">
        <f>0.000001*Stock!AY77*$E77</f>
        <v>0</v>
      </c>
      <c r="AZ77" s="214">
        <f>0.000001*Stock!AZ77*$E77</f>
        <v>0</v>
      </c>
      <c r="BA77" s="214">
        <f>0.000001*Stock!BA77*$E77</f>
        <v>0</v>
      </c>
      <c r="BB77" s="214">
        <f>0.000001*Stock!BB77*$E77</f>
        <v>0</v>
      </c>
      <c r="BC77" s="214">
        <f>0.000001*Stock!BC77*$E77</f>
        <v>0</v>
      </c>
      <c r="BD77" s="214">
        <f>0.000001*Stock!BD77*$E77</f>
        <v>0</v>
      </c>
      <c r="BE77" s="214">
        <f>0.000001*Stock!BE77*$E77</f>
        <v>0</v>
      </c>
      <c r="BF77" s="214">
        <f>0.000001*Stock!BF77*$E77</f>
        <v>0</v>
      </c>
      <c r="BG77" s="214">
        <f>0.000001*Stock!BG77*$E77</f>
        <v>0</v>
      </c>
      <c r="BH77" s="214">
        <f>0.000001*Stock!BH77*$E77</f>
        <v>0</v>
      </c>
      <c r="BI77" s="214">
        <f>0.000001*Stock!BI77*$E77</f>
        <v>0</v>
      </c>
      <c r="BJ77" s="214">
        <f>0.000001*Stock!BJ77*$E77</f>
        <v>0</v>
      </c>
      <c r="BK77" s="214">
        <f>0.000001*Stock!BK77*$E77</f>
        <v>0</v>
      </c>
      <c r="BL77" s="214">
        <f>0.000001*Stock!BL77*$E77</f>
        <v>0</v>
      </c>
      <c r="BM77" s="214">
        <f>0.000001*Stock!BM77*$E77</f>
        <v>0</v>
      </c>
      <c r="BN77" s="214">
        <f>0.000001*Stock!BN77*$E77</f>
        <v>0</v>
      </c>
      <c r="BO77" s="214">
        <f>0.000001*Stock!BO77*$E77</f>
        <v>0</v>
      </c>
      <c r="BP77" s="214">
        <f>0.000001*Stock!BP77*$E77</f>
        <v>0</v>
      </c>
      <c r="BQ77" s="214">
        <f>0.000001*Stock!BQ77*$E77</f>
        <v>0</v>
      </c>
      <c r="BR77" s="214">
        <f>0.000001*Stock!BR77*$E77</f>
        <v>0</v>
      </c>
      <c r="BS77" s="214">
        <f>0.000001*Stock!BS77*$E77</f>
        <v>0</v>
      </c>
      <c r="BT77" s="214">
        <f>0.000001*Stock!BT77*$E77</f>
        <v>0</v>
      </c>
      <c r="BU77" s="214">
        <f>0.000001*Stock!BU77*$E77</f>
        <v>0</v>
      </c>
      <c r="BV77" s="214">
        <f>0.000001*Stock!BV77*$E77</f>
        <v>0</v>
      </c>
      <c r="BW77" s="214">
        <f>0.000001*Stock!BW77*$E77</f>
        <v>0</v>
      </c>
      <c r="BX77" s="214">
        <f>0.000001*Stock!BX77*$E77</f>
        <v>0</v>
      </c>
      <c r="BY77" s="214">
        <f>0.000001*Stock!BY77*$E77</f>
        <v>0</v>
      </c>
      <c r="BZ77" s="214">
        <f>0.000001*Stock!BZ77*$E77</f>
        <v>0</v>
      </c>
      <c r="CA77" s="214">
        <f>0.000001*Stock!CA77*$E77</f>
        <v>0</v>
      </c>
      <c r="CB77" s="214">
        <f>0.000001*Stock!CB77*$E77</f>
        <v>0</v>
      </c>
      <c r="CC77" s="214">
        <f>0.000001*Stock!CC77*$E77</f>
        <v>0</v>
      </c>
      <c r="CD77" s="214">
        <f>0.000001*Stock!CD77*$E77</f>
        <v>0</v>
      </c>
      <c r="CE77" s="214">
        <f>0.000001*Stock!CE77*$E77</f>
        <v>0</v>
      </c>
    </row>
    <row r="78" spans="2:83" x14ac:dyDescent="0.25">
      <c r="B78" s="307"/>
      <c r="C78" s="3" t="s">
        <v>75</v>
      </c>
      <c r="E78" s="35"/>
      <c r="F78" s="64"/>
      <c r="G78" s="20"/>
      <c r="H78" s="20"/>
      <c r="I78" s="20"/>
      <c r="J78" s="20"/>
      <c r="K78" s="20"/>
      <c r="L78" s="20"/>
      <c r="M78" s="20"/>
      <c r="N78" s="20"/>
      <c r="O78" s="20"/>
      <c r="P78" s="20"/>
      <c r="Q78" s="20"/>
      <c r="R78" s="20"/>
      <c r="S78" s="20"/>
      <c r="T78" s="20"/>
      <c r="U78" s="20"/>
      <c r="V78" s="20"/>
      <c r="W78" s="30">
        <f t="shared" ref="W78:AW78" ca="1" si="69">SUM(W73:W77)</f>
        <v>0.14175730492141964</v>
      </c>
      <c r="X78" s="30">
        <f t="shared" ca="1" si="69"/>
        <v>0.144378648294225</v>
      </c>
      <c r="Y78" s="30">
        <f t="shared" ca="1" si="69"/>
        <v>0.14693862577180783</v>
      </c>
      <c r="Z78" s="30">
        <f t="shared" ca="1" si="69"/>
        <v>0.14940767968392563</v>
      </c>
      <c r="AA78" s="30">
        <f t="shared" ca="1" si="69"/>
        <v>0.15182749952294738</v>
      </c>
      <c r="AB78" s="30">
        <f t="shared" ca="1" si="69"/>
        <v>0.15427319315107979</v>
      </c>
      <c r="AC78" s="30">
        <f t="shared" ca="1" si="69"/>
        <v>0.15681969181430905</v>
      </c>
      <c r="AD78" s="30">
        <f t="shared" ca="1" si="69"/>
        <v>0.15946092622671035</v>
      </c>
      <c r="AE78" s="30">
        <f t="shared" ca="1" si="69"/>
        <v>0.16219063939248493</v>
      </c>
      <c r="AF78" s="30">
        <f t="shared" ca="1" si="69"/>
        <v>0.16525629637383327</v>
      </c>
      <c r="AG78" s="30">
        <f t="shared" ca="1" si="69"/>
        <v>0.16851603739927828</v>
      </c>
      <c r="AH78" s="30">
        <f t="shared" ca="1" si="69"/>
        <v>0.17187095436021813</v>
      </c>
      <c r="AI78" s="30">
        <f t="shared" ca="1" si="69"/>
        <v>0.17537324137149637</v>
      </c>
      <c r="AJ78" s="30">
        <f t="shared" ca="1" si="69"/>
        <v>0.17962987345185194</v>
      </c>
      <c r="AK78" s="30">
        <f t="shared" ca="1" si="69"/>
        <v>0.18464450065433169</v>
      </c>
      <c r="AL78" s="30">
        <f t="shared" ca="1" si="69"/>
        <v>0.19022063737843331</v>
      </c>
      <c r="AM78" s="30">
        <f t="shared" ca="1" si="69"/>
        <v>0.195857831200064</v>
      </c>
      <c r="AN78" s="30">
        <f t="shared" ca="1" si="69"/>
        <v>0.20148345335529602</v>
      </c>
      <c r="AO78" s="30">
        <f t="shared" ca="1" si="69"/>
        <v>0.20704896856310398</v>
      </c>
      <c r="AP78" s="30">
        <f t="shared" ca="1" si="69"/>
        <v>0.21232398731402666</v>
      </c>
      <c r="AQ78" s="30">
        <f t="shared" ca="1" si="69"/>
        <v>0.21739499230394663</v>
      </c>
      <c r="AR78" s="30">
        <f t="shared" ca="1" si="69"/>
        <v>0.22195588434661334</v>
      </c>
      <c r="AS78" s="30">
        <f t="shared" ca="1" si="69"/>
        <v>0.22553719737861333</v>
      </c>
      <c r="AT78" s="30">
        <f t="shared" ca="1" si="69"/>
        <v>0.22766349769368249</v>
      </c>
      <c r="AU78" s="30">
        <f t="shared" si="69"/>
        <v>0</v>
      </c>
      <c r="AV78" s="30">
        <f t="shared" si="69"/>
        <v>0</v>
      </c>
      <c r="AW78" s="30">
        <f t="shared" si="69"/>
        <v>0</v>
      </c>
      <c r="AX78" s="30">
        <f t="shared" ref="AX78:CE78" si="70">SUM(AX73:AX77)</f>
        <v>0</v>
      </c>
      <c r="AY78" s="30">
        <f t="shared" si="70"/>
        <v>0</v>
      </c>
      <c r="AZ78" s="30">
        <f t="shared" si="70"/>
        <v>0</v>
      </c>
      <c r="BA78" s="30">
        <f t="shared" si="70"/>
        <v>0</v>
      </c>
      <c r="BB78" s="30">
        <f t="shared" si="70"/>
        <v>0</v>
      </c>
      <c r="BC78" s="30">
        <f t="shared" si="70"/>
        <v>0</v>
      </c>
      <c r="BD78" s="30">
        <f t="shared" si="70"/>
        <v>0</v>
      </c>
      <c r="BE78" s="30">
        <f t="shared" si="70"/>
        <v>0</v>
      </c>
      <c r="BF78" s="30">
        <f t="shared" si="70"/>
        <v>0</v>
      </c>
      <c r="BG78" s="30">
        <f t="shared" si="70"/>
        <v>0</v>
      </c>
      <c r="BH78" s="30">
        <f t="shared" si="70"/>
        <v>0</v>
      </c>
      <c r="BI78" s="30">
        <f t="shared" si="70"/>
        <v>0</v>
      </c>
      <c r="BJ78" s="30">
        <f t="shared" si="70"/>
        <v>0</v>
      </c>
      <c r="BK78" s="30">
        <f t="shared" si="70"/>
        <v>0</v>
      </c>
      <c r="BL78" s="30">
        <f t="shared" si="70"/>
        <v>0</v>
      </c>
      <c r="BM78" s="30">
        <f t="shared" si="70"/>
        <v>0</v>
      </c>
      <c r="BN78" s="30">
        <f t="shared" si="70"/>
        <v>0</v>
      </c>
      <c r="BO78" s="30">
        <f t="shared" si="70"/>
        <v>0</v>
      </c>
      <c r="BP78" s="30">
        <f t="shared" si="70"/>
        <v>0</v>
      </c>
      <c r="BQ78" s="30">
        <f t="shared" si="70"/>
        <v>0</v>
      </c>
      <c r="BR78" s="30">
        <f t="shared" si="70"/>
        <v>0</v>
      </c>
      <c r="BS78" s="30">
        <f t="shared" si="70"/>
        <v>0</v>
      </c>
      <c r="BT78" s="30">
        <f t="shared" si="70"/>
        <v>0</v>
      </c>
      <c r="BU78" s="30">
        <f t="shared" si="70"/>
        <v>0</v>
      </c>
      <c r="BV78" s="30">
        <f t="shared" si="70"/>
        <v>0</v>
      </c>
      <c r="BW78" s="30">
        <f t="shared" si="70"/>
        <v>0</v>
      </c>
      <c r="BX78" s="30">
        <f t="shared" si="70"/>
        <v>0</v>
      </c>
      <c r="BY78" s="30">
        <f t="shared" si="70"/>
        <v>0</v>
      </c>
      <c r="BZ78" s="30">
        <f t="shared" si="70"/>
        <v>0</v>
      </c>
      <c r="CA78" s="30">
        <f t="shared" si="70"/>
        <v>0</v>
      </c>
      <c r="CB78" s="30">
        <f t="shared" si="70"/>
        <v>0</v>
      </c>
      <c r="CC78" s="30">
        <f t="shared" si="70"/>
        <v>0</v>
      </c>
      <c r="CD78" s="30">
        <f t="shared" si="70"/>
        <v>0</v>
      </c>
      <c r="CE78" s="30">
        <f t="shared" si="70"/>
        <v>0</v>
      </c>
    </row>
    <row r="79" spans="2:83" x14ac:dyDescent="0.25">
      <c r="B79" s="307" t="s">
        <v>1</v>
      </c>
      <c r="C79" s="54" t="s">
        <v>11</v>
      </c>
      <c r="E79" s="35">
        <f>'Life&amp;Use'!J7</f>
        <v>500</v>
      </c>
      <c r="F79" s="64"/>
      <c r="G79" s="211"/>
      <c r="H79" s="211"/>
      <c r="I79" s="211"/>
      <c r="J79" s="211"/>
      <c r="K79" s="211"/>
      <c r="L79" s="211"/>
      <c r="M79" s="211"/>
      <c r="N79" s="211"/>
      <c r="O79" s="211"/>
      <c r="P79" s="211"/>
      <c r="Q79" s="211"/>
      <c r="R79" s="211"/>
      <c r="S79" s="211"/>
      <c r="T79" s="211"/>
      <c r="U79" s="211"/>
      <c r="V79" s="211"/>
      <c r="W79" s="214">
        <f ca="1">0.000001*Stock!W79*$E79</f>
        <v>5.9199563240317499E-2</v>
      </c>
      <c r="X79" s="214">
        <f ca="1">0.000001*Stock!X79*$E79</f>
        <v>6.5610625822575E-2</v>
      </c>
      <c r="Y79" s="214">
        <f ca="1">0.000001*Stock!Y79*$E79</f>
        <v>7.3234028691749997E-2</v>
      </c>
      <c r="Z79" s="214">
        <f ca="1">0.000001*Stock!Z79*$E79</f>
        <v>8.3337809657499984E-2</v>
      </c>
      <c r="AA79" s="214">
        <f ca="1">0.000001*Stock!AA79*$E79</f>
        <v>9.6286455174999994E-2</v>
      </c>
      <c r="AB79" s="214">
        <f ca="1">0.000001*Stock!AB79*$E79</f>
        <v>0.11274050575000001</v>
      </c>
      <c r="AC79" s="214">
        <f ca="1">0.000001*Stock!AC79*$E79</f>
        <v>0.13205611749999999</v>
      </c>
      <c r="AD79" s="214">
        <f ca="1">0.000001*Stock!AD79*$E79</f>
        <v>0.15448457499999999</v>
      </c>
      <c r="AE79" s="214">
        <f ca="1">0.000001*Stock!AE79*$E79</f>
        <v>0.17907175</v>
      </c>
      <c r="AF79" s="214">
        <f ca="1">0.000001*Stock!AF79*$E79</f>
        <v>0.20495750000000001</v>
      </c>
      <c r="AG79" s="214">
        <f ca="1">0.000001*Stock!AG79*$E79</f>
        <v>0.23107499999999997</v>
      </c>
      <c r="AH79" s="214">
        <f ca="1">0.000001*Stock!AH79*$E79</f>
        <v>0.25745000000000001</v>
      </c>
      <c r="AI79" s="214">
        <f ca="1">0.000001*Stock!AI79*$E79</f>
        <v>0.28389999999999999</v>
      </c>
      <c r="AJ79" s="214">
        <f ca="1">0.000001*Stock!AJ79*$E79</f>
        <v>0.31056122549999998</v>
      </c>
      <c r="AK79" s="214">
        <f ca="1">0.000001*Stock!AK79*$E79</f>
        <v>0.34215052585999994</v>
      </c>
      <c r="AL79" s="214">
        <f ca="1">0.000001*Stock!AL79*$E79</f>
        <v>0.39495396383999992</v>
      </c>
      <c r="AM79" s="214">
        <f ca="1">0.000001*Stock!AM79*$E79</f>
        <v>0.47239617631999986</v>
      </c>
      <c r="AN79" s="214">
        <f ca="1">0.000001*Stock!AN79*$E79</f>
        <v>0.57791031393999992</v>
      </c>
      <c r="AO79" s="214">
        <f ca="1">0.000001*Stock!AO79*$E79</f>
        <v>0.69421031393999999</v>
      </c>
      <c r="AP79" s="214">
        <f ca="1">0.000001*Stock!AP79*$E79</f>
        <v>0.8186885302400001</v>
      </c>
      <c r="AQ79" s="214">
        <f ca="1">0.000001*Stock!AQ79*$E79</f>
        <v>0.93269024223999997</v>
      </c>
      <c r="AR79" s="214">
        <f ca="1">0.000001*Stock!AR79*$E79</f>
        <v>1.0300885112400002</v>
      </c>
      <c r="AS79" s="214">
        <f ca="1">0.000001*Stock!AS79*$E79</f>
        <v>1.1007085639399998</v>
      </c>
      <c r="AT79" s="214">
        <f ca="1">0.000001*Stock!AT79*$E79</f>
        <v>1.1481051209399999</v>
      </c>
      <c r="AU79" s="214">
        <f>0.000001*Stock!AU79*$E79</f>
        <v>0</v>
      </c>
      <c r="AV79" s="214">
        <f>0.000001*Stock!AV79*$E79</f>
        <v>0</v>
      </c>
      <c r="AW79" s="214">
        <f>0.000001*Stock!AW79*$E79</f>
        <v>0</v>
      </c>
      <c r="AX79" s="214">
        <f>0.000001*Stock!AX79*$E79</f>
        <v>0</v>
      </c>
      <c r="AY79" s="214">
        <f>0.000001*Stock!AY79*$E79</f>
        <v>0</v>
      </c>
      <c r="AZ79" s="214">
        <f>0.000001*Stock!AZ79*$E79</f>
        <v>0</v>
      </c>
      <c r="BA79" s="214">
        <f>0.000001*Stock!BA79*$E79</f>
        <v>0</v>
      </c>
      <c r="BB79" s="214">
        <f>0.000001*Stock!BB79*$E79</f>
        <v>0</v>
      </c>
      <c r="BC79" s="214">
        <f>0.000001*Stock!BC79*$E79</f>
        <v>0</v>
      </c>
      <c r="BD79" s="214">
        <f>0.000001*Stock!BD79*$E79</f>
        <v>0</v>
      </c>
      <c r="BE79" s="214">
        <f>0.000001*Stock!BE79*$E79</f>
        <v>0</v>
      </c>
      <c r="BF79" s="214">
        <f>0.000001*Stock!BF79*$E79</f>
        <v>0</v>
      </c>
      <c r="BG79" s="214">
        <f>0.000001*Stock!BG79*$E79</f>
        <v>0</v>
      </c>
      <c r="BH79" s="214">
        <f>0.000001*Stock!BH79*$E79</f>
        <v>0</v>
      </c>
      <c r="BI79" s="214">
        <f>0.000001*Stock!BI79*$E79</f>
        <v>0</v>
      </c>
      <c r="BJ79" s="214">
        <f>0.000001*Stock!BJ79*$E79</f>
        <v>0</v>
      </c>
      <c r="BK79" s="214">
        <f>0.000001*Stock!BK79*$E79</f>
        <v>0</v>
      </c>
      <c r="BL79" s="214">
        <f>0.000001*Stock!BL79*$E79</f>
        <v>0</v>
      </c>
      <c r="BM79" s="214">
        <f>0.000001*Stock!BM79*$E79</f>
        <v>0</v>
      </c>
      <c r="BN79" s="214">
        <f>0.000001*Stock!BN79*$E79</f>
        <v>0</v>
      </c>
      <c r="BO79" s="214">
        <f>0.000001*Stock!BO79*$E79</f>
        <v>0</v>
      </c>
      <c r="BP79" s="214">
        <f>0.000001*Stock!BP79*$E79</f>
        <v>0</v>
      </c>
      <c r="BQ79" s="214">
        <f>0.000001*Stock!BQ79*$E79</f>
        <v>0</v>
      </c>
      <c r="BR79" s="214">
        <f>0.000001*Stock!BR79*$E79</f>
        <v>0</v>
      </c>
      <c r="BS79" s="214">
        <f>0.000001*Stock!BS79*$E79</f>
        <v>0</v>
      </c>
      <c r="BT79" s="214">
        <f>0.000001*Stock!BT79*$E79</f>
        <v>0</v>
      </c>
      <c r="BU79" s="214">
        <f>0.000001*Stock!BU79*$E79</f>
        <v>0</v>
      </c>
      <c r="BV79" s="214">
        <f>0.000001*Stock!BV79*$E79</f>
        <v>0</v>
      </c>
      <c r="BW79" s="214">
        <f>0.000001*Stock!BW79*$E79</f>
        <v>0</v>
      </c>
      <c r="BX79" s="214">
        <f>0.000001*Stock!BX79*$E79</f>
        <v>0</v>
      </c>
      <c r="BY79" s="214">
        <f>0.000001*Stock!BY79*$E79</f>
        <v>0</v>
      </c>
      <c r="BZ79" s="214">
        <f>0.000001*Stock!BZ79*$E79</f>
        <v>0</v>
      </c>
      <c r="CA79" s="214">
        <f>0.000001*Stock!CA79*$E79</f>
        <v>0</v>
      </c>
      <c r="CB79" s="214">
        <f>0.000001*Stock!CB79*$E79</f>
        <v>0</v>
      </c>
      <c r="CC79" s="214">
        <f>0.000001*Stock!CC79*$E79</f>
        <v>0</v>
      </c>
      <c r="CD79" s="214">
        <f>0.000001*Stock!CD79*$E79</f>
        <v>0</v>
      </c>
      <c r="CE79" s="214">
        <f>0.000001*Stock!CE79*$E79</f>
        <v>0</v>
      </c>
    </row>
    <row r="80" spans="2:83" x14ac:dyDescent="0.25">
      <c r="B80" s="307"/>
      <c r="C80" s="54" t="s">
        <v>12</v>
      </c>
      <c r="E80" s="35">
        <f>'Life&amp;Use'!K7</f>
        <v>700</v>
      </c>
      <c r="F80" s="64"/>
      <c r="G80" s="211"/>
      <c r="H80" s="211"/>
      <c r="I80" s="211"/>
      <c r="J80" s="211"/>
      <c r="K80" s="211"/>
      <c r="L80" s="211"/>
      <c r="M80" s="211"/>
      <c r="N80" s="211"/>
      <c r="O80" s="211"/>
      <c r="P80" s="211"/>
      <c r="Q80" s="211"/>
      <c r="R80" s="211"/>
      <c r="S80" s="211"/>
      <c r="T80" s="211"/>
      <c r="U80" s="211"/>
      <c r="V80" s="211"/>
      <c r="W80" s="214">
        <f ca="1">0.000001*Stock!W80*$E80</f>
        <v>3.4854550124508388E-2</v>
      </c>
      <c r="X80" s="214">
        <f ca="1">0.000001*Stock!X80*$E80</f>
        <v>3.9881950124508396E-2</v>
      </c>
      <c r="Y80" s="214">
        <f ca="1">0.000001*Stock!Y80*$E80</f>
        <v>4.5249550124508403E-2</v>
      </c>
      <c r="Z80" s="214">
        <f ca="1">0.000001*Stock!Z80*$E80</f>
        <v>4.9868584261374138E-2</v>
      </c>
      <c r="AA80" s="214">
        <f ca="1">0.000001*Stock!AA80*$E80</f>
        <v>5.431970806819348E-2</v>
      </c>
      <c r="AB80" s="214">
        <f ca="1">0.000001*Stock!AB80*$E80</f>
        <v>5.9024966742437214E-2</v>
      </c>
      <c r="AC80" s="214">
        <f ca="1">0.000001*Stock!AC80*$E80</f>
        <v>6.401241860270801E-2</v>
      </c>
      <c r="AD80" s="214">
        <f ca="1">0.000001*Stock!AD80*$E80</f>
        <v>6.9259495114119995E-2</v>
      </c>
      <c r="AE80" s="214">
        <f ca="1">0.000001*Stock!AE80*$E80</f>
        <v>7.4741120126799981E-2</v>
      </c>
      <c r="AF80" s="214">
        <f ca="1">0.000001*Stock!AF80*$E80</f>
        <v>8.0645311252000002E-2</v>
      </c>
      <c r="AG80" s="214">
        <f ca="1">0.000001*Stock!AG80*$E80</f>
        <v>8.6892460280000014E-2</v>
      </c>
      <c r="AH80" s="214">
        <f ca="1">0.000001*Stock!AH80*$E80</f>
        <v>9.337361919999998E-2</v>
      </c>
      <c r="AI80" s="214">
        <f ca="1">0.000001*Stock!AI80*$E80</f>
        <v>9.9849247999999988E-2</v>
      </c>
      <c r="AJ80" s="214">
        <f ca="1">0.000001*Stock!AJ80*$E80</f>
        <v>0.10650801999999999</v>
      </c>
      <c r="AK80" s="214">
        <f ca="1">0.000001*Stock!AK80*$E80</f>
        <v>0.11361303433799999</v>
      </c>
      <c r="AL80" s="214">
        <f ca="1">0.000001*Stock!AL80*$E80</f>
        <v>0.12159703735199996</v>
      </c>
      <c r="AM80" s="214">
        <f ca="1">0.000001*Stock!AM80*$E80</f>
        <v>0.13048195337999996</v>
      </c>
      <c r="AN80" s="214">
        <f ca="1">0.000001*Stock!AN80*$E80</f>
        <v>0.14021918242199999</v>
      </c>
      <c r="AO80" s="214">
        <f ca="1">0.000001*Stock!AO80*$E80</f>
        <v>0.15077417447800001</v>
      </c>
      <c r="AP80" s="214">
        <f ca="1">0.000001*Stock!AP80*$E80</f>
        <v>0.16190935211000002</v>
      </c>
      <c r="AQ80" s="214">
        <f ca="1">0.000001*Stock!AQ80*$E80</f>
        <v>0.17322414539999997</v>
      </c>
      <c r="AR80" s="214">
        <f ca="1">0.000001*Stock!AR80*$E80</f>
        <v>0.18333208709999996</v>
      </c>
      <c r="AS80" s="214">
        <f ca="1">0.000001*Stock!AS80*$E80</f>
        <v>0.19180547021000002</v>
      </c>
      <c r="AT80" s="214">
        <f ca="1">0.000001*Stock!AT80*$E80</f>
        <v>0.19837479030999999</v>
      </c>
      <c r="AU80" s="214">
        <f>0.000001*Stock!AU80*$E80</f>
        <v>0</v>
      </c>
      <c r="AV80" s="214">
        <f>0.000001*Stock!AV80*$E80</f>
        <v>0</v>
      </c>
      <c r="AW80" s="214">
        <f>0.000001*Stock!AW80*$E80</f>
        <v>0</v>
      </c>
      <c r="AX80" s="214">
        <f>0.000001*Stock!AX80*$E80</f>
        <v>0</v>
      </c>
      <c r="AY80" s="214">
        <f>0.000001*Stock!AY80*$E80</f>
        <v>0</v>
      </c>
      <c r="AZ80" s="214">
        <f>0.000001*Stock!AZ80*$E80</f>
        <v>0</v>
      </c>
      <c r="BA80" s="214">
        <f>0.000001*Stock!BA80*$E80</f>
        <v>0</v>
      </c>
      <c r="BB80" s="214">
        <f>0.000001*Stock!BB80*$E80</f>
        <v>0</v>
      </c>
      <c r="BC80" s="214">
        <f>0.000001*Stock!BC80*$E80</f>
        <v>0</v>
      </c>
      <c r="BD80" s="214">
        <f>0.000001*Stock!BD80*$E80</f>
        <v>0</v>
      </c>
      <c r="BE80" s="214">
        <f>0.000001*Stock!BE80*$E80</f>
        <v>0</v>
      </c>
      <c r="BF80" s="214">
        <f>0.000001*Stock!BF80*$E80</f>
        <v>0</v>
      </c>
      <c r="BG80" s="214">
        <f>0.000001*Stock!BG80*$E80</f>
        <v>0</v>
      </c>
      <c r="BH80" s="214">
        <f>0.000001*Stock!BH80*$E80</f>
        <v>0</v>
      </c>
      <c r="BI80" s="214">
        <f>0.000001*Stock!BI80*$E80</f>
        <v>0</v>
      </c>
      <c r="BJ80" s="214">
        <f>0.000001*Stock!BJ80*$E80</f>
        <v>0</v>
      </c>
      <c r="BK80" s="214">
        <f>0.000001*Stock!BK80*$E80</f>
        <v>0</v>
      </c>
      <c r="BL80" s="214">
        <f>0.000001*Stock!BL80*$E80</f>
        <v>0</v>
      </c>
      <c r="BM80" s="214">
        <f>0.000001*Stock!BM80*$E80</f>
        <v>0</v>
      </c>
      <c r="BN80" s="214">
        <f>0.000001*Stock!BN80*$E80</f>
        <v>0</v>
      </c>
      <c r="BO80" s="214">
        <f>0.000001*Stock!BO80*$E80</f>
        <v>0</v>
      </c>
      <c r="BP80" s="214">
        <f>0.000001*Stock!BP80*$E80</f>
        <v>0</v>
      </c>
      <c r="BQ80" s="214">
        <f>0.000001*Stock!BQ80*$E80</f>
        <v>0</v>
      </c>
      <c r="BR80" s="214">
        <f>0.000001*Stock!BR80*$E80</f>
        <v>0</v>
      </c>
      <c r="BS80" s="214">
        <f>0.000001*Stock!BS80*$E80</f>
        <v>0</v>
      </c>
      <c r="BT80" s="214">
        <f>0.000001*Stock!BT80*$E80</f>
        <v>0</v>
      </c>
      <c r="BU80" s="214">
        <f>0.000001*Stock!BU80*$E80</f>
        <v>0</v>
      </c>
      <c r="BV80" s="214">
        <f>0.000001*Stock!BV80*$E80</f>
        <v>0</v>
      </c>
      <c r="BW80" s="214">
        <f>0.000001*Stock!BW80*$E80</f>
        <v>0</v>
      </c>
      <c r="BX80" s="214">
        <f>0.000001*Stock!BX80*$E80</f>
        <v>0</v>
      </c>
      <c r="BY80" s="214">
        <f>0.000001*Stock!BY80*$E80</f>
        <v>0</v>
      </c>
      <c r="BZ80" s="214">
        <f>0.000001*Stock!BZ80*$E80</f>
        <v>0</v>
      </c>
      <c r="CA80" s="214">
        <f>0.000001*Stock!CA80*$E80</f>
        <v>0</v>
      </c>
      <c r="CB80" s="214">
        <f>0.000001*Stock!CB80*$E80</f>
        <v>0</v>
      </c>
      <c r="CC80" s="214">
        <f>0.000001*Stock!CC80*$E80</f>
        <v>0</v>
      </c>
      <c r="CD80" s="214">
        <f>0.000001*Stock!CD80*$E80</f>
        <v>0</v>
      </c>
      <c r="CE80" s="214">
        <f>0.000001*Stock!CE80*$E80</f>
        <v>0</v>
      </c>
    </row>
    <row r="81" spans="2:83" x14ac:dyDescent="0.25">
      <c r="B81" s="307"/>
      <c r="C81" s="3" t="s">
        <v>76</v>
      </c>
      <c r="E81" s="35"/>
      <c r="F81" s="64"/>
      <c r="G81" s="20"/>
      <c r="H81" s="20"/>
      <c r="I81" s="20"/>
      <c r="J81" s="20"/>
      <c r="K81" s="20"/>
      <c r="L81" s="20"/>
      <c r="M81" s="20"/>
      <c r="N81" s="20"/>
      <c r="O81" s="20"/>
      <c r="P81" s="20"/>
      <c r="Q81" s="20"/>
      <c r="R81" s="20"/>
      <c r="S81" s="20"/>
      <c r="T81" s="20"/>
      <c r="U81" s="20"/>
      <c r="V81" s="20"/>
      <c r="W81" s="30">
        <f t="shared" ref="W81:AW81" ca="1" si="71">SUM(W79:W80)</f>
        <v>9.4054113364825886E-2</v>
      </c>
      <c r="X81" s="30">
        <f t="shared" ca="1" si="71"/>
        <v>0.10549257594708339</v>
      </c>
      <c r="Y81" s="30">
        <f t="shared" ca="1" si="71"/>
        <v>0.1184835788162584</v>
      </c>
      <c r="Z81" s="30">
        <f t="shared" ca="1" si="71"/>
        <v>0.13320639391887412</v>
      </c>
      <c r="AA81" s="30">
        <f t="shared" ca="1" si="71"/>
        <v>0.15060616324319348</v>
      </c>
      <c r="AB81" s="30">
        <f t="shared" ca="1" si="71"/>
        <v>0.17176547249243723</v>
      </c>
      <c r="AC81" s="30">
        <f t="shared" ca="1" si="71"/>
        <v>0.196068536102708</v>
      </c>
      <c r="AD81" s="30">
        <f t="shared" ca="1" si="71"/>
        <v>0.22374407011411998</v>
      </c>
      <c r="AE81" s="30">
        <f t="shared" ca="1" si="71"/>
        <v>0.25381287012679998</v>
      </c>
      <c r="AF81" s="30">
        <f t="shared" ca="1" si="71"/>
        <v>0.28560281125200004</v>
      </c>
      <c r="AG81" s="30">
        <f t="shared" ca="1" si="71"/>
        <v>0.31796746028</v>
      </c>
      <c r="AH81" s="30">
        <f t="shared" ca="1" si="71"/>
        <v>0.35082361919999999</v>
      </c>
      <c r="AI81" s="30">
        <f t="shared" ca="1" si="71"/>
        <v>0.38374924799999999</v>
      </c>
      <c r="AJ81" s="30">
        <f t="shared" ca="1" si="71"/>
        <v>0.41706924549999996</v>
      </c>
      <c r="AK81" s="30">
        <f t="shared" ca="1" si="71"/>
        <v>0.45576356019799991</v>
      </c>
      <c r="AL81" s="30">
        <f t="shared" ca="1" si="71"/>
        <v>0.51655100119199993</v>
      </c>
      <c r="AM81" s="30">
        <f t="shared" ca="1" si="71"/>
        <v>0.60287812969999988</v>
      </c>
      <c r="AN81" s="30">
        <f t="shared" ca="1" si="71"/>
        <v>0.71812949636199996</v>
      </c>
      <c r="AO81" s="30">
        <f t="shared" ca="1" si="71"/>
        <v>0.844984488418</v>
      </c>
      <c r="AP81" s="30">
        <f t="shared" ca="1" si="71"/>
        <v>0.98059788235000012</v>
      </c>
      <c r="AQ81" s="30">
        <f t="shared" ca="1" si="71"/>
        <v>1.1059143876399999</v>
      </c>
      <c r="AR81" s="30">
        <f t="shared" ca="1" si="71"/>
        <v>1.2134205983400002</v>
      </c>
      <c r="AS81" s="30">
        <f t="shared" ca="1" si="71"/>
        <v>1.2925140341499999</v>
      </c>
      <c r="AT81" s="30">
        <f t="shared" ca="1" si="71"/>
        <v>1.3464799112499999</v>
      </c>
      <c r="AU81" s="30">
        <f t="shared" si="71"/>
        <v>0</v>
      </c>
      <c r="AV81" s="30">
        <f t="shared" si="71"/>
        <v>0</v>
      </c>
      <c r="AW81" s="30">
        <f t="shared" si="71"/>
        <v>0</v>
      </c>
      <c r="AX81" s="30">
        <f t="shared" ref="AX81:CE81" si="72">SUM(AX79:AX80)</f>
        <v>0</v>
      </c>
      <c r="AY81" s="30">
        <f t="shared" si="72"/>
        <v>0</v>
      </c>
      <c r="AZ81" s="30">
        <f t="shared" si="72"/>
        <v>0</v>
      </c>
      <c r="BA81" s="30">
        <f t="shared" si="72"/>
        <v>0</v>
      </c>
      <c r="BB81" s="30">
        <f t="shared" si="72"/>
        <v>0</v>
      </c>
      <c r="BC81" s="30">
        <f t="shared" si="72"/>
        <v>0</v>
      </c>
      <c r="BD81" s="30">
        <f t="shared" si="72"/>
        <v>0</v>
      </c>
      <c r="BE81" s="30">
        <f t="shared" si="72"/>
        <v>0</v>
      </c>
      <c r="BF81" s="30">
        <f t="shared" si="72"/>
        <v>0</v>
      </c>
      <c r="BG81" s="30">
        <f t="shared" si="72"/>
        <v>0</v>
      </c>
      <c r="BH81" s="30">
        <f t="shared" si="72"/>
        <v>0</v>
      </c>
      <c r="BI81" s="30">
        <f t="shared" si="72"/>
        <v>0</v>
      </c>
      <c r="BJ81" s="30">
        <f t="shared" si="72"/>
        <v>0</v>
      </c>
      <c r="BK81" s="30">
        <f t="shared" si="72"/>
        <v>0</v>
      </c>
      <c r="BL81" s="30">
        <f t="shared" si="72"/>
        <v>0</v>
      </c>
      <c r="BM81" s="30">
        <f t="shared" si="72"/>
        <v>0</v>
      </c>
      <c r="BN81" s="30">
        <f t="shared" si="72"/>
        <v>0</v>
      </c>
      <c r="BO81" s="30">
        <f t="shared" si="72"/>
        <v>0</v>
      </c>
      <c r="BP81" s="30">
        <f t="shared" si="72"/>
        <v>0</v>
      </c>
      <c r="BQ81" s="30">
        <f t="shared" si="72"/>
        <v>0</v>
      </c>
      <c r="BR81" s="30">
        <f t="shared" si="72"/>
        <v>0</v>
      </c>
      <c r="BS81" s="30">
        <f t="shared" si="72"/>
        <v>0</v>
      </c>
      <c r="BT81" s="30">
        <f t="shared" si="72"/>
        <v>0</v>
      </c>
      <c r="BU81" s="30">
        <f t="shared" si="72"/>
        <v>0</v>
      </c>
      <c r="BV81" s="30">
        <f t="shared" si="72"/>
        <v>0</v>
      </c>
      <c r="BW81" s="30">
        <f t="shared" si="72"/>
        <v>0</v>
      </c>
      <c r="BX81" s="30">
        <f t="shared" si="72"/>
        <v>0</v>
      </c>
      <c r="BY81" s="30">
        <f t="shared" si="72"/>
        <v>0</v>
      </c>
      <c r="BZ81" s="30">
        <f t="shared" si="72"/>
        <v>0</v>
      </c>
      <c r="CA81" s="30">
        <f t="shared" si="72"/>
        <v>0</v>
      </c>
      <c r="CB81" s="30">
        <f t="shared" si="72"/>
        <v>0</v>
      </c>
      <c r="CC81" s="30">
        <f t="shared" si="72"/>
        <v>0</v>
      </c>
      <c r="CD81" s="30">
        <f t="shared" si="72"/>
        <v>0</v>
      </c>
      <c r="CE81" s="30">
        <f t="shared" si="72"/>
        <v>0</v>
      </c>
    </row>
    <row r="82" spans="2:83" ht="24" x14ac:dyDescent="0.25">
      <c r="B82" s="307" t="s">
        <v>73</v>
      </c>
      <c r="C82" s="54" t="s">
        <v>13</v>
      </c>
      <c r="E82" s="35">
        <f>'Life&amp;Use'!M7</f>
        <v>450</v>
      </c>
      <c r="F82" s="64"/>
      <c r="G82" s="211"/>
      <c r="H82" s="211"/>
      <c r="I82" s="211"/>
      <c r="J82" s="211"/>
      <c r="K82" s="211"/>
      <c r="L82" s="211"/>
      <c r="M82" s="211"/>
      <c r="N82" s="211"/>
      <c r="O82" s="211"/>
      <c r="P82" s="211"/>
      <c r="Q82" s="211"/>
      <c r="R82" s="211"/>
      <c r="S82" s="211"/>
      <c r="T82" s="211"/>
      <c r="U82" s="211"/>
      <c r="V82" s="211"/>
      <c r="W82" s="214">
        <f ca="1">0.000001*Stock!W82*$E82</f>
        <v>2.2925570094686813E-2</v>
      </c>
      <c r="X82" s="214">
        <f ca="1">0.000001*Stock!X82*$E82</f>
        <v>2.813340214934754E-2</v>
      </c>
      <c r="Y82" s="214">
        <f ca="1">0.000001*Stock!Y82*$E82</f>
        <v>3.5113206330410297E-2</v>
      </c>
      <c r="Z82" s="214">
        <f ca="1">0.000001*Stock!Z82*$E82</f>
        <v>4.3697519500911698E-2</v>
      </c>
      <c r="AA82" s="214">
        <f ca="1">0.000001*Stock!AA82*$E82</f>
        <v>5.3660507503802357E-2</v>
      </c>
      <c r="AB82" s="214">
        <f ca="1">0.000001*Stock!AB82*$E82</f>
        <v>6.4997271569004811E-2</v>
      </c>
      <c r="AC82" s="214">
        <f ca="1">0.000001*Stock!AC82*$E82</f>
        <v>7.7079552451313399E-2</v>
      </c>
      <c r="AD82" s="214">
        <f ca="1">0.000001*Stock!AD82*$E82</f>
        <v>8.9321636078867062E-2</v>
      </c>
      <c r="AE82" s="214">
        <f ca="1">0.000001*Stock!AE82*$E82</f>
        <v>0.10169782053296728</v>
      </c>
      <c r="AF82" s="214">
        <f ca="1">0.000001*Stock!AF82*$E82</f>
        <v>0.11417622790033274</v>
      </c>
      <c r="AG82" s="214">
        <f ca="1">0.000001*Stock!AG82*$E82</f>
        <v>0.12672302879529518</v>
      </c>
      <c r="AH82" s="214">
        <f ca="1">0.000001*Stock!AH82*$E82</f>
        <v>0.13931492688892325</v>
      </c>
      <c r="AI82" s="214">
        <f ca="1">0.000001*Stock!AI82*$E82</f>
        <v>0.15191426061600771</v>
      </c>
      <c r="AJ82" s="214">
        <f ca="1">0.000001*Stock!AJ82*$E82</f>
        <v>0.16442450928653651</v>
      </c>
      <c r="AK82" s="214">
        <f ca="1">0.000001*Stock!AK82*$E82</f>
        <v>0.17668557609548474</v>
      </c>
      <c r="AL82" s="214">
        <f ca="1">0.000001*Stock!AL82*$E82</f>
        <v>0.18843005899290091</v>
      </c>
      <c r="AM82" s="214">
        <f ca="1">0.000001*Stock!AM82*$E82</f>
        <v>0.19933987693395214</v>
      </c>
      <c r="AN82" s="214">
        <f ca="1">0.000001*Stock!AN82*$E82</f>
        <v>0.20916288059424024</v>
      </c>
      <c r="AO82" s="214">
        <f ca="1">0.000001*Stock!AO82*$E82</f>
        <v>0.21773137417190219</v>
      </c>
      <c r="AP82" s="214">
        <f ca="1">0.000001*Stock!AP82*$E82</f>
        <v>0.22507822960967261</v>
      </c>
      <c r="AQ82" s="214">
        <f ca="1">0.000001*Stock!AQ82*$E82</f>
        <v>0.23101029672952023</v>
      </c>
      <c r="AR82" s="214">
        <f ca="1">0.000001*Stock!AR82*$E82</f>
        <v>0.23546671744208669</v>
      </c>
      <c r="AS82" s="214">
        <f ca="1">0.000001*Stock!AS82*$E82</f>
        <v>0.23946648505024701</v>
      </c>
      <c r="AT82" s="214">
        <f ca="1">0.000001*Stock!AT82*$E82</f>
        <v>0.2458785722112625</v>
      </c>
      <c r="AU82" s="214">
        <f>0.000001*Stock!AU82*$E82</f>
        <v>0</v>
      </c>
      <c r="AV82" s="214">
        <f>0.000001*Stock!AV82*$E82</f>
        <v>0</v>
      </c>
      <c r="AW82" s="214">
        <f>0.000001*Stock!AW82*$E82</f>
        <v>0</v>
      </c>
      <c r="AX82" s="214">
        <f>0.000001*Stock!AX82*$E82</f>
        <v>0</v>
      </c>
      <c r="AY82" s="214">
        <f>0.000001*Stock!AY82*$E82</f>
        <v>0</v>
      </c>
      <c r="AZ82" s="214">
        <f>0.000001*Stock!AZ82*$E82</f>
        <v>0</v>
      </c>
      <c r="BA82" s="214">
        <f>0.000001*Stock!BA82*$E82</f>
        <v>0</v>
      </c>
      <c r="BB82" s="214">
        <f>0.000001*Stock!BB82*$E82</f>
        <v>0</v>
      </c>
      <c r="BC82" s="214">
        <f>0.000001*Stock!BC82*$E82</f>
        <v>0</v>
      </c>
      <c r="BD82" s="214">
        <f>0.000001*Stock!BD82*$E82</f>
        <v>0</v>
      </c>
      <c r="BE82" s="214">
        <f>0.000001*Stock!BE82*$E82</f>
        <v>0</v>
      </c>
      <c r="BF82" s="214">
        <f>0.000001*Stock!BF82*$E82</f>
        <v>0</v>
      </c>
      <c r="BG82" s="214">
        <f>0.000001*Stock!BG82*$E82</f>
        <v>0</v>
      </c>
      <c r="BH82" s="214">
        <f>0.000001*Stock!BH82*$E82</f>
        <v>0</v>
      </c>
      <c r="BI82" s="214">
        <f>0.000001*Stock!BI82*$E82</f>
        <v>0</v>
      </c>
      <c r="BJ82" s="214">
        <f>0.000001*Stock!BJ82*$E82</f>
        <v>0</v>
      </c>
      <c r="BK82" s="214">
        <f>0.000001*Stock!BK82*$E82</f>
        <v>0</v>
      </c>
      <c r="BL82" s="214">
        <f>0.000001*Stock!BL82*$E82</f>
        <v>0</v>
      </c>
      <c r="BM82" s="214">
        <f>0.000001*Stock!BM82*$E82</f>
        <v>0</v>
      </c>
      <c r="BN82" s="214">
        <f>0.000001*Stock!BN82*$E82</f>
        <v>0</v>
      </c>
      <c r="BO82" s="214">
        <f>0.000001*Stock!BO82*$E82</f>
        <v>0</v>
      </c>
      <c r="BP82" s="214">
        <f>0.000001*Stock!BP82*$E82</f>
        <v>0</v>
      </c>
      <c r="BQ82" s="214">
        <f>0.000001*Stock!BQ82*$E82</f>
        <v>0</v>
      </c>
      <c r="BR82" s="214">
        <f>0.000001*Stock!BR82*$E82</f>
        <v>0</v>
      </c>
      <c r="BS82" s="214">
        <f>0.000001*Stock!BS82*$E82</f>
        <v>0</v>
      </c>
      <c r="BT82" s="214">
        <f>0.000001*Stock!BT82*$E82</f>
        <v>0</v>
      </c>
      <c r="BU82" s="214">
        <f>0.000001*Stock!BU82*$E82</f>
        <v>0</v>
      </c>
      <c r="BV82" s="214">
        <f>0.000001*Stock!BV82*$E82</f>
        <v>0</v>
      </c>
      <c r="BW82" s="214">
        <f>0.000001*Stock!BW82*$E82</f>
        <v>0</v>
      </c>
      <c r="BX82" s="214">
        <f>0.000001*Stock!BX82*$E82</f>
        <v>0</v>
      </c>
      <c r="BY82" s="214">
        <f>0.000001*Stock!BY82*$E82</f>
        <v>0</v>
      </c>
      <c r="BZ82" s="214">
        <f>0.000001*Stock!BZ82*$E82</f>
        <v>0</v>
      </c>
      <c r="CA82" s="214">
        <f>0.000001*Stock!CA82*$E82</f>
        <v>0</v>
      </c>
      <c r="CB82" s="214">
        <f>0.000001*Stock!CB82*$E82</f>
        <v>0</v>
      </c>
      <c r="CC82" s="214">
        <f>0.000001*Stock!CC82*$E82</f>
        <v>0</v>
      </c>
      <c r="CD82" s="214">
        <f>0.000001*Stock!CD82*$E82</f>
        <v>0</v>
      </c>
      <c r="CE82" s="214">
        <f>0.000001*Stock!CE82*$E82</f>
        <v>0</v>
      </c>
    </row>
    <row r="83" spans="2:83" x14ac:dyDescent="0.25">
      <c r="B83" s="307"/>
      <c r="C83" s="54" t="s">
        <v>14</v>
      </c>
      <c r="E83" s="35">
        <f>'Life&amp;Use'!N7</f>
        <v>450</v>
      </c>
      <c r="F83" s="64"/>
      <c r="G83" s="211"/>
      <c r="H83" s="211"/>
      <c r="I83" s="211"/>
      <c r="J83" s="211"/>
      <c r="K83" s="211"/>
      <c r="L83" s="211"/>
      <c r="M83" s="211"/>
      <c r="N83" s="211"/>
      <c r="O83" s="211"/>
      <c r="P83" s="211"/>
      <c r="Q83" s="211"/>
      <c r="R83" s="211"/>
      <c r="S83" s="211"/>
      <c r="T83" s="211"/>
      <c r="U83" s="211"/>
      <c r="V83" s="211"/>
      <c r="W83" s="214">
        <f ca="1">0.000001*Stock!W83*$E83</f>
        <v>1.0488000000000001E-2</v>
      </c>
      <c r="X83" s="214">
        <f ca="1">0.000001*Stock!X83*$E83</f>
        <v>1.8360000000000001E-2</v>
      </c>
      <c r="Y83" s="214">
        <f ca="1">0.000001*Stock!Y83*$E83</f>
        <v>3.2400000000000005E-2</v>
      </c>
      <c r="Z83" s="214">
        <f ca="1">0.000001*Stock!Z83*$E83</f>
        <v>4.9466666666666666E-2</v>
      </c>
      <c r="AA83" s="214">
        <f ca="1">0.000001*Stock!AA83*$E83</f>
        <v>6.1866666666666667E-2</v>
      </c>
      <c r="AB83" s="214">
        <f ca="1">0.000001*Stock!AB83*$E83</f>
        <v>6.8533333333333349E-2</v>
      </c>
      <c r="AC83" s="214">
        <f ca="1">0.000001*Stock!AC83*$E83</f>
        <v>7.1466666666666664E-2</v>
      </c>
      <c r="AD83" s="214">
        <f ca="1">0.000001*Stock!AD83*$E83</f>
        <v>7.1999999999999995E-2</v>
      </c>
      <c r="AE83" s="214">
        <f ca="1">0.000001*Stock!AE83*$E83</f>
        <v>7.1999999999999995E-2</v>
      </c>
      <c r="AF83" s="214">
        <f ca="1">0.000001*Stock!AF83*$E83</f>
        <v>7.1999999999999995E-2</v>
      </c>
      <c r="AG83" s="214">
        <f ca="1">0.000001*Stock!AG83*$E83</f>
        <v>7.1999999999999995E-2</v>
      </c>
      <c r="AH83" s="214">
        <f ca="1">0.000001*Stock!AH83*$E83</f>
        <v>7.1999999999999995E-2</v>
      </c>
      <c r="AI83" s="214">
        <f ca="1">0.000001*Stock!AI83*$E83</f>
        <v>7.1999999999999995E-2</v>
      </c>
      <c r="AJ83" s="214">
        <f ca="1">0.000001*Stock!AJ83*$E83</f>
        <v>7.1999999999999995E-2</v>
      </c>
      <c r="AK83" s="214">
        <f ca="1">0.000001*Stock!AK83*$E83</f>
        <v>7.1999999999999995E-2</v>
      </c>
      <c r="AL83" s="214">
        <f ca="1">0.000001*Stock!AL83*$E83</f>
        <v>7.1999999999999995E-2</v>
      </c>
      <c r="AM83" s="214">
        <f ca="1">0.000001*Stock!AM83*$E83</f>
        <v>6.8399999999999989E-2</v>
      </c>
      <c r="AN83" s="214">
        <f ca="1">0.000001*Stock!AN83*$E83</f>
        <v>6.0000000000000005E-2</v>
      </c>
      <c r="AO83" s="214">
        <f ca="1">0.000001*Stock!AO83*$E83</f>
        <v>4.9840000000000009E-2</v>
      </c>
      <c r="AP83" s="214">
        <f ca="1">0.000001*Stock!AP83*$E83</f>
        <v>4.1813333333333334E-2</v>
      </c>
      <c r="AQ83" s="214">
        <f ca="1">0.000001*Stock!AQ83*$E83</f>
        <v>3.7440000000000001E-2</v>
      </c>
      <c r="AR83" s="214">
        <f ca="1">0.000001*Stock!AR83*$E83</f>
        <v>3.4506666666666665E-2</v>
      </c>
      <c r="AS83" s="214">
        <f ca="1">0.000001*Stock!AS83*$E83</f>
        <v>3.2613333333333334E-2</v>
      </c>
      <c r="AT83" s="214">
        <f ca="1">0.000001*Stock!AT83*$E83</f>
        <v>3.1333333333333338E-2</v>
      </c>
      <c r="AU83" s="214">
        <f>0.000001*Stock!AU83*$E83</f>
        <v>0</v>
      </c>
      <c r="AV83" s="214">
        <f>0.000001*Stock!AV83*$E83</f>
        <v>0</v>
      </c>
      <c r="AW83" s="214">
        <f>0.000001*Stock!AW83*$E83</f>
        <v>0</v>
      </c>
      <c r="AX83" s="214">
        <f>0.000001*Stock!AX83*$E83</f>
        <v>0</v>
      </c>
      <c r="AY83" s="214">
        <f>0.000001*Stock!AY83*$E83</f>
        <v>0</v>
      </c>
      <c r="AZ83" s="214">
        <f>0.000001*Stock!AZ83*$E83</f>
        <v>0</v>
      </c>
      <c r="BA83" s="214">
        <f>0.000001*Stock!BA83*$E83</f>
        <v>0</v>
      </c>
      <c r="BB83" s="214">
        <f>0.000001*Stock!BB83*$E83</f>
        <v>0</v>
      </c>
      <c r="BC83" s="214">
        <f>0.000001*Stock!BC83*$E83</f>
        <v>0</v>
      </c>
      <c r="BD83" s="214">
        <f>0.000001*Stock!BD83*$E83</f>
        <v>0</v>
      </c>
      <c r="BE83" s="214">
        <f>0.000001*Stock!BE83*$E83</f>
        <v>0</v>
      </c>
      <c r="BF83" s="214">
        <f>0.000001*Stock!BF83*$E83</f>
        <v>0</v>
      </c>
      <c r="BG83" s="214">
        <f>0.000001*Stock!BG83*$E83</f>
        <v>0</v>
      </c>
      <c r="BH83" s="214">
        <f>0.000001*Stock!BH83*$E83</f>
        <v>0</v>
      </c>
      <c r="BI83" s="214">
        <f>0.000001*Stock!BI83*$E83</f>
        <v>0</v>
      </c>
      <c r="BJ83" s="214">
        <f>0.000001*Stock!BJ83*$E83</f>
        <v>0</v>
      </c>
      <c r="BK83" s="214">
        <f>0.000001*Stock!BK83*$E83</f>
        <v>0</v>
      </c>
      <c r="BL83" s="214">
        <f>0.000001*Stock!BL83*$E83</f>
        <v>0</v>
      </c>
      <c r="BM83" s="214">
        <f>0.000001*Stock!BM83*$E83</f>
        <v>0</v>
      </c>
      <c r="BN83" s="214">
        <f>0.000001*Stock!BN83*$E83</f>
        <v>0</v>
      </c>
      <c r="BO83" s="214">
        <f>0.000001*Stock!BO83*$E83</f>
        <v>0</v>
      </c>
      <c r="BP83" s="214">
        <f>0.000001*Stock!BP83*$E83</f>
        <v>0</v>
      </c>
      <c r="BQ83" s="214">
        <f>0.000001*Stock!BQ83*$E83</f>
        <v>0</v>
      </c>
      <c r="BR83" s="214">
        <f>0.000001*Stock!BR83*$E83</f>
        <v>0</v>
      </c>
      <c r="BS83" s="214">
        <f>0.000001*Stock!BS83*$E83</f>
        <v>0</v>
      </c>
      <c r="BT83" s="214">
        <f>0.000001*Stock!BT83*$E83</f>
        <v>0</v>
      </c>
      <c r="BU83" s="214">
        <f>0.000001*Stock!BU83*$E83</f>
        <v>0</v>
      </c>
      <c r="BV83" s="214">
        <f>0.000001*Stock!BV83*$E83</f>
        <v>0</v>
      </c>
      <c r="BW83" s="214">
        <f>0.000001*Stock!BW83*$E83</f>
        <v>0</v>
      </c>
      <c r="BX83" s="214">
        <f>0.000001*Stock!BX83*$E83</f>
        <v>0</v>
      </c>
      <c r="BY83" s="214">
        <f>0.000001*Stock!BY83*$E83</f>
        <v>0</v>
      </c>
      <c r="BZ83" s="214">
        <f>0.000001*Stock!BZ83*$E83</f>
        <v>0</v>
      </c>
      <c r="CA83" s="214">
        <f>0.000001*Stock!CA83*$E83</f>
        <v>0</v>
      </c>
      <c r="CB83" s="214">
        <f>0.000001*Stock!CB83*$E83</f>
        <v>0</v>
      </c>
      <c r="CC83" s="214">
        <f>0.000001*Stock!CC83*$E83</f>
        <v>0</v>
      </c>
      <c r="CD83" s="214">
        <f>0.000001*Stock!CD83*$E83</f>
        <v>0</v>
      </c>
      <c r="CE83" s="214">
        <f>0.000001*Stock!CE83*$E83</f>
        <v>0</v>
      </c>
    </row>
    <row r="84" spans="2:83" x14ac:dyDescent="0.25">
      <c r="B84" s="307"/>
      <c r="C84" s="54" t="s">
        <v>15</v>
      </c>
      <c r="E84" s="35">
        <f>'Life&amp;Use'!O7</f>
        <v>450</v>
      </c>
      <c r="F84" s="64"/>
      <c r="G84" s="211"/>
      <c r="H84" s="211"/>
      <c r="I84" s="211"/>
      <c r="J84" s="211"/>
      <c r="K84" s="211"/>
      <c r="L84" s="211"/>
      <c r="M84" s="211"/>
      <c r="N84" s="211"/>
      <c r="O84" s="211"/>
      <c r="P84" s="211"/>
      <c r="Q84" s="211"/>
      <c r="R84" s="211"/>
      <c r="S84" s="211"/>
      <c r="T84" s="211"/>
      <c r="U84" s="211"/>
      <c r="V84" s="211"/>
      <c r="W84" s="214">
        <f ca="1">0.000001*Stock!W84*$E84</f>
        <v>7.4193851200000008E-2</v>
      </c>
      <c r="X84" s="214">
        <f ca="1">0.000001*Stock!X84*$E84</f>
        <v>7.9693851200000013E-2</v>
      </c>
      <c r="Y84" s="214">
        <f ca="1">0.000001*Stock!Y84*$E84</f>
        <v>8.2943851200000016E-2</v>
      </c>
      <c r="Z84" s="214">
        <f ca="1">0.000001*Stock!Z84*$E84</f>
        <v>8.3943851200000016E-2</v>
      </c>
      <c r="AA84" s="214">
        <f ca="1">0.000001*Stock!AA84*$E84</f>
        <v>8.3943851200000016E-2</v>
      </c>
      <c r="AB84" s="214">
        <f ca="1">0.000001*Stock!AB84*$E84</f>
        <v>8.3943851200000016E-2</v>
      </c>
      <c r="AC84" s="214">
        <f ca="1">0.000001*Stock!AC84*$E84</f>
        <v>8.3943851200000016E-2</v>
      </c>
      <c r="AD84" s="214">
        <f ca="1">0.000001*Stock!AD84*$E84</f>
        <v>8.3943851200000016E-2</v>
      </c>
      <c r="AE84" s="214">
        <f ca="1">0.000001*Stock!AE84*$E84</f>
        <v>8.3943851200000016E-2</v>
      </c>
      <c r="AF84" s="214">
        <f ca="1">0.000001*Stock!AF84*$E84</f>
        <v>8.3943851200000016E-2</v>
      </c>
      <c r="AG84" s="214">
        <f ca="1">0.000001*Stock!AG84*$E84</f>
        <v>8.3943851200000016E-2</v>
      </c>
      <c r="AH84" s="214">
        <f ca="1">0.000001*Stock!AH84*$E84</f>
        <v>8.3943851200000016E-2</v>
      </c>
      <c r="AI84" s="214">
        <f ca="1">0.000001*Stock!AI84*$E84</f>
        <v>8.3943851200000016E-2</v>
      </c>
      <c r="AJ84" s="214">
        <f ca="1">0.000001*Stock!AJ84*$E84</f>
        <v>8.3943851200000016E-2</v>
      </c>
      <c r="AK84" s="214">
        <f ca="1">0.000001*Stock!AK84*$E84</f>
        <v>8.3943851200000016E-2</v>
      </c>
      <c r="AL84" s="214">
        <f ca="1">0.000001*Stock!AL84*$E84</f>
        <v>8.3943851200000016E-2</v>
      </c>
      <c r="AM84" s="214">
        <f ca="1">0.000001*Stock!AM84*$E84</f>
        <v>8.3943851200000016E-2</v>
      </c>
      <c r="AN84" s="214">
        <f ca="1">0.000001*Stock!AN84*$E84</f>
        <v>8.3943851200000016E-2</v>
      </c>
      <c r="AO84" s="214">
        <f ca="1">0.000001*Stock!AO84*$E84</f>
        <v>8.3943851200000016E-2</v>
      </c>
      <c r="AP84" s="214">
        <f ca="1">0.000001*Stock!AP84*$E84</f>
        <v>8.4083072565273809E-2</v>
      </c>
      <c r="AQ84" s="214">
        <f ca="1">0.000001*Stock!AQ84*$E84</f>
        <v>8.3766402384430588E-2</v>
      </c>
      <c r="AR84" s="214">
        <f ca="1">0.000001*Stock!AR84*$E84</f>
        <v>8.2592221616245423E-2</v>
      </c>
      <c r="AS84" s="214">
        <f ca="1">0.000001*Stock!AS84*$E84</f>
        <v>7.9903030642786435E-2</v>
      </c>
      <c r="AT84" s="214">
        <f ca="1">0.000001*Stock!AT84*$E84</f>
        <v>7.6096597172514588E-2</v>
      </c>
      <c r="AU84" s="214">
        <f>0.000001*Stock!AU84*$E84</f>
        <v>0</v>
      </c>
      <c r="AV84" s="214">
        <f>0.000001*Stock!AV84*$E84</f>
        <v>0</v>
      </c>
      <c r="AW84" s="214">
        <f>0.000001*Stock!AW84*$E84</f>
        <v>0</v>
      </c>
      <c r="AX84" s="214">
        <f>0.000001*Stock!AX84*$E84</f>
        <v>0</v>
      </c>
      <c r="AY84" s="214">
        <f>0.000001*Stock!AY84*$E84</f>
        <v>0</v>
      </c>
      <c r="AZ84" s="214">
        <f>0.000001*Stock!AZ84*$E84</f>
        <v>0</v>
      </c>
      <c r="BA84" s="214">
        <f>0.000001*Stock!BA84*$E84</f>
        <v>0</v>
      </c>
      <c r="BB84" s="214">
        <f>0.000001*Stock!BB84*$E84</f>
        <v>0</v>
      </c>
      <c r="BC84" s="214">
        <f>0.000001*Stock!BC84*$E84</f>
        <v>0</v>
      </c>
      <c r="BD84" s="214">
        <f>0.000001*Stock!BD84*$E84</f>
        <v>0</v>
      </c>
      <c r="BE84" s="214">
        <f>0.000001*Stock!BE84*$E84</f>
        <v>0</v>
      </c>
      <c r="BF84" s="214">
        <f>0.000001*Stock!BF84*$E84</f>
        <v>0</v>
      </c>
      <c r="BG84" s="214">
        <f>0.000001*Stock!BG84*$E84</f>
        <v>0</v>
      </c>
      <c r="BH84" s="214">
        <f>0.000001*Stock!BH84*$E84</f>
        <v>0</v>
      </c>
      <c r="BI84" s="214">
        <f>0.000001*Stock!BI84*$E84</f>
        <v>0</v>
      </c>
      <c r="BJ84" s="214">
        <f>0.000001*Stock!BJ84*$E84</f>
        <v>0</v>
      </c>
      <c r="BK84" s="214">
        <f>0.000001*Stock!BK84*$E84</f>
        <v>0</v>
      </c>
      <c r="BL84" s="214">
        <f>0.000001*Stock!BL84*$E84</f>
        <v>0</v>
      </c>
      <c r="BM84" s="214">
        <f>0.000001*Stock!BM84*$E84</f>
        <v>0</v>
      </c>
      <c r="BN84" s="214">
        <f>0.000001*Stock!BN84*$E84</f>
        <v>0</v>
      </c>
      <c r="BO84" s="214">
        <f>0.000001*Stock!BO84*$E84</f>
        <v>0</v>
      </c>
      <c r="BP84" s="214">
        <f>0.000001*Stock!BP84*$E84</f>
        <v>0</v>
      </c>
      <c r="BQ84" s="214">
        <f>0.000001*Stock!BQ84*$E84</f>
        <v>0</v>
      </c>
      <c r="BR84" s="214">
        <f>0.000001*Stock!BR84*$E84</f>
        <v>0</v>
      </c>
      <c r="BS84" s="214">
        <f>0.000001*Stock!BS84*$E84</f>
        <v>0</v>
      </c>
      <c r="BT84" s="214">
        <f>0.000001*Stock!BT84*$E84</f>
        <v>0</v>
      </c>
      <c r="BU84" s="214">
        <f>0.000001*Stock!BU84*$E84</f>
        <v>0</v>
      </c>
      <c r="BV84" s="214">
        <f>0.000001*Stock!BV84*$E84</f>
        <v>0</v>
      </c>
      <c r="BW84" s="214">
        <f>0.000001*Stock!BW84*$E84</f>
        <v>0</v>
      </c>
      <c r="BX84" s="214">
        <f>0.000001*Stock!BX84*$E84</f>
        <v>0</v>
      </c>
      <c r="BY84" s="214">
        <f>0.000001*Stock!BY84*$E84</f>
        <v>0</v>
      </c>
      <c r="BZ84" s="214">
        <f>0.000001*Stock!BZ84*$E84</f>
        <v>0</v>
      </c>
      <c r="CA84" s="214">
        <f>0.000001*Stock!CA84*$E84</f>
        <v>0</v>
      </c>
      <c r="CB84" s="214">
        <f>0.000001*Stock!CB84*$E84</f>
        <v>0</v>
      </c>
      <c r="CC84" s="214">
        <f>0.000001*Stock!CC84*$E84</f>
        <v>0</v>
      </c>
      <c r="CD84" s="214">
        <f>0.000001*Stock!CD84*$E84</f>
        <v>0</v>
      </c>
      <c r="CE84" s="214">
        <f>0.000001*Stock!CE84*$E84</f>
        <v>0</v>
      </c>
    </row>
    <row r="85" spans="2:83" x14ac:dyDescent="0.25">
      <c r="B85" s="307"/>
      <c r="C85" s="54" t="s">
        <v>16</v>
      </c>
      <c r="E85" s="35">
        <f>'Life&amp;Use'!P7</f>
        <v>450</v>
      </c>
      <c r="F85" s="64"/>
      <c r="G85" s="211"/>
      <c r="H85" s="211"/>
      <c r="I85" s="211"/>
      <c r="J85" s="211"/>
      <c r="K85" s="211"/>
      <c r="L85" s="211"/>
      <c r="M85" s="211"/>
      <c r="N85" s="211"/>
      <c r="O85" s="211"/>
      <c r="P85" s="211"/>
      <c r="Q85" s="211"/>
      <c r="R85" s="211"/>
      <c r="S85" s="211"/>
      <c r="T85" s="211"/>
      <c r="U85" s="211"/>
      <c r="V85" s="211"/>
      <c r="W85" s="214">
        <f ca="1">0.000001*Stock!W85*$E85</f>
        <v>0</v>
      </c>
      <c r="X85" s="214">
        <f ca="1">0.000001*Stock!X85*$E85</f>
        <v>0</v>
      </c>
      <c r="Y85" s="214">
        <f ca="1">0.000001*Stock!Y85*$E85</f>
        <v>0</v>
      </c>
      <c r="Z85" s="214">
        <f ca="1">0.000001*Stock!Z85*$E85</f>
        <v>0</v>
      </c>
      <c r="AA85" s="214">
        <f ca="1">0.000001*Stock!AA85*$E85</f>
        <v>0</v>
      </c>
      <c r="AB85" s="214">
        <f ca="1">0.000001*Stock!AB85*$E85</f>
        <v>0</v>
      </c>
      <c r="AC85" s="214">
        <f ca="1">0.000001*Stock!AC85*$E85</f>
        <v>0</v>
      </c>
      <c r="AD85" s="214">
        <f ca="1">0.000001*Stock!AD85*$E85</f>
        <v>0</v>
      </c>
      <c r="AE85" s="214">
        <f ca="1">0.000001*Stock!AE85*$E85</f>
        <v>0</v>
      </c>
      <c r="AF85" s="214">
        <f ca="1">0.000001*Stock!AF85*$E85</f>
        <v>0</v>
      </c>
      <c r="AG85" s="214">
        <f ca="1">0.000001*Stock!AG85*$E85</f>
        <v>0</v>
      </c>
      <c r="AH85" s="214">
        <f ca="1">0.000001*Stock!AH85*$E85</f>
        <v>0</v>
      </c>
      <c r="AI85" s="214">
        <f ca="1">0.000001*Stock!AI85*$E85</f>
        <v>0</v>
      </c>
      <c r="AJ85" s="214">
        <f ca="1">0.000001*Stock!AJ85*$E85</f>
        <v>0</v>
      </c>
      <c r="AK85" s="214">
        <f ca="1">0.000001*Stock!AK85*$E85</f>
        <v>0</v>
      </c>
      <c r="AL85" s="214">
        <f ca="1">0.000001*Stock!AL85*$E85</f>
        <v>3.5999999999999999E-3</v>
      </c>
      <c r="AM85" s="214">
        <f ca="1">0.000001*Stock!AM85*$E85</f>
        <v>1.2E-2</v>
      </c>
      <c r="AN85" s="214">
        <f ca="1">0.000001*Stock!AN85*$E85</f>
        <v>2.8799999999999999E-2</v>
      </c>
      <c r="AO85" s="214">
        <f ca="1">0.000001*Stock!AO85*$E85</f>
        <v>4.8000000000000001E-2</v>
      </c>
      <c r="AP85" s="214">
        <f ca="1">0.000001*Stock!AP85*$E85</f>
        <v>6.6400000000000001E-2</v>
      </c>
      <c r="AQ85" s="214">
        <f ca="1">0.000001*Stock!AQ85*$E85</f>
        <v>7.7600000000000002E-2</v>
      </c>
      <c r="AR85" s="214">
        <f ca="1">0.000001*Stock!AR85*$E85</f>
        <v>8.2799999999999999E-2</v>
      </c>
      <c r="AS85" s="214">
        <f ca="1">0.000001*Stock!AS85*$E85</f>
        <v>8.4000000000000005E-2</v>
      </c>
      <c r="AT85" s="214">
        <f ca="1">0.000001*Stock!AT85*$E85</f>
        <v>8.2800000000000012E-2</v>
      </c>
      <c r="AU85" s="214">
        <f>0.000001*Stock!AU85*$E85</f>
        <v>0</v>
      </c>
      <c r="AV85" s="214">
        <f>0.000001*Stock!AV85*$E85</f>
        <v>0</v>
      </c>
      <c r="AW85" s="214">
        <f>0.000001*Stock!AW85*$E85</f>
        <v>0</v>
      </c>
      <c r="AX85" s="214">
        <f>0.000001*Stock!AX85*$E85</f>
        <v>0</v>
      </c>
      <c r="AY85" s="214">
        <f>0.000001*Stock!AY85*$E85</f>
        <v>0</v>
      </c>
      <c r="AZ85" s="214">
        <f>0.000001*Stock!AZ85*$E85</f>
        <v>0</v>
      </c>
      <c r="BA85" s="214">
        <f>0.000001*Stock!BA85*$E85</f>
        <v>0</v>
      </c>
      <c r="BB85" s="214">
        <f>0.000001*Stock!BB85*$E85</f>
        <v>0</v>
      </c>
      <c r="BC85" s="214">
        <f>0.000001*Stock!BC85*$E85</f>
        <v>0</v>
      </c>
      <c r="BD85" s="214">
        <f>0.000001*Stock!BD85*$E85</f>
        <v>0</v>
      </c>
      <c r="BE85" s="214">
        <f>0.000001*Stock!BE85*$E85</f>
        <v>0</v>
      </c>
      <c r="BF85" s="214">
        <f>0.000001*Stock!BF85*$E85</f>
        <v>0</v>
      </c>
      <c r="BG85" s="214">
        <f>0.000001*Stock!BG85*$E85</f>
        <v>0</v>
      </c>
      <c r="BH85" s="214">
        <f>0.000001*Stock!BH85*$E85</f>
        <v>0</v>
      </c>
      <c r="BI85" s="214">
        <f>0.000001*Stock!BI85*$E85</f>
        <v>0</v>
      </c>
      <c r="BJ85" s="214">
        <f>0.000001*Stock!BJ85*$E85</f>
        <v>0</v>
      </c>
      <c r="BK85" s="214">
        <f>0.000001*Stock!BK85*$E85</f>
        <v>0</v>
      </c>
      <c r="BL85" s="214">
        <f>0.000001*Stock!BL85*$E85</f>
        <v>0</v>
      </c>
      <c r="BM85" s="214">
        <f>0.000001*Stock!BM85*$E85</f>
        <v>0</v>
      </c>
      <c r="BN85" s="214">
        <f>0.000001*Stock!BN85*$E85</f>
        <v>0</v>
      </c>
      <c r="BO85" s="214">
        <f>0.000001*Stock!BO85*$E85</f>
        <v>0</v>
      </c>
      <c r="BP85" s="214">
        <f>0.000001*Stock!BP85*$E85</f>
        <v>0</v>
      </c>
      <c r="BQ85" s="214">
        <f>0.000001*Stock!BQ85*$E85</f>
        <v>0</v>
      </c>
      <c r="BR85" s="214">
        <f>0.000001*Stock!BR85*$E85</f>
        <v>0</v>
      </c>
      <c r="BS85" s="214">
        <f>0.000001*Stock!BS85*$E85</f>
        <v>0</v>
      </c>
      <c r="BT85" s="214">
        <f>0.000001*Stock!BT85*$E85</f>
        <v>0</v>
      </c>
      <c r="BU85" s="214">
        <f>0.000001*Stock!BU85*$E85</f>
        <v>0</v>
      </c>
      <c r="BV85" s="214">
        <f>0.000001*Stock!BV85*$E85</f>
        <v>0</v>
      </c>
      <c r="BW85" s="214">
        <f>0.000001*Stock!BW85*$E85</f>
        <v>0</v>
      </c>
      <c r="BX85" s="214">
        <f>0.000001*Stock!BX85*$E85</f>
        <v>0</v>
      </c>
      <c r="BY85" s="214">
        <f>0.000001*Stock!BY85*$E85</f>
        <v>0</v>
      </c>
      <c r="BZ85" s="214">
        <f>0.000001*Stock!BZ85*$E85</f>
        <v>0</v>
      </c>
      <c r="CA85" s="214">
        <f>0.000001*Stock!CA85*$E85</f>
        <v>0</v>
      </c>
      <c r="CB85" s="214">
        <f>0.000001*Stock!CB85*$E85</f>
        <v>0</v>
      </c>
      <c r="CC85" s="214">
        <f>0.000001*Stock!CC85*$E85</f>
        <v>0</v>
      </c>
      <c r="CD85" s="214">
        <f>0.000001*Stock!CD85*$E85</f>
        <v>0</v>
      </c>
      <c r="CE85" s="214">
        <f>0.000001*Stock!CE85*$E85</f>
        <v>0</v>
      </c>
    </row>
    <row r="86" spans="2:83" ht="24" x14ac:dyDescent="0.25">
      <c r="B86" s="307"/>
      <c r="C86" s="54" t="s">
        <v>17</v>
      </c>
      <c r="E86" s="35">
        <f>'Life&amp;Use'!Q7</f>
        <v>450</v>
      </c>
      <c r="F86" s="64"/>
      <c r="G86" s="211"/>
      <c r="H86" s="211"/>
      <c r="I86" s="211"/>
      <c r="J86" s="211"/>
      <c r="K86" s="211"/>
      <c r="L86" s="211"/>
      <c r="M86" s="211"/>
      <c r="N86" s="211"/>
      <c r="O86" s="211"/>
      <c r="P86" s="211"/>
      <c r="Q86" s="211"/>
      <c r="R86" s="211"/>
      <c r="S86" s="211"/>
      <c r="T86" s="211"/>
      <c r="U86" s="211"/>
      <c r="V86" s="211"/>
      <c r="W86" s="214">
        <f ca="1">0.000001*Stock!W86*$E86</f>
        <v>0</v>
      </c>
      <c r="X86" s="214">
        <f ca="1">0.000001*Stock!X86*$E86</f>
        <v>0</v>
      </c>
      <c r="Y86" s="214">
        <f ca="1">0.000001*Stock!Y86*$E86</f>
        <v>0</v>
      </c>
      <c r="Z86" s="214">
        <f ca="1">0.000001*Stock!Z86*$E86</f>
        <v>0</v>
      </c>
      <c r="AA86" s="214">
        <f ca="1">0.000001*Stock!AA86*$E86</f>
        <v>0</v>
      </c>
      <c r="AB86" s="214">
        <f ca="1">0.000001*Stock!AB86*$E86</f>
        <v>0</v>
      </c>
      <c r="AC86" s="214">
        <f ca="1">0.000001*Stock!AC86*$E86</f>
        <v>0</v>
      </c>
      <c r="AD86" s="214">
        <f ca="1">0.000001*Stock!AD86*$E86</f>
        <v>0</v>
      </c>
      <c r="AE86" s="214">
        <f ca="1">0.000001*Stock!AE86*$E86</f>
        <v>0</v>
      </c>
      <c r="AF86" s="214">
        <f ca="1">0.000001*Stock!AF86*$E86</f>
        <v>0</v>
      </c>
      <c r="AG86" s="214">
        <f ca="1">0.000001*Stock!AG86*$E86</f>
        <v>0</v>
      </c>
      <c r="AH86" s="214">
        <f ca="1">0.000001*Stock!AH86*$E86</f>
        <v>0</v>
      </c>
      <c r="AI86" s="214">
        <f ca="1">0.000001*Stock!AI86*$E86</f>
        <v>0</v>
      </c>
      <c r="AJ86" s="214">
        <f ca="1">0.000001*Stock!AJ86*$E86</f>
        <v>0</v>
      </c>
      <c r="AK86" s="214">
        <f ca="1">0.000001*Stock!AK86*$E86</f>
        <v>0</v>
      </c>
      <c r="AL86" s="214">
        <f ca="1">0.000001*Stock!AL86*$E86</f>
        <v>0</v>
      </c>
      <c r="AM86" s="214">
        <f ca="1">0.000001*Stock!AM86*$E86</f>
        <v>1.2000000000000001E-3</v>
      </c>
      <c r="AN86" s="214">
        <f ca="1">0.000001*Stock!AN86*$E86</f>
        <v>1.0800000000000002E-2</v>
      </c>
      <c r="AO86" s="214">
        <f ca="1">0.000001*Stock!AO86*$E86</f>
        <v>3.9959999999999996E-2</v>
      </c>
      <c r="AP86" s="214">
        <f ca="1">0.000001*Stock!AP86*$E86</f>
        <v>9.0039999999999981E-2</v>
      </c>
      <c r="AQ86" s="214">
        <f ca="1">0.000001*Stock!AQ86*$E86</f>
        <v>0.14516000000000004</v>
      </c>
      <c r="AR86" s="214">
        <f ca="1">0.000001*Stock!AR86*$E86</f>
        <v>0.19296000000000002</v>
      </c>
      <c r="AS86" s="214">
        <f ca="1">0.000001*Stock!AS86*$E86</f>
        <v>0.23727999999999996</v>
      </c>
      <c r="AT86" s="214">
        <f ca="1">0.000001*Stock!AT86*$E86</f>
        <v>0.28799999999999998</v>
      </c>
      <c r="AU86" s="214">
        <f>0.000001*Stock!AU86*$E86</f>
        <v>0</v>
      </c>
      <c r="AV86" s="214">
        <f>0.000001*Stock!AV86*$E86</f>
        <v>0</v>
      </c>
      <c r="AW86" s="214">
        <f>0.000001*Stock!AW86*$E86</f>
        <v>0</v>
      </c>
      <c r="AX86" s="214">
        <f>0.000001*Stock!AX86*$E86</f>
        <v>0</v>
      </c>
      <c r="AY86" s="214">
        <f>0.000001*Stock!AY86*$E86</f>
        <v>0</v>
      </c>
      <c r="AZ86" s="214">
        <f>0.000001*Stock!AZ86*$E86</f>
        <v>0</v>
      </c>
      <c r="BA86" s="214">
        <f>0.000001*Stock!BA86*$E86</f>
        <v>0</v>
      </c>
      <c r="BB86" s="214">
        <f>0.000001*Stock!BB86*$E86</f>
        <v>0</v>
      </c>
      <c r="BC86" s="214">
        <f>0.000001*Stock!BC86*$E86</f>
        <v>0</v>
      </c>
      <c r="BD86" s="214">
        <f>0.000001*Stock!BD86*$E86</f>
        <v>0</v>
      </c>
      <c r="BE86" s="214">
        <f>0.000001*Stock!BE86*$E86</f>
        <v>0</v>
      </c>
      <c r="BF86" s="214">
        <f>0.000001*Stock!BF86*$E86</f>
        <v>0</v>
      </c>
      <c r="BG86" s="214">
        <f>0.000001*Stock!BG86*$E86</f>
        <v>0</v>
      </c>
      <c r="BH86" s="214">
        <f>0.000001*Stock!BH86*$E86</f>
        <v>0</v>
      </c>
      <c r="BI86" s="214">
        <f>0.000001*Stock!BI86*$E86</f>
        <v>0</v>
      </c>
      <c r="BJ86" s="214">
        <f>0.000001*Stock!BJ86*$E86</f>
        <v>0</v>
      </c>
      <c r="BK86" s="214">
        <f>0.000001*Stock!BK86*$E86</f>
        <v>0</v>
      </c>
      <c r="BL86" s="214">
        <f>0.000001*Stock!BL86*$E86</f>
        <v>0</v>
      </c>
      <c r="BM86" s="214">
        <f>0.000001*Stock!BM86*$E86</f>
        <v>0</v>
      </c>
      <c r="BN86" s="214">
        <f>0.000001*Stock!BN86*$E86</f>
        <v>0</v>
      </c>
      <c r="BO86" s="214">
        <f>0.000001*Stock!BO86*$E86</f>
        <v>0</v>
      </c>
      <c r="BP86" s="214">
        <f>0.000001*Stock!BP86*$E86</f>
        <v>0</v>
      </c>
      <c r="BQ86" s="214">
        <f>0.000001*Stock!BQ86*$E86</f>
        <v>0</v>
      </c>
      <c r="BR86" s="214">
        <f>0.000001*Stock!BR86*$E86</f>
        <v>0</v>
      </c>
      <c r="BS86" s="214">
        <f>0.000001*Stock!BS86*$E86</f>
        <v>0</v>
      </c>
      <c r="BT86" s="214">
        <f>0.000001*Stock!BT86*$E86</f>
        <v>0</v>
      </c>
      <c r="BU86" s="214">
        <f>0.000001*Stock!BU86*$E86</f>
        <v>0</v>
      </c>
      <c r="BV86" s="214">
        <f>0.000001*Stock!BV86*$E86</f>
        <v>0</v>
      </c>
      <c r="BW86" s="214">
        <f>0.000001*Stock!BW86*$E86</f>
        <v>0</v>
      </c>
      <c r="BX86" s="214">
        <f>0.000001*Stock!BX86*$E86</f>
        <v>0</v>
      </c>
      <c r="BY86" s="214">
        <f>0.000001*Stock!BY86*$E86</f>
        <v>0</v>
      </c>
      <c r="BZ86" s="214">
        <f>0.000001*Stock!BZ86*$E86</f>
        <v>0</v>
      </c>
      <c r="CA86" s="214">
        <f>0.000001*Stock!CA86*$E86</f>
        <v>0</v>
      </c>
      <c r="CB86" s="214">
        <f>0.000001*Stock!CB86*$E86</f>
        <v>0</v>
      </c>
      <c r="CC86" s="214">
        <f>0.000001*Stock!CC86*$E86</f>
        <v>0</v>
      </c>
      <c r="CD86" s="214">
        <f>0.000001*Stock!CD86*$E86</f>
        <v>0</v>
      </c>
      <c r="CE86" s="214">
        <f>0.000001*Stock!CE86*$E86</f>
        <v>0</v>
      </c>
    </row>
    <row r="87" spans="2:83" ht="24.6" customHeight="1" x14ac:dyDescent="0.25">
      <c r="B87" s="307"/>
      <c r="C87" s="54" t="s">
        <v>74</v>
      </c>
      <c r="E87" s="35">
        <f>'Life&amp;Use'!R7</f>
        <v>450</v>
      </c>
      <c r="F87" s="64"/>
      <c r="G87" s="211"/>
      <c r="H87" s="211"/>
      <c r="I87" s="211"/>
      <c r="J87" s="211"/>
      <c r="K87" s="211"/>
      <c r="L87" s="211"/>
      <c r="M87" s="211"/>
      <c r="N87" s="211"/>
      <c r="O87" s="211"/>
      <c r="P87" s="211"/>
      <c r="Q87" s="211"/>
      <c r="R87" s="211"/>
      <c r="S87" s="211"/>
      <c r="T87" s="211"/>
      <c r="U87" s="211"/>
      <c r="V87" s="211"/>
      <c r="W87" s="214">
        <f ca="1">0.000001*Stock!W87*$E87</f>
        <v>0</v>
      </c>
      <c r="X87" s="214">
        <f ca="1">0.000001*Stock!X87*$E87</f>
        <v>0</v>
      </c>
      <c r="Y87" s="214">
        <f ca="1">0.000001*Stock!Y87*$E87</f>
        <v>2.5311294036000004E-5</v>
      </c>
      <c r="Z87" s="214">
        <f ca="1">0.000001*Stock!Z87*$E87</f>
        <v>2.1801039031036371E-4</v>
      </c>
      <c r="AA87" s="214">
        <f ca="1">0.000001*Stock!AA87*$E87</f>
        <v>9.0185792822018208E-4</v>
      </c>
      <c r="AB87" s="214">
        <f ca="1">0.000001*Stock!AB87*$E87</f>
        <v>2.5541782269976362E-3</v>
      </c>
      <c r="AC87" s="214">
        <f ca="1">0.000001*Stock!AC87*$E87</f>
        <v>5.5584181208330899E-3</v>
      </c>
      <c r="AD87" s="214">
        <f ca="1">0.000001*Stock!AD87*$E87</f>
        <v>1.0021313545358908E-2</v>
      </c>
      <c r="AE87" s="214">
        <f ca="1">0.000001*Stock!AE87*$E87</f>
        <v>1.5749859585738542E-2</v>
      </c>
      <c r="AF87" s="214">
        <f ca="1">0.000001*Stock!AF87*$E87</f>
        <v>2.2420579286122542E-2</v>
      </c>
      <c r="AG87" s="214">
        <f ca="1">0.000001*Stock!AG87*$E87</f>
        <v>2.9728441577547032E-2</v>
      </c>
      <c r="AH87" s="214">
        <f ca="1">0.000001*Stock!AH87*$E87</f>
        <v>3.7426892412602115E-2</v>
      </c>
      <c r="AI87" s="214">
        <f ca="1">0.000001*Stock!AI87*$E87</f>
        <v>4.533934790452334E-2</v>
      </c>
      <c r="AJ87" s="214">
        <f ca="1">0.000001*Stock!AJ87*$E87</f>
        <v>5.3386481572725769E-2</v>
      </c>
      <c r="AK87" s="214">
        <f ca="1">0.000001*Stock!AK87*$E87</f>
        <v>6.1694895919971515E-2</v>
      </c>
      <c r="AL87" s="214">
        <f ca="1">0.000001*Stock!AL87*$E87</f>
        <v>7.095989014074236E-2</v>
      </c>
      <c r="AM87" s="214">
        <f ca="1">0.000001*Stock!AM87*$E87</f>
        <v>8.2508923644920185E-2</v>
      </c>
      <c r="AN87" s="214">
        <f ca="1">0.000001*Stock!AN87*$E87</f>
        <v>9.802983887311964E-2</v>
      </c>
      <c r="AO87" s="214">
        <f ca="1">0.000001*Stock!AO87*$E87</f>
        <v>0.1181866663157503</v>
      </c>
      <c r="AP87" s="214">
        <f ca="1">0.000001*Stock!AP87*$E87</f>
        <v>0.14189978132978845</v>
      </c>
      <c r="AQ87" s="214">
        <f ca="1">0.000001*Stock!AQ87*$E87</f>
        <v>0.16610430795482428</v>
      </c>
      <c r="AR87" s="214">
        <f ca="1">0.000001*Stock!AR87*$E87</f>
        <v>0.18665297423553678</v>
      </c>
      <c r="AS87" s="214">
        <f ca="1">0.000001*Stock!AS87*$E87</f>
        <v>0.19996626033000484</v>
      </c>
      <c r="AT87" s="214">
        <f ca="1">0.000001*Stock!AT87*$E87</f>
        <v>0.20085726672956708</v>
      </c>
      <c r="AU87" s="214">
        <f>0.000001*Stock!AU87*$E87</f>
        <v>0</v>
      </c>
      <c r="AV87" s="214">
        <f>0.000001*Stock!AV87*$E87</f>
        <v>0</v>
      </c>
      <c r="AW87" s="214">
        <f>0.000001*Stock!AW87*$E87</f>
        <v>0</v>
      </c>
      <c r="AX87" s="214">
        <f>0.000001*Stock!AX87*$E87</f>
        <v>0</v>
      </c>
      <c r="AY87" s="214">
        <f>0.000001*Stock!AY87*$E87</f>
        <v>0</v>
      </c>
      <c r="AZ87" s="214">
        <f>0.000001*Stock!AZ87*$E87</f>
        <v>0</v>
      </c>
      <c r="BA87" s="214">
        <f>0.000001*Stock!BA87*$E87</f>
        <v>0</v>
      </c>
      <c r="BB87" s="214">
        <f>0.000001*Stock!BB87*$E87</f>
        <v>0</v>
      </c>
      <c r="BC87" s="214">
        <f>0.000001*Stock!BC87*$E87</f>
        <v>0</v>
      </c>
      <c r="BD87" s="214">
        <f>0.000001*Stock!BD87*$E87</f>
        <v>0</v>
      </c>
      <c r="BE87" s="214">
        <f>0.000001*Stock!BE87*$E87</f>
        <v>0</v>
      </c>
      <c r="BF87" s="214">
        <f>0.000001*Stock!BF87*$E87</f>
        <v>0</v>
      </c>
      <c r="BG87" s="214">
        <f>0.000001*Stock!BG87*$E87</f>
        <v>0</v>
      </c>
      <c r="BH87" s="214">
        <f>0.000001*Stock!BH87*$E87</f>
        <v>0</v>
      </c>
      <c r="BI87" s="214">
        <f>0.000001*Stock!BI87*$E87</f>
        <v>0</v>
      </c>
      <c r="BJ87" s="214">
        <f>0.000001*Stock!BJ87*$E87</f>
        <v>0</v>
      </c>
      <c r="BK87" s="214">
        <f>0.000001*Stock!BK87*$E87</f>
        <v>0</v>
      </c>
      <c r="BL87" s="214">
        <f>0.000001*Stock!BL87*$E87</f>
        <v>0</v>
      </c>
      <c r="BM87" s="214">
        <f>0.000001*Stock!BM87*$E87</f>
        <v>0</v>
      </c>
      <c r="BN87" s="214">
        <f>0.000001*Stock!BN87*$E87</f>
        <v>0</v>
      </c>
      <c r="BO87" s="214">
        <f>0.000001*Stock!BO87*$E87</f>
        <v>0</v>
      </c>
      <c r="BP87" s="214">
        <f>0.000001*Stock!BP87*$E87</f>
        <v>0</v>
      </c>
      <c r="BQ87" s="214">
        <f>0.000001*Stock!BQ87*$E87</f>
        <v>0</v>
      </c>
      <c r="BR87" s="214">
        <f>0.000001*Stock!BR87*$E87</f>
        <v>0</v>
      </c>
      <c r="BS87" s="214">
        <f>0.000001*Stock!BS87*$E87</f>
        <v>0</v>
      </c>
      <c r="BT87" s="214">
        <f>0.000001*Stock!BT87*$E87</f>
        <v>0</v>
      </c>
      <c r="BU87" s="214">
        <f>0.000001*Stock!BU87*$E87</f>
        <v>0</v>
      </c>
      <c r="BV87" s="214">
        <f>0.000001*Stock!BV87*$E87</f>
        <v>0</v>
      </c>
      <c r="BW87" s="214">
        <f>0.000001*Stock!BW87*$E87</f>
        <v>0</v>
      </c>
      <c r="BX87" s="214">
        <f>0.000001*Stock!BX87*$E87</f>
        <v>0</v>
      </c>
      <c r="BY87" s="214">
        <f>0.000001*Stock!BY87*$E87</f>
        <v>0</v>
      </c>
      <c r="BZ87" s="214">
        <f>0.000001*Stock!BZ87*$E87</f>
        <v>0</v>
      </c>
      <c r="CA87" s="214">
        <f>0.000001*Stock!CA87*$E87</f>
        <v>0</v>
      </c>
      <c r="CB87" s="214">
        <f>0.000001*Stock!CB87*$E87</f>
        <v>0</v>
      </c>
      <c r="CC87" s="214">
        <f>0.000001*Stock!CC87*$E87</f>
        <v>0</v>
      </c>
      <c r="CD87" s="214">
        <f>0.000001*Stock!CD87*$E87</f>
        <v>0</v>
      </c>
      <c r="CE87" s="214">
        <f>0.000001*Stock!CE87*$E87</f>
        <v>0</v>
      </c>
    </row>
    <row r="88" spans="2:83" x14ac:dyDescent="0.25">
      <c r="B88" s="307"/>
      <c r="C88" s="3" t="s">
        <v>77</v>
      </c>
      <c r="E88" s="35"/>
      <c r="F88" s="64"/>
      <c r="G88" s="20"/>
      <c r="H88" s="20"/>
      <c r="I88" s="20"/>
      <c r="J88" s="20"/>
      <c r="K88" s="20"/>
      <c r="L88" s="20"/>
      <c r="M88" s="20"/>
      <c r="N88" s="20"/>
      <c r="O88" s="20"/>
      <c r="P88" s="20"/>
      <c r="Q88" s="20"/>
      <c r="R88" s="20"/>
      <c r="S88" s="20"/>
      <c r="T88" s="20"/>
      <c r="U88" s="20"/>
      <c r="V88" s="20"/>
      <c r="W88" s="30">
        <f t="shared" ref="W88:AW88" ca="1" si="73">SUM(W82:W87)</f>
        <v>0.10760742129468683</v>
      </c>
      <c r="X88" s="30">
        <f t="shared" ca="1" si="73"/>
        <v>0.12618725334934755</v>
      </c>
      <c r="Y88" s="30">
        <f t="shared" ca="1" si="73"/>
        <v>0.15048236882444632</v>
      </c>
      <c r="Z88" s="30">
        <f t="shared" ca="1" si="73"/>
        <v>0.17732604775788874</v>
      </c>
      <c r="AA88" s="30">
        <f t="shared" ca="1" si="73"/>
        <v>0.20037288329868921</v>
      </c>
      <c r="AB88" s="30">
        <f t="shared" ca="1" si="73"/>
        <v>0.22002863432933581</v>
      </c>
      <c r="AC88" s="30">
        <f t="shared" ca="1" si="73"/>
        <v>0.23804848843881318</v>
      </c>
      <c r="AD88" s="30">
        <f t="shared" ca="1" si="73"/>
        <v>0.255286800824226</v>
      </c>
      <c r="AE88" s="30">
        <f t="shared" ca="1" si="73"/>
        <v>0.27339153131870586</v>
      </c>
      <c r="AF88" s="30">
        <f t="shared" ca="1" si="73"/>
        <v>0.29254065838645532</v>
      </c>
      <c r="AG88" s="30">
        <f t="shared" ca="1" si="73"/>
        <v>0.31239532157284222</v>
      </c>
      <c r="AH88" s="30">
        <f t="shared" ca="1" si="73"/>
        <v>0.33268567050152537</v>
      </c>
      <c r="AI88" s="30">
        <f t="shared" ca="1" si="73"/>
        <v>0.35319745972053107</v>
      </c>
      <c r="AJ88" s="30">
        <f t="shared" ca="1" si="73"/>
        <v>0.37375484205926235</v>
      </c>
      <c r="AK88" s="30">
        <f t="shared" ca="1" si="73"/>
        <v>0.3943243232154563</v>
      </c>
      <c r="AL88" s="30">
        <f t="shared" ca="1" si="73"/>
        <v>0.41893380033364325</v>
      </c>
      <c r="AM88" s="30">
        <f t="shared" ca="1" si="73"/>
        <v>0.44739265177887233</v>
      </c>
      <c r="AN88" s="30">
        <f t="shared" ca="1" si="73"/>
        <v>0.49073657066735987</v>
      </c>
      <c r="AO88" s="30">
        <f t="shared" ca="1" si="73"/>
        <v>0.55766189168765246</v>
      </c>
      <c r="AP88" s="30">
        <f t="shared" ca="1" si="73"/>
        <v>0.64931441683806812</v>
      </c>
      <c r="AQ88" s="30">
        <f t="shared" ca="1" si="73"/>
        <v>0.74108100706877522</v>
      </c>
      <c r="AR88" s="30">
        <f t="shared" ca="1" si="73"/>
        <v>0.81497857996053558</v>
      </c>
      <c r="AS88" s="30">
        <f t="shared" ca="1" si="73"/>
        <v>0.87322910935637166</v>
      </c>
      <c r="AT88" s="30">
        <f t="shared" ca="1" si="73"/>
        <v>0.92496576944667741</v>
      </c>
      <c r="AU88" s="30">
        <f t="shared" si="73"/>
        <v>0</v>
      </c>
      <c r="AV88" s="30">
        <f t="shared" si="73"/>
        <v>0</v>
      </c>
      <c r="AW88" s="30">
        <f t="shared" si="73"/>
        <v>0</v>
      </c>
      <c r="AX88" s="30">
        <f t="shared" ref="AX88:CE88" si="74">SUM(AX82:AX87)</f>
        <v>0</v>
      </c>
      <c r="AY88" s="30">
        <f t="shared" si="74"/>
        <v>0</v>
      </c>
      <c r="AZ88" s="30">
        <f t="shared" si="74"/>
        <v>0</v>
      </c>
      <c r="BA88" s="30">
        <f t="shared" si="74"/>
        <v>0</v>
      </c>
      <c r="BB88" s="30">
        <f t="shared" si="74"/>
        <v>0</v>
      </c>
      <c r="BC88" s="30">
        <f t="shared" si="74"/>
        <v>0</v>
      </c>
      <c r="BD88" s="30">
        <f t="shared" si="74"/>
        <v>0</v>
      </c>
      <c r="BE88" s="30">
        <f t="shared" si="74"/>
        <v>0</v>
      </c>
      <c r="BF88" s="30">
        <f t="shared" si="74"/>
        <v>0</v>
      </c>
      <c r="BG88" s="30">
        <f t="shared" si="74"/>
        <v>0</v>
      </c>
      <c r="BH88" s="30">
        <f t="shared" si="74"/>
        <v>0</v>
      </c>
      <c r="BI88" s="30">
        <f t="shared" si="74"/>
        <v>0</v>
      </c>
      <c r="BJ88" s="30">
        <f t="shared" si="74"/>
        <v>0</v>
      </c>
      <c r="BK88" s="30">
        <f t="shared" si="74"/>
        <v>0</v>
      </c>
      <c r="BL88" s="30">
        <f t="shared" si="74"/>
        <v>0</v>
      </c>
      <c r="BM88" s="30">
        <f t="shared" si="74"/>
        <v>0</v>
      </c>
      <c r="BN88" s="30">
        <f t="shared" si="74"/>
        <v>0</v>
      </c>
      <c r="BO88" s="30">
        <f t="shared" si="74"/>
        <v>0</v>
      </c>
      <c r="BP88" s="30">
        <f t="shared" si="74"/>
        <v>0</v>
      </c>
      <c r="BQ88" s="30">
        <f t="shared" si="74"/>
        <v>0</v>
      </c>
      <c r="BR88" s="30">
        <f t="shared" si="74"/>
        <v>0</v>
      </c>
      <c r="BS88" s="30">
        <f t="shared" si="74"/>
        <v>0</v>
      </c>
      <c r="BT88" s="30">
        <f t="shared" si="74"/>
        <v>0</v>
      </c>
      <c r="BU88" s="30">
        <f t="shared" si="74"/>
        <v>0</v>
      </c>
      <c r="BV88" s="30">
        <f t="shared" si="74"/>
        <v>0</v>
      </c>
      <c r="BW88" s="30">
        <f t="shared" si="74"/>
        <v>0</v>
      </c>
      <c r="BX88" s="30">
        <f t="shared" si="74"/>
        <v>0</v>
      </c>
      <c r="BY88" s="30">
        <f t="shared" si="74"/>
        <v>0</v>
      </c>
      <c r="BZ88" s="30">
        <f t="shared" si="74"/>
        <v>0</v>
      </c>
      <c r="CA88" s="30">
        <f t="shared" si="74"/>
        <v>0</v>
      </c>
      <c r="CB88" s="30">
        <f t="shared" si="74"/>
        <v>0</v>
      </c>
      <c r="CC88" s="30">
        <f t="shared" si="74"/>
        <v>0</v>
      </c>
      <c r="CD88" s="30">
        <f t="shared" si="74"/>
        <v>0</v>
      </c>
      <c r="CE88" s="30">
        <f t="shared" si="74"/>
        <v>0</v>
      </c>
    </row>
    <row r="89" spans="2:83" x14ac:dyDescent="0.25">
      <c r="B89" s="307" t="s">
        <v>3</v>
      </c>
      <c r="C89" s="54" t="s">
        <v>19</v>
      </c>
      <c r="E89" s="35">
        <f>'Life&amp;Use'!T7</f>
        <v>450</v>
      </c>
      <c r="F89" s="64"/>
      <c r="G89" s="211"/>
      <c r="H89" s="211"/>
      <c r="I89" s="211"/>
      <c r="J89" s="211"/>
      <c r="K89" s="211"/>
      <c r="L89" s="211"/>
      <c r="M89" s="211"/>
      <c r="N89" s="211"/>
      <c r="O89" s="211"/>
      <c r="P89" s="211"/>
      <c r="Q89" s="211"/>
      <c r="R89" s="211"/>
      <c r="S89" s="211"/>
      <c r="T89" s="211"/>
      <c r="U89" s="211"/>
      <c r="V89" s="211"/>
      <c r="W89" s="214">
        <f ca="1">0.000001*Stock!W89*$E89</f>
        <v>0.13758569835113646</v>
      </c>
      <c r="X89" s="214">
        <f ca="1">0.000001*Stock!X89*$E89</f>
        <v>0.13809114398789871</v>
      </c>
      <c r="Y89" s="214">
        <f ca="1">0.000001*Stock!Y89*$E89</f>
        <v>0.13733123623262206</v>
      </c>
      <c r="Z89" s="214">
        <f ca="1">0.000001*Stock!Z89*$E89</f>
        <v>0.13576915714605056</v>
      </c>
      <c r="AA89" s="214">
        <f ca="1">0.000001*Stock!AA89*$E89</f>
        <v>0.13376657417349253</v>
      </c>
      <c r="AB89" s="214">
        <f ca="1">0.000001*Stock!AB89*$E89</f>
        <v>0.13170772549621321</v>
      </c>
      <c r="AC89" s="214">
        <f ca="1">0.000001*Stock!AC89*$E89</f>
        <v>0.12999705869761527</v>
      </c>
      <c r="AD89" s="214">
        <f ca="1">0.000001*Stock!AD89*$E89</f>
        <v>0.12868479647618106</v>
      </c>
      <c r="AE89" s="214">
        <f ca="1">0.000001*Stock!AE89*$E89</f>
        <v>0.12753002867032773</v>
      </c>
      <c r="AF89" s="214">
        <f ca="1">0.000001*Stock!AF89*$E89</f>
        <v>0.12633144505964147</v>
      </c>
      <c r="AG89" s="214">
        <f ca="1">0.000001*Stock!AG89*$E89</f>
        <v>0.12499002089149469</v>
      </c>
      <c r="AH89" s="214">
        <f ca="1">0.000001*Stock!AH89*$E89</f>
        <v>0.12346927197749762</v>
      </c>
      <c r="AI89" s="214">
        <f ca="1">0.000001*Stock!AI89*$E89</f>
        <v>0.1218040582959662</v>
      </c>
      <c r="AJ89" s="214">
        <f ca="1">0.000001*Stock!AJ89*$E89</f>
        <v>0.120069108787972</v>
      </c>
      <c r="AK89" s="214">
        <f ca="1">0.000001*Stock!AK89*$E89</f>
        <v>0.11830894267147495</v>
      </c>
      <c r="AL89" s="214">
        <f ca="1">0.000001*Stock!AL89*$E89</f>
        <v>0.11649888073467622</v>
      </c>
      <c r="AM89" s="214">
        <f ca="1">0.000001*Stock!AM89*$E89</f>
        <v>0.11411061031994001</v>
      </c>
      <c r="AN89" s="214">
        <f ca="1">0.000001*Stock!AN89*$E89</f>
        <v>0.11013657660664231</v>
      </c>
      <c r="AO89" s="214">
        <f ca="1">0.000001*Stock!AO89*$E89</f>
        <v>0.10086125921458636</v>
      </c>
      <c r="AP89" s="214">
        <f ca="1">0.000001*Stock!AP89*$E89</f>
        <v>8.6009815389311309E-2</v>
      </c>
      <c r="AQ89" s="214">
        <f ca="1">0.000001*Stock!AQ89*$E89</f>
        <v>6.9102469672757141E-2</v>
      </c>
      <c r="AR89" s="214">
        <f ca="1">0.000001*Stock!AR89*$E89</f>
        <v>5.5586069088170771E-2</v>
      </c>
      <c r="AS89" s="214">
        <f ca="1">0.000001*Stock!AS89*$E89</f>
        <v>4.7334091346906665E-2</v>
      </c>
      <c r="AT89" s="214">
        <f ca="1">0.000001*Stock!AT89*$E89</f>
        <v>3.7379994373599998E-2</v>
      </c>
      <c r="AU89" s="214">
        <f>0.000001*Stock!AU89*$E89</f>
        <v>0</v>
      </c>
      <c r="AV89" s="214">
        <f>0.000001*Stock!AV89*$E89</f>
        <v>0</v>
      </c>
      <c r="AW89" s="214">
        <f>0.000001*Stock!AW89*$E89</f>
        <v>0</v>
      </c>
      <c r="AX89" s="214">
        <f>0.000001*Stock!AX89*$E89</f>
        <v>0</v>
      </c>
      <c r="AY89" s="214">
        <f>0.000001*Stock!AY89*$E89</f>
        <v>0</v>
      </c>
      <c r="AZ89" s="214">
        <f>0.000001*Stock!AZ89*$E89</f>
        <v>0</v>
      </c>
      <c r="BA89" s="214">
        <f>0.000001*Stock!BA89*$E89</f>
        <v>0</v>
      </c>
      <c r="BB89" s="214">
        <f>0.000001*Stock!BB89*$E89</f>
        <v>0</v>
      </c>
      <c r="BC89" s="214">
        <f>0.000001*Stock!BC89*$E89</f>
        <v>0</v>
      </c>
      <c r="BD89" s="214">
        <f>0.000001*Stock!BD89*$E89</f>
        <v>0</v>
      </c>
      <c r="BE89" s="214">
        <f>0.000001*Stock!BE89*$E89</f>
        <v>0</v>
      </c>
      <c r="BF89" s="214">
        <f>0.000001*Stock!BF89*$E89</f>
        <v>0</v>
      </c>
      <c r="BG89" s="214">
        <f>0.000001*Stock!BG89*$E89</f>
        <v>0</v>
      </c>
      <c r="BH89" s="214">
        <f>0.000001*Stock!BH89*$E89</f>
        <v>0</v>
      </c>
      <c r="BI89" s="214">
        <f>0.000001*Stock!BI89*$E89</f>
        <v>0</v>
      </c>
      <c r="BJ89" s="214">
        <f>0.000001*Stock!BJ89*$E89</f>
        <v>0</v>
      </c>
      <c r="BK89" s="214">
        <f>0.000001*Stock!BK89*$E89</f>
        <v>0</v>
      </c>
      <c r="BL89" s="214">
        <f>0.000001*Stock!BL89*$E89</f>
        <v>0</v>
      </c>
      <c r="BM89" s="214">
        <f>0.000001*Stock!BM89*$E89</f>
        <v>0</v>
      </c>
      <c r="BN89" s="214">
        <f>0.000001*Stock!BN89*$E89</f>
        <v>0</v>
      </c>
      <c r="BO89" s="214">
        <f>0.000001*Stock!BO89*$E89</f>
        <v>0</v>
      </c>
      <c r="BP89" s="214">
        <f>0.000001*Stock!BP89*$E89</f>
        <v>0</v>
      </c>
      <c r="BQ89" s="214">
        <f>0.000001*Stock!BQ89*$E89</f>
        <v>0</v>
      </c>
      <c r="BR89" s="214">
        <f>0.000001*Stock!BR89*$E89</f>
        <v>0</v>
      </c>
      <c r="BS89" s="214">
        <f>0.000001*Stock!BS89*$E89</f>
        <v>0</v>
      </c>
      <c r="BT89" s="214">
        <f>0.000001*Stock!BT89*$E89</f>
        <v>0</v>
      </c>
      <c r="BU89" s="214">
        <f>0.000001*Stock!BU89*$E89</f>
        <v>0</v>
      </c>
      <c r="BV89" s="214">
        <f>0.000001*Stock!BV89*$E89</f>
        <v>0</v>
      </c>
      <c r="BW89" s="214">
        <f>0.000001*Stock!BW89*$E89</f>
        <v>0</v>
      </c>
      <c r="BX89" s="214">
        <f>0.000001*Stock!BX89*$E89</f>
        <v>0</v>
      </c>
      <c r="BY89" s="214">
        <f>0.000001*Stock!BY89*$E89</f>
        <v>0</v>
      </c>
      <c r="BZ89" s="214">
        <f>0.000001*Stock!BZ89*$E89</f>
        <v>0</v>
      </c>
      <c r="CA89" s="214">
        <f>0.000001*Stock!CA89*$E89</f>
        <v>0</v>
      </c>
      <c r="CB89" s="214">
        <f>0.000001*Stock!CB89*$E89</f>
        <v>0</v>
      </c>
      <c r="CC89" s="214">
        <f>0.000001*Stock!CC89*$E89</f>
        <v>0</v>
      </c>
      <c r="CD89" s="214">
        <f>0.000001*Stock!CD89*$E89</f>
        <v>0</v>
      </c>
      <c r="CE89" s="214">
        <f>0.000001*Stock!CE89*$E89</f>
        <v>0</v>
      </c>
    </row>
    <row r="90" spans="2:83" ht="24" x14ac:dyDescent="0.25">
      <c r="B90" s="307"/>
      <c r="C90" s="54" t="s">
        <v>20</v>
      </c>
      <c r="E90" s="35">
        <f>'Life&amp;Use'!U7</f>
        <v>450</v>
      </c>
      <c r="F90" s="64"/>
      <c r="G90" s="211"/>
      <c r="H90" s="211"/>
      <c r="I90" s="211"/>
      <c r="J90" s="211"/>
      <c r="K90" s="211"/>
      <c r="L90" s="211"/>
      <c r="M90" s="211"/>
      <c r="N90" s="211"/>
      <c r="O90" s="211"/>
      <c r="P90" s="211"/>
      <c r="Q90" s="211"/>
      <c r="R90" s="211"/>
      <c r="S90" s="211"/>
      <c r="T90" s="211"/>
      <c r="U90" s="211"/>
      <c r="V90" s="211"/>
      <c r="W90" s="214">
        <f ca="1">0.000001*Stock!W90*$E90</f>
        <v>1.2036925599999999</v>
      </c>
      <c r="X90" s="214">
        <f ca="1">0.000001*Stock!X90*$E90</f>
        <v>1.2069868955270595</v>
      </c>
      <c r="Y90" s="214">
        <f ca="1">0.000001*Stock!Y90*$E90</f>
        <v>1.2014842421367335</v>
      </c>
      <c r="Z90" s="214">
        <f ca="1">0.000001*Stock!Z90*$E90</f>
        <v>1.1940240099746418</v>
      </c>
      <c r="AA90" s="214">
        <f ca="1">0.000001*Stock!AA90*$E90</f>
        <v>1.1865637778125502</v>
      </c>
      <c r="AB90" s="214">
        <f ca="1">0.000001*Stock!AB90*$E90</f>
        <v>1.1791035456504588</v>
      </c>
      <c r="AC90" s="214">
        <f ca="1">0.000001*Stock!AC90*$E90</f>
        <v>1.171643313488367</v>
      </c>
      <c r="AD90" s="214">
        <f ca="1">0.000001*Stock!AD90*$E90</f>
        <v>1.1641830813262757</v>
      </c>
      <c r="AE90" s="214">
        <f ca="1">0.000001*Stock!AE90*$E90</f>
        <v>1.1567228491641839</v>
      </c>
      <c r="AF90" s="214">
        <f ca="1">0.000001*Stock!AF90*$E90</f>
        <v>1.1492626170020923</v>
      </c>
      <c r="AG90" s="214">
        <f ca="1">0.000001*Stock!AG90*$E90</f>
        <v>1.1418023848400007</v>
      </c>
      <c r="AH90" s="214">
        <f ca="1">0.000001*Stock!AH90*$E90</f>
        <v>1.1343421526779092</v>
      </c>
      <c r="AI90" s="214">
        <f ca="1">0.000001*Stock!AI90*$E90</f>
        <v>1.1268819205158176</v>
      </c>
      <c r="AJ90" s="214">
        <f ca="1">0.000001*Stock!AJ90*$E90</f>
        <v>1.1194216883537258</v>
      </c>
      <c r="AK90" s="214">
        <f ca="1">0.000001*Stock!AK90*$E90</f>
        <v>1.1119614561916342</v>
      </c>
      <c r="AL90" s="214">
        <f ca="1">0.000001*Stock!AL90*$E90</f>
        <v>1.1045012240295426</v>
      </c>
      <c r="AM90" s="214">
        <f ca="1">0.000001*Stock!AM90*$E90</f>
        <v>1.0970409918674511</v>
      </c>
      <c r="AN90" s="214">
        <f ca="1">0.000001*Stock!AN90*$E90</f>
        <v>1.0895807597053597</v>
      </c>
      <c r="AO90" s="214">
        <f ca="1">0.000001*Stock!AO90*$E90</f>
        <v>1.0201360799362102</v>
      </c>
      <c r="AP90" s="214">
        <f ca="1">0.000001*Stock!AP90*$E90</f>
        <v>0.84604850464000114</v>
      </c>
      <c r="AQ90" s="214">
        <f ca="1">0.000001*Stock!AQ90*$E90</f>
        <v>0.63352815973333376</v>
      </c>
      <c r="AR90" s="214">
        <f ca="1">0.000001*Stock!AR90*$E90</f>
        <v>0.43874048785333336</v>
      </c>
      <c r="AS90" s="214">
        <f ca="1">0.000001*Stock!AS90*$E90</f>
        <v>0.28215281597333336</v>
      </c>
      <c r="AT90" s="214">
        <f ca="1">0.000001*Stock!AT90*$E90</f>
        <v>0.16460000000000002</v>
      </c>
      <c r="AU90" s="214">
        <f>0.000001*Stock!AU90*$E90</f>
        <v>0</v>
      </c>
      <c r="AV90" s="214">
        <f>0.000001*Stock!AV90*$E90</f>
        <v>0</v>
      </c>
      <c r="AW90" s="214">
        <f>0.000001*Stock!AW90*$E90</f>
        <v>0</v>
      </c>
      <c r="AX90" s="214">
        <f>0.000001*Stock!AX90*$E90</f>
        <v>0</v>
      </c>
      <c r="AY90" s="214">
        <f>0.000001*Stock!AY90*$E90</f>
        <v>0</v>
      </c>
      <c r="AZ90" s="214">
        <f>0.000001*Stock!AZ90*$E90</f>
        <v>0</v>
      </c>
      <c r="BA90" s="214">
        <f>0.000001*Stock!BA90*$E90</f>
        <v>0</v>
      </c>
      <c r="BB90" s="214">
        <f>0.000001*Stock!BB90*$E90</f>
        <v>0</v>
      </c>
      <c r="BC90" s="214">
        <f>0.000001*Stock!BC90*$E90</f>
        <v>0</v>
      </c>
      <c r="BD90" s="214">
        <f>0.000001*Stock!BD90*$E90</f>
        <v>0</v>
      </c>
      <c r="BE90" s="214">
        <f>0.000001*Stock!BE90*$E90</f>
        <v>0</v>
      </c>
      <c r="BF90" s="214">
        <f>0.000001*Stock!BF90*$E90</f>
        <v>0</v>
      </c>
      <c r="BG90" s="214">
        <f>0.000001*Stock!BG90*$E90</f>
        <v>0</v>
      </c>
      <c r="BH90" s="214">
        <f>0.000001*Stock!BH90*$E90</f>
        <v>0</v>
      </c>
      <c r="BI90" s="214">
        <f>0.000001*Stock!BI90*$E90</f>
        <v>0</v>
      </c>
      <c r="BJ90" s="214">
        <f>0.000001*Stock!BJ90*$E90</f>
        <v>0</v>
      </c>
      <c r="BK90" s="214">
        <f>0.000001*Stock!BK90*$E90</f>
        <v>0</v>
      </c>
      <c r="BL90" s="214">
        <f>0.000001*Stock!BL90*$E90</f>
        <v>0</v>
      </c>
      <c r="BM90" s="214">
        <f>0.000001*Stock!BM90*$E90</f>
        <v>0</v>
      </c>
      <c r="BN90" s="214">
        <f>0.000001*Stock!BN90*$E90</f>
        <v>0</v>
      </c>
      <c r="BO90" s="214">
        <f>0.000001*Stock!BO90*$E90</f>
        <v>0</v>
      </c>
      <c r="BP90" s="214">
        <f>0.000001*Stock!BP90*$E90</f>
        <v>0</v>
      </c>
      <c r="BQ90" s="214">
        <f>0.000001*Stock!BQ90*$E90</f>
        <v>0</v>
      </c>
      <c r="BR90" s="214">
        <f>0.000001*Stock!BR90*$E90</f>
        <v>0</v>
      </c>
      <c r="BS90" s="214">
        <f>0.000001*Stock!BS90*$E90</f>
        <v>0</v>
      </c>
      <c r="BT90" s="214">
        <f>0.000001*Stock!BT90*$E90</f>
        <v>0</v>
      </c>
      <c r="BU90" s="214">
        <f>0.000001*Stock!BU90*$E90</f>
        <v>0</v>
      </c>
      <c r="BV90" s="214">
        <f>0.000001*Stock!BV90*$E90</f>
        <v>0</v>
      </c>
      <c r="BW90" s="214">
        <f>0.000001*Stock!BW90*$E90</f>
        <v>0</v>
      </c>
      <c r="BX90" s="214">
        <f>0.000001*Stock!BX90*$E90</f>
        <v>0</v>
      </c>
      <c r="BY90" s="214">
        <f>0.000001*Stock!BY90*$E90</f>
        <v>0</v>
      </c>
      <c r="BZ90" s="214">
        <f>0.000001*Stock!BZ90*$E90</f>
        <v>0</v>
      </c>
      <c r="CA90" s="214">
        <f>0.000001*Stock!CA90*$E90</f>
        <v>0</v>
      </c>
      <c r="CB90" s="214">
        <f>0.000001*Stock!CB90*$E90</f>
        <v>0</v>
      </c>
      <c r="CC90" s="214">
        <f>0.000001*Stock!CC90*$E90</f>
        <v>0</v>
      </c>
      <c r="CD90" s="214">
        <f>0.000001*Stock!CD90*$E90</f>
        <v>0</v>
      </c>
      <c r="CE90" s="214">
        <f>0.000001*Stock!CE90*$E90</f>
        <v>0</v>
      </c>
    </row>
    <row r="91" spans="2:83" x14ac:dyDescent="0.25">
      <c r="B91" s="307"/>
      <c r="C91" s="3" t="s">
        <v>78</v>
      </c>
      <c r="E91" s="35"/>
      <c r="F91" s="64"/>
      <c r="G91" s="20"/>
      <c r="H91" s="20"/>
      <c r="I91" s="20"/>
      <c r="J91" s="20"/>
      <c r="K91" s="20"/>
      <c r="L91" s="20"/>
      <c r="M91" s="20"/>
      <c r="N91" s="20"/>
      <c r="O91" s="20"/>
      <c r="P91" s="20"/>
      <c r="Q91" s="20"/>
      <c r="R91" s="20"/>
      <c r="S91" s="20"/>
      <c r="T91" s="20"/>
      <c r="U91" s="20"/>
      <c r="V91" s="20"/>
      <c r="W91" s="30">
        <f t="shared" ref="W91:AW91" ca="1" si="75">W89+W90</f>
        <v>1.3412782583511365</v>
      </c>
      <c r="X91" s="30">
        <f t="shared" ca="1" si="75"/>
        <v>1.3450780395149582</v>
      </c>
      <c r="Y91" s="30">
        <f t="shared" ca="1" si="75"/>
        <v>1.3388154783693555</v>
      </c>
      <c r="Z91" s="30">
        <f t="shared" ca="1" si="75"/>
        <v>1.3297931671206924</v>
      </c>
      <c r="AA91" s="30">
        <f t="shared" ca="1" si="75"/>
        <v>1.3203303519860428</v>
      </c>
      <c r="AB91" s="30">
        <f t="shared" ca="1" si="75"/>
        <v>1.310811271146672</v>
      </c>
      <c r="AC91" s="30">
        <f t="shared" ca="1" si="75"/>
        <v>1.3016403721859824</v>
      </c>
      <c r="AD91" s="30">
        <f t="shared" ca="1" si="75"/>
        <v>1.2928678778024567</v>
      </c>
      <c r="AE91" s="30">
        <f t="shared" ca="1" si="75"/>
        <v>1.2842528778345117</v>
      </c>
      <c r="AF91" s="30">
        <f t="shared" ca="1" si="75"/>
        <v>1.2755940620617339</v>
      </c>
      <c r="AG91" s="30">
        <f t="shared" ca="1" si="75"/>
        <v>1.2667924057314954</v>
      </c>
      <c r="AH91" s="30">
        <f t="shared" ca="1" si="75"/>
        <v>1.2578114246554069</v>
      </c>
      <c r="AI91" s="30">
        <f t="shared" ca="1" si="75"/>
        <v>1.2486859788117839</v>
      </c>
      <c r="AJ91" s="30">
        <f t="shared" ca="1" si="75"/>
        <v>1.2394907971416977</v>
      </c>
      <c r="AK91" s="30">
        <f t="shared" ca="1" si="75"/>
        <v>1.2302703988631092</v>
      </c>
      <c r="AL91" s="30">
        <f t="shared" ca="1" si="75"/>
        <v>1.2210001047642189</v>
      </c>
      <c r="AM91" s="30">
        <f t="shared" ca="1" si="75"/>
        <v>1.2111516021873912</v>
      </c>
      <c r="AN91" s="30">
        <f t="shared" ca="1" si="75"/>
        <v>1.1997173363120019</v>
      </c>
      <c r="AO91" s="30">
        <f t="shared" ca="1" si="75"/>
        <v>1.1209973391507966</v>
      </c>
      <c r="AP91" s="30">
        <f t="shared" ca="1" si="75"/>
        <v>0.93205832002931244</v>
      </c>
      <c r="AQ91" s="30">
        <f t="shared" ca="1" si="75"/>
        <v>0.70263062940609089</v>
      </c>
      <c r="AR91" s="30">
        <f t="shared" ca="1" si="75"/>
        <v>0.49432655694150412</v>
      </c>
      <c r="AS91" s="30">
        <f t="shared" ca="1" si="75"/>
        <v>0.32948690732024</v>
      </c>
      <c r="AT91" s="30">
        <f t="shared" ca="1" si="75"/>
        <v>0.20197999437360004</v>
      </c>
      <c r="AU91" s="30">
        <f t="shared" si="75"/>
        <v>0</v>
      </c>
      <c r="AV91" s="30">
        <f t="shared" si="75"/>
        <v>0</v>
      </c>
      <c r="AW91" s="30">
        <f t="shared" si="75"/>
        <v>0</v>
      </c>
      <c r="AX91" s="30">
        <f t="shared" ref="AX91:CE91" si="76">AX89+AX90</f>
        <v>0</v>
      </c>
      <c r="AY91" s="30">
        <f t="shared" si="76"/>
        <v>0</v>
      </c>
      <c r="AZ91" s="30">
        <f t="shared" si="76"/>
        <v>0</v>
      </c>
      <c r="BA91" s="30">
        <f t="shared" si="76"/>
        <v>0</v>
      </c>
      <c r="BB91" s="30">
        <f t="shared" si="76"/>
        <v>0</v>
      </c>
      <c r="BC91" s="30">
        <f t="shared" si="76"/>
        <v>0</v>
      </c>
      <c r="BD91" s="30">
        <f t="shared" si="76"/>
        <v>0</v>
      </c>
      <c r="BE91" s="30">
        <f t="shared" si="76"/>
        <v>0</v>
      </c>
      <c r="BF91" s="30">
        <f t="shared" si="76"/>
        <v>0</v>
      </c>
      <c r="BG91" s="30">
        <f t="shared" si="76"/>
        <v>0</v>
      </c>
      <c r="BH91" s="30">
        <f t="shared" si="76"/>
        <v>0</v>
      </c>
      <c r="BI91" s="30">
        <f t="shared" si="76"/>
        <v>0</v>
      </c>
      <c r="BJ91" s="30">
        <f t="shared" si="76"/>
        <v>0</v>
      </c>
      <c r="BK91" s="30">
        <f t="shared" si="76"/>
        <v>0</v>
      </c>
      <c r="BL91" s="30">
        <f t="shared" si="76"/>
        <v>0</v>
      </c>
      <c r="BM91" s="30">
        <f t="shared" si="76"/>
        <v>0</v>
      </c>
      <c r="BN91" s="30">
        <f t="shared" si="76"/>
        <v>0</v>
      </c>
      <c r="BO91" s="30">
        <f t="shared" si="76"/>
        <v>0</v>
      </c>
      <c r="BP91" s="30">
        <f t="shared" si="76"/>
        <v>0</v>
      </c>
      <c r="BQ91" s="30">
        <f t="shared" si="76"/>
        <v>0</v>
      </c>
      <c r="BR91" s="30">
        <f t="shared" si="76"/>
        <v>0</v>
      </c>
      <c r="BS91" s="30">
        <f t="shared" si="76"/>
        <v>0</v>
      </c>
      <c r="BT91" s="30">
        <f t="shared" si="76"/>
        <v>0</v>
      </c>
      <c r="BU91" s="30">
        <f t="shared" si="76"/>
        <v>0</v>
      </c>
      <c r="BV91" s="30">
        <f t="shared" si="76"/>
        <v>0</v>
      </c>
      <c r="BW91" s="30">
        <f t="shared" si="76"/>
        <v>0</v>
      </c>
      <c r="BX91" s="30">
        <f t="shared" si="76"/>
        <v>0</v>
      </c>
      <c r="BY91" s="30">
        <f t="shared" si="76"/>
        <v>0</v>
      </c>
      <c r="BZ91" s="30">
        <f t="shared" si="76"/>
        <v>0</v>
      </c>
      <c r="CA91" s="30">
        <f t="shared" si="76"/>
        <v>0</v>
      </c>
      <c r="CB91" s="30">
        <f t="shared" si="76"/>
        <v>0</v>
      </c>
      <c r="CC91" s="30">
        <f t="shared" si="76"/>
        <v>0</v>
      </c>
      <c r="CD91" s="30">
        <f t="shared" si="76"/>
        <v>0</v>
      </c>
      <c r="CE91" s="30">
        <f t="shared" si="76"/>
        <v>0</v>
      </c>
    </row>
    <row r="92" spans="2:83" ht="13.2" customHeight="1" x14ac:dyDescent="0.25">
      <c r="B92" s="307" t="s">
        <v>4</v>
      </c>
      <c r="C92" s="54" t="s">
        <v>21</v>
      </c>
      <c r="E92" s="35">
        <f>'Life&amp;Use'!W7</f>
        <v>700</v>
      </c>
      <c r="F92" s="64"/>
      <c r="G92" s="213"/>
      <c r="H92" s="213"/>
      <c r="I92" s="213"/>
      <c r="J92" s="213"/>
      <c r="K92" s="213"/>
      <c r="L92" s="213"/>
      <c r="M92" s="213"/>
      <c r="N92" s="213"/>
      <c r="O92" s="213"/>
      <c r="P92" s="213"/>
      <c r="Q92" s="213"/>
      <c r="R92" s="213"/>
      <c r="S92" s="213"/>
      <c r="T92" s="213"/>
      <c r="U92" s="213"/>
      <c r="V92" s="213"/>
      <c r="W92" s="214">
        <f ca="1">0.000001*Stock!W92*$E92</f>
        <v>0</v>
      </c>
      <c r="X92" s="214">
        <f ca="1">0.000001*Stock!X92*$E92</f>
        <v>0</v>
      </c>
      <c r="Y92" s="214">
        <f ca="1">0.000001*Stock!Y92*$E92</f>
        <v>0</v>
      </c>
      <c r="Z92" s="214">
        <f ca="1">0.000001*Stock!Z92*$E92</f>
        <v>0</v>
      </c>
      <c r="AA92" s="214">
        <f ca="1">0.000001*Stock!AA92*$E92</f>
        <v>0</v>
      </c>
      <c r="AB92" s="214">
        <f ca="1">0.000001*Stock!AB92*$E92</f>
        <v>0</v>
      </c>
      <c r="AC92" s="214">
        <f ca="1">0.000001*Stock!AC92*$E92</f>
        <v>0</v>
      </c>
      <c r="AD92" s="214">
        <f ca="1">0.000001*Stock!AD92*$E92</f>
        <v>0</v>
      </c>
      <c r="AE92" s="214">
        <f ca="1">0.000001*Stock!AE92*$E92</f>
        <v>0</v>
      </c>
      <c r="AF92" s="214">
        <f ca="1">0.000001*Stock!AF92*$E92</f>
        <v>0</v>
      </c>
      <c r="AG92" s="214">
        <f ca="1">0.000001*Stock!AG92*$E92</f>
        <v>0</v>
      </c>
      <c r="AH92" s="214">
        <f ca="1">0.000001*Stock!AH92*$E92</f>
        <v>0</v>
      </c>
      <c r="AI92" s="214">
        <f ca="1">0.000001*Stock!AI92*$E92</f>
        <v>0</v>
      </c>
      <c r="AJ92" s="214">
        <f ca="1">0.000001*Stock!AJ92*$E92</f>
        <v>0</v>
      </c>
      <c r="AK92" s="214">
        <f ca="1">0.000001*Stock!AK92*$E92</f>
        <v>0</v>
      </c>
      <c r="AL92" s="214">
        <f ca="1">0.000001*Stock!AL92*$E92</f>
        <v>0</v>
      </c>
      <c r="AM92" s="214">
        <f ca="1">0.000001*Stock!AM92*$E92</f>
        <v>0</v>
      </c>
      <c r="AN92" s="214">
        <f ca="1">0.000001*Stock!AN92*$E92</f>
        <v>0</v>
      </c>
      <c r="AO92" s="214">
        <f ca="1">0.000001*Stock!AO92*$E92</f>
        <v>0</v>
      </c>
      <c r="AP92" s="214">
        <f ca="1">0.000001*Stock!AP92*$E92</f>
        <v>0</v>
      </c>
      <c r="AQ92" s="214">
        <f ca="1">0.000001*Stock!AQ92*$E92</f>
        <v>0</v>
      </c>
      <c r="AR92" s="214">
        <f ca="1">0.000001*Stock!AR92*$E92</f>
        <v>0</v>
      </c>
      <c r="AS92" s="214">
        <f ca="1">0.000001*Stock!AS92*$E92</f>
        <v>0</v>
      </c>
      <c r="AT92" s="214">
        <f ca="1">0.000001*Stock!AT92*$E92</f>
        <v>0</v>
      </c>
      <c r="AU92" s="214">
        <f>0.000001*Stock!AU92*$E92</f>
        <v>0</v>
      </c>
      <c r="AV92" s="214">
        <f>0.000001*Stock!AV92*$E92</f>
        <v>0</v>
      </c>
      <c r="AW92" s="214">
        <f>0.000001*Stock!AW92*$E92</f>
        <v>0</v>
      </c>
      <c r="AX92" s="214">
        <f>0.000001*Stock!AX92*$E92</f>
        <v>0</v>
      </c>
      <c r="AY92" s="214">
        <f>0.000001*Stock!AY92*$E92</f>
        <v>0</v>
      </c>
      <c r="AZ92" s="214">
        <f>0.000001*Stock!AZ92*$E92</f>
        <v>0</v>
      </c>
      <c r="BA92" s="214">
        <f>0.000001*Stock!BA92*$E92</f>
        <v>0</v>
      </c>
      <c r="BB92" s="214">
        <f>0.000001*Stock!BB92*$E92</f>
        <v>0</v>
      </c>
      <c r="BC92" s="214">
        <f>0.000001*Stock!BC92*$E92</f>
        <v>0</v>
      </c>
      <c r="BD92" s="214">
        <f>0.000001*Stock!BD92*$E92</f>
        <v>0</v>
      </c>
      <c r="BE92" s="214">
        <f>0.000001*Stock!BE92*$E92</f>
        <v>0</v>
      </c>
      <c r="BF92" s="214">
        <f>0.000001*Stock!BF92*$E92</f>
        <v>0</v>
      </c>
      <c r="BG92" s="214">
        <f>0.000001*Stock!BG92*$E92</f>
        <v>0</v>
      </c>
      <c r="BH92" s="214">
        <f>0.000001*Stock!BH92*$E92</f>
        <v>0</v>
      </c>
      <c r="BI92" s="214">
        <f>0.000001*Stock!BI92*$E92</f>
        <v>0</v>
      </c>
      <c r="BJ92" s="214">
        <f>0.000001*Stock!BJ92*$E92</f>
        <v>0</v>
      </c>
      <c r="BK92" s="214">
        <f>0.000001*Stock!BK92*$E92</f>
        <v>0</v>
      </c>
      <c r="BL92" s="214">
        <f>0.000001*Stock!BL92*$E92</f>
        <v>0</v>
      </c>
      <c r="BM92" s="214">
        <f>0.000001*Stock!BM92*$E92</f>
        <v>0</v>
      </c>
      <c r="BN92" s="214">
        <f>0.000001*Stock!BN92*$E92</f>
        <v>0</v>
      </c>
      <c r="BO92" s="214">
        <f>0.000001*Stock!BO92*$E92</f>
        <v>0</v>
      </c>
      <c r="BP92" s="214">
        <f>0.000001*Stock!BP92*$E92</f>
        <v>0</v>
      </c>
      <c r="BQ92" s="214">
        <f>0.000001*Stock!BQ92*$E92</f>
        <v>0</v>
      </c>
      <c r="BR92" s="214">
        <f>0.000001*Stock!BR92*$E92</f>
        <v>0</v>
      </c>
      <c r="BS92" s="214">
        <f>0.000001*Stock!BS92*$E92</f>
        <v>0</v>
      </c>
      <c r="BT92" s="214">
        <f>0.000001*Stock!BT92*$E92</f>
        <v>0</v>
      </c>
      <c r="BU92" s="214">
        <f>0.000001*Stock!BU92*$E92</f>
        <v>0</v>
      </c>
      <c r="BV92" s="214">
        <f>0.000001*Stock!BV92*$E92</f>
        <v>0</v>
      </c>
      <c r="BW92" s="214">
        <f>0.000001*Stock!BW92*$E92</f>
        <v>0</v>
      </c>
      <c r="BX92" s="214">
        <f>0.000001*Stock!BX92*$E92</f>
        <v>0</v>
      </c>
      <c r="BY92" s="214">
        <f>0.000001*Stock!BY92*$E92</f>
        <v>0</v>
      </c>
      <c r="BZ92" s="214">
        <f>0.000001*Stock!BZ92*$E92</f>
        <v>0</v>
      </c>
      <c r="CA92" s="214">
        <f>0.000001*Stock!CA92*$E92</f>
        <v>0</v>
      </c>
      <c r="CB92" s="214">
        <f>0.000001*Stock!CB92*$E92</f>
        <v>0</v>
      </c>
      <c r="CC92" s="214">
        <f>0.000001*Stock!CC92*$E92</f>
        <v>0</v>
      </c>
      <c r="CD92" s="214">
        <f>0.000001*Stock!CD92*$E92</f>
        <v>0</v>
      </c>
      <c r="CE92" s="214">
        <f>0.000001*Stock!CE92*$E92</f>
        <v>0</v>
      </c>
    </row>
    <row r="93" spans="2:83" x14ac:dyDescent="0.25">
      <c r="B93" s="307"/>
      <c r="C93" s="54" t="s">
        <v>22</v>
      </c>
      <c r="E93" s="35">
        <f>'Life&amp;Use'!X7</f>
        <v>700</v>
      </c>
      <c r="F93" s="64"/>
      <c r="G93" s="213"/>
      <c r="H93" s="213"/>
      <c r="I93" s="213"/>
      <c r="J93" s="213"/>
      <c r="K93" s="213"/>
      <c r="L93" s="213"/>
      <c r="M93" s="213"/>
      <c r="N93" s="213"/>
      <c r="O93" s="213"/>
      <c r="P93" s="213"/>
      <c r="Q93" s="213"/>
      <c r="R93" s="213"/>
      <c r="S93" s="213"/>
      <c r="T93" s="213"/>
      <c r="U93" s="213"/>
      <c r="V93" s="213"/>
      <c r="W93" s="214">
        <f ca="1">0.000001*Stock!W93*$E93</f>
        <v>0</v>
      </c>
      <c r="X93" s="214">
        <f ca="1">0.000001*Stock!X93*$E93</f>
        <v>0</v>
      </c>
      <c r="Y93" s="214">
        <f ca="1">0.000001*Stock!Y93*$E93</f>
        <v>0</v>
      </c>
      <c r="Z93" s="214">
        <f ca="1">0.000001*Stock!Z93*$E93</f>
        <v>0</v>
      </c>
      <c r="AA93" s="214">
        <f ca="1">0.000001*Stock!AA93*$E93</f>
        <v>0</v>
      </c>
      <c r="AB93" s="214">
        <f ca="1">0.000001*Stock!AB93*$E93</f>
        <v>0</v>
      </c>
      <c r="AC93" s="214">
        <f ca="1">0.000001*Stock!AC93*$E93</f>
        <v>0</v>
      </c>
      <c r="AD93" s="214">
        <f ca="1">0.000001*Stock!AD93*$E93</f>
        <v>0</v>
      </c>
      <c r="AE93" s="214">
        <f ca="1">0.000001*Stock!AE93*$E93</f>
        <v>0</v>
      </c>
      <c r="AF93" s="214">
        <f ca="1">0.000001*Stock!AF93*$E93</f>
        <v>0</v>
      </c>
      <c r="AG93" s="214">
        <f ca="1">0.000001*Stock!AG93*$E93</f>
        <v>0</v>
      </c>
      <c r="AH93" s="214">
        <f ca="1">0.000001*Stock!AH93*$E93</f>
        <v>0</v>
      </c>
      <c r="AI93" s="214">
        <f ca="1">0.000001*Stock!AI93*$E93</f>
        <v>0</v>
      </c>
      <c r="AJ93" s="214">
        <f ca="1">0.000001*Stock!AJ93*$E93</f>
        <v>0</v>
      </c>
      <c r="AK93" s="214">
        <f ca="1">0.000001*Stock!AK93*$E93</f>
        <v>0</v>
      </c>
      <c r="AL93" s="214">
        <f ca="1">0.000001*Stock!AL93*$E93</f>
        <v>0</v>
      </c>
      <c r="AM93" s="214">
        <f ca="1">0.000001*Stock!AM93*$E93</f>
        <v>0</v>
      </c>
      <c r="AN93" s="214">
        <f ca="1">0.000001*Stock!AN93*$E93</f>
        <v>0</v>
      </c>
      <c r="AO93" s="214">
        <f ca="1">0.000001*Stock!AO93*$E93</f>
        <v>0</v>
      </c>
      <c r="AP93" s="214">
        <f ca="1">0.000001*Stock!AP93*$E93</f>
        <v>0</v>
      </c>
      <c r="AQ93" s="214">
        <f ca="1">0.000001*Stock!AQ93*$E93</f>
        <v>0</v>
      </c>
      <c r="AR93" s="214">
        <f ca="1">0.000001*Stock!AR93*$E93</f>
        <v>0</v>
      </c>
      <c r="AS93" s="214">
        <f ca="1">0.000001*Stock!AS93*$E93</f>
        <v>0</v>
      </c>
      <c r="AT93" s="214">
        <f ca="1">0.000001*Stock!AT93*$E93</f>
        <v>0</v>
      </c>
      <c r="AU93" s="214">
        <f>0.000001*Stock!AU93*$E93</f>
        <v>0</v>
      </c>
      <c r="AV93" s="214">
        <f>0.000001*Stock!AV93*$E93</f>
        <v>0</v>
      </c>
      <c r="AW93" s="214">
        <f>0.000001*Stock!AW93*$E93</f>
        <v>0</v>
      </c>
      <c r="AX93" s="214">
        <f>0.000001*Stock!AX93*$E93</f>
        <v>0</v>
      </c>
      <c r="AY93" s="214">
        <f>0.000001*Stock!AY93*$E93</f>
        <v>0</v>
      </c>
      <c r="AZ93" s="214">
        <f>0.000001*Stock!AZ93*$E93</f>
        <v>0</v>
      </c>
      <c r="BA93" s="214">
        <f>0.000001*Stock!BA93*$E93</f>
        <v>0</v>
      </c>
      <c r="BB93" s="214">
        <f>0.000001*Stock!BB93*$E93</f>
        <v>0</v>
      </c>
      <c r="BC93" s="214">
        <f>0.000001*Stock!BC93*$E93</f>
        <v>0</v>
      </c>
      <c r="BD93" s="214">
        <f>0.000001*Stock!BD93*$E93</f>
        <v>0</v>
      </c>
      <c r="BE93" s="214">
        <f>0.000001*Stock!BE93*$E93</f>
        <v>0</v>
      </c>
      <c r="BF93" s="214">
        <f>0.000001*Stock!BF93*$E93</f>
        <v>0</v>
      </c>
      <c r="BG93" s="214">
        <f>0.000001*Stock!BG93*$E93</f>
        <v>0</v>
      </c>
      <c r="BH93" s="214">
        <f>0.000001*Stock!BH93*$E93</f>
        <v>0</v>
      </c>
      <c r="BI93" s="214">
        <f>0.000001*Stock!BI93*$E93</f>
        <v>0</v>
      </c>
      <c r="BJ93" s="214">
        <f>0.000001*Stock!BJ93*$E93</f>
        <v>0</v>
      </c>
      <c r="BK93" s="214">
        <f>0.000001*Stock!BK93*$E93</f>
        <v>0</v>
      </c>
      <c r="BL93" s="214">
        <f>0.000001*Stock!BL93*$E93</f>
        <v>0</v>
      </c>
      <c r="BM93" s="214">
        <f>0.000001*Stock!BM93*$E93</f>
        <v>0</v>
      </c>
      <c r="BN93" s="214">
        <f>0.000001*Stock!BN93*$E93</f>
        <v>0</v>
      </c>
      <c r="BO93" s="214">
        <f>0.000001*Stock!BO93*$E93</f>
        <v>0</v>
      </c>
      <c r="BP93" s="214">
        <f>0.000001*Stock!BP93*$E93</f>
        <v>0</v>
      </c>
      <c r="BQ93" s="214">
        <f>0.000001*Stock!BQ93*$E93</f>
        <v>0</v>
      </c>
      <c r="BR93" s="214">
        <f>0.000001*Stock!BR93*$E93</f>
        <v>0</v>
      </c>
      <c r="BS93" s="214">
        <f>0.000001*Stock!BS93*$E93</f>
        <v>0</v>
      </c>
      <c r="BT93" s="214">
        <f>0.000001*Stock!BT93*$E93</f>
        <v>0</v>
      </c>
      <c r="BU93" s="214">
        <f>0.000001*Stock!BU93*$E93</f>
        <v>0</v>
      </c>
      <c r="BV93" s="214">
        <f>0.000001*Stock!BV93*$E93</f>
        <v>0</v>
      </c>
      <c r="BW93" s="214">
        <f>0.000001*Stock!BW93*$E93</f>
        <v>0</v>
      </c>
      <c r="BX93" s="214">
        <f>0.000001*Stock!BX93*$E93</f>
        <v>0</v>
      </c>
      <c r="BY93" s="214">
        <f>0.000001*Stock!BY93*$E93</f>
        <v>0</v>
      </c>
      <c r="BZ93" s="214">
        <f>0.000001*Stock!BZ93*$E93</f>
        <v>0</v>
      </c>
      <c r="CA93" s="214">
        <f>0.000001*Stock!CA93*$E93</f>
        <v>0</v>
      </c>
      <c r="CB93" s="214">
        <f>0.000001*Stock!CB93*$E93</f>
        <v>0</v>
      </c>
      <c r="CC93" s="214">
        <f>0.000001*Stock!CC93*$E93</f>
        <v>0</v>
      </c>
      <c r="CD93" s="214">
        <f>0.000001*Stock!CD93*$E93</f>
        <v>0</v>
      </c>
      <c r="CE93" s="214">
        <f>0.000001*Stock!CE93*$E93</f>
        <v>0</v>
      </c>
    </row>
    <row r="94" spans="2:83" x14ac:dyDescent="0.25">
      <c r="B94" s="307"/>
      <c r="C94" s="54" t="s">
        <v>23</v>
      </c>
      <c r="E94" s="35">
        <f>'Life&amp;Use'!Y7</f>
        <v>700</v>
      </c>
      <c r="F94" s="64"/>
      <c r="G94" s="213"/>
      <c r="H94" s="213"/>
      <c r="I94" s="213"/>
      <c r="J94" s="213"/>
      <c r="K94" s="213"/>
      <c r="L94" s="213"/>
      <c r="M94" s="213"/>
      <c r="N94" s="213"/>
      <c r="O94" s="213"/>
      <c r="P94" s="213"/>
      <c r="Q94" s="213"/>
      <c r="R94" s="213"/>
      <c r="S94" s="213"/>
      <c r="T94" s="213"/>
      <c r="U94" s="213"/>
      <c r="V94" s="213"/>
      <c r="W94" s="214">
        <f ca="1">0.000001*Stock!W94*$E94</f>
        <v>0</v>
      </c>
      <c r="X94" s="214">
        <f ca="1">0.000001*Stock!X94*$E94</f>
        <v>0</v>
      </c>
      <c r="Y94" s="214">
        <f ca="1">0.000001*Stock!Y94*$E94</f>
        <v>0</v>
      </c>
      <c r="Z94" s="214">
        <f ca="1">0.000001*Stock!Z94*$E94</f>
        <v>0</v>
      </c>
      <c r="AA94" s="214">
        <f ca="1">0.000001*Stock!AA94*$E94</f>
        <v>0</v>
      </c>
      <c r="AB94" s="214">
        <f ca="1">0.000001*Stock!AB94*$E94</f>
        <v>0</v>
      </c>
      <c r="AC94" s="214">
        <f ca="1">0.000001*Stock!AC94*$E94</f>
        <v>0</v>
      </c>
      <c r="AD94" s="214">
        <f ca="1">0.000001*Stock!AD94*$E94</f>
        <v>0</v>
      </c>
      <c r="AE94" s="214">
        <f ca="1">0.000001*Stock!AE94*$E94</f>
        <v>0</v>
      </c>
      <c r="AF94" s="214">
        <f ca="1">0.000001*Stock!AF94*$E94</f>
        <v>0</v>
      </c>
      <c r="AG94" s="214">
        <f ca="1">0.000001*Stock!AG94*$E94</f>
        <v>0</v>
      </c>
      <c r="AH94" s="214">
        <f ca="1">0.000001*Stock!AH94*$E94</f>
        <v>0</v>
      </c>
      <c r="AI94" s="214">
        <f ca="1">0.000001*Stock!AI94*$E94</f>
        <v>0</v>
      </c>
      <c r="AJ94" s="214">
        <f ca="1">0.000001*Stock!AJ94*$E94</f>
        <v>0</v>
      </c>
      <c r="AK94" s="214">
        <f ca="1">0.000001*Stock!AK94*$E94</f>
        <v>0</v>
      </c>
      <c r="AL94" s="214">
        <f ca="1">0.000001*Stock!AL94*$E94</f>
        <v>0</v>
      </c>
      <c r="AM94" s="214">
        <f ca="1">0.000001*Stock!AM94*$E94</f>
        <v>0</v>
      </c>
      <c r="AN94" s="214">
        <f ca="1">0.000001*Stock!AN94*$E94</f>
        <v>0</v>
      </c>
      <c r="AO94" s="214">
        <f ca="1">0.000001*Stock!AO94*$E94</f>
        <v>0</v>
      </c>
      <c r="AP94" s="214">
        <f ca="1">0.000001*Stock!AP94*$E94</f>
        <v>0</v>
      </c>
      <c r="AQ94" s="214">
        <f ca="1">0.000001*Stock!AQ94*$E94</f>
        <v>0</v>
      </c>
      <c r="AR94" s="214">
        <f ca="1">0.000001*Stock!AR94*$E94</f>
        <v>0</v>
      </c>
      <c r="AS94" s="214">
        <f ca="1">0.000001*Stock!AS94*$E94</f>
        <v>0</v>
      </c>
      <c r="AT94" s="214">
        <f ca="1">0.000001*Stock!AT94*$E94</f>
        <v>0</v>
      </c>
      <c r="AU94" s="214">
        <f>0.000001*Stock!AU94*$E94</f>
        <v>0</v>
      </c>
      <c r="AV94" s="214">
        <f>0.000001*Stock!AV94*$E94</f>
        <v>0</v>
      </c>
      <c r="AW94" s="214">
        <f>0.000001*Stock!AW94*$E94</f>
        <v>0</v>
      </c>
      <c r="AX94" s="214">
        <f>0.000001*Stock!AX94*$E94</f>
        <v>0</v>
      </c>
      <c r="AY94" s="214">
        <f>0.000001*Stock!AY94*$E94</f>
        <v>0</v>
      </c>
      <c r="AZ94" s="214">
        <f>0.000001*Stock!AZ94*$E94</f>
        <v>0</v>
      </c>
      <c r="BA94" s="214">
        <f>0.000001*Stock!BA94*$E94</f>
        <v>0</v>
      </c>
      <c r="BB94" s="214">
        <f>0.000001*Stock!BB94*$E94</f>
        <v>0</v>
      </c>
      <c r="BC94" s="214">
        <f>0.000001*Stock!BC94*$E94</f>
        <v>0</v>
      </c>
      <c r="BD94" s="214">
        <f>0.000001*Stock!BD94*$E94</f>
        <v>0</v>
      </c>
      <c r="BE94" s="214">
        <f>0.000001*Stock!BE94*$E94</f>
        <v>0</v>
      </c>
      <c r="BF94" s="214">
        <f>0.000001*Stock!BF94*$E94</f>
        <v>0</v>
      </c>
      <c r="BG94" s="214">
        <f>0.000001*Stock!BG94*$E94</f>
        <v>0</v>
      </c>
      <c r="BH94" s="214">
        <f>0.000001*Stock!BH94*$E94</f>
        <v>0</v>
      </c>
      <c r="BI94" s="214">
        <f>0.000001*Stock!BI94*$E94</f>
        <v>0</v>
      </c>
      <c r="BJ94" s="214">
        <f>0.000001*Stock!BJ94*$E94</f>
        <v>0</v>
      </c>
      <c r="BK94" s="214">
        <f>0.000001*Stock!BK94*$E94</f>
        <v>0</v>
      </c>
      <c r="BL94" s="214">
        <f>0.000001*Stock!BL94*$E94</f>
        <v>0</v>
      </c>
      <c r="BM94" s="214">
        <f>0.000001*Stock!BM94*$E94</f>
        <v>0</v>
      </c>
      <c r="BN94" s="214">
        <f>0.000001*Stock!BN94*$E94</f>
        <v>0</v>
      </c>
      <c r="BO94" s="214">
        <f>0.000001*Stock!BO94*$E94</f>
        <v>0</v>
      </c>
      <c r="BP94" s="214">
        <f>0.000001*Stock!BP94*$E94</f>
        <v>0</v>
      </c>
      <c r="BQ94" s="214">
        <f>0.000001*Stock!BQ94*$E94</f>
        <v>0</v>
      </c>
      <c r="BR94" s="214">
        <f>0.000001*Stock!BR94*$E94</f>
        <v>0</v>
      </c>
      <c r="BS94" s="214">
        <f>0.000001*Stock!BS94*$E94</f>
        <v>0</v>
      </c>
      <c r="BT94" s="214">
        <f>0.000001*Stock!BT94*$E94</f>
        <v>0</v>
      </c>
      <c r="BU94" s="214">
        <f>0.000001*Stock!BU94*$E94</f>
        <v>0</v>
      </c>
      <c r="BV94" s="214">
        <f>0.000001*Stock!BV94*$E94</f>
        <v>0</v>
      </c>
      <c r="BW94" s="214">
        <f>0.000001*Stock!BW94*$E94</f>
        <v>0</v>
      </c>
      <c r="BX94" s="214">
        <f>0.000001*Stock!BX94*$E94</f>
        <v>0</v>
      </c>
      <c r="BY94" s="214">
        <f>0.000001*Stock!BY94*$E94</f>
        <v>0</v>
      </c>
      <c r="BZ94" s="214">
        <f>0.000001*Stock!BZ94*$E94</f>
        <v>0</v>
      </c>
      <c r="CA94" s="214">
        <f>0.000001*Stock!CA94*$E94</f>
        <v>0</v>
      </c>
      <c r="CB94" s="214">
        <f>0.000001*Stock!CB94*$E94</f>
        <v>0</v>
      </c>
      <c r="CC94" s="214">
        <f>0.000001*Stock!CC94*$E94</f>
        <v>0</v>
      </c>
      <c r="CD94" s="214">
        <f>0.000001*Stock!CD94*$E94</f>
        <v>0</v>
      </c>
      <c r="CE94" s="214">
        <f>0.000001*Stock!CE94*$E94</f>
        <v>0</v>
      </c>
    </row>
    <row r="95" spans="2:83" x14ac:dyDescent="0.25">
      <c r="B95" s="307"/>
      <c r="C95" s="3" t="s">
        <v>79</v>
      </c>
      <c r="E95" s="35"/>
      <c r="F95" s="64"/>
      <c r="G95" s="17"/>
      <c r="H95" s="17"/>
      <c r="I95" s="17"/>
      <c r="J95" s="17"/>
      <c r="K95" s="17"/>
      <c r="L95" s="17"/>
      <c r="M95" s="17"/>
      <c r="N95" s="17"/>
      <c r="O95" s="17"/>
      <c r="P95" s="17"/>
      <c r="Q95" s="17"/>
      <c r="R95" s="17"/>
      <c r="S95" s="17"/>
      <c r="T95" s="17"/>
      <c r="U95" s="17"/>
      <c r="V95" s="17"/>
      <c r="W95" s="30">
        <f ca="1">SUM(W92:W94)</f>
        <v>0</v>
      </c>
      <c r="X95" s="30">
        <f t="shared" ref="X95:AW95" ca="1" si="77">SUM(X92:X94)</f>
        <v>0</v>
      </c>
      <c r="Y95" s="30">
        <f t="shared" ca="1" si="77"/>
        <v>0</v>
      </c>
      <c r="Z95" s="30">
        <f t="shared" ca="1" si="77"/>
        <v>0</v>
      </c>
      <c r="AA95" s="30">
        <f t="shared" ca="1" si="77"/>
        <v>0</v>
      </c>
      <c r="AB95" s="30">
        <f t="shared" ca="1" si="77"/>
        <v>0</v>
      </c>
      <c r="AC95" s="30">
        <f t="shared" ca="1" si="77"/>
        <v>0</v>
      </c>
      <c r="AD95" s="30">
        <f t="shared" ca="1" si="77"/>
        <v>0</v>
      </c>
      <c r="AE95" s="30">
        <f t="shared" ca="1" si="77"/>
        <v>0</v>
      </c>
      <c r="AF95" s="30">
        <f t="shared" ca="1" si="77"/>
        <v>0</v>
      </c>
      <c r="AG95" s="30">
        <f t="shared" ca="1" si="77"/>
        <v>0</v>
      </c>
      <c r="AH95" s="30">
        <f t="shared" ca="1" si="77"/>
        <v>0</v>
      </c>
      <c r="AI95" s="30">
        <f t="shared" ca="1" si="77"/>
        <v>0</v>
      </c>
      <c r="AJ95" s="30">
        <f t="shared" ca="1" si="77"/>
        <v>0</v>
      </c>
      <c r="AK95" s="30">
        <f t="shared" ca="1" si="77"/>
        <v>0</v>
      </c>
      <c r="AL95" s="30">
        <f t="shared" ca="1" si="77"/>
        <v>0</v>
      </c>
      <c r="AM95" s="30">
        <f t="shared" ca="1" si="77"/>
        <v>0</v>
      </c>
      <c r="AN95" s="30">
        <f t="shared" ca="1" si="77"/>
        <v>0</v>
      </c>
      <c r="AO95" s="30">
        <f t="shared" ca="1" si="77"/>
        <v>0</v>
      </c>
      <c r="AP95" s="30">
        <f t="shared" ca="1" si="77"/>
        <v>0</v>
      </c>
      <c r="AQ95" s="30">
        <f t="shared" ca="1" si="77"/>
        <v>0</v>
      </c>
      <c r="AR95" s="30">
        <f t="shared" ca="1" si="77"/>
        <v>0</v>
      </c>
      <c r="AS95" s="30">
        <f t="shared" ca="1" si="77"/>
        <v>0</v>
      </c>
      <c r="AT95" s="30">
        <f t="shared" ca="1" si="77"/>
        <v>0</v>
      </c>
      <c r="AU95" s="30">
        <f t="shared" si="77"/>
        <v>0</v>
      </c>
      <c r="AV95" s="30">
        <f t="shared" si="77"/>
        <v>0</v>
      </c>
      <c r="AW95" s="30">
        <f t="shared" si="77"/>
        <v>0</v>
      </c>
      <c r="AX95" s="30">
        <f t="shared" ref="AX95:CE95" si="78">SUM(AX92:AX94)</f>
        <v>0</v>
      </c>
      <c r="AY95" s="30">
        <f t="shared" si="78"/>
        <v>0</v>
      </c>
      <c r="AZ95" s="30">
        <f t="shared" si="78"/>
        <v>0</v>
      </c>
      <c r="BA95" s="30">
        <f t="shared" si="78"/>
        <v>0</v>
      </c>
      <c r="BB95" s="30">
        <f t="shared" si="78"/>
        <v>0</v>
      </c>
      <c r="BC95" s="30">
        <f t="shared" si="78"/>
        <v>0</v>
      </c>
      <c r="BD95" s="30">
        <f t="shared" si="78"/>
        <v>0</v>
      </c>
      <c r="BE95" s="30">
        <f t="shared" si="78"/>
        <v>0</v>
      </c>
      <c r="BF95" s="30">
        <f t="shared" si="78"/>
        <v>0</v>
      </c>
      <c r="BG95" s="30">
        <f t="shared" si="78"/>
        <v>0</v>
      </c>
      <c r="BH95" s="30">
        <f t="shared" si="78"/>
        <v>0</v>
      </c>
      <c r="BI95" s="30">
        <f t="shared" si="78"/>
        <v>0</v>
      </c>
      <c r="BJ95" s="30">
        <f t="shared" si="78"/>
        <v>0</v>
      </c>
      <c r="BK95" s="30">
        <f t="shared" si="78"/>
        <v>0</v>
      </c>
      <c r="BL95" s="30">
        <f t="shared" si="78"/>
        <v>0</v>
      </c>
      <c r="BM95" s="30">
        <f t="shared" si="78"/>
        <v>0</v>
      </c>
      <c r="BN95" s="30">
        <f t="shared" si="78"/>
        <v>0</v>
      </c>
      <c r="BO95" s="30">
        <f t="shared" si="78"/>
        <v>0</v>
      </c>
      <c r="BP95" s="30">
        <f t="shared" si="78"/>
        <v>0</v>
      </c>
      <c r="BQ95" s="30">
        <f t="shared" si="78"/>
        <v>0</v>
      </c>
      <c r="BR95" s="30">
        <f t="shared" si="78"/>
        <v>0</v>
      </c>
      <c r="BS95" s="30">
        <f t="shared" si="78"/>
        <v>0</v>
      </c>
      <c r="BT95" s="30">
        <f t="shared" si="78"/>
        <v>0</v>
      </c>
      <c r="BU95" s="30">
        <f t="shared" si="78"/>
        <v>0</v>
      </c>
      <c r="BV95" s="30">
        <f t="shared" si="78"/>
        <v>0</v>
      </c>
      <c r="BW95" s="30">
        <f t="shared" si="78"/>
        <v>0</v>
      </c>
      <c r="BX95" s="30">
        <f t="shared" si="78"/>
        <v>0</v>
      </c>
      <c r="BY95" s="30">
        <f t="shared" si="78"/>
        <v>0</v>
      </c>
      <c r="BZ95" s="30">
        <f t="shared" si="78"/>
        <v>0</v>
      </c>
      <c r="CA95" s="30">
        <f t="shared" si="78"/>
        <v>0</v>
      </c>
      <c r="CB95" s="30">
        <f t="shared" si="78"/>
        <v>0</v>
      </c>
      <c r="CC95" s="30">
        <f t="shared" si="78"/>
        <v>0</v>
      </c>
      <c r="CD95" s="30">
        <f t="shared" si="78"/>
        <v>0</v>
      </c>
      <c r="CE95" s="30">
        <f t="shared" si="78"/>
        <v>0</v>
      </c>
    </row>
    <row r="96" spans="2:83" x14ac:dyDescent="0.25">
      <c r="B96" s="307" t="s">
        <v>5</v>
      </c>
      <c r="C96" s="54" t="s">
        <v>24</v>
      </c>
      <c r="E96" s="35"/>
      <c r="F96" s="64"/>
      <c r="W96" s="214"/>
      <c r="X96" s="214"/>
      <c r="Y96" s="214"/>
      <c r="Z96" s="214"/>
      <c r="AA96" s="214"/>
      <c r="AB96" s="214"/>
      <c r="AC96" s="214"/>
      <c r="AD96" s="214"/>
      <c r="AE96" s="214"/>
      <c r="AF96" s="214"/>
      <c r="AG96" s="214"/>
      <c r="AH96" s="214"/>
      <c r="AI96" s="214"/>
      <c r="AJ96" s="214"/>
      <c r="AK96" s="214"/>
      <c r="AL96" s="214"/>
      <c r="AM96" s="214"/>
      <c r="AN96" s="214"/>
      <c r="AO96" s="214"/>
      <c r="AP96" s="219">
        <f ca="1">0.000001*Stock!AP96*AP105</f>
        <v>1.9837967999999997E-3</v>
      </c>
      <c r="AQ96" s="219">
        <f ca="1">0.000001*Stock!AQ96*AQ105</f>
        <v>4.8872367999999999E-3</v>
      </c>
      <c r="AR96" s="219">
        <f ca="1">0.000001*Stock!AR96*AR105</f>
        <v>9.8409519000000004E-3</v>
      </c>
      <c r="AS96" s="219">
        <f ca="1">0.000001*Stock!AS96*AS105</f>
        <v>1.8328904999999996E-2</v>
      </c>
      <c r="AT96" s="219">
        <f ca="1">0.000001*Stock!AT96*AT105</f>
        <v>3.4958449549999993E-2</v>
      </c>
      <c r="AU96" s="219">
        <f>0.000001*Stock!AU96*AU105</f>
        <v>0</v>
      </c>
      <c r="AV96" s="219">
        <f>0.000001*Stock!AV96*AV105</f>
        <v>0</v>
      </c>
      <c r="AW96" s="219">
        <f>0.000001*Stock!AW96*AW105</f>
        <v>0</v>
      </c>
      <c r="AX96" s="219">
        <f>0.000001*Stock!AX96*AX105</f>
        <v>0</v>
      </c>
      <c r="AY96" s="219">
        <f>0.000001*Stock!AY96*AY105</f>
        <v>0</v>
      </c>
      <c r="AZ96" s="219">
        <f>0.000001*Stock!AZ96*AZ105</f>
        <v>0</v>
      </c>
      <c r="BA96" s="219">
        <f>0.000001*Stock!BA96*BA105</f>
        <v>0</v>
      </c>
      <c r="BB96" s="219">
        <f>0.000001*Stock!BB96*BB105</f>
        <v>0</v>
      </c>
      <c r="BC96" s="219">
        <f>0.000001*Stock!BC96*BC105</f>
        <v>0</v>
      </c>
      <c r="BD96" s="219">
        <f>0.000001*Stock!BD96*BD105</f>
        <v>0</v>
      </c>
      <c r="BE96" s="219">
        <f>0.000001*Stock!BE96*BE105</f>
        <v>0</v>
      </c>
      <c r="BF96" s="219">
        <f>0.000001*Stock!BF96*BF105</f>
        <v>0</v>
      </c>
      <c r="BG96" s="219">
        <f>0.000001*Stock!BG96*BG105</f>
        <v>0</v>
      </c>
      <c r="BH96" s="219">
        <f>0.000001*Stock!BH96*BH105</f>
        <v>0</v>
      </c>
      <c r="BI96" s="219">
        <f>0.000001*Stock!BI96*BI105</f>
        <v>0</v>
      </c>
      <c r="BJ96" s="219">
        <f>0.000001*Stock!BJ96*BJ105</f>
        <v>0</v>
      </c>
      <c r="BK96" s="219">
        <f>0.000001*Stock!BK96*BK105</f>
        <v>0</v>
      </c>
      <c r="BL96" s="219">
        <f>0.000001*Stock!BL96*BL105</f>
        <v>0</v>
      </c>
      <c r="BM96" s="219">
        <f>0.000001*Stock!BM96*BM105</f>
        <v>0</v>
      </c>
      <c r="BN96" s="219">
        <f>0.000001*Stock!BN96*BN105</f>
        <v>0</v>
      </c>
      <c r="BO96" s="219">
        <f>0.000001*Stock!BO96*BO105</f>
        <v>0</v>
      </c>
      <c r="BP96" s="219">
        <f>0.000001*Stock!BP96*BP105</f>
        <v>0</v>
      </c>
      <c r="BQ96" s="219">
        <f>0.000001*Stock!BQ96*BQ105</f>
        <v>0</v>
      </c>
      <c r="BR96" s="219">
        <f>0.000001*Stock!BR96*BR105</f>
        <v>0</v>
      </c>
      <c r="BS96" s="219">
        <f>0.000001*Stock!BS96*BS105</f>
        <v>0</v>
      </c>
      <c r="BT96" s="219">
        <f>0.000001*Stock!BT96*BT105</f>
        <v>0</v>
      </c>
      <c r="BU96" s="219">
        <f>0.000001*Stock!BU96*BU105</f>
        <v>0</v>
      </c>
      <c r="BV96" s="219">
        <f>0.000001*Stock!BV96*BV105</f>
        <v>0</v>
      </c>
      <c r="BW96" s="219">
        <f>0.000001*Stock!BW96*BW105</f>
        <v>0</v>
      </c>
      <c r="BX96" s="219">
        <f>0.000001*Stock!BX96*BX105</f>
        <v>0</v>
      </c>
      <c r="BY96" s="219">
        <f>0.000001*Stock!BY96*BY105</f>
        <v>0</v>
      </c>
      <c r="BZ96" s="219">
        <f>0.000001*Stock!BZ96*BZ105</f>
        <v>0</v>
      </c>
      <c r="CA96" s="219">
        <f>0.000001*Stock!CA96*CA105</f>
        <v>0</v>
      </c>
      <c r="CB96" s="219">
        <f>0.000001*Stock!CB96*CB105</f>
        <v>0</v>
      </c>
      <c r="CC96" s="219">
        <f>0.000001*Stock!CC96*CC105</f>
        <v>0</v>
      </c>
      <c r="CD96" s="219">
        <f>0.000001*Stock!CD96*CD105</f>
        <v>0</v>
      </c>
      <c r="CE96" s="219">
        <f>0.000001*Stock!CE96*CE105</f>
        <v>0</v>
      </c>
    </row>
    <row r="97" spans="2:84" x14ac:dyDescent="0.25">
      <c r="B97" s="307"/>
      <c r="C97" s="54" t="s">
        <v>25</v>
      </c>
      <c r="E97" s="35"/>
      <c r="F97" s="64"/>
      <c r="W97" s="214"/>
      <c r="X97" s="214"/>
      <c r="Y97" s="214"/>
      <c r="Z97" s="214"/>
      <c r="AA97" s="214"/>
      <c r="AB97" s="214"/>
      <c r="AC97" s="214"/>
      <c r="AD97" s="214"/>
      <c r="AE97" s="214"/>
      <c r="AF97" s="214"/>
      <c r="AG97" s="214"/>
      <c r="AH97" s="214"/>
      <c r="AI97" s="214"/>
      <c r="AJ97" s="214"/>
      <c r="AK97" s="214"/>
      <c r="AL97" s="214"/>
      <c r="AM97" s="214"/>
      <c r="AN97" s="214"/>
      <c r="AO97" s="214"/>
      <c r="AP97" s="219">
        <f ca="1">0.000001*Stock!AP97*AP106</f>
        <v>8.8296615749999981E-4</v>
      </c>
      <c r="AQ97" s="219">
        <f ca="1">0.000001*Stock!AQ97*AQ106</f>
        <v>2.2099134105000003E-3</v>
      </c>
      <c r="AR97" s="219">
        <f ca="1">0.000001*Stock!AR97*AR106</f>
        <v>4.9989113120000005E-3</v>
      </c>
      <c r="AS97" s="219">
        <f ca="1">0.000001*Stock!AS97*AS106</f>
        <v>1.1395764062000002E-2</v>
      </c>
      <c r="AT97" s="219">
        <f ca="1">0.000001*Stock!AT97*AT106</f>
        <v>2.8571215762000002E-2</v>
      </c>
      <c r="AU97" s="219">
        <f>0.000001*Stock!AU97*AU106</f>
        <v>0</v>
      </c>
      <c r="AV97" s="219">
        <f>0.000001*Stock!AV97*AV106</f>
        <v>0</v>
      </c>
      <c r="AW97" s="219">
        <f>0.000001*Stock!AW97*AW106</f>
        <v>0</v>
      </c>
      <c r="AX97" s="219">
        <f>0.000001*Stock!AX97*AX106</f>
        <v>0</v>
      </c>
      <c r="AY97" s="219">
        <f>0.000001*Stock!AY97*AY106</f>
        <v>0</v>
      </c>
      <c r="AZ97" s="219">
        <f>0.000001*Stock!AZ97*AZ106</f>
        <v>0</v>
      </c>
      <c r="BA97" s="219">
        <f>0.000001*Stock!BA97*BA106</f>
        <v>0</v>
      </c>
      <c r="BB97" s="219">
        <f>0.000001*Stock!BB97*BB106</f>
        <v>0</v>
      </c>
      <c r="BC97" s="219">
        <f>0.000001*Stock!BC97*BC106</f>
        <v>0</v>
      </c>
      <c r="BD97" s="219">
        <f>0.000001*Stock!BD97*BD106</f>
        <v>0</v>
      </c>
      <c r="BE97" s="219">
        <f>0.000001*Stock!BE97*BE106</f>
        <v>0</v>
      </c>
      <c r="BF97" s="219">
        <f>0.000001*Stock!BF97*BF106</f>
        <v>0</v>
      </c>
      <c r="BG97" s="219">
        <f>0.000001*Stock!BG97*BG106</f>
        <v>0</v>
      </c>
      <c r="BH97" s="219">
        <f>0.000001*Stock!BH97*BH106</f>
        <v>0</v>
      </c>
      <c r="BI97" s="219">
        <f>0.000001*Stock!BI97*BI106</f>
        <v>0</v>
      </c>
      <c r="BJ97" s="219">
        <f>0.000001*Stock!BJ97*BJ106</f>
        <v>0</v>
      </c>
      <c r="BK97" s="219">
        <f>0.000001*Stock!BK97*BK106</f>
        <v>0</v>
      </c>
      <c r="BL97" s="219">
        <f>0.000001*Stock!BL97*BL106</f>
        <v>0</v>
      </c>
      <c r="BM97" s="219">
        <f>0.000001*Stock!BM97*BM106</f>
        <v>0</v>
      </c>
      <c r="BN97" s="219">
        <f>0.000001*Stock!BN97*BN106</f>
        <v>0</v>
      </c>
      <c r="BO97" s="219">
        <f>0.000001*Stock!BO97*BO106</f>
        <v>0</v>
      </c>
      <c r="BP97" s="219">
        <f>0.000001*Stock!BP97*BP106</f>
        <v>0</v>
      </c>
      <c r="BQ97" s="219">
        <f>0.000001*Stock!BQ97*BQ106</f>
        <v>0</v>
      </c>
      <c r="BR97" s="219">
        <f>0.000001*Stock!BR97*BR106</f>
        <v>0</v>
      </c>
      <c r="BS97" s="219">
        <f>0.000001*Stock!BS97*BS106</f>
        <v>0</v>
      </c>
      <c r="BT97" s="219">
        <f>0.000001*Stock!BT97*BT106</f>
        <v>0</v>
      </c>
      <c r="BU97" s="219">
        <f>0.000001*Stock!BU97*BU106</f>
        <v>0</v>
      </c>
      <c r="BV97" s="219">
        <f>0.000001*Stock!BV97*BV106</f>
        <v>0</v>
      </c>
      <c r="BW97" s="219">
        <f>0.000001*Stock!BW97*BW106</f>
        <v>0</v>
      </c>
      <c r="BX97" s="219">
        <f>0.000001*Stock!BX97*BX106</f>
        <v>0</v>
      </c>
      <c r="BY97" s="219">
        <f>0.000001*Stock!BY97*BY106</f>
        <v>0</v>
      </c>
      <c r="BZ97" s="219">
        <f>0.000001*Stock!BZ97*BZ106</f>
        <v>0</v>
      </c>
      <c r="CA97" s="219">
        <f>0.000001*Stock!CA97*CA106</f>
        <v>0</v>
      </c>
      <c r="CB97" s="219">
        <f>0.000001*Stock!CB97*CB106</f>
        <v>0</v>
      </c>
      <c r="CC97" s="219">
        <f>0.000001*Stock!CC97*CC106</f>
        <v>0</v>
      </c>
      <c r="CD97" s="219">
        <f>0.000001*Stock!CD97*CD106</f>
        <v>0</v>
      </c>
      <c r="CE97" s="219">
        <f>0.000001*Stock!CE97*CE106</f>
        <v>0</v>
      </c>
    </row>
    <row r="98" spans="2:84" x14ac:dyDescent="0.25">
      <c r="B98" s="307"/>
      <c r="C98" s="3" t="s">
        <v>80</v>
      </c>
      <c r="E98" s="35"/>
      <c r="F98" s="64"/>
      <c r="W98" s="30">
        <f t="shared" ref="W98:AW98" si="79">W96+W97</f>
        <v>0</v>
      </c>
      <c r="X98" s="30">
        <f t="shared" si="79"/>
        <v>0</v>
      </c>
      <c r="Y98" s="30">
        <f t="shared" si="79"/>
        <v>0</v>
      </c>
      <c r="Z98" s="30">
        <f t="shared" si="79"/>
        <v>0</v>
      </c>
      <c r="AA98" s="30">
        <f t="shared" si="79"/>
        <v>0</v>
      </c>
      <c r="AB98" s="30">
        <f t="shared" si="79"/>
        <v>0</v>
      </c>
      <c r="AC98" s="30">
        <f t="shared" si="79"/>
        <v>0</v>
      </c>
      <c r="AD98" s="30">
        <f t="shared" si="79"/>
        <v>0</v>
      </c>
      <c r="AE98" s="30">
        <f t="shared" si="79"/>
        <v>0</v>
      </c>
      <c r="AF98" s="30">
        <f t="shared" si="79"/>
        <v>0</v>
      </c>
      <c r="AG98" s="30">
        <f t="shared" si="79"/>
        <v>0</v>
      </c>
      <c r="AH98" s="30">
        <f t="shared" si="79"/>
        <v>0</v>
      </c>
      <c r="AI98" s="30">
        <f t="shared" si="79"/>
        <v>0</v>
      </c>
      <c r="AJ98" s="30">
        <f t="shared" si="79"/>
        <v>0</v>
      </c>
      <c r="AK98" s="30">
        <f t="shared" si="79"/>
        <v>0</v>
      </c>
      <c r="AL98" s="30">
        <f t="shared" si="79"/>
        <v>0</v>
      </c>
      <c r="AM98" s="30">
        <f t="shared" si="79"/>
        <v>0</v>
      </c>
      <c r="AN98" s="30">
        <f t="shared" si="79"/>
        <v>0</v>
      </c>
      <c r="AO98" s="30">
        <f t="shared" si="79"/>
        <v>0</v>
      </c>
      <c r="AP98" s="30">
        <f t="shared" ca="1" si="79"/>
        <v>2.8667629574999996E-3</v>
      </c>
      <c r="AQ98" s="30">
        <f t="shared" ca="1" si="79"/>
        <v>7.0971502105000002E-3</v>
      </c>
      <c r="AR98" s="30">
        <f t="shared" ca="1" si="79"/>
        <v>1.4839863212000001E-2</v>
      </c>
      <c r="AS98" s="30">
        <f t="shared" ca="1" si="79"/>
        <v>2.9724669061999998E-2</v>
      </c>
      <c r="AT98" s="30">
        <f t="shared" ca="1" si="79"/>
        <v>6.3529665311999994E-2</v>
      </c>
      <c r="AU98" s="30">
        <f t="shared" si="79"/>
        <v>0</v>
      </c>
      <c r="AV98" s="30">
        <f t="shared" si="79"/>
        <v>0</v>
      </c>
      <c r="AW98" s="30">
        <f t="shared" si="79"/>
        <v>0</v>
      </c>
      <c r="AX98" s="30">
        <f t="shared" ref="AX98:CE98" si="80">AX96+AX97</f>
        <v>0</v>
      </c>
      <c r="AY98" s="30">
        <f t="shared" si="80"/>
        <v>0</v>
      </c>
      <c r="AZ98" s="30">
        <f t="shared" si="80"/>
        <v>0</v>
      </c>
      <c r="BA98" s="30">
        <f t="shared" si="80"/>
        <v>0</v>
      </c>
      <c r="BB98" s="30">
        <f t="shared" si="80"/>
        <v>0</v>
      </c>
      <c r="BC98" s="30">
        <f t="shared" si="80"/>
        <v>0</v>
      </c>
      <c r="BD98" s="30">
        <f t="shared" si="80"/>
        <v>0</v>
      </c>
      <c r="BE98" s="30">
        <f t="shared" si="80"/>
        <v>0</v>
      </c>
      <c r="BF98" s="30">
        <f t="shared" si="80"/>
        <v>0</v>
      </c>
      <c r="BG98" s="30">
        <f t="shared" si="80"/>
        <v>0</v>
      </c>
      <c r="BH98" s="30">
        <f t="shared" si="80"/>
        <v>0</v>
      </c>
      <c r="BI98" s="30">
        <f t="shared" si="80"/>
        <v>0</v>
      </c>
      <c r="BJ98" s="30">
        <f t="shared" si="80"/>
        <v>0</v>
      </c>
      <c r="BK98" s="30">
        <f t="shared" si="80"/>
        <v>0</v>
      </c>
      <c r="BL98" s="30">
        <f t="shared" si="80"/>
        <v>0</v>
      </c>
      <c r="BM98" s="30">
        <f t="shared" si="80"/>
        <v>0</v>
      </c>
      <c r="BN98" s="30">
        <f t="shared" si="80"/>
        <v>0</v>
      </c>
      <c r="BO98" s="30">
        <f t="shared" si="80"/>
        <v>0</v>
      </c>
      <c r="BP98" s="30">
        <f t="shared" si="80"/>
        <v>0</v>
      </c>
      <c r="BQ98" s="30">
        <f t="shared" si="80"/>
        <v>0</v>
      </c>
      <c r="BR98" s="30">
        <f t="shared" si="80"/>
        <v>0</v>
      </c>
      <c r="BS98" s="30">
        <f t="shared" si="80"/>
        <v>0</v>
      </c>
      <c r="BT98" s="30">
        <f t="shared" si="80"/>
        <v>0</v>
      </c>
      <c r="BU98" s="30">
        <f t="shared" si="80"/>
        <v>0</v>
      </c>
      <c r="BV98" s="30">
        <f t="shared" si="80"/>
        <v>0</v>
      </c>
      <c r="BW98" s="30">
        <f t="shared" si="80"/>
        <v>0</v>
      </c>
      <c r="BX98" s="30">
        <f t="shared" si="80"/>
        <v>0</v>
      </c>
      <c r="BY98" s="30">
        <f t="shared" si="80"/>
        <v>0</v>
      </c>
      <c r="BZ98" s="30">
        <f t="shared" si="80"/>
        <v>0</v>
      </c>
      <c r="CA98" s="30">
        <f t="shared" si="80"/>
        <v>0</v>
      </c>
      <c r="CB98" s="30">
        <f t="shared" si="80"/>
        <v>0</v>
      </c>
      <c r="CC98" s="30">
        <f t="shared" si="80"/>
        <v>0</v>
      </c>
      <c r="CD98" s="30">
        <f t="shared" si="80"/>
        <v>0</v>
      </c>
      <c r="CE98" s="30">
        <f t="shared" si="80"/>
        <v>0</v>
      </c>
    </row>
    <row r="99" spans="2:84" s="207" customFormat="1" x14ac:dyDescent="0.25">
      <c r="B99" s="329"/>
      <c r="C99" s="209" t="s">
        <v>36</v>
      </c>
      <c r="E99" s="35">
        <f>'Life&amp;Use'!AD7</f>
        <v>450</v>
      </c>
      <c r="F99" s="64"/>
      <c r="G99" s="210"/>
      <c r="H99" s="210"/>
      <c r="I99" s="210"/>
      <c r="J99" s="210"/>
      <c r="K99" s="210"/>
      <c r="L99" s="210"/>
      <c r="M99" s="210"/>
      <c r="N99" s="210"/>
      <c r="O99" s="210"/>
      <c r="P99" s="210"/>
      <c r="Q99" s="210"/>
      <c r="R99" s="210"/>
      <c r="S99" s="210"/>
      <c r="T99" s="210"/>
      <c r="U99" s="210"/>
      <c r="V99" s="210"/>
      <c r="W99" s="214">
        <f ca="1">0.000001*Stock!W99*$E99</f>
        <v>0</v>
      </c>
      <c r="X99" s="214">
        <f ca="1">0.000001*Stock!X99*$E99</f>
        <v>0</v>
      </c>
      <c r="Y99" s="214">
        <f ca="1">0.000001*Stock!Y99*$E99</f>
        <v>0</v>
      </c>
      <c r="Z99" s="214">
        <f ca="1">0.000001*Stock!Z99*$E99</f>
        <v>0</v>
      </c>
      <c r="AA99" s="214">
        <f ca="1">0.000001*Stock!AA99*$E99</f>
        <v>0</v>
      </c>
      <c r="AB99" s="214">
        <f ca="1">0.000001*Stock!AB99*$E99</f>
        <v>0</v>
      </c>
      <c r="AC99" s="214">
        <f ca="1">0.000001*Stock!AC99*$E99</f>
        <v>0</v>
      </c>
      <c r="AD99" s="214">
        <f ca="1">0.000001*Stock!AD99*$E99</f>
        <v>0</v>
      </c>
      <c r="AE99" s="214">
        <f ca="1">0.000001*Stock!AE99*$E99</f>
        <v>0</v>
      </c>
      <c r="AF99" s="214">
        <f ca="1">0.000001*Stock!AF99*$E99</f>
        <v>0</v>
      </c>
      <c r="AG99" s="214">
        <f ca="1">0.000001*Stock!AG99*$E99</f>
        <v>0</v>
      </c>
      <c r="AH99" s="214">
        <f ca="1">0.000001*Stock!AH99*$E99</f>
        <v>0</v>
      </c>
      <c r="AI99" s="214">
        <f ca="1">0.000001*Stock!AI99*$E99</f>
        <v>0</v>
      </c>
      <c r="AJ99" s="214">
        <f ca="1">0.000001*Stock!AJ99*$E99</f>
        <v>0</v>
      </c>
      <c r="AK99" s="214">
        <f ca="1">0.000001*Stock!AK99*$E99</f>
        <v>0</v>
      </c>
      <c r="AL99" s="214">
        <f ca="1">0.000001*Stock!AL99*$E99</f>
        <v>0</v>
      </c>
      <c r="AM99" s="214">
        <f ca="1">0.000001*Stock!AM99*$E99</f>
        <v>0</v>
      </c>
      <c r="AN99" s="214">
        <f ca="1">0.000001*Stock!AN99*$E99</f>
        <v>0</v>
      </c>
      <c r="AO99" s="214">
        <f ca="1">0.000001*Stock!AO99*$E99</f>
        <v>0</v>
      </c>
      <c r="AP99" s="214">
        <f ca="1">0.000001*Stock!AP99*$E99</f>
        <v>3.3749999999999995E-2</v>
      </c>
      <c r="AQ99" s="214">
        <f ca="1">0.000001*Stock!AQ99*$E99</f>
        <v>8.4000000000000005E-2</v>
      </c>
      <c r="AR99" s="214">
        <f ca="1">0.000001*Stock!AR99*$E99</f>
        <v>0.13349999999999998</v>
      </c>
      <c r="AS99" s="214">
        <f ca="1">0.000001*Stock!AS99*$E99</f>
        <v>0.18966666666666668</v>
      </c>
      <c r="AT99" s="214">
        <f ca="1">0.000001*Stock!AT99*$E99</f>
        <v>0.23958333333333329</v>
      </c>
      <c r="AU99" s="214">
        <f>0.000001*Stock!AU99*$E99</f>
        <v>0</v>
      </c>
      <c r="AV99" s="214">
        <f>0.000001*Stock!AV99*$E99</f>
        <v>0</v>
      </c>
      <c r="AW99" s="214">
        <f>0.000001*Stock!AW99*$E99</f>
        <v>0</v>
      </c>
      <c r="AX99" s="214">
        <f>0.000001*Stock!AX99*$E99</f>
        <v>0</v>
      </c>
      <c r="AY99" s="214">
        <f>0.000001*Stock!AY99*$E99</f>
        <v>0</v>
      </c>
      <c r="AZ99" s="214">
        <f>0.000001*Stock!AZ99*$E99</f>
        <v>0</v>
      </c>
      <c r="BA99" s="214">
        <f>0.000001*Stock!BA99*$E99</f>
        <v>0</v>
      </c>
      <c r="BB99" s="214">
        <f>0.000001*Stock!BB99*$E99</f>
        <v>0</v>
      </c>
      <c r="BC99" s="214">
        <f>0.000001*Stock!BC99*$E99</f>
        <v>0</v>
      </c>
      <c r="BD99" s="214">
        <f>0.000001*Stock!BD99*$E99</f>
        <v>0</v>
      </c>
      <c r="BE99" s="214">
        <f>0.000001*Stock!BE99*$E99</f>
        <v>0</v>
      </c>
      <c r="BF99" s="214">
        <f>0.000001*Stock!BF99*$E99</f>
        <v>0</v>
      </c>
      <c r="BG99" s="214">
        <f>0.000001*Stock!BG99*$E99</f>
        <v>0</v>
      </c>
      <c r="BH99" s="214">
        <f>0.000001*Stock!BH99*$E99</f>
        <v>0</v>
      </c>
      <c r="BI99" s="214">
        <f>0.000001*Stock!BI99*$E99</f>
        <v>0</v>
      </c>
      <c r="BJ99" s="214">
        <f>0.000001*Stock!BJ99*$E99</f>
        <v>0</v>
      </c>
      <c r="BK99" s="214">
        <f>0.000001*Stock!BK99*$E99</f>
        <v>0</v>
      </c>
      <c r="BL99" s="214">
        <f>0.000001*Stock!BL99*$E99</f>
        <v>0</v>
      </c>
      <c r="BM99" s="214">
        <f>0.000001*Stock!BM99*$E99</f>
        <v>0</v>
      </c>
      <c r="BN99" s="214">
        <f>0.000001*Stock!BN99*$E99</f>
        <v>0</v>
      </c>
      <c r="BO99" s="214">
        <f>0.000001*Stock!BO99*$E99</f>
        <v>0</v>
      </c>
      <c r="BP99" s="214">
        <f>0.000001*Stock!BP99*$E99</f>
        <v>0</v>
      </c>
      <c r="BQ99" s="214">
        <f>0.000001*Stock!BQ99*$E99</f>
        <v>0</v>
      </c>
      <c r="BR99" s="214">
        <f>0.000001*Stock!BR99*$E99</f>
        <v>0</v>
      </c>
      <c r="BS99" s="214">
        <f>0.000001*Stock!BS99*$E99</f>
        <v>0</v>
      </c>
      <c r="BT99" s="214">
        <f>0.000001*Stock!BT99*$E99</f>
        <v>0</v>
      </c>
      <c r="BU99" s="214">
        <f>0.000001*Stock!BU99*$E99</f>
        <v>0</v>
      </c>
      <c r="BV99" s="214">
        <f>0.000001*Stock!BV99*$E99</f>
        <v>0</v>
      </c>
      <c r="BW99" s="214">
        <f>0.000001*Stock!BW99*$E99</f>
        <v>0</v>
      </c>
      <c r="BX99" s="214">
        <f>0.000001*Stock!BX99*$E99</f>
        <v>0</v>
      </c>
      <c r="BY99" s="214">
        <f>0.000001*Stock!BY99*$E99</f>
        <v>0</v>
      </c>
      <c r="BZ99" s="214">
        <f>0.000001*Stock!BZ99*$E99</f>
        <v>0</v>
      </c>
      <c r="CA99" s="214">
        <f>0.000001*Stock!CA99*$E99</f>
        <v>0</v>
      </c>
      <c r="CB99" s="214">
        <f>0.000001*Stock!CB99*$E99</f>
        <v>0</v>
      </c>
      <c r="CC99" s="214">
        <f>0.000001*Stock!CC99*$E99</f>
        <v>0</v>
      </c>
      <c r="CD99" s="214">
        <f>0.000001*Stock!CD99*$E99</f>
        <v>0</v>
      </c>
      <c r="CE99" s="214">
        <f>0.000001*Stock!CE99*$E99</f>
        <v>0</v>
      </c>
    </row>
    <row r="100" spans="2:84" s="207" customFormat="1" x14ac:dyDescent="0.25">
      <c r="B100" s="329"/>
      <c r="C100" s="209" t="s">
        <v>37</v>
      </c>
      <c r="E100" s="35">
        <f>'Life&amp;Use'!AE7</f>
        <v>450</v>
      </c>
      <c r="F100" s="64"/>
      <c r="G100" s="210"/>
      <c r="H100" s="210"/>
      <c r="I100" s="210"/>
      <c r="J100" s="210"/>
      <c r="K100" s="210"/>
      <c r="L100" s="210"/>
      <c r="M100" s="210"/>
      <c r="N100" s="210"/>
      <c r="O100" s="210"/>
      <c r="P100" s="210"/>
      <c r="Q100" s="210"/>
      <c r="R100" s="210"/>
      <c r="S100" s="210"/>
      <c r="T100" s="210"/>
      <c r="U100" s="210"/>
      <c r="V100" s="210"/>
      <c r="W100" s="214">
        <f ca="1">0.000001*Stock!W100*$E100</f>
        <v>0</v>
      </c>
      <c r="X100" s="214">
        <f ca="1">0.000001*Stock!X100*$E100</f>
        <v>0</v>
      </c>
      <c r="Y100" s="214">
        <f ca="1">0.000001*Stock!Y100*$E100</f>
        <v>0</v>
      </c>
      <c r="Z100" s="214">
        <f ca="1">0.000001*Stock!Z100*$E100</f>
        <v>0</v>
      </c>
      <c r="AA100" s="214">
        <f ca="1">0.000001*Stock!AA100*$E100</f>
        <v>0</v>
      </c>
      <c r="AB100" s="214">
        <f ca="1">0.000001*Stock!AB100*$E100</f>
        <v>0</v>
      </c>
      <c r="AC100" s="214">
        <f ca="1">0.000001*Stock!AC100*$E100</f>
        <v>0</v>
      </c>
      <c r="AD100" s="214">
        <f ca="1">0.000001*Stock!AD100*$E100</f>
        <v>0</v>
      </c>
      <c r="AE100" s="214">
        <f ca="1">0.000001*Stock!AE100*$E100</f>
        <v>0</v>
      </c>
      <c r="AF100" s="214">
        <f ca="1">0.000001*Stock!AF100*$E100</f>
        <v>0</v>
      </c>
      <c r="AG100" s="214">
        <f ca="1">0.000001*Stock!AG100*$E100</f>
        <v>0</v>
      </c>
      <c r="AH100" s="214">
        <f ca="1">0.000001*Stock!AH100*$E100</f>
        <v>0</v>
      </c>
      <c r="AI100" s="214">
        <f ca="1">0.000001*Stock!AI100*$E100</f>
        <v>0</v>
      </c>
      <c r="AJ100" s="214">
        <f ca="1">0.000001*Stock!AJ100*$E100</f>
        <v>0</v>
      </c>
      <c r="AK100" s="214">
        <f ca="1">0.000001*Stock!AK100*$E100</f>
        <v>0</v>
      </c>
      <c r="AL100" s="214">
        <f ca="1">0.000001*Stock!AL100*$E100</f>
        <v>0</v>
      </c>
      <c r="AM100" s="214">
        <f ca="1">0.000001*Stock!AM100*$E100</f>
        <v>0</v>
      </c>
      <c r="AN100" s="214">
        <f ca="1">0.000001*Stock!AN100*$E100</f>
        <v>0</v>
      </c>
      <c r="AO100" s="214">
        <f ca="1">0.000001*Stock!AO100*$E100</f>
        <v>0</v>
      </c>
      <c r="AP100" s="214">
        <f ca="1">0.000001*Stock!AP100*$E100</f>
        <v>0</v>
      </c>
      <c r="AQ100" s="214">
        <f ca="1">0.000001*Stock!AQ100*$E100</f>
        <v>4.0499999999999994E-2</v>
      </c>
      <c r="AR100" s="214">
        <f ca="1">0.000001*Stock!AR100*$E100</f>
        <v>0.10349999999999999</v>
      </c>
      <c r="AS100" s="214">
        <f ca="1">0.000001*Stock!AS100*$E100</f>
        <v>0.16650000000000001</v>
      </c>
      <c r="AT100" s="214">
        <f ca="1">0.000001*Stock!AT100*$E100</f>
        <v>0.19799999999999998</v>
      </c>
      <c r="AU100" s="214">
        <f>0.000001*Stock!AU100*$E100</f>
        <v>0</v>
      </c>
      <c r="AV100" s="214">
        <f>0.000001*Stock!AV100*$E100</f>
        <v>0</v>
      </c>
      <c r="AW100" s="214">
        <f>0.000001*Stock!AW100*$E100</f>
        <v>0</v>
      </c>
      <c r="AX100" s="214">
        <f>0.000001*Stock!AX100*$E100</f>
        <v>0</v>
      </c>
      <c r="AY100" s="214">
        <f>0.000001*Stock!AY100*$E100</f>
        <v>0</v>
      </c>
      <c r="AZ100" s="214">
        <f>0.000001*Stock!AZ100*$E100</f>
        <v>0</v>
      </c>
      <c r="BA100" s="214">
        <f>0.000001*Stock!BA100*$E100</f>
        <v>0</v>
      </c>
      <c r="BB100" s="214">
        <f>0.000001*Stock!BB100*$E100</f>
        <v>0</v>
      </c>
      <c r="BC100" s="214">
        <f>0.000001*Stock!BC100*$E100</f>
        <v>0</v>
      </c>
      <c r="BD100" s="214">
        <f>0.000001*Stock!BD100*$E100</f>
        <v>0</v>
      </c>
      <c r="BE100" s="214">
        <f>0.000001*Stock!BE100*$E100</f>
        <v>0</v>
      </c>
      <c r="BF100" s="214">
        <f>0.000001*Stock!BF100*$E100</f>
        <v>0</v>
      </c>
      <c r="BG100" s="214">
        <f>0.000001*Stock!BG100*$E100</f>
        <v>0</v>
      </c>
      <c r="BH100" s="214">
        <f>0.000001*Stock!BH100*$E100</f>
        <v>0</v>
      </c>
      <c r="BI100" s="214">
        <f>0.000001*Stock!BI100*$E100</f>
        <v>0</v>
      </c>
      <c r="BJ100" s="214">
        <f>0.000001*Stock!BJ100*$E100</f>
        <v>0</v>
      </c>
      <c r="BK100" s="214">
        <f>0.000001*Stock!BK100*$E100</f>
        <v>0</v>
      </c>
      <c r="BL100" s="214">
        <f>0.000001*Stock!BL100*$E100</f>
        <v>0</v>
      </c>
      <c r="BM100" s="214">
        <f>0.000001*Stock!BM100*$E100</f>
        <v>0</v>
      </c>
      <c r="BN100" s="214">
        <f>0.000001*Stock!BN100*$E100</f>
        <v>0</v>
      </c>
      <c r="BO100" s="214">
        <f>0.000001*Stock!BO100*$E100</f>
        <v>0</v>
      </c>
      <c r="BP100" s="214">
        <f>0.000001*Stock!BP100*$E100</f>
        <v>0</v>
      </c>
      <c r="BQ100" s="214">
        <f>0.000001*Stock!BQ100*$E100</f>
        <v>0</v>
      </c>
      <c r="BR100" s="214">
        <f>0.000001*Stock!BR100*$E100</f>
        <v>0</v>
      </c>
      <c r="BS100" s="214">
        <f>0.000001*Stock!BS100*$E100</f>
        <v>0</v>
      </c>
      <c r="BT100" s="214">
        <f>0.000001*Stock!BT100*$E100</f>
        <v>0</v>
      </c>
      <c r="BU100" s="214">
        <f>0.000001*Stock!BU100*$E100</f>
        <v>0</v>
      </c>
      <c r="BV100" s="214">
        <f>0.000001*Stock!BV100*$E100</f>
        <v>0</v>
      </c>
      <c r="BW100" s="214">
        <f>0.000001*Stock!BW100*$E100</f>
        <v>0</v>
      </c>
      <c r="BX100" s="214">
        <f>0.000001*Stock!BX100*$E100</f>
        <v>0</v>
      </c>
      <c r="BY100" s="214">
        <f>0.000001*Stock!BY100*$E100</f>
        <v>0</v>
      </c>
      <c r="BZ100" s="214">
        <f>0.000001*Stock!BZ100*$E100</f>
        <v>0</v>
      </c>
      <c r="CA100" s="214">
        <f>0.000001*Stock!CA100*$E100</f>
        <v>0</v>
      </c>
      <c r="CB100" s="214">
        <f>0.000001*Stock!CB100*$E100</f>
        <v>0</v>
      </c>
      <c r="CC100" s="214">
        <f>0.000001*Stock!CC100*$E100</f>
        <v>0</v>
      </c>
      <c r="CD100" s="214">
        <f>0.000001*Stock!CD100*$E100</f>
        <v>0</v>
      </c>
      <c r="CE100" s="214">
        <f>0.000001*Stock!CE100*$E100</f>
        <v>0</v>
      </c>
    </row>
    <row r="101" spans="2:84" x14ac:dyDescent="0.25">
      <c r="B101" s="5"/>
      <c r="C101" s="3" t="s">
        <v>27</v>
      </c>
      <c r="E101" s="35"/>
      <c r="F101" s="64"/>
      <c r="G101" s="17"/>
      <c r="H101" s="17"/>
      <c r="I101" s="17"/>
      <c r="J101" s="17"/>
      <c r="K101" s="17"/>
      <c r="L101" s="17"/>
      <c r="M101" s="17"/>
      <c r="N101" s="17"/>
      <c r="O101" s="17"/>
      <c r="P101" s="17"/>
      <c r="Q101" s="17"/>
      <c r="R101" s="17"/>
      <c r="S101" s="17"/>
      <c r="T101" s="17"/>
      <c r="U101" s="17"/>
      <c r="V101" s="17"/>
      <c r="W101" s="32">
        <f ca="1">W78+W81+W88+W91+W95+W98+W99+W100</f>
        <v>1.6846970979320688</v>
      </c>
      <c r="X101" s="32">
        <f t="shared" ref="X101:AW101" ca="1" si="81">X78+X81+X88+X91+X95+X98+X99+X100</f>
        <v>1.7211365171056141</v>
      </c>
      <c r="Y101" s="32">
        <f t="shared" ca="1" si="81"/>
        <v>1.754720051781868</v>
      </c>
      <c r="Z101" s="32">
        <f t="shared" ca="1" si="81"/>
        <v>1.789733288481381</v>
      </c>
      <c r="AA101" s="32">
        <f t="shared" ca="1" si="81"/>
        <v>1.8231368980508729</v>
      </c>
      <c r="AB101" s="32">
        <f t="shared" ca="1" si="81"/>
        <v>1.8568785711195248</v>
      </c>
      <c r="AC101" s="32">
        <f t="shared" ca="1" si="81"/>
        <v>1.8925770885418127</v>
      </c>
      <c r="AD101" s="32">
        <f t="shared" ca="1" si="81"/>
        <v>1.931359674967513</v>
      </c>
      <c r="AE101" s="32">
        <f t="shared" ca="1" si="81"/>
        <v>1.9736479186725024</v>
      </c>
      <c r="AF101" s="32">
        <f t="shared" ca="1" si="81"/>
        <v>2.0189938280740227</v>
      </c>
      <c r="AG101" s="32">
        <f t="shared" ca="1" si="81"/>
        <v>2.0656712249836158</v>
      </c>
      <c r="AH101" s="32">
        <f t="shared" ca="1" si="81"/>
        <v>2.1131916687171506</v>
      </c>
      <c r="AI101" s="32">
        <f t="shared" ca="1" si="81"/>
        <v>2.1610059279038114</v>
      </c>
      <c r="AJ101" s="32">
        <f t="shared" ca="1" si="81"/>
        <v>2.2099447581528118</v>
      </c>
      <c r="AK101" s="32">
        <f t="shared" ca="1" si="81"/>
        <v>2.265002782930897</v>
      </c>
      <c r="AL101" s="32">
        <f t="shared" ca="1" si="81"/>
        <v>2.3467055436682953</v>
      </c>
      <c r="AM101" s="32">
        <f t="shared" ca="1" si="81"/>
        <v>2.4572802148663273</v>
      </c>
      <c r="AN101" s="32">
        <f t="shared" ca="1" si="81"/>
        <v>2.6100668566966578</v>
      </c>
      <c r="AO101" s="32">
        <f t="shared" ca="1" si="81"/>
        <v>2.7306926878195528</v>
      </c>
      <c r="AP101" s="32">
        <f t="shared" ca="1" si="81"/>
        <v>2.810911369488907</v>
      </c>
      <c r="AQ101" s="32">
        <f t="shared" ca="1" si="81"/>
        <v>2.8986181666293129</v>
      </c>
      <c r="AR101" s="32">
        <f t="shared" ca="1" si="81"/>
        <v>2.9965214828006532</v>
      </c>
      <c r="AS101" s="32">
        <f t="shared" ca="1" si="81"/>
        <v>3.1066585839338914</v>
      </c>
      <c r="AT101" s="32">
        <f t="shared" ca="1" si="81"/>
        <v>3.2022021714092932</v>
      </c>
      <c r="AU101" s="32">
        <f t="shared" si="81"/>
        <v>0</v>
      </c>
      <c r="AV101" s="32">
        <f t="shared" si="81"/>
        <v>0</v>
      </c>
      <c r="AW101" s="32">
        <f t="shared" si="81"/>
        <v>0</v>
      </c>
      <c r="AX101" s="32">
        <f t="shared" ref="AX101" si="82">AX78+AX81+AX88+AX91+AX95+AX98+AX99+AX100</f>
        <v>0</v>
      </c>
      <c r="AY101" s="32">
        <f t="shared" ref="AY101" si="83">AY78+AY81+AY88+AY91+AY95+AY98+AY99+AY100</f>
        <v>0</v>
      </c>
      <c r="AZ101" s="32">
        <f t="shared" ref="AZ101" si="84">AZ78+AZ81+AZ88+AZ91+AZ95+AZ98+AZ99+AZ100</f>
        <v>0</v>
      </c>
      <c r="BA101" s="32">
        <f t="shared" ref="BA101" si="85">BA78+BA81+BA88+BA91+BA95+BA98+BA99+BA100</f>
        <v>0</v>
      </c>
      <c r="BB101" s="32">
        <f t="shared" ref="BB101" si="86">BB78+BB81+BB88+BB91+BB95+BB98+BB99+BB100</f>
        <v>0</v>
      </c>
      <c r="BC101" s="32">
        <f t="shared" ref="BC101" si="87">BC78+BC81+BC88+BC91+BC95+BC98+BC99+BC100</f>
        <v>0</v>
      </c>
      <c r="BD101" s="32">
        <f t="shared" ref="BD101" si="88">BD78+BD81+BD88+BD91+BD95+BD98+BD99+BD100</f>
        <v>0</v>
      </c>
      <c r="BE101" s="32">
        <f t="shared" ref="BE101" si="89">BE78+BE81+BE88+BE91+BE95+BE98+BE99+BE100</f>
        <v>0</v>
      </c>
      <c r="BF101" s="32">
        <f t="shared" ref="BF101" si="90">BF78+BF81+BF88+BF91+BF95+BF98+BF99+BF100</f>
        <v>0</v>
      </c>
      <c r="BG101" s="32">
        <f t="shared" ref="BG101" si="91">BG78+BG81+BG88+BG91+BG95+BG98+BG99+BG100</f>
        <v>0</v>
      </c>
      <c r="BH101" s="32">
        <f t="shared" ref="BH101" si="92">BH78+BH81+BH88+BH91+BH95+BH98+BH99+BH100</f>
        <v>0</v>
      </c>
      <c r="BI101" s="32">
        <f t="shared" ref="BI101" si="93">BI78+BI81+BI88+BI91+BI95+BI98+BI99+BI100</f>
        <v>0</v>
      </c>
      <c r="BJ101" s="32">
        <f t="shared" ref="BJ101" si="94">BJ78+BJ81+BJ88+BJ91+BJ95+BJ98+BJ99+BJ100</f>
        <v>0</v>
      </c>
      <c r="BK101" s="32">
        <f t="shared" ref="BK101" si="95">BK78+BK81+BK88+BK91+BK95+BK98+BK99+BK100</f>
        <v>0</v>
      </c>
      <c r="BL101" s="32">
        <f t="shared" ref="BL101" si="96">BL78+BL81+BL88+BL91+BL95+BL98+BL99+BL100</f>
        <v>0</v>
      </c>
      <c r="BM101" s="32">
        <f t="shared" ref="BM101" si="97">BM78+BM81+BM88+BM91+BM95+BM98+BM99+BM100</f>
        <v>0</v>
      </c>
      <c r="BN101" s="32">
        <f t="shared" ref="BN101" si="98">BN78+BN81+BN88+BN91+BN95+BN98+BN99+BN100</f>
        <v>0</v>
      </c>
      <c r="BO101" s="32">
        <f t="shared" ref="BO101" si="99">BO78+BO81+BO88+BO91+BO95+BO98+BO99+BO100</f>
        <v>0</v>
      </c>
      <c r="BP101" s="32">
        <f t="shared" ref="BP101" si="100">BP78+BP81+BP88+BP91+BP95+BP98+BP99+BP100</f>
        <v>0</v>
      </c>
      <c r="BQ101" s="32">
        <f t="shared" ref="BQ101" si="101">BQ78+BQ81+BQ88+BQ91+BQ95+BQ98+BQ99+BQ100</f>
        <v>0</v>
      </c>
      <c r="BR101" s="32">
        <f t="shared" ref="BR101" si="102">BR78+BR81+BR88+BR91+BR95+BR98+BR99+BR100</f>
        <v>0</v>
      </c>
      <c r="BS101" s="32">
        <f t="shared" ref="BS101" si="103">BS78+BS81+BS88+BS91+BS95+BS98+BS99+BS100</f>
        <v>0</v>
      </c>
      <c r="BT101" s="32">
        <f t="shared" ref="BT101" si="104">BT78+BT81+BT88+BT91+BT95+BT98+BT99+BT100</f>
        <v>0</v>
      </c>
      <c r="BU101" s="32">
        <f t="shared" ref="BU101" si="105">BU78+BU81+BU88+BU91+BU95+BU98+BU99+BU100</f>
        <v>0</v>
      </c>
      <c r="BV101" s="32">
        <f t="shared" ref="BV101" si="106">BV78+BV81+BV88+BV91+BV95+BV98+BV99+BV100</f>
        <v>0</v>
      </c>
      <c r="BW101" s="32">
        <f t="shared" ref="BW101" si="107">BW78+BW81+BW88+BW91+BW95+BW98+BW99+BW100</f>
        <v>0</v>
      </c>
      <c r="BX101" s="32">
        <f t="shared" ref="BX101" si="108">BX78+BX81+BX88+BX91+BX95+BX98+BX99+BX100</f>
        <v>0</v>
      </c>
      <c r="BY101" s="32">
        <f t="shared" ref="BY101" si="109">BY78+BY81+BY88+BY91+BY95+BY98+BY99+BY100</f>
        <v>0</v>
      </c>
      <c r="BZ101" s="32">
        <f t="shared" ref="BZ101" si="110">BZ78+BZ81+BZ88+BZ91+BZ95+BZ98+BZ99+BZ100</f>
        <v>0</v>
      </c>
      <c r="CA101" s="32">
        <f t="shared" ref="CA101" si="111">CA78+CA81+CA88+CA91+CA95+CA98+CA99+CA100</f>
        <v>0</v>
      </c>
      <c r="CB101" s="32">
        <f t="shared" ref="CB101" si="112">CB78+CB81+CB88+CB91+CB95+CB98+CB99+CB100</f>
        <v>0</v>
      </c>
      <c r="CC101" s="32">
        <f t="shared" ref="CC101" si="113">CC78+CC81+CC88+CC91+CC95+CC98+CC99+CC100</f>
        <v>0</v>
      </c>
      <c r="CD101" s="32">
        <f t="shared" ref="CD101" si="114">CD78+CD81+CD88+CD91+CD95+CD98+CD99+CD100</f>
        <v>0</v>
      </c>
      <c r="CE101" s="32">
        <f t="shared" ref="CE101" si="115">CE78+CE81+CE88+CE91+CE95+CE98+CE99+CE100</f>
        <v>0</v>
      </c>
    </row>
    <row r="103" spans="2:84" x14ac:dyDescent="0.25">
      <c r="AK103" s="174" t="s">
        <v>93</v>
      </c>
      <c r="AN103" s="174"/>
      <c r="AO103" s="174"/>
      <c r="AP103" s="174"/>
      <c r="AQ103" s="174"/>
      <c r="AR103" s="174"/>
      <c r="AS103" s="174"/>
      <c r="AT103" s="174"/>
      <c r="AU103" s="174"/>
      <c r="AV103" s="174"/>
      <c r="AW103" s="174"/>
      <c r="AX103" s="174"/>
      <c r="AY103" s="174"/>
      <c r="AZ103" s="174"/>
    </row>
    <row r="104" spans="2:84" x14ac:dyDescent="0.25">
      <c r="AM104" s="337" t="s">
        <v>63</v>
      </c>
      <c r="AN104" s="337"/>
      <c r="AO104" s="182" t="s">
        <v>41</v>
      </c>
      <c r="AP104" s="217">
        <v>2009</v>
      </c>
      <c r="AQ104" s="80">
        <v>2010</v>
      </c>
      <c r="AR104" s="80">
        <v>2011</v>
      </c>
      <c r="AS104" s="80">
        <v>2012</v>
      </c>
      <c r="AT104" s="80">
        <v>2013</v>
      </c>
      <c r="AU104" s="80">
        <v>2014</v>
      </c>
      <c r="AV104" s="80">
        <v>2015</v>
      </c>
      <c r="AW104" s="80">
        <v>2016</v>
      </c>
      <c r="AX104" s="80">
        <v>2017</v>
      </c>
      <c r="AY104" s="80">
        <v>2018</v>
      </c>
      <c r="AZ104" s="80">
        <v>2019</v>
      </c>
      <c r="BA104" s="80">
        <v>2020</v>
      </c>
      <c r="BB104" s="80">
        <v>2021</v>
      </c>
      <c r="BC104" s="80">
        <v>2022</v>
      </c>
      <c r="BD104" s="80">
        <v>2023</v>
      </c>
      <c r="BE104" s="80">
        <v>2024</v>
      </c>
      <c r="BF104" s="80">
        <v>2025</v>
      </c>
      <c r="BG104" s="80">
        <f t="shared" ref="BG104:CE104" si="116">BF104+1</f>
        <v>2026</v>
      </c>
      <c r="BH104" s="80">
        <f t="shared" si="116"/>
        <v>2027</v>
      </c>
      <c r="BI104" s="80">
        <f t="shared" si="116"/>
        <v>2028</v>
      </c>
      <c r="BJ104" s="80">
        <f t="shared" si="116"/>
        <v>2029</v>
      </c>
      <c r="BK104" s="80">
        <f t="shared" si="116"/>
        <v>2030</v>
      </c>
      <c r="BL104" s="80">
        <f t="shared" si="116"/>
        <v>2031</v>
      </c>
      <c r="BM104" s="80">
        <f t="shared" si="116"/>
        <v>2032</v>
      </c>
      <c r="BN104" s="80">
        <f t="shared" si="116"/>
        <v>2033</v>
      </c>
      <c r="BO104" s="80">
        <f t="shared" si="116"/>
        <v>2034</v>
      </c>
      <c r="BP104" s="80">
        <f t="shared" si="116"/>
        <v>2035</v>
      </c>
      <c r="BQ104" s="80">
        <f t="shared" si="116"/>
        <v>2036</v>
      </c>
      <c r="BR104" s="80">
        <f t="shared" si="116"/>
        <v>2037</v>
      </c>
      <c r="BS104" s="80">
        <f t="shared" si="116"/>
        <v>2038</v>
      </c>
      <c r="BT104" s="80">
        <f t="shared" si="116"/>
        <v>2039</v>
      </c>
      <c r="BU104" s="80">
        <f t="shared" si="116"/>
        <v>2040</v>
      </c>
      <c r="BV104" s="80">
        <f t="shared" si="116"/>
        <v>2041</v>
      </c>
      <c r="BW104" s="80">
        <f t="shared" si="116"/>
        <v>2042</v>
      </c>
      <c r="BX104" s="80">
        <f t="shared" si="116"/>
        <v>2043</v>
      </c>
      <c r="BY104" s="80">
        <f t="shared" si="116"/>
        <v>2044</v>
      </c>
      <c r="BZ104" s="80">
        <f t="shared" si="116"/>
        <v>2045</v>
      </c>
      <c r="CA104" s="80">
        <f t="shared" si="116"/>
        <v>2046</v>
      </c>
      <c r="CB104" s="80">
        <f t="shared" si="116"/>
        <v>2047</v>
      </c>
      <c r="CC104" s="80">
        <f t="shared" si="116"/>
        <v>2048</v>
      </c>
      <c r="CD104" s="80">
        <f t="shared" si="116"/>
        <v>2049</v>
      </c>
      <c r="CE104" s="80">
        <f t="shared" si="116"/>
        <v>2050</v>
      </c>
    </row>
    <row r="105" spans="2:84" x14ac:dyDescent="0.25">
      <c r="AM105" s="13" t="s">
        <v>5</v>
      </c>
      <c r="AN105" s="13" t="s">
        <v>94</v>
      </c>
      <c r="AO105" s="182" t="s">
        <v>104</v>
      </c>
      <c r="AP105" s="34">
        <f>'Life&amp;Use'!E73</f>
        <v>500</v>
      </c>
      <c r="AQ105" s="34">
        <f>'Life&amp;Use'!F73</f>
        <v>500</v>
      </c>
      <c r="AR105" s="34">
        <f>'Life&amp;Use'!G73</f>
        <v>500</v>
      </c>
      <c r="AS105" s="34">
        <f>'Life&amp;Use'!H73</f>
        <v>500</v>
      </c>
      <c r="AT105" s="34">
        <f>'Life&amp;Use'!I73</f>
        <v>500</v>
      </c>
      <c r="AU105" s="34">
        <f>'Life&amp;Use'!J73</f>
        <v>0</v>
      </c>
      <c r="AV105" s="34">
        <f>'Life&amp;Use'!K73</f>
        <v>0</v>
      </c>
      <c r="AW105" s="34">
        <f>'Life&amp;Use'!L73</f>
        <v>0</v>
      </c>
      <c r="AX105" s="34">
        <f>'Life&amp;Use'!M73</f>
        <v>0</v>
      </c>
      <c r="AY105" s="34">
        <f>'Life&amp;Use'!N73</f>
        <v>0</v>
      </c>
      <c r="AZ105" s="34">
        <f>'Life&amp;Use'!O73</f>
        <v>0</v>
      </c>
      <c r="BA105" s="34">
        <f>'Life&amp;Use'!P73</f>
        <v>0</v>
      </c>
      <c r="BB105" s="34">
        <f>'Life&amp;Use'!Q73</f>
        <v>0</v>
      </c>
      <c r="BC105" s="34">
        <f>'Life&amp;Use'!R73</f>
        <v>0</v>
      </c>
      <c r="BD105" s="34">
        <f>'Life&amp;Use'!S73</f>
        <v>0</v>
      </c>
      <c r="BE105" s="34">
        <f>'Life&amp;Use'!T73</f>
        <v>0</v>
      </c>
      <c r="BF105" s="34">
        <f>'Life&amp;Use'!U73</f>
        <v>0</v>
      </c>
      <c r="BG105" s="34">
        <f>'Life&amp;Use'!V73</f>
        <v>0</v>
      </c>
      <c r="BH105" s="34">
        <f>'Life&amp;Use'!W73</f>
        <v>0</v>
      </c>
      <c r="BI105" s="34">
        <f>'Life&amp;Use'!X73</f>
        <v>0</v>
      </c>
      <c r="BJ105" s="34">
        <f>'Life&amp;Use'!Y73</f>
        <v>0</v>
      </c>
      <c r="BK105" s="34">
        <f>'Life&amp;Use'!Z73</f>
        <v>0</v>
      </c>
      <c r="BL105" s="34">
        <f>'Life&amp;Use'!AA73</f>
        <v>0</v>
      </c>
      <c r="BM105" s="34">
        <f>'Life&amp;Use'!AB73</f>
        <v>0</v>
      </c>
      <c r="BN105" s="34">
        <f>'Life&amp;Use'!AC73</f>
        <v>0</v>
      </c>
      <c r="BO105" s="34">
        <f>'Life&amp;Use'!AD73</f>
        <v>0</v>
      </c>
      <c r="BP105" s="34">
        <f>'Life&amp;Use'!AE73</f>
        <v>0</v>
      </c>
      <c r="BQ105" s="34">
        <f>'Life&amp;Use'!AF73</f>
        <v>0</v>
      </c>
      <c r="BR105" s="34">
        <f>'Life&amp;Use'!AG73</f>
        <v>0</v>
      </c>
      <c r="BS105" s="34">
        <f>'Life&amp;Use'!AH73</f>
        <v>0</v>
      </c>
      <c r="BT105" s="34">
        <f>'Life&amp;Use'!AI73</f>
        <v>0</v>
      </c>
      <c r="BU105" s="34">
        <f>'Life&amp;Use'!AJ73</f>
        <v>0</v>
      </c>
      <c r="BV105" s="34">
        <f>'Life&amp;Use'!AK73</f>
        <v>0</v>
      </c>
      <c r="BW105" s="34">
        <f>'Life&amp;Use'!AL73</f>
        <v>0</v>
      </c>
      <c r="BX105" s="34">
        <f>'Life&amp;Use'!AM73</f>
        <v>0</v>
      </c>
      <c r="BY105" s="34">
        <f>'Life&amp;Use'!AN73</f>
        <v>0</v>
      </c>
      <c r="BZ105" s="34">
        <f>'Life&amp;Use'!AO73</f>
        <v>0</v>
      </c>
      <c r="CA105" s="34">
        <f>'Life&amp;Use'!AP73</f>
        <v>0</v>
      </c>
      <c r="CB105" s="34">
        <f>'Life&amp;Use'!AQ73</f>
        <v>0</v>
      </c>
      <c r="CC105" s="34">
        <f>'Life&amp;Use'!AR73</f>
        <v>0</v>
      </c>
      <c r="CD105" s="34">
        <f>'Life&amp;Use'!AS73</f>
        <v>0</v>
      </c>
      <c r="CE105" s="34">
        <f>'Life&amp;Use'!AT73</f>
        <v>0</v>
      </c>
    </row>
    <row r="106" spans="2:84" x14ac:dyDescent="0.25">
      <c r="AM106" s="13" t="s">
        <v>5</v>
      </c>
      <c r="AN106" s="13" t="s">
        <v>68</v>
      </c>
      <c r="AO106" s="182" t="s">
        <v>104</v>
      </c>
      <c r="AP106" s="34">
        <f>'Life&amp;Use'!E61</f>
        <v>500</v>
      </c>
      <c r="AQ106" s="34">
        <f>'Life&amp;Use'!F61</f>
        <v>500</v>
      </c>
      <c r="AR106" s="34">
        <f>'Life&amp;Use'!G61</f>
        <v>500</v>
      </c>
      <c r="AS106" s="34">
        <f>'Life&amp;Use'!H61</f>
        <v>500</v>
      </c>
      <c r="AT106" s="34">
        <f>'Life&amp;Use'!I61</f>
        <v>500</v>
      </c>
      <c r="AU106" s="34">
        <f>'Life&amp;Use'!J61</f>
        <v>0</v>
      </c>
      <c r="AV106" s="34">
        <f>'Life&amp;Use'!K61</f>
        <v>0</v>
      </c>
      <c r="AW106" s="34">
        <f>'Life&amp;Use'!L61</f>
        <v>0</v>
      </c>
      <c r="AX106" s="34">
        <f>'Life&amp;Use'!M61</f>
        <v>0</v>
      </c>
      <c r="AY106" s="34">
        <f>'Life&amp;Use'!N61</f>
        <v>0</v>
      </c>
      <c r="AZ106" s="34">
        <f>'Life&amp;Use'!O61</f>
        <v>0</v>
      </c>
      <c r="BA106" s="34">
        <f>'Life&amp;Use'!P61</f>
        <v>0</v>
      </c>
      <c r="BB106" s="34">
        <f>'Life&amp;Use'!Q61</f>
        <v>0</v>
      </c>
      <c r="BC106" s="34">
        <f>'Life&amp;Use'!R61</f>
        <v>0</v>
      </c>
      <c r="BD106" s="34">
        <f>'Life&amp;Use'!S61</f>
        <v>0</v>
      </c>
      <c r="BE106" s="34">
        <f>'Life&amp;Use'!T61</f>
        <v>0</v>
      </c>
      <c r="BF106" s="34">
        <f>'Life&amp;Use'!U61</f>
        <v>0</v>
      </c>
      <c r="BG106" s="34">
        <f>'Life&amp;Use'!V61</f>
        <v>0</v>
      </c>
      <c r="BH106" s="34">
        <f>'Life&amp;Use'!W61</f>
        <v>0</v>
      </c>
      <c r="BI106" s="34">
        <f>'Life&amp;Use'!X61</f>
        <v>0</v>
      </c>
      <c r="BJ106" s="34">
        <f>'Life&amp;Use'!Y61</f>
        <v>0</v>
      </c>
      <c r="BK106" s="34">
        <f>'Life&amp;Use'!Z61</f>
        <v>0</v>
      </c>
      <c r="BL106" s="34">
        <f>'Life&amp;Use'!AA61</f>
        <v>0</v>
      </c>
      <c r="BM106" s="34">
        <f>'Life&amp;Use'!AB61</f>
        <v>0</v>
      </c>
      <c r="BN106" s="34">
        <f>'Life&amp;Use'!AC61</f>
        <v>0</v>
      </c>
      <c r="BO106" s="34">
        <f>'Life&amp;Use'!AD61</f>
        <v>0</v>
      </c>
      <c r="BP106" s="34">
        <f>'Life&amp;Use'!AE61</f>
        <v>0</v>
      </c>
      <c r="BQ106" s="34">
        <f>'Life&amp;Use'!AF61</f>
        <v>0</v>
      </c>
      <c r="BR106" s="34">
        <f>'Life&amp;Use'!AG61</f>
        <v>0</v>
      </c>
      <c r="BS106" s="34">
        <f>'Life&amp;Use'!AH61</f>
        <v>0</v>
      </c>
      <c r="BT106" s="34">
        <f>'Life&amp;Use'!AI61</f>
        <v>0</v>
      </c>
      <c r="BU106" s="34">
        <f>'Life&amp;Use'!AJ61</f>
        <v>0</v>
      </c>
      <c r="BV106" s="34">
        <f>'Life&amp;Use'!AK61</f>
        <v>0</v>
      </c>
      <c r="BW106" s="34">
        <f>'Life&amp;Use'!AL61</f>
        <v>0</v>
      </c>
      <c r="BX106" s="34">
        <f>'Life&amp;Use'!AM61</f>
        <v>0</v>
      </c>
      <c r="BY106" s="34">
        <f>'Life&amp;Use'!AN61</f>
        <v>0</v>
      </c>
      <c r="BZ106" s="34">
        <f>'Life&amp;Use'!AO61</f>
        <v>0</v>
      </c>
      <c r="CA106" s="34">
        <f>'Life&amp;Use'!AP61</f>
        <v>0</v>
      </c>
      <c r="CB106" s="34">
        <f>'Life&amp;Use'!AQ61</f>
        <v>0</v>
      </c>
      <c r="CC106" s="34">
        <f>'Life&amp;Use'!AR61</f>
        <v>0</v>
      </c>
      <c r="CD106" s="34">
        <f>'Life&amp;Use'!AS61</f>
        <v>0</v>
      </c>
      <c r="CE106" s="34">
        <f>'Life&amp;Use'!AT61</f>
        <v>0</v>
      </c>
    </row>
    <row r="107" spans="2:84" ht="44.4" customHeight="1" x14ac:dyDescent="0.25"/>
    <row r="108" spans="2:84" x14ac:dyDescent="0.25">
      <c r="C108" s="96" t="s">
        <v>304</v>
      </c>
    </row>
    <row r="109" spans="2:84" x14ac:dyDescent="0.25">
      <c r="C109" s="22" t="s">
        <v>89</v>
      </c>
      <c r="W109" s="2">
        <f>Sales!W109</f>
        <v>171.6</v>
      </c>
      <c r="X109" s="2">
        <f>Sales!X109</f>
        <v>173.57999999999998</v>
      </c>
      <c r="Y109" s="2">
        <f>Sales!Y109</f>
        <v>175.55999999999997</v>
      </c>
      <c r="Z109" s="2">
        <f>Sales!Z109</f>
        <v>177.53999999999996</v>
      </c>
      <c r="AA109" s="2">
        <f>Sales!AA109</f>
        <v>179.51999999999995</v>
      </c>
      <c r="AB109" s="2">
        <f>Sales!AB109</f>
        <v>181.5</v>
      </c>
      <c r="AC109" s="2">
        <f>Sales!AC109</f>
        <v>182.98</v>
      </c>
      <c r="AD109" s="2">
        <f>Sales!AD109</f>
        <v>184.45999999999998</v>
      </c>
      <c r="AE109" s="2">
        <f>Sales!AE109</f>
        <v>185.93999999999997</v>
      </c>
      <c r="AF109" s="2">
        <f>Sales!AF109</f>
        <v>187.41999999999996</v>
      </c>
      <c r="AG109" s="2">
        <f>Sales!AG109</f>
        <v>188.9</v>
      </c>
      <c r="AH109" s="2">
        <f>Sales!AH109</f>
        <v>189.64000000000001</v>
      </c>
      <c r="AI109" s="2">
        <f>Sales!AI109</f>
        <v>190.38000000000002</v>
      </c>
      <c r="AJ109" s="2">
        <f>Sales!AJ109</f>
        <v>191.12000000000003</v>
      </c>
      <c r="AK109" s="2">
        <f>Sales!AK109</f>
        <v>191.86000000000004</v>
      </c>
      <c r="AL109" s="2">
        <f>Sales!AL109</f>
        <v>192.6</v>
      </c>
      <c r="AM109" s="2">
        <f>Sales!AM109</f>
        <v>193.34</v>
      </c>
      <c r="AN109" s="2">
        <f>Sales!AN109</f>
        <v>194.08</v>
      </c>
      <c r="AO109" s="2">
        <f>Sales!AO109</f>
        <v>194.82000000000002</v>
      </c>
      <c r="AP109" s="2">
        <f>Sales!AP109</f>
        <v>195.56000000000003</v>
      </c>
      <c r="AQ109" s="2">
        <f>Sales!AQ109</f>
        <v>196.3</v>
      </c>
      <c r="AR109" s="2">
        <f>Sales!AR109</f>
        <v>197.06</v>
      </c>
      <c r="AS109" s="2">
        <f>Sales!AS109</f>
        <v>197.82</v>
      </c>
      <c r="AT109" s="2">
        <f>Sales!AT109</f>
        <v>198.57999999999998</v>
      </c>
      <c r="AU109" s="2">
        <f>Sales!AU109</f>
        <v>199.33999999999997</v>
      </c>
      <c r="AV109" s="2">
        <f>Sales!AV109</f>
        <v>200.1</v>
      </c>
      <c r="AW109" s="2">
        <f>Sales!AW109</f>
        <v>200.85999999999999</v>
      </c>
      <c r="AX109" s="2">
        <f>Sales!AX109</f>
        <v>201.61999999999998</v>
      </c>
      <c r="AY109" s="2">
        <f>Sales!AY109</f>
        <v>202.37999999999997</v>
      </c>
      <c r="AZ109" s="2">
        <f>Sales!AZ109</f>
        <v>203.13999999999996</v>
      </c>
      <c r="BA109" s="2">
        <f>Sales!BA109</f>
        <v>203.9</v>
      </c>
      <c r="BB109" s="2">
        <f>Sales!BB109</f>
        <v>204.66</v>
      </c>
      <c r="BC109" s="2">
        <f>Sales!BC109</f>
        <v>205.42</v>
      </c>
      <c r="BD109" s="2">
        <f>Sales!BD109</f>
        <v>206.18</v>
      </c>
      <c r="BE109" s="2">
        <f>Sales!BE109</f>
        <v>206.94</v>
      </c>
      <c r="BF109" s="2">
        <f>Sales!BF109</f>
        <v>207.7</v>
      </c>
      <c r="BG109" s="2">
        <f>Sales!BG109</f>
        <v>208.46</v>
      </c>
      <c r="BH109" s="2">
        <f>Sales!BH109</f>
        <v>209.22</v>
      </c>
      <c r="BI109" s="2">
        <f>Sales!BI109</f>
        <v>209.98</v>
      </c>
      <c r="BJ109" s="2">
        <f>Sales!BJ109</f>
        <v>210.74</v>
      </c>
      <c r="BK109" s="2">
        <f>Sales!BK109</f>
        <v>211.5</v>
      </c>
      <c r="BL109" s="2">
        <f>Sales!BL109</f>
        <v>212.26</v>
      </c>
      <c r="BM109" s="2">
        <f>Sales!BM109</f>
        <v>213.01999999999998</v>
      </c>
      <c r="BN109" s="2">
        <f>Sales!BN109</f>
        <v>213.77999999999997</v>
      </c>
      <c r="BO109" s="2">
        <f>Sales!BO109</f>
        <v>214.53999999999996</v>
      </c>
      <c r="BP109" s="2">
        <f>Sales!BP109</f>
        <v>215.29999999999995</v>
      </c>
      <c r="BQ109" s="2">
        <f>Sales!BQ109</f>
        <v>216.05999999999995</v>
      </c>
      <c r="BR109" s="2">
        <f>Sales!BR109</f>
        <v>216.81999999999994</v>
      </c>
      <c r="BS109" s="2">
        <f>Sales!BS109</f>
        <v>217.57999999999993</v>
      </c>
      <c r="BT109" s="2">
        <f>Sales!BT109</f>
        <v>218.33999999999992</v>
      </c>
      <c r="BU109" s="2">
        <f>Sales!BU109</f>
        <v>219.09999999999991</v>
      </c>
      <c r="BV109" s="2">
        <f>Sales!BV109</f>
        <v>219.8599999999999</v>
      </c>
      <c r="BW109" s="2">
        <f>Sales!BW109</f>
        <v>220.61999999999989</v>
      </c>
      <c r="BX109" s="2">
        <f>Sales!BX109</f>
        <v>221.37999999999988</v>
      </c>
      <c r="BY109" s="2">
        <f>Sales!BY109</f>
        <v>222.13999999999987</v>
      </c>
      <c r="BZ109" s="2">
        <f>Sales!BZ109</f>
        <v>222.89999999999986</v>
      </c>
      <c r="CA109" s="2">
        <f>Sales!CA109</f>
        <v>223.65999999999985</v>
      </c>
      <c r="CB109" s="2">
        <f>Sales!CB109</f>
        <v>224.41999999999985</v>
      </c>
      <c r="CC109" s="2">
        <f>Sales!CC109</f>
        <v>225.17999999999984</v>
      </c>
      <c r="CD109" s="2">
        <f>Sales!CD109</f>
        <v>225.93999999999983</v>
      </c>
      <c r="CE109" s="66">
        <f>Sales!CE109</f>
        <v>226.69999999999982</v>
      </c>
      <c r="CF109" s="38"/>
    </row>
    <row r="110" spans="2:84" x14ac:dyDescent="0.25">
      <c r="C110" s="23" t="s">
        <v>90</v>
      </c>
      <c r="W110" s="21">
        <f>Sales!W110</f>
        <v>212.78399999999999</v>
      </c>
      <c r="X110" s="21">
        <f>Sales!X110</f>
        <v>215.23919999999998</v>
      </c>
      <c r="Y110" s="21">
        <f>Sales!Y110</f>
        <v>217.69439999999997</v>
      </c>
      <c r="Z110" s="21">
        <f>Sales!Z110</f>
        <v>220.14959999999996</v>
      </c>
      <c r="AA110" s="21">
        <f>Sales!AA110</f>
        <v>222.60479999999995</v>
      </c>
      <c r="AB110" s="21">
        <f>Sales!AB110</f>
        <v>225.06</v>
      </c>
      <c r="AC110" s="21">
        <f>Sales!AC110</f>
        <v>226.89519999999999</v>
      </c>
      <c r="AD110" s="21">
        <f>Sales!AD110</f>
        <v>228.73039999999997</v>
      </c>
      <c r="AE110" s="21">
        <f>Sales!AE110</f>
        <v>230.56559999999996</v>
      </c>
      <c r="AF110" s="21">
        <f>Sales!AF110</f>
        <v>232.40079999999995</v>
      </c>
      <c r="AG110" s="21">
        <f>Sales!AG110</f>
        <v>234.23600000000002</v>
      </c>
      <c r="AH110" s="21">
        <f>Sales!AH110</f>
        <v>235.15360000000001</v>
      </c>
      <c r="AI110" s="21">
        <f>Sales!AI110</f>
        <v>236.07120000000003</v>
      </c>
      <c r="AJ110" s="21">
        <f>Sales!AJ110</f>
        <v>236.98880000000003</v>
      </c>
      <c r="AK110" s="21">
        <f>Sales!AK110</f>
        <v>237.90640000000005</v>
      </c>
      <c r="AL110" s="21">
        <f>Sales!AL110</f>
        <v>238.82399999999998</v>
      </c>
      <c r="AM110" s="21">
        <f>Sales!AM110</f>
        <v>239.74160000000001</v>
      </c>
      <c r="AN110" s="21">
        <f>Sales!AN110</f>
        <v>240.65920000000003</v>
      </c>
      <c r="AO110" s="21">
        <f>Sales!AO110</f>
        <v>241.57680000000002</v>
      </c>
      <c r="AP110" s="21">
        <f>Sales!AP110</f>
        <v>242.49440000000004</v>
      </c>
      <c r="AQ110" s="21">
        <f>Sales!AQ110</f>
        <v>243.41200000000001</v>
      </c>
      <c r="AR110" s="21">
        <f>Sales!AR110</f>
        <v>244.3544</v>
      </c>
      <c r="AS110" s="21">
        <f>Sales!AS110</f>
        <v>245.29679999999999</v>
      </c>
      <c r="AT110" s="21">
        <f>Sales!AT110</f>
        <v>246.23919999999998</v>
      </c>
      <c r="AU110" s="21">
        <f>Sales!AU110</f>
        <v>247.18159999999997</v>
      </c>
      <c r="AV110" s="21">
        <f>Sales!AV110</f>
        <v>248.124</v>
      </c>
      <c r="AW110" s="21">
        <f>Sales!AW110</f>
        <v>249.06639999999999</v>
      </c>
      <c r="AX110" s="21">
        <f>Sales!AX110</f>
        <v>250.00879999999998</v>
      </c>
      <c r="AY110" s="21">
        <f>Sales!AY110</f>
        <v>250.95119999999994</v>
      </c>
      <c r="AZ110" s="21">
        <f>Sales!AZ110</f>
        <v>251.89359999999994</v>
      </c>
      <c r="BA110" s="21">
        <f>Sales!BA110</f>
        <v>252.83600000000001</v>
      </c>
      <c r="BB110" s="21">
        <f>Sales!BB110</f>
        <v>253.77840000000009</v>
      </c>
      <c r="BC110" s="21">
        <f>Sales!BC110</f>
        <v>254.72080000000017</v>
      </c>
      <c r="BD110" s="21">
        <f>Sales!BD110</f>
        <v>255.66320000000024</v>
      </c>
      <c r="BE110" s="21">
        <f>Sales!BE110</f>
        <v>256.60560000000032</v>
      </c>
      <c r="BF110" s="21">
        <f>Sales!BF110</f>
        <v>257.5480000000004</v>
      </c>
      <c r="BG110" s="21">
        <f>Sales!BG110</f>
        <v>258.39999999999998</v>
      </c>
      <c r="BH110" s="21">
        <f>Sales!BH110</f>
        <v>259.3</v>
      </c>
      <c r="BI110" s="21">
        <f>Sales!BI110</f>
        <v>260.2</v>
      </c>
      <c r="BJ110" s="21">
        <f>Sales!BJ110</f>
        <v>261.10000000000002</v>
      </c>
      <c r="BK110" s="21">
        <f>Sales!BK110</f>
        <v>262</v>
      </c>
      <c r="BL110" s="21">
        <f>Sales!BL110</f>
        <v>262.89999999999998</v>
      </c>
      <c r="BM110" s="21">
        <f>Sales!BM110</f>
        <v>263.79999999999995</v>
      </c>
      <c r="BN110" s="21">
        <f>Sales!BN110</f>
        <v>264.69999999999993</v>
      </c>
      <c r="BO110" s="21">
        <f>Sales!BO110</f>
        <v>265.59999999999991</v>
      </c>
      <c r="BP110" s="21">
        <f>Sales!BP110</f>
        <v>266.49999999999989</v>
      </c>
      <c r="BQ110" s="21">
        <f>Sales!BQ110</f>
        <v>267.39999999999986</v>
      </c>
      <c r="BR110" s="21">
        <f>Sales!BR110</f>
        <v>268.29999999999984</v>
      </c>
      <c r="BS110" s="21">
        <f>Sales!BS110</f>
        <v>269.19999999999982</v>
      </c>
      <c r="BT110" s="21">
        <f>Sales!BT110</f>
        <v>270.0999999999998</v>
      </c>
      <c r="BU110" s="21">
        <f>Sales!BU110</f>
        <v>270.99999999999977</v>
      </c>
      <c r="BV110" s="21">
        <f>Sales!BV110</f>
        <v>271.89999999999975</v>
      </c>
      <c r="BW110" s="21">
        <f>Sales!BW110</f>
        <v>272.79999999999973</v>
      </c>
      <c r="BX110" s="21">
        <f>Sales!BX110</f>
        <v>273.6999999999997</v>
      </c>
      <c r="BY110" s="21">
        <f>Sales!BY110</f>
        <v>274.59999999999968</v>
      </c>
      <c r="BZ110" s="21">
        <f>Sales!BZ110</f>
        <v>275.49999999999966</v>
      </c>
      <c r="CA110" s="21">
        <f>Sales!CA110</f>
        <v>276.39999999999964</v>
      </c>
      <c r="CB110" s="21">
        <f>Sales!CB110</f>
        <v>277.29999999999961</v>
      </c>
      <c r="CC110" s="21">
        <f>Sales!CC110</f>
        <v>278.19999999999959</v>
      </c>
      <c r="CD110" s="21">
        <f>Sales!CD110</f>
        <v>279.09999999999957</v>
      </c>
      <c r="CE110" s="67">
        <f>Sales!CE110</f>
        <v>279.99999999999955</v>
      </c>
      <c r="CF110" s="1"/>
    </row>
    <row r="111" spans="2:84" x14ac:dyDescent="0.25">
      <c r="C111" s="24" t="s">
        <v>105</v>
      </c>
      <c r="W111" s="52">
        <f ca="1">W78/W109*1000000</f>
        <v>826.09152052109346</v>
      </c>
      <c r="X111" s="52">
        <f t="shared" ref="X111:CE111" ca="1" si="117">X78/X109*1000000</f>
        <v>831.77006737080887</v>
      </c>
      <c r="Y111" s="52">
        <f t="shared" ca="1" si="117"/>
        <v>836.97098297908326</v>
      </c>
      <c r="Z111" s="52">
        <f t="shared" ca="1" si="117"/>
        <v>841.54376300510114</v>
      </c>
      <c r="AA111" s="52">
        <f t="shared" ca="1" si="117"/>
        <v>845.74141891124896</v>
      </c>
      <c r="AB111" s="52">
        <f t="shared" ca="1" si="117"/>
        <v>849.99004490953052</v>
      </c>
      <c r="AC111" s="52">
        <f t="shared" ca="1" si="117"/>
        <v>857.03187132095889</v>
      </c>
      <c r="AD111" s="52">
        <f t="shared" ca="1" si="117"/>
        <v>864.47428291613551</v>
      </c>
      <c r="AE111" s="52">
        <f t="shared" ca="1" si="117"/>
        <v>872.27406363603836</v>
      </c>
      <c r="AF111" s="52">
        <f t="shared" ca="1" si="117"/>
        <v>881.74312439351888</v>
      </c>
      <c r="AG111" s="52">
        <f t="shared" ca="1" si="117"/>
        <v>892.09125145197606</v>
      </c>
      <c r="AH111" s="52">
        <f t="shared" ca="1" si="117"/>
        <v>906.30117253858953</v>
      </c>
      <c r="AI111" s="52">
        <f t="shared" ca="1" si="117"/>
        <v>921.17471042912246</v>
      </c>
      <c r="AJ111" s="52">
        <f t="shared" ca="1" si="117"/>
        <v>939.88004108336077</v>
      </c>
      <c r="AK111" s="52">
        <f t="shared" ca="1" si="117"/>
        <v>962.39185163312652</v>
      </c>
      <c r="AL111" s="52">
        <f t="shared" ca="1" si="117"/>
        <v>987.6460923075457</v>
      </c>
      <c r="AM111" s="52">
        <f t="shared" ca="1" si="117"/>
        <v>1013.0228157653046</v>
      </c>
      <c r="AN111" s="52">
        <f t="shared" ca="1" si="117"/>
        <v>1038.1464002230834</v>
      </c>
      <c r="AO111" s="52">
        <f t="shared" ca="1" si="117"/>
        <v>1062.7706013915613</v>
      </c>
      <c r="AP111" s="52">
        <f t="shared" ca="1" si="117"/>
        <v>1085.7229868788436</v>
      </c>
      <c r="AQ111" s="52">
        <f t="shared" ca="1" si="117"/>
        <v>1107.4630275290201</v>
      </c>
      <c r="AR111" s="52">
        <f t="shared" ca="1" si="117"/>
        <v>1126.3365693018031</v>
      </c>
      <c r="AS111" s="52">
        <f t="shared" ca="1" si="117"/>
        <v>1140.1132210019882</v>
      </c>
      <c r="AT111" s="52">
        <f t="shared" ca="1" si="117"/>
        <v>1146.4573355508235</v>
      </c>
      <c r="AU111" s="52">
        <f t="shared" si="117"/>
        <v>0</v>
      </c>
      <c r="AV111" s="52">
        <f t="shared" si="117"/>
        <v>0</v>
      </c>
      <c r="AW111" s="52">
        <f t="shared" si="117"/>
        <v>0</v>
      </c>
      <c r="AX111" s="52">
        <f t="shared" si="117"/>
        <v>0</v>
      </c>
      <c r="AY111" s="52">
        <f t="shared" si="117"/>
        <v>0</v>
      </c>
      <c r="AZ111" s="52">
        <f t="shared" si="117"/>
        <v>0</v>
      </c>
      <c r="BA111" s="52">
        <f t="shared" si="117"/>
        <v>0</v>
      </c>
      <c r="BB111" s="52">
        <f t="shared" si="117"/>
        <v>0</v>
      </c>
      <c r="BC111" s="52">
        <f t="shared" si="117"/>
        <v>0</v>
      </c>
      <c r="BD111" s="52">
        <f t="shared" si="117"/>
        <v>0</v>
      </c>
      <c r="BE111" s="52">
        <f t="shared" si="117"/>
        <v>0</v>
      </c>
      <c r="BF111" s="52">
        <f t="shared" si="117"/>
        <v>0</v>
      </c>
      <c r="BG111" s="52">
        <f t="shared" si="117"/>
        <v>0</v>
      </c>
      <c r="BH111" s="52">
        <f t="shared" si="117"/>
        <v>0</v>
      </c>
      <c r="BI111" s="52">
        <f t="shared" si="117"/>
        <v>0</v>
      </c>
      <c r="BJ111" s="52">
        <f t="shared" si="117"/>
        <v>0</v>
      </c>
      <c r="BK111" s="52">
        <f t="shared" si="117"/>
        <v>0</v>
      </c>
      <c r="BL111" s="52">
        <f t="shared" si="117"/>
        <v>0</v>
      </c>
      <c r="BM111" s="52">
        <f t="shared" si="117"/>
        <v>0</v>
      </c>
      <c r="BN111" s="52">
        <f t="shared" si="117"/>
        <v>0</v>
      </c>
      <c r="BO111" s="52">
        <f t="shared" si="117"/>
        <v>0</v>
      </c>
      <c r="BP111" s="52">
        <f t="shared" si="117"/>
        <v>0</v>
      </c>
      <c r="BQ111" s="52">
        <f t="shared" si="117"/>
        <v>0</v>
      </c>
      <c r="BR111" s="52">
        <f t="shared" si="117"/>
        <v>0</v>
      </c>
      <c r="BS111" s="52">
        <f t="shared" si="117"/>
        <v>0</v>
      </c>
      <c r="BT111" s="52">
        <f t="shared" si="117"/>
        <v>0</v>
      </c>
      <c r="BU111" s="52">
        <f t="shared" si="117"/>
        <v>0</v>
      </c>
      <c r="BV111" s="52">
        <f t="shared" si="117"/>
        <v>0</v>
      </c>
      <c r="BW111" s="52">
        <f t="shared" si="117"/>
        <v>0</v>
      </c>
      <c r="BX111" s="52">
        <f t="shared" si="117"/>
        <v>0</v>
      </c>
      <c r="BY111" s="52">
        <f t="shared" si="117"/>
        <v>0</v>
      </c>
      <c r="BZ111" s="52">
        <f t="shared" si="117"/>
        <v>0</v>
      </c>
      <c r="CA111" s="52">
        <f t="shared" si="117"/>
        <v>0</v>
      </c>
      <c r="CB111" s="52">
        <f t="shared" si="117"/>
        <v>0</v>
      </c>
      <c r="CC111" s="52">
        <f t="shared" si="117"/>
        <v>0</v>
      </c>
      <c r="CD111" s="52">
        <f t="shared" si="117"/>
        <v>0</v>
      </c>
      <c r="CE111" s="52">
        <f t="shared" si="117"/>
        <v>0</v>
      </c>
    </row>
    <row r="112" spans="2:84" x14ac:dyDescent="0.25">
      <c r="C112" s="24" t="s">
        <v>106</v>
      </c>
      <c r="W112" s="52">
        <f ca="1">W81/W109*1000000</f>
        <v>548.10089373441656</v>
      </c>
      <c r="X112" s="52">
        <f t="shared" ref="X112:CE112" ca="1" si="118">X81/X109*1000000</f>
        <v>607.74614556448557</v>
      </c>
      <c r="Y112" s="52">
        <f t="shared" ca="1" si="118"/>
        <v>674.88937580461618</v>
      </c>
      <c r="Z112" s="52">
        <f t="shared" ca="1" si="118"/>
        <v>750.28947797045259</v>
      </c>
      <c r="AA112" s="52">
        <f t="shared" ca="1" si="118"/>
        <v>838.93807510691579</v>
      </c>
      <c r="AB112" s="52">
        <f t="shared" ca="1" si="118"/>
        <v>946.36623962775332</v>
      </c>
      <c r="AC112" s="52">
        <f t="shared" ca="1" si="118"/>
        <v>1071.5298726784786</v>
      </c>
      <c r="AD112" s="52">
        <f t="shared" ca="1" si="118"/>
        <v>1212.9679611521199</v>
      </c>
      <c r="AE112" s="52">
        <f t="shared" ca="1" si="118"/>
        <v>1365.0256541185329</v>
      </c>
      <c r="AF112" s="52">
        <f t="shared" ca="1" si="118"/>
        <v>1523.8651758190165</v>
      </c>
      <c r="AG112" s="52">
        <f t="shared" ca="1" si="118"/>
        <v>1683.2581274748545</v>
      </c>
      <c r="AH112" s="52">
        <f t="shared" ca="1" si="118"/>
        <v>1849.9452604935666</v>
      </c>
      <c r="AI112" s="52">
        <f t="shared" ca="1" si="118"/>
        <v>2015.7014812480302</v>
      </c>
      <c r="AJ112" s="52">
        <f t="shared" ca="1" si="118"/>
        <v>2182.2375758685639</v>
      </c>
      <c r="AK112" s="52">
        <f t="shared" ca="1" si="118"/>
        <v>2375.5006786094018</v>
      </c>
      <c r="AL112" s="52">
        <f t="shared" ca="1" si="118"/>
        <v>2681.9885835514015</v>
      </c>
      <c r="AM112" s="52">
        <f t="shared" ca="1" si="118"/>
        <v>3118.22762853005</v>
      </c>
      <c r="AN112" s="52">
        <f t="shared" ca="1" si="118"/>
        <v>3700.1725904884579</v>
      </c>
      <c r="AO112" s="52">
        <f t="shared" ca="1" si="118"/>
        <v>4337.2574089826503</v>
      </c>
      <c r="AP112" s="52">
        <f t="shared" ca="1" si="118"/>
        <v>5014.3070277664137</v>
      </c>
      <c r="AQ112" s="52">
        <f t="shared" ca="1" si="118"/>
        <v>5633.7971861436572</v>
      </c>
      <c r="AR112" s="52">
        <f t="shared" ca="1" si="118"/>
        <v>6157.620005785041</v>
      </c>
      <c r="AS112" s="52">
        <f t="shared" ca="1" si="118"/>
        <v>6533.7884650187034</v>
      </c>
      <c r="AT112" s="52">
        <f t="shared" ca="1" si="118"/>
        <v>6780.5414001913587</v>
      </c>
      <c r="AU112" s="52">
        <f t="shared" si="118"/>
        <v>0</v>
      </c>
      <c r="AV112" s="52">
        <f t="shared" si="118"/>
        <v>0</v>
      </c>
      <c r="AW112" s="52">
        <f t="shared" si="118"/>
        <v>0</v>
      </c>
      <c r="AX112" s="52">
        <f t="shared" si="118"/>
        <v>0</v>
      </c>
      <c r="AY112" s="52">
        <f t="shared" si="118"/>
        <v>0</v>
      </c>
      <c r="AZ112" s="52">
        <f t="shared" si="118"/>
        <v>0</v>
      </c>
      <c r="BA112" s="52">
        <f t="shared" si="118"/>
        <v>0</v>
      </c>
      <c r="BB112" s="52">
        <f t="shared" si="118"/>
        <v>0</v>
      </c>
      <c r="BC112" s="52">
        <f t="shared" si="118"/>
        <v>0</v>
      </c>
      <c r="BD112" s="52">
        <f t="shared" si="118"/>
        <v>0</v>
      </c>
      <c r="BE112" s="52">
        <f t="shared" si="118"/>
        <v>0</v>
      </c>
      <c r="BF112" s="52">
        <f t="shared" si="118"/>
        <v>0</v>
      </c>
      <c r="BG112" s="52">
        <f t="shared" si="118"/>
        <v>0</v>
      </c>
      <c r="BH112" s="52">
        <f t="shared" si="118"/>
        <v>0</v>
      </c>
      <c r="BI112" s="52">
        <f t="shared" si="118"/>
        <v>0</v>
      </c>
      <c r="BJ112" s="52">
        <f t="shared" si="118"/>
        <v>0</v>
      </c>
      <c r="BK112" s="52">
        <f t="shared" si="118"/>
        <v>0</v>
      </c>
      <c r="BL112" s="52">
        <f t="shared" si="118"/>
        <v>0</v>
      </c>
      <c r="BM112" s="52">
        <f t="shared" si="118"/>
        <v>0</v>
      </c>
      <c r="BN112" s="52">
        <f t="shared" si="118"/>
        <v>0</v>
      </c>
      <c r="BO112" s="52">
        <f t="shared" si="118"/>
        <v>0</v>
      </c>
      <c r="BP112" s="52">
        <f t="shared" si="118"/>
        <v>0</v>
      </c>
      <c r="BQ112" s="52">
        <f t="shared" si="118"/>
        <v>0</v>
      </c>
      <c r="BR112" s="52">
        <f t="shared" si="118"/>
        <v>0</v>
      </c>
      <c r="BS112" s="52">
        <f t="shared" si="118"/>
        <v>0</v>
      </c>
      <c r="BT112" s="52">
        <f t="shared" si="118"/>
        <v>0</v>
      </c>
      <c r="BU112" s="52">
        <f t="shared" si="118"/>
        <v>0</v>
      </c>
      <c r="BV112" s="52">
        <f t="shared" si="118"/>
        <v>0</v>
      </c>
      <c r="BW112" s="52">
        <f t="shared" si="118"/>
        <v>0</v>
      </c>
      <c r="BX112" s="52">
        <f t="shared" si="118"/>
        <v>0</v>
      </c>
      <c r="BY112" s="52">
        <f t="shared" si="118"/>
        <v>0</v>
      </c>
      <c r="BZ112" s="52">
        <f t="shared" si="118"/>
        <v>0</v>
      </c>
      <c r="CA112" s="52">
        <f t="shared" si="118"/>
        <v>0</v>
      </c>
      <c r="CB112" s="52">
        <f t="shared" si="118"/>
        <v>0</v>
      </c>
      <c r="CC112" s="52">
        <f t="shared" si="118"/>
        <v>0</v>
      </c>
      <c r="CD112" s="52">
        <f t="shared" si="118"/>
        <v>0</v>
      </c>
      <c r="CE112" s="52">
        <f t="shared" si="118"/>
        <v>0</v>
      </c>
    </row>
    <row r="113" spans="2:83" x14ac:dyDescent="0.25">
      <c r="C113" s="24" t="s">
        <v>107</v>
      </c>
      <c r="W113" s="52">
        <f ca="1">(W88+W100)/W109*1000000</f>
        <v>627.08287467766218</v>
      </c>
      <c r="X113" s="52">
        <f t="shared" ref="X113:CE113" ca="1" si="119">(X88+X100)/X109*1000000</f>
        <v>726.96885211054018</v>
      </c>
      <c r="Y113" s="52">
        <f t="shared" ca="1" si="119"/>
        <v>857.1563501050714</v>
      </c>
      <c r="Z113" s="52">
        <f t="shared" ca="1" si="119"/>
        <v>998.79490682600419</v>
      </c>
      <c r="AA113" s="52">
        <f t="shared" ca="1" si="119"/>
        <v>1116.1591092841425</v>
      </c>
      <c r="AB113" s="52">
        <f t="shared" ca="1" si="119"/>
        <v>1212.2789770211339</v>
      </c>
      <c r="AC113" s="52">
        <f t="shared" ca="1" si="119"/>
        <v>1300.9535929544934</v>
      </c>
      <c r="AD113" s="52">
        <f t="shared" ca="1" si="119"/>
        <v>1383.9683444878349</v>
      </c>
      <c r="AE113" s="52">
        <f t="shared" ca="1" si="119"/>
        <v>1470.3212397477998</v>
      </c>
      <c r="AF113" s="52">
        <f t="shared" ca="1" si="119"/>
        <v>1560.8828213982251</v>
      </c>
      <c r="AG113" s="52">
        <f t="shared" ca="1" si="119"/>
        <v>1653.7603047794719</v>
      </c>
      <c r="AH113" s="52">
        <f t="shared" ca="1" si="119"/>
        <v>1754.3011521911271</v>
      </c>
      <c r="AI113" s="52">
        <f t="shared" ca="1" si="119"/>
        <v>1855.2235514262582</v>
      </c>
      <c r="AJ113" s="52">
        <f t="shared" ca="1" si="119"/>
        <v>1955.6029827295013</v>
      </c>
      <c r="AK113" s="52">
        <f t="shared" ca="1" si="119"/>
        <v>2055.2711519621403</v>
      </c>
      <c r="AL113" s="52">
        <f t="shared" ca="1" si="119"/>
        <v>2175.1495344425921</v>
      </c>
      <c r="AM113" s="52">
        <f t="shared" ca="1" si="119"/>
        <v>2314.0201291966087</v>
      </c>
      <c r="AN113" s="52">
        <f t="shared" ca="1" si="119"/>
        <v>2528.5272602399004</v>
      </c>
      <c r="AO113" s="52">
        <f t="shared" ca="1" si="119"/>
        <v>2862.4468313707648</v>
      </c>
      <c r="AP113" s="52">
        <f t="shared" ca="1" si="119"/>
        <v>3320.2823524139289</v>
      </c>
      <c r="AQ113" s="52">
        <f t="shared" ca="1" si="119"/>
        <v>3981.5639687660478</v>
      </c>
      <c r="AR113" s="52">
        <f t="shared" ca="1" si="119"/>
        <v>4660.908251093756</v>
      </c>
      <c r="AS113" s="52">
        <f t="shared" ca="1" si="119"/>
        <v>5255.9352409077528</v>
      </c>
      <c r="AT113" s="52">
        <f t="shared" ca="1" si="119"/>
        <v>5654.9791995501946</v>
      </c>
      <c r="AU113" s="52">
        <f t="shared" si="119"/>
        <v>0</v>
      </c>
      <c r="AV113" s="52">
        <f t="shared" si="119"/>
        <v>0</v>
      </c>
      <c r="AW113" s="52">
        <f t="shared" si="119"/>
        <v>0</v>
      </c>
      <c r="AX113" s="52">
        <f t="shared" si="119"/>
        <v>0</v>
      </c>
      <c r="AY113" s="52">
        <f t="shared" si="119"/>
        <v>0</v>
      </c>
      <c r="AZ113" s="52">
        <f t="shared" si="119"/>
        <v>0</v>
      </c>
      <c r="BA113" s="52">
        <f t="shared" si="119"/>
        <v>0</v>
      </c>
      <c r="BB113" s="52">
        <f t="shared" si="119"/>
        <v>0</v>
      </c>
      <c r="BC113" s="52">
        <f t="shared" si="119"/>
        <v>0</v>
      </c>
      <c r="BD113" s="52">
        <f t="shared" si="119"/>
        <v>0</v>
      </c>
      <c r="BE113" s="52">
        <f t="shared" si="119"/>
        <v>0</v>
      </c>
      <c r="BF113" s="52">
        <f t="shared" si="119"/>
        <v>0</v>
      </c>
      <c r="BG113" s="52">
        <f t="shared" si="119"/>
        <v>0</v>
      </c>
      <c r="BH113" s="52">
        <f t="shared" si="119"/>
        <v>0</v>
      </c>
      <c r="BI113" s="52">
        <f t="shared" si="119"/>
        <v>0</v>
      </c>
      <c r="BJ113" s="52">
        <f t="shared" si="119"/>
        <v>0</v>
      </c>
      <c r="BK113" s="52">
        <f t="shared" si="119"/>
        <v>0</v>
      </c>
      <c r="BL113" s="52">
        <f t="shared" si="119"/>
        <v>0</v>
      </c>
      <c r="BM113" s="52">
        <f t="shared" si="119"/>
        <v>0</v>
      </c>
      <c r="BN113" s="52">
        <f t="shared" si="119"/>
        <v>0</v>
      </c>
      <c r="BO113" s="52">
        <f t="shared" si="119"/>
        <v>0</v>
      </c>
      <c r="BP113" s="52">
        <f t="shared" si="119"/>
        <v>0</v>
      </c>
      <c r="BQ113" s="52">
        <f t="shared" si="119"/>
        <v>0</v>
      </c>
      <c r="BR113" s="52">
        <f t="shared" si="119"/>
        <v>0</v>
      </c>
      <c r="BS113" s="52">
        <f t="shared" si="119"/>
        <v>0</v>
      </c>
      <c r="BT113" s="52">
        <f t="shared" si="119"/>
        <v>0</v>
      </c>
      <c r="BU113" s="52">
        <f t="shared" si="119"/>
        <v>0</v>
      </c>
      <c r="BV113" s="52">
        <f t="shared" si="119"/>
        <v>0</v>
      </c>
      <c r="BW113" s="52">
        <f t="shared" si="119"/>
        <v>0</v>
      </c>
      <c r="BX113" s="52">
        <f t="shared" si="119"/>
        <v>0</v>
      </c>
      <c r="BY113" s="52">
        <f t="shared" si="119"/>
        <v>0</v>
      </c>
      <c r="BZ113" s="52">
        <f t="shared" si="119"/>
        <v>0</v>
      </c>
      <c r="CA113" s="52">
        <f t="shared" si="119"/>
        <v>0</v>
      </c>
      <c r="CB113" s="52">
        <f t="shared" si="119"/>
        <v>0</v>
      </c>
      <c r="CC113" s="52">
        <f t="shared" si="119"/>
        <v>0</v>
      </c>
      <c r="CD113" s="52">
        <f t="shared" si="119"/>
        <v>0</v>
      </c>
      <c r="CE113" s="52">
        <f t="shared" si="119"/>
        <v>0</v>
      </c>
    </row>
    <row r="114" spans="2:83" x14ac:dyDescent="0.25">
      <c r="C114" s="24" t="s">
        <v>108</v>
      </c>
      <c r="W114" s="52">
        <f ca="1">(W91+W99)/W109*1000000</f>
        <v>7816.3068668481146</v>
      </c>
      <c r="X114" s="52">
        <f t="shared" ref="X114:CE114" ca="1" si="120">(X91+X99)/X109*1000000</f>
        <v>7749.0381352399954</v>
      </c>
      <c r="Y114" s="52">
        <f t="shared" ca="1" si="120"/>
        <v>7625.9710547354507</v>
      </c>
      <c r="Z114" s="52">
        <f t="shared" ca="1" si="120"/>
        <v>7490.1045799295525</v>
      </c>
      <c r="AA114" s="52">
        <f t="shared" ca="1" si="120"/>
        <v>7354.7813724712742</v>
      </c>
      <c r="AB114" s="52">
        <f t="shared" ca="1" si="120"/>
        <v>7222.1006674747759</v>
      </c>
      <c r="AC114" s="52">
        <f t="shared" ca="1" si="120"/>
        <v>7113.5663579953134</v>
      </c>
      <c r="AD114" s="52">
        <f t="shared" ca="1" si="120"/>
        <v>7008.9335238125168</v>
      </c>
      <c r="AE114" s="52">
        <f t="shared" ca="1" si="120"/>
        <v>6906.8133690142622</v>
      </c>
      <c r="AF114" s="52">
        <f t="shared" ca="1" si="120"/>
        <v>6806.0722551581166</v>
      </c>
      <c r="AG114" s="52">
        <f t="shared" ca="1" si="120"/>
        <v>6706.1535507225799</v>
      </c>
      <c r="AH114" s="52">
        <f t="shared" ca="1" si="120"/>
        <v>6632.6272129055405</v>
      </c>
      <c r="AI114" s="52">
        <f t="shared" ca="1" si="120"/>
        <v>6558.913640150141</v>
      </c>
      <c r="AJ114" s="52">
        <f t="shared" ca="1" si="120"/>
        <v>6485.4060126710838</v>
      </c>
      <c r="AK114" s="52">
        <f t="shared" ca="1" si="120"/>
        <v>6412.333987611325</v>
      </c>
      <c r="AL114" s="52">
        <f t="shared" ca="1" si="120"/>
        <v>6339.5644068754882</v>
      </c>
      <c r="AM114" s="52">
        <f t="shared" ca="1" si="120"/>
        <v>6264.3612402368417</v>
      </c>
      <c r="AN114" s="52">
        <f t="shared" ca="1" si="120"/>
        <v>6181.5608837180644</v>
      </c>
      <c r="AO114" s="52">
        <f t="shared" ca="1" si="120"/>
        <v>5754.0157024473692</v>
      </c>
      <c r="AP114" s="52">
        <f t="shared" ca="1" si="120"/>
        <v>4938.6803028702816</v>
      </c>
      <c r="AQ114" s="52">
        <f t="shared" ca="1" si="120"/>
        <v>4007.2879745598107</v>
      </c>
      <c r="AR114" s="52">
        <f t="shared" ca="1" si="120"/>
        <v>3185.9664921420081</v>
      </c>
      <c r="AS114" s="52">
        <f t="shared" ca="1" si="120"/>
        <v>2624.3735415372898</v>
      </c>
      <c r="AT114" s="52">
        <f t="shared" ca="1" si="120"/>
        <v>2223.6042285574244</v>
      </c>
      <c r="AU114" s="52">
        <f t="shared" si="120"/>
        <v>0</v>
      </c>
      <c r="AV114" s="52">
        <f t="shared" si="120"/>
        <v>0</v>
      </c>
      <c r="AW114" s="52">
        <f t="shared" si="120"/>
        <v>0</v>
      </c>
      <c r="AX114" s="52">
        <f t="shared" si="120"/>
        <v>0</v>
      </c>
      <c r="AY114" s="52">
        <f t="shared" si="120"/>
        <v>0</v>
      </c>
      <c r="AZ114" s="52">
        <f t="shared" si="120"/>
        <v>0</v>
      </c>
      <c r="BA114" s="52">
        <f t="shared" si="120"/>
        <v>0</v>
      </c>
      <c r="BB114" s="52">
        <f t="shared" si="120"/>
        <v>0</v>
      </c>
      <c r="BC114" s="52">
        <f t="shared" si="120"/>
        <v>0</v>
      </c>
      <c r="BD114" s="52">
        <f t="shared" si="120"/>
        <v>0</v>
      </c>
      <c r="BE114" s="52">
        <f t="shared" si="120"/>
        <v>0</v>
      </c>
      <c r="BF114" s="52">
        <f t="shared" si="120"/>
        <v>0</v>
      </c>
      <c r="BG114" s="52">
        <f t="shared" si="120"/>
        <v>0</v>
      </c>
      <c r="BH114" s="52">
        <f t="shared" si="120"/>
        <v>0</v>
      </c>
      <c r="BI114" s="52">
        <f t="shared" si="120"/>
        <v>0</v>
      </c>
      <c r="BJ114" s="52">
        <f t="shared" si="120"/>
        <v>0</v>
      </c>
      <c r="BK114" s="52">
        <f t="shared" si="120"/>
        <v>0</v>
      </c>
      <c r="BL114" s="52">
        <f t="shared" si="120"/>
        <v>0</v>
      </c>
      <c r="BM114" s="52">
        <f t="shared" si="120"/>
        <v>0</v>
      </c>
      <c r="BN114" s="52">
        <f t="shared" si="120"/>
        <v>0</v>
      </c>
      <c r="BO114" s="52">
        <f t="shared" si="120"/>
        <v>0</v>
      </c>
      <c r="BP114" s="52">
        <f t="shared" si="120"/>
        <v>0</v>
      </c>
      <c r="BQ114" s="52">
        <f t="shared" si="120"/>
        <v>0</v>
      </c>
      <c r="BR114" s="52">
        <f t="shared" si="120"/>
        <v>0</v>
      </c>
      <c r="BS114" s="52">
        <f t="shared" si="120"/>
        <v>0</v>
      </c>
      <c r="BT114" s="52">
        <f t="shared" si="120"/>
        <v>0</v>
      </c>
      <c r="BU114" s="52">
        <f t="shared" si="120"/>
        <v>0</v>
      </c>
      <c r="BV114" s="52">
        <f t="shared" si="120"/>
        <v>0</v>
      </c>
      <c r="BW114" s="52">
        <f t="shared" si="120"/>
        <v>0</v>
      </c>
      <c r="BX114" s="52">
        <f t="shared" si="120"/>
        <v>0</v>
      </c>
      <c r="BY114" s="52">
        <f t="shared" si="120"/>
        <v>0</v>
      </c>
      <c r="BZ114" s="52">
        <f t="shared" si="120"/>
        <v>0</v>
      </c>
      <c r="CA114" s="52">
        <f t="shared" si="120"/>
        <v>0</v>
      </c>
      <c r="CB114" s="52">
        <f t="shared" si="120"/>
        <v>0</v>
      </c>
      <c r="CC114" s="52">
        <f t="shared" si="120"/>
        <v>0</v>
      </c>
      <c r="CD114" s="52">
        <f t="shared" si="120"/>
        <v>0</v>
      </c>
      <c r="CE114" s="52">
        <f t="shared" si="120"/>
        <v>0</v>
      </c>
    </row>
    <row r="115" spans="2:83" x14ac:dyDescent="0.25">
      <c r="C115" s="24" t="s">
        <v>113</v>
      </c>
      <c r="W115" s="52">
        <f>W98/W109*1000000</f>
        <v>0</v>
      </c>
      <c r="X115" s="52">
        <f t="shared" ref="X115:CE115" si="121">X98/X109*1000000</f>
        <v>0</v>
      </c>
      <c r="Y115" s="52">
        <f t="shared" si="121"/>
        <v>0</v>
      </c>
      <c r="Z115" s="52">
        <f t="shared" si="121"/>
        <v>0</v>
      </c>
      <c r="AA115" s="52">
        <f t="shared" si="121"/>
        <v>0</v>
      </c>
      <c r="AB115" s="52">
        <f t="shared" si="121"/>
        <v>0</v>
      </c>
      <c r="AC115" s="52">
        <f t="shared" si="121"/>
        <v>0</v>
      </c>
      <c r="AD115" s="52">
        <f t="shared" si="121"/>
        <v>0</v>
      </c>
      <c r="AE115" s="52">
        <f t="shared" si="121"/>
        <v>0</v>
      </c>
      <c r="AF115" s="52">
        <f t="shared" si="121"/>
        <v>0</v>
      </c>
      <c r="AG115" s="52">
        <f t="shared" si="121"/>
        <v>0</v>
      </c>
      <c r="AH115" s="52">
        <f t="shared" si="121"/>
        <v>0</v>
      </c>
      <c r="AI115" s="52">
        <f t="shared" si="121"/>
        <v>0</v>
      </c>
      <c r="AJ115" s="52">
        <f t="shared" si="121"/>
        <v>0</v>
      </c>
      <c r="AK115" s="52">
        <f t="shared" si="121"/>
        <v>0</v>
      </c>
      <c r="AL115" s="52">
        <f t="shared" si="121"/>
        <v>0</v>
      </c>
      <c r="AM115" s="52">
        <f t="shared" si="121"/>
        <v>0</v>
      </c>
      <c r="AN115" s="52">
        <f t="shared" si="121"/>
        <v>0</v>
      </c>
      <c r="AO115" s="52">
        <f t="shared" si="121"/>
        <v>0</v>
      </c>
      <c r="AP115" s="52">
        <f t="shared" ca="1" si="121"/>
        <v>14.659250140621799</v>
      </c>
      <c r="AQ115" s="52">
        <f t="shared" ca="1" si="121"/>
        <v>36.154611362710135</v>
      </c>
      <c r="AR115" s="52">
        <f t="shared" ca="1" si="121"/>
        <v>75.306318948543591</v>
      </c>
      <c r="AS115" s="52">
        <f t="shared" ca="1" si="121"/>
        <v>150.26119230613691</v>
      </c>
      <c r="AT115" s="52">
        <f t="shared" ca="1" si="121"/>
        <v>319.91975683351802</v>
      </c>
      <c r="AU115" s="52">
        <f t="shared" si="121"/>
        <v>0</v>
      </c>
      <c r="AV115" s="52">
        <f t="shared" si="121"/>
        <v>0</v>
      </c>
      <c r="AW115" s="52">
        <f t="shared" si="121"/>
        <v>0</v>
      </c>
      <c r="AX115" s="52">
        <f t="shared" si="121"/>
        <v>0</v>
      </c>
      <c r="AY115" s="52">
        <f t="shared" si="121"/>
        <v>0</v>
      </c>
      <c r="AZ115" s="52">
        <f t="shared" si="121"/>
        <v>0</v>
      </c>
      <c r="BA115" s="52">
        <f t="shared" si="121"/>
        <v>0</v>
      </c>
      <c r="BB115" s="52">
        <f t="shared" si="121"/>
        <v>0</v>
      </c>
      <c r="BC115" s="52">
        <f t="shared" si="121"/>
        <v>0</v>
      </c>
      <c r="BD115" s="52">
        <f t="shared" si="121"/>
        <v>0</v>
      </c>
      <c r="BE115" s="52">
        <f t="shared" si="121"/>
        <v>0</v>
      </c>
      <c r="BF115" s="52">
        <f t="shared" si="121"/>
        <v>0</v>
      </c>
      <c r="BG115" s="52">
        <f t="shared" si="121"/>
        <v>0</v>
      </c>
      <c r="BH115" s="52">
        <f t="shared" si="121"/>
        <v>0</v>
      </c>
      <c r="BI115" s="52">
        <f t="shared" si="121"/>
        <v>0</v>
      </c>
      <c r="BJ115" s="52">
        <f t="shared" si="121"/>
        <v>0</v>
      </c>
      <c r="BK115" s="52">
        <f t="shared" si="121"/>
        <v>0</v>
      </c>
      <c r="BL115" s="52">
        <f t="shared" si="121"/>
        <v>0</v>
      </c>
      <c r="BM115" s="52">
        <f t="shared" si="121"/>
        <v>0</v>
      </c>
      <c r="BN115" s="52">
        <f t="shared" si="121"/>
        <v>0</v>
      </c>
      <c r="BO115" s="52">
        <f t="shared" si="121"/>
        <v>0</v>
      </c>
      <c r="BP115" s="52">
        <f t="shared" si="121"/>
        <v>0</v>
      </c>
      <c r="BQ115" s="52">
        <f t="shared" si="121"/>
        <v>0</v>
      </c>
      <c r="BR115" s="52">
        <f t="shared" si="121"/>
        <v>0</v>
      </c>
      <c r="BS115" s="52">
        <f t="shared" si="121"/>
        <v>0</v>
      </c>
      <c r="BT115" s="52">
        <f t="shared" si="121"/>
        <v>0</v>
      </c>
      <c r="BU115" s="52">
        <f t="shared" si="121"/>
        <v>0</v>
      </c>
      <c r="BV115" s="52">
        <f t="shared" si="121"/>
        <v>0</v>
      </c>
      <c r="BW115" s="52">
        <f t="shared" si="121"/>
        <v>0</v>
      </c>
      <c r="BX115" s="52">
        <f t="shared" si="121"/>
        <v>0</v>
      </c>
      <c r="BY115" s="52">
        <f t="shared" si="121"/>
        <v>0</v>
      </c>
      <c r="BZ115" s="52">
        <f t="shared" si="121"/>
        <v>0</v>
      </c>
      <c r="CA115" s="52">
        <f t="shared" si="121"/>
        <v>0</v>
      </c>
      <c r="CB115" s="52">
        <f t="shared" si="121"/>
        <v>0</v>
      </c>
      <c r="CC115" s="52">
        <f t="shared" si="121"/>
        <v>0</v>
      </c>
      <c r="CD115" s="52">
        <f t="shared" si="121"/>
        <v>0</v>
      </c>
      <c r="CE115" s="52">
        <f t="shared" si="121"/>
        <v>0</v>
      </c>
    </row>
    <row r="116" spans="2:83" x14ac:dyDescent="0.25">
      <c r="C116" s="25" t="s">
        <v>109</v>
      </c>
      <c r="W116" s="6">
        <f ca="1">SUM(W111:W115)</f>
        <v>9817.5821557812869</v>
      </c>
      <c r="X116" s="6">
        <f t="shared" ref="X116:CE116" ca="1" si="122">SUM(X111:X115)</f>
        <v>9915.5232002858302</v>
      </c>
      <c r="Y116" s="6">
        <f t="shared" ca="1" si="122"/>
        <v>9994.9877636242218</v>
      </c>
      <c r="Z116" s="6">
        <f t="shared" ca="1" si="122"/>
        <v>10080.732727731111</v>
      </c>
      <c r="AA116" s="6">
        <f t="shared" ca="1" si="122"/>
        <v>10155.619975773581</v>
      </c>
      <c r="AB116" s="6">
        <f t="shared" ca="1" si="122"/>
        <v>10230.735929033193</v>
      </c>
      <c r="AC116" s="6">
        <f t="shared" ca="1" si="122"/>
        <v>10343.081694949244</v>
      </c>
      <c r="AD116" s="6">
        <f t="shared" ca="1" si="122"/>
        <v>10470.344112368606</v>
      </c>
      <c r="AE116" s="6">
        <f t="shared" ca="1" si="122"/>
        <v>10614.434326516634</v>
      </c>
      <c r="AF116" s="6">
        <f t="shared" ca="1" si="122"/>
        <v>10772.563376768878</v>
      </c>
      <c r="AG116" s="6">
        <f t="shared" ca="1" si="122"/>
        <v>10935.263234428883</v>
      </c>
      <c r="AH116" s="6">
        <f t="shared" ca="1" si="122"/>
        <v>11143.174798128824</v>
      </c>
      <c r="AI116" s="6">
        <f t="shared" ca="1" si="122"/>
        <v>11351.013383253552</v>
      </c>
      <c r="AJ116" s="6">
        <f t="shared" ca="1" si="122"/>
        <v>11563.126612352509</v>
      </c>
      <c r="AK116" s="6">
        <f t="shared" ca="1" si="122"/>
        <v>11805.497669815994</v>
      </c>
      <c r="AL116" s="6">
        <f t="shared" ca="1" si="122"/>
        <v>12184.348617177027</v>
      </c>
      <c r="AM116" s="6">
        <f t="shared" ca="1" si="122"/>
        <v>12709.631813728804</v>
      </c>
      <c r="AN116" s="6">
        <f t="shared" ca="1" si="122"/>
        <v>13448.407134669505</v>
      </c>
      <c r="AO116" s="6">
        <f t="shared" ca="1" si="122"/>
        <v>14016.490544192347</v>
      </c>
      <c r="AP116" s="6">
        <f t="shared" ca="1" si="122"/>
        <v>14373.65192007009</v>
      </c>
      <c r="AQ116" s="6">
        <f t="shared" ca="1" si="122"/>
        <v>14766.266768361247</v>
      </c>
      <c r="AR116" s="6">
        <f t="shared" ca="1" si="122"/>
        <v>15206.137637271153</v>
      </c>
      <c r="AS116" s="6">
        <f t="shared" ca="1" si="122"/>
        <v>15704.471660771873</v>
      </c>
      <c r="AT116" s="6">
        <f t="shared" ca="1" si="122"/>
        <v>16125.501920683319</v>
      </c>
      <c r="AU116" s="6">
        <f t="shared" si="122"/>
        <v>0</v>
      </c>
      <c r="AV116" s="6">
        <f t="shared" si="122"/>
        <v>0</v>
      </c>
      <c r="AW116" s="6">
        <f t="shared" si="122"/>
        <v>0</v>
      </c>
      <c r="AX116" s="6">
        <f t="shared" si="122"/>
        <v>0</v>
      </c>
      <c r="AY116" s="6">
        <f t="shared" si="122"/>
        <v>0</v>
      </c>
      <c r="AZ116" s="6">
        <f t="shared" si="122"/>
        <v>0</v>
      </c>
      <c r="BA116" s="6">
        <f t="shared" si="122"/>
        <v>0</v>
      </c>
      <c r="BB116" s="6">
        <f t="shared" si="122"/>
        <v>0</v>
      </c>
      <c r="BC116" s="6">
        <f t="shared" si="122"/>
        <v>0</v>
      </c>
      <c r="BD116" s="6">
        <f t="shared" si="122"/>
        <v>0</v>
      </c>
      <c r="BE116" s="6">
        <f t="shared" si="122"/>
        <v>0</v>
      </c>
      <c r="BF116" s="6">
        <f t="shared" si="122"/>
        <v>0</v>
      </c>
      <c r="BG116" s="6">
        <f t="shared" si="122"/>
        <v>0</v>
      </c>
      <c r="BH116" s="6">
        <f t="shared" si="122"/>
        <v>0</v>
      </c>
      <c r="BI116" s="6">
        <f t="shared" si="122"/>
        <v>0</v>
      </c>
      <c r="BJ116" s="6">
        <f t="shared" si="122"/>
        <v>0</v>
      </c>
      <c r="BK116" s="6">
        <f t="shared" si="122"/>
        <v>0</v>
      </c>
      <c r="BL116" s="6">
        <f t="shared" si="122"/>
        <v>0</v>
      </c>
      <c r="BM116" s="6">
        <f t="shared" si="122"/>
        <v>0</v>
      </c>
      <c r="BN116" s="6">
        <f t="shared" si="122"/>
        <v>0</v>
      </c>
      <c r="BO116" s="6">
        <f t="shared" si="122"/>
        <v>0</v>
      </c>
      <c r="BP116" s="6">
        <f t="shared" si="122"/>
        <v>0</v>
      </c>
      <c r="BQ116" s="6">
        <f t="shared" si="122"/>
        <v>0</v>
      </c>
      <c r="BR116" s="6">
        <f t="shared" si="122"/>
        <v>0</v>
      </c>
      <c r="BS116" s="6">
        <f t="shared" si="122"/>
        <v>0</v>
      </c>
      <c r="BT116" s="6">
        <f t="shared" si="122"/>
        <v>0</v>
      </c>
      <c r="BU116" s="6">
        <f t="shared" si="122"/>
        <v>0</v>
      </c>
      <c r="BV116" s="6">
        <f t="shared" si="122"/>
        <v>0</v>
      </c>
      <c r="BW116" s="6">
        <f t="shared" si="122"/>
        <v>0</v>
      </c>
      <c r="BX116" s="6">
        <f t="shared" si="122"/>
        <v>0</v>
      </c>
      <c r="BY116" s="6">
        <f t="shared" si="122"/>
        <v>0</v>
      </c>
      <c r="BZ116" s="6">
        <f t="shared" si="122"/>
        <v>0</v>
      </c>
      <c r="CA116" s="6">
        <f t="shared" si="122"/>
        <v>0</v>
      </c>
      <c r="CB116" s="6">
        <f t="shared" si="122"/>
        <v>0</v>
      </c>
      <c r="CC116" s="6">
        <f t="shared" si="122"/>
        <v>0</v>
      </c>
      <c r="CD116" s="6">
        <f t="shared" si="122"/>
        <v>0</v>
      </c>
      <c r="CE116" s="6">
        <f t="shared" si="122"/>
        <v>0</v>
      </c>
    </row>
    <row r="117" spans="2:83" x14ac:dyDescent="0.25">
      <c r="C117" s="101" t="s">
        <v>110</v>
      </c>
      <c r="W117" s="52">
        <f ca="1">(W82+W87+W89+W95+W96)/W109*1000000</f>
        <v>935.38035224838745</v>
      </c>
      <c r="X117" s="52">
        <f t="shared" ref="X117:CE117" ca="1" si="123">(X82+X87+X89+X95+X96)/X109*1000000</f>
        <v>957.62499214913157</v>
      </c>
      <c r="Y117" s="52">
        <f t="shared" ca="1" si="123"/>
        <v>982.39777772310538</v>
      </c>
      <c r="Z117" s="52">
        <f t="shared" ca="1" si="123"/>
        <v>1012.0800216135669</v>
      </c>
      <c r="AA117" s="52">
        <f t="shared" ca="1" si="123"/>
        <v>1049.0694051109353</v>
      </c>
      <c r="AB117" s="52">
        <f t="shared" ca="1" si="123"/>
        <v>1097.8466958248796</v>
      </c>
      <c r="AC117" s="52">
        <f t="shared" ca="1" si="123"/>
        <v>1162.067052518099</v>
      </c>
      <c r="AD117" s="52">
        <f t="shared" ca="1" si="123"/>
        <v>1236.1907519267431</v>
      </c>
      <c r="AE117" s="52">
        <f t="shared" ca="1" si="123"/>
        <v>1317.5094589062794</v>
      </c>
      <c r="AF117" s="52">
        <f t="shared" ca="1" si="123"/>
        <v>1402.882575211273</v>
      </c>
      <c r="AG117" s="52">
        <f t="shared" ca="1" si="123"/>
        <v>1489.8967245332817</v>
      </c>
      <c r="AH117" s="52">
        <f t="shared" ca="1" si="123"/>
        <v>1583.0578531903761</v>
      </c>
      <c r="AI117" s="52">
        <f t="shared" ca="1" si="123"/>
        <v>1675.8990798219206</v>
      </c>
      <c r="AJ117" s="52">
        <f t="shared" ca="1" si="123"/>
        <v>1767.8950379198109</v>
      </c>
      <c r="AK117" s="52">
        <f t="shared" ca="1" si="123"/>
        <v>1859.1129713693899</v>
      </c>
      <c r="AL117" s="52">
        <f t="shared" ca="1" si="123"/>
        <v>1951.6553991086164</v>
      </c>
      <c r="AM117" s="52">
        <f t="shared" ca="1" si="123"/>
        <v>2047.9952979146183</v>
      </c>
      <c r="AN117" s="52">
        <f t="shared" ca="1" si="123"/>
        <v>2150.2952188479085</v>
      </c>
      <c r="AO117" s="52">
        <f t="shared" ca="1" si="123"/>
        <v>2241.9633492569487</v>
      </c>
      <c r="AP117" s="52">
        <f t="shared" ca="1" si="123"/>
        <v>2326.5065613048287</v>
      </c>
      <c r="AQ117" s="52">
        <f t="shared" ca="1" si="123"/>
        <v>2399.9200772139666</v>
      </c>
      <c r="AR117" s="52">
        <f t="shared" ca="1" si="123"/>
        <v>2474.1028756002956</v>
      </c>
      <c r="AS117" s="52">
        <f t="shared" ca="1" si="123"/>
        <v>2553.3097852955134</v>
      </c>
      <c r="AT117" s="52">
        <f t="shared" ca="1" si="123"/>
        <v>2613.9303195912457</v>
      </c>
      <c r="AU117" s="52">
        <f t="shared" si="123"/>
        <v>0</v>
      </c>
      <c r="AV117" s="52">
        <f t="shared" si="123"/>
        <v>0</v>
      </c>
      <c r="AW117" s="52">
        <f t="shared" si="123"/>
        <v>0</v>
      </c>
      <c r="AX117" s="52">
        <f t="shared" si="123"/>
        <v>0</v>
      </c>
      <c r="AY117" s="52">
        <f t="shared" si="123"/>
        <v>0</v>
      </c>
      <c r="AZ117" s="52">
        <f t="shared" si="123"/>
        <v>0</v>
      </c>
      <c r="BA117" s="52">
        <f t="shared" si="123"/>
        <v>0</v>
      </c>
      <c r="BB117" s="52">
        <f t="shared" si="123"/>
        <v>0</v>
      </c>
      <c r="BC117" s="52">
        <f t="shared" si="123"/>
        <v>0</v>
      </c>
      <c r="BD117" s="52">
        <f t="shared" si="123"/>
        <v>0</v>
      </c>
      <c r="BE117" s="52">
        <f t="shared" si="123"/>
        <v>0</v>
      </c>
      <c r="BF117" s="52">
        <f t="shared" si="123"/>
        <v>0</v>
      </c>
      <c r="BG117" s="52">
        <f t="shared" si="123"/>
        <v>0</v>
      </c>
      <c r="BH117" s="52">
        <f t="shared" si="123"/>
        <v>0</v>
      </c>
      <c r="BI117" s="52">
        <f t="shared" si="123"/>
        <v>0</v>
      </c>
      <c r="BJ117" s="52">
        <f t="shared" si="123"/>
        <v>0</v>
      </c>
      <c r="BK117" s="52">
        <f t="shared" si="123"/>
        <v>0</v>
      </c>
      <c r="BL117" s="52">
        <f t="shared" si="123"/>
        <v>0</v>
      </c>
      <c r="BM117" s="52">
        <f t="shared" si="123"/>
        <v>0</v>
      </c>
      <c r="BN117" s="52">
        <f t="shared" si="123"/>
        <v>0</v>
      </c>
      <c r="BO117" s="52">
        <f t="shared" si="123"/>
        <v>0</v>
      </c>
      <c r="BP117" s="52">
        <f t="shared" si="123"/>
        <v>0</v>
      </c>
      <c r="BQ117" s="52">
        <f t="shared" si="123"/>
        <v>0</v>
      </c>
      <c r="BR117" s="52">
        <f t="shared" si="123"/>
        <v>0</v>
      </c>
      <c r="BS117" s="52">
        <f t="shared" si="123"/>
        <v>0</v>
      </c>
      <c r="BT117" s="52">
        <f t="shared" si="123"/>
        <v>0</v>
      </c>
      <c r="BU117" s="52">
        <f t="shared" si="123"/>
        <v>0</v>
      </c>
      <c r="BV117" s="52">
        <f t="shared" si="123"/>
        <v>0</v>
      </c>
      <c r="BW117" s="52">
        <f t="shared" si="123"/>
        <v>0</v>
      </c>
      <c r="BX117" s="52">
        <f t="shared" si="123"/>
        <v>0</v>
      </c>
      <c r="BY117" s="52">
        <f t="shared" si="123"/>
        <v>0</v>
      </c>
      <c r="BZ117" s="52">
        <f t="shared" si="123"/>
        <v>0</v>
      </c>
      <c r="CA117" s="52">
        <f t="shared" si="123"/>
        <v>0</v>
      </c>
      <c r="CB117" s="52">
        <f t="shared" si="123"/>
        <v>0</v>
      </c>
      <c r="CC117" s="52">
        <f t="shared" si="123"/>
        <v>0</v>
      </c>
      <c r="CD117" s="52">
        <f t="shared" si="123"/>
        <v>0</v>
      </c>
      <c r="CE117" s="52">
        <f t="shared" si="123"/>
        <v>0</v>
      </c>
    </row>
    <row r="120" spans="2:83" x14ac:dyDescent="0.25">
      <c r="B120" s="313" t="s">
        <v>274</v>
      </c>
      <c r="C120" s="314"/>
      <c r="E120" s="335" t="s">
        <v>103</v>
      </c>
      <c r="F120" s="336"/>
      <c r="G120" s="205"/>
      <c r="H120" s="205"/>
      <c r="I120" s="205"/>
      <c r="J120" s="205"/>
      <c r="K120" s="205"/>
      <c r="L120" s="205"/>
      <c r="M120" s="205"/>
      <c r="N120" s="205"/>
      <c r="O120" s="205"/>
      <c r="P120" s="205"/>
      <c r="Q120" s="205"/>
      <c r="R120" s="205"/>
      <c r="S120" s="205"/>
      <c r="T120" s="205"/>
      <c r="U120" s="205"/>
      <c r="V120" s="205"/>
      <c r="W120" s="80">
        <v>1990</v>
      </c>
      <c r="X120" s="80">
        <v>1991</v>
      </c>
      <c r="Y120" s="80">
        <v>1992</v>
      </c>
      <c r="Z120" s="80">
        <v>1993</v>
      </c>
      <c r="AA120" s="80">
        <v>1994</v>
      </c>
      <c r="AB120" s="80">
        <v>1995</v>
      </c>
      <c r="AC120" s="80">
        <v>1996</v>
      </c>
      <c r="AD120" s="80">
        <v>1997</v>
      </c>
      <c r="AE120" s="80">
        <v>1998</v>
      </c>
      <c r="AF120" s="80">
        <v>1999</v>
      </c>
      <c r="AG120" s="80">
        <v>2000</v>
      </c>
      <c r="AH120" s="80">
        <v>2001</v>
      </c>
      <c r="AI120" s="80">
        <v>2002</v>
      </c>
      <c r="AJ120" s="80">
        <v>2003</v>
      </c>
      <c r="AK120" s="80">
        <v>2004</v>
      </c>
      <c r="AL120" s="80">
        <v>2005</v>
      </c>
      <c r="AM120" s="80">
        <v>2006</v>
      </c>
      <c r="AN120" s="80">
        <v>2007</v>
      </c>
      <c r="AO120" s="80">
        <v>2008</v>
      </c>
      <c r="AP120" s="80">
        <v>2009</v>
      </c>
      <c r="AQ120" s="80">
        <v>2010</v>
      </c>
      <c r="AR120" s="80">
        <v>2011</v>
      </c>
      <c r="AS120" s="80">
        <v>2012</v>
      </c>
      <c r="AT120" s="80">
        <v>2013</v>
      </c>
      <c r="AU120" s="80">
        <v>2014</v>
      </c>
      <c r="AV120" s="80">
        <v>2015</v>
      </c>
      <c r="AW120" s="80">
        <v>2016</v>
      </c>
      <c r="AX120" s="80">
        <v>2017</v>
      </c>
      <c r="AY120" s="80">
        <v>2018</v>
      </c>
      <c r="AZ120" s="80">
        <v>2019</v>
      </c>
      <c r="BA120" s="80">
        <v>2020</v>
      </c>
      <c r="BB120" s="80">
        <v>2021</v>
      </c>
      <c r="BC120" s="80">
        <v>2022</v>
      </c>
      <c r="BD120" s="80">
        <v>2023</v>
      </c>
      <c r="BE120" s="80">
        <v>2024</v>
      </c>
      <c r="BF120" s="80">
        <v>2025</v>
      </c>
      <c r="BG120" s="80">
        <f t="shared" ref="BG120:CE120" si="124">BF120+1</f>
        <v>2026</v>
      </c>
      <c r="BH120" s="80">
        <f t="shared" si="124"/>
        <v>2027</v>
      </c>
      <c r="BI120" s="80">
        <f t="shared" si="124"/>
        <v>2028</v>
      </c>
      <c r="BJ120" s="80">
        <f t="shared" si="124"/>
        <v>2029</v>
      </c>
      <c r="BK120" s="80">
        <f t="shared" si="124"/>
        <v>2030</v>
      </c>
      <c r="BL120" s="80">
        <f t="shared" si="124"/>
        <v>2031</v>
      </c>
      <c r="BM120" s="80">
        <f t="shared" si="124"/>
        <v>2032</v>
      </c>
      <c r="BN120" s="80">
        <f t="shared" si="124"/>
        <v>2033</v>
      </c>
      <c r="BO120" s="80">
        <f t="shared" si="124"/>
        <v>2034</v>
      </c>
      <c r="BP120" s="80">
        <f t="shared" si="124"/>
        <v>2035</v>
      </c>
      <c r="BQ120" s="80">
        <f t="shared" si="124"/>
        <v>2036</v>
      </c>
      <c r="BR120" s="80">
        <f t="shared" si="124"/>
        <v>2037</v>
      </c>
      <c r="BS120" s="80">
        <f t="shared" si="124"/>
        <v>2038</v>
      </c>
      <c r="BT120" s="80">
        <f t="shared" si="124"/>
        <v>2039</v>
      </c>
      <c r="BU120" s="80">
        <f t="shared" si="124"/>
        <v>2040</v>
      </c>
      <c r="BV120" s="80">
        <f t="shared" si="124"/>
        <v>2041</v>
      </c>
      <c r="BW120" s="80">
        <f t="shared" si="124"/>
        <v>2042</v>
      </c>
      <c r="BX120" s="80">
        <f t="shared" si="124"/>
        <v>2043</v>
      </c>
      <c r="BY120" s="80">
        <f t="shared" si="124"/>
        <v>2044</v>
      </c>
      <c r="BZ120" s="80">
        <f t="shared" si="124"/>
        <v>2045</v>
      </c>
      <c r="CA120" s="80">
        <f t="shared" si="124"/>
        <v>2046</v>
      </c>
      <c r="CB120" s="80">
        <f t="shared" si="124"/>
        <v>2047</v>
      </c>
      <c r="CC120" s="80">
        <f t="shared" si="124"/>
        <v>2048</v>
      </c>
      <c r="CD120" s="80">
        <f t="shared" si="124"/>
        <v>2049</v>
      </c>
      <c r="CE120" s="80">
        <f t="shared" si="124"/>
        <v>2050</v>
      </c>
    </row>
    <row r="121" spans="2:83" s="56" customFormat="1" ht="13.8" customHeight="1" x14ac:dyDescent="0.25">
      <c r="B121" s="308" t="s">
        <v>84</v>
      </c>
      <c r="C121" s="309"/>
      <c r="E121" s="335"/>
      <c r="F121" s="336"/>
      <c r="G121" s="131"/>
      <c r="H121" s="131"/>
      <c r="I121" s="131"/>
      <c r="J121" s="131"/>
      <c r="K121" s="131"/>
      <c r="L121" s="131"/>
      <c r="M121" s="131"/>
      <c r="N121" s="131"/>
      <c r="O121" s="131"/>
      <c r="P121" s="131"/>
      <c r="Q121" s="131"/>
      <c r="R121" s="131"/>
      <c r="S121" s="131"/>
      <c r="T121" s="131"/>
      <c r="U121" s="131"/>
      <c r="V121" s="131"/>
    </row>
    <row r="122" spans="2:83" ht="13.8" customHeight="1" x14ac:dyDescent="0.25">
      <c r="B122" s="310" t="s">
        <v>102</v>
      </c>
      <c r="C122" s="311"/>
      <c r="E122" s="335"/>
      <c r="F122" s="336"/>
    </row>
    <row r="123" spans="2:83" x14ac:dyDescent="0.25">
      <c r="B123" s="306" t="s">
        <v>0</v>
      </c>
      <c r="C123" s="53" t="s">
        <v>6</v>
      </c>
      <c r="E123" s="35">
        <f>'Life&amp;Use'!D8</f>
        <v>2200</v>
      </c>
      <c r="F123" s="64"/>
      <c r="G123" s="211"/>
      <c r="H123" s="211"/>
      <c r="I123" s="211"/>
      <c r="J123" s="211"/>
      <c r="K123" s="211"/>
      <c r="L123" s="211"/>
      <c r="M123" s="211"/>
      <c r="N123" s="211"/>
      <c r="O123" s="211"/>
      <c r="P123" s="211"/>
      <c r="Q123" s="211"/>
      <c r="R123" s="211"/>
      <c r="S123" s="211"/>
      <c r="T123" s="211"/>
      <c r="U123" s="211"/>
      <c r="V123" s="211"/>
      <c r="W123" s="214">
        <f ca="1">0.000001*Stock!W123*$E123</f>
        <v>0.57700488133079997</v>
      </c>
      <c r="X123" s="214">
        <f ca="1">0.000001*Stock!X123*$E123</f>
        <v>0.57481034364000005</v>
      </c>
      <c r="Y123" s="214">
        <f ca="1">0.000001*Stock!Y123*$E123</f>
        <v>0.55296961199999994</v>
      </c>
      <c r="Z123" s="214">
        <f ca="1">0.000001*Stock!Z123*$E123</f>
        <v>0.51133679999999992</v>
      </c>
      <c r="AA123" s="214">
        <f ca="1">0.000001*Stock!AA123*$E123</f>
        <v>0.45913871639999998</v>
      </c>
      <c r="AB123" s="214">
        <f ca="1">0.000001*Stock!AB123*$E123</f>
        <v>0.41112046559999998</v>
      </c>
      <c r="AC123" s="214">
        <f ca="1">0.000001*Stock!AC123*$E123</f>
        <v>0.369371964</v>
      </c>
      <c r="AD123" s="214">
        <f ca="1">0.000001*Stock!AD123*$E123</f>
        <v>0.333133242</v>
      </c>
      <c r="AE123" s="214">
        <f ca="1">0.000001*Stock!AE123*$E123</f>
        <v>0.30031438319999998</v>
      </c>
      <c r="AF123" s="214">
        <f ca="1">0.000001*Stock!AF123*$E123</f>
        <v>0.27310963679999994</v>
      </c>
      <c r="AG123" s="214">
        <f ca="1">0.000001*Stock!AG123*$E123</f>
        <v>0.24776537759999992</v>
      </c>
      <c r="AH123" s="214">
        <f ca="1">0.000001*Stock!AH123*$E123</f>
        <v>0.22533797519999998</v>
      </c>
      <c r="AI123" s="214">
        <f ca="1">0.000001*Stock!AI123*$E123</f>
        <v>0.20131545719999994</v>
      </c>
      <c r="AJ123" s="214">
        <f ca="1">0.000001*Stock!AJ123*$E123</f>
        <v>0.17786917199999999</v>
      </c>
      <c r="AK123" s="214">
        <f ca="1">0.000001*Stock!AK123*$E123</f>
        <v>0.15661124146199995</v>
      </c>
      <c r="AL123" s="214">
        <f ca="1">0.000001*Stock!AL123*$E123</f>
        <v>0.13812385984799999</v>
      </c>
      <c r="AM123" s="214">
        <f ca="1">0.000001*Stock!AM123*$E123</f>
        <v>0.12274409861999999</v>
      </c>
      <c r="AN123" s="214">
        <f ca="1">0.000001*Stock!AN123*$E123</f>
        <v>0.10775107160999997</v>
      </c>
      <c r="AO123" s="214">
        <f ca="1">0.000001*Stock!AO123*$E123</f>
        <v>9.2790391355999979E-2</v>
      </c>
      <c r="AP123" s="214">
        <f ca="1">0.000001*Stock!AP123*$E123</f>
        <v>7.7948000051999977E-2</v>
      </c>
      <c r="AQ123" s="214">
        <f ca="1">0.000001*Stock!AQ123*$E123</f>
        <v>6.4331532017999973E-2</v>
      </c>
      <c r="AR123" s="214">
        <f ca="1">0.000001*Stock!AR123*$E123</f>
        <v>5.2012247585999996E-2</v>
      </c>
      <c r="AS123" s="214">
        <f ca="1">0.000001*Stock!AS123*$E123</f>
        <v>3.969328755599999E-2</v>
      </c>
      <c r="AT123" s="214">
        <f ca="1">0.000001*Stock!AT123*$E123</f>
        <v>2.7203270483999991E-2</v>
      </c>
      <c r="AU123" s="214">
        <f>0.000001*Stock!AU123*$E123</f>
        <v>0</v>
      </c>
      <c r="AV123" s="214">
        <f>0.000001*Stock!AV123*$E123</f>
        <v>0</v>
      </c>
      <c r="AW123" s="214">
        <f>0.000001*Stock!AW123*$E123</f>
        <v>0</v>
      </c>
      <c r="AX123" s="214">
        <f>0.000001*Stock!AX123*$E123</f>
        <v>0</v>
      </c>
      <c r="AY123" s="214">
        <f>0.000001*Stock!AY123*$E123</f>
        <v>0</v>
      </c>
      <c r="AZ123" s="214">
        <f>0.000001*Stock!AZ123*$E123</f>
        <v>0</v>
      </c>
      <c r="BA123" s="214">
        <f>0.000001*Stock!BA123*$E123</f>
        <v>0</v>
      </c>
      <c r="BB123" s="214">
        <f>0.000001*Stock!BB123*$E123</f>
        <v>0</v>
      </c>
      <c r="BC123" s="214">
        <f>0.000001*Stock!BC123*$E123</f>
        <v>0</v>
      </c>
      <c r="BD123" s="214">
        <f>0.000001*Stock!BD123*$E123</f>
        <v>0</v>
      </c>
      <c r="BE123" s="214">
        <f>0.000001*Stock!BE123*$E123</f>
        <v>0</v>
      </c>
      <c r="BF123" s="214">
        <f>0.000001*Stock!BF123*$E123</f>
        <v>0</v>
      </c>
      <c r="BG123" s="214">
        <f>0.000001*Stock!BG123*$E123</f>
        <v>0</v>
      </c>
      <c r="BH123" s="214">
        <f>0.000001*Stock!BH123*$E123</f>
        <v>0</v>
      </c>
      <c r="BI123" s="214">
        <f>0.000001*Stock!BI123*$E123</f>
        <v>0</v>
      </c>
      <c r="BJ123" s="214">
        <f>0.000001*Stock!BJ123*$E123</f>
        <v>0</v>
      </c>
      <c r="BK123" s="214">
        <f>0.000001*Stock!BK123*$E123</f>
        <v>0</v>
      </c>
      <c r="BL123" s="214">
        <f>0.000001*Stock!BL123*$E123</f>
        <v>0</v>
      </c>
      <c r="BM123" s="214">
        <f>0.000001*Stock!BM123*$E123</f>
        <v>0</v>
      </c>
      <c r="BN123" s="214">
        <f>0.000001*Stock!BN123*$E123</f>
        <v>0</v>
      </c>
      <c r="BO123" s="214">
        <f>0.000001*Stock!BO123*$E123</f>
        <v>0</v>
      </c>
      <c r="BP123" s="214">
        <f>0.000001*Stock!BP123*$E123</f>
        <v>0</v>
      </c>
      <c r="BQ123" s="214">
        <f>0.000001*Stock!BQ123*$E123</f>
        <v>0</v>
      </c>
      <c r="BR123" s="214">
        <f>0.000001*Stock!BR123*$E123</f>
        <v>0</v>
      </c>
      <c r="BS123" s="214">
        <f>0.000001*Stock!BS123*$E123</f>
        <v>0</v>
      </c>
      <c r="BT123" s="214">
        <f>0.000001*Stock!BT123*$E123</f>
        <v>0</v>
      </c>
      <c r="BU123" s="214">
        <f>0.000001*Stock!BU123*$E123</f>
        <v>0</v>
      </c>
      <c r="BV123" s="214">
        <f>0.000001*Stock!BV123*$E123</f>
        <v>0</v>
      </c>
      <c r="BW123" s="214">
        <f>0.000001*Stock!BW123*$E123</f>
        <v>0</v>
      </c>
      <c r="BX123" s="214">
        <f>0.000001*Stock!BX123*$E123</f>
        <v>0</v>
      </c>
      <c r="BY123" s="214">
        <f>0.000001*Stock!BY123*$E123</f>
        <v>0</v>
      </c>
      <c r="BZ123" s="214">
        <f>0.000001*Stock!BZ123*$E123</f>
        <v>0</v>
      </c>
      <c r="CA123" s="214">
        <f>0.000001*Stock!CA123*$E123</f>
        <v>0</v>
      </c>
      <c r="CB123" s="214">
        <f>0.000001*Stock!CB123*$E123</f>
        <v>0</v>
      </c>
      <c r="CC123" s="214">
        <f>0.000001*Stock!CC123*$E123</f>
        <v>0</v>
      </c>
      <c r="CD123" s="214">
        <f>0.000001*Stock!CD123*$E123</f>
        <v>0</v>
      </c>
      <c r="CE123" s="214">
        <f>0.000001*Stock!CE123*$E123</f>
        <v>0</v>
      </c>
    </row>
    <row r="124" spans="2:83" x14ac:dyDescent="0.25">
      <c r="B124" s="307"/>
      <c r="C124" s="54" t="s">
        <v>7</v>
      </c>
      <c r="E124" s="35">
        <f>'Life&amp;Use'!E8</f>
        <v>2200</v>
      </c>
      <c r="F124" s="64"/>
      <c r="G124" s="211"/>
      <c r="H124" s="211"/>
      <c r="I124" s="211"/>
      <c r="J124" s="211"/>
      <c r="K124" s="211"/>
      <c r="L124" s="211"/>
      <c r="M124" s="211"/>
      <c r="N124" s="211"/>
      <c r="O124" s="211"/>
      <c r="P124" s="211"/>
      <c r="Q124" s="211"/>
      <c r="R124" s="211"/>
      <c r="S124" s="211"/>
      <c r="T124" s="211"/>
      <c r="U124" s="211"/>
      <c r="V124" s="211"/>
      <c r="W124" s="214">
        <f ca="1">0.000001*Stock!W124*$E124</f>
        <v>0.68305873802399986</v>
      </c>
      <c r="X124" s="214">
        <f ca="1">0.000001*Stock!X124*$E124</f>
        <v>0.70328203919999988</v>
      </c>
      <c r="Y124" s="214">
        <f ca="1">0.000001*Stock!Y124*$E124</f>
        <v>0.72821735999999981</v>
      </c>
      <c r="Z124" s="214">
        <f ca="1">0.000001*Stock!Z124*$E124</f>
        <v>0.75769199999999992</v>
      </c>
      <c r="AA124" s="214">
        <f ca="1">0.000001*Stock!AA124*$E124</f>
        <v>0.7929528671999998</v>
      </c>
      <c r="AB124" s="214">
        <f ca="1">0.000001*Stock!AB124*$E124</f>
        <v>0.83368346879999988</v>
      </c>
      <c r="AC124" s="214">
        <f ca="1">0.000001*Stock!AC124*$E124</f>
        <v>0.8777046719999998</v>
      </c>
      <c r="AD124" s="214">
        <f ca="1">0.000001*Stock!AD124*$E124</f>
        <v>0.92461761599999992</v>
      </c>
      <c r="AE124" s="214">
        <f ca="1">0.000001*Stock!AE124*$E124</f>
        <v>0.9733254335999999</v>
      </c>
      <c r="AF124" s="214">
        <f ca="1">0.000001*Stock!AF124*$E124</f>
        <v>1.0267214724</v>
      </c>
      <c r="AG124" s="214">
        <f ca="1">0.000001*Stock!AG124*$E124</f>
        <v>1.0793386188</v>
      </c>
      <c r="AH124" s="214">
        <f ca="1">0.000001*Stock!AH124*$E124</f>
        <v>1.1277196476</v>
      </c>
      <c r="AI124" s="214">
        <f ca="1">0.000001*Stock!AI124*$E124</f>
        <v>1.1687756495999997</v>
      </c>
      <c r="AJ124" s="214">
        <f ca="1">0.000001*Stock!AJ124*$E124</f>
        <v>1.2145304339999998</v>
      </c>
      <c r="AK124" s="214">
        <f ca="1">0.000001*Stock!AK124*$E124</f>
        <v>1.2605214368301358</v>
      </c>
      <c r="AL124" s="214">
        <f ca="1">0.000001*Stock!AL124*$E124</f>
        <v>1.2949801773205438</v>
      </c>
      <c r="AM124" s="214">
        <f ca="1">0.000001*Stock!AM124*$E124</f>
        <v>1.2940123883013597</v>
      </c>
      <c r="AN124" s="214">
        <f ca="1">0.000001*Stock!AN124*$E124</f>
        <v>1.2526377771070798</v>
      </c>
      <c r="AO124" s="214">
        <f ca="1">0.000001*Stock!AO124*$E124</f>
        <v>1.1817235189075679</v>
      </c>
      <c r="AP124" s="214">
        <f ca="1">0.000001*Stock!AP124*$E124</f>
        <v>1.0601535590118718</v>
      </c>
      <c r="AQ124" s="214">
        <f ca="1">0.000001*Stock!AQ124*$E124</f>
        <v>0.8681126430372238</v>
      </c>
      <c r="AR124" s="214">
        <f ca="1">0.000001*Stock!AR124*$E124</f>
        <v>0.61331690613148793</v>
      </c>
      <c r="AS124" s="214">
        <f ca="1">0.000001*Stock!AS124*$E124</f>
        <v>0.35046837992836788</v>
      </c>
      <c r="AT124" s="214">
        <f ca="1">0.000001*Stock!AT124*$E124</f>
        <v>0.15588817126115995</v>
      </c>
      <c r="AU124" s="214">
        <f>0.000001*Stock!AU124*$E124</f>
        <v>0</v>
      </c>
      <c r="AV124" s="214">
        <f>0.000001*Stock!AV124*$E124</f>
        <v>0</v>
      </c>
      <c r="AW124" s="214">
        <f>0.000001*Stock!AW124*$E124</f>
        <v>0</v>
      </c>
      <c r="AX124" s="214">
        <f>0.000001*Stock!AX124*$E124</f>
        <v>0</v>
      </c>
      <c r="AY124" s="214">
        <f>0.000001*Stock!AY124*$E124</f>
        <v>0</v>
      </c>
      <c r="AZ124" s="214">
        <f>0.000001*Stock!AZ124*$E124</f>
        <v>0</v>
      </c>
      <c r="BA124" s="214">
        <f>0.000001*Stock!BA124*$E124</f>
        <v>0</v>
      </c>
      <c r="BB124" s="214">
        <f>0.000001*Stock!BB124*$E124</f>
        <v>0</v>
      </c>
      <c r="BC124" s="214">
        <f>0.000001*Stock!BC124*$E124</f>
        <v>0</v>
      </c>
      <c r="BD124" s="214">
        <f>0.000001*Stock!BD124*$E124</f>
        <v>0</v>
      </c>
      <c r="BE124" s="214">
        <f>0.000001*Stock!BE124*$E124</f>
        <v>0</v>
      </c>
      <c r="BF124" s="214">
        <f>0.000001*Stock!BF124*$E124</f>
        <v>0</v>
      </c>
      <c r="BG124" s="214">
        <f>0.000001*Stock!BG124*$E124</f>
        <v>0</v>
      </c>
      <c r="BH124" s="214">
        <f>0.000001*Stock!BH124*$E124</f>
        <v>0</v>
      </c>
      <c r="BI124" s="214">
        <f>0.000001*Stock!BI124*$E124</f>
        <v>0</v>
      </c>
      <c r="BJ124" s="214">
        <f>0.000001*Stock!BJ124*$E124</f>
        <v>0</v>
      </c>
      <c r="BK124" s="214">
        <f>0.000001*Stock!BK124*$E124</f>
        <v>0</v>
      </c>
      <c r="BL124" s="214">
        <f>0.000001*Stock!BL124*$E124</f>
        <v>0</v>
      </c>
      <c r="BM124" s="214">
        <f>0.000001*Stock!BM124*$E124</f>
        <v>0</v>
      </c>
      <c r="BN124" s="214">
        <f>0.000001*Stock!BN124*$E124</f>
        <v>0</v>
      </c>
      <c r="BO124" s="214">
        <f>0.000001*Stock!BO124*$E124</f>
        <v>0</v>
      </c>
      <c r="BP124" s="214">
        <f>0.000001*Stock!BP124*$E124</f>
        <v>0</v>
      </c>
      <c r="BQ124" s="214">
        <f>0.000001*Stock!BQ124*$E124</f>
        <v>0</v>
      </c>
      <c r="BR124" s="214">
        <f>0.000001*Stock!BR124*$E124</f>
        <v>0</v>
      </c>
      <c r="BS124" s="214">
        <f>0.000001*Stock!BS124*$E124</f>
        <v>0</v>
      </c>
      <c r="BT124" s="214">
        <f>0.000001*Stock!BT124*$E124</f>
        <v>0</v>
      </c>
      <c r="BU124" s="214">
        <f>0.000001*Stock!BU124*$E124</f>
        <v>0</v>
      </c>
      <c r="BV124" s="214">
        <f>0.000001*Stock!BV124*$E124</f>
        <v>0</v>
      </c>
      <c r="BW124" s="214">
        <f>0.000001*Stock!BW124*$E124</f>
        <v>0</v>
      </c>
      <c r="BX124" s="214">
        <f>0.000001*Stock!BX124*$E124</f>
        <v>0</v>
      </c>
      <c r="BY124" s="214">
        <f>0.000001*Stock!BY124*$E124</f>
        <v>0</v>
      </c>
      <c r="BZ124" s="214">
        <f>0.000001*Stock!BZ124*$E124</f>
        <v>0</v>
      </c>
      <c r="CA124" s="214">
        <f>0.000001*Stock!CA124*$E124</f>
        <v>0</v>
      </c>
      <c r="CB124" s="214">
        <f>0.000001*Stock!CB124*$E124</f>
        <v>0</v>
      </c>
      <c r="CC124" s="214">
        <f>0.000001*Stock!CC124*$E124</f>
        <v>0</v>
      </c>
      <c r="CD124" s="214">
        <f>0.000001*Stock!CD124*$E124</f>
        <v>0</v>
      </c>
      <c r="CE124" s="214">
        <f>0.000001*Stock!CE124*$E124</f>
        <v>0</v>
      </c>
    </row>
    <row r="125" spans="2:83" x14ac:dyDescent="0.25">
      <c r="B125" s="307"/>
      <c r="C125" s="54" t="s">
        <v>8</v>
      </c>
      <c r="E125" s="35">
        <f>'Life&amp;Use'!F8</f>
        <v>2200</v>
      </c>
      <c r="F125" s="64"/>
      <c r="G125" s="211"/>
      <c r="H125" s="211"/>
      <c r="I125" s="211"/>
      <c r="J125" s="211"/>
      <c r="K125" s="211"/>
      <c r="L125" s="211"/>
      <c r="M125" s="211"/>
      <c r="N125" s="211"/>
      <c r="O125" s="211"/>
      <c r="P125" s="211"/>
      <c r="Q125" s="211"/>
      <c r="R125" s="211"/>
      <c r="S125" s="211"/>
      <c r="T125" s="211"/>
      <c r="U125" s="211"/>
      <c r="V125" s="211"/>
      <c r="W125" s="214">
        <f ca="1">0.000001*Stock!W125*$E125</f>
        <v>0.80487962596066243</v>
      </c>
      <c r="X125" s="214">
        <f ca="1">0.000001*Stock!X125*$E125</f>
        <v>0.82777974030913648</v>
      </c>
      <c r="Y125" s="214">
        <f ca="1">0.000001*Stock!Y125*$E125</f>
        <v>0.85185802301766655</v>
      </c>
      <c r="Z125" s="214">
        <f ca="1">0.000001*Stock!Z125*$E125</f>
        <v>0.87699370032377988</v>
      </c>
      <c r="AA125" s="214">
        <f ca="1">0.000001*Stock!AA125*$E125</f>
        <v>0.90330212567399992</v>
      </c>
      <c r="AB125" s="214">
        <f ca="1">0.000001*Stock!AB125*$E125</f>
        <v>0.93089480171999983</v>
      </c>
      <c r="AC125" s="214">
        <f ca="1">0.000001*Stock!AC125*$E125</f>
        <v>0.96006044940000002</v>
      </c>
      <c r="AD125" s="214">
        <f ca="1">0.000001*Stock!AD125*$E125</f>
        <v>0.9922562239199999</v>
      </c>
      <c r="AE125" s="214">
        <f ca="1">0.000001*Stock!AE125*$E125</f>
        <v>1.0251715858799999</v>
      </c>
      <c r="AF125" s="214">
        <f ca="1">0.000001*Stock!AF125*$E125</f>
        <v>1.0615814835599999</v>
      </c>
      <c r="AG125" s="214">
        <f ca="1">0.000001*Stock!AG125*$E125</f>
        <v>1.1013624164399998</v>
      </c>
      <c r="AH125" s="214">
        <f ca="1">0.000001*Stock!AH125*$E125</f>
        <v>1.1440459680000001</v>
      </c>
      <c r="AI125" s="214">
        <f ca="1">0.000001*Stock!AI125*$E125</f>
        <v>1.1799306074399998</v>
      </c>
      <c r="AJ125" s="214">
        <f ca="1">0.000001*Stock!AJ125*$E125</f>
        <v>1.2145272687599999</v>
      </c>
      <c r="AK125" s="214">
        <f ca="1">0.000001*Stock!AK125*$E125</f>
        <v>1.2531104869764</v>
      </c>
      <c r="AL125" s="214">
        <f ca="1">0.000001*Stock!AL125*$E125</f>
        <v>1.3051141315056001</v>
      </c>
      <c r="AM125" s="214">
        <f ca="1">0.000001*Stock!AM125*$E125</f>
        <v>1.3701261317639999</v>
      </c>
      <c r="AN125" s="214">
        <f ca="1">0.000001*Stock!AN125*$E125</f>
        <v>1.4492163981515997</v>
      </c>
      <c r="AO125" s="214">
        <f ca="1">0.000001*Stock!AO125*$E125</f>
        <v>1.5505052766683998</v>
      </c>
      <c r="AP125" s="214">
        <f ca="1">0.000001*Stock!AP125*$E125</f>
        <v>1.6935722292995998</v>
      </c>
      <c r="AQ125" s="214">
        <f ca="1">0.000001*Stock!AQ125*$E125</f>
        <v>1.9103970298763997</v>
      </c>
      <c r="AR125" s="214">
        <f ca="1">0.000001*Stock!AR125*$E125</f>
        <v>2.1827232879659997</v>
      </c>
      <c r="AS125" s="214">
        <f ca="1">0.000001*Stock!AS125*$E125</f>
        <v>2.4469474268303997</v>
      </c>
      <c r="AT125" s="214">
        <f ca="1">0.000001*Stock!AT125*$E125</f>
        <v>2.6577392918855991</v>
      </c>
      <c r="AU125" s="214">
        <f>0.000001*Stock!AU125*$E125</f>
        <v>0</v>
      </c>
      <c r="AV125" s="214">
        <f>0.000001*Stock!AV125*$E125</f>
        <v>0</v>
      </c>
      <c r="AW125" s="214">
        <f>0.000001*Stock!AW125*$E125</f>
        <v>0</v>
      </c>
      <c r="AX125" s="214">
        <f>0.000001*Stock!AX125*$E125</f>
        <v>0</v>
      </c>
      <c r="AY125" s="214">
        <f>0.000001*Stock!AY125*$E125</f>
        <v>0</v>
      </c>
      <c r="AZ125" s="214">
        <f>0.000001*Stock!AZ125*$E125</f>
        <v>0</v>
      </c>
      <c r="BA125" s="214">
        <f>0.000001*Stock!BA125*$E125</f>
        <v>0</v>
      </c>
      <c r="BB125" s="214">
        <f>0.000001*Stock!BB125*$E125</f>
        <v>0</v>
      </c>
      <c r="BC125" s="214">
        <f>0.000001*Stock!BC125*$E125</f>
        <v>0</v>
      </c>
      <c r="BD125" s="214">
        <f>0.000001*Stock!BD125*$E125</f>
        <v>0</v>
      </c>
      <c r="BE125" s="214">
        <f>0.000001*Stock!BE125*$E125</f>
        <v>0</v>
      </c>
      <c r="BF125" s="214">
        <f>0.000001*Stock!BF125*$E125</f>
        <v>0</v>
      </c>
      <c r="BG125" s="214">
        <f>0.000001*Stock!BG125*$E125</f>
        <v>0</v>
      </c>
      <c r="BH125" s="214">
        <f>0.000001*Stock!BH125*$E125</f>
        <v>0</v>
      </c>
      <c r="BI125" s="214">
        <f>0.000001*Stock!BI125*$E125</f>
        <v>0</v>
      </c>
      <c r="BJ125" s="214">
        <f>0.000001*Stock!BJ125*$E125</f>
        <v>0</v>
      </c>
      <c r="BK125" s="214">
        <f>0.000001*Stock!BK125*$E125</f>
        <v>0</v>
      </c>
      <c r="BL125" s="214">
        <f>0.000001*Stock!BL125*$E125</f>
        <v>0</v>
      </c>
      <c r="BM125" s="214">
        <f>0.000001*Stock!BM125*$E125</f>
        <v>0</v>
      </c>
      <c r="BN125" s="214">
        <f>0.000001*Stock!BN125*$E125</f>
        <v>0</v>
      </c>
      <c r="BO125" s="214">
        <f>0.000001*Stock!BO125*$E125</f>
        <v>0</v>
      </c>
      <c r="BP125" s="214">
        <f>0.000001*Stock!BP125*$E125</f>
        <v>0</v>
      </c>
      <c r="BQ125" s="214">
        <f>0.000001*Stock!BQ125*$E125</f>
        <v>0</v>
      </c>
      <c r="BR125" s="214">
        <f>0.000001*Stock!BR125*$E125</f>
        <v>0</v>
      </c>
      <c r="BS125" s="214">
        <f>0.000001*Stock!BS125*$E125</f>
        <v>0</v>
      </c>
      <c r="BT125" s="214">
        <f>0.000001*Stock!BT125*$E125</f>
        <v>0</v>
      </c>
      <c r="BU125" s="214">
        <f>0.000001*Stock!BU125*$E125</f>
        <v>0</v>
      </c>
      <c r="BV125" s="214">
        <f>0.000001*Stock!BV125*$E125</f>
        <v>0</v>
      </c>
      <c r="BW125" s="214">
        <f>0.000001*Stock!BW125*$E125</f>
        <v>0</v>
      </c>
      <c r="BX125" s="214">
        <f>0.000001*Stock!BX125*$E125</f>
        <v>0</v>
      </c>
      <c r="BY125" s="214">
        <f>0.000001*Stock!BY125*$E125</f>
        <v>0</v>
      </c>
      <c r="BZ125" s="214">
        <f>0.000001*Stock!BZ125*$E125</f>
        <v>0</v>
      </c>
      <c r="CA125" s="214">
        <f>0.000001*Stock!CA125*$E125</f>
        <v>0</v>
      </c>
      <c r="CB125" s="214">
        <f>0.000001*Stock!CB125*$E125</f>
        <v>0</v>
      </c>
      <c r="CC125" s="214">
        <f>0.000001*Stock!CC125*$E125</f>
        <v>0</v>
      </c>
      <c r="CD125" s="214">
        <f>0.000001*Stock!CD125*$E125</f>
        <v>0</v>
      </c>
      <c r="CE125" s="214">
        <f>0.000001*Stock!CE125*$E125</f>
        <v>0</v>
      </c>
    </row>
    <row r="126" spans="2:83" ht="12.6" customHeight="1" x14ac:dyDescent="0.25">
      <c r="B126" s="307"/>
      <c r="C126" s="54" t="s">
        <v>9</v>
      </c>
      <c r="E126" s="35">
        <f>'Life&amp;Use'!G8</f>
        <v>2200</v>
      </c>
      <c r="F126" s="64"/>
      <c r="G126" s="211"/>
      <c r="H126" s="211"/>
      <c r="I126" s="211"/>
      <c r="J126" s="211"/>
      <c r="K126" s="211"/>
      <c r="L126" s="211"/>
      <c r="M126" s="211"/>
      <c r="N126" s="211"/>
      <c r="O126" s="211"/>
      <c r="P126" s="211"/>
      <c r="Q126" s="211"/>
      <c r="R126" s="211"/>
      <c r="S126" s="211"/>
      <c r="T126" s="211"/>
      <c r="U126" s="211"/>
      <c r="V126" s="211"/>
      <c r="W126" s="214">
        <f ca="1">0.000001*Stock!W126*$E126</f>
        <v>0</v>
      </c>
      <c r="X126" s="214">
        <f ca="1">0.000001*Stock!X126*$E126</f>
        <v>0</v>
      </c>
      <c r="Y126" s="214">
        <f ca="1">0.000001*Stock!Y126*$E126</f>
        <v>0</v>
      </c>
      <c r="Z126" s="214">
        <f ca="1">0.000001*Stock!Z126*$E126</f>
        <v>0</v>
      </c>
      <c r="AA126" s="214">
        <f ca="1">0.000001*Stock!AA126*$E126</f>
        <v>0</v>
      </c>
      <c r="AB126" s="214">
        <f ca="1">0.000001*Stock!AB126*$E126</f>
        <v>0</v>
      </c>
      <c r="AC126" s="214">
        <f ca="1">0.000001*Stock!AC126*$E126</f>
        <v>0</v>
      </c>
      <c r="AD126" s="214">
        <f ca="1">0.000001*Stock!AD126*$E126</f>
        <v>0</v>
      </c>
      <c r="AE126" s="214">
        <f ca="1">0.000001*Stock!AE126*$E126</f>
        <v>0</v>
      </c>
      <c r="AF126" s="214">
        <f ca="1">0.000001*Stock!AF126*$E126</f>
        <v>0</v>
      </c>
      <c r="AG126" s="214">
        <f ca="1">0.000001*Stock!AG126*$E126</f>
        <v>0</v>
      </c>
      <c r="AH126" s="214">
        <f ca="1">0.000001*Stock!AH126*$E126</f>
        <v>0</v>
      </c>
      <c r="AI126" s="214">
        <f ca="1">0.000001*Stock!AI126*$E126</f>
        <v>8.2350840000000002E-3</v>
      </c>
      <c r="AJ126" s="214">
        <f ca="1">0.000001*Stock!AJ126*$E126</f>
        <v>2.6880281999999998E-2</v>
      </c>
      <c r="AK126" s="214">
        <f ca="1">0.000001*Stock!AK126*$E126</f>
        <v>6.1395725305199988E-2</v>
      </c>
      <c r="AL126" s="214">
        <f ca="1">0.000001*Stock!AL126*$E126</f>
        <v>0.10900646122079997</v>
      </c>
      <c r="AM126" s="214">
        <f ca="1">0.000001*Stock!AM126*$E126</f>
        <v>0.17299759105199994</v>
      </c>
      <c r="AN126" s="214">
        <f ca="1">0.000001*Stock!AN126*$E126</f>
        <v>0.25336911479879992</v>
      </c>
      <c r="AO126" s="214">
        <f ca="1">0.000001*Stock!AO126*$E126</f>
        <v>0.35012103246119985</v>
      </c>
      <c r="AP126" s="214">
        <f ca="1">0.000001*Stock!AP126*$E126</f>
        <v>0.46736342710199991</v>
      </c>
      <c r="AQ126" s="214">
        <f ca="1">0.000001*Stock!AQ126*$E126</f>
        <v>0.60787375248599995</v>
      </c>
      <c r="AR126" s="214">
        <f ca="1">0.000001*Stock!AR126*$E126</f>
        <v>0.75588612309599978</v>
      </c>
      <c r="AS126" s="214">
        <f ca="1">0.000001*Stock!AS126*$E126</f>
        <v>0.90462385681199964</v>
      </c>
      <c r="AT126" s="214">
        <f ca="1">0.000001*Stock!AT126*$E126</f>
        <v>1.0272903028179297</v>
      </c>
      <c r="AU126" s="214">
        <f>0.000001*Stock!AU126*$E126</f>
        <v>0</v>
      </c>
      <c r="AV126" s="214">
        <f>0.000001*Stock!AV126*$E126</f>
        <v>0</v>
      </c>
      <c r="AW126" s="214">
        <f>0.000001*Stock!AW126*$E126</f>
        <v>0</v>
      </c>
      <c r="AX126" s="214">
        <f>0.000001*Stock!AX126*$E126</f>
        <v>0</v>
      </c>
      <c r="AY126" s="214">
        <f>0.000001*Stock!AY126*$E126</f>
        <v>0</v>
      </c>
      <c r="AZ126" s="214">
        <f>0.000001*Stock!AZ126*$E126</f>
        <v>0</v>
      </c>
      <c r="BA126" s="214">
        <f>0.000001*Stock!BA126*$E126</f>
        <v>0</v>
      </c>
      <c r="BB126" s="214">
        <f>0.000001*Stock!BB126*$E126</f>
        <v>0</v>
      </c>
      <c r="BC126" s="214">
        <f>0.000001*Stock!BC126*$E126</f>
        <v>0</v>
      </c>
      <c r="BD126" s="214">
        <f>0.000001*Stock!BD126*$E126</f>
        <v>0</v>
      </c>
      <c r="BE126" s="214">
        <f>0.000001*Stock!BE126*$E126</f>
        <v>0</v>
      </c>
      <c r="BF126" s="214">
        <f>0.000001*Stock!BF126*$E126</f>
        <v>0</v>
      </c>
      <c r="BG126" s="214">
        <f>0.000001*Stock!BG126*$E126</f>
        <v>0</v>
      </c>
      <c r="BH126" s="214">
        <f>0.000001*Stock!BH126*$E126</f>
        <v>0</v>
      </c>
      <c r="BI126" s="214">
        <f>0.000001*Stock!BI126*$E126</f>
        <v>0</v>
      </c>
      <c r="BJ126" s="214">
        <f>0.000001*Stock!BJ126*$E126</f>
        <v>0</v>
      </c>
      <c r="BK126" s="214">
        <f>0.000001*Stock!BK126*$E126</f>
        <v>0</v>
      </c>
      <c r="BL126" s="214">
        <f>0.000001*Stock!BL126*$E126</f>
        <v>0</v>
      </c>
      <c r="BM126" s="214">
        <f>0.000001*Stock!BM126*$E126</f>
        <v>0</v>
      </c>
      <c r="BN126" s="214">
        <f>0.000001*Stock!BN126*$E126</f>
        <v>0</v>
      </c>
      <c r="BO126" s="214">
        <f>0.000001*Stock!BO126*$E126</f>
        <v>0</v>
      </c>
      <c r="BP126" s="214">
        <f>0.000001*Stock!BP126*$E126</f>
        <v>0</v>
      </c>
      <c r="BQ126" s="214">
        <f>0.000001*Stock!BQ126*$E126</f>
        <v>0</v>
      </c>
      <c r="BR126" s="214">
        <f>0.000001*Stock!BR126*$E126</f>
        <v>0</v>
      </c>
      <c r="BS126" s="214">
        <f>0.000001*Stock!BS126*$E126</f>
        <v>0</v>
      </c>
      <c r="BT126" s="214">
        <f>0.000001*Stock!BT126*$E126</f>
        <v>0</v>
      </c>
      <c r="BU126" s="214">
        <f>0.000001*Stock!BU126*$E126</f>
        <v>0</v>
      </c>
      <c r="BV126" s="214">
        <f>0.000001*Stock!BV126*$E126</f>
        <v>0</v>
      </c>
      <c r="BW126" s="214">
        <f>0.000001*Stock!BW126*$E126</f>
        <v>0</v>
      </c>
      <c r="BX126" s="214">
        <f>0.000001*Stock!BX126*$E126</f>
        <v>0</v>
      </c>
      <c r="BY126" s="214">
        <f>0.000001*Stock!BY126*$E126</f>
        <v>0</v>
      </c>
      <c r="BZ126" s="214">
        <f>0.000001*Stock!BZ126*$E126</f>
        <v>0</v>
      </c>
      <c r="CA126" s="214">
        <f>0.000001*Stock!CA126*$E126</f>
        <v>0</v>
      </c>
      <c r="CB126" s="214">
        <f>0.000001*Stock!CB126*$E126</f>
        <v>0</v>
      </c>
      <c r="CC126" s="214">
        <f>0.000001*Stock!CC126*$E126</f>
        <v>0</v>
      </c>
      <c r="CD126" s="214">
        <f>0.000001*Stock!CD126*$E126</f>
        <v>0</v>
      </c>
      <c r="CE126" s="214">
        <f>0.000001*Stock!CE126*$E126</f>
        <v>0</v>
      </c>
    </row>
    <row r="127" spans="2:83" ht="24" x14ac:dyDescent="0.25">
      <c r="B127" s="307"/>
      <c r="C127" s="54" t="s">
        <v>10</v>
      </c>
      <c r="E127" s="35">
        <f>'Life&amp;Use'!H8</f>
        <v>2200</v>
      </c>
      <c r="F127" s="64"/>
      <c r="G127" s="211"/>
      <c r="H127" s="211"/>
      <c r="I127" s="211"/>
      <c r="J127" s="211"/>
      <c r="K127" s="211"/>
      <c r="L127" s="211"/>
      <c r="M127" s="211"/>
      <c r="N127" s="211"/>
      <c r="O127" s="211"/>
      <c r="P127" s="211"/>
      <c r="Q127" s="211"/>
      <c r="R127" s="211"/>
      <c r="S127" s="211"/>
      <c r="T127" s="211"/>
      <c r="U127" s="211"/>
      <c r="V127" s="211"/>
      <c r="W127" s="214">
        <f ca="1">0.000001*Stock!W127*$E127</f>
        <v>0.22059529482790796</v>
      </c>
      <c r="X127" s="214">
        <f ca="1">0.000001*Stock!X127*$E127</f>
        <v>0.2269985596164</v>
      </c>
      <c r="Y127" s="214">
        <f ca="1">0.000001*Stock!Y127*$E127</f>
        <v>0.23417835011999999</v>
      </c>
      <c r="Z127" s="214">
        <f ca="1">0.000001*Stock!Z127*$E127</f>
        <v>0.24209499599999998</v>
      </c>
      <c r="AA127" s="214">
        <f ca="1">0.000001*Stock!AA127*$E127</f>
        <v>0.25099571639999996</v>
      </c>
      <c r="AB127" s="214">
        <f ca="1">0.000001*Stock!AB127*$E127</f>
        <v>0.26112646559999997</v>
      </c>
      <c r="AC127" s="214">
        <f ca="1">0.000001*Stock!AC127*$E127</f>
        <v>0.273151164</v>
      </c>
      <c r="AD127" s="214">
        <f ca="1">0.000001*Stock!AD127*$E127</f>
        <v>0.28604021159999993</v>
      </c>
      <c r="AE127" s="214">
        <f ca="1">0.000001*Stock!AE127*$E127</f>
        <v>0.29979360839999997</v>
      </c>
      <c r="AF127" s="214">
        <f ca="1">0.000001*Stock!AF127*$E127</f>
        <v>0.31472315159999992</v>
      </c>
      <c r="AG127" s="214">
        <f ca="1">0.000001*Stock!AG127*$E127</f>
        <v>0.33140232839999995</v>
      </c>
      <c r="AH127" s="214">
        <f ca="1">0.000001*Stock!AH127*$E127</f>
        <v>0.347941308</v>
      </c>
      <c r="AI127" s="214">
        <f ca="1">0.000001*Stock!AI127*$E127</f>
        <v>0.36385789439999999</v>
      </c>
      <c r="AJ127" s="214">
        <f ca="1">0.000001*Stock!AJ127*$E127</f>
        <v>0.37890498360000002</v>
      </c>
      <c r="AK127" s="214">
        <f ca="1">0.000001*Stock!AK127*$E127</f>
        <v>0.39232335113400002</v>
      </c>
      <c r="AL127" s="214">
        <f ca="1">0.000001*Stock!AL127*$E127</f>
        <v>0.40137265053600002</v>
      </c>
      <c r="AM127" s="214">
        <f ca="1">0.000001*Stock!AM127*$E127</f>
        <v>0.40527907134000002</v>
      </c>
      <c r="AN127" s="214">
        <f ca="1">0.000001*Stock!AN127*$E127</f>
        <v>0.40452480954600001</v>
      </c>
      <c r="AO127" s="214">
        <f ca="1">0.000001*Stock!AO127*$E127</f>
        <v>0.39935696915399999</v>
      </c>
      <c r="AP127" s="214">
        <f ca="1">0.000001*Stock!AP127*$E127</f>
        <v>0.38708986001399998</v>
      </c>
      <c r="AQ127" s="214">
        <f ca="1">0.000001*Stock!AQ127*$E127</f>
        <v>0.36940874599199991</v>
      </c>
      <c r="AR127" s="214">
        <f ca="1">0.000001*Stock!AR127*$E127</f>
        <v>0.34367692187399995</v>
      </c>
      <c r="AS127" s="214">
        <f ca="1">0.000001*Stock!AS127*$E127</f>
        <v>0.3123834945659999</v>
      </c>
      <c r="AT127" s="214">
        <f ca="1">0.000001*Stock!AT127*$E127</f>
        <v>0.27650845193399998</v>
      </c>
      <c r="AU127" s="214">
        <f>0.000001*Stock!AU127*$E127</f>
        <v>0</v>
      </c>
      <c r="AV127" s="214">
        <f>0.000001*Stock!AV127*$E127</f>
        <v>0</v>
      </c>
      <c r="AW127" s="214">
        <f>0.000001*Stock!AW127*$E127</f>
        <v>0</v>
      </c>
      <c r="AX127" s="214">
        <f>0.000001*Stock!AX127*$E127</f>
        <v>0</v>
      </c>
      <c r="AY127" s="214">
        <f>0.000001*Stock!AY127*$E127</f>
        <v>0</v>
      </c>
      <c r="AZ127" s="214">
        <f>0.000001*Stock!AZ127*$E127</f>
        <v>0</v>
      </c>
      <c r="BA127" s="214">
        <f>0.000001*Stock!BA127*$E127</f>
        <v>0</v>
      </c>
      <c r="BB127" s="214">
        <f>0.000001*Stock!BB127*$E127</f>
        <v>0</v>
      </c>
      <c r="BC127" s="214">
        <f>0.000001*Stock!BC127*$E127</f>
        <v>0</v>
      </c>
      <c r="BD127" s="214">
        <f>0.000001*Stock!BD127*$E127</f>
        <v>0</v>
      </c>
      <c r="BE127" s="214">
        <f>0.000001*Stock!BE127*$E127</f>
        <v>0</v>
      </c>
      <c r="BF127" s="214">
        <f>0.000001*Stock!BF127*$E127</f>
        <v>0</v>
      </c>
      <c r="BG127" s="214">
        <f>0.000001*Stock!BG127*$E127</f>
        <v>0</v>
      </c>
      <c r="BH127" s="214">
        <f>0.000001*Stock!BH127*$E127</f>
        <v>0</v>
      </c>
      <c r="BI127" s="214">
        <f>0.000001*Stock!BI127*$E127</f>
        <v>0</v>
      </c>
      <c r="BJ127" s="214">
        <f>0.000001*Stock!BJ127*$E127</f>
        <v>0</v>
      </c>
      <c r="BK127" s="214">
        <f>0.000001*Stock!BK127*$E127</f>
        <v>0</v>
      </c>
      <c r="BL127" s="214">
        <f>0.000001*Stock!BL127*$E127</f>
        <v>0</v>
      </c>
      <c r="BM127" s="214">
        <f>0.000001*Stock!BM127*$E127</f>
        <v>0</v>
      </c>
      <c r="BN127" s="214">
        <f>0.000001*Stock!BN127*$E127</f>
        <v>0</v>
      </c>
      <c r="BO127" s="214">
        <f>0.000001*Stock!BO127*$E127</f>
        <v>0</v>
      </c>
      <c r="BP127" s="214">
        <f>0.000001*Stock!BP127*$E127</f>
        <v>0</v>
      </c>
      <c r="BQ127" s="214">
        <f>0.000001*Stock!BQ127*$E127</f>
        <v>0</v>
      </c>
      <c r="BR127" s="214">
        <f>0.000001*Stock!BR127*$E127</f>
        <v>0</v>
      </c>
      <c r="BS127" s="214">
        <f>0.000001*Stock!BS127*$E127</f>
        <v>0</v>
      </c>
      <c r="BT127" s="214">
        <f>0.000001*Stock!BT127*$E127</f>
        <v>0</v>
      </c>
      <c r="BU127" s="214">
        <f>0.000001*Stock!BU127*$E127</f>
        <v>0</v>
      </c>
      <c r="BV127" s="214">
        <f>0.000001*Stock!BV127*$E127</f>
        <v>0</v>
      </c>
      <c r="BW127" s="214">
        <f>0.000001*Stock!BW127*$E127</f>
        <v>0</v>
      </c>
      <c r="BX127" s="214">
        <f>0.000001*Stock!BX127*$E127</f>
        <v>0</v>
      </c>
      <c r="BY127" s="214">
        <f>0.000001*Stock!BY127*$E127</f>
        <v>0</v>
      </c>
      <c r="BZ127" s="214">
        <f>0.000001*Stock!BZ127*$E127</f>
        <v>0</v>
      </c>
      <c r="CA127" s="214">
        <f>0.000001*Stock!CA127*$E127</f>
        <v>0</v>
      </c>
      <c r="CB127" s="214">
        <f>0.000001*Stock!CB127*$E127</f>
        <v>0</v>
      </c>
      <c r="CC127" s="214">
        <f>0.000001*Stock!CC127*$E127</f>
        <v>0</v>
      </c>
      <c r="CD127" s="214">
        <f>0.000001*Stock!CD127*$E127</f>
        <v>0</v>
      </c>
      <c r="CE127" s="214">
        <f>0.000001*Stock!CE127*$E127</f>
        <v>0</v>
      </c>
    </row>
    <row r="128" spans="2:83" x14ac:dyDescent="0.25">
      <c r="B128" s="307"/>
      <c r="C128" s="3" t="s">
        <v>75</v>
      </c>
      <c r="E128" s="35"/>
      <c r="F128" s="64"/>
      <c r="G128" s="20"/>
      <c r="H128" s="20"/>
      <c r="I128" s="20"/>
      <c r="J128" s="20"/>
      <c r="K128" s="20"/>
      <c r="L128" s="20"/>
      <c r="M128" s="20"/>
      <c r="N128" s="20"/>
      <c r="O128" s="20"/>
      <c r="P128" s="20"/>
      <c r="Q128" s="20"/>
      <c r="R128" s="20"/>
      <c r="S128" s="20"/>
      <c r="T128" s="20"/>
      <c r="U128" s="20"/>
      <c r="V128" s="20"/>
      <c r="W128" s="30">
        <f ca="1">SUM(W123:W127)</f>
        <v>2.2855385401433699</v>
      </c>
      <c r="X128" s="30">
        <f t="shared" ref="X128:AW128" ca="1" si="125">SUM(X123:X127)</f>
        <v>2.3328706827655363</v>
      </c>
      <c r="Y128" s="30">
        <f t="shared" ca="1" si="125"/>
        <v>2.3672233451376665</v>
      </c>
      <c r="Z128" s="30">
        <f t="shared" ca="1" si="125"/>
        <v>2.3881174963237797</v>
      </c>
      <c r="AA128" s="30">
        <f t="shared" ca="1" si="125"/>
        <v>2.4063894256739995</v>
      </c>
      <c r="AB128" s="30">
        <f t="shared" ca="1" si="125"/>
        <v>2.4368252017199996</v>
      </c>
      <c r="AC128" s="30">
        <f t="shared" ca="1" si="125"/>
        <v>2.4802882494</v>
      </c>
      <c r="AD128" s="30">
        <f t="shared" ca="1" si="125"/>
        <v>2.5360472935199998</v>
      </c>
      <c r="AE128" s="30">
        <f t="shared" ca="1" si="125"/>
        <v>2.5986050110799996</v>
      </c>
      <c r="AF128" s="30">
        <f t="shared" ca="1" si="125"/>
        <v>2.6761357443599998</v>
      </c>
      <c r="AG128" s="30">
        <f t="shared" ca="1" si="125"/>
        <v>2.7598687412399996</v>
      </c>
      <c r="AH128" s="30">
        <f t="shared" ca="1" si="125"/>
        <v>2.8450448988000003</v>
      </c>
      <c r="AI128" s="30">
        <f t="shared" ca="1" si="125"/>
        <v>2.9221146926399997</v>
      </c>
      <c r="AJ128" s="30">
        <f t="shared" ca="1" si="125"/>
        <v>3.0127121403600001</v>
      </c>
      <c r="AK128" s="30">
        <f t="shared" ca="1" si="125"/>
        <v>3.1239622417077357</v>
      </c>
      <c r="AL128" s="30">
        <f t="shared" ca="1" si="125"/>
        <v>3.248597280430944</v>
      </c>
      <c r="AM128" s="30">
        <f t="shared" ca="1" si="125"/>
        <v>3.365159281077359</v>
      </c>
      <c r="AN128" s="30">
        <f t="shared" ca="1" si="125"/>
        <v>3.4674991712134795</v>
      </c>
      <c r="AO128" s="30">
        <f t="shared" ca="1" si="125"/>
        <v>3.5744971885471672</v>
      </c>
      <c r="AP128" s="30">
        <f t="shared" ca="1" si="125"/>
        <v>3.6861270754794715</v>
      </c>
      <c r="AQ128" s="30">
        <f t="shared" ca="1" si="125"/>
        <v>3.8201237034096236</v>
      </c>
      <c r="AR128" s="30">
        <f t="shared" ca="1" si="125"/>
        <v>3.9476154866534876</v>
      </c>
      <c r="AS128" s="30">
        <f t="shared" ca="1" si="125"/>
        <v>4.0541164456927667</v>
      </c>
      <c r="AT128" s="30">
        <f t="shared" ca="1" si="125"/>
        <v>4.1446294883826891</v>
      </c>
      <c r="AU128" s="30">
        <f t="shared" si="125"/>
        <v>0</v>
      </c>
      <c r="AV128" s="30">
        <f t="shared" si="125"/>
        <v>0</v>
      </c>
      <c r="AW128" s="30">
        <f t="shared" si="125"/>
        <v>0</v>
      </c>
      <c r="AX128" s="30">
        <f t="shared" ref="AX128:CE128" si="126">SUM(AX123:AX127)</f>
        <v>0</v>
      </c>
      <c r="AY128" s="30">
        <f t="shared" si="126"/>
        <v>0</v>
      </c>
      <c r="AZ128" s="30">
        <f t="shared" si="126"/>
        <v>0</v>
      </c>
      <c r="BA128" s="30">
        <f t="shared" si="126"/>
        <v>0</v>
      </c>
      <c r="BB128" s="30">
        <f t="shared" si="126"/>
        <v>0</v>
      </c>
      <c r="BC128" s="30">
        <f t="shared" si="126"/>
        <v>0</v>
      </c>
      <c r="BD128" s="30">
        <f t="shared" si="126"/>
        <v>0</v>
      </c>
      <c r="BE128" s="30">
        <f t="shared" si="126"/>
        <v>0</v>
      </c>
      <c r="BF128" s="30">
        <f t="shared" si="126"/>
        <v>0</v>
      </c>
      <c r="BG128" s="30">
        <f t="shared" si="126"/>
        <v>0</v>
      </c>
      <c r="BH128" s="30">
        <f t="shared" si="126"/>
        <v>0</v>
      </c>
      <c r="BI128" s="30">
        <f t="shared" si="126"/>
        <v>0</v>
      </c>
      <c r="BJ128" s="30">
        <f t="shared" si="126"/>
        <v>0</v>
      </c>
      <c r="BK128" s="30">
        <f t="shared" si="126"/>
        <v>0</v>
      </c>
      <c r="BL128" s="30">
        <f t="shared" si="126"/>
        <v>0</v>
      </c>
      <c r="BM128" s="30">
        <f t="shared" si="126"/>
        <v>0</v>
      </c>
      <c r="BN128" s="30">
        <f t="shared" si="126"/>
        <v>0</v>
      </c>
      <c r="BO128" s="30">
        <f t="shared" si="126"/>
        <v>0</v>
      </c>
      <c r="BP128" s="30">
        <f t="shared" si="126"/>
        <v>0</v>
      </c>
      <c r="BQ128" s="30">
        <f t="shared" si="126"/>
        <v>0</v>
      </c>
      <c r="BR128" s="30">
        <f t="shared" si="126"/>
        <v>0</v>
      </c>
      <c r="BS128" s="30">
        <f t="shared" si="126"/>
        <v>0</v>
      </c>
      <c r="BT128" s="30">
        <f t="shared" si="126"/>
        <v>0</v>
      </c>
      <c r="BU128" s="30">
        <f t="shared" si="126"/>
        <v>0</v>
      </c>
      <c r="BV128" s="30">
        <f t="shared" si="126"/>
        <v>0</v>
      </c>
      <c r="BW128" s="30">
        <f t="shared" si="126"/>
        <v>0</v>
      </c>
      <c r="BX128" s="30">
        <f t="shared" si="126"/>
        <v>0</v>
      </c>
      <c r="BY128" s="30">
        <f t="shared" si="126"/>
        <v>0</v>
      </c>
      <c r="BZ128" s="30">
        <f t="shared" si="126"/>
        <v>0</v>
      </c>
      <c r="CA128" s="30">
        <f t="shared" si="126"/>
        <v>0</v>
      </c>
      <c r="CB128" s="30">
        <f t="shared" si="126"/>
        <v>0</v>
      </c>
      <c r="CC128" s="30">
        <f t="shared" si="126"/>
        <v>0</v>
      </c>
      <c r="CD128" s="30">
        <f t="shared" si="126"/>
        <v>0</v>
      </c>
      <c r="CE128" s="30">
        <f t="shared" si="126"/>
        <v>0</v>
      </c>
    </row>
    <row r="129" spans="2:83" x14ac:dyDescent="0.25">
      <c r="B129" s="307" t="s">
        <v>1</v>
      </c>
      <c r="C129" s="54" t="s">
        <v>11</v>
      </c>
      <c r="E129" s="35">
        <f>'Life&amp;Use'!J8</f>
        <v>500</v>
      </c>
      <c r="F129" s="64"/>
      <c r="G129" s="211"/>
      <c r="H129" s="211"/>
      <c r="I129" s="211"/>
      <c r="J129" s="211"/>
      <c r="K129" s="211"/>
      <c r="L129" s="211"/>
      <c r="M129" s="211"/>
      <c r="N129" s="211"/>
      <c r="O129" s="211"/>
      <c r="P129" s="211"/>
      <c r="Q129" s="211"/>
      <c r="R129" s="211"/>
      <c r="S129" s="211"/>
      <c r="T129" s="211"/>
      <c r="U129" s="211"/>
      <c r="V129" s="211"/>
      <c r="W129" s="214">
        <f ca="1">0.000001*Stock!W129*$E129</f>
        <v>3.9466375493545008E-2</v>
      </c>
      <c r="X129" s="214">
        <f ca="1">0.000001*Stock!X129*$E129</f>
        <v>4.3740417215050002E-2</v>
      </c>
      <c r="Y129" s="214">
        <f ca="1">0.000001*Stock!Y129*$E129</f>
        <v>4.8822685794499998E-2</v>
      </c>
      <c r="Z129" s="214">
        <f ca="1">0.000001*Stock!Z129*$E129</f>
        <v>5.5558539771666665E-2</v>
      </c>
      <c r="AA129" s="214">
        <f ca="1">0.000001*Stock!AA129*$E129</f>
        <v>6.4190970116666676E-2</v>
      </c>
      <c r="AB129" s="214">
        <f ca="1">0.000001*Stock!AB129*$E129</f>
        <v>7.516033716666666E-2</v>
      </c>
      <c r="AC129" s="214">
        <f ca="1">0.000001*Stock!AC129*$E129</f>
        <v>8.8037411666666662E-2</v>
      </c>
      <c r="AD129" s="214">
        <f ca="1">0.000001*Stock!AD129*$E129</f>
        <v>0.10298971666666666</v>
      </c>
      <c r="AE129" s="214">
        <f ca="1">0.000001*Stock!AE129*$E129</f>
        <v>0.11938116666666666</v>
      </c>
      <c r="AF129" s="214">
        <f ca="1">0.000001*Stock!AF129*$E129</f>
        <v>0.13663833333333331</v>
      </c>
      <c r="AG129" s="214">
        <f ca="1">0.000001*Stock!AG129*$E129</f>
        <v>0.15404999999999999</v>
      </c>
      <c r="AH129" s="214">
        <f ca="1">0.000001*Stock!AH129*$E129</f>
        <v>0.17163333333333333</v>
      </c>
      <c r="AI129" s="214">
        <f ca="1">0.000001*Stock!AI129*$E129</f>
        <v>0.18926666666666664</v>
      </c>
      <c r="AJ129" s="214">
        <f ca="1">0.000001*Stock!AJ129*$E129</f>
        <v>0.20704081699999996</v>
      </c>
      <c r="AK129" s="214">
        <f ca="1">0.000001*Stock!AK129*$E129</f>
        <v>0.2281003505733333</v>
      </c>
      <c r="AL129" s="214">
        <f ca="1">0.000001*Stock!AL129*$E129</f>
        <v>0.26330264255999997</v>
      </c>
      <c r="AM129" s="214">
        <f ca="1">0.000001*Stock!AM129*$E129</f>
        <v>0.31493078421333331</v>
      </c>
      <c r="AN129" s="214">
        <f ca="1">0.000001*Stock!AN129*$E129</f>
        <v>0.38527354262666663</v>
      </c>
      <c r="AO129" s="214">
        <f ca="1">0.000001*Stock!AO129*$E129</f>
        <v>0.46280687596000003</v>
      </c>
      <c r="AP129" s="214">
        <f ca="1">0.000001*Stock!AP129*$E129</f>
        <v>0.54579235349333333</v>
      </c>
      <c r="AQ129" s="214">
        <f ca="1">0.000001*Stock!AQ129*$E129</f>
        <v>0.62179349482666668</v>
      </c>
      <c r="AR129" s="214">
        <f ca="1">0.000001*Stock!AR129*$E129</f>
        <v>0.68672567415999997</v>
      </c>
      <c r="AS129" s="214">
        <f ca="1">0.000001*Stock!AS129*$E129</f>
        <v>0.73380570929333344</v>
      </c>
      <c r="AT129" s="214">
        <f ca="1">0.000001*Stock!AT129*$E129</f>
        <v>0.76540341396000011</v>
      </c>
      <c r="AU129" s="214">
        <f>0.000001*Stock!AU129*$E129</f>
        <v>0</v>
      </c>
      <c r="AV129" s="214">
        <f>0.000001*Stock!AV129*$E129</f>
        <v>0</v>
      </c>
      <c r="AW129" s="214">
        <f>0.000001*Stock!AW129*$E129</f>
        <v>0</v>
      </c>
      <c r="AX129" s="214">
        <f>0.000001*Stock!AX129*$E129</f>
        <v>0</v>
      </c>
      <c r="AY129" s="214">
        <f>0.000001*Stock!AY129*$E129</f>
        <v>0</v>
      </c>
      <c r="AZ129" s="214">
        <f>0.000001*Stock!AZ129*$E129</f>
        <v>0</v>
      </c>
      <c r="BA129" s="214">
        <f>0.000001*Stock!BA129*$E129</f>
        <v>0</v>
      </c>
      <c r="BB129" s="214">
        <f>0.000001*Stock!BB129*$E129</f>
        <v>0</v>
      </c>
      <c r="BC129" s="214">
        <f>0.000001*Stock!BC129*$E129</f>
        <v>0</v>
      </c>
      <c r="BD129" s="214">
        <f>0.000001*Stock!BD129*$E129</f>
        <v>0</v>
      </c>
      <c r="BE129" s="214">
        <f>0.000001*Stock!BE129*$E129</f>
        <v>0</v>
      </c>
      <c r="BF129" s="214">
        <f>0.000001*Stock!BF129*$E129</f>
        <v>0</v>
      </c>
      <c r="BG129" s="214">
        <f>0.000001*Stock!BG129*$E129</f>
        <v>0</v>
      </c>
      <c r="BH129" s="214">
        <f>0.000001*Stock!BH129*$E129</f>
        <v>0</v>
      </c>
      <c r="BI129" s="214">
        <f>0.000001*Stock!BI129*$E129</f>
        <v>0</v>
      </c>
      <c r="BJ129" s="214">
        <f>0.000001*Stock!BJ129*$E129</f>
        <v>0</v>
      </c>
      <c r="BK129" s="214">
        <f>0.000001*Stock!BK129*$E129</f>
        <v>0</v>
      </c>
      <c r="BL129" s="214">
        <f>0.000001*Stock!BL129*$E129</f>
        <v>0</v>
      </c>
      <c r="BM129" s="214">
        <f>0.000001*Stock!BM129*$E129</f>
        <v>0</v>
      </c>
      <c r="BN129" s="214">
        <f>0.000001*Stock!BN129*$E129</f>
        <v>0</v>
      </c>
      <c r="BO129" s="214">
        <f>0.000001*Stock!BO129*$E129</f>
        <v>0</v>
      </c>
      <c r="BP129" s="214">
        <f>0.000001*Stock!BP129*$E129</f>
        <v>0</v>
      </c>
      <c r="BQ129" s="214">
        <f>0.000001*Stock!BQ129*$E129</f>
        <v>0</v>
      </c>
      <c r="BR129" s="214">
        <f>0.000001*Stock!BR129*$E129</f>
        <v>0</v>
      </c>
      <c r="BS129" s="214">
        <f>0.000001*Stock!BS129*$E129</f>
        <v>0</v>
      </c>
      <c r="BT129" s="214">
        <f>0.000001*Stock!BT129*$E129</f>
        <v>0</v>
      </c>
      <c r="BU129" s="214">
        <f>0.000001*Stock!BU129*$E129</f>
        <v>0</v>
      </c>
      <c r="BV129" s="214">
        <f>0.000001*Stock!BV129*$E129</f>
        <v>0</v>
      </c>
      <c r="BW129" s="214">
        <f>0.000001*Stock!BW129*$E129</f>
        <v>0</v>
      </c>
      <c r="BX129" s="214">
        <f>0.000001*Stock!BX129*$E129</f>
        <v>0</v>
      </c>
      <c r="BY129" s="214">
        <f>0.000001*Stock!BY129*$E129</f>
        <v>0</v>
      </c>
      <c r="BZ129" s="214">
        <f>0.000001*Stock!BZ129*$E129</f>
        <v>0</v>
      </c>
      <c r="CA129" s="214">
        <f>0.000001*Stock!CA129*$E129</f>
        <v>0</v>
      </c>
      <c r="CB129" s="214">
        <f>0.000001*Stock!CB129*$E129</f>
        <v>0</v>
      </c>
      <c r="CC129" s="214">
        <f>0.000001*Stock!CC129*$E129</f>
        <v>0</v>
      </c>
      <c r="CD129" s="214">
        <f>0.000001*Stock!CD129*$E129</f>
        <v>0</v>
      </c>
      <c r="CE129" s="214">
        <f>0.000001*Stock!CE129*$E129</f>
        <v>0</v>
      </c>
    </row>
    <row r="130" spans="2:83" x14ac:dyDescent="0.25">
      <c r="B130" s="307"/>
      <c r="C130" s="54" t="s">
        <v>12</v>
      </c>
      <c r="E130" s="35">
        <f>'Life&amp;Use'!K8</f>
        <v>1600</v>
      </c>
      <c r="F130" s="64"/>
      <c r="G130" s="211"/>
      <c r="H130" s="211"/>
      <c r="I130" s="211"/>
      <c r="J130" s="211"/>
      <c r="K130" s="211"/>
      <c r="L130" s="211"/>
      <c r="M130" s="211"/>
      <c r="N130" s="211"/>
      <c r="O130" s="211"/>
      <c r="P130" s="211"/>
      <c r="Q130" s="211"/>
      <c r="R130" s="211"/>
      <c r="S130" s="211"/>
      <c r="T130" s="211"/>
      <c r="U130" s="211"/>
      <c r="V130" s="211"/>
      <c r="W130" s="214">
        <f ca="1">0.000001*Stock!W130*$E130</f>
        <v>0.12482484479640001</v>
      </c>
      <c r="X130" s="214">
        <f ca="1">0.000001*Stock!X130*$E130</f>
        <v>0.13672307199599998</v>
      </c>
      <c r="Y130" s="214">
        <f ca="1">0.000001*Stock!Y130*$E130</f>
        <v>0.14877852444</v>
      </c>
      <c r="Z130" s="214">
        <f ca="1">0.000001*Stock!Z130*$E130</f>
        <v>0.16080707159999999</v>
      </c>
      <c r="AA130" s="214">
        <f ca="1">0.000001*Stock!AA130*$E130</f>
        <v>0.17286209733333333</v>
      </c>
      <c r="AB130" s="214">
        <f ca="1">0.000001*Stock!AB130*$E130</f>
        <v>0.18497425333333331</v>
      </c>
      <c r="AC130" s="214">
        <f ca="1">0.000001*Stock!AC130*$E130</f>
        <v>0.1971489333333333</v>
      </c>
      <c r="AD130" s="214">
        <f ca="1">0.000001*Stock!AD130*$E130</f>
        <v>0.2105838933333333</v>
      </c>
      <c r="AE130" s="214">
        <f ca="1">0.000001*Stock!AE130*$E130</f>
        <v>0.22501957333333328</v>
      </c>
      <c r="AF130" s="214">
        <f ca="1">0.000001*Stock!AF130*$E130</f>
        <v>0.24138053333333326</v>
      </c>
      <c r="AG130" s="214">
        <f ca="1">0.000001*Stock!AG130*$E130</f>
        <v>0.25921382666666659</v>
      </c>
      <c r="AH130" s="214">
        <f ca="1">0.000001*Stock!AH130*$E130</f>
        <v>0.27786388000000001</v>
      </c>
      <c r="AI130" s="214">
        <f ca="1">0.000001*Stock!AI130*$E130</f>
        <v>0.29599901333333334</v>
      </c>
      <c r="AJ130" s="214">
        <f ca="1">0.000001*Stock!AJ130*$E130</f>
        <v>0.31478748000000001</v>
      </c>
      <c r="AK130" s="214">
        <f ca="1">0.000001*Stock!AK130*$E130</f>
        <v>0.33588412980266669</v>
      </c>
      <c r="AL130" s="214">
        <f ca="1">0.000001*Stock!AL130*$E130</f>
        <v>0.35960503921066667</v>
      </c>
      <c r="AM130" s="214">
        <f ca="1">0.000001*Stock!AM130*$E130</f>
        <v>0.38614093802666666</v>
      </c>
      <c r="AN130" s="214">
        <f ca="1">0.000001*Stock!AN130*$E130</f>
        <v>0.41585489291733324</v>
      </c>
      <c r="AO130" s="214">
        <f ca="1">0.000001*Stock!AO130*$E130</f>
        <v>0.44965158388266663</v>
      </c>
      <c r="AP130" s="214">
        <f ca="1">0.000001*Stock!AP130*$E130</f>
        <v>0.4858657712533333</v>
      </c>
      <c r="AQ130" s="214">
        <f ca="1">0.000001*Stock!AQ130*$E130</f>
        <v>0.52106973144800006</v>
      </c>
      <c r="AR130" s="214">
        <f ca="1">0.000001*Stock!AR130*$E130</f>
        <v>0.54664426934133326</v>
      </c>
      <c r="AS130" s="214">
        <f ca="1">0.000001*Stock!AS130*$E130</f>
        <v>0.55980040446399992</v>
      </c>
      <c r="AT130" s="214">
        <f ca="1">0.000001*Stock!AT130*$E130</f>
        <v>0.55985218745866661</v>
      </c>
      <c r="AU130" s="214">
        <f>0.000001*Stock!AU130*$E130</f>
        <v>0</v>
      </c>
      <c r="AV130" s="214">
        <f>0.000001*Stock!AV130*$E130</f>
        <v>0</v>
      </c>
      <c r="AW130" s="214">
        <f>0.000001*Stock!AW130*$E130</f>
        <v>0</v>
      </c>
      <c r="AX130" s="214">
        <f>0.000001*Stock!AX130*$E130</f>
        <v>0</v>
      </c>
      <c r="AY130" s="214">
        <f>0.000001*Stock!AY130*$E130</f>
        <v>0</v>
      </c>
      <c r="AZ130" s="214">
        <f>0.000001*Stock!AZ130*$E130</f>
        <v>0</v>
      </c>
      <c r="BA130" s="214">
        <f>0.000001*Stock!BA130*$E130</f>
        <v>0</v>
      </c>
      <c r="BB130" s="214">
        <f>0.000001*Stock!BB130*$E130</f>
        <v>0</v>
      </c>
      <c r="BC130" s="214">
        <f>0.000001*Stock!BC130*$E130</f>
        <v>0</v>
      </c>
      <c r="BD130" s="214">
        <f>0.000001*Stock!BD130*$E130</f>
        <v>0</v>
      </c>
      <c r="BE130" s="214">
        <f>0.000001*Stock!BE130*$E130</f>
        <v>0</v>
      </c>
      <c r="BF130" s="214">
        <f>0.000001*Stock!BF130*$E130</f>
        <v>0</v>
      </c>
      <c r="BG130" s="214">
        <f>0.000001*Stock!BG130*$E130</f>
        <v>0</v>
      </c>
      <c r="BH130" s="214">
        <f>0.000001*Stock!BH130*$E130</f>
        <v>0</v>
      </c>
      <c r="BI130" s="214">
        <f>0.000001*Stock!BI130*$E130</f>
        <v>0</v>
      </c>
      <c r="BJ130" s="214">
        <f>0.000001*Stock!BJ130*$E130</f>
        <v>0</v>
      </c>
      <c r="BK130" s="214">
        <f>0.000001*Stock!BK130*$E130</f>
        <v>0</v>
      </c>
      <c r="BL130" s="214">
        <f>0.000001*Stock!BL130*$E130</f>
        <v>0</v>
      </c>
      <c r="BM130" s="214">
        <f>0.000001*Stock!BM130*$E130</f>
        <v>0</v>
      </c>
      <c r="BN130" s="214">
        <f>0.000001*Stock!BN130*$E130</f>
        <v>0</v>
      </c>
      <c r="BO130" s="214">
        <f>0.000001*Stock!BO130*$E130</f>
        <v>0</v>
      </c>
      <c r="BP130" s="214">
        <f>0.000001*Stock!BP130*$E130</f>
        <v>0</v>
      </c>
      <c r="BQ130" s="214">
        <f>0.000001*Stock!BQ130*$E130</f>
        <v>0</v>
      </c>
      <c r="BR130" s="214">
        <f>0.000001*Stock!BR130*$E130</f>
        <v>0</v>
      </c>
      <c r="BS130" s="214">
        <f>0.000001*Stock!BS130*$E130</f>
        <v>0</v>
      </c>
      <c r="BT130" s="214">
        <f>0.000001*Stock!BT130*$E130</f>
        <v>0</v>
      </c>
      <c r="BU130" s="214">
        <f>0.000001*Stock!BU130*$E130</f>
        <v>0</v>
      </c>
      <c r="BV130" s="214">
        <f>0.000001*Stock!BV130*$E130</f>
        <v>0</v>
      </c>
      <c r="BW130" s="214">
        <f>0.000001*Stock!BW130*$E130</f>
        <v>0</v>
      </c>
      <c r="BX130" s="214">
        <f>0.000001*Stock!BX130*$E130</f>
        <v>0</v>
      </c>
      <c r="BY130" s="214">
        <f>0.000001*Stock!BY130*$E130</f>
        <v>0</v>
      </c>
      <c r="BZ130" s="214">
        <f>0.000001*Stock!BZ130*$E130</f>
        <v>0</v>
      </c>
      <c r="CA130" s="214">
        <f>0.000001*Stock!CA130*$E130</f>
        <v>0</v>
      </c>
      <c r="CB130" s="214">
        <f>0.000001*Stock!CB130*$E130</f>
        <v>0</v>
      </c>
      <c r="CC130" s="214">
        <f>0.000001*Stock!CC130*$E130</f>
        <v>0</v>
      </c>
      <c r="CD130" s="214">
        <f>0.000001*Stock!CD130*$E130</f>
        <v>0</v>
      </c>
      <c r="CE130" s="214">
        <f>0.000001*Stock!CE130*$E130</f>
        <v>0</v>
      </c>
    </row>
    <row r="131" spans="2:83" x14ac:dyDescent="0.25">
      <c r="B131" s="307"/>
      <c r="C131" s="3" t="s">
        <v>76</v>
      </c>
      <c r="E131" s="35"/>
      <c r="F131" s="64"/>
      <c r="G131" s="20"/>
      <c r="H131" s="20"/>
      <c r="I131" s="20"/>
      <c r="J131" s="20"/>
      <c r="K131" s="20"/>
      <c r="L131" s="20"/>
      <c r="M131" s="20"/>
      <c r="N131" s="20"/>
      <c r="O131" s="20"/>
      <c r="P131" s="20"/>
      <c r="Q131" s="20"/>
      <c r="R131" s="20"/>
      <c r="S131" s="20"/>
      <c r="T131" s="20"/>
      <c r="U131" s="20"/>
      <c r="V131" s="20"/>
      <c r="W131" s="30">
        <f t="shared" ref="W131" ca="1" si="127">SUM(W129:W130)</f>
        <v>0.16429122028994503</v>
      </c>
      <c r="X131" s="30">
        <f t="shared" ref="X131:AW131" ca="1" si="128">SUM(X129:X130)</f>
        <v>0.18046348921104999</v>
      </c>
      <c r="Y131" s="30">
        <f t="shared" ca="1" si="128"/>
        <v>0.1976012102345</v>
      </c>
      <c r="Z131" s="30">
        <f t="shared" ca="1" si="128"/>
        <v>0.21636561137166666</v>
      </c>
      <c r="AA131" s="30">
        <f t="shared" ca="1" si="128"/>
        <v>0.23705306744999999</v>
      </c>
      <c r="AB131" s="30">
        <f t="shared" ca="1" si="128"/>
        <v>0.26013459049999998</v>
      </c>
      <c r="AC131" s="30">
        <f t="shared" ca="1" si="128"/>
        <v>0.28518634499999995</v>
      </c>
      <c r="AD131" s="30">
        <f t="shared" ca="1" si="128"/>
        <v>0.31357360999999995</v>
      </c>
      <c r="AE131" s="30">
        <f t="shared" ca="1" si="128"/>
        <v>0.34440073999999993</v>
      </c>
      <c r="AF131" s="30">
        <f t="shared" ca="1" si="128"/>
        <v>0.37801886666666656</v>
      </c>
      <c r="AG131" s="30">
        <f t="shared" ca="1" si="128"/>
        <v>0.41326382666666661</v>
      </c>
      <c r="AH131" s="30">
        <f t="shared" ca="1" si="128"/>
        <v>0.44949721333333337</v>
      </c>
      <c r="AI131" s="30">
        <f t="shared" ca="1" si="128"/>
        <v>0.48526567999999998</v>
      </c>
      <c r="AJ131" s="30">
        <f t="shared" ca="1" si="128"/>
        <v>0.521828297</v>
      </c>
      <c r="AK131" s="30">
        <f t="shared" ca="1" si="128"/>
        <v>0.56398448037600002</v>
      </c>
      <c r="AL131" s="30">
        <f t="shared" ca="1" si="128"/>
        <v>0.62290768177066669</v>
      </c>
      <c r="AM131" s="30">
        <f t="shared" ca="1" si="128"/>
        <v>0.70107172224000003</v>
      </c>
      <c r="AN131" s="30">
        <f t="shared" ca="1" si="128"/>
        <v>0.80112843554399982</v>
      </c>
      <c r="AO131" s="30">
        <f t="shared" ca="1" si="128"/>
        <v>0.9124584598426666</v>
      </c>
      <c r="AP131" s="30">
        <f t="shared" ca="1" si="128"/>
        <v>1.0316581247466665</v>
      </c>
      <c r="AQ131" s="30">
        <f t="shared" ca="1" si="128"/>
        <v>1.1428632262746667</v>
      </c>
      <c r="AR131" s="30">
        <f t="shared" ca="1" si="128"/>
        <v>1.2333699435013332</v>
      </c>
      <c r="AS131" s="30">
        <f t="shared" ca="1" si="128"/>
        <v>1.2936061137573334</v>
      </c>
      <c r="AT131" s="30">
        <f t="shared" ca="1" si="128"/>
        <v>1.3252556014186667</v>
      </c>
      <c r="AU131" s="30">
        <f t="shared" si="128"/>
        <v>0</v>
      </c>
      <c r="AV131" s="30">
        <f t="shared" si="128"/>
        <v>0</v>
      </c>
      <c r="AW131" s="30">
        <f t="shared" si="128"/>
        <v>0</v>
      </c>
      <c r="AX131" s="30">
        <f t="shared" ref="AX131:CE131" si="129">SUM(AX129:AX130)</f>
        <v>0</v>
      </c>
      <c r="AY131" s="30">
        <f t="shared" si="129"/>
        <v>0</v>
      </c>
      <c r="AZ131" s="30">
        <f t="shared" si="129"/>
        <v>0</v>
      </c>
      <c r="BA131" s="30">
        <f t="shared" si="129"/>
        <v>0</v>
      </c>
      <c r="BB131" s="30">
        <f t="shared" si="129"/>
        <v>0</v>
      </c>
      <c r="BC131" s="30">
        <f t="shared" si="129"/>
        <v>0</v>
      </c>
      <c r="BD131" s="30">
        <f t="shared" si="129"/>
        <v>0</v>
      </c>
      <c r="BE131" s="30">
        <f t="shared" si="129"/>
        <v>0</v>
      </c>
      <c r="BF131" s="30">
        <f t="shared" si="129"/>
        <v>0</v>
      </c>
      <c r="BG131" s="30">
        <f t="shared" si="129"/>
        <v>0</v>
      </c>
      <c r="BH131" s="30">
        <f t="shared" si="129"/>
        <v>0</v>
      </c>
      <c r="BI131" s="30">
        <f t="shared" si="129"/>
        <v>0</v>
      </c>
      <c r="BJ131" s="30">
        <f t="shared" si="129"/>
        <v>0</v>
      </c>
      <c r="BK131" s="30">
        <f t="shared" si="129"/>
        <v>0</v>
      </c>
      <c r="BL131" s="30">
        <f t="shared" si="129"/>
        <v>0</v>
      </c>
      <c r="BM131" s="30">
        <f t="shared" si="129"/>
        <v>0</v>
      </c>
      <c r="BN131" s="30">
        <f t="shared" si="129"/>
        <v>0</v>
      </c>
      <c r="BO131" s="30">
        <f t="shared" si="129"/>
        <v>0</v>
      </c>
      <c r="BP131" s="30">
        <f t="shared" si="129"/>
        <v>0</v>
      </c>
      <c r="BQ131" s="30">
        <f t="shared" si="129"/>
        <v>0</v>
      </c>
      <c r="BR131" s="30">
        <f t="shared" si="129"/>
        <v>0</v>
      </c>
      <c r="BS131" s="30">
        <f t="shared" si="129"/>
        <v>0</v>
      </c>
      <c r="BT131" s="30">
        <f t="shared" si="129"/>
        <v>0</v>
      </c>
      <c r="BU131" s="30">
        <f t="shared" si="129"/>
        <v>0</v>
      </c>
      <c r="BV131" s="30">
        <f t="shared" si="129"/>
        <v>0</v>
      </c>
      <c r="BW131" s="30">
        <f t="shared" si="129"/>
        <v>0</v>
      </c>
      <c r="BX131" s="30">
        <f t="shared" si="129"/>
        <v>0</v>
      </c>
      <c r="BY131" s="30">
        <f t="shared" si="129"/>
        <v>0</v>
      </c>
      <c r="BZ131" s="30">
        <f t="shared" si="129"/>
        <v>0</v>
      </c>
      <c r="CA131" s="30">
        <f t="shared" si="129"/>
        <v>0</v>
      </c>
      <c r="CB131" s="30">
        <f t="shared" si="129"/>
        <v>0</v>
      </c>
      <c r="CC131" s="30">
        <f t="shared" si="129"/>
        <v>0</v>
      </c>
      <c r="CD131" s="30">
        <f t="shared" si="129"/>
        <v>0</v>
      </c>
      <c r="CE131" s="30">
        <f t="shared" si="129"/>
        <v>0</v>
      </c>
    </row>
    <row r="132" spans="2:83" ht="24" x14ac:dyDescent="0.25">
      <c r="B132" s="307" t="s">
        <v>73</v>
      </c>
      <c r="C132" s="54" t="s">
        <v>13</v>
      </c>
      <c r="E132" s="35">
        <f>'Life&amp;Use'!M8</f>
        <v>450</v>
      </c>
      <c r="F132" s="64"/>
      <c r="G132" s="211"/>
      <c r="H132" s="211"/>
      <c r="I132" s="211"/>
      <c r="J132" s="211"/>
      <c r="K132" s="211"/>
      <c r="L132" s="211"/>
      <c r="M132" s="211"/>
      <c r="N132" s="211"/>
      <c r="O132" s="211"/>
      <c r="P132" s="211"/>
      <c r="Q132" s="211"/>
      <c r="R132" s="211"/>
      <c r="S132" s="211"/>
      <c r="T132" s="211"/>
      <c r="U132" s="211"/>
      <c r="V132" s="211"/>
      <c r="W132" s="214">
        <f ca="1">0.000001*Stock!W132*$E132</f>
        <v>5.7313925236717024E-3</v>
      </c>
      <c r="X132" s="214">
        <f ca="1">0.000001*Stock!X132*$E132</f>
        <v>7.0333505373368823E-3</v>
      </c>
      <c r="Y132" s="214">
        <f ca="1">0.000001*Stock!Y132*$E132</f>
        <v>8.7783015826025726E-3</v>
      </c>
      <c r="Z132" s="214">
        <f ca="1">0.000001*Stock!Z132*$E132</f>
        <v>1.0924379875227921E-2</v>
      </c>
      <c r="AA132" s="214">
        <f ca="1">0.000001*Stock!AA132*$E132</f>
        <v>1.3415126875950586E-2</v>
      </c>
      <c r="AB132" s="214">
        <f ca="1">0.000001*Stock!AB132*$E132</f>
        <v>1.6249317892251196E-2</v>
      </c>
      <c r="AC132" s="214">
        <f ca="1">0.000001*Stock!AC132*$E132</f>
        <v>1.9269888112828343E-2</v>
      </c>
      <c r="AD132" s="214">
        <f ca="1">0.000001*Stock!AD132*$E132</f>
        <v>2.2330409019716758E-2</v>
      </c>
      <c r="AE132" s="214">
        <f ca="1">0.000001*Stock!AE132*$E132</f>
        <v>2.5424455133241812E-2</v>
      </c>
      <c r="AF132" s="214">
        <f ca="1">0.000001*Stock!AF132*$E132</f>
        <v>2.8544056975083172E-2</v>
      </c>
      <c r="AG132" s="214">
        <f ca="1">0.000001*Stock!AG132*$E132</f>
        <v>3.1680757198823788E-2</v>
      </c>
      <c r="AH132" s="214">
        <f ca="1">0.000001*Stock!AH132*$E132</f>
        <v>3.4828731722230798E-2</v>
      </c>
      <c r="AI132" s="214">
        <f ca="1">0.000001*Stock!AI132*$E132</f>
        <v>3.7978565154001914E-2</v>
      </c>
      <c r="AJ132" s="214">
        <f ca="1">0.000001*Stock!AJ132*$E132</f>
        <v>4.1106127321634107E-2</v>
      </c>
      <c r="AK132" s="214">
        <f ca="1">0.000001*Stock!AK132*$E132</f>
        <v>4.4171394023871158E-2</v>
      </c>
      <c r="AL132" s="214">
        <f ca="1">0.000001*Stock!AL132*$E132</f>
        <v>4.7107514748225214E-2</v>
      </c>
      <c r="AM132" s="214">
        <f ca="1">0.000001*Stock!AM132*$E132</f>
        <v>4.983496923348802E-2</v>
      </c>
      <c r="AN132" s="214">
        <f ca="1">0.000001*Stock!AN132*$E132</f>
        <v>5.2290720148560045E-2</v>
      </c>
      <c r="AO132" s="214">
        <f ca="1">0.000001*Stock!AO132*$E132</f>
        <v>5.4432843542975534E-2</v>
      </c>
      <c r="AP132" s="214">
        <f ca="1">0.000001*Stock!AP132*$E132</f>
        <v>5.6269557402418138E-2</v>
      </c>
      <c r="AQ132" s="214">
        <f ca="1">0.000001*Stock!AQ132*$E132</f>
        <v>5.7752574182380043E-2</v>
      </c>
      <c r="AR132" s="214">
        <f ca="1">0.000001*Stock!AR132*$E132</f>
        <v>5.8866679360521652E-2</v>
      </c>
      <c r="AS132" s="214">
        <f ca="1">0.000001*Stock!AS132*$E132</f>
        <v>5.9866621262561738E-2</v>
      </c>
      <c r="AT132" s="214">
        <f ca="1">0.000001*Stock!AT132*$E132</f>
        <v>6.1469643052815597E-2</v>
      </c>
      <c r="AU132" s="214">
        <f>0.000001*Stock!AU132*$E132</f>
        <v>0</v>
      </c>
      <c r="AV132" s="214">
        <f>0.000001*Stock!AV132*$E132</f>
        <v>0</v>
      </c>
      <c r="AW132" s="214">
        <f>0.000001*Stock!AW132*$E132</f>
        <v>0</v>
      </c>
      <c r="AX132" s="214">
        <f>0.000001*Stock!AX132*$E132</f>
        <v>0</v>
      </c>
      <c r="AY132" s="214">
        <f>0.000001*Stock!AY132*$E132</f>
        <v>0</v>
      </c>
      <c r="AZ132" s="214">
        <f>0.000001*Stock!AZ132*$E132</f>
        <v>0</v>
      </c>
      <c r="BA132" s="214">
        <f>0.000001*Stock!BA132*$E132</f>
        <v>0</v>
      </c>
      <c r="BB132" s="214">
        <f>0.000001*Stock!BB132*$E132</f>
        <v>0</v>
      </c>
      <c r="BC132" s="214">
        <f>0.000001*Stock!BC132*$E132</f>
        <v>0</v>
      </c>
      <c r="BD132" s="214">
        <f>0.000001*Stock!BD132*$E132</f>
        <v>0</v>
      </c>
      <c r="BE132" s="214">
        <f>0.000001*Stock!BE132*$E132</f>
        <v>0</v>
      </c>
      <c r="BF132" s="214">
        <f>0.000001*Stock!BF132*$E132</f>
        <v>0</v>
      </c>
      <c r="BG132" s="214">
        <f>0.000001*Stock!BG132*$E132</f>
        <v>0</v>
      </c>
      <c r="BH132" s="214">
        <f>0.000001*Stock!BH132*$E132</f>
        <v>0</v>
      </c>
      <c r="BI132" s="214">
        <f>0.000001*Stock!BI132*$E132</f>
        <v>0</v>
      </c>
      <c r="BJ132" s="214">
        <f>0.000001*Stock!BJ132*$E132</f>
        <v>0</v>
      </c>
      <c r="BK132" s="214">
        <f>0.000001*Stock!BK132*$E132</f>
        <v>0</v>
      </c>
      <c r="BL132" s="214">
        <f>0.000001*Stock!BL132*$E132</f>
        <v>0</v>
      </c>
      <c r="BM132" s="214">
        <f>0.000001*Stock!BM132*$E132</f>
        <v>0</v>
      </c>
      <c r="BN132" s="214">
        <f>0.000001*Stock!BN132*$E132</f>
        <v>0</v>
      </c>
      <c r="BO132" s="214">
        <f>0.000001*Stock!BO132*$E132</f>
        <v>0</v>
      </c>
      <c r="BP132" s="214">
        <f>0.000001*Stock!BP132*$E132</f>
        <v>0</v>
      </c>
      <c r="BQ132" s="214">
        <f>0.000001*Stock!BQ132*$E132</f>
        <v>0</v>
      </c>
      <c r="BR132" s="214">
        <f>0.000001*Stock!BR132*$E132</f>
        <v>0</v>
      </c>
      <c r="BS132" s="214">
        <f>0.000001*Stock!BS132*$E132</f>
        <v>0</v>
      </c>
      <c r="BT132" s="214">
        <f>0.000001*Stock!BT132*$E132</f>
        <v>0</v>
      </c>
      <c r="BU132" s="214">
        <f>0.000001*Stock!BU132*$E132</f>
        <v>0</v>
      </c>
      <c r="BV132" s="214">
        <f>0.000001*Stock!BV132*$E132</f>
        <v>0</v>
      </c>
      <c r="BW132" s="214">
        <f>0.000001*Stock!BW132*$E132</f>
        <v>0</v>
      </c>
      <c r="BX132" s="214">
        <f>0.000001*Stock!BX132*$E132</f>
        <v>0</v>
      </c>
      <c r="BY132" s="214">
        <f>0.000001*Stock!BY132*$E132</f>
        <v>0</v>
      </c>
      <c r="BZ132" s="214">
        <f>0.000001*Stock!BZ132*$E132</f>
        <v>0</v>
      </c>
      <c r="CA132" s="214">
        <f>0.000001*Stock!CA132*$E132</f>
        <v>0</v>
      </c>
      <c r="CB132" s="214">
        <f>0.000001*Stock!CB132*$E132</f>
        <v>0</v>
      </c>
      <c r="CC132" s="214">
        <f>0.000001*Stock!CC132*$E132</f>
        <v>0</v>
      </c>
      <c r="CD132" s="214">
        <f>0.000001*Stock!CD132*$E132</f>
        <v>0</v>
      </c>
      <c r="CE132" s="214">
        <f>0.000001*Stock!CE132*$E132</f>
        <v>0</v>
      </c>
    </row>
    <row r="133" spans="2:83" x14ac:dyDescent="0.25">
      <c r="B133" s="307"/>
      <c r="C133" s="54" t="s">
        <v>14</v>
      </c>
      <c r="E133" s="35">
        <f>'Life&amp;Use'!N8</f>
        <v>450</v>
      </c>
      <c r="F133" s="64"/>
      <c r="G133" s="211"/>
      <c r="H133" s="211"/>
      <c r="I133" s="211"/>
      <c r="J133" s="211"/>
      <c r="K133" s="211"/>
      <c r="L133" s="211"/>
      <c r="M133" s="211"/>
      <c r="N133" s="211"/>
      <c r="O133" s="211"/>
      <c r="P133" s="211"/>
      <c r="Q133" s="211"/>
      <c r="R133" s="211"/>
      <c r="S133" s="211"/>
      <c r="T133" s="211"/>
      <c r="U133" s="211"/>
      <c r="V133" s="211"/>
      <c r="W133" s="214">
        <f ca="1">0.000001*Stock!W133*$E133</f>
        <v>2.6219999999999993E-3</v>
      </c>
      <c r="X133" s="214">
        <f ca="1">0.000001*Stock!X133*$E133</f>
        <v>4.5899999999999986E-3</v>
      </c>
      <c r="Y133" s="214">
        <f ca="1">0.000001*Stock!Y133*$E133</f>
        <v>8.0999999999999978E-3</v>
      </c>
      <c r="Z133" s="214">
        <f ca="1">0.000001*Stock!Z133*$E133</f>
        <v>1.2366666666666663E-2</v>
      </c>
      <c r="AA133" s="214">
        <f ca="1">0.000001*Stock!AA133*$E133</f>
        <v>1.5466666666666663E-2</v>
      </c>
      <c r="AB133" s="214">
        <f ca="1">0.000001*Stock!AB133*$E133</f>
        <v>1.7133333333333327E-2</v>
      </c>
      <c r="AC133" s="214">
        <f ca="1">0.000001*Stock!AC133*$E133</f>
        <v>1.7866666666666663E-2</v>
      </c>
      <c r="AD133" s="214">
        <f ca="1">0.000001*Stock!AD133*$E133</f>
        <v>1.7999999999999995E-2</v>
      </c>
      <c r="AE133" s="214">
        <f ca="1">0.000001*Stock!AE133*$E133</f>
        <v>1.7999999999999995E-2</v>
      </c>
      <c r="AF133" s="214">
        <f ca="1">0.000001*Stock!AF133*$E133</f>
        <v>1.7999999999999995E-2</v>
      </c>
      <c r="AG133" s="214">
        <f ca="1">0.000001*Stock!AG133*$E133</f>
        <v>1.7999999999999995E-2</v>
      </c>
      <c r="AH133" s="214">
        <f ca="1">0.000001*Stock!AH133*$E133</f>
        <v>1.7999999999999995E-2</v>
      </c>
      <c r="AI133" s="214">
        <f ca="1">0.000001*Stock!AI133*$E133</f>
        <v>1.7999999999999995E-2</v>
      </c>
      <c r="AJ133" s="214">
        <f ca="1">0.000001*Stock!AJ133*$E133</f>
        <v>1.7999999999999995E-2</v>
      </c>
      <c r="AK133" s="214">
        <f ca="1">0.000001*Stock!AK133*$E133</f>
        <v>1.7999999999999995E-2</v>
      </c>
      <c r="AL133" s="214">
        <f ca="1">0.000001*Stock!AL133*$E133</f>
        <v>1.7999999999999995E-2</v>
      </c>
      <c r="AM133" s="214">
        <f ca="1">0.000001*Stock!AM133*$E133</f>
        <v>1.7099999999999994E-2</v>
      </c>
      <c r="AN133" s="214">
        <f ca="1">0.000001*Stock!AN133*$E133</f>
        <v>1.4999999999999998E-2</v>
      </c>
      <c r="AO133" s="214">
        <f ca="1">0.000001*Stock!AO133*$E133</f>
        <v>1.2459999999999999E-2</v>
      </c>
      <c r="AP133" s="214">
        <f ca="1">0.000001*Stock!AP133*$E133</f>
        <v>1.0453333333333332E-2</v>
      </c>
      <c r="AQ133" s="214">
        <f ca="1">0.000001*Stock!AQ133*$E133</f>
        <v>9.3599999999999985E-3</v>
      </c>
      <c r="AR133" s="214">
        <f ca="1">0.000001*Stock!AR133*$E133</f>
        <v>8.6266666666666644E-3</v>
      </c>
      <c r="AS133" s="214">
        <f ca="1">0.000001*Stock!AS133*$E133</f>
        <v>8.1533333333333301E-3</v>
      </c>
      <c r="AT133" s="214">
        <f ca="1">0.000001*Stock!AT133*$E133</f>
        <v>7.833333333333331E-3</v>
      </c>
      <c r="AU133" s="214">
        <f>0.000001*Stock!AU133*$E133</f>
        <v>0</v>
      </c>
      <c r="AV133" s="214">
        <f>0.000001*Stock!AV133*$E133</f>
        <v>0</v>
      </c>
      <c r="AW133" s="214">
        <f>0.000001*Stock!AW133*$E133</f>
        <v>0</v>
      </c>
      <c r="AX133" s="214">
        <f>0.000001*Stock!AX133*$E133</f>
        <v>0</v>
      </c>
      <c r="AY133" s="214">
        <f>0.000001*Stock!AY133*$E133</f>
        <v>0</v>
      </c>
      <c r="AZ133" s="214">
        <f>0.000001*Stock!AZ133*$E133</f>
        <v>0</v>
      </c>
      <c r="BA133" s="214">
        <f>0.000001*Stock!BA133*$E133</f>
        <v>0</v>
      </c>
      <c r="BB133" s="214">
        <f>0.000001*Stock!BB133*$E133</f>
        <v>0</v>
      </c>
      <c r="BC133" s="214">
        <f>0.000001*Stock!BC133*$E133</f>
        <v>0</v>
      </c>
      <c r="BD133" s="214">
        <f>0.000001*Stock!BD133*$E133</f>
        <v>0</v>
      </c>
      <c r="BE133" s="214">
        <f>0.000001*Stock!BE133*$E133</f>
        <v>0</v>
      </c>
      <c r="BF133" s="214">
        <f>0.000001*Stock!BF133*$E133</f>
        <v>0</v>
      </c>
      <c r="BG133" s="214">
        <f>0.000001*Stock!BG133*$E133</f>
        <v>0</v>
      </c>
      <c r="BH133" s="214">
        <f>0.000001*Stock!BH133*$E133</f>
        <v>0</v>
      </c>
      <c r="BI133" s="214">
        <f>0.000001*Stock!BI133*$E133</f>
        <v>0</v>
      </c>
      <c r="BJ133" s="214">
        <f>0.000001*Stock!BJ133*$E133</f>
        <v>0</v>
      </c>
      <c r="BK133" s="214">
        <f>0.000001*Stock!BK133*$E133</f>
        <v>0</v>
      </c>
      <c r="BL133" s="214">
        <f>0.000001*Stock!BL133*$E133</f>
        <v>0</v>
      </c>
      <c r="BM133" s="214">
        <f>0.000001*Stock!BM133*$E133</f>
        <v>0</v>
      </c>
      <c r="BN133" s="214">
        <f>0.000001*Stock!BN133*$E133</f>
        <v>0</v>
      </c>
      <c r="BO133" s="214">
        <f>0.000001*Stock!BO133*$E133</f>
        <v>0</v>
      </c>
      <c r="BP133" s="214">
        <f>0.000001*Stock!BP133*$E133</f>
        <v>0</v>
      </c>
      <c r="BQ133" s="214">
        <f>0.000001*Stock!BQ133*$E133</f>
        <v>0</v>
      </c>
      <c r="BR133" s="214">
        <f>0.000001*Stock!BR133*$E133</f>
        <v>0</v>
      </c>
      <c r="BS133" s="214">
        <f>0.000001*Stock!BS133*$E133</f>
        <v>0</v>
      </c>
      <c r="BT133" s="214">
        <f>0.000001*Stock!BT133*$E133</f>
        <v>0</v>
      </c>
      <c r="BU133" s="214">
        <f>0.000001*Stock!BU133*$E133</f>
        <v>0</v>
      </c>
      <c r="BV133" s="214">
        <f>0.000001*Stock!BV133*$E133</f>
        <v>0</v>
      </c>
      <c r="BW133" s="214">
        <f>0.000001*Stock!BW133*$E133</f>
        <v>0</v>
      </c>
      <c r="BX133" s="214">
        <f>0.000001*Stock!BX133*$E133</f>
        <v>0</v>
      </c>
      <c r="BY133" s="214">
        <f>0.000001*Stock!BY133*$E133</f>
        <v>0</v>
      </c>
      <c r="BZ133" s="214">
        <f>0.000001*Stock!BZ133*$E133</f>
        <v>0</v>
      </c>
      <c r="CA133" s="214">
        <f>0.000001*Stock!CA133*$E133</f>
        <v>0</v>
      </c>
      <c r="CB133" s="214">
        <f>0.000001*Stock!CB133*$E133</f>
        <v>0</v>
      </c>
      <c r="CC133" s="214">
        <f>0.000001*Stock!CC133*$E133</f>
        <v>0</v>
      </c>
      <c r="CD133" s="214">
        <f>0.000001*Stock!CD133*$E133</f>
        <v>0</v>
      </c>
      <c r="CE133" s="214">
        <f>0.000001*Stock!CE133*$E133</f>
        <v>0</v>
      </c>
    </row>
    <row r="134" spans="2:83" x14ac:dyDescent="0.25">
      <c r="B134" s="307"/>
      <c r="C134" s="54" t="s">
        <v>15</v>
      </c>
      <c r="E134" s="35">
        <f>'Life&amp;Use'!O8</f>
        <v>450</v>
      </c>
      <c r="F134" s="64"/>
      <c r="G134" s="211"/>
      <c r="H134" s="211"/>
      <c r="I134" s="211"/>
      <c r="J134" s="211"/>
      <c r="K134" s="211"/>
      <c r="L134" s="211"/>
      <c r="M134" s="211"/>
      <c r="N134" s="211"/>
      <c r="O134" s="211"/>
      <c r="P134" s="211"/>
      <c r="Q134" s="211"/>
      <c r="R134" s="211"/>
      <c r="S134" s="211"/>
      <c r="T134" s="211"/>
      <c r="U134" s="211"/>
      <c r="V134" s="211"/>
      <c r="W134" s="214">
        <f ca="1">0.000001*Stock!W134*$E134</f>
        <v>1.7615302384877997E-2</v>
      </c>
      <c r="X134" s="214">
        <f ca="1">0.000001*Stock!X134*$E134</f>
        <v>1.9047909135419996E-2</v>
      </c>
      <c r="Y134" s="214">
        <f ca="1">0.000001*Stock!Y134*$E134</f>
        <v>2.01150453438E-2</v>
      </c>
      <c r="Z134" s="214">
        <f ca="1">0.000001*Stock!Z134*$E134</f>
        <v>2.0776103171999995E-2</v>
      </c>
      <c r="AA134" s="214">
        <f ca="1">0.000001*Stock!AA134*$E134</f>
        <v>2.0985962799999997E-2</v>
      </c>
      <c r="AB134" s="214">
        <f ca="1">0.000001*Stock!AB134*$E134</f>
        <v>2.0985962799999997E-2</v>
      </c>
      <c r="AC134" s="214">
        <f ca="1">0.000001*Stock!AC134*$E134</f>
        <v>2.0985962799999997E-2</v>
      </c>
      <c r="AD134" s="214">
        <f ca="1">0.000001*Stock!AD134*$E134</f>
        <v>2.0985962799999997E-2</v>
      </c>
      <c r="AE134" s="214">
        <f ca="1">0.000001*Stock!AE134*$E134</f>
        <v>2.0985962799999997E-2</v>
      </c>
      <c r="AF134" s="214">
        <f ca="1">0.000001*Stock!AF134*$E134</f>
        <v>2.0985962799999997E-2</v>
      </c>
      <c r="AG134" s="214">
        <f ca="1">0.000001*Stock!AG134*$E134</f>
        <v>2.0985962799999997E-2</v>
      </c>
      <c r="AH134" s="214">
        <f ca="1">0.000001*Stock!AH134*$E134</f>
        <v>2.0985962799999997E-2</v>
      </c>
      <c r="AI134" s="214">
        <f ca="1">0.000001*Stock!AI134*$E134</f>
        <v>2.0985962799999997E-2</v>
      </c>
      <c r="AJ134" s="214">
        <f ca="1">0.000001*Stock!AJ134*$E134</f>
        <v>2.0985962799999997E-2</v>
      </c>
      <c r="AK134" s="214">
        <f ca="1">0.000001*Stock!AK134*$E134</f>
        <v>2.0985962799999997E-2</v>
      </c>
      <c r="AL134" s="214">
        <f ca="1">0.000001*Stock!AL134*$E134</f>
        <v>2.0985962799999997E-2</v>
      </c>
      <c r="AM134" s="214">
        <f ca="1">0.000001*Stock!AM134*$E134</f>
        <v>2.0985962799999997E-2</v>
      </c>
      <c r="AN134" s="214">
        <f ca="1">0.000001*Stock!AN134*$E134</f>
        <v>2.0985962799999997E-2</v>
      </c>
      <c r="AO134" s="214">
        <f ca="1">0.000001*Stock!AO134*$E134</f>
        <v>2.0985962799999997E-2</v>
      </c>
      <c r="AP134" s="214">
        <f ca="1">0.000001*Stock!AP134*$E134</f>
        <v>2.1020768141318449E-2</v>
      </c>
      <c r="AQ134" s="214">
        <f ca="1">0.000001*Stock!AQ134*$E134</f>
        <v>2.0941600596107644E-2</v>
      </c>
      <c r="AR134" s="214">
        <f ca="1">0.000001*Stock!AR134*$E134</f>
        <v>2.0648055404061349E-2</v>
      </c>
      <c r="AS134" s="214">
        <f ca="1">0.000001*Stock!AS134*$E134</f>
        <v>1.9975757660696605E-2</v>
      </c>
      <c r="AT134" s="214">
        <f ca="1">0.000001*Stock!AT134*$E134</f>
        <v>1.9024149293128644E-2</v>
      </c>
      <c r="AU134" s="214">
        <f>0.000001*Stock!AU134*$E134</f>
        <v>0</v>
      </c>
      <c r="AV134" s="214">
        <f>0.000001*Stock!AV134*$E134</f>
        <v>0</v>
      </c>
      <c r="AW134" s="214">
        <f>0.000001*Stock!AW134*$E134</f>
        <v>0</v>
      </c>
      <c r="AX134" s="214">
        <f>0.000001*Stock!AX134*$E134</f>
        <v>0</v>
      </c>
      <c r="AY134" s="214">
        <f>0.000001*Stock!AY134*$E134</f>
        <v>0</v>
      </c>
      <c r="AZ134" s="214">
        <f>0.000001*Stock!AZ134*$E134</f>
        <v>0</v>
      </c>
      <c r="BA134" s="214">
        <f>0.000001*Stock!BA134*$E134</f>
        <v>0</v>
      </c>
      <c r="BB134" s="214">
        <f>0.000001*Stock!BB134*$E134</f>
        <v>0</v>
      </c>
      <c r="BC134" s="214">
        <f>0.000001*Stock!BC134*$E134</f>
        <v>0</v>
      </c>
      <c r="BD134" s="214">
        <f>0.000001*Stock!BD134*$E134</f>
        <v>0</v>
      </c>
      <c r="BE134" s="214">
        <f>0.000001*Stock!BE134*$E134</f>
        <v>0</v>
      </c>
      <c r="BF134" s="214">
        <f>0.000001*Stock!BF134*$E134</f>
        <v>0</v>
      </c>
      <c r="BG134" s="214">
        <f>0.000001*Stock!BG134*$E134</f>
        <v>0</v>
      </c>
      <c r="BH134" s="214">
        <f>0.000001*Stock!BH134*$E134</f>
        <v>0</v>
      </c>
      <c r="BI134" s="214">
        <f>0.000001*Stock!BI134*$E134</f>
        <v>0</v>
      </c>
      <c r="BJ134" s="214">
        <f>0.000001*Stock!BJ134*$E134</f>
        <v>0</v>
      </c>
      <c r="BK134" s="214">
        <f>0.000001*Stock!BK134*$E134</f>
        <v>0</v>
      </c>
      <c r="BL134" s="214">
        <f>0.000001*Stock!BL134*$E134</f>
        <v>0</v>
      </c>
      <c r="BM134" s="214">
        <f>0.000001*Stock!BM134*$E134</f>
        <v>0</v>
      </c>
      <c r="BN134" s="214">
        <f>0.000001*Stock!BN134*$E134</f>
        <v>0</v>
      </c>
      <c r="BO134" s="214">
        <f>0.000001*Stock!BO134*$E134</f>
        <v>0</v>
      </c>
      <c r="BP134" s="214">
        <f>0.000001*Stock!BP134*$E134</f>
        <v>0</v>
      </c>
      <c r="BQ134" s="214">
        <f>0.000001*Stock!BQ134*$E134</f>
        <v>0</v>
      </c>
      <c r="BR134" s="214">
        <f>0.000001*Stock!BR134*$E134</f>
        <v>0</v>
      </c>
      <c r="BS134" s="214">
        <f>0.000001*Stock!BS134*$E134</f>
        <v>0</v>
      </c>
      <c r="BT134" s="214">
        <f>0.000001*Stock!BT134*$E134</f>
        <v>0</v>
      </c>
      <c r="BU134" s="214">
        <f>0.000001*Stock!BU134*$E134</f>
        <v>0</v>
      </c>
      <c r="BV134" s="214">
        <f>0.000001*Stock!BV134*$E134</f>
        <v>0</v>
      </c>
      <c r="BW134" s="214">
        <f>0.000001*Stock!BW134*$E134</f>
        <v>0</v>
      </c>
      <c r="BX134" s="214">
        <f>0.000001*Stock!BX134*$E134</f>
        <v>0</v>
      </c>
      <c r="BY134" s="214">
        <f>0.000001*Stock!BY134*$E134</f>
        <v>0</v>
      </c>
      <c r="BZ134" s="214">
        <f>0.000001*Stock!BZ134*$E134</f>
        <v>0</v>
      </c>
      <c r="CA134" s="214">
        <f>0.000001*Stock!CA134*$E134</f>
        <v>0</v>
      </c>
      <c r="CB134" s="214">
        <f>0.000001*Stock!CB134*$E134</f>
        <v>0</v>
      </c>
      <c r="CC134" s="214">
        <f>0.000001*Stock!CC134*$E134</f>
        <v>0</v>
      </c>
      <c r="CD134" s="214">
        <f>0.000001*Stock!CD134*$E134</f>
        <v>0</v>
      </c>
      <c r="CE134" s="214">
        <f>0.000001*Stock!CE134*$E134</f>
        <v>0</v>
      </c>
    </row>
    <row r="135" spans="2:83" x14ac:dyDescent="0.25">
      <c r="B135" s="307"/>
      <c r="C135" s="54" t="s">
        <v>16</v>
      </c>
      <c r="E135" s="35">
        <f>'Life&amp;Use'!P8</f>
        <v>450</v>
      </c>
      <c r="F135" s="64"/>
      <c r="G135" s="211"/>
      <c r="H135" s="211"/>
      <c r="I135" s="211"/>
      <c r="J135" s="211"/>
      <c r="K135" s="211"/>
      <c r="L135" s="211"/>
      <c r="M135" s="211"/>
      <c r="N135" s="211"/>
      <c r="O135" s="211"/>
      <c r="P135" s="211"/>
      <c r="Q135" s="211"/>
      <c r="R135" s="211"/>
      <c r="S135" s="211"/>
      <c r="T135" s="211"/>
      <c r="U135" s="211"/>
      <c r="V135" s="211"/>
      <c r="W135" s="214">
        <f ca="1">0.000001*Stock!W135*$E135</f>
        <v>0</v>
      </c>
      <c r="X135" s="214">
        <f ca="1">0.000001*Stock!X135*$E135</f>
        <v>0</v>
      </c>
      <c r="Y135" s="214">
        <f ca="1">0.000001*Stock!Y135*$E135</f>
        <v>0</v>
      </c>
      <c r="Z135" s="214">
        <f ca="1">0.000001*Stock!Z135*$E135</f>
        <v>0</v>
      </c>
      <c r="AA135" s="214">
        <f ca="1">0.000001*Stock!AA135*$E135</f>
        <v>0</v>
      </c>
      <c r="AB135" s="214">
        <f ca="1">0.000001*Stock!AB135*$E135</f>
        <v>0</v>
      </c>
      <c r="AC135" s="214">
        <f ca="1">0.000001*Stock!AC135*$E135</f>
        <v>0</v>
      </c>
      <c r="AD135" s="214">
        <f ca="1">0.000001*Stock!AD135*$E135</f>
        <v>0</v>
      </c>
      <c r="AE135" s="214">
        <f ca="1">0.000001*Stock!AE135*$E135</f>
        <v>0</v>
      </c>
      <c r="AF135" s="214">
        <f ca="1">0.000001*Stock!AF135*$E135</f>
        <v>0</v>
      </c>
      <c r="AG135" s="214">
        <f ca="1">0.000001*Stock!AG135*$E135</f>
        <v>0</v>
      </c>
      <c r="AH135" s="214">
        <f ca="1">0.000001*Stock!AH135*$E135</f>
        <v>0</v>
      </c>
      <c r="AI135" s="214">
        <f ca="1">0.000001*Stock!AI135*$E135</f>
        <v>0</v>
      </c>
      <c r="AJ135" s="214">
        <f ca="1">0.000001*Stock!AJ135*$E135</f>
        <v>0</v>
      </c>
      <c r="AK135" s="214">
        <f ca="1">0.000001*Stock!AK135*$E135</f>
        <v>0</v>
      </c>
      <c r="AL135" s="214">
        <f ca="1">0.000001*Stock!AL135*$E135</f>
        <v>8.9999999999999976E-4</v>
      </c>
      <c r="AM135" s="214">
        <f ca="1">0.000001*Stock!AM135*$E135</f>
        <v>2.9999999999999988E-3</v>
      </c>
      <c r="AN135" s="214">
        <f ca="1">0.000001*Stock!AN135*$E135</f>
        <v>7.1999999999999963E-3</v>
      </c>
      <c r="AO135" s="214">
        <f ca="1">0.000001*Stock!AO135*$E135</f>
        <v>1.1999999999999997E-2</v>
      </c>
      <c r="AP135" s="214">
        <f ca="1">0.000001*Stock!AP135*$E135</f>
        <v>1.6599999999999997E-2</v>
      </c>
      <c r="AQ135" s="214">
        <f ca="1">0.000001*Stock!AQ135*$E135</f>
        <v>1.9399999999999994E-2</v>
      </c>
      <c r="AR135" s="214">
        <f ca="1">0.000001*Stock!AR135*$E135</f>
        <v>2.0699999999999993E-2</v>
      </c>
      <c r="AS135" s="214">
        <f ca="1">0.000001*Stock!AS135*$E135</f>
        <v>2.0999999999999998E-2</v>
      </c>
      <c r="AT135" s="214">
        <f ca="1">0.000001*Stock!AT135*$E135</f>
        <v>2.07E-2</v>
      </c>
      <c r="AU135" s="214">
        <f>0.000001*Stock!AU135*$E135</f>
        <v>0</v>
      </c>
      <c r="AV135" s="214">
        <f>0.000001*Stock!AV135*$E135</f>
        <v>0</v>
      </c>
      <c r="AW135" s="214">
        <f>0.000001*Stock!AW135*$E135</f>
        <v>0</v>
      </c>
      <c r="AX135" s="214">
        <f>0.000001*Stock!AX135*$E135</f>
        <v>0</v>
      </c>
      <c r="AY135" s="214">
        <f>0.000001*Stock!AY135*$E135</f>
        <v>0</v>
      </c>
      <c r="AZ135" s="214">
        <f>0.000001*Stock!AZ135*$E135</f>
        <v>0</v>
      </c>
      <c r="BA135" s="214">
        <f>0.000001*Stock!BA135*$E135</f>
        <v>0</v>
      </c>
      <c r="BB135" s="214">
        <f>0.000001*Stock!BB135*$E135</f>
        <v>0</v>
      </c>
      <c r="BC135" s="214">
        <f>0.000001*Stock!BC135*$E135</f>
        <v>0</v>
      </c>
      <c r="BD135" s="214">
        <f>0.000001*Stock!BD135*$E135</f>
        <v>0</v>
      </c>
      <c r="BE135" s="214">
        <f>0.000001*Stock!BE135*$E135</f>
        <v>0</v>
      </c>
      <c r="BF135" s="214">
        <f>0.000001*Stock!BF135*$E135</f>
        <v>0</v>
      </c>
      <c r="BG135" s="214">
        <f>0.000001*Stock!BG135*$E135</f>
        <v>0</v>
      </c>
      <c r="BH135" s="214">
        <f>0.000001*Stock!BH135*$E135</f>
        <v>0</v>
      </c>
      <c r="BI135" s="214">
        <f>0.000001*Stock!BI135*$E135</f>
        <v>0</v>
      </c>
      <c r="BJ135" s="214">
        <f>0.000001*Stock!BJ135*$E135</f>
        <v>0</v>
      </c>
      <c r="BK135" s="214">
        <f>0.000001*Stock!BK135*$E135</f>
        <v>0</v>
      </c>
      <c r="BL135" s="214">
        <f>0.000001*Stock!BL135*$E135</f>
        <v>0</v>
      </c>
      <c r="BM135" s="214">
        <f>0.000001*Stock!BM135*$E135</f>
        <v>0</v>
      </c>
      <c r="BN135" s="214">
        <f>0.000001*Stock!BN135*$E135</f>
        <v>0</v>
      </c>
      <c r="BO135" s="214">
        <f>0.000001*Stock!BO135*$E135</f>
        <v>0</v>
      </c>
      <c r="BP135" s="214">
        <f>0.000001*Stock!BP135*$E135</f>
        <v>0</v>
      </c>
      <c r="BQ135" s="214">
        <f>0.000001*Stock!BQ135*$E135</f>
        <v>0</v>
      </c>
      <c r="BR135" s="214">
        <f>0.000001*Stock!BR135*$E135</f>
        <v>0</v>
      </c>
      <c r="BS135" s="214">
        <f>0.000001*Stock!BS135*$E135</f>
        <v>0</v>
      </c>
      <c r="BT135" s="214">
        <f>0.000001*Stock!BT135*$E135</f>
        <v>0</v>
      </c>
      <c r="BU135" s="214">
        <f>0.000001*Stock!BU135*$E135</f>
        <v>0</v>
      </c>
      <c r="BV135" s="214">
        <f>0.000001*Stock!BV135*$E135</f>
        <v>0</v>
      </c>
      <c r="BW135" s="214">
        <f>0.000001*Stock!BW135*$E135</f>
        <v>0</v>
      </c>
      <c r="BX135" s="214">
        <f>0.000001*Stock!BX135*$E135</f>
        <v>0</v>
      </c>
      <c r="BY135" s="214">
        <f>0.000001*Stock!BY135*$E135</f>
        <v>0</v>
      </c>
      <c r="BZ135" s="214">
        <f>0.000001*Stock!BZ135*$E135</f>
        <v>0</v>
      </c>
      <c r="CA135" s="214">
        <f>0.000001*Stock!CA135*$E135</f>
        <v>0</v>
      </c>
      <c r="CB135" s="214">
        <f>0.000001*Stock!CB135*$E135</f>
        <v>0</v>
      </c>
      <c r="CC135" s="214">
        <f>0.000001*Stock!CC135*$E135</f>
        <v>0</v>
      </c>
      <c r="CD135" s="214">
        <f>0.000001*Stock!CD135*$E135</f>
        <v>0</v>
      </c>
      <c r="CE135" s="214">
        <f>0.000001*Stock!CE135*$E135</f>
        <v>0</v>
      </c>
    </row>
    <row r="136" spans="2:83" ht="24" x14ac:dyDescent="0.25">
      <c r="B136" s="307"/>
      <c r="C136" s="54" t="s">
        <v>17</v>
      </c>
      <c r="E136" s="35">
        <f>'Life&amp;Use'!Q8</f>
        <v>450</v>
      </c>
      <c r="F136" s="64"/>
      <c r="G136" s="211"/>
      <c r="H136" s="211"/>
      <c r="I136" s="211"/>
      <c r="J136" s="211"/>
      <c r="K136" s="211"/>
      <c r="L136" s="211"/>
      <c r="M136" s="211"/>
      <c r="N136" s="211"/>
      <c r="O136" s="211"/>
      <c r="P136" s="211"/>
      <c r="Q136" s="211"/>
      <c r="R136" s="211"/>
      <c r="S136" s="211"/>
      <c r="T136" s="211"/>
      <c r="U136" s="211"/>
      <c r="V136" s="211"/>
      <c r="W136" s="214">
        <f ca="1">0.000001*Stock!W136*$E136</f>
        <v>0</v>
      </c>
      <c r="X136" s="214">
        <f ca="1">0.000001*Stock!X136*$E136</f>
        <v>0</v>
      </c>
      <c r="Y136" s="214">
        <f ca="1">0.000001*Stock!Y136*$E136</f>
        <v>0</v>
      </c>
      <c r="Z136" s="214">
        <f ca="1">0.000001*Stock!Z136*$E136</f>
        <v>0</v>
      </c>
      <c r="AA136" s="214">
        <f ca="1">0.000001*Stock!AA136*$E136</f>
        <v>0</v>
      </c>
      <c r="AB136" s="214">
        <f ca="1">0.000001*Stock!AB136*$E136</f>
        <v>0</v>
      </c>
      <c r="AC136" s="214">
        <f ca="1">0.000001*Stock!AC136*$E136</f>
        <v>0</v>
      </c>
      <c r="AD136" s="214">
        <f ca="1">0.000001*Stock!AD136*$E136</f>
        <v>0</v>
      </c>
      <c r="AE136" s="214">
        <f ca="1">0.000001*Stock!AE136*$E136</f>
        <v>0</v>
      </c>
      <c r="AF136" s="214">
        <f ca="1">0.000001*Stock!AF136*$E136</f>
        <v>0</v>
      </c>
      <c r="AG136" s="214">
        <f ca="1">0.000001*Stock!AG136*$E136</f>
        <v>0</v>
      </c>
      <c r="AH136" s="214">
        <f ca="1">0.000001*Stock!AH136*$E136</f>
        <v>0</v>
      </c>
      <c r="AI136" s="214">
        <f ca="1">0.000001*Stock!AI136*$E136</f>
        <v>0</v>
      </c>
      <c r="AJ136" s="214">
        <f ca="1">0.000001*Stock!AJ136*$E136</f>
        <v>0</v>
      </c>
      <c r="AK136" s="214">
        <f ca="1">0.000001*Stock!AK136*$E136</f>
        <v>0</v>
      </c>
      <c r="AL136" s="214">
        <f ca="1">0.000001*Stock!AL136*$E136</f>
        <v>0</v>
      </c>
      <c r="AM136" s="214">
        <f ca="1">0.000001*Stock!AM136*$E136</f>
        <v>2.9999999999999992E-4</v>
      </c>
      <c r="AN136" s="214">
        <f ca="1">0.000001*Stock!AN136*$E136</f>
        <v>2.6999999999999988E-3</v>
      </c>
      <c r="AO136" s="214">
        <f ca="1">0.000001*Stock!AO136*$E136</f>
        <v>9.9899999999999971E-3</v>
      </c>
      <c r="AP136" s="214">
        <f ca="1">0.000001*Stock!AP136*$E136</f>
        <v>2.2509999999999992E-2</v>
      </c>
      <c r="AQ136" s="214">
        <f ca="1">0.000001*Stock!AQ136*$E136</f>
        <v>3.6289999999999989E-2</v>
      </c>
      <c r="AR136" s="214">
        <f ca="1">0.000001*Stock!AR136*$E136</f>
        <v>4.8239999999999998E-2</v>
      </c>
      <c r="AS136" s="214">
        <f ca="1">0.000001*Stock!AS136*$E136</f>
        <v>5.9319999999999977E-2</v>
      </c>
      <c r="AT136" s="214">
        <f ca="1">0.000001*Stock!AT136*$E136</f>
        <v>7.1999999999999981E-2</v>
      </c>
      <c r="AU136" s="214">
        <f>0.000001*Stock!AU136*$E136</f>
        <v>0</v>
      </c>
      <c r="AV136" s="214">
        <f>0.000001*Stock!AV136*$E136</f>
        <v>0</v>
      </c>
      <c r="AW136" s="214">
        <f>0.000001*Stock!AW136*$E136</f>
        <v>0</v>
      </c>
      <c r="AX136" s="214">
        <f>0.000001*Stock!AX136*$E136</f>
        <v>0</v>
      </c>
      <c r="AY136" s="214">
        <f>0.000001*Stock!AY136*$E136</f>
        <v>0</v>
      </c>
      <c r="AZ136" s="214">
        <f>0.000001*Stock!AZ136*$E136</f>
        <v>0</v>
      </c>
      <c r="BA136" s="214">
        <f>0.000001*Stock!BA136*$E136</f>
        <v>0</v>
      </c>
      <c r="BB136" s="214">
        <f>0.000001*Stock!BB136*$E136</f>
        <v>0</v>
      </c>
      <c r="BC136" s="214">
        <f>0.000001*Stock!BC136*$E136</f>
        <v>0</v>
      </c>
      <c r="BD136" s="214">
        <f>0.000001*Stock!BD136*$E136</f>
        <v>0</v>
      </c>
      <c r="BE136" s="214">
        <f>0.000001*Stock!BE136*$E136</f>
        <v>0</v>
      </c>
      <c r="BF136" s="214">
        <f>0.000001*Stock!BF136*$E136</f>
        <v>0</v>
      </c>
      <c r="BG136" s="214">
        <f>0.000001*Stock!BG136*$E136</f>
        <v>0</v>
      </c>
      <c r="BH136" s="214">
        <f>0.000001*Stock!BH136*$E136</f>
        <v>0</v>
      </c>
      <c r="BI136" s="214">
        <f>0.000001*Stock!BI136*$E136</f>
        <v>0</v>
      </c>
      <c r="BJ136" s="214">
        <f>0.000001*Stock!BJ136*$E136</f>
        <v>0</v>
      </c>
      <c r="BK136" s="214">
        <f>0.000001*Stock!BK136*$E136</f>
        <v>0</v>
      </c>
      <c r="BL136" s="214">
        <f>0.000001*Stock!BL136*$E136</f>
        <v>0</v>
      </c>
      <c r="BM136" s="214">
        <f>0.000001*Stock!BM136*$E136</f>
        <v>0</v>
      </c>
      <c r="BN136" s="214">
        <f>0.000001*Stock!BN136*$E136</f>
        <v>0</v>
      </c>
      <c r="BO136" s="214">
        <f>0.000001*Stock!BO136*$E136</f>
        <v>0</v>
      </c>
      <c r="BP136" s="214">
        <f>0.000001*Stock!BP136*$E136</f>
        <v>0</v>
      </c>
      <c r="BQ136" s="214">
        <f>0.000001*Stock!BQ136*$E136</f>
        <v>0</v>
      </c>
      <c r="BR136" s="214">
        <f>0.000001*Stock!BR136*$E136</f>
        <v>0</v>
      </c>
      <c r="BS136" s="214">
        <f>0.000001*Stock!BS136*$E136</f>
        <v>0</v>
      </c>
      <c r="BT136" s="214">
        <f>0.000001*Stock!BT136*$E136</f>
        <v>0</v>
      </c>
      <c r="BU136" s="214">
        <f>0.000001*Stock!BU136*$E136</f>
        <v>0</v>
      </c>
      <c r="BV136" s="214">
        <f>0.000001*Stock!BV136*$E136</f>
        <v>0</v>
      </c>
      <c r="BW136" s="214">
        <f>0.000001*Stock!BW136*$E136</f>
        <v>0</v>
      </c>
      <c r="BX136" s="214">
        <f>0.000001*Stock!BX136*$E136</f>
        <v>0</v>
      </c>
      <c r="BY136" s="214">
        <f>0.000001*Stock!BY136*$E136</f>
        <v>0</v>
      </c>
      <c r="BZ136" s="214">
        <f>0.000001*Stock!BZ136*$E136</f>
        <v>0</v>
      </c>
      <c r="CA136" s="214">
        <f>0.000001*Stock!CA136*$E136</f>
        <v>0</v>
      </c>
      <c r="CB136" s="214">
        <f>0.000001*Stock!CB136*$E136</f>
        <v>0</v>
      </c>
      <c r="CC136" s="214">
        <f>0.000001*Stock!CC136*$E136</f>
        <v>0</v>
      </c>
      <c r="CD136" s="214">
        <f>0.000001*Stock!CD136*$E136</f>
        <v>0</v>
      </c>
      <c r="CE136" s="214">
        <f>0.000001*Stock!CE136*$E136</f>
        <v>0</v>
      </c>
    </row>
    <row r="137" spans="2:83" ht="24.6" customHeight="1" x14ac:dyDescent="0.25">
      <c r="B137" s="307"/>
      <c r="C137" s="54" t="s">
        <v>74</v>
      </c>
      <c r="E137" s="35">
        <f>'Life&amp;Use'!R8</f>
        <v>450</v>
      </c>
      <c r="F137" s="64"/>
      <c r="G137" s="211"/>
      <c r="H137" s="211"/>
      <c r="I137" s="211"/>
      <c r="J137" s="211"/>
      <c r="K137" s="211"/>
      <c r="L137" s="211"/>
      <c r="M137" s="211"/>
      <c r="N137" s="211"/>
      <c r="O137" s="211"/>
      <c r="P137" s="211"/>
      <c r="Q137" s="211"/>
      <c r="R137" s="211"/>
      <c r="S137" s="211"/>
      <c r="T137" s="211"/>
      <c r="U137" s="211"/>
      <c r="V137" s="211"/>
      <c r="W137" s="214">
        <f ca="1">0.000001*Stock!W137*$E137</f>
        <v>0</v>
      </c>
      <c r="X137" s="214">
        <f ca="1">0.000001*Stock!X137*$E137</f>
        <v>0</v>
      </c>
      <c r="Y137" s="214">
        <f ca="1">0.000001*Stock!Y137*$E137</f>
        <v>6.3278235089999994E-6</v>
      </c>
      <c r="Z137" s="214">
        <f ca="1">0.000001*Stock!Z137*$E137</f>
        <v>5.4502597577590914E-5</v>
      </c>
      <c r="AA137" s="214">
        <f ca="1">0.000001*Stock!AA137*$E137</f>
        <v>2.2546448205504541E-4</v>
      </c>
      <c r="AB137" s="214">
        <f ca="1">0.000001*Stock!AB137*$E137</f>
        <v>6.3854455674940895E-4</v>
      </c>
      <c r="AC137" s="214">
        <f ca="1">0.000001*Stock!AC137*$E137</f>
        <v>1.3896045302082723E-3</v>
      </c>
      <c r="AD137" s="214">
        <f ca="1">0.000001*Stock!AD137*$E137</f>
        <v>2.5053283863397261E-3</v>
      </c>
      <c r="AE137" s="214">
        <f ca="1">0.000001*Stock!AE137*$E137</f>
        <v>3.9374648964346348E-3</v>
      </c>
      <c r="AF137" s="214">
        <f ca="1">0.000001*Stock!AF137*$E137</f>
        <v>5.6051448215306337E-3</v>
      </c>
      <c r="AG137" s="214">
        <f ca="1">0.000001*Stock!AG137*$E137</f>
        <v>7.4321103943867563E-3</v>
      </c>
      <c r="AH137" s="214">
        <f ca="1">0.000001*Stock!AH137*$E137</f>
        <v>9.3567231031505271E-3</v>
      </c>
      <c r="AI137" s="214">
        <f ca="1">0.000001*Stock!AI137*$E137</f>
        <v>1.1334836976130833E-2</v>
      </c>
      <c r="AJ137" s="214">
        <f ca="1">0.000001*Stock!AJ137*$E137</f>
        <v>1.3346620393181441E-2</v>
      </c>
      <c r="AK137" s="214">
        <f ca="1">0.000001*Stock!AK137*$E137</f>
        <v>1.5423723979992875E-2</v>
      </c>
      <c r="AL137" s="214">
        <f ca="1">0.000001*Stock!AL137*$E137</f>
        <v>1.7739972535185587E-2</v>
      </c>
      <c r="AM137" s="214">
        <f ca="1">0.000001*Stock!AM137*$E137</f>
        <v>2.0627230911230039E-2</v>
      </c>
      <c r="AN137" s="214">
        <f ca="1">0.000001*Stock!AN137*$E137</f>
        <v>2.4507459718279903E-2</v>
      </c>
      <c r="AO137" s="214">
        <f ca="1">0.000001*Stock!AO137*$E137</f>
        <v>2.9546666578937564E-2</v>
      </c>
      <c r="AP137" s="214">
        <f ca="1">0.000001*Stock!AP137*$E137</f>
        <v>3.5474945332447098E-2</v>
      </c>
      <c r="AQ137" s="214">
        <f ca="1">0.000001*Stock!AQ137*$E137</f>
        <v>4.152607698870605E-2</v>
      </c>
      <c r="AR137" s="214">
        <f ca="1">0.000001*Stock!AR137*$E137</f>
        <v>4.6663243558884182E-2</v>
      </c>
      <c r="AS137" s="214">
        <f ca="1">0.000001*Stock!AS137*$E137</f>
        <v>4.9991565082501195E-2</v>
      </c>
      <c r="AT137" s="214">
        <f ca="1">0.000001*Stock!AT137*$E137</f>
        <v>5.0214316682391763E-2</v>
      </c>
      <c r="AU137" s="214">
        <f>0.000001*Stock!AU137*$E137</f>
        <v>0</v>
      </c>
      <c r="AV137" s="214">
        <f>0.000001*Stock!AV137*$E137</f>
        <v>0</v>
      </c>
      <c r="AW137" s="214">
        <f>0.000001*Stock!AW137*$E137</f>
        <v>0</v>
      </c>
      <c r="AX137" s="214">
        <f>0.000001*Stock!AX137*$E137</f>
        <v>0</v>
      </c>
      <c r="AY137" s="214">
        <f>0.000001*Stock!AY137*$E137</f>
        <v>0</v>
      </c>
      <c r="AZ137" s="214">
        <f>0.000001*Stock!AZ137*$E137</f>
        <v>0</v>
      </c>
      <c r="BA137" s="214">
        <f>0.000001*Stock!BA137*$E137</f>
        <v>0</v>
      </c>
      <c r="BB137" s="214">
        <f>0.000001*Stock!BB137*$E137</f>
        <v>0</v>
      </c>
      <c r="BC137" s="214">
        <f>0.000001*Stock!BC137*$E137</f>
        <v>0</v>
      </c>
      <c r="BD137" s="214">
        <f>0.000001*Stock!BD137*$E137</f>
        <v>0</v>
      </c>
      <c r="BE137" s="214">
        <f>0.000001*Stock!BE137*$E137</f>
        <v>0</v>
      </c>
      <c r="BF137" s="214">
        <f>0.000001*Stock!BF137*$E137</f>
        <v>0</v>
      </c>
      <c r="BG137" s="214">
        <f>0.000001*Stock!BG137*$E137</f>
        <v>0</v>
      </c>
      <c r="BH137" s="214">
        <f>0.000001*Stock!BH137*$E137</f>
        <v>0</v>
      </c>
      <c r="BI137" s="214">
        <f>0.000001*Stock!BI137*$E137</f>
        <v>0</v>
      </c>
      <c r="BJ137" s="214">
        <f>0.000001*Stock!BJ137*$E137</f>
        <v>0</v>
      </c>
      <c r="BK137" s="214">
        <f>0.000001*Stock!BK137*$E137</f>
        <v>0</v>
      </c>
      <c r="BL137" s="214">
        <f>0.000001*Stock!BL137*$E137</f>
        <v>0</v>
      </c>
      <c r="BM137" s="214">
        <f>0.000001*Stock!BM137*$E137</f>
        <v>0</v>
      </c>
      <c r="BN137" s="214">
        <f>0.000001*Stock!BN137*$E137</f>
        <v>0</v>
      </c>
      <c r="BO137" s="214">
        <f>0.000001*Stock!BO137*$E137</f>
        <v>0</v>
      </c>
      <c r="BP137" s="214">
        <f>0.000001*Stock!BP137*$E137</f>
        <v>0</v>
      </c>
      <c r="BQ137" s="214">
        <f>0.000001*Stock!BQ137*$E137</f>
        <v>0</v>
      </c>
      <c r="BR137" s="214">
        <f>0.000001*Stock!BR137*$E137</f>
        <v>0</v>
      </c>
      <c r="BS137" s="214">
        <f>0.000001*Stock!BS137*$E137</f>
        <v>0</v>
      </c>
      <c r="BT137" s="214">
        <f>0.000001*Stock!BT137*$E137</f>
        <v>0</v>
      </c>
      <c r="BU137" s="214">
        <f>0.000001*Stock!BU137*$E137</f>
        <v>0</v>
      </c>
      <c r="BV137" s="214">
        <f>0.000001*Stock!BV137*$E137</f>
        <v>0</v>
      </c>
      <c r="BW137" s="214">
        <f>0.000001*Stock!BW137*$E137</f>
        <v>0</v>
      </c>
      <c r="BX137" s="214">
        <f>0.000001*Stock!BX137*$E137</f>
        <v>0</v>
      </c>
      <c r="BY137" s="214">
        <f>0.000001*Stock!BY137*$E137</f>
        <v>0</v>
      </c>
      <c r="BZ137" s="214">
        <f>0.000001*Stock!BZ137*$E137</f>
        <v>0</v>
      </c>
      <c r="CA137" s="214">
        <f>0.000001*Stock!CA137*$E137</f>
        <v>0</v>
      </c>
      <c r="CB137" s="214">
        <f>0.000001*Stock!CB137*$E137</f>
        <v>0</v>
      </c>
      <c r="CC137" s="214">
        <f>0.000001*Stock!CC137*$E137</f>
        <v>0</v>
      </c>
      <c r="CD137" s="214">
        <f>0.000001*Stock!CD137*$E137</f>
        <v>0</v>
      </c>
      <c r="CE137" s="214">
        <f>0.000001*Stock!CE137*$E137</f>
        <v>0</v>
      </c>
    </row>
    <row r="138" spans="2:83" x14ac:dyDescent="0.25">
      <c r="B138" s="307"/>
      <c r="C138" s="3" t="s">
        <v>77</v>
      </c>
      <c r="E138" s="35"/>
      <c r="F138" s="64"/>
      <c r="G138" s="20"/>
      <c r="H138" s="20"/>
      <c r="I138" s="20"/>
      <c r="J138" s="20"/>
      <c r="K138" s="20"/>
      <c r="L138" s="20"/>
      <c r="M138" s="20"/>
      <c r="N138" s="20"/>
      <c r="O138" s="20"/>
      <c r="P138" s="20"/>
      <c r="Q138" s="20"/>
      <c r="R138" s="20"/>
      <c r="S138" s="20"/>
      <c r="T138" s="20"/>
      <c r="U138" s="20"/>
      <c r="V138" s="20"/>
      <c r="W138" s="30">
        <f t="shared" ref="W138" ca="1" si="130">SUM(W132:W137)</f>
        <v>2.5968694908549698E-2</v>
      </c>
      <c r="X138" s="30">
        <f t="shared" ref="X138:AW138" ca="1" si="131">SUM(X132:X137)</f>
        <v>3.0671259672756877E-2</v>
      </c>
      <c r="Y138" s="30">
        <f t="shared" ca="1" si="131"/>
        <v>3.6999674749911567E-2</v>
      </c>
      <c r="Z138" s="30">
        <f t="shared" ca="1" si="131"/>
        <v>4.4121652311472172E-2</v>
      </c>
      <c r="AA138" s="30">
        <f t="shared" ca="1" si="131"/>
        <v>5.009322082467229E-2</v>
      </c>
      <c r="AB138" s="30">
        <f t="shared" ca="1" si="131"/>
        <v>5.5007158582333925E-2</v>
      </c>
      <c r="AC138" s="30">
        <f t="shared" ca="1" si="131"/>
        <v>5.9512122109703275E-2</v>
      </c>
      <c r="AD138" s="30">
        <f t="shared" ca="1" si="131"/>
        <v>6.3821700206056473E-2</v>
      </c>
      <c r="AE138" s="30">
        <f t="shared" ca="1" si="131"/>
        <v>6.8347882829676437E-2</v>
      </c>
      <c r="AF138" s="30">
        <f t="shared" ca="1" si="131"/>
        <v>7.3135164596613789E-2</v>
      </c>
      <c r="AG138" s="30">
        <f t="shared" ca="1" si="131"/>
        <v>7.8098830393210528E-2</v>
      </c>
      <c r="AH138" s="30">
        <f t="shared" ca="1" si="131"/>
        <v>8.3171417625381314E-2</v>
      </c>
      <c r="AI138" s="30">
        <f t="shared" ca="1" si="131"/>
        <v>8.829936493013274E-2</v>
      </c>
      <c r="AJ138" s="30">
        <f t="shared" ca="1" si="131"/>
        <v>9.3438710514815532E-2</v>
      </c>
      <c r="AK138" s="30">
        <f t="shared" ca="1" si="131"/>
        <v>9.8581080803864032E-2</v>
      </c>
      <c r="AL138" s="30">
        <f t="shared" ca="1" si="131"/>
        <v>0.10473345008341078</v>
      </c>
      <c r="AM138" s="30">
        <f t="shared" ca="1" si="131"/>
        <v>0.11184816294471805</v>
      </c>
      <c r="AN138" s="30">
        <f t="shared" ca="1" si="131"/>
        <v>0.12268414266683993</v>
      </c>
      <c r="AO138" s="30">
        <f t="shared" ca="1" si="131"/>
        <v>0.13941547292191309</v>
      </c>
      <c r="AP138" s="30">
        <f t="shared" ca="1" si="131"/>
        <v>0.16232860420951703</v>
      </c>
      <c r="AQ138" s="30">
        <f t="shared" ca="1" si="131"/>
        <v>0.18527025176719372</v>
      </c>
      <c r="AR138" s="30">
        <f t="shared" ca="1" si="131"/>
        <v>0.20374464499013384</v>
      </c>
      <c r="AS138" s="30">
        <f t="shared" ca="1" si="131"/>
        <v>0.21830727733909283</v>
      </c>
      <c r="AT138" s="30">
        <f t="shared" ca="1" si="131"/>
        <v>0.23124144236166932</v>
      </c>
      <c r="AU138" s="30">
        <f t="shared" si="131"/>
        <v>0</v>
      </c>
      <c r="AV138" s="30">
        <f t="shared" si="131"/>
        <v>0</v>
      </c>
      <c r="AW138" s="30">
        <f t="shared" si="131"/>
        <v>0</v>
      </c>
      <c r="AX138" s="30">
        <f t="shared" ref="AX138:CE138" si="132">SUM(AX132:AX137)</f>
        <v>0</v>
      </c>
      <c r="AY138" s="30">
        <f t="shared" si="132"/>
        <v>0</v>
      </c>
      <c r="AZ138" s="30">
        <f t="shared" si="132"/>
        <v>0</v>
      </c>
      <c r="BA138" s="30">
        <f t="shared" si="132"/>
        <v>0</v>
      </c>
      <c r="BB138" s="30">
        <f t="shared" si="132"/>
        <v>0</v>
      </c>
      <c r="BC138" s="30">
        <f t="shared" si="132"/>
        <v>0</v>
      </c>
      <c r="BD138" s="30">
        <f t="shared" si="132"/>
        <v>0</v>
      </c>
      <c r="BE138" s="30">
        <f t="shared" si="132"/>
        <v>0</v>
      </c>
      <c r="BF138" s="30">
        <f t="shared" si="132"/>
        <v>0</v>
      </c>
      <c r="BG138" s="30">
        <f t="shared" si="132"/>
        <v>0</v>
      </c>
      <c r="BH138" s="30">
        <f t="shared" si="132"/>
        <v>0</v>
      </c>
      <c r="BI138" s="30">
        <f t="shared" si="132"/>
        <v>0</v>
      </c>
      <c r="BJ138" s="30">
        <f t="shared" si="132"/>
        <v>0</v>
      </c>
      <c r="BK138" s="30">
        <f t="shared" si="132"/>
        <v>0</v>
      </c>
      <c r="BL138" s="30">
        <f t="shared" si="132"/>
        <v>0</v>
      </c>
      <c r="BM138" s="30">
        <f t="shared" si="132"/>
        <v>0</v>
      </c>
      <c r="BN138" s="30">
        <f t="shared" si="132"/>
        <v>0</v>
      </c>
      <c r="BO138" s="30">
        <f t="shared" si="132"/>
        <v>0</v>
      </c>
      <c r="BP138" s="30">
        <f t="shared" si="132"/>
        <v>0</v>
      </c>
      <c r="BQ138" s="30">
        <f t="shared" si="132"/>
        <v>0</v>
      </c>
      <c r="BR138" s="30">
        <f t="shared" si="132"/>
        <v>0</v>
      </c>
      <c r="BS138" s="30">
        <f t="shared" si="132"/>
        <v>0</v>
      </c>
      <c r="BT138" s="30">
        <f t="shared" si="132"/>
        <v>0</v>
      </c>
      <c r="BU138" s="30">
        <f t="shared" si="132"/>
        <v>0</v>
      </c>
      <c r="BV138" s="30">
        <f t="shared" si="132"/>
        <v>0</v>
      </c>
      <c r="BW138" s="30">
        <f t="shared" si="132"/>
        <v>0</v>
      </c>
      <c r="BX138" s="30">
        <f t="shared" si="132"/>
        <v>0</v>
      </c>
      <c r="BY138" s="30">
        <f t="shared" si="132"/>
        <v>0</v>
      </c>
      <c r="BZ138" s="30">
        <f t="shared" si="132"/>
        <v>0</v>
      </c>
      <c r="CA138" s="30">
        <f t="shared" si="132"/>
        <v>0</v>
      </c>
      <c r="CB138" s="30">
        <f t="shared" si="132"/>
        <v>0</v>
      </c>
      <c r="CC138" s="30">
        <f t="shared" si="132"/>
        <v>0</v>
      </c>
      <c r="CD138" s="30">
        <f t="shared" si="132"/>
        <v>0</v>
      </c>
      <c r="CE138" s="30">
        <f t="shared" si="132"/>
        <v>0</v>
      </c>
    </row>
    <row r="139" spans="2:83" x14ac:dyDescent="0.25">
      <c r="B139" s="307" t="s">
        <v>3</v>
      </c>
      <c r="C139" s="54" t="s">
        <v>19</v>
      </c>
      <c r="E139" s="35">
        <f>'Life&amp;Use'!T8</f>
        <v>450</v>
      </c>
      <c r="F139" s="64"/>
      <c r="G139" s="211"/>
      <c r="H139" s="211"/>
      <c r="I139" s="211"/>
      <c r="J139" s="211"/>
      <c r="K139" s="211"/>
      <c r="L139" s="211"/>
      <c r="M139" s="211"/>
      <c r="N139" s="211"/>
      <c r="O139" s="211"/>
      <c r="P139" s="211"/>
      <c r="Q139" s="211"/>
      <c r="R139" s="211"/>
      <c r="S139" s="211"/>
      <c r="T139" s="211"/>
      <c r="U139" s="211"/>
      <c r="V139" s="211"/>
      <c r="W139" s="214">
        <f ca="1">0.000001*Stock!W139*$E139</f>
        <v>3.4621115628211192E-2</v>
      </c>
      <c r="X139" s="214">
        <f ca="1">0.000001*Stock!X139*$E139</f>
        <v>3.4557407112602877E-2</v>
      </c>
      <c r="Y139" s="214">
        <f ca="1">0.000001*Stock!Y139*$E139</f>
        <v>3.4332809058155514E-2</v>
      </c>
      <c r="Z139" s="214">
        <f ca="1">0.000001*Stock!Z139*$E139</f>
        <v>3.3942289286512634E-2</v>
      </c>
      <c r="AA139" s="214">
        <f ca="1">0.000001*Stock!AA139*$E139</f>
        <v>3.344164354337311E-2</v>
      </c>
      <c r="AB139" s="214">
        <f ca="1">0.000001*Stock!AB139*$E139</f>
        <v>3.2926931374053295E-2</v>
      </c>
      <c r="AC139" s="214">
        <f ca="1">0.000001*Stock!AC139*$E139</f>
        <v>3.2499264674403797E-2</v>
      </c>
      <c r="AD139" s="214">
        <f ca="1">0.000001*Stock!AD139*$E139</f>
        <v>3.2171199119045257E-2</v>
      </c>
      <c r="AE139" s="214">
        <f ca="1">0.000001*Stock!AE139*$E139</f>
        <v>3.1882507167581925E-2</v>
      </c>
      <c r="AF139" s="214">
        <f ca="1">0.000001*Stock!AF139*$E139</f>
        <v>3.1582861264910354E-2</v>
      </c>
      <c r="AG139" s="214">
        <f ca="1">0.000001*Stock!AG139*$E139</f>
        <v>3.1247505222873662E-2</v>
      </c>
      <c r="AH139" s="214">
        <f ca="1">0.000001*Stock!AH139*$E139</f>
        <v>3.0867317994374394E-2</v>
      </c>
      <c r="AI139" s="214">
        <f ca="1">0.000001*Stock!AI139*$E139</f>
        <v>3.0451014573991533E-2</v>
      </c>
      <c r="AJ139" s="214">
        <f ca="1">0.000001*Stock!AJ139*$E139</f>
        <v>3.0017277196992993E-2</v>
      </c>
      <c r="AK139" s="214">
        <f ca="1">0.000001*Stock!AK139*$E139</f>
        <v>2.9577235667868729E-2</v>
      </c>
      <c r="AL139" s="214">
        <f ca="1">0.000001*Stock!AL139*$E139</f>
        <v>2.9124720183669045E-2</v>
      </c>
      <c r="AM139" s="214">
        <f ca="1">0.000001*Stock!AM139*$E139</f>
        <v>2.8527652579984995E-2</v>
      </c>
      <c r="AN139" s="214">
        <f ca="1">0.000001*Stock!AN139*$E139</f>
        <v>2.7534144151660569E-2</v>
      </c>
      <c r="AO139" s="214">
        <f ca="1">0.000001*Stock!AO139*$E139</f>
        <v>2.5215314803646579E-2</v>
      </c>
      <c r="AP139" s="214">
        <f ca="1">0.000001*Stock!AP139*$E139</f>
        <v>2.1502453847327824E-2</v>
      </c>
      <c r="AQ139" s="214">
        <f ca="1">0.000001*Stock!AQ139*$E139</f>
        <v>1.7275617418189278E-2</v>
      </c>
      <c r="AR139" s="214">
        <f ca="1">0.000001*Stock!AR139*$E139</f>
        <v>1.3896517272042689E-2</v>
      </c>
      <c r="AS139" s="214">
        <f ca="1">0.000001*Stock!AS139*$E139</f>
        <v>1.1833522836726663E-2</v>
      </c>
      <c r="AT139" s="214">
        <f ca="1">0.000001*Stock!AT139*$E139</f>
        <v>9.344998593399996E-3</v>
      </c>
      <c r="AU139" s="214">
        <f>0.000001*Stock!AU139*$E139</f>
        <v>0</v>
      </c>
      <c r="AV139" s="214">
        <f>0.000001*Stock!AV139*$E139</f>
        <v>0</v>
      </c>
      <c r="AW139" s="214">
        <f>0.000001*Stock!AW139*$E139</f>
        <v>0</v>
      </c>
      <c r="AX139" s="214">
        <f>0.000001*Stock!AX139*$E139</f>
        <v>0</v>
      </c>
      <c r="AY139" s="214">
        <f>0.000001*Stock!AY139*$E139</f>
        <v>0</v>
      </c>
      <c r="AZ139" s="214">
        <f>0.000001*Stock!AZ139*$E139</f>
        <v>0</v>
      </c>
      <c r="BA139" s="214">
        <f>0.000001*Stock!BA139*$E139</f>
        <v>0</v>
      </c>
      <c r="BB139" s="214">
        <f>0.000001*Stock!BB139*$E139</f>
        <v>0</v>
      </c>
      <c r="BC139" s="214">
        <f>0.000001*Stock!BC139*$E139</f>
        <v>0</v>
      </c>
      <c r="BD139" s="214">
        <f>0.000001*Stock!BD139*$E139</f>
        <v>0</v>
      </c>
      <c r="BE139" s="214">
        <f>0.000001*Stock!BE139*$E139</f>
        <v>0</v>
      </c>
      <c r="BF139" s="214">
        <f>0.000001*Stock!BF139*$E139</f>
        <v>0</v>
      </c>
      <c r="BG139" s="214">
        <f>0.000001*Stock!BG139*$E139</f>
        <v>0</v>
      </c>
      <c r="BH139" s="214">
        <f>0.000001*Stock!BH139*$E139</f>
        <v>0</v>
      </c>
      <c r="BI139" s="214">
        <f>0.000001*Stock!BI139*$E139</f>
        <v>0</v>
      </c>
      <c r="BJ139" s="214">
        <f>0.000001*Stock!BJ139*$E139</f>
        <v>0</v>
      </c>
      <c r="BK139" s="214">
        <f>0.000001*Stock!BK139*$E139</f>
        <v>0</v>
      </c>
      <c r="BL139" s="214">
        <f>0.000001*Stock!BL139*$E139</f>
        <v>0</v>
      </c>
      <c r="BM139" s="214">
        <f>0.000001*Stock!BM139*$E139</f>
        <v>0</v>
      </c>
      <c r="BN139" s="214">
        <f>0.000001*Stock!BN139*$E139</f>
        <v>0</v>
      </c>
      <c r="BO139" s="214">
        <f>0.000001*Stock!BO139*$E139</f>
        <v>0</v>
      </c>
      <c r="BP139" s="214">
        <f>0.000001*Stock!BP139*$E139</f>
        <v>0</v>
      </c>
      <c r="BQ139" s="214">
        <f>0.000001*Stock!BQ139*$E139</f>
        <v>0</v>
      </c>
      <c r="BR139" s="214">
        <f>0.000001*Stock!BR139*$E139</f>
        <v>0</v>
      </c>
      <c r="BS139" s="214">
        <f>0.000001*Stock!BS139*$E139</f>
        <v>0</v>
      </c>
      <c r="BT139" s="214">
        <f>0.000001*Stock!BT139*$E139</f>
        <v>0</v>
      </c>
      <c r="BU139" s="214">
        <f>0.000001*Stock!BU139*$E139</f>
        <v>0</v>
      </c>
      <c r="BV139" s="214">
        <f>0.000001*Stock!BV139*$E139</f>
        <v>0</v>
      </c>
      <c r="BW139" s="214">
        <f>0.000001*Stock!BW139*$E139</f>
        <v>0</v>
      </c>
      <c r="BX139" s="214">
        <f>0.000001*Stock!BX139*$E139</f>
        <v>0</v>
      </c>
      <c r="BY139" s="214">
        <f>0.000001*Stock!BY139*$E139</f>
        <v>0</v>
      </c>
      <c r="BZ139" s="214">
        <f>0.000001*Stock!BZ139*$E139</f>
        <v>0</v>
      </c>
      <c r="CA139" s="214">
        <f>0.000001*Stock!CA139*$E139</f>
        <v>0</v>
      </c>
      <c r="CB139" s="214">
        <f>0.000001*Stock!CB139*$E139</f>
        <v>0</v>
      </c>
      <c r="CC139" s="214">
        <f>0.000001*Stock!CC139*$E139</f>
        <v>0</v>
      </c>
      <c r="CD139" s="214">
        <f>0.000001*Stock!CD139*$E139</f>
        <v>0</v>
      </c>
      <c r="CE139" s="214">
        <f>0.000001*Stock!CE139*$E139</f>
        <v>0</v>
      </c>
    </row>
    <row r="140" spans="2:83" ht="24" x14ac:dyDescent="0.25">
      <c r="B140" s="307"/>
      <c r="C140" s="54" t="s">
        <v>20</v>
      </c>
      <c r="E140" s="35">
        <f>'Life&amp;Use'!U8</f>
        <v>450</v>
      </c>
      <c r="F140" s="64"/>
      <c r="G140" s="211"/>
      <c r="H140" s="211"/>
      <c r="I140" s="211"/>
      <c r="J140" s="211"/>
      <c r="K140" s="211"/>
      <c r="L140" s="211"/>
      <c r="M140" s="211"/>
      <c r="N140" s="211"/>
      <c r="O140" s="211"/>
      <c r="P140" s="211"/>
      <c r="Q140" s="211"/>
      <c r="R140" s="211"/>
      <c r="S140" s="211"/>
      <c r="T140" s="211"/>
      <c r="U140" s="211"/>
      <c r="V140" s="211"/>
      <c r="W140" s="214">
        <f ca="1">0.000001*Stock!W140*$E140</f>
        <v>0.30288888888888887</v>
      </c>
      <c r="X140" s="214">
        <f ca="1">0.000001*Stock!X140*$E140</f>
        <v>0.30204961277065373</v>
      </c>
      <c r="Y140" s="214">
        <f ca="1">0.000001*Stock!Y140*$E140</f>
        <v>0.30037106053418328</v>
      </c>
      <c r="Z140" s="214">
        <f ca="1">0.000001*Stock!Z140*$E140</f>
        <v>0.29850600249366044</v>
      </c>
      <c r="AA140" s="214">
        <f ca="1">0.000001*Stock!AA140*$E140</f>
        <v>0.29664094445313749</v>
      </c>
      <c r="AB140" s="214">
        <f ca="1">0.000001*Stock!AB140*$E140</f>
        <v>0.2947758864126146</v>
      </c>
      <c r="AC140" s="214">
        <f ca="1">0.000001*Stock!AC140*$E140</f>
        <v>0.29291082837209165</v>
      </c>
      <c r="AD140" s="214">
        <f ca="1">0.000001*Stock!AD140*$E140</f>
        <v>0.29104577033156881</v>
      </c>
      <c r="AE140" s="214">
        <f ca="1">0.000001*Stock!AE140*$E140</f>
        <v>0.28918071229104592</v>
      </c>
      <c r="AF140" s="214">
        <f ca="1">0.000001*Stock!AF140*$E140</f>
        <v>0.28731565425052297</v>
      </c>
      <c r="AG140" s="214">
        <f ca="1">0.000001*Stock!AG140*$E140</f>
        <v>0.28545059621000013</v>
      </c>
      <c r="AH140" s="214">
        <f ca="1">0.000001*Stock!AH140*$E140</f>
        <v>0.28358553816947712</v>
      </c>
      <c r="AI140" s="214">
        <f ca="1">0.000001*Stock!AI140*$E140</f>
        <v>0.28172048012895429</v>
      </c>
      <c r="AJ140" s="214">
        <f ca="1">0.000001*Stock!AJ140*$E140</f>
        <v>0.27985542208843145</v>
      </c>
      <c r="AK140" s="214">
        <f ca="1">0.000001*Stock!AK140*$E140</f>
        <v>0.27799036404790844</v>
      </c>
      <c r="AL140" s="214">
        <f ca="1">0.000001*Stock!AL140*$E140</f>
        <v>0.27612530600738561</v>
      </c>
      <c r="AM140" s="214">
        <f ca="1">0.000001*Stock!AM140*$E140</f>
        <v>0.27426024796686271</v>
      </c>
      <c r="AN140" s="214">
        <f ca="1">0.000001*Stock!AN140*$E140</f>
        <v>0.27239518992633982</v>
      </c>
      <c r="AO140" s="214">
        <f ca="1">0.000001*Stock!AO140*$E140</f>
        <v>0.25503401998405251</v>
      </c>
      <c r="AP140" s="214">
        <f ca="1">0.000001*Stock!AP140*$E140</f>
        <v>0.21151212616000023</v>
      </c>
      <c r="AQ140" s="214">
        <f ca="1">0.000001*Stock!AQ140*$E140</f>
        <v>0.15838203993333339</v>
      </c>
      <c r="AR140" s="214">
        <f ca="1">0.000001*Stock!AR140*$E140</f>
        <v>0.10968512196333333</v>
      </c>
      <c r="AS140" s="214">
        <f ca="1">0.000001*Stock!AS140*$E140</f>
        <v>7.0538203993333326E-2</v>
      </c>
      <c r="AT140" s="214">
        <f ca="1">0.000001*Stock!AT140*$E140</f>
        <v>4.1149999999999992E-2</v>
      </c>
      <c r="AU140" s="214">
        <f>0.000001*Stock!AU140*$E140</f>
        <v>0</v>
      </c>
      <c r="AV140" s="214">
        <f>0.000001*Stock!AV140*$E140</f>
        <v>0</v>
      </c>
      <c r="AW140" s="214">
        <f>0.000001*Stock!AW140*$E140</f>
        <v>0</v>
      </c>
      <c r="AX140" s="214">
        <f>0.000001*Stock!AX140*$E140</f>
        <v>0</v>
      </c>
      <c r="AY140" s="214">
        <f>0.000001*Stock!AY140*$E140</f>
        <v>0</v>
      </c>
      <c r="AZ140" s="214">
        <f>0.000001*Stock!AZ140*$E140</f>
        <v>0</v>
      </c>
      <c r="BA140" s="214">
        <f>0.000001*Stock!BA140*$E140</f>
        <v>0</v>
      </c>
      <c r="BB140" s="214">
        <f>0.000001*Stock!BB140*$E140</f>
        <v>0</v>
      </c>
      <c r="BC140" s="214">
        <f>0.000001*Stock!BC140*$E140</f>
        <v>0</v>
      </c>
      <c r="BD140" s="214">
        <f>0.000001*Stock!BD140*$E140</f>
        <v>0</v>
      </c>
      <c r="BE140" s="214">
        <f>0.000001*Stock!BE140*$E140</f>
        <v>0</v>
      </c>
      <c r="BF140" s="214">
        <f>0.000001*Stock!BF140*$E140</f>
        <v>0</v>
      </c>
      <c r="BG140" s="214">
        <f>0.000001*Stock!BG140*$E140</f>
        <v>0</v>
      </c>
      <c r="BH140" s="214">
        <f>0.000001*Stock!BH140*$E140</f>
        <v>0</v>
      </c>
      <c r="BI140" s="214">
        <f>0.000001*Stock!BI140*$E140</f>
        <v>0</v>
      </c>
      <c r="BJ140" s="214">
        <f>0.000001*Stock!BJ140*$E140</f>
        <v>0</v>
      </c>
      <c r="BK140" s="214">
        <f>0.000001*Stock!BK140*$E140</f>
        <v>0</v>
      </c>
      <c r="BL140" s="214">
        <f>0.000001*Stock!BL140*$E140</f>
        <v>0</v>
      </c>
      <c r="BM140" s="214">
        <f>0.000001*Stock!BM140*$E140</f>
        <v>0</v>
      </c>
      <c r="BN140" s="214">
        <f>0.000001*Stock!BN140*$E140</f>
        <v>0</v>
      </c>
      <c r="BO140" s="214">
        <f>0.000001*Stock!BO140*$E140</f>
        <v>0</v>
      </c>
      <c r="BP140" s="214">
        <f>0.000001*Stock!BP140*$E140</f>
        <v>0</v>
      </c>
      <c r="BQ140" s="214">
        <f>0.000001*Stock!BQ140*$E140</f>
        <v>0</v>
      </c>
      <c r="BR140" s="214">
        <f>0.000001*Stock!BR140*$E140</f>
        <v>0</v>
      </c>
      <c r="BS140" s="214">
        <f>0.000001*Stock!BS140*$E140</f>
        <v>0</v>
      </c>
      <c r="BT140" s="214">
        <f>0.000001*Stock!BT140*$E140</f>
        <v>0</v>
      </c>
      <c r="BU140" s="214">
        <f>0.000001*Stock!BU140*$E140</f>
        <v>0</v>
      </c>
      <c r="BV140" s="214">
        <f>0.000001*Stock!BV140*$E140</f>
        <v>0</v>
      </c>
      <c r="BW140" s="214">
        <f>0.000001*Stock!BW140*$E140</f>
        <v>0</v>
      </c>
      <c r="BX140" s="214">
        <f>0.000001*Stock!BX140*$E140</f>
        <v>0</v>
      </c>
      <c r="BY140" s="214">
        <f>0.000001*Stock!BY140*$E140</f>
        <v>0</v>
      </c>
      <c r="BZ140" s="214">
        <f>0.000001*Stock!BZ140*$E140</f>
        <v>0</v>
      </c>
      <c r="CA140" s="214">
        <f>0.000001*Stock!CA140*$E140</f>
        <v>0</v>
      </c>
      <c r="CB140" s="214">
        <f>0.000001*Stock!CB140*$E140</f>
        <v>0</v>
      </c>
      <c r="CC140" s="214">
        <f>0.000001*Stock!CC140*$E140</f>
        <v>0</v>
      </c>
      <c r="CD140" s="214">
        <f>0.000001*Stock!CD140*$E140</f>
        <v>0</v>
      </c>
      <c r="CE140" s="214">
        <f>0.000001*Stock!CE140*$E140</f>
        <v>0</v>
      </c>
    </row>
    <row r="141" spans="2:83" x14ac:dyDescent="0.25">
      <c r="B141" s="307"/>
      <c r="C141" s="3" t="s">
        <v>78</v>
      </c>
      <c r="E141" s="35"/>
      <c r="F141" s="64"/>
      <c r="G141" s="20"/>
      <c r="H141" s="20"/>
      <c r="I141" s="20"/>
      <c r="J141" s="20"/>
      <c r="K141" s="20"/>
      <c r="L141" s="20"/>
      <c r="M141" s="20"/>
      <c r="N141" s="20"/>
      <c r="O141" s="20"/>
      <c r="P141" s="20"/>
      <c r="Q141" s="20"/>
      <c r="R141" s="20"/>
      <c r="S141" s="20"/>
      <c r="T141" s="20"/>
      <c r="U141" s="20"/>
      <c r="V141" s="20"/>
      <c r="W141" s="30">
        <f ca="1">SUM(W139:W140)</f>
        <v>0.33751000451710006</v>
      </c>
      <c r="X141" s="30">
        <f t="shared" ref="X141:AW141" ca="1" si="133">SUM(X139:X140)</f>
        <v>0.33660701988325659</v>
      </c>
      <c r="Y141" s="30">
        <f t="shared" ca="1" si="133"/>
        <v>0.33470386959233878</v>
      </c>
      <c r="Z141" s="30">
        <f t="shared" ca="1" si="133"/>
        <v>0.3324482917801731</v>
      </c>
      <c r="AA141" s="30">
        <f t="shared" ca="1" si="133"/>
        <v>0.33008258799651058</v>
      </c>
      <c r="AB141" s="30">
        <f t="shared" ca="1" si="133"/>
        <v>0.32770281778666788</v>
      </c>
      <c r="AC141" s="30">
        <f t="shared" ca="1" si="133"/>
        <v>0.32541009304649543</v>
      </c>
      <c r="AD141" s="30">
        <f t="shared" ca="1" si="133"/>
        <v>0.32321696945061407</v>
      </c>
      <c r="AE141" s="30">
        <f t="shared" ca="1" si="133"/>
        <v>0.32106321945862781</v>
      </c>
      <c r="AF141" s="30">
        <f t="shared" ca="1" si="133"/>
        <v>0.3188985155154333</v>
      </c>
      <c r="AG141" s="30">
        <f t="shared" ca="1" si="133"/>
        <v>0.3166981014328738</v>
      </c>
      <c r="AH141" s="30">
        <f t="shared" ca="1" si="133"/>
        <v>0.31445285616385155</v>
      </c>
      <c r="AI141" s="30">
        <f t="shared" ca="1" si="133"/>
        <v>0.31217149470294581</v>
      </c>
      <c r="AJ141" s="30">
        <f t="shared" ca="1" si="133"/>
        <v>0.30987269928542444</v>
      </c>
      <c r="AK141" s="30">
        <f t="shared" ca="1" si="133"/>
        <v>0.30756759971577718</v>
      </c>
      <c r="AL141" s="30">
        <f t="shared" ca="1" si="133"/>
        <v>0.30525002619105468</v>
      </c>
      <c r="AM141" s="30">
        <f t="shared" ca="1" si="133"/>
        <v>0.30278790054684773</v>
      </c>
      <c r="AN141" s="30">
        <f t="shared" ca="1" si="133"/>
        <v>0.29992933407800038</v>
      </c>
      <c r="AO141" s="30">
        <f t="shared" ca="1" si="133"/>
        <v>0.28024933478769909</v>
      </c>
      <c r="AP141" s="30">
        <f t="shared" ca="1" si="133"/>
        <v>0.23301458000732805</v>
      </c>
      <c r="AQ141" s="30">
        <f t="shared" ca="1" si="133"/>
        <v>0.17565765735152267</v>
      </c>
      <c r="AR141" s="30">
        <f t="shared" ca="1" si="133"/>
        <v>0.12358163923537602</v>
      </c>
      <c r="AS141" s="30">
        <f t="shared" ca="1" si="133"/>
        <v>8.2371726830059985E-2</v>
      </c>
      <c r="AT141" s="30">
        <f t="shared" ca="1" si="133"/>
        <v>5.0494998593399988E-2</v>
      </c>
      <c r="AU141" s="30">
        <f t="shared" si="133"/>
        <v>0</v>
      </c>
      <c r="AV141" s="30">
        <f t="shared" si="133"/>
        <v>0</v>
      </c>
      <c r="AW141" s="30">
        <f t="shared" si="133"/>
        <v>0</v>
      </c>
      <c r="AX141" s="30">
        <f t="shared" ref="AX141:CE141" si="134">SUM(AX139:AX140)</f>
        <v>0</v>
      </c>
      <c r="AY141" s="30">
        <f t="shared" si="134"/>
        <v>0</v>
      </c>
      <c r="AZ141" s="30">
        <f t="shared" si="134"/>
        <v>0</v>
      </c>
      <c r="BA141" s="30">
        <f t="shared" si="134"/>
        <v>0</v>
      </c>
      <c r="BB141" s="30">
        <f t="shared" si="134"/>
        <v>0</v>
      </c>
      <c r="BC141" s="30">
        <f t="shared" si="134"/>
        <v>0</v>
      </c>
      <c r="BD141" s="30">
        <f t="shared" si="134"/>
        <v>0</v>
      </c>
      <c r="BE141" s="30">
        <f t="shared" si="134"/>
        <v>0</v>
      </c>
      <c r="BF141" s="30">
        <f t="shared" si="134"/>
        <v>0</v>
      </c>
      <c r="BG141" s="30">
        <f t="shared" si="134"/>
        <v>0</v>
      </c>
      <c r="BH141" s="30">
        <f t="shared" si="134"/>
        <v>0</v>
      </c>
      <c r="BI141" s="30">
        <f t="shared" si="134"/>
        <v>0</v>
      </c>
      <c r="BJ141" s="30">
        <f t="shared" si="134"/>
        <v>0</v>
      </c>
      <c r="BK141" s="30">
        <f t="shared" si="134"/>
        <v>0</v>
      </c>
      <c r="BL141" s="30">
        <f t="shared" si="134"/>
        <v>0</v>
      </c>
      <c r="BM141" s="30">
        <f t="shared" si="134"/>
        <v>0</v>
      </c>
      <c r="BN141" s="30">
        <f t="shared" si="134"/>
        <v>0</v>
      </c>
      <c r="BO141" s="30">
        <f t="shared" si="134"/>
        <v>0</v>
      </c>
      <c r="BP141" s="30">
        <f t="shared" si="134"/>
        <v>0</v>
      </c>
      <c r="BQ141" s="30">
        <f t="shared" si="134"/>
        <v>0</v>
      </c>
      <c r="BR141" s="30">
        <f t="shared" si="134"/>
        <v>0</v>
      </c>
      <c r="BS141" s="30">
        <f t="shared" si="134"/>
        <v>0</v>
      </c>
      <c r="BT141" s="30">
        <f t="shared" si="134"/>
        <v>0</v>
      </c>
      <c r="BU141" s="30">
        <f t="shared" si="134"/>
        <v>0</v>
      </c>
      <c r="BV141" s="30">
        <f t="shared" si="134"/>
        <v>0</v>
      </c>
      <c r="BW141" s="30">
        <f t="shared" si="134"/>
        <v>0</v>
      </c>
      <c r="BX141" s="30">
        <f t="shared" si="134"/>
        <v>0</v>
      </c>
      <c r="BY141" s="30">
        <f t="shared" si="134"/>
        <v>0</v>
      </c>
      <c r="BZ141" s="30">
        <f t="shared" si="134"/>
        <v>0</v>
      </c>
      <c r="CA141" s="30">
        <f t="shared" si="134"/>
        <v>0</v>
      </c>
      <c r="CB141" s="30">
        <f t="shared" si="134"/>
        <v>0</v>
      </c>
      <c r="CC141" s="30">
        <f t="shared" si="134"/>
        <v>0</v>
      </c>
      <c r="CD141" s="30">
        <f t="shared" si="134"/>
        <v>0</v>
      </c>
      <c r="CE141" s="30">
        <f t="shared" si="134"/>
        <v>0</v>
      </c>
    </row>
    <row r="142" spans="2:83" ht="12.6" customHeight="1" x14ac:dyDescent="0.25">
      <c r="B142" s="307" t="s">
        <v>4</v>
      </c>
      <c r="C142" s="54" t="s">
        <v>21</v>
      </c>
      <c r="E142" s="35">
        <f>'Life&amp;Use'!W8</f>
        <v>4000</v>
      </c>
      <c r="F142" s="64"/>
      <c r="G142" s="211"/>
      <c r="H142" s="211"/>
      <c r="I142" s="211"/>
      <c r="J142" s="211"/>
      <c r="K142" s="211"/>
      <c r="L142" s="211"/>
      <c r="M142" s="211"/>
      <c r="N142" s="211"/>
      <c r="O142" s="211"/>
      <c r="P142" s="211"/>
      <c r="Q142" s="211"/>
      <c r="R142" s="211"/>
      <c r="S142" s="211"/>
      <c r="T142" s="211"/>
      <c r="U142" s="211"/>
      <c r="V142" s="211"/>
      <c r="W142" s="214">
        <f ca="1">0.000001*Stock!W142*$E142</f>
        <v>6.0799999999999993E-2</v>
      </c>
      <c r="X142" s="214">
        <f ca="1">0.000001*Stock!X142*$E142</f>
        <v>6.1599999999999995E-2</v>
      </c>
      <c r="Y142" s="214">
        <f ca="1">0.000001*Stock!Y142*$E142</f>
        <v>6.4000000000000001E-2</v>
      </c>
      <c r="Z142" s="214">
        <f ca="1">0.000001*Stock!Z142*$E142</f>
        <v>6.7199999999999996E-2</v>
      </c>
      <c r="AA142" s="214">
        <f ca="1">0.000001*Stock!AA142*$E142</f>
        <v>6.9789600000000007E-2</v>
      </c>
      <c r="AB142" s="214">
        <f ca="1">0.000001*Stock!AB142*$E142</f>
        <v>7.1158399999999997E-2</v>
      </c>
      <c r="AC142" s="214">
        <f ca="1">0.000001*Stock!AC142*$E142</f>
        <v>7.1306399999999992E-2</v>
      </c>
      <c r="AD142" s="214">
        <f ca="1">0.000001*Stock!AD142*$E142</f>
        <v>7.084399999999999E-2</v>
      </c>
      <c r="AE142" s="214">
        <f ca="1">0.000001*Stock!AE142*$E142</f>
        <v>7.0381599999999989E-2</v>
      </c>
      <c r="AF142" s="214">
        <f ca="1">0.000001*Stock!AF142*$E142</f>
        <v>7.0825600000000002E-2</v>
      </c>
      <c r="AG142" s="214">
        <f ca="1">0.000001*Stock!AG142*$E142</f>
        <v>7.1143733333333348E-2</v>
      </c>
      <c r="AH142" s="214">
        <f ca="1">0.000001*Stock!AH142*$E142</f>
        <v>7.0561333333333337E-2</v>
      </c>
      <c r="AI142" s="214">
        <f ca="1">0.000001*Stock!AI142*$E142</f>
        <v>6.8759999999999988E-2</v>
      </c>
      <c r="AJ142" s="214">
        <f ca="1">0.000001*Stock!AJ142*$E142</f>
        <v>6.6433333333333344E-2</v>
      </c>
      <c r="AK142" s="214">
        <f ca="1">0.000001*Stock!AK142*$E142</f>
        <v>6.4154033866666668E-2</v>
      </c>
      <c r="AL142" s="214">
        <f ca="1">0.000001*Stock!AL142*$E142</f>
        <v>6.0894802133333321E-2</v>
      </c>
      <c r="AM142" s="214">
        <f ca="1">0.000001*Stock!AM142*$E142</f>
        <v>5.6994304799999992E-2</v>
      </c>
      <c r="AN142" s="214">
        <f ca="1">0.000001*Stock!AN142*$E142</f>
        <v>5.2654507999999989E-2</v>
      </c>
      <c r="AO142" s="214">
        <f ca="1">0.000001*Stock!AO142*$E142</f>
        <v>4.8314711199999999E-2</v>
      </c>
      <c r="AP142" s="214">
        <f ca="1">0.000001*Stock!AP142*$E142</f>
        <v>4.4210379200000004E-2</v>
      </c>
      <c r="AQ142" s="214">
        <f ca="1">0.000001*Stock!AQ142*$E142</f>
        <v>4.0286127466666669E-2</v>
      </c>
      <c r="AR142" s="214">
        <f ca="1">0.000001*Stock!AR142*$E142</f>
        <v>3.6123368000000003E-2</v>
      </c>
      <c r="AS142" s="214">
        <f ca="1">0.000001*Stock!AS142*$E142</f>
        <v>3.0270758666666665E-2</v>
      </c>
      <c r="AT142" s="214">
        <f ca="1">0.000001*Stock!AT142*$E142</f>
        <v>2.2223439999999994E-2</v>
      </c>
      <c r="AU142" s="214">
        <f>0.000001*Stock!AU142*$E142</f>
        <v>0</v>
      </c>
      <c r="AV142" s="214">
        <f>0.000001*Stock!AV142*$E142</f>
        <v>0</v>
      </c>
      <c r="AW142" s="214">
        <f>0.000001*Stock!AW142*$E142</f>
        <v>0</v>
      </c>
      <c r="AX142" s="214">
        <f>0.000001*Stock!AX142*$E142</f>
        <v>0</v>
      </c>
      <c r="AY142" s="214">
        <f>0.000001*Stock!AY142*$E142</f>
        <v>0</v>
      </c>
      <c r="AZ142" s="214">
        <f>0.000001*Stock!AZ142*$E142</f>
        <v>0</v>
      </c>
      <c r="BA142" s="214">
        <f>0.000001*Stock!BA142*$E142</f>
        <v>0</v>
      </c>
      <c r="BB142" s="214">
        <f>0.000001*Stock!BB142*$E142</f>
        <v>0</v>
      </c>
      <c r="BC142" s="214">
        <f>0.000001*Stock!BC142*$E142</f>
        <v>0</v>
      </c>
      <c r="BD142" s="214">
        <f>0.000001*Stock!BD142*$E142</f>
        <v>0</v>
      </c>
      <c r="BE142" s="214">
        <f>0.000001*Stock!BE142*$E142</f>
        <v>0</v>
      </c>
      <c r="BF142" s="214">
        <f>0.000001*Stock!BF142*$E142</f>
        <v>0</v>
      </c>
      <c r="BG142" s="214">
        <f>0.000001*Stock!BG142*$E142</f>
        <v>0</v>
      </c>
      <c r="BH142" s="214">
        <f>0.000001*Stock!BH142*$E142</f>
        <v>0</v>
      </c>
      <c r="BI142" s="214">
        <f>0.000001*Stock!BI142*$E142</f>
        <v>0</v>
      </c>
      <c r="BJ142" s="214">
        <f>0.000001*Stock!BJ142*$E142</f>
        <v>0</v>
      </c>
      <c r="BK142" s="214">
        <f>0.000001*Stock!BK142*$E142</f>
        <v>0</v>
      </c>
      <c r="BL142" s="214">
        <f>0.000001*Stock!BL142*$E142</f>
        <v>0</v>
      </c>
      <c r="BM142" s="214">
        <f>0.000001*Stock!BM142*$E142</f>
        <v>0</v>
      </c>
      <c r="BN142" s="214">
        <f>0.000001*Stock!BN142*$E142</f>
        <v>0</v>
      </c>
      <c r="BO142" s="214">
        <f>0.000001*Stock!BO142*$E142</f>
        <v>0</v>
      </c>
      <c r="BP142" s="214">
        <f>0.000001*Stock!BP142*$E142</f>
        <v>0</v>
      </c>
      <c r="BQ142" s="214">
        <f>0.000001*Stock!BQ142*$E142</f>
        <v>0</v>
      </c>
      <c r="BR142" s="214">
        <f>0.000001*Stock!BR142*$E142</f>
        <v>0</v>
      </c>
      <c r="BS142" s="214">
        <f>0.000001*Stock!BS142*$E142</f>
        <v>0</v>
      </c>
      <c r="BT142" s="214">
        <f>0.000001*Stock!BT142*$E142</f>
        <v>0</v>
      </c>
      <c r="BU142" s="214">
        <f>0.000001*Stock!BU142*$E142</f>
        <v>0</v>
      </c>
      <c r="BV142" s="214">
        <f>0.000001*Stock!BV142*$E142</f>
        <v>0</v>
      </c>
      <c r="BW142" s="214">
        <f>0.000001*Stock!BW142*$E142</f>
        <v>0</v>
      </c>
      <c r="BX142" s="214">
        <f>0.000001*Stock!BX142*$E142</f>
        <v>0</v>
      </c>
      <c r="BY142" s="214">
        <f>0.000001*Stock!BY142*$E142</f>
        <v>0</v>
      </c>
      <c r="BZ142" s="214">
        <f>0.000001*Stock!BZ142*$E142</f>
        <v>0</v>
      </c>
      <c r="CA142" s="214">
        <f>0.000001*Stock!CA142*$E142</f>
        <v>0</v>
      </c>
      <c r="CB142" s="214">
        <f>0.000001*Stock!CB142*$E142</f>
        <v>0</v>
      </c>
      <c r="CC142" s="214">
        <f>0.000001*Stock!CC142*$E142</f>
        <v>0</v>
      </c>
      <c r="CD142" s="214">
        <f>0.000001*Stock!CD142*$E142</f>
        <v>0</v>
      </c>
      <c r="CE142" s="214">
        <f>0.000001*Stock!CE142*$E142</f>
        <v>0</v>
      </c>
    </row>
    <row r="143" spans="2:83" x14ac:dyDescent="0.25">
      <c r="B143" s="307"/>
      <c r="C143" s="54" t="s">
        <v>22</v>
      </c>
      <c r="E143" s="35">
        <f>'Life&amp;Use'!X8</f>
        <v>4000</v>
      </c>
      <c r="F143" s="64"/>
      <c r="G143" s="211"/>
      <c r="H143" s="211"/>
      <c r="I143" s="211"/>
      <c r="J143" s="211"/>
      <c r="K143" s="211"/>
      <c r="L143" s="211"/>
      <c r="M143" s="211"/>
      <c r="N143" s="211"/>
      <c r="O143" s="211"/>
      <c r="P143" s="211"/>
      <c r="Q143" s="211"/>
      <c r="R143" s="211"/>
      <c r="S143" s="211"/>
      <c r="T143" s="211"/>
      <c r="U143" s="211"/>
      <c r="V143" s="211"/>
      <c r="W143" s="214">
        <f ca="1">0.000001*Stock!W143*$E143</f>
        <v>8.7599999999999997E-2</v>
      </c>
      <c r="X143" s="214">
        <f ca="1">0.000001*Stock!X143*$E143</f>
        <v>8.8000000000000009E-2</v>
      </c>
      <c r="Y143" s="214">
        <f ca="1">0.000001*Stock!Y143*$E143</f>
        <v>8.9200000000000015E-2</v>
      </c>
      <c r="Z143" s="214">
        <f ca="1">0.000001*Stock!Z143*$E143</f>
        <v>9.1199999999999989E-2</v>
      </c>
      <c r="AA143" s="214">
        <f ca="1">0.000001*Stock!AA143*$E143</f>
        <v>9.3546933333333318E-2</v>
      </c>
      <c r="AB143" s="214">
        <f ca="1">0.000001*Stock!AB143*$E143</f>
        <v>9.5787733333333333E-2</v>
      </c>
      <c r="AC143" s="214">
        <f ca="1">0.000001*Stock!AC143*$E143</f>
        <v>9.7869333333333322E-2</v>
      </c>
      <c r="AD143" s="214">
        <f ca="1">0.000001*Stock!AD143*$E143</f>
        <v>9.9844799999999984E-2</v>
      </c>
      <c r="AE143" s="214">
        <f ca="1">0.000001*Stock!AE143*$E143</f>
        <v>0.1017672</v>
      </c>
      <c r="AF143" s="214">
        <f ca="1">0.000001*Stock!AF143*$E143</f>
        <v>0.10394266666666666</v>
      </c>
      <c r="AG143" s="214">
        <f ca="1">0.000001*Stock!AG143*$E143</f>
        <v>0.10764293333333333</v>
      </c>
      <c r="AH143" s="214">
        <f ca="1">0.000001*Stock!AH143*$E143</f>
        <v>0.11257573333333334</v>
      </c>
      <c r="AI143" s="214">
        <f ca="1">0.000001*Stock!AI143*$E143</f>
        <v>0.11835599999999999</v>
      </c>
      <c r="AJ143" s="214">
        <f ca="1">0.000001*Stock!AJ143*$E143</f>
        <v>0.12292666666666667</v>
      </c>
      <c r="AK143" s="214">
        <f ca="1">0.000001*Stock!AK143*$E143</f>
        <v>0.12816492640000002</v>
      </c>
      <c r="AL143" s="214">
        <f ca="1">0.000001*Stock!AL143*$E143</f>
        <v>0.13537437226666665</v>
      </c>
      <c r="AM143" s="214">
        <f ca="1">0.000001*Stock!AM143*$E143</f>
        <v>0.14614659733333335</v>
      </c>
      <c r="AN143" s="214">
        <f ca="1">0.000001*Stock!AN143*$E143</f>
        <v>0.1588966752</v>
      </c>
      <c r="AO143" s="214">
        <f ca="1">0.000001*Stock!AO143*$E143</f>
        <v>0.17245301279999997</v>
      </c>
      <c r="AP143" s="214">
        <f ca="1">0.000001*Stock!AP143*$E143</f>
        <v>0.18254905767999999</v>
      </c>
      <c r="AQ143" s="214">
        <f ca="1">0.000001*Stock!AQ143*$E143</f>
        <v>0.18666211242666667</v>
      </c>
      <c r="AR143" s="214">
        <f ca="1">0.000001*Stock!AR143*$E143</f>
        <v>0.18188191730666667</v>
      </c>
      <c r="AS143" s="214">
        <f ca="1">0.000001*Stock!AS143*$E143</f>
        <v>0.17475663669333333</v>
      </c>
      <c r="AT143" s="214">
        <f ca="1">0.000001*Stock!AT143*$E143</f>
        <v>0.16882540567999998</v>
      </c>
      <c r="AU143" s="214">
        <f>0.000001*Stock!AU143*$E143</f>
        <v>0</v>
      </c>
      <c r="AV143" s="214">
        <f>0.000001*Stock!AV143*$E143</f>
        <v>0</v>
      </c>
      <c r="AW143" s="214">
        <f>0.000001*Stock!AW143*$E143</f>
        <v>0</v>
      </c>
      <c r="AX143" s="214">
        <f>0.000001*Stock!AX143*$E143</f>
        <v>0</v>
      </c>
      <c r="AY143" s="214">
        <f>0.000001*Stock!AY143*$E143</f>
        <v>0</v>
      </c>
      <c r="AZ143" s="214">
        <f>0.000001*Stock!AZ143*$E143</f>
        <v>0</v>
      </c>
      <c r="BA143" s="214">
        <f>0.000001*Stock!BA143*$E143</f>
        <v>0</v>
      </c>
      <c r="BB143" s="214">
        <f>0.000001*Stock!BB143*$E143</f>
        <v>0</v>
      </c>
      <c r="BC143" s="214">
        <f>0.000001*Stock!BC143*$E143</f>
        <v>0</v>
      </c>
      <c r="BD143" s="214">
        <f>0.000001*Stock!BD143*$E143</f>
        <v>0</v>
      </c>
      <c r="BE143" s="214">
        <f>0.000001*Stock!BE143*$E143</f>
        <v>0</v>
      </c>
      <c r="BF143" s="214">
        <f>0.000001*Stock!BF143*$E143</f>
        <v>0</v>
      </c>
      <c r="BG143" s="214">
        <f>0.000001*Stock!BG143*$E143</f>
        <v>0</v>
      </c>
      <c r="BH143" s="214">
        <f>0.000001*Stock!BH143*$E143</f>
        <v>0</v>
      </c>
      <c r="BI143" s="214">
        <f>0.000001*Stock!BI143*$E143</f>
        <v>0</v>
      </c>
      <c r="BJ143" s="214">
        <f>0.000001*Stock!BJ143*$E143</f>
        <v>0</v>
      </c>
      <c r="BK143" s="214">
        <f>0.000001*Stock!BK143*$E143</f>
        <v>0</v>
      </c>
      <c r="BL143" s="214">
        <f>0.000001*Stock!BL143*$E143</f>
        <v>0</v>
      </c>
      <c r="BM143" s="214">
        <f>0.000001*Stock!BM143*$E143</f>
        <v>0</v>
      </c>
      <c r="BN143" s="214">
        <f>0.000001*Stock!BN143*$E143</f>
        <v>0</v>
      </c>
      <c r="BO143" s="214">
        <f>0.000001*Stock!BO143*$E143</f>
        <v>0</v>
      </c>
      <c r="BP143" s="214">
        <f>0.000001*Stock!BP143*$E143</f>
        <v>0</v>
      </c>
      <c r="BQ143" s="214">
        <f>0.000001*Stock!BQ143*$E143</f>
        <v>0</v>
      </c>
      <c r="BR143" s="214">
        <f>0.000001*Stock!BR143*$E143</f>
        <v>0</v>
      </c>
      <c r="BS143" s="214">
        <f>0.000001*Stock!BS143*$E143</f>
        <v>0</v>
      </c>
      <c r="BT143" s="214">
        <f>0.000001*Stock!BT143*$E143</f>
        <v>0</v>
      </c>
      <c r="BU143" s="214">
        <f>0.000001*Stock!BU143*$E143</f>
        <v>0</v>
      </c>
      <c r="BV143" s="214">
        <f>0.000001*Stock!BV143*$E143</f>
        <v>0</v>
      </c>
      <c r="BW143" s="214">
        <f>0.000001*Stock!BW143*$E143</f>
        <v>0</v>
      </c>
      <c r="BX143" s="214">
        <f>0.000001*Stock!BX143*$E143</f>
        <v>0</v>
      </c>
      <c r="BY143" s="214">
        <f>0.000001*Stock!BY143*$E143</f>
        <v>0</v>
      </c>
      <c r="BZ143" s="214">
        <f>0.000001*Stock!BZ143*$E143</f>
        <v>0</v>
      </c>
      <c r="CA143" s="214">
        <f>0.000001*Stock!CA143*$E143</f>
        <v>0</v>
      </c>
      <c r="CB143" s="214">
        <f>0.000001*Stock!CB143*$E143</f>
        <v>0</v>
      </c>
      <c r="CC143" s="214">
        <f>0.000001*Stock!CC143*$E143</f>
        <v>0</v>
      </c>
      <c r="CD143" s="214">
        <f>0.000001*Stock!CD143*$E143</f>
        <v>0</v>
      </c>
      <c r="CE143" s="214">
        <f>0.000001*Stock!CE143*$E143</f>
        <v>0</v>
      </c>
    </row>
    <row r="144" spans="2:83" x14ac:dyDescent="0.25">
      <c r="B144" s="307"/>
      <c r="C144" s="54" t="s">
        <v>23</v>
      </c>
      <c r="E144" s="35">
        <f>'Life&amp;Use'!Y8</f>
        <v>4000</v>
      </c>
      <c r="F144" s="64"/>
      <c r="G144" s="211"/>
      <c r="H144" s="211"/>
      <c r="I144" s="211"/>
      <c r="J144" s="211"/>
      <c r="K144" s="211"/>
      <c r="L144" s="211"/>
      <c r="M144" s="211"/>
      <c r="N144" s="211"/>
      <c r="O144" s="211"/>
      <c r="P144" s="211"/>
      <c r="Q144" s="211"/>
      <c r="R144" s="211"/>
      <c r="S144" s="211"/>
      <c r="T144" s="211"/>
      <c r="U144" s="211"/>
      <c r="V144" s="211"/>
      <c r="W144" s="214">
        <f ca="1">0.000001*Stock!W144*$E144</f>
        <v>1.2799999999999999E-2</v>
      </c>
      <c r="X144" s="214">
        <f ca="1">0.000001*Stock!X144*$E144</f>
        <v>1.3600000000000001E-2</v>
      </c>
      <c r="Y144" s="214">
        <f ca="1">0.000001*Stock!Y144*$E144</f>
        <v>1.6E-2</v>
      </c>
      <c r="Z144" s="214">
        <f ca="1">0.000001*Stock!Z144*$E144</f>
        <v>1.9199999999999998E-2</v>
      </c>
      <c r="AA144" s="214">
        <f ca="1">0.000001*Stock!AA144*$E144</f>
        <v>2.2573066666666666E-2</v>
      </c>
      <c r="AB144" s="214">
        <f ca="1">0.000001*Stock!AB144*$E144</f>
        <v>2.6292266666666661E-2</v>
      </c>
      <c r="AC144" s="214">
        <f ca="1">0.000001*Stock!AC144*$E144</f>
        <v>3.0357599999999995E-2</v>
      </c>
      <c r="AD144" s="214">
        <f ca="1">0.000001*Stock!AD144*$E144</f>
        <v>3.4596000000000002E-2</v>
      </c>
      <c r="AE144" s="214">
        <f ca="1">0.000001*Stock!AE144*$E144</f>
        <v>3.8834400000000005E-2</v>
      </c>
      <c r="AF144" s="214">
        <f ca="1">0.000001*Stock!AF144*$E144</f>
        <v>4.4081066666666661E-2</v>
      </c>
      <c r="AG144" s="214">
        <f ca="1">0.000001*Stock!AG144*$E144</f>
        <v>5.0424266666666655E-2</v>
      </c>
      <c r="AH144" s="214">
        <f ca="1">0.000001*Stock!AH144*$E144</f>
        <v>5.6789333333333324E-2</v>
      </c>
      <c r="AI144" s="214">
        <f ca="1">0.000001*Stock!AI144*$E144</f>
        <v>6.2635999999999983E-2</v>
      </c>
      <c r="AJ144" s="214">
        <f ca="1">0.000001*Stock!AJ144*$E144</f>
        <v>6.9577333333333324E-2</v>
      </c>
      <c r="AK144" s="214">
        <f ca="1">0.000001*Stock!AK144*$E144</f>
        <v>7.9467595999999988E-2</v>
      </c>
      <c r="AL144" s="214">
        <f ca="1">0.000001*Stock!AL144*$E144</f>
        <v>9.1539717333333326E-2</v>
      </c>
      <c r="AM144" s="214">
        <f ca="1">0.000001*Stock!AM144*$E144</f>
        <v>0.10409236400000001</v>
      </c>
      <c r="AN144" s="214">
        <f ca="1">0.000001*Stock!AN144*$E144</f>
        <v>0.11634593999999998</v>
      </c>
      <c r="AO144" s="214">
        <f ca="1">0.000001*Stock!AO144*$E144</f>
        <v>0.128599516</v>
      </c>
      <c r="AP144" s="214">
        <f ca="1">0.000001*Stock!AP144*$E144</f>
        <v>0.144815316</v>
      </c>
      <c r="AQ144" s="214">
        <f ca="1">0.000001*Stock!AQ144*$E144</f>
        <v>0.16358471599999996</v>
      </c>
      <c r="AR144" s="214">
        <f ca="1">0.000001*Stock!AR144*$E144</f>
        <v>0.17720166266666662</v>
      </c>
      <c r="AS144" s="214">
        <f ca="1">0.000001*Stock!AS144*$E144</f>
        <v>0.17163708799999997</v>
      </c>
      <c r="AT144" s="214">
        <f ca="1">0.000001*Stock!AT144*$E144</f>
        <v>0.14600118266666667</v>
      </c>
      <c r="AU144" s="214">
        <f>0.000001*Stock!AU144*$E144</f>
        <v>0</v>
      </c>
      <c r="AV144" s="214">
        <f>0.000001*Stock!AV144*$E144</f>
        <v>0</v>
      </c>
      <c r="AW144" s="214">
        <f>0.000001*Stock!AW144*$E144</f>
        <v>0</v>
      </c>
      <c r="AX144" s="214">
        <f>0.000001*Stock!AX144*$E144</f>
        <v>0</v>
      </c>
      <c r="AY144" s="214">
        <f>0.000001*Stock!AY144*$E144</f>
        <v>0</v>
      </c>
      <c r="AZ144" s="214">
        <f>0.000001*Stock!AZ144*$E144</f>
        <v>0</v>
      </c>
      <c r="BA144" s="214">
        <f>0.000001*Stock!BA144*$E144</f>
        <v>0</v>
      </c>
      <c r="BB144" s="214">
        <f>0.000001*Stock!BB144*$E144</f>
        <v>0</v>
      </c>
      <c r="BC144" s="214">
        <f>0.000001*Stock!BC144*$E144</f>
        <v>0</v>
      </c>
      <c r="BD144" s="214">
        <f>0.000001*Stock!BD144*$E144</f>
        <v>0</v>
      </c>
      <c r="BE144" s="214">
        <f>0.000001*Stock!BE144*$E144</f>
        <v>0</v>
      </c>
      <c r="BF144" s="214">
        <f>0.000001*Stock!BF144*$E144</f>
        <v>0</v>
      </c>
      <c r="BG144" s="214">
        <f>0.000001*Stock!BG144*$E144</f>
        <v>0</v>
      </c>
      <c r="BH144" s="214">
        <f>0.000001*Stock!BH144*$E144</f>
        <v>0</v>
      </c>
      <c r="BI144" s="214">
        <f>0.000001*Stock!BI144*$E144</f>
        <v>0</v>
      </c>
      <c r="BJ144" s="214">
        <f>0.000001*Stock!BJ144*$E144</f>
        <v>0</v>
      </c>
      <c r="BK144" s="214">
        <f>0.000001*Stock!BK144*$E144</f>
        <v>0</v>
      </c>
      <c r="BL144" s="214">
        <f>0.000001*Stock!BL144*$E144</f>
        <v>0</v>
      </c>
      <c r="BM144" s="214">
        <f>0.000001*Stock!BM144*$E144</f>
        <v>0</v>
      </c>
      <c r="BN144" s="214">
        <f>0.000001*Stock!BN144*$E144</f>
        <v>0</v>
      </c>
      <c r="BO144" s="214">
        <f>0.000001*Stock!BO144*$E144</f>
        <v>0</v>
      </c>
      <c r="BP144" s="214">
        <f>0.000001*Stock!BP144*$E144</f>
        <v>0</v>
      </c>
      <c r="BQ144" s="214">
        <f>0.000001*Stock!BQ144*$E144</f>
        <v>0</v>
      </c>
      <c r="BR144" s="214">
        <f>0.000001*Stock!BR144*$E144</f>
        <v>0</v>
      </c>
      <c r="BS144" s="214">
        <f>0.000001*Stock!BS144*$E144</f>
        <v>0</v>
      </c>
      <c r="BT144" s="214">
        <f>0.000001*Stock!BT144*$E144</f>
        <v>0</v>
      </c>
      <c r="BU144" s="214">
        <f>0.000001*Stock!BU144*$E144</f>
        <v>0</v>
      </c>
      <c r="BV144" s="214">
        <f>0.000001*Stock!BV144*$E144</f>
        <v>0</v>
      </c>
      <c r="BW144" s="214">
        <f>0.000001*Stock!BW144*$E144</f>
        <v>0</v>
      </c>
      <c r="BX144" s="214">
        <f>0.000001*Stock!BX144*$E144</f>
        <v>0</v>
      </c>
      <c r="BY144" s="214">
        <f>0.000001*Stock!BY144*$E144</f>
        <v>0</v>
      </c>
      <c r="BZ144" s="214">
        <f>0.000001*Stock!BZ144*$E144</f>
        <v>0</v>
      </c>
      <c r="CA144" s="214">
        <f>0.000001*Stock!CA144*$E144</f>
        <v>0</v>
      </c>
      <c r="CB144" s="214">
        <f>0.000001*Stock!CB144*$E144</f>
        <v>0</v>
      </c>
      <c r="CC144" s="214">
        <f>0.000001*Stock!CC144*$E144</f>
        <v>0</v>
      </c>
      <c r="CD144" s="214">
        <f>0.000001*Stock!CD144*$E144</f>
        <v>0</v>
      </c>
      <c r="CE144" s="214">
        <f>0.000001*Stock!CE144*$E144</f>
        <v>0</v>
      </c>
    </row>
    <row r="145" spans="2:83" x14ac:dyDescent="0.25">
      <c r="B145" s="307"/>
      <c r="C145" s="3" t="s">
        <v>79</v>
      </c>
      <c r="E145" s="35"/>
      <c r="F145" s="64"/>
      <c r="G145" s="20"/>
      <c r="H145" s="20"/>
      <c r="I145" s="20"/>
      <c r="J145" s="20"/>
      <c r="K145" s="20"/>
      <c r="L145" s="20"/>
      <c r="M145" s="20"/>
      <c r="N145" s="20"/>
      <c r="O145" s="20"/>
      <c r="P145" s="20"/>
      <c r="Q145" s="20"/>
      <c r="R145" s="20"/>
      <c r="S145" s="20"/>
      <c r="T145" s="20"/>
      <c r="U145" s="20"/>
      <c r="V145" s="20"/>
      <c r="W145" s="30">
        <f t="shared" ref="W145:AW145" ca="1" si="135">SUM(W142:W144)</f>
        <v>0.16119999999999998</v>
      </c>
      <c r="X145" s="30">
        <f t="shared" ca="1" si="135"/>
        <v>0.16320000000000001</v>
      </c>
      <c r="Y145" s="30">
        <f t="shared" ca="1" si="135"/>
        <v>0.16920000000000002</v>
      </c>
      <c r="Z145" s="30">
        <f t="shared" ca="1" si="135"/>
        <v>0.17759999999999998</v>
      </c>
      <c r="AA145" s="30">
        <f t="shared" ca="1" si="135"/>
        <v>0.18590959999999998</v>
      </c>
      <c r="AB145" s="30">
        <f t="shared" ca="1" si="135"/>
        <v>0.19323839999999998</v>
      </c>
      <c r="AC145" s="30">
        <f t="shared" ca="1" si="135"/>
        <v>0.19953333333333328</v>
      </c>
      <c r="AD145" s="30">
        <f t="shared" ca="1" si="135"/>
        <v>0.20528479999999999</v>
      </c>
      <c r="AE145" s="30">
        <f t="shared" ca="1" si="135"/>
        <v>0.21098319999999998</v>
      </c>
      <c r="AF145" s="30">
        <f t="shared" ca="1" si="135"/>
        <v>0.21884933333333334</v>
      </c>
      <c r="AG145" s="30">
        <f t="shared" ca="1" si="135"/>
        <v>0.22921093333333334</v>
      </c>
      <c r="AH145" s="30">
        <f t="shared" ca="1" si="135"/>
        <v>0.23992640000000001</v>
      </c>
      <c r="AI145" s="30">
        <f t="shared" ca="1" si="135"/>
        <v>0.24975199999999997</v>
      </c>
      <c r="AJ145" s="30">
        <f t="shared" ca="1" si="135"/>
        <v>0.25893733333333335</v>
      </c>
      <c r="AK145" s="30">
        <f t="shared" ca="1" si="135"/>
        <v>0.27178655626666665</v>
      </c>
      <c r="AL145" s="30">
        <f t="shared" ca="1" si="135"/>
        <v>0.28780889173333329</v>
      </c>
      <c r="AM145" s="30">
        <f t="shared" ca="1" si="135"/>
        <v>0.30723326613333335</v>
      </c>
      <c r="AN145" s="30">
        <f t="shared" ca="1" si="135"/>
        <v>0.32789712319999997</v>
      </c>
      <c r="AO145" s="30">
        <f t="shared" ca="1" si="135"/>
        <v>0.34936723999999997</v>
      </c>
      <c r="AP145" s="30">
        <f t="shared" ca="1" si="135"/>
        <v>0.37157475287999997</v>
      </c>
      <c r="AQ145" s="30">
        <f t="shared" ca="1" si="135"/>
        <v>0.39053295589333331</v>
      </c>
      <c r="AR145" s="30">
        <f t="shared" ca="1" si="135"/>
        <v>0.39520694797333333</v>
      </c>
      <c r="AS145" s="30">
        <f t="shared" ca="1" si="135"/>
        <v>0.37666448335999997</v>
      </c>
      <c r="AT145" s="30">
        <f t="shared" ca="1" si="135"/>
        <v>0.33705002834666664</v>
      </c>
      <c r="AU145" s="30">
        <f t="shared" si="135"/>
        <v>0</v>
      </c>
      <c r="AV145" s="30">
        <f t="shared" si="135"/>
        <v>0</v>
      </c>
      <c r="AW145" s="30">
        <f t="shared" si="135"/>
        <v>0</v>
      </c>
      <c r="AX145" s="30">
        <f t="shared" ref="AX145:CE145" si="136">SUM(AX142:AX144)</f>
        <v>0</v>
      </c>
      <c r="AY145" s="30">
        <f t="shared" si="136"/>
        <v>0</v>
      </c>
      <c r="AZ145" s="30">
        <f t="shared" si="136"/>
        <v>0</v>
      </c>
      <c r="BA145" s="30">
        <f t="shared" si="136"/>
        <v>0</v>
      </c>
      <c r="BB145" s="30">
        <f t="shared" si="136"/>
        <v>0</v>
      </c>
      <c r="BC145" s="30">
        <f t="shared" si="136"/>
        <v>0</v>
      </c>
      <c r="BD145" s="30">
        <f t="shared" si="136"/>
        <v>0</v>
      </c>
      <c r="BE145" s="30">
        <f t="shared" si="136"/>
        <v>0</v>
      </c>
      <c r="BF145" s="30">
        <f t="shared" si="136"/>
        <v>0</v>
      </c>
      <c r="BG145" s="30">
        <f t="shared" si="136"/>
        <v>0</v>
      </c>
      <c r="BH145" s="30">
        <f t="shared" si="136"/>
        <v>0</v>
      </c>
      <c r="BI145" s="30">
        <f t="shared" si="136"/>
        <v>0</v>
      </c>
      <c r="BJ145" s="30">
        <f t="shared" si="136"/>
        <v>0</v>
      </c>
      <c r="BK145" s="30">
        <f t="shared" si="136"/>
        <v>0</v>
      </c>
      <c r="BL145" s="30">
        <f t="shared" si="136"/>
        <v>0</v>
      </c>
      <c r="BM145" s="30">
        <f t="shared" si="136"/>
        <v>0</v>
      </c>
      <c r="BN145" s="30">
        <f t="shared" si="136"/>
        <v>0</v>
      </c>
      <c r="BO145" s="30">
        <f t="shared" si="136"/>
        <v>0</v>
      </c>
      <c r="BP145" s="30">
        <f t="shared" si="136"/>
        <v>0</v>
      </c>
      <c r="BQ145" s="30">
        <f t="shared" si="136"/>
        <v>0</v>
      </c>
      <c r="BR145" s="30">
        <f t="shared" si="136"/>
        <v>0</v>
      </c>
      <c r="BS145" s="30">
        <f t="shared" si="136"/>
        <v>0</v>
      </c>
      <c r="BT145" s="30">
        <f t="shared" si="136"/>
        <v>0</v>
      </c>
      <c r="BU145" s="30">
        <f t="shared" si="136"/>
        <v>0</v>
      </c>
      <c r="BV145" s="30">
        <f t="shared" si="136"/>
        <v>0</v>
      </c>
      <c r="BW145" s="30">
        <f t="shared" si="136"/>
        <v>0</v>
      </c>
      <c r="BX145" s="30">
        <f t="shared" si="136"/>
        <v>0</v>
      </c>
      <c r="BY145" s="30">
        <f t="shared" si="136"/>
        <v>0</v>
      </c>
      <c r="BZ145" s="30">
        <f t="shared" si="136"/>
        <v>0</v>
      </c>
      <c r="CA145" s="30">
        <f t="shared" si="136"/>
        <v>0</v>
      </c>
      <c r="CB145" s="30">
        <f t="shared" si="136"/>
        <v>0</v>
      </c>
      <c r="CC145" s="30">
        <f t="shared" si="136"/>
        <v>0</v>
      </c>
      <c r="CD145" s="30">
        <f t="shared" si="136"/>
        <v>0</v>
      </c>
      <c r="CE145" s="30">
        <f t="shared" si="136"/>
        <v>0</v>
      </c>
    </row>
    <row r="146" spans="2:83" x14ac:dyDescent="0.25">
      <c r="B146" s="307" t="s">
        <v>5</v>
      </c>
      <c r="C146" s="54" t="s">
        <v>24</v>
      </c>
      <c r="E146" s="35"/>
      <c r="F146" s="64"/>
      <c r="G146" s="211"/>
      <c r="H146" s="211"/>
      <c r="I146" s="211"/>
      <c r="J146" s="211"/>
      <c r="K146" s="211"/>
      <c r="L146" s="211"/>
      <c r="M146" s="211"/>
      <c r="N146" s="211"/>
      <c r="O146" s="211"/>
      <c r="P146" s="211"/>
      <c r="Q146" s="211"/>
      <c r="R146" s="211"/>
      <c r="S146" s="211"/>
      <c r="T146" s="211"/>
      <c r="U146" s="211"/>
      <c r="V146" s="211"/>
      <c r="W146" s="214"/>
      <c r="X146" s="214"/>
      <c r="Y146" s="214"/>
      <c r="Z146" s="214"/>
      <c r="AA146" s="214"/>
      <c r="AB146" s="214"/>
      <c r="AC146" s="214"/>
      <c r="AD146" s="214"/>
      <c r="AE146" s="214"/>
      <c r="AF146" s="214"/>
      <c r="AG146" s="214"/>
      <c r="AH146" s="214"/>
      <c r="AI146" s="214"/>
      <c r="AJ146" s="214"/>
      <c r="AK146" s="214"/>
      <c r="AL146" s="214"/>
      <c r="AM146" s="214"/>
      <c r="AN146" s="214"/>
      <c r="AO146" s="214"/>
      <c r="AP146" s="219">
        <f ca="1">0.000001*Stock!AP146*AP155</f>
        <v>0</v>
      </c>
      <c r="AQ146" s="219">
        <f ca="1">0.000001*Stock!AQ146*AQ155</f>
        <v>0</v>
      </c>
      <c r="AR146" s="219">
        <f ca="1">0.000001*Stock!AR146*AR155</f>
        <v>4.5804849916002578E-4</v>
      </c>
      <c r="AS146" s="219">
        <f ca="1">0.000001*Stock!AS146*AS155</f>
        <v>1.5911511927151911E-3</v>
      </c>
      <c r="AT146" s="219">
        <f ca="1">0.000001*Stock!AT146*AT155</f>
        <v>9.3149788332378605E-3</v>
      </c>
      <c r="AU146" s="219">
        <f>0.000001*Stock!AU146*AU155</f>
        <v>0</v>
      </c>
      <c r="AV146" s="219">
        <f>0.000001*Stock!AV146*AV155</f>
        <v>0</v>
      </c>
      <c r="AW146" s="219">
        <f>0.000001*Stock!AW146*AW155</f>
        <v>0</v>
      </c>
      <c r="AX146" s="219">
        <f>0.000001*Stock!AX146*AX155</f>
        <v>0</v>
      </c>
      <c r="AY146" s="219">
        <f>0.000001*Stock!AY146*AY155</f>
        <v>0</v>
      </c>
      <c r="AZ146" s="219">
        <f>0.000001*Stock!AZ146*AZ155</f>
        <v>0</v>
      </c>
      <c r="BA146" s="219">
        <f>0.000001*Stock!BA146*BA155</f>
        <v>0</v>
      </c>
      <c r="BB146" s="219">
        <f>0.000001*Stock!BB146*BB155</f>
        <v>0</v>
      </c>
      <c r="BC146" s="219">
        <f>0.000001*Stock!BC146*BC155</f>
        <v>0</v>
      </c>
      <c r="BD146" s="219">
        <f>0.000001*Stock!BD146*BD155</f>
        <v>0</v>
      </c>
      <c r="BE146" s="219">
        <f>0.000001*Stock!BE146*BE155</f>
        <v>0</v>
      </c>
      <c r="BF146" s="219">
        <f>0.000001*Stock!BF146*BF155</f>
        <v>0</v>
      </c>
      <c r="BG146" s="219">
        <f>0.000001*Stock!BG146*BG155</f>
        <v>0</v>
      </c>
      <c r="BH146" s="219">
        <f>0.000001*Stock!BH146*BH155</f>
        <v>0</v>
      </c>
      <c r="BI146" s="219">
        <f>0.000001*Stock!BI146*BI155</f>
        <v>0</v>
      </c>
      <c r="BJ146" s="219">
        <f>0.000001*Stock!BJ146*BJ155</f>
        <v>0</v>
      </c>
      <c r="BK146" s="219">
        <f>0.000001*Stock!BK146*BK155</f>
        <v>0</v>
      </c>
      <c r="BL146" s="219">
        <f>0.000001*Stock!BL146*BL155</f>
        <v>0</v>
      </c>
      <c r="BM146" s="219">
        <f>0.000001*Stock!BM146*BM155</f>
        <v>0</v>
      </c>
      <c r="BN146" s="219">
        <f>0.000001*Stock!BN146*BN155</f>
        <v>0</v>
      </c>
      <c r="BO146" s="219">
        <f>0.000001*Stock!BO146*BO155</f>
        <v>0</v>
      </c>
      <c r="BP146" s="219">
        <f>0.000001*Stock!BP146*BP155</f>
        <v>0</v>
      </c>
      <c r="BQ146" s="219">
        <f>0.000001*Stock!BQ146*BQ155</f>
        <v>0</v>
      </c>
      <c r="BR146" s="219">
        <f>0.000001*Stock!BR146*BR155</f>
        <v>0</v>
      </c>
      <c r="BS146" s="219">
        <f>0.000001*Stock!BS146*BS155</f>
        <v>0</v>
      </c>
      <c r="BT146" s="219">
        <f>0.000001*Stock!BT146*BT155</f>
        <v>0</v>
      </c>
      <c r="BU146" s="219">
        <f>0.000001*Stock!BU146*BU155</f>
        <v>0</v>
      </c>
      <c r="BV146" s="219">
        <f>0.000001*Stock!BV146*BV155</f>
        <v>0</v>
      </c>
      <c r="BW146" s="219">
        <f>0.000001*Stock!BW146*BW155</f>
        <v>0</v>
      </c>
      <c r="BX146" s="219">
        <f>0.000001*Stock!BX146*BX155</f>
        <v>0</v>
      </c>
      <c r="BY146" s="219">
        <f>0.000001*Stock!BY146*BY155</f>
        <v>0</v>
      </c>
      <c r="BZ146" s="219">
        <f>0.000001*Stock!BZ146*BZ155</f>
        <v>0</v>
      </c>
      <c r="CA146" s="219">
        <f>0.000001*Stock!CA146*CA155</f>
        <v>0</v>
      </c>
      <c r="CB146" s="219">
        <f>0.000001*Stock!CB146*CB155</f>
        <v>0</v>
      </c>
      <c r="CC146" s="219">
        <f>0.000001*Stock!CC146*CC155</f>
        <v>0</v>
      </c>
      <c r="CD146" s="219">
        <f>0.000001*Stock!CD146*CD155</f>
        <v>0</v>
      </c>
      <c r="CE146" s="219">
        <f>0.000001*Stock!CE146*CE155</f>
        <v>0</v>
      </c>
    </row>
    <row r="147" spans="2:83" x14ac:dyDescent="0.25">
      <c r="B147" s="307"/>
      <c r="C147" s="54" t="s">
        <v>25</v>
      </c>
      <c r="E147" s="35"/>
      <c r="F147" s="64"/>
      <c r="G147" s="211"/>
      <c r="H147" s="211"/>
      <c r="I147" s="211"/>
      <c r="J147" s="211"/>
      <c r="K147" s="211"/>
      <c r="L147" s="211"/>
      <c r="M147" s="211"/>
      <c r="N147" s="211"/>
      <c r="O147" s="211"/>
      <c r="P147" s="211"/>
      <c r="Q147" s="211"/>
      <c r="R147" s="211"/>
      <c r="S147" s="211"/>
      <c r="T147" s="211"/>
      <c r="U147" s="211"/>
      <c r="V147" s="211"/>
      <c r="W147" s="214"/>
      <c r="X147" s="214"/>
      <c r="Y147" s="214"/>
      <c r="Z147" s="214"/>
      <c r="AA147" s="214"/>
      <c r="AB147" s="214"/>
      <c r="AC147" s="214"/>
      <c r="AD147" s="214"/>
      <c r="AE147" s="214"/>
      <c r="AF147" s="214"/>
      <c r="AG147" s="214"/>
      <c r="AH147" s="214"/>
      <c r="AI147" s="214"/>
      <c r="AJ147" s="214"/>
      <c r="AK147" s="214"/>
      <c r="AL147" s="214"/>
      <c r="AM147" s="214"/>
      <c r="AN147" s="214"/>
      <c r="AO147" s="214"/>
      <c r="AP147" s="219">
        <f ca="1">0.000001*Stock!AP147*AP156</f>
        <v>0</v>
      </c>
      <c r="AQ147" s="219">
        <f ca="1">0.000001*Stock!AQ147*AQ156</f>
        <v>0</v>
      </c>
      <c r="AR147" s="219">
        <f ca="1">0.000001*Stock!AR147*AR156</f>
        <v>7.0827560049999887E-4</v>
      </c>
      <c r="AS147" s="219">
        <f ca="1">0.000001*Stock!AS147*AS156</f>
        <v>1.3469732489999979E-3</v>
      </c>
      <c r="AT147" s="219">
        <f ca="1">0.000001*Stock!AT147*AT156</f>
        <v>1.1250491898999996E-2</v>
      </c>
      <c r="AU147" s="219">
        <f>0.000001*Stock!AU147*AU156</f>
        <v>0</v>
      </c>
      <c r="AV147" s="219">
        <f>0.000001*Stock!AV147*AV156</f>
        <v>0</v>
      </c>
      <c r="AW147" s="219">
        <f>0.000001*Stock!AW147*AW156</f>
        <v>0</v>
      </c>
      <c r="AX147" s="219">
        <f>0.000001*Stock!AX147*AX156</f>
        <v>0</v>
      </c>
      <c r="AY147" s="219">
        <f>0.000001*Stock!AY147*AY156</f>
        <v>0</v>
      </c>
      <c r="AZ147" s="219">
        <f>0.000001*Stock!AZ147*AZ156</f>
        <v>0</v>
      </c>
      <c r="BA147" s="219">
        <f>0.000001*Stock!BA147*BA156</f>
        <v>0</v>
      </c>
      <c r="BB147" s="219">
        <f>0.000001*Stock!BB147*BB156</f>
        <v>0</v>
      </c>
      <c r="BC147" s="219">
        <f>0.000001*Stock!BC147*BC156</f>
        <v>0</v>
      </c>
      <c r="BD147" s="219">
        <f>0.000001*Stock!BD147*BD156</f>
        <v>0</v>
      </c>
      <c r="BE147" s="219">
        <f>0.000001*Stock!BE147*BE156</f>
        <v>0</v>
      </c>
      <c r="BF147" s="219">
        <f>0.000001*Stock!BF147*BF156</f>
        <v>0</v>
      </c>
      <c r="BG147" s="219">
        <f>0.000001*Stock!BG147*BG156</f>
        <v>0</v>
      </c>
      <c r="BH147" s="219">
        <f>0.000001*Stock!BH147*BH156</f>
        <v>0</v>
      </c>
      <c r="BI147" s="219">
        <f>0.000001*Stock!BI147*BI156</f>
        <v>0</v>
      </c>
      <c r="BJ147" s="219">
        <f>0.000001*Stock!BJ147*BJ156</f>
        <v>0</v>
      </c>
      <c r="BK147" s="219">
        <f>0.000001*Stock!BK147*BK156</f>
        <v>0</v>
      </c>
      <c r="BL147" s="219">
        <f>0.000001*Stock!BL147*BL156</f>
        <v>0</v>
      </c>
      <c r="BM147" s="219">
        <f>0.000001*Stock!BM147*BM156</f>
        <v>0</v>
      </c>
      <c r="BN147" s="219">
        <f>0.000001*Stock!BN147*BN156</f>
        <v>0</v>
      </c>
      <c r="BO147" s="219">
        <f>0.000001*Stock!BO147*BO156</f>
        <v>0</v>
      </c>
      <c r="BP147" s="219">
        <f>0.000001*Stock!BP147*BP156</f>
        <v>0</v>
      </c>
      <c r="BQ147" s="219">
        <f>0.000001*Stock!BQ147*BQ156</f>
        <v>0</v>
      </c>
      <c r="BR147" s="219">
        <f>0.000001*Stock!BR147*BR156</f>
        <v>0</v>
      </c>
      <c r="BS147" s="219">
        <f>0.000001*Stock!BS147*BS156</f>
        <v>0</v>
      </c>
      <c r="BT147" s="219">
        <f>0.000001*Stock!BT147*BT156</f>
        <v>0</v>
      </c>
      <c r="BU147" s="219">
        <f>0.000001*Stock!BU147*BU156</f>
        <v>0</v>
      </c>
      <c r="BV147" s="219">
        <f>0.000001*Stock!BV147*BV156</f>
        <v>0</v>
      </c>
      <c r="BW147" s="219">
        <f>0.000001*Stock!BW147*BW156</f>
        <v>0</v>
      </c>
      <c r="BX147" s="219">
        <f>0.000001*Stock!BX147*BX156</f>
        <v>0</v>
      </c>
      <c r="BY147" s="219">
        <f>0.000001*Stock!BY147*BY156</f>
        <v>0</v>
      </c>
      <c r="BZ147" s="219">
        <f>0.000001*Stock!BZ147*BZ156</f>
        <v>0</v>
      </c>
      <c r="CA147" s="219">
        <f>0.000001*Stock!CA147*CA156</f>
        <v>0</v>
      </c>
      <c r="CB147" s="219">
        <f>0.000001*Stock!CB147*CB156</f>
        <v>0</v>
      </c>
      <c r="CC147" s="219">
        <f>0.000001*Stock!CC147*CC156</f>
        <v>0</v>
      </c>
      <c r="CD147" s="219">
        <f>0.000001*Stock!CD147*CD156</f>
        <v>0</v>
      </c>
      <c r="CE147" s="219">
        <f>0.000001*Stock!CE147*CE156</f>
        <v>0</v>
      </c>
    </row>
    <row r="148" spans="2:83" x14ac:dyDescent="0.25">
      <c r="B148" s="307"/>
      <c r="C148" s="3" t="s">
        <v>80</v>
      </c>
      <c r="E148" s="35"/>
      <c r="F148" s="64"/>
      <c r="G148" s="20"/>
      <c r="H148" s="20"/>
      <c r="I148" s="20"/>
      <c r="J148" s="20"/>
      <c r="K148" s="20"/>
      <c r="L148" s="20"/>
      <c r="M148" s="20"/>
      <c r="N148" s="20"/>
      <c r="O148" s="20"/>
      <c r="P148" s="20"/>
      <c r="Q148" s="20"/>
      <c r="R148" s="20"/>
      <c r="S148" s="20"/>
      <c r="T148" s="20"/>
      <c r="U148" s="20"/>
      <c r="V148" s="20"/>
      <c r="W148" s="30">
        <f>W146+W147</f>
        <v>0</v>
      </c>
      <c r="X148" s="30">
        <f t="shared" ref="X148:AW148" si="137">X146+X147</f>
        <v>0</v>
      </c>
      <c r="Y148" s="30">
        <f t="shared" si="137"/>
        <v>0</v>
      </c>
      <c r="Z148" s="30">
        <f t="shared" si="137"/>
        <v>0</v>
      </c>
      <c r="AA148" s="30">
        <f t="shared" si="137"/>
        <v>0</v>
      </c>
      <c r="AB148" s="30">
        <f t="shared" si="137"/>
        <v>0</v>
      </c>
      <c r="AC148" s="30">
        <f t="shared" si="137"/>
        <v>0</v>
      </c>
      <c r="AD148" s="30">
        <f t="shared" si="137"/>
        <v>0</v>
      </c>
      <c r="AE148" s="30">
        <f t="shared" si="137"/>
        <v>0</v>
      </c>
      <c r="AF148" s="30">
        <f t="shared" si="137"/>
        <v>0</v>
      </c>
      <c r="AG148" s="30">
        <f t="shared" si="137"/>
        <v>0</v>
      </c>
      <c r="AH148" s="30">
        <f t="shared" si="137"/>
        <v>0</v>
      </c>
      <c r="AI148" s="30">
        <f t="shared" si="137"/>
        <v>0</v>
      </c>
      <c r="AJ148" s="30">
        <f t="shared" si="137"/>
        <v>0</v>
      </c>
      <c r="AK148" s="30">
        <f t="shared" si="137"/>
        <v>0</v>
      </c>
      <c r="AL148" s="30">
        <f t="shared" si="137"/>
        <v>0</v>
      </c>
      <c r="AM148" s="30">
        <f t="shared" si="137"/>
        <v>0</v>
      </c>
      <c r="AN148" s="30">
        <f t="shared" si="137"/>
        <v>0</v>
      </c>
      <c r="AO148" s="30">
        <f t="shared" si="137"/>
        <v>0</v>
      </c>
      <c r="AP148" s="30">
        <f t="shared" ca="1" si="137"/>
        <v>0</v>
      </c>
      <c r="AQ148" s="30">
        <f t="shared" ca="1" si="137"/>
        <v>0</v>
      </c>
      <c r="AR148" s="30">
        <f t="shared" ca="1" si="137"/>
        <v>1.1663240996600246E-3</v>
      </c>
      <c r="AS148" s="30">
        <f t="shared" ca="1" si="137"/>
        <v>2.938124441715189E-3</v>
      </c>
      <c r="AT148" s="30">
        <f t="shared" ca="1" si="137"/>
        <v>2.0565470732237856E-2</v>
      </c>
      <c r="AU148" s="30">
        <f t="shared" si="137"/>
        <v>0</v>
      </c>
      <c r="AV148" s="30">
        <f t="shared" si="137"/>
        <v>0</v>
      </c>
      <c r="AW148" s="30">
        <f t="shared" si="137"/>
        <v>0</v>
      </c>
      <c r="AX148" s="30">
        <f t="shared" ref="AX148:CE148" si="138">AX146+AX147</f>
        <v>0</v>
      </c>
      <c r="AY148" s="30">
        <f t="shared" si="138"/>
        <v>0</v>
      </c>
      <c r="AZ148" s="30">
        <f t="shared" si="138"/>
        <v>0</v>
      </c>
      <c r="BA148" s="30">
        <f t="shared" si="138"/>
        <v>0</v>
      </c>
      <c r="BB148" s="30">
        <f t="shared" si="138"/>
        <v>0</v>
      </c>
      <c r="BC148" s="30">
        <f t="shared" si="138"/>
        <v>0</v>
      </c>
      <c r="BD148" s="30">
        <f t="shared" si="138"/>
        <v>0</v>
      </c>
      <c r="BE148" s="30">
        <f t="shared" si="138"/>
        <v>0</v>
      </c>
      <c r="BF148" s="30">
        <f t="shared" si="138"/>
        <v>0</v>
      </c>
      <c r="BG148" s="30">
        <f t="shared" si="138"/>
        <v>0</v>
      </c>
      <c r="BH148" s="30">
        <f t="shared" si="138"/>
        <v>0</v>
      </c>
      <c r="BI148" s="30">
        <f t="shared" si="138"/>
        <v>0</v>
      </c>
      <c r="BJ148" s="30">
        <f t="shared" si="138"/>
        <v>0</v>
      </c>
      <c r="BK148" s="30">
        <f t="shared" si="138"/>
        <v>0</v>
      </c>
      <c r="BL148" s="30">
        <f t="shared" si="138"/>
        <v>0</v>
      </c>
      <c r="BM148" s="30">
        <f t="shared" si="138"/>
        <v>0</v>
      </c>
      <c r="BN148" s="30">
        <f t="shared" si="138"/>
        <v>0</v>
      </c>
      <c r="BO148" s="30">
        <f t="shared" si="138"/>
        <v>0</v>
      </c>
      <c r="BP148" s="30">
        <f t="shared" si="138"/>
        <v>0</v>
      </c>
      <c r="BQ148" s="30">
        <f t="shared" si="138"/>
        <v>0</v>
      </c>
      <c r="BR148" s="30">
        <f t="shared" si="138"/>
        <v>0</v>
      </c>
      <c r="BS148" s="30">
        <f t="shared" si="138"/>
        <v>0</v>
      </c>
      <c r="BT148" s="30">
        <f t="shared" si="138"/>
        <v>0</v>
      </c>
      <c r="BU148" s="30">
        <f t="shared" si="138"/>
        <v>0</v>
      </c>
      <c r="BV148" s="30">
        <f t="shared" si="138"/>
        <v>0</v>
      </c>
      <c r="BW148" s="30">
        <f t="shared" si="138"/>
        <v>0</v>
      </c>
      <c r="BX148" s="30">
        <f t="shared" si="138"/>
        <v>0</v>
      </c>
      <c r="BY148" s="30">
        <f t="shared" si="138"/>
        <v>0</v>
      </c>
      <c r="BZ148" s="30">
        <f t="shared" si="138"/>
        <v>0</v>
      </c>
      <c r="CA148" s="30">
        <f t="shared" si="138"/>
        <v>0</v>
      </c>
      <c r="CB148" s="30">
        <f t="shared" si="138"/>
        <v>0</v>
      </c>
      <c r="CC148" s="30">
        <f t="shared" si="138"/>
        <v>0</v>
      </c>
      <c r="CD148" s="30">
        <f t="shared" si="138"/>
        <v>0</v>
      </c>
      <c r="CE148" s="30">
        <f t="shared" si="138"/>
        <v>0</v>
      </c>
    </row>
    <row r="149" spans="2:83" s="207" customFormat="1" x14ac:dyDescent="0.25">
      <c r="B149" s="329"/>
      <c r="C149" s="209" t="s">
        <v>36</v>
      </c>
      <c r="E149" s="35">
        <f>'Life&amp;Use'!AD8</f>
        <v>450</v>
      </c>
      <c r="F149" s="64"/>
      <c r="G149" s="28"/>
      <c r="H149" s="28"/>
      <c r="I149" s="28"/>
      <c r="J149" s="28"/>
      <c r="K149" s="28"/>
      <c r="L149" s="28"/>
      <c r="M149" s="28"/>
      <c r="N149" s="28"/>
      <c r="O149" s="28"/>
      <c r="P149" s="28"/>
      <c r="Q149" s="28"/>
      <c r="R149" s="28"/>
      <c r="S149" s="28"/>
      <c r="T149" s="28"/>
      <c r="U149" s="28"/>
      <c r="V149" s="28"/>
      <c r="W149" s="214">
        <f ca="1">0.000001*Stock!W149*$E149</f>
        <v>0</v>
      </c>
      <c r="X149" s="214">
        <f ca="1">0.000001*Stock!X149*$E149</f>
        <v>0</v>
      </c>
      <c r="Y149" s="214">
        <f ca="1">0.000001*Stock!Y149*$E149</f>
        <v>0</v>
      </c>
      <c r="Z149" s="214">
        <f ca="1">0.000001*Stock!Z149*$E149</f>
        <v>0</v>
      </c>
      <c r="AA149" s="214">
        <f ca="1">0.000001*Stock!AA149*$E149</f>
        <v>0</v>
      </c>
      <c r="AB149" s="214">
        <f ca="1">0.000001*Stock!AB149*$E149</f>
        <v>0</v>
      </c>
      <c r="AC149" s="214">
        <f ca="1">0.000001*Stock!AC149*$E149</f>
        <v>0</v>
      </c>
      <c r="AD149" s="214">
        <f ca="1">0.000001*Stock!AD149*$E149</f>
        <v>0</v>
      </c>
      <c r="AE149" s="214">
        <f ca="1">0.000001*Stock!AE149*$E149</f>
        <v>0</v>
      </c>
      <c r="AF149" s="214">
        <f ca="1">0.000001*Stock!AF149*$E149</f>
        <v>0</v>
      </c>
      <c r="AG149" s="214">
        <f ca="1">0.000001*Stock!AG149*$E149</f>
        <v>0</v>
      </c>
      <c r="AH149" s="214">
        <f ca="1">0.000001*Stock!AH149*$E149</f>
        <v>0</v>
      </c>
      <c r="AI149" s="214">
        <f ca="1">0.000001*Stock!AI149*$E149</f>
        <v>0</v>
      </c>
      <c r="AJ149" s="214">
        <f ca="1">0.000001*Stock!AJ149*$E149</f>
        <v>0</v>
      </c>
      <c r="AK149" s="214">
        <f ca="1">0.000001*Stock!AK149*$E149</f>
        <v>0</v>
      </c>
      <c r="AL149" s="214">
        <f ca="1">0.000001*Stock!AL149*$E149</f>
        <v>0</v>
      </c>
      <c r="AM149" s="214">
        <f ca="1">0.000001*Stock!AM149*$E149</f>
        <v>0</v>
      </c>
      <c r="AN149" s="214">
        <f ca="1">0.000001*Stock!AN149*$E149</f>
        <v>0</v>
      </c>
      <c r="AO149" s="214">
        <f ca="1">0.000001*Stock!AO149*$E149</f>
        <v>0</v>
      </c>
      <c r="AP149" s="214">
        <f ca="1">0.000001*Stock!AP149*$E149</f>
        <v>0</v>
      </c>
      <c r="AQ149" s="214">
        <f ca="1">0.000001*Stock!AQ149*$E149</f>
        <v>0</v>
      </c>
      <c r="AR149" s="214">
        <f ca="1">0.000001*Stock!AR149*$E149</f>
        <v>0</v>
      </c>
      <c r="AS149" s="214">
        <f ca="1">0.000001*Stock!AS149*$E149</f>
        <v>0</v>
      </c>
      <c r="AT149" s="214">
        <f ca="1">0.000001*Stock!AT149*$E149</f>
        <v>0</v>
      </c>
      <c r="AU149" s="214">
        <f>0.000001*Stock!AU149*$E149</f>
        <v>0</v>
      </c>
      <c r="AV149" s="214">
        <f>0.000001*Stock!AV149*$E149</f>
        <v>0</v>
      </c>
      <c r="AW149" s="214">
        <f>0.000001*Stock!AW149*$E149</f>
        <v>0</v>
      </c>
      <c r="AX149" s="214">
        <f>0.000001*Stock!AX149*$E149</f>
        <v>0</v>
      </c>
      <c r="AY149" s="214">
        <f>0.000001*Stock!AY149*$E149</f>
        <v>0</v>
      </c>
      <c r="AZ149" s="214">
        <f>0.000001*Stock!AZ149*$E149</f>
        <v>0</v>
      </c>
      <c r="BA149" s="214">
        <f>0.000001*Stock!BA149*$E149</f>
        <v>0</v>
      </c>
      <c r="BB149" s="214">
        <f>0.000001*Stock!BB149*$E149</f>
        <v>0</v>
      </c>
      <c r="BC149" s="214">
        <f>0.000001*Stock!BC149*$E149</f>
        <v>0</v>
      </c>
      <c r="BD149" s="214">
        <f>0.000001*Stock!BD149*$E149</f>
        <v>0</v>
      </c>
      <c r="BE149" s="214">
        <f>0.000001*Stock!BE149*$E149</f>
        <v>0</v>
      </c>
      <c r="BF149" s="214">
        <f>0.000001*Stock!BF149*$E149</f>
        <v>0</v>
      </c>
      <c r="BG149" s="214">
        <f>0.000001*Stock!BG149*$E149</f>
        <v>0</v>
      </c>
      <c r="BH149" s="214">
        <f>0.000001*Stock!BH149*$E149</f>
        <v>0</v>
      </c>
      <c r="BI149" s="214">
        <f>0.000001*Stock!BI149*$E149</f>
        <v>0</v>
      </c>
      <c r="BJ149" s="214">
        <f>0.000001*Stock!BJ149*$E149</f>
        <v>0</v>
      </c>
      <c r="BK149" s="214">
        <f>0.000001*Stock!BK149*$E149</f>
        <v>0</v>
      </c>
      <c r="BL149" s="214">
        <f>0.000001*Stock!BL149*$E149</f>
        <v>0</v>
      </c>
      <c r="BM149" s="214">
        <f>0.000001*Stock!BM149*$E149</f>
        <v>0</v>
      </c>
      <c r="BN149" s="214">
        <f>0.000001*Stock!BN149*$E149</f>
        <v>0</v>
      </c>
      <c r="BO149" s="214">
        <f>0.000001*Stock!BO149*$E149</f>
        <v>0</v>
      </c>
      <c r="BP149" s="214">
        <f>0.000001*Stock!BP149*$E149</f>
        <v>0</v>
      </c>
      <c r="BQ149" s="214">
        <f>0.000001*Stock!BQ149*$E149</f>
        <v>0</v>
      </c>
      <c r="BR149" s="214">
        <f>0.000001*Stock!BR149*$E149</f>
        <v>0</v>
      </c>
      <c r="BS149" s="214">
        <f>0.000001*Stock!BS149*$E149</f>
        <v>0</v>
      </c>
      <c r="BT149" s="214">
        <f>0.000001*Stock!BT149*$E149</f>
        <v>0</v>
      </c>
      <c r="BU149" s="214">
        <f>0.000001*Stock!BU149*$E149</f>
        <v>0</v>
      </c>
      <c r="BV149" s="214">
        <f>0.000001*Stock!BV149*$E149</f>
        <v>0</v>
      </c>
      <c r="BW149" s="214">
        <f>0.000001*Stock!BW149*$E149</f>
        <v>0</v>
      </c>
      <c r="BX149" s="214">
        <f>0.000001*Stock!BX149*$E149</f>
        <v>0</v>
      </c>
      <c r="BY149" s="214">
        <f>0.000001*Stock!BY149*$E149</f>
        <v>0</v>
      </c>
      <c r="BZ149" s="214">
        <f>0.000001*Stock!BZ149*$E149</f>
        <v>0</v>
      </c>
      <c r="CA149" s="214">
        <f>0.000001*Stock!CA149*$E149</f>
        <v>0</v>
      </c>
      <c r="CB149" s="214">
        <f>0.000001*Stock!CB149*$E149</f>
        <v>0</v>
      </c>
      <c r="CC149" s="214">
        <f>0.000001*Stock!CC149*$E149</f>
        <v>0</v>
      </c>
      <c r="CD149" s="214">
        <f>0.000001*Stock!CD149*$E149</f>
        <v>0</v>
      </c>
      <c r="CE149" s="214">
        <f>0.000001*Stock!CE149*$E149</f>
        <v>0</v>
      </c>
    </row>
    <row r="150" spans="2:83" s="207" customFormat="1" x14ac:dyDescent="0.25">
      <c r="B150" s="329"/>
      <c r="C150" s="209" t="s">
        <v>37</v>
      </c>
      <c r="E150" s="35">
        <f>'Life&amp;Use'!AE8</f>
        <v>450</v>
      </c>
      <c r="F150" s="64"/>
      <c r="G150" s="28"/>
      <c r="H150" s="28"/>
      <c r="I150" s="28"/>
      <c r="J150" s="28"/>
      <c r="K150" s="28"/>
      <c r="L150" s="28"/>
      <c r="M150" s="28"/>
      <c r="N150" s="28"/>
      <c r="O150" s="28"/>
      <c r="P150" s="28"/>
      <c r="Q150" s="28"/>
      <c r="R150" s="28"/>
      <c r="S150" s="28"/>
      <c r="T150" s="28"/>
      <c r="U150" s="28"/>
      <c r="V150" s="28"/>
      <c r="W150" s="214">
        <f ca="1">0.000001*Stock!W150*$E150</f>
        <v>0</v>
      </c>
      <c r="X150" s="214">
        <f ca="1">0.000001*Stock!X150*$E150</f>
        <v>0</v>
      </c>
      <c r="Y150" s="214">
        <f ca="1">0.000001*Stock!Y150*$E150</f>
        <v>0</v>
      </c>
      <c r="Z150" s="214">
        <f ca="1">0.000001*Stock!Z150*$E150</f>
        <v>0</v>
      </c>
      <c r="AA150" s="214">
        <f ca="1">0.000001*Stock!AA150*$E150</f>
        <v>0</v>
      </c>
      <c r="AB150" s="214">
        <f ca="1">0.000001*Stock!AB150*$E150</f>
        <v>0</v>
      </c>
      <c r="AC150" s="214">
        <f ca="1">0.000001*Stock!AC150*$E150</f>
        <v>0</v>
      </c>
      <c r="AD150" s="214">
        <f ca="1">0.000001*Stock!AD150*$E150</f>
        <v>0</v>
      </c>
      <c r="AE150" s="214">
        <f ca="1">0.000001*Stock!AE150*$E150</f>
        <v>0</v>
      </c>
      <c r="AF150" s="214">
        <f ca="1">0.000001*Stock!AF150*$E150</f>
        <v>0</v>
      </c>
      <c r="AG150" s="214">
        <f ca="1">0.000001*Stock!AG150*$E150</f>
        <v>0</v>
      </c>
      <c r="AH150" s="214">
        <f ca="1">0.000001*Stock!AH150*$E150</f>
        <v>0</v>
      </c>
      <c r="AI150" s="214">
        <f ca="1">0.000001*Stock!AI150*$E150</f>
        <v>0</v>
      </c>
      <c r="AJ150" s="214">
        <f ca="1">0.000001*Stock!AJ150*$E150</f>
        <v>0</v>
      </c>
      <c r="AK150" s="214">
        <f ca="1">0.000001*Stock!AK150*$E150</f>
        <v>0</v>
      </c>
      <c r="AL150" s="214">
        <f ca="1">0.000001*Stock!AL150*$E150</f>
        <v>0</v>
      </c>
      <c r="AM150" s="214">
        <f ca="1">0.000001*Stock!AM150*$E150</f>
        <v>0</v>
      </c>
      <c r="AN150" s="214">
        <f ca="1">0.000001*Stock!AN150*$E150</f>
        <v>0</v>
      </c>
      <c r="AO150" s="214">
        <f ca="1">0.000001*Stock!AO150*$E150</f>
        <v>0</v>
      </c>
      <c r="AP150" s="214">
        <f ca="1">0.000001*Stock!AP150*$E150</f>
        <v>0</v>
      </c>
      <c r="AQ150" s="214">
        <f ca="1">0.000001*Stock!AQ150*$E150</f>
        <v>0</v>
      </c>
      <c r="AR150" s="214">
        <f ca="1">0.000001*Stock!AR150*$E150</f>
        <v>0</v>
      </c>
      <c r="AS150" s="214">
        <f ca="1">0.000001*Stock!AS150*$E150</f>
        <v>0</v>
      </c>
      <c r="AT150" s="214">
        <f ca="1">0.000001*Stock!AT150*$E150</f>
        <v>0</v>
      </c>
      <c r="AU150" s="214">
        <f>0.000001*Stock!AU150*$E150</f>
        <v>0</v>
      </c>
      <c r="AV150" s="214">
        <f>0.000001*Stock!AV150*$E150</f>
        <v>0</v>
      </c>
      <c r="AW150" s="214">
        <f>0.000001*Stock!AW150*$E150</f>
        <v>0</v>
      </c>
      <c r="AX150" s="214">
        <f>0.000001*Stock!AX150*$E150</f>
        <v>0</v>
      </c>
      <c r="AY150" s="214">
        <f>0.000001*Stock!AY150*$E150</f>
        <v>0</v>
      </c>
      <c r="AZ150" s="214">
        <f>0.000001*Stock!AZ150*$E150</f>
        <v>0</v>
      </c>
      <c r="BA150" s="214">
        <f>0.000001*Stock!BA150*$E150</f>
        <v>0</v>
      </c>
      <c r="BB150" s="214">
        <f>0.000001*Stock!BB150*$E150</f>
        <v>0</v>
      </c>
      <c r="BC150" s="214">
        <f>0.000001*Stock!BC150*$E150</f>
        <v>0</v>
      </c>
      <c r="BD150" s="214">
        <f>0.000001*Stock!BD150*$E150</f>
        <v>0</v>
      </c>
      <c r="BE150" s="214">
        <f>0.000001*Stock!BE150*$E150</f>
        <v>0</v>
      </c>
      <c r="BF150" s="214">
        <f>0.000001*Stock!BF150*$E150</f>
        <v>0</v>
      </c>
      <c r="BG150" s="214">
        <f>0.000001*Stock!BG150*$E150</f>
        <v>0</v>
      </c>
      <c r="BH150" s="214">
        <f>0.000001*Stock!BH150*$E150</f>
        <v>0</v>
      </c>
      <c r="BI150" s="214">
        <f>0.000001*Stock!BI150*$E150</f>
        <v>0</v>
      </c>
      <c r="BJ150" s="214">
        <f>0.000001*Stock!BJ150*$E150</f>
        <v>0</v>
      </c>
      <c r="BK150" s="214">
        <f>0.000001*Stock!BK150*$E150</f>
        <v>0</v>
      </c>
      <c r="BL150" s="214">
        <f>0.000001*Stock!BL150*$E150</f>
        <v>0</v>
      </c>
      <c r="BM150" s="214">
        <f>0.000001*Stock!BM150*$E150</f>
        <v>0</v>
      </c>
      <c r="BN150" s="214">
        <f>0.000001*Stock!BN150*$E150</f>
        <v>0</v>
      </c>
      <c r="BO150" s="214">
        <f>0.000001*Stock!BO150*$E150</f>
        <v>0</v>
      </c>
      <c r="BP150" s="214">
        <f>0.000001*Stock!BP150*$E150</f>
        <v>0</v>
      </c>
      <c r="BQ150" s="214">
        <f>0.000001*Stock!BQ150*$E150</f>
        <v>0</v>
      </c>
      <c r="BR150" s="214">
        <f>0.000001*Stock!BR150*$E150</f>
        <v>0</v>
      </c>
      <c r="BS150" s="214">
        <f>0.000001*Stock!BS150*$E150</f>
        <v>0</v>
      </c>
      <c r="BT150" s="214">
        <f>0.000001*Stock!BT150*$E150</f>
        <v>0</v>
      </c>
      <c r="BU150" s="214">
        <f>0.000001*Stock!BU150*$E150</f>
        <v>0</v>
      </c>
      <c r="BV150" s="214">
        <f>0.000001*Stock!BV150*$E150</f>
        <v>0</v>
      </c>
      <c r="BW150" s="214">
        <f>0.000001*Stock!BW150*$E150</f>
        <v>0</v>
      </c>
      <c r="BX150" s="214">
        <f>0.000001*Stock!BX150*$E150</f>
        <v>0</v>
      </c>
      <c r="BY150" s="214">
        <f>0.000001*Stock!BY150*$E150</f>
        <v>0</v>
      </c>
      <c r="BZ150" s="214">
        <f>0.000001*Stock!BZ150*$E150</f>
        <v>0</v>
      </c>
      <c r="CA150" s="214">
        <f>0.000001*Stock!CA150*$E150</f>
        <v>0</v>
      </c>
      <c r="CB150" s="214">
        <f>0.000001*Stock!CB150*$E150</f>
        <v>0</v>
      </c>
      <c r="CC150" s="214">
        <f>0.000001*Stock!CC150*$E150</f>
        <v>0</v>
      </c>
      <c r="CD150" s="214">
        <f>0.000001*Stock!CD150*$E150</f>
        <v>0</v>
      </c>
      <c r="CE150" s="214">
        <f>0.000001*Stock!CE150*$E150</f>
        <v>0</v>
      </c>
    </row>
    <row r="151" spans="2:83" x14ac:dyDescent="0.25">
      <c r="B151" s="5"/>
      <c r="C151" s="3" t="s">
        <v>27</v>
      </c>
      <c r="E151" s="61"/>
      <c r="F151" s="220"/>
      <c r="G151" s="17"/>
      <c r="H151" s="17"/>
      <c r="I151" s="17"/>
      <c r="J151" s="17"/>
      <c r="K151" s="17"/>
      <c r="L151" s="17"/>
      <c r="M151" s="17"/>
      <c r="N151" s="17"/>
      <c r="O151" s="17"/>
      <c r="P151" s="17"/>
      <c r="Q151" s="17"/>
      <c r="R151" s="17"/>
      <c r="S151" s="17"/>
      <c r="T151" s="17"/>
      <c r="U151" s="17"/>
      <c r="V151" s="17"/>
      <c r="W151" s="32">
        <f ca="1">W128+W131+W138+W141+W145+W148+W149+W150</f>
        <v>2.9745084598589644</v>
      </c>
      <c r="X151" s="32">
        <f t="shared" ref="X151:AW151" ca="1" si="139">X128+X131+X138+X141+X145+X148+X149+X150</f>
        <v>3.0438124515325997</v>
      </c>
      <c r="Y151" s="32">
        <f t="shared" ca="1" si="139"/>
        <v>3.1057280997144172</v>
      </c>
      <c r="Z151" s="32">
        <f t="shared" ca="1" si="139"/>
        <v>3.1586530517870917</v>
      </c>
      <c r="AA151" s="32">
        <f t="shared" ca="1" si="139"/>
        <v>3.2095279019451826</v>
      </c>
      <c r="AB151" s="32">
        <f t="shared" ca="1" si="139"/>
        <v>3.2729081685890011</v>
      </c>
      <c r="AC151" s="32">
        <f t="shared" ca="1" si="139"/>
        <v>3.3499301428895323</v>
      </c>
      <c r="AD151" s="32">
        <f t="shared" ca="1" si="139"/>
        <v>3.4419443731766703</v>
      </c>
      <c r="AE151" s="32">
        <f t="shared" ca="1" si="139"/>
        <v>3.5434000533683037</v>
      </c>
      <c r="AF151" s="32">
        <f t="shared" ca="1" si="139"/>
        <v>3.6650376244720468</v>
      </c>
      <c r="AG151" s="32">
        <f t="shared" ca="1" si="139"/>
        <v>3.7971404330660841</v>
      </c>
      <c r="AH151" s="32">
        <f t="shared" ca="1" si="139"/>
        <v>3.9320927859225665</v>
      </c>
      <c r="AI151" s="32">
        <f t="shared" ca="1" si="139"/>
        <v>4.0576032322730784</v>
      </c>
      <c r="AJ151" s="32">
        <f t="shared" ca="1" si="139"/>
        <v>4.1967891804935729</v>
      </c>
      <c r="AK151" s="32">
        <f t="shared" ca="1" si="139"/>
        <v>4.3658819588700437</v>
      </c>
      <c r="AL151" s="32">
        <f t="shared" ca="1" si="139"/>
        <v>4.5692973302094098</v>
      </c>
      <c r="AM151" s="32">
        <f t="shared" ca="1" si="139"/>
        <v>4.7881003329422587</v>
      </c>
      <c r="AN151" s="32">
        <f t="shared" ca="1" si="139"/>
        <v>5.0191382067023191</v>
      </c>
      <c r="AO151" s="32">
        <f t="shared" ca="1" si="139"/>
        <v>5.2559876960994467</v>
      </c>
      <c r="AP151" s="32">
        <f t="shared" ca="1" si="139"/>
        <v>5.4847031373229829</v>
      </c>
      <c r="AQ151" s="32">
        <f t="shared" ca="1" si="139"/>
        <v>5.7144477946963406</v>
      </c>
      <c r="AR151" s="32">
        <f t="shared" ca="1" si="139"/>
        <v>5.9046849864533248</v>
      </c>
      <c r="AS151" s="32">
        <f t="shared" ca="1" si="139"/>
        <v>6.0280041714209682</v>
      </c>
      <c r="AT151" s="32">
        <f t="shared" ca="1" si="139"/>
        <v>6.1092370298353291</v>
      </c>
      <c r="AU151" s="32">
        <f t="shared" si="139"/>
        <v>0</v>
      </c>
      <c r="AV151" s="32">
        <f t="shared" si="139"/>
        <v>0</v>
      </c>
      <c r="AW151" s="32">
        <f t="shared" si="139"/>
        <v>0</v>
      </c>
      <c r="AX151" s="32">
        <f t="shared" ref="AX151" si="140">AX128+AX131+AX138+AX141+AX145+AX148+AX149+AX150</f>
        <v>0</v>
      </c>
      <c r="AY151" s="32">
        <f t="shared" ref="AY151" si="141">AY128+AY131+AY138+AY141+AY145+AY148+AY149+AY150</f>
        <v>0</v>
      </c>
      <c r="AZ151" s="32">
        <f t="shared" ref="AZ151" si="142">AZ128+AZ131+AZ138+AZ141+AZ145+AZ148+AZ149+AZ150</f>
        <v>0</v>
      </c>
      <c r="BA151" s="32">
        <f t="shared" ref="BA151" si="143">BA128+BA131+BA138+BA141+BA145+BA148+BA149+BA150</f>
        <v>0</v>
      </c>
      <c r="BB151" s="32">
        <f t="shared" ref="BB151" si="144">BB128+BB131+BB138+BB141+BB145+BB148+BB149+BB150</f>
        <v>0</v>
      </c>
      <c r="BC151" s="32">
        <f t="shared" ref="BC151" si="145">BC128+BC131+BC138+BC141+BC145+BC148+BC149+BC150</f>
        <v>0</v>
      </c>
      <c r="BD151" s="32">
        <f t="shared" ref="BD151" si="146">BD128+BD131+BD138+BD141+BD145+BD148+BD149+BD150</f>
        <v>0</v>
      </c>
      <c r="BE151" s="32">
        <f t="shared" ref="BE151" si="147">BE128+BE131+BE138+BE141+BE145+BE148+BE149+BE150</f>
        <v>0</v>
      </c>
      <c r="BF151" s="32">
        <f t="shared" ref="BF151" si="148">BF128+BF131+BF138+BF141+BF145+BF148+BF149+BF150</f>
        <v>0</v>
      </c>
      <c r="BG151" s="32">
        <f t="shared" ref="BG151" si="149">BG128+BG131+BG138+BG141+BG145+BG148+BG149+BG150</f>
        <v>0</v>
      </c>
      <c r="BH151" s="32">
        <f t="shared" ref="BH151" si="150">BH128+BH131+BH138+BH141+BH145+BH148+BH149+BH150</f>
        <v>0</v>
      </c>
      <c r="BI151" s="32">
        <f t="shared" ref="BI151" si="151">BI128+BI131+BI138+BI141+BI145+BI148+BI149+BI150</f>
        <v>0</v>
      </c>
      <c r="BJ151" s="32">
        <f t="shared" ref="BJ151" si="152">BJ128+BJ131+BJ138+BJ141+BJ145+BJ148+BJ149+BJ150</f>
        <v>0</v>
      </c>
      <c r="BK151" s="32">
        <f t="shared" ref="BK151" si="153">BK128+BK131+BK138+BK141+BK145+BK148+BK149+BK150</f>
        <v>0</v>
      </c>
      <c r="BL151" s="32">
        <f t="shared" ref="BL151" si="154">BL128+BL131+BL138+BL141+BL145+BL148+BL149+BL150</f>
        <v>0</v>
      </c>
      <c r="BM151" s="32">
        <f t="shared" ref="BM151" si="155">BM128+BM131+BM138+BM141+BM145+BM148+BM149+BM150</f>
        <v>0</v>
      </c>
      <c r="BN151" s="32">
        <f t="shared" ref="BN151" si="156">BN128+BN131+BN138+BN141+BN145+BN148+BN149+BN150</f>
        <v>0</v>
      </c>
      <c r="BO151" s="32">
        <f t="shared" ref="BO151" si="157">BO128+BO131+BO138+BO141+BO145+BO148+BO149+BO150</f>
        <v>0</v>
      </c>
      <c r="BP151" s="32">
        <f t="shared" ref="BP151" si="158">BP128+BP131+BP138+BP141+BP145+BP148+BP149+BP150</f>
        <v>0</v>
      </c>
      <c r="BQ151" s="32">
        <f t="shared" ref="BQ151" si="159">BQ128+BQ131+BQ138+BQ141+BQ145+BQ148+BQ149+BQ150</f>
        <v>0</v>
      </c>
      <c r="BR151" s="32">
        <f t="shared" ref="BR151" si="160">BR128+BR131+BR138+BR141+BR145+BR148+BR149+BR150</f>
        <v>0</v>
      </c>
      <c r="BS151" s="32">
        <f t="shared" ref="BS151" si="161">BS128+BS131+BS138+BS141+BS145+BS148+BS149+BS150</f>
        <v>0</v>
      </c>
      <c r="BT151" s="32">
        <f t="shared" ref="BT151" si="162">BT128+BT131+BT138+BT141+BT145+BT148+BT149+BT150</f>
        <v>0</v>
      </c>
      <c r="BU151" s="32">
        <f t="shared" ref="BU151" si="163">BU128+BU131+BU138+BU141+BU145+BU148+BU149+BU150</f>
        <v>0</v>
      </c>
      <c r="BV151" s="32">
        <f t="shared" ref="BV151" si="164">BV128+BV131+BV138+BV141+BV145+BV148+BV149+BV150</f>
        <v>0</v>
      </c>
      <c r="BW151" s="32">
        <f t="shared" ref="BW151" si="165">BW128+BW131+BW138+BW141+BW145+BW148+BW149+BW150</f>
        <v>0</v>
      </c>
      <c r="BX151" s="32">
        <f t="shared" ref="BX151" si="166">BX128+BX131+BX138+BX141+BX145+BX148+BX149+BX150</f>
        <v>0</v>
      </c>
      <c r="BY151" s="32">
        <f t="shared" ref="BY151" si="167">BY128+BY131+BY138+BY141+BY145+BY148+BY149+BY150</f>
        <v>0</v>
      </c>
      <c r="BZ151" s="32">
        <f t="shared" ref="BZ151" si="168">BZ128+BZ131+BZ138+BZ141+BZ145+BZ148+BZ149+BZ150</f>
        <v>0</v>
      </c>
      <c r="CA151" s="32">
        <f t="shared" ref="CA151" si="169">CA128+CA131+CA138+CA141+CA145+CA148+CA149+CA150</f>
        <v>0</v>
      </c>
      <c r="CB151" s="32">
        <f t="shared" ref="CB151" si="170">CB128+CB131+CB138+CB141+CB145+CB148+CB149+CB150</f>
        <v>0</v>
      </c>
      <c r="CC151" s="32">
        <f t="shared" ref="CC151" si="171">CC128+CC131+CC138+CC141+CC145+CC148+CC149+CC150</f>
        <v>0</v>
      </c>
      <c r="CD151" s="32">
        <f t="shared" ref="CD151" si="172">CD128+CD131+CD138+CD141+CD145+CD148+CD149+CD150</f>
        <v>0</v>
      </c>
      <c r="CE151" s="32">
        <f t="shared" ref="CE151" si="173">CE128+CE131+CE138+CE141+CE145+CE148+CE149+CE150</f>
        <v>0</v>
      </c>
    </row>
    <row r="152" spans="2:83" ht="31.2" customHeight="1" x14ac:dyDescent="0.25"/>
    <row r="153" spans="2:83" x14ac:dyDescent="0.25">
      <c r="AK153" s="174" t="s">
        <v>93</v>
      </c>
      <c r="AN153" s="174"/>
      <c r="AO153" s="174"/>
      <c r="AP153" s="174"/>
      <c r="AQ153" s="174"/>
      <c r="AR153" s="174"/>
      <c r="AS153" s="174"/>
      <c r="AT153" s="174"/>
      <c r="AU153" s="174"/>
      <c r="AV153" s="174"/>
      <c r="AW153" s="174"/>
      <c r="AX153" s="174"/>
      <c r="AY153" s="174"/>
      <c r="AZ153" s="174"/>
    </row>
    <row r="154" spans="2:83" x14ac:dyDescent="0.25">
      <c r="AM154" s="337" t="s">
        <v>95</v>
      </c>
      <c r="AN154" s="337"/>
      <c r="AO154" s="182" t="s">
        <v>41</v>
      </c>
      <c r="AP154" s="217">
        <v>2009</v>
      </c>
      <c r="AQ154" s="80">
        <v>2010</v>
      </c>
      <c r="AR154" s="80">
        <v>2011</v>
      </c>
      <c r="AS154" s="80">
        <v>2012</v>
      </c>
      <c r="AT154" s="80">
        <v>2013</v>
      </c>
      <c r="AU154" s="80">
        <v>2014</v>
      </c>
      <c r="AV154" s="80">
        <v>2015</v>
      </c>
      <c r="AW154" s="80">
        <v>2016</v>
      </c>
      <c r="AX154" s="80">
        <v>2017</v>
      </c>
      <c r="AY154" s="80">
        <v>2018</v>
      </c>
      <c r="AZ154" s="80">
        <v>2019</v>
      </c>
      <c r="BA154" s="80">
        <v>2020</v>
      </c>
      <c r="BB154" s="80">
        <v>2021</v>
      </c>
      <c r="BC154" s="80">
        <v>2022</v>
      </c>
      <c r="BD154" s="80">
        <v>2023</v>
      </c>
      <c r="BE154" s="80">
        <v>2024</v>
      </c>
      <c r="BF154" s="80">
        <v>2025</v>
      </c>
      <c r="BG154" s="80">
        <f t="shared" ref="BG154:CE154" si="174">BF154+1</f>
        <v>2026</v>
      </c>
      <c r="BH154" s="80">
        <f t="shared" si="174"/>
        <v>2027</v>
      </c>
      <c r="BI154" s="80">
        <f t="shared" si="174"/>
        <v>2028</v>
      </c>
      <c r="BJ154" s="80">
        <f t="shared" si="174"/>
        <v>2029</v>
      </c>
      <c r="BK154" s="80">
        <f t="shared" si="174"/>
        <v>2030</v>
      </c>
      <c r="BL154" s="80">
        <f t="shared" si="174"/>
        <v>2031</v>
      </c>
      <c r="BM154" s="80">
        <f t="shared" si="174"/>
        <v>2032</v>
      </c>
      <c r="BN154" s="80">
        <f t="shared" si="174"/>
        <v>2033</v>
      </c>
      <c r="BO154" s="80">
        <f t="shared" si="174"/>
        <v>2034</v>
      </c>
      <c r="BP154" s="80">
        <f t="shared" si="174"/>
        <v>2035</v>
      </c>
      <c r="BQ154" s="80">
        <f t="shared" si="174"/>
        <v>2036</v>
      </c>
      <c r="BR154" s="80">
        <f t="shared" si="174"/>
        <v>2037</v>
      </c>
      <c r="BS154" s="80">
        <f t="shared" si="174"/>
        <v>2038</v>
      </c>
      <c r="BT154" s="80">
        <f t="shared" si="174"/>
        <v>2039</v>
      </c>
      <c r="BU154" s="80">
        <f t="shared" si="174"/>
        <v>2040</v>
      </c>
      <c r="BV154" s="80">
        <f t="shared" si="174"/>
        <v>2041</v>
      </c>
      <c r="BW154" s="80">
        <f t="shared" si="174"/>
        <v>2042</v>
      </c>
      <c r="BX154" s="80">
        <f t="shared" si="174"/>
        <v>2043</v>
      </c>
      <c r="BY154" s="80">
        <f t="shared" si="174"/>
        <v>2044</v>
      </c>
      <c r="BZ154" s="80">
        <f t="shared" si="174"/>
        <v>2045</v>
      </c>
      <c r="CA154" s="80">
        <f t="shared" si="174"/>
        <v>2046</v>
      </c>
      <c r="CB154" s="80">
        <f t="shared" si="174"/>
        <v>2047</v>
      </c>
      <c r="CC154" s="80">
        <f t="shared" si="174"/>
        <v>2048</v>
      </c>
      <c r="CD154" s="80">
        <f t="shared" si="174"/>
        <v>2049</v>
      </c>
      <c r="CE154" s="80">
        <f t="shared" si="174"/>
        <v>2050</v>
      </c>
    </row>
    <row r="155" spans="2:83" x14ac:dyDescent="0.25">
      <c r="AM155" s="13" t="s">
        <v>5</v>
      </c>
      <c r="AN155" s="13" t="s">
        <v>94</v>
      </c>
      <c r="AO155" s="182" t="s">
        <v>104</v>
      </c>
      <c r="AP155" s="34">
        <f>'Life&amp;Use'!E79</f>
        <v>600</v>
      </c>
      <c r="AQ155" s="34">
        <f>'Life&amp;Use'!F79</f>
        <v>625.12409021461065</v>
      </c>
      <c r="AR155" s="34">
        <f>'Life&amp;Use'!G79</f>
        <v>646.35032957087594</v>
      </c>
      <c r="AS155" s="34">
        <f>'Life&amp;Use'!H79</f>
        <v>790.35415238585369</v>
      </c>
      <c r="AT155" s="34">
        <f>'Life&amp;Use'!I79</f>
        <v>983.69547128574891</v>
      </c>
      <c r="AU155" s="34">
        <f>'Life&amp;Use'!J79</f>
        <v>0</v>
      </c>
      <c r="AV155" s="34">
        <f>'Life&amp;Use'!K79</f>
        <v>0</v>
      </c>
      <c r="AW155" s="34">
        <f>'Life&amp;Use'!L79</f>
        <v>0</v>
      </c>
      <c r="AX155" s="34">
        <f>'Life&amp;Use'!M79</f>
        <v>0</v>
      </c>
      <c r="AY155" s="34">
        <f>'Life&amp;Use'!N79</f>
        <v>0</v>
      </c>
      <c r="AZ155" s="34">
        <f>'Life&amp;Use'!O79</f>
        <v>0</v>
      </c>
      <c r="BA155" s="34">
        <f>'Life&amp;Use'!P79</f>
        <v>0</v>
      </c>
      <c r="BB155" s="34">
        <f>'Life&amp;Use'!Q79</f>
        <v>0</v>
      </c>
      <c r="BC155" s="34">
        <f>'Life&amp;Use'!R79</f>
        <v>0</v>
      </c>
      <c r="BD155" s="34">
        <f>'Life&amp;Use'!S79</f>
        <v>0</v>
      </c>
      <c r="BE155" s="34">
        <f>'Life&amp;Use'!T79</f>
        <v>0</v>
      </c>
      <c r="BF155" s="34">
        <f>'Life&amp;Use'!U79</f>
        <v>0</v>
      </c>
      <c r="BG155" s="34">
        <f>'Life&amp;Use'!V79</f>
        <v>0</v>
      </c>
      <c r="BH155" s="34">
        <f>'Life&amp;Use'!W79</f>
        <v>0</v>
      </c>
      <c r="BI155" s="34">
        <f>'Life&amp;Use'!X79</f>
        <v>0</v>
      </c>
      <c r="BJ155" s="34">
        <f>'Life&amp;Use'!Y79</f>
        <v>0</v>
      </c>
      <c r="BK155" s="34">
        <f>'Life&amp;Use'!Z79</f>
        <v>0</v>
      </c>
      <c r="BL155" s="34">
        <f>'Life&amp;Use'!AA79</f>
        <v>0</v>
      </c>
      <c r="BM155" s="34">
        <f>'Life&amp;Use'!AB79</f>
        <v>0</v>
      </c>
      <c r="BN155" s="34">
        <f>'Life&amp;Use'!AC79</f>
        <v>0</v>
      </c>
      <c r="BO155" s="34">
        <f>'Life&amp;Use'!AD79</f>
        <v>0</v>
      </c>
      <c r="BP155" s="34">
        <f>'Life&amp;Use'!AE79</f>
        <v>0</v>
      </c>
      <c r="BQ155" s="34">
        <f>'Life&amp;Use'!AF79</f>
        <v>0</v>
      </c>
      <c r="BR155" s="34">
        <f>'Life&amp;Use'!AG79</f>
        <v>0</v>
      </c>
      <c r="BS155" s="34">
        <f>'Life&amp;Use'!AH79</f>
        <v>0</v>
      </c>
      <c r="BT155" s="34">
        <f>'Life&amp;Use'!AI79</f>
        <v>0</v>
      </c>
      <c r="BU155" s="34">
        <f>'Life&amp;Use'!AJ79</f>
        <v>0</v>
      </c>
      <c r="BV155" s="34">
        <f>'Life&amp;Use'!AK79</f>
        <v>0</v>
      </c>
      <c r="BW155" s="34">
        <f>'Life&amp;Use'!AL79</f>
        <v>0</v>
      </c>
      <c r="BX155" s="34">
        <f>'Life&amp;Use'!AM79</f>
        <v>0</v>
      </c>
      <c r="BY155" s="34">
        <f>'Life&amp;Use'!AN79</f>
        <v>0</v>
      </c>
      <c r="BZ155" s="34">
        <f>'Life&amp;Use'!AO79</f>
        <v>0</v>
      </c>
      <c r="CA155" s="34">
        <f>'Life&amp;Use'!AP79</f>
        <v>0</v>
      </c>
      <c r="CB155" s="34">
        <f>'Life&amp;Use'!AQ79</f>
        <v>0</v>
      </c>
      <c r="CC155" s="34">
        <f>'Life&amp;Use'!AR79</f>
        <v>0</v>
      </c>
      <c r="CD155" s="34">
        <f>'Life&amp;Use'!AS79</f>
        <v>0</v>
      </c>
      <c r="CE155" s="34">
        <f>'Life&amp;Use'!AT79</f>
        <v>0</v>
      </c>
    </row>
    <row r="156" spans="2:83" x14ac:dyDescent="0.25">
      <c r="AM156" s="13" t="s">
        <v>5</v>
      </c>
      <c r="AN156" s="13" t="s">
        <v>68</v>
      </c>
      <c r="AO156" s="182" t="s">
        <v>104</v>
      </c>
      <c r="AP156" s="34">
        <f>'Life&amp;Use'!E67</f>
        <v>1500</v>
      </c>
      <c r="AQ156" s="34">
        <f>'Life&amp;Use'!F67</f>
        <v>1500</v>
      </c>
      <c r="AR156" s="34">
        <f>'Life&amp;Use'!G67</f>
        <v>1500</v>
      </c>
      <c r="AS156" s="34">
        <f>'Life&amp;Use'!H67</f>
        <v>1500</v>
      </c>
      <c r="AT156" s="34">
        <f>'Life&amp;Use'!I67</f>
        <v>1500</v>
      </c>
      <c r="AU156" s="34">
        <f>'Life&amp;Use'!J67</f>
        <v>0</v>
      </c>
      <c r="AV156" s="34">
        <f>'Life&amp;Use'!K67</f>
        <v>0</v>
      </c>
      <c r="AW156" s="34">
        <f>'Life&amp;Use'!L67</f>
        <v>0</v>
      </c>
      <c r="AX156" s="34">
        <f>'Life&amp;Use'!M67</f>
        <v>0</v>
      </c>
      <c r="AY156" s="34">
        <f>'Life&amp;Use'!N67</f>
        <v>0</v>
      </c>
      <c r="AZ156" s="34">
        <f>'Life&amp;Use'!O67</f>
        <v>0</v>
      </c>
      <c r="BA156" s="34">
        <f>'Life&amp;Use'!P67</f>
        <v>0</v>
      </c>
      <c r="BB156" s="34">
        <f>'Life&amp;Use'!Q67</f>
        <v>0</v>
      </c>
      <c r="BC156" s="34">
        <f>'Life&amp;Use'!R67</f>
        <v>0</v>
      </c>
      <c r="BD156" s="34">
        <f>'Life&amp;Use'!S67</f>
        <v>0</v>
      </c>
      <c r="BE156" s="34">
        <f>'Life&amp;Use'!T67</f>
        <v>0</v>
      </c>
      <c r="BF156" s="34">
        <f>'Life&amp;Use'!U67</f>
        <v>0</v>
      </c>
      <c r="BG156" s="34">
        <f>'Life&amp;Use'!V67</f>
        <v>0</v>
      </c>
      <c r="BH156" s="34">
        <f>'Life&amp;Use'!W67</f>
        <v>0</v>
      </c>
      <c r="BI156" s="34">
        <f>'Life&amp;Use'!X67</f>
        <v>0</v>
      </c>
      <c r="BJ156" s="34">
        <f>'Life&amp;Use'!Y67</f>
        <v>0</v>
      </c>
      <c r="BK156" s="34">
        <f>'Life&amp;Use'!Z67</f>
        <v>0</v>
      </c>
      <c r="BL156" s="34">
        <f>'Life&amp;Use'!AA67</f>
        <v>0</v>
      </c>
      <c r="BM156" s="34">
        <f>'Life&amp;Use'!AB67</f>
        <v>0</v>
      </c>
      <c r="BN156" s="34">
        <f>'Life&amp;Use'!AC67</f>
        <v>0</v>
      </c>
      <c r="BO156" s="34">
        <f>'Life&amp;Use'!AD67</f>
        <v>0</v>
      </c>
      <c r="BP156" s="34">
        <f>'Life&amp;Use'!AE67</f>
        <v>0</v>
      </c>
      <c r="BQ156" s="34">
        <f>'Life&amp;Use'!AF67</f>
        <v>0</v>
      </c>
      <c r="BR156" s="34">
        <f>'Life&amp;Use'!AG67</f>
        <v>0</v>
      </c>
      <c r="BS156" s="34">
        <f>'Life&amp;Use'!AH67</f>
        <v>0</v>
      </c>
      <c r="BT156" s="34">
        <f>'Life&amp;Use'!AI67</f>
        <v>0</v>
      </c>
      <c r="BU156" s="34">
        <f>'Life&amp;Use'!AJ67</f>
        <v>0</v>
      </c>
      <c r="BV156" s="34">
        <f>'Life&amp;Use'!AK67</f>
        <v>0</v>
      </c>
      <c r="BW156" s="34">
        <f>'Life&amp;Use'!AL67</f>
        <v>0</v>
      </c>
      <c r="BX156" s="34">
        <f>'Life&amp;Use'!AM67</f>
        <v>0</v>
      </c>
      <c r="BY156" s="34">
        <f>'Life&amp;Use'!AN67</f>
        <v>0</v>
      </c>
      <c r="BZ156" s="34">
        <f>'Life&amp;Use'!AO67</f>
        <v>0</v>
      </c>
      <c r="CA156" s="34">
        <f>'Life&amp;Use'!AP67</f>
        <v>0</v>
      </c>
      <c r="CB156" s="34">
        <f>'Life&amp;Use'!AQ67</f>
        <v>0</v>
      </c>
      <c r="CC156" s="34">
        <f>'Life&amp;Use'!AR67</f>
        <v>0</v>
      </c>
      <c r="CD156" s="34">
        <f>'Life&amp;Use'!AS67</f>
        <v>0</v>
      </c>
      <c r="CE156" s="34">
        <f>'Life&amp;Use'!AT67</f>
        <v>0</v>
      </c>
    </row>
    <row r="157" spans="2:83" x14ac:dyDescent="0.25">
      <c r="G157" s="4"/>
      <c r="H157" s="4"/>
      <c r="I157" s="4"/>
      <c r="J157" s="4"/>
      <c r="K157" s="4"/>
      <c r="L157" s="4"/>
      <c r="M157" s="4"/>
      <c r="N157" s="4"/>
      <c r="O157" s="4"/>
      <c r="P157" s="4"/>
      <c r="Q157" s="4"/>
      <c r="R157" s="4"/>
      <c r="S157" s="4"/>
      <c r="T157" s="4"/>
      <c r="U157" s="4"/>
      <c r="V157" s="4"/>
      <c r="W157" s="315" t="s">
        <v>167</v>
      </c>
      <c r="X157" s="316"/>
      <c r="Y157" s="317"/>
      <c r="Z157" s="13"/>
      <c r="AA157" s="305" t="s">
        <v>168</v>
      </c>
      <c r="AB157" s="305"/>
      <c r="AC157" s="305"/>
    </row>
    <row r="158" spans="2:83" ht="50.4" customHeight="1" x14ac:dyDescent="0.25">
      <c r="C158" s="259"/>
      <c r="G158" s="4"/>
      <c r="H158" s="4"/>
      <c r="I158" s="4"/>
      <c r="J158" s="4"/>
      <c r="K158" s="4"/>
      <c r="L158" s="4"/>
      <c r="M158" s="4"/>
      <c r="N158" s="4"/>
      <c r="O158" s="4"/>
      <c r="P158" s="4"/>
      <c r="Q158" s="4"/>
      <c r="R158" s="4"/>
      <c r="S158" s="4"/>
      <c r="T158" s="4"/>
      <c r="U158" s="4"/>
      <c r="V158" s="4"/>
      <c r="W158" s="269" t="s">
        <v>124</v>
      </c>
      <c r="X158" s="270" t="s">
        <v>63</v>
      </c>
      <c r="Y158" s="273" t="s">
        <v>166</v>
      </c>
      <c r="Z158" s="13"/>
      <c r="AA158" s="269" t="s">
        <v>124</v>
      </c>
      <c r="AB158" s="270" t="s">
        <v>63</v>
      </c>
      <c r="AC158" s="273" t="s">
        <v>166</v>
      </c>
    </row>
    <row r="159" spans="2:83" x14ac:dyDescent="0.25">
      <c r="C159" s="331" t="s">
        <v>311</v>
      </c>
      <c r="E159" s="13" t="s">
        <v>0</v>
      </c>
      <c r="F159" s="13"/>
      <c r="G159" s="4"/>
      <c r="H159" s="4"/>
      <c r="I159" s="4"/>
      <c r="J159" s="4"/>
      <c r="K159" s="4"/>
      <c r="L159" s="4"/>
      <c r="M159" s="4"/>
      <c r="N159" s="4"/>
      <c r="O159" s="4"/>
      <c r="P159" s="4"/>
      <c r="Q159" s="4"/>
      <c r="R159" s="4"/>
      <c r="S159" s="4"/>
      <c r="T159" s="4"/>
      <c r="U159" s="4"/>
      <c r="V159" s="4"/>
      <c r="W159" s="262">
        <f ca="1">AO5/SUM(AO$5:AO$12)</f>
        <v>0.47348159377008864</v>
      </c>
      <c r="X159" s="264">
        <f ca="1">AO78/AO101</f>
        <v>7.5822874352233227E-2</v>
      </c>
      <c r="Y159" s="266">
        <f ca="1">AO128/AO151</f>
        <v>0.68008096579066557</v>
      </c>
      <c r="Z159" s="13"/>
      <c r="AA159" s="262">
        <f ca="1">AT5/SUM(AT$5:AT$12)</f>
        <v>0.46956146000415744</v>
      </c>
      <c r="AB159" s="264">
        <f ca="1">AT78/AT101</f>
        <v>7.109591634356037E-2</v>
      </c>
      <c r="AC159" s="266">
        <f ca="1">AT128/AT151</f>
        <v>0.67842014774378545</v>
      </c>
    </row>
    <row r="160" spans="2:83" x14ac:dyDescent="0.25">
      <c r="C160" s="331"/>
      <c r="E160" s="13" t="s">
        <v>1</v>
      </c>
      <c r="F160" s="13"/>
      <c r="G160" s="4"/>
      <c r="H160" s="4"/>
      <c r="I160" s="4"/>
      <c r="J160" s="4"/>
      <c r="K160" s="4"/>
      <c r="L160" s="4"/>
      <c r="M160" s="4"/>
      <c r="N160" s="4"/>
      <c r="O160" s="4"/>
      <c r="P160" s="4"/>
      <c r="Q160" s="4"/>
      <c r="R160" s="4"/>
      <c r="S160" s="4"/>
      <c r="T160" s="4"/>
      <c r="U160" s="4"/>
      <c r="V160" s="4"/>
      <c r="W160" s="262">
        <f ca="1">AO6/SUM(AO$5:AO$12)</f>
        <v>0.22004673578765443</v>
      </c>
      <c r="X160" s="264">
        <f ca="1">AO81/AO101</f>
        <v>0.30943961295502526</v>
      </c>
      <c r="Y160" s="266">
        <f ca="1">AO131/AO151</f>
        <v>0.17360361412562225</v>
      </c>
      <c r="Z160" s="13"/>
      <c r="AA160" s="262">
        <f ca="1">AT6/SUM(AT$5:AT$12)</f>
        <v>0.2869304577869709</v>
      </c>
      <c r="AB160" s="264">
        <f ca="1">AT81/AT101</f>
        <v>0.42048560308651978</v>
      </c>
      <c r="AC160" s="266">
        <f ca="1">AT131/AT151</f>
        <v>0.21692653189696065</v>
      </c>
    </row>
    <row r="161" spans="3:31" x14ac:dyDescent="0.25">
      <c r="C161" s="331"/>
      <c r="E161" s="13" t="s">
        <v>305</v>
      </c>
      <c r="F161" s="13"/>
      <c r="G161" s="4"/>
      <c r="H161" s="4"/>
      <c r="I161" s="4"/>
      <c r="J161" s="4"/>
      <c r="K161" s="4"/>
      <c r="L161" s="4"/>
      <c r="M161" s="4"/>
      <c r="N161" s="4"/>
      <c r="O161" s="4"/>
      <c r="P161" s="4"/>
      <c r="Q161" s="4"/>
      <c r="R161" s="4"/>
      <c r="S161" s="4"/>
      <c r="T161" s="4"/>
      <c r="U161" s="4"/>
      <c r="V161" s="4"/>
      <c r="W161" s="262">
        <f ca="1">(AO7+AO12)/SUM(AO$5:AO$12)</f>
        <v>8.7279987566938971E-2</v>
      </c>
      <c r="X161" s="264">
        <f ca="1">(AO88+AO100)/AO101</f>
        <v>0.20421993810403588</v>
      </c>
      <c r="Y161" s="266">
        <f ca="1">(AO138+AO150)/AO151</f>
        <v>2.6525075967239336E-2</v>
      </c>
      <c r="Z161" s="13"/>
      <c r="AA161" s="262">
        <f ca="1">(AT7+AT12)/SUM(AT$5:AT$12)</f>
        <v>0.14543479074935431</v>
      </c>
      <c r="AB161" s="264">
        <f ca="1">(AT88+AT100)/AT101</f>
        <v>0.3506854687293085</v>
      </c>
      <c r="AC161" s="266">
        <f ca="1">(AT138+AT150)/AT151</f>
        <v>3.7851116470415017E-2</v>
      </c>
      <c r="AE161" s="4" t="s">
        <v>174</v>
      </c>
    </row>
    <row r="162" spans="3:31" x14ac:dyDescent="0.25">
      <c r="C162" s="331"/>
      <c r="E162" s="13" t="s">
        <v>3</v>
      </c>
      <c r="F162" s="13"/>
      <c r="G162" s="4"/>
      <c r="H162" s="4"/>
      <c r="I162" s="4"/>
      <c r="J162" s="4"/>
      <c r="K162" s="4"/>
      <c r="L162" s="4"/>
      <c r="M162" s="4"/>
      <c r="N162" s="4"/>
      <c r="O162" s="4"/>
      <c r="P162" s="4"/>
      <c r="Q162" s="4"/>
      <c r="R162" s="4"/>
      <c r="S162" s="4"/>
      <c r="T162" s="4"/>
      <c r="U162" s="4"/>
      <c r="V162" s="4"/>
      <c r="W162" s="262">
        <f ca="1">(AO8+AO11)/SUM(AO$5:AO$12)</f>
        <v>0.17544794665376548</v>
      </c>
      <c r="X162" s="264">
        <f ca="1">(AO91+AO99)/AO101</f>
        <v>0.41051757458870575</v>
      </c>
      <c r="Y162" s="266">
        <f ca="1">(AO141+AO149)/AO151</f>
        <v>5.332001347637793E-2</v>
      </c>
      <c r="Z162" s="13"/>
      <c r="AA162" s="262">
        <f ca="1">(AT8+AT11)/SUM(AT$5:AT$12)</f>
        <v>5.2844497576117103E-2</v>
      </c>
      <c r="AB162" s="264">
        <f ca="1">(AT91+AT99)/AT101</f>
        <v>0.13789364445799521</v>
      </c>
      <c r="AC162" s="266">
        <f ca="1">(AT141+AT149)/AT151</f>
        <v>8.2653526695396617E-3</v>
      </c>
      <c r="AE162" s="4" t="s">
        <v>173</v>
      </c>
    </row>
    <row r="163" spans="3:31" x14ac:dyDescent="0.25">
      <c r="C163" s="331"/>
      <c r="E163" s="13" t="s">
        <v>4</v>
      </c>
      <c r="F163" s="13"/>
      <c r="G163" s="4"/>
      <c r="H163" s="4"/>
      <c r="I163" s="4"/>
      <c r="J163" s="4"/>
      <c r="K163" s="4"/>
      <c r="L163" s="4"/>
      <c r="M163" s="4"/>
      <c r="N163" s="4"/>
      <c r="O163" s="4"/>
      <c r="P163" s="4"/>
      <c r="Q163" s="4"/>
      <c r="R163" s="4"/>
      <c r="S163" s="4"/>
      <c r="T163" s="4"/>
      <c r="U163" s="4"/>
      <c r="V163" s="4"/>
      <c r="W163" s="262">
        <f ca="1">AO9/SUM(AO$5:AO$12)</f>
        <v>4.3743736221552448E-2</v>
      </c>
      <c r="X163" s="264">
        <f ca="1">AO95/AO101</f>
        <v>0</v>
      </c>
      <c r="Y163" s="266">
        <f ca="1">AO145/AO151</f>
        <v>6.6470330640094735E-2</v>
      </c>
      <c r="Z163" s="13"/>
      <c r="AA163" s="262">
        <f ca="1">AT9/SUM(AT$5:AT$12)</f>
        <v>3.6197414928254533E-2</v>
      </c>
      <c r="AB163" s="264">
        <f ca="1">AT95/AT101</f>
        <v>0</v>
      </c>
      <c r="AC163" s="266">
        <f ca="1">AT145/AT151</f>
        <v>5.517056003894346E-2</v>
      </c>
    </row>
    <row r="164" spans="3:31" ht="12.6" thickBot="1" x14ac:dyDescent="0.3">
      <c r="C164" s="331"/>
      <c r="E164" s="105" t="s">
        <v>5</v>
      </c>
      <c r="F164" s="13"/>
      <c r="G164" s="4"/>
      <c r="H164" s="4"/>
      <c r="I164" s="4"/>
      <c r="J164" s="4"/>
      <c r="K164" s="4"/>
      <c r="L164" s="4"/>
      <c r="M164" s="4"/>
      <c r="N164" s="4"/>
      <c r="O164" s="4"/>
      <c r="P164" s="4"/>
      <c r="Q164" s="4"/>
      <c r="R164" s="4"/>
      <c r="S164" s="4"/>
      <c r="T164" s="4"/>
      <c r="U164" s="4"/>
      <c r="V164" s="4"/>
      <c r="W164" s="263">
        <f ca="1">AO10/SUM(AO$5:AO$12)</f>
        <v>0</v>
      </c>
      <c r="X164" s="265">
        <f ca="1">AO98/AO101</f>
        <v>0</v>
      </c>
      <c r="Y164" s="267">
        <f ca="1">AO148/AO151</f>
        <v>0</v>
      </c>
      <c r="Z164" s="13"/>
      <c r="AA164" s="263">
        <f ca="1">AT10/SUM(AT$5:AT$12)</f>
        <v>9.0313789551455352E-3</v>
      </c>
      <c r="AB164" s="265">
        <f ca="1">AT98/AT101</f>
        <v>1.9839367382616106E-2</v>
      </c>
      <c r="AC164" s="267">
        <f ca="1">AT148/AT151</f>
        <v>3.3662911803558205E-3</v>
      </c>
    </row>
    <row r="165" spans="3:31" hidden="1" x14ac:dyDescent="0.25">
      <c r="C165" s="259"/>
      <c r="E165" s="13" t="s">
        <v>27</v>
      </c>
      <c r="F165" s="13"/>
      <c r="G165" s="4"/>
      <c r="H165" s="4"/>
      <c r="I165" s="4"/>
      <c r="J165" s="4"/>
      <c r="K165" s="4"/>
      <c r="L165" s="4"/>
      <c r="M165" s="4"/>
      <c r="N165" s="4"/>
      <c r="O165" s="4"/>
      <c r="P165" s="4"/>
      <c r="Q165" s="4"/>
      <c r="R165" s="4"/>
      <c r="S165" s="4"/>
      <c r="T165" s="4"/>
      <c r="U165" s="4"/>
      <c r="V165" s="4"/>
      <c r="W165" s="107">
        <f ca="1">SUM(W159:W164)</f>
        <v>1</v>
      </c>
      <c r="X165" s="107">
        <f ca="1">SUM(X159:X164)</f>
        <v>1</v>
      </c>
      <c r="Y165" s="107">
        <f t="shared" ref="Y165" ca="1" si="175">SUM(Y159:Y164)</f>
        <v>0.99999999999999978</v>
      </c>
      <c r="Z165" s="13"/>
      <c r="AA165" s="107">
        <f ca="1">SUM(AA159:AA164)</f>
        <v>0.99999999999999978</v>
      </c>
      <c r="AB165" s="107">
        <f ca="1">SUM(AB159:AB164)</f>
        <v>1</v>
      </c>
      <c r="AC165" s="107">
        <f t="shared" ref="AC165" ca="1" si="176">SUM(AC159:AC164)</f>
        <v>1.0000000000000002</v>
      </c>
    </row>
  </sheetData>
  <mergeCells count="47">
    <mergeCell ref="W157:Y157"/>
    <mergeCell ref="AA157:AC157"/>
    <mergeCell ref="B149:B150"/>
    <mergeCell ref="AM154:AN154"/>
    <mergeCell ref="AM54:AN54"/>
    <mergeCell ref="B123:B128"/>
    <mergeCell ref="B129:B131"/>
    <mergeCell ref="B132:B138"/>
    <mergeCell ref="B139:B141"/>
    <mergeCell ref="B142:B145"/>
    <mergeCell ref="B146:B148"/>
    <mergeCell ref="B99:B100"/>
    <mergeCell ref="AM104:AN104"/>
    <mergeCell ref="B120:C120"/>
    <mergeCell ref="E120:E122"/>
    <mergeCell ref="F120:F122"/>
    <mergeCell ref="B73:B78"/>
    <mergeCell ref="B121:C121"/>
    <mergeCell ref="B122:C122"/>
    <mergeCell ref="B96:B98"/>
    <mergeCell ref="B49:B50"/>
    <mergeCell ref="B70:C70"/>
    <mergeCell ref="B79:B81"/>
    <mergeCell ref="B82:B88"/>
    <mergeCell ref="B89:B91"/>
    <mergeCell ref="B92:B95"/>
    <mergeCell ref="B42:B45"/>
    <mergeCell ref="E70:E72"/>
    <mergeCell ref="F70:F72"/>
    <mergeCell ref="B71:C71"/>
    <mergeCell ref="B72:C72"/>
    <mergeCell ref="C159:C164"/>
    <mergeCell ref="B46:B48"/>
    <mergeCell ref="B2:C2"/>
    <mergeCell ref="E2:E4"/>
    <mergeCell ref="F2:F4"/>
    <mergeCell ref="B3:C3"/>
    <mergeCell ref="B4:C4"/>
    <mergeCell ref="B20:C20"/>
    <mergeCell ref="E20:E22"/>
    <mergeCell ref="F20:F22"/>
    <mergeCell ref="B21:C21"/>
    <mergeCell ref="B22:C22"/>
    <mergeCell ref="B23:B28"/>
    <mergeCell ref="B29:B31"/>
    <mergeCell ref="B32:B38"/>
    <mergeCell ref="B39:B41"/>
  </mergeCells>
  <pageMargins left="0.7" right="0.7" top="0.75" bottom="0.75" header="0.3" footer="0.3"/>
  <pageSetup paperSize="9" scale="77" orientation="landscape" horizontalDpi="4294967293" r:id="rId1"/>
  <headerFooter>
    <oddHeader>&amp;C&amp;8MELISA v0</oddHeader>
    <oddFooter>&amp;C&amp;8VHK for EC, Jan. 2015&amp;R&amp;8&amp;P</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E169"/>
  <sheetViews>
    <sheetView view="pageLayout" topLeftCell="A2" zoomScaleNormal="100" workbookViewId="0">
      <selection activeCell="P5" sqref="P5"/>
    </sheetView>
  </sheetViews>
  <sheetFormatPr defaultRowHeight="12" x14ac:dyDescent="0.25"/>
  <cols>
    <col min="1" max="1" width="2.5546875" style="4" customWidth="1"/>
    <col min="2" max="2" width="3" style="50" customWidth="1"/>
    <col min="3" max="3" width="27.21875" style="4" customWidth="1"/>
    <col min="4" max="4" width="1.109375" style="4" customWidth="1"/>
    <col min="5" max="5" width="4.109375" style="174" customWidth="1"/>
    <col min="6" max="6" width="5.5546875" style="18" hidden="1" customWidth="1"/>
    <col min="7" max="7" width="4" style="18" customWidth="1"/>
    <col min="8" max="8" width="6.77734375" style="18" hidden="1" customWidth="1"/>
    <col min="9" max="9" width="1.21875" style="18" customWidth="1"/>
    <col min="10" max="22" width="6.77734375" style="18" hidden="1" customWidth="1"/>
    <col min="23" max="40" width="5.21875" style="4" customWidth="1"/>
    <col min="41" max="41" width="5.77734375" style="4" customWidth="1"/>
    <col min="42" max="46" width="5.21875" style="4" customWidth="1"/>
    <col min="47" max="83" width="6.77734375" style="4" hidden="1" customWidth="1"/>
    <col min="84" max="16384" width="8.88671875" style="4"/>
  </cols>
  <sheetData>
    <row r="1" spans="2:83" hidden="1" x14ac:dyDescent="0.25"/>
    <row r="2" spans="2:83" ht="14.4" customHeight="1" x14ac:dyDescent="0.25">
      <c r="B2" s="313" t="s">
        <v>312</v>
      </c>
      <c r="C2" s="314"/>
      <c r="E2" s="338" t="s">
        <v>313</v>
      </c>
      <c r="F2" s="336"/>
      <c r="G2" s="338"/>
      <c r="H2" s="336"/>
      <c r="I2" s="205"/>
      <c r="J2" s="205"/>
      <c r="K2" s="205"/>
      <c r="L2" s="205"/>
      <c r="M2" s="205"/>
      <c r="N2" s="205"/>
      <c r="O2" s="205"/>
      <c r="P2" s="205"/>
      <c r="Q2" s="205"/>
      <c r="R2" s="205"/>
      <c r="S2" s="205"/>
      <c r="T2" s="205"/>
      <c r="U2" s="205"/>
      <c r="V2" s="205"/>
      <c r="W2" s="80">
        <v>1990</v>
      </c>
      <c r="X2" s="80">
        <v>1991</v>
      </c>
      <c r="Y2" s="80">
        <v>1992</v>
      </c>
      <c r="Z2" s="80">
        <v>1993</v>
      </c>
      <c r="AA2" s="80">
        <v>1994</v>
      </c>
      <c r="AB2" s="80">
        <v>1995</v>
      </c>
      <c r="AC2" s="80">
        <v>1996</v>
      </c>
      <c r="AD2" s="80">
        <v>1997</v>
      </c>
      <c r="AE2" s="80">
        <v>1998</v>
      </c>
      <c r="AF2" s="80">
        <v>1999</v>
      </c>
      <c r="AG2" s="80">
        <v>2000</v>
      </c>
      <c r="AH2" s="80">
        <v>2001</v>
      </c>
      <c r="AI2" s="80">
        <v>2002</v>
      </c>
      <c r="AJ2" s="80">
        <v>2003</v>
      </c>
      <c r="AK2" s="80">
        <v>2004</v>
      </c>
      <c r="AL2" s="80">
        <v>2005</v>
      </c>
      <c r="AM2" s="80">
        <v>2006</v>
      </c>
      <c r="AN2" s="80">
        <v>2007</v>
      </c>
      <c r="AO2" s="80">
        <v>2008</v>
      </c>
      <c r="AP2" s="80">
        <v>2009</v>
      </c>
      <c r="AQ2" s="80">
        <v>2010</v>
      </c>
      <c r="AR2" s="80">
        <v>2011</v>
      </c>
      <c r="AS2" s="80">
        <v>2012</v>
      </c>
      <c r="AT2" s="80">
        <v>2013</v>
      </c>
      <c r="AU2" s="80">
        <v>2014</v>
      </c>
      <c r="AV2" s="80">
        <v>2015</v>
      </c>
      <c r="AW2" s="80">
        <v>2016</v>
      </c>
      <c r="AX2" s="80">
        <v>2017</v>
      </c>
      <c r="AY2" s="80">
        <v>2018</v>
      </c>
      <c r="AZ2" s="80">
        <v>2019</v>
      </c>
      <c r="BA2" s="80">
        <v>2020</v>
      </c>
      <c r="BB2" s="80">
        <v>2021</v>
      </c>
      <c r="BC2" s="80">
        <v>2022</v>
      </c>
      <c r="BD2" s="80">
        <v>2023</v>
      </c>
      <c r="BE2" s="80">
        <v>2024</v>
      </c>
      <c r="BF2" s="80">
        <v>2025</v>
      </c>
      <c r="BG2" s="80">
        <f t="shared" ref="BG2:CE2" si="0">BF2+1</f>
        <v>2026</v>
      </c>
      <c r="BH2" s="80">
        <f t="shared" si="0"/>
        <v>2027</v>
      </c>
      <c r="BI2" s="80">
        <f t="shared" si="0"/>
        <v>2028</v>
      </c>
      <c r="BJ2" s="80">
        <f t="shared" si="0"/>
        <v>2029</v>
      </c>
      <c r="BK2" s="80">
        <f t="shared" si="0"/>
        <v>2030</v>
      </c>
      <c r="BL2" s="80">
        <f t="shared" si="0"/>
        <v>2031</v>
      </c>
      <c r="BM2" s="80">
        <f t="shared" si="0"/>
        <v>2032</v>
      </c>
      <c r="BN2" s="80">
        <f t="shared" si="0"/>
        <v>2033</v>
      </c>
      <c r="BO2" s="80">
        <f t="shared" si="0"/>
        <v>2034</v>
      </c>
      <c r="BP2" s="80">
        <f t="shared" si="0"/>
        <v>2035</v>
      </c>
      <c r="BQ2" s="80">
        <f t="shared" si="0"/>
        <v>2036</v>
      </c>
      <c r="BR2" s="80">
        <f t="shared" si="0"/>
        <v>2037</v>
      </c>
      <c r="BS2" s="80">
        <f t="shared" si="0"/>
        <v>2038</v>
      </c>
      <c r="BT2" s="80">
        <f t="shared" si="0"/>
        <v>2039</v>
      </c>
      <c r="BU2" s="80">
        <f t="shared" si="0"/>
        <v>2040</v>
      </c>
      <c r="BV2" s="80">
        <f t="shared" si="0"/>
        <v>2041</v>
      </c>
      <c r="BW2" s="80">
        <f t="shared" si="0"/>
        <v>2042</v>
      </c>
      <c r="BX2" s="80">
        <f t="shared" si="0"/>
        <v>2043</v>
      </c>
      <c r="BY2" s="80">
        <f t="shared" si="0"/>
        <v>2044</v>
      </c>
      <c r="BZ2" s="80">
        <f t="shared" si="0"/>
        <v>2045</v>
      </c>
      <c r="CA2" s="80">
        <f t="shared" si="0"/>
        <v>2046</v>
      </c>
      <c r="CB2" s="80">
        <f t="shared" si="0"/>
        <v>2047</v>
      </c>
      <c r="CC2" s="80">
        <f t="shared" si="0"/>
        <v>2048</v>
      </c>
      <c r="CD2" s="80">
        <f t="shared" si="0"/>
        <v>2049</v>
      </c>
      <c r="CE2" s="80">
        <f t="shared" si="0"/>
        <v>2050</v>
      </c>
    </row>
    <row r="3" spans="2:83" s="56" customFormat="1" ht="12" customHeight="1" x14ac:dyDescent="0.25">
      <c r="B3" s="310" t="s">
        <v>86</v>
      </c>
      <c r="C3" s="311"/>
      <c r="E3" s="339"/>
      <c r="F3" s="336"/>
      <c r="G3" s="339"/>
      <c r="H3" s="336"/>
      <c r="I3" s="131"/>
      <c r="J3" s="131"/>
      <c r="K3" s="131"/>
      <c r="L3" s="131"/>
      <c r="M3" s="131"/>
      <c r="N3" s="131"/>
      <c r="O3" s="131"/>
      <c r="P3" s="131"/>
      <c r="Q3" s="131"/>
      <c r="R3" s="131"/>
      <c r="S3" s="131"/>
      <c r="T3" s="131"/>
      <c r="U3" s="131"/>
      <c r="V3" s="131"/>
    </row>
    <row r="4" spans="2:83" hidden="1" x14ac:dyDescent="0.25">
      <c r="B4" s="310"/>
      <c r="C4" s="311"/>
      <c r="E4" s="340"/>
      <c r="F4" s="336"/>
      <c r="G4" s="340"/>
      <c r="H4" s="336"/>
    </row>
    <row r="5" spans="2:83" x14ac:dyDescent="0.25">
      <c r="C5" s="13" t="str">
        <f>C28</f>
        <v>LFL (total)</v>
      </c>
      <c r="E5" s="274">
        <f ca="1">SUM(W78:CE78)/SUM(W5:CE5)</f>
        <v>5.7676996111120114E-2</v>
      </c>
      <c r="F5" s="63"/>
      <c r="G5" s="34"/>
      <c r="H5" s="63"/>
      <c r="I5" s="16"/>
      <c r="J5" s="16"/>
      <c r="K5" s="16"/>
      <c r="L5" s="16"/>
      <c r="M5" s="16"/>
      <c r="N5" s="16"/>
      <c r="O5" s="16"/>
      <c r="P5" s="16"/>
      <c r="Q5" s="16"/>
      <c r="R5" s="16"/>
      <c r="S5" s="16"/>
      <c r="T5" s="16"/>
      <c r="U5" s="16"/>
      <c r="V5" s="16"/>
      <c r="W5" s="100">
        <f t="shared" ref="W5:CE5" ca="1" si="1">W28</f>
        <v>87.475132930486126</v>
      </c>
      <c r="X5" s="100">
        <f t="shared" ca="1" si="1"/>
        <v>89.120603532547449</v>
      </c>
      <c r="Y5" s="100">
        <f t="shared" ca="1" si="1"/>
        <v>90.14001733545112</v>
      </c>
      <c r="Z5" s="100">
        <f t="shared" ca="1" si="1"/>
        <v>90.514542441696022</v>
      </c>
      <c r="AA5" s="100">
        <f t="shared" ca="1" si="1"/>
        <v>90.707000222348825</v>
      </c>
      <c r="AB5" s="100">
        <f t="shared" ca="1" si="1"/>
        <v>91.360058674607032</v>
      </c>
      <c r="AC5" s="100">
        <f t="shared" ca="1" si="1"/>
        <v>92.500076506826204</v>
      </c>
      <c r="AD5" s="100">
        <f t="shared" ca="1" si="1"/>
        <v>94.110899865609497</v>
      </c>
      <c r="AE5" s="100">
        <f t="shared" ca="1" si="1"/>
        <v>95.980755272633289</v>
      </c>
      <c r="AF5" s="100">
        <f t="shared" ca="1" si="1"/>
        <v>98.426960442668147</v>
      </c>
      <c r="AG5" s="100">
        <f t="shared" ca="1" si="1"/>
        <v>101.06445791947024</v>
      </c>
      <c r="AH5" s="100">
        <f t="shared" ca="1" si="1"/>
        <v>103.75559660688245</v>
      </c>
      <c r="AI5" s="100">
        <f t="shared" ca="1" si="1"/>
        <v>106.08084548173964</v>
      </c>
      <c r="AJ5" s="100">
        <f t="shared" ca="1" si="1"/>
        <v>108.87814336091111</v>
      </c>
      <c r="AK5" s="100">
        <f t="shared" ca="1" si="1"/>
        <v>112.3507831159683</v>
      </c>
      <c r="AL5" s="100">
        <f t="shared" ca="1" si="1"/>
        <v>116.24111637455641</v>
      </c>
      <c r="AM5" s="100">
        <f t="shared" ca="1" si="1"/>
        <v>119.65397813162238</v>
      </c>
      <c r="AN5" s="100">
        <f t="shared" ca="1" si="1"/>
        <v>122.31032641495314</v>
      </c>
      <c r="AO5" s="100">
        <f t="shared" ca="1" si="1"/>
        <v>124.89928836200686</v>
      </c>
      <c r="AP5" s="100">
        <f t="shared" ca="1" si="1"/>
        <v>127.28783729867448</v>
      </c>
      <c r="AQ5" s="100">
        <f t="shared" ca="1" si="1"/>
        <v>129.88486354236278</v>
      </c>
      <c r="AR5" s="100">
        <f t="shared" ca="1" si="1"/>
        <v>131.92241398779089</v>
      </c>
      <c r="AS5" s="100">
        <f t="shared" ca="1" si="1"/>
        <v>133.27313193475638</v>
      </c>
      <c r="AT5" s="100">
        <f t="shared" ca="1" si="1"/>
        <v>134.75706000287326</v>
      </c>
      <c r="AU5" s="100">
        <f t="shared" si="1"/>
        <v>0</v>
      </c>
      <c r="AV5" s="100">
        <f t="shared" si="1"/>
        <v>0</v>
      </c>
      <c r="AW5" s="100">
        <f t="shared" si="1"/>
        <v>0</v>
      </c>
      <c r="AX5" s="100">
        <f t="shared" si="1"/>
        <v>0</v>
      </c>
      <c r="AY5" s="100">
        <f t="shared" si="1"/>
        <v>0</v>
      </c>
      <c r="AZ5" s="100">
        <f t="shared" si="1"/>
        <v>0</v>
      </c>
      <c r="BA5" s="100">
        <f t="shared" si="1"/>
        <v>0</v>
      </c>
      <c r="BB5" s="100">
        <f t="shared" si="1"/>
        <v>0</v>
      </c>
      <c r="BC5" s="100">
        <f t="shared" si="1"/>
        <v>0</v>
      </c>
      <c r="BD5" s="100">
        <f t="shared" si="1"/>
        <v>0</v>
      </c>
      <c r="BE5" s="100">
        <f t="shared" si="1"/>
        <v>0</v>
      </c>
      <c r="BF5" s="100">
        <f t="shared" si="1"/>
        <v>0</v>
      </c>
      <c r="BG5" s="100">
        <f t="shared" si="1"/>
        <v>0</v>
      </c>
      <c r="BH5" s="100">
        <f t="shared" si="1"/>
        <v>0</v>
      </c>
      <c r="BI5" s="100">
        <f t="shared" si="1"/>
        <v>0</v>
      </c>
      <c r="BJ5" s="100">
        <f t="shared" si="1"/>
        <v>0</v>
      </c>
      <c r="BK5" s="100">
        <f t="shared" si="1"/>
        <v>0</v>
      </c>
      <c r="BL5" s="100">
        <f t="shared" si="1"/>
        <v>0</v>
      </c>
      <c r="BM5" s="100">
        <f t="shared" si="1"/>
        <v>0</v>
      </c>
      <c r="BN5" s="100">
        <f t="shared" si="1"/>
        <v>0</v>
      </c>
      <c r="BO5" s="100">
        <f t="shared" si="1"/>
        <v>0</v>
      </c>
      <c r="BP5" s="100">
        <f t="shared" si="1"/>
        <v>0</v>
      </c>
      <c r="BQ5" s="100">
        <f t="shared" si="1"/>
        <v>0</v>
      </c>
      <c r="BR5" s="100">
        <f t="shared" si="1"/>
        <v>0</v>
      </c>
      <c r="BS5" s="100">
        <f t="shared" si="1"/>
        <v>0</v>
      </c>
      <c r="BT5" s="100">
        <f t="shared" si="1"/>
        <v>0</v>
      </c>
      <c r="BU5" s="100">
        <f t="shared" si="1"/>
        <v>0</v>
      </c>
      <c r="BV5" s="100">
        <f t="shared" si="1"/>
        <v>0</v>
      </c>
      <c r="BW5" s="100">
        <f t="shared" si="1"/>
        <v>0</v>
      </c>
      <c r="BX5" s="100">
        <f t="shared" si="1"/>
        <v>0</v>
      </c>
      <c r="BY5" s="100">
        <f t="shared" si="1"/>
        <v>0</v>
      </c>
      <c r="BZ5" s="100">
        <f t="shared" si="1"/>
        <v>0</v>
      </c>
      <c r="CA5" s="100">
        <f t="shared" si="1"/>
        <v>0</v>
      </c>
      <c r="CB5" s="100">
        <f t="shared" si="1"/>
        <v>0</v>
      </c>
      <c r="CC5" s="100">
        <f t="shared" si="1"/>
        <v>0</v>
      </c>
      <c r="CD5" s="100">
        <f t="shared" si="1"/>
        <v>0</v>
      </c>
      <c r="CE5" s="100">
        <f t="shared" si="1"/>
        <v>0</v>
      </c>
    </row>
    <row r="6" spans="2:83" x14ac:dyDescent="0.25">
      <c r="C6" s="13" t="str">
        <f>C31</f>
        <v>CFL (total)</v>
      </c>
      <c r="E6" s="274">
        <f ca="1">SUM(W81:CE81)/SUM(W6:CE6)</f>
        <v>0.44160006964078796</v>
      </c>
      <c r="F6" s="131"/>
      <c r="G6" s="46"/>
      <c r="H6" s="131"/>
      <c r="I6" s="16"/>
      <c r="J6" s="16"/>
      <c r="K6" s="16"/>
      <c r="L6" s="16"/>
      <c r="M6" s="16"/>
      <c r="N6" s="16"/>
      <c r="O6" s="16"/>
      <c r="P6" s="16"/>
      <c r="Q6" s="16"/>
      <c r="R6" s="16"/>
      <c r="S6" s="16"/>
      <c r="T6" s="16"/>
      <c r="U6" s="16"/>
      <c r="V6" s="16"/>
      <c r="W6" s="100">
        <f t="shared" ref="W6:CE6" ca="1" si="2">W31</f>
        <v>2.9572707637211852</v>
      </c>
      <c r="X6" s="100">
        <f t="shared" ca="1" si="2"/>
        <v>3.2728884386818682</v>
      </c>
      <c r="Y6" s="100">
        <f t="shared" ca="1" si="2"/>
        <v>3.6139939308604063</v>
      </c>
      <c r="Z6" s="100">
        <f t="shared" ca="1" si="2"/>
        <v>3.9845623662234662</v>
      </c>
      <c r="AA6" s="100">
        <f t="shared" ca="1" si="2"/>
        <v>4.3983853786001479</v>
      </c>
      <c r="AB6" s="100">
        <f t="shared" ca="1" si="2"/>
        <v>4.8716481416668307</v>
      </c>
      <c r="AC6" s="100">
        <f t="shared" ca="1" si="2"/>
        <v>5.394579629074256</v>
      </c>
      <c r="AD6" s="100">
        <f t="shared" ca="1" si="2"/>
        <v>5.9860246346936172</v>
      </c>
      <c r="AE6" s="100">
        <f t="shared" ca="1" si="2"/>
        <v>6.6272754806040197</v>
      </c>
      <c r="AF6" s="100">
        <f t="shared" ca="1" si="2"/>
        <v>7.3187873506711325</v>
      </c>
      <c r="AG6" s="100">
        <f t="shared" ca="1" si="2"/>
        <v>8.0369320298753326</v>
      </c>
      <c r="AH6" s="100">
        <f t="shared" ca="1" si="2"/>
        <v>8.7724460315466679</v>
      </c>
      <c r="AI6" s="100">
        <f t="shared" ca="1" si="2"/>
        <v>9.5025638392000005</v>
      </c>
      <c r="AJ6" s="100">
        <f t="shared" ca="1" si="2"/>
        <v>10.246607478750001</v>
      </c>
      <c r="AK6" s="100">
        <f t="shared" ca="1" si="2"/>
        <v>11.103522452496099</v>
      </c>
      <c r="AL6" s="100">
        <f t="shared" ca="1" si="2"/>
        <v>12.340644029317732</v>
      </c>
      <c r="AM6" s="100">
        <f t="shared" ca="1" si="2"/>
        <v>14.014885701360999</v>
      </c>
      <c r="AN6" s="100">
        <f t="shared" ca="1" si="2"/>
        <v>16.1845836904259</v>
      </c>
      <c r="AO6" s="100">
        <f t="shared" ca="1" si="2"/>
        <v>18.587049147312435</v>
      </c>
      <c r="AP6" s="100">
        <f t="shared" ca="1" si="2"/>
        <v>21.156923706012837</v>
      </c>
      <c r="AQ6" s="100">
        <f t="shared" ca="1" si="2"/>
        <v>23.550413044260534</v>
      </c>
      <c r="AR6" s="100">
        <f t="shared" ca="1" si="2"/>
        <v>25.543935670282863</v>
      </c>
      <c r="AS6" s="100">
        <f t="shared" ca="1" si="2"/>
        <v>26.93569991034277</v>
      </c>
      <c r="AT6" s="100">
        <f t="shared" ca="1" si="2"/>
        <v>27.769902350323633</v>
      </c>
      <c r="AU6" s="100">
        <f t="shared" si="2"/>
        <v>0</v>
      </c>
      <c r="AV6" s="100">
        <f t="shared" si="2"/>
        <v>0</v>
      </c>
      <c r="AW6" s="100">
        <f t="shared" si="2"/>
        <v>0</v>
      </c>
      <c r="AX6" s="100">
        <f t="shared" si="2"/>
        <v>0</v>
      </c>
      <c r="AY6" s="100">
        <f t="shared" si="2"/>
        <v>0</v>
      </c>
      <c r="AZ6" s="100">
        <f t="shared" si="2"/>
        <v>0</v>
      </c>
      <c r="BA6" s="100">
        <f t="shared" si="2"/>
        <v>0</v>
      </c>
      <c r="BB6" s="100">
        <f t="shared" si="2"/>
        <v>0</v>
      </c>
      <c r="BC6" s="100">
        <f t="shared" si="2"/>
        <v>0</v>
      </c>
      <c r="BD6" s="100">
        <f t="shared" si="2"/>
        <v>0</v>
      </c>
      <c r="BE6" s="100">
        <f t="shared" si="2"/>
        <v>0</v>
      </c>
      <c r="BF6" s="100">
        <f t="shared" si="2"/>
        <v>0</v>
      </c>
      <c r="BG6" s="100">
        <f t="shared" si="2"/>
        <v>0</v>
      </c>
      <c r="BH6" s="100">
        <f t="shared" si="2"/>
        <v>0</v>
      </c>
      <c r="BI6" s="100">
        <f t="shared" si="2"/>
        <v>0</v>
      </c>
      <c r="BJ6" s="100">
        <f t="shared" si="2"/>
        <v>0</v>
      </c>
      <c r="BK6" s="100">
        <f t="shared" si="2"/>
        <v>0</v>
      </c>
      <c r="BL6" s="100">
        <f t="shared" si="2"/>
        <v>0</v>
      </c>
      <c r="BM6" s="100">
        <f t="shared" si="2"/>
        <v>0</v>
      </c>
      <c r="BN6" s="100">
        <f t="shared" si="2"/>
        <v>0</v>
      </c>
      <c r="BO6" s="100">
        <f t="shared" si="2"/>
        <v>0</v>
      </c>
      <c r="BP6" s="100">
        <f t="shared" si="2"/>
        <v>0</v>
      </c>
      <c r="BQ6" s="100">
        <f t="shared" si="2"/>
        <v>0</v>
      </c>
      <c r="BR6" s="100">
        <f t="shared" si="2"/>
        <v>0</v>
      </c>
      <c r="BS6" s="100">
        <f t="shared" si="2"/>
        <v>0</v>
      </c>
      <c r="BT6" s="100">
        <f t="shared" si="2"/>
        <v>0</v>
      </c>
      <c r="BU6" s="100">
        <f t="shared" si="2"/>
        <v>0</v>
      </c>
      <c r="BV6" s="100">
        <f t="shared" si="2"/>
        <v>0</v>
      </c>
      <c r="BW6" s="100">
        <f t="shared" si="2"/>
        <v>0</v>
      </c>
      <c r="BX6" s="100">
        <f t="shared" si="2"/>
        <v>0</v>
      </c>
      <c r="BY6" s="100">
        <f t="shared" si="2"/>
        <v>0</v>
      </c>
      <c r="BZ6" s="100">
        <f t="shared" si="2"/>
        <v>0</v>
      </c>
      <c r="CA6" s="100">
        <f t="shared" si="2"/>
        <v>0</v>
      </c>
      <c r="CB6" s="100">
        <f t="shared" si="2"/>
        <v>0</v>
      </c>
      <c r="CC6" s="100">
        <f t="shared" si="2"/>
        <v>0</v>
      </c>
      <c r="CD6" s="100">
        <f t="shared" si="2"/>
        <v>0</v>
      </c>
      <c r="CE6" s="100">
        <f t="shared" si="2"/>
        <v>0</v>
      </c>
    </row>
    <row r="7" spans="2:83" x14ac:dyDescent="0.25">
      <c r="C7" s="13" t="str">
        <f>C38</f>
        <v>Tungsten-HL (total)</v>
      </c>
      <c r="E7" s="274">
        <f ca="1">SUM(W88:CE88)/SUM(W7:CE7)</f>
        <v>0.80009859366566494</v>
      </c>
      <c r="F7" s="63"/>
      <c r="G7" s="34"/>
      <c r="H7" s="63"/>
      <c r="I7" s="16"/>
      <c r="J7" s="16"/>
      <c r="K7" s="16"/>
      <c r="L7" s="16"/>
      <c r="M7" s="16"/>
      <c r="N7" s="16"/>
      <c r="O7" s="16"/>
      <c r="P7" s="16"/>
      <c r="Q7" s="16"/>
      <c r="R7" s="16"/>
      <c r="S7" s="16"/>
      <c r="T7" s="16"/>
      <c r="U7" s="16"/>
      <c r="V7" s="16"/>
      <c r="W7" s="100">
        <f t="shared" ref="W7:CE7" ca="1" si="3">W38</f>
        <v>7.7467929111400746</v>
      </c>
      <c r="X7" s="100">
        <f t="shared" ca="1" si="3"/>
        <v>10.705505833120075</v>
      </c>
      <c r="Y7" s="100">
        <f t="shared" ca="1" si="3"/>
        <v>15.577967374461833</v>
      </c>
      <c r="Z7" s="100">
        <f t="shared" ca="1" si="3"/>
        <v>21.379454061965394</v>
      </c>
      <c r="AA7" s="100">
        <f t="shared" ca="1" si="3"/>
        <v>25.754191752581804</v>
      </c>
      <c r="AB7" s="100">
        <f t="shared" ca="1" si="3"/>
        <v>28.435556532510414</v>
      </c>
      <c r="AC7" s="100">
        <f t="shared" ca="1" si="3"/>
        <v>30.043974470449438</v>
      </c>
      <c r="AD7" s="100">
        <f t="shared" ca="1" si="3"/>
        <v>30.973619440166914</v>
      </c>
      <c r="AE7" s="100">
        <f t="shared" ca="1" si="3"/>
        <v>31.798188883492422</v>
      </c>
      <c r="AF7" s="100">
        <f t="shared" ca="1" si="3"/>
        <v>32.668719012045791</v>
      </c>
      <c r="AG7" s="100">
        <f t="shared" ca="1" si="3"/>
        <v>33.570295878799499</v>
      </c>
      <c r="AH7" s="100">
        <f t="shared" ca="1" si="3"/>
        <v>34.491052376925154</v>
      </c>
      <c r="AI7" s="100">
        <f t="shared" ca="1" si="3"/>
        <v>35.421516406290252</v>
      </c>
      <c r="AJ7" s="100">
        <f t="shared" ca="1" si="3"/>
        <v>36.353741286369882</v>
      </c>
      <c r="AK7" s="100">
        <f t="shared" ca="1" si="3"/>
        <v>37.285841387326855</v>
      </c>
      <c r="AL7" s="100">
        <f t="shared" ca="1" si="3"/>
        <v>38.393335278853257</v>
      </c>
      <c r="AM7" s="100">
        <f t="shared" ca="1" si="3"/>
        <v>38.701048301677289</v>
      </c>
      <c r="AN7" s="100">
        <f t="shared" ca="1" si="3"/>
        <v>38.377630137656865</v>
      </c>
      <c r="AO7" s="100">
        <f t="shared" ca="1" si="3"/>
        <v>38.634055227936045</v>
      </c>
      <c r="AP7" s="100">
        <f t="shared" ca="1" si="3"/>
        <v>40.56893748820805</v>
      </c>
      <c r="AQ7" s="100">
        <f t="shared" ca="1" si="3"/>
        <v>43.492032894433031</v>
      </c>
      <c r="AR7" s="100">
        <f t="shared" ca="1" si="3"/>
        <v>46.005084254968217</v>
      </c>
      <c r="AS7" s="100">
        <f t="shared" ca="1" si="3"/>
        <v>48.103551846368809</v>
      </c>
      <c r="AT7" s="100">
        <f t="shared" ca="1" si="3"/>
        <v>50.093270566257893</v>
      </c>
      <c r="AU7" s="100">
        <f t="shared" si="3"/>
        <v>0</v>
      </c>
      <c r="AV7" s="100">
        <f t="shared" si="3"/>
        <v>0</v>
      </c>
      <c r="AW7" s="100">
        <f t="shared" si="3"/>
        <v>0</v>
      </c>
      <c r="AX7" s="100">
        <f t="shared" si="3"/>
        <v>0</v>
      </c>
      <c r="AY7" s="100">
        <f t="shared" si="3"/>
        <v>0</v>
      </c>
      <c r="AZ7" s="100">
        <f t="shared" si="3"/>
        <v>0</v>
      </c>
      <c r="BA7" s="100">
        <f t="shared" si="3"/>
        <v>0</v>
      </c>
      <c r="BB7" s="100">
        <f t="shared" si="3"/>
        <v>0</v>
      </c>
      <c r="BC7" s="100">
        <f t="shared" si="3"/>
        <v>0</v>
      </c>
      <c r="BD7" s="100">
        <f t="shared" si="3"/>
        <v>0</v>
      </c>
      <c r="BE7" s="100">
        <f t="shared" si="3"/>
        <v>0</v>
      </c>
      <c r="BF7" s="100">
        <f t="shared" si="3"/>
        <v>0</v>
      </c>
      <c r="BG7" s="100">
        <f t="shared" si="3"/>
        <v>0</v>
      </c>
      <c r="BH7" s="100">
        <f t="shared" si="3"/>
        <v>0</v>
      </c>
      <c r="BI7" s="100">
        <f t="shared" si="3"/>
        <v>0</v>
      </c>
      <c r="BJ7" s="100">
        <f t="shared" si="3"/>
        <v>0</v>
      </c>
      <c r="BK7" s="100">
        <f t="shared" si="3"/>
        <v>0</v>
      </c>
      <c r="BL7" s="100">
        <f t="shared" si="3"/>
        <v>0</v>
      </c>
      <c r="BM7" s="100">
        <f t="shared" si="3"/>
        <v>0</v>
      </c>
      <c r="BN7" s="100">
        <f t="shared" si="3"/>
        <v>0</v>
      </c>
      <c r="BO7" s="100">
        <f t="shared" si="3"/>
        <v>0</v>
      </c>
      <c r="BP7" s="100">
        <f t="shared" si="3"/>
        <v>0</v>
      </c>
      <c r="BQ7" s="100">
        <f t="shared" si="3"/>
        <v>0</v>
      </c>
      <c r="BR7" s="100">
        <f t="shared" si="3"/>
        <v>0</v>
      </c>
      <c r="BS7" s="100">
        <f t="shared" si="3"/>
        <v>0</v>
      </c>
      <c r="BT7" s="100">
        <f t="shared" si="3"/>
        <v>0</v>
      </c>
      <c r="BU7" s="100">
        <f t="shared" si="3"/>
        <v>0</v>
      </c>
      <c r="BV7" s="100">
        <f t="shared" si="3"/>
        <v>0</v>
      </c>
      <c r="BW7" s="100">
        <f t="shared" si="3"/>
        <v>0</v>
      </c>
      <c r="BX7" s="100">
        <f t="shared" si="3"/>
        <v>0</v>
      </c>
      <c r="BY7" s="100">
        <f t="shared" si="3"/>
        <v>0</v>
      </c>
      <c r="BZ7" s="100">
        <f t="shared" si="3"/>
        <v>0</v>
      </c>
      <c r="CA7" s="100">
        <f t="shared" si="3"/>
        <v>0</v>
      </c>
      <c r="CB7" s="100">
        <f t="shared" si="3"/>
        <v>0</v>
      </c>
      <c r="CC7" s="100">
        <f t="shared" si="3"/>
        <v>0</v>
      </c>
      <c r="CD7" s="100">
        <f t="shared" si="3"/>
        <v>0</v>
      </c>
      <c r="CE7" s="100">
        <f t="shared" si="3"/>
        <v>0</v>
      </c>
    </row>
    <row r="8" spans="2:83" x14ac:dyDescent="0.25">
      <c r="C8" s="13" t="str">
        <f>C41</f>
        <v>GLS (total)</v>
      </c>
      <c r="E8" s="274">
        <f ca="1">SUM(W91:CE91)/SUM(W8:CE8)</f>
        <v>0.79993962853218181</v>
      </c>
      <c r="F8" s="63"/>
      <c r="G8" s="34"/>
      <c r="H8" s="63"/>
      <c r="I8" s="16"/>
      <c r="J8" s="16"/>
      <c r="K8" s="16"/>
      <c r="L8" s="16"/>
      <c r="M8" s="16"/>
      <c r="N8" s="16"/>
      <c r="O8" s="16"/>
      <c r="P8" s="16"/>
      <c r="Q8" s="16"/>
      <c r="R8" s="16"/>
      <c r="S8" s="16"/>
      <c r="T8" s="16"/>
      <c r="U8" s="16"/>
      <c r="V8" s="16"/>
      <c r="W8" s="100">
        <f t="shared" ref="W8:CE8" ca="1" si="4">W41</f>
        <v>90.654566194884751</v>
      </c>
      <c r="X8" s="100">
        <f t="shared" ca="1" si="4"/>
        <v>90.8109932075036</v>
      </c>
      <c r="Y8" s="100">
        <f t="shared" ca="1" si="4"/>
        <v>90.370044789931498</v>
      </c>
      <c r="Z8" s="100">
        <f t="shared" ca="1" si="4"/>
        <v>89.761038780646729</v>
      </c>
      <c r="AA8" s="100">
        <f t="shared" ca="1" si="4"/>
        <v>89.12229875905787</v>
      </c>
      <c r="AB8" s="100">
        <f t="shared" ca="1" si="4"/>
        <v>88.479760802400364</v>
      </c>
      <c r="AC8" s="100">
        <f t="shared" ca="1" si="4"/>
        <v>87.860725122553802</v>
      </c>
      <c r="AD8" s="100">
        <f t="shared" ca="1" si="4"/>
        <v>87.26858175166582</v>
      </c>
      <c r="AE8" s="100">
        <f t="shared" ca="1" si="4"/>
        <v>86.68706925382952</v>
      </c>
      <c r="AF8" s="100">
        <f t="shared" ca="1" si="4"/>
        <v>86.102599189167009</v>
      </c>
      <c r="AG8" s="100">
        <f t="shared" ca="1" si="4"/>
        <v>85.508487386875942</v>
      </c>
      <c r="AH8" s="100">
        <f t="shared" ca="1" si="4"/>
        <v>84.902271164239949</v>
      </c>
      <c r="AI8" s="100">
        <f t="shared" ca="1" si="4"/>
        <v>84.286303569795407</v>
      </c>
      <c r="AJ8" s="100">
        <f t="shared" ca="1" si="4"/>
        <v>83.665628807064593</v>
      </c>
      <c r="AK8" s="100">
        <f t="shared" ca="1" si="4"/>
        <v>83.043251923259859</v>
      </c>
      <c r="AL8" s="100">
        <f t="shared" ca="1" si="4"/>
        <v>82.41750707158478</v>
      </c>
      <c r="AM8" s="100">
        <f t="shared" ca="1" si="4"/>
        <v>81.752733147648897</v>
      </c>
      <c r="AN8" s="100">
        <f t="shared" ca="1" si="4"/>
        <v>80.98092020106013</v>
      </c>
      <c r="AO8" s="100">
        <f t="shared" ca="1" si="4"/>
        <v>75.667320392678775</v>
      </c>
      <c r="AP8" s="100">
        <f t="shared" ca="1" si="4"/>
        <v>62.913936601978591</v>
      </c>
      <c r="AQ8" s="100">
        <f t="shared" ca="1" si="4"/>
        <v>47.42756748491113</v>
      </c>
      <c r="AR8" s="100">
        <f t="shared" ca="1" si="4"/>
        <v>33.367042593551524</v>
      </c>
      <c r="AS8" s="100">
        <f t="shared" ca="1" si="4"/>
        <v>22.240366244116203</v>
      </c>
      <c r="AT8" s="100">
        <f t="shared" ca="1" si="4"/>
        <v>13.633649620218</v>
      </c>
      <c r="AU8" s="100">
        <f t="shared" si="4"/>
        <v>0</v>
      </c>
      <c r="AV8" s="100">
        <f t="shared" si="4"/>
        <v>0</v>
      </c>
      <c r="AW8" s="100">
        <f t="shared" si="4"/>
        <v>0</v>
      </c>
      <c r="AX8" s="100">
        <f t="shared" si="4"/>
        <v>0</v>
      </c>
      <c r="AY8" s="100">
        <f t="shared" si="4"/>
        <v>0</v>
      </c>
      <c r="AZ8" s="100">
        <f t="shared" si="4"/>
        <v>0</v>
      </c>
      <c r="BA8" s="100">
        <f t="shared" si="4"/>
        <v>0</v>
      </c>
      <c r="BB8" s="100">
        <f t="shared" si="4"/>
        <v>0</v>
      </c>
      <c r="BC8" s="100">
        <f t="shared" si="4"/>
        <v>0</v>
      </c>
      <c r="BD8" s="100">
        <f t="shared" si="4"/>
        <v>0</v>
      </c>
      <c r="BE8" s="100">
        <f t="shared" si="4"/>
        <v>0</v>
      </c>
      <c r="BF8" s="100">
        <f t="shared" si="4"/>
        <v>0</v>
      </c>
      <c r="BG8" s="100">
        <f t="shared" si="4"/>
        <v>0</v>
      </c>
      <c r="BH8" s="100">
        <f t="shared" si="4"/>
        <v>0</v>
      </c>
      <c r="BI8" s="100">
        <f t="shared" si="4"/>
        <v>0</v>
      </c>
      <c r="BJ8" s="100">
        <f t="shared" si="4"/>
        <v>0</v>
      </c>
      <c r="BK8" s="100">
        <f t="shared" si="4"/>
        <v>0</v>
      </c>
      <c r="BL8" s="100">
        <f t="shared" si="4"/>
        <v>0</v>
      </c>
      <c r="BM8" s="100">
        <f t="shared" si="4"/>
        <v>0</v>
      </c>
      <c r="BN8" s="100">
        <f t="shared" si="4"/>
        <v>0</v>
      </c>
      <c r="BO8" s="100">
        <f t="shared" si="4"/>
        <v>0</v>
      </c>
      <c r="BP8" s="100">
        <f t="shared" si="4"/>
        <v>0</v>
      </c>
      <c r="BQ8" s="100">
        <f t="shared" si="4"/>
        <v>0</v>
      </c>
      <c r="BR8" s="100">
        <f t="shared" si="4"/>
        <v>0</v>
      </c>
      <c r="BS8" s="100">
        <f t="shared" si="4"/>
        <v>0</v>
      </c>
      <c r="BT8" s="100">
        <f t="shared" si="4"/>
        <v>0</v>
      </c>
      <c r="BU8" s="100">
        <f t="shared" si="4"/>
        <v>0</v>
      </c>
      <c r="BV8" s="100">
        <f t="shared" si="4"/>
        <v>0</v>
      </c>
      <c r="BW8" s="100">
        <f t="shared" si="4"/>
        <v>0</v>
      </c>
      <c r="BX8" s="100">
        <f t="shared" si="4"/>
        <v>0</v>
      </c>
      <c r="BY8" s="100">
        <f t="shared" si="4"/>
        <v>0</v>
      </c>
      <c r="BZ8" s="100">
        <f t="shared" si="4"/>
        <v>0</v>
      </c>
      <c r="CA8" s="100">
        <f t="shared" si="4"/>
        <v>0</v>
      </c>
      <c r="CB8" s="100">
        <f t="shared" si="4"/>
        <v>0</v>
      </c>
      <c r="CC8" s="100">
        <f t="shared" si="4"/>
        <v>0</v>
      </c>
      <c r="CD8" s="100">
        <f t="shared" si="4"/>
        <v>0</v>
      </c>
      <c r="CE8" s="100">
        <f t="shared" si="4"/>
        <v>0</v>
      </c>
    </row>
    <row r="9" spans="2:83" x14ac:dyDescent="0.25">
      <c r="C9" s="13" t="str">
        <f>C45</f>
        <v>HID (total)</v>
      </c>
      <c r="E9" s="274">
        <f ca="1">SUM(W95:CE95)/SUM(W9:CE9)</f>
        <v>0</v>
      </c>
      <c r="F9" s="63"/>
      <c r="G9" s="34"/>
      <c r="H9" s="63"/>
      <c r="I9" s="16"/>
      <c r="J9" s="16"/>
      <c r="K9" s="16"/>
      <c r="L9" s="16"/>
      <c r="M9" s="16"/>
      <c r="N9" s="16"/>
      <c r="O9" s="16"/>
      <c r="P9" s="16"/>
      <c r="Q9" s="16"/>
      <c r="R9" s="16"/>
      <c r="S9" s="16"/>
      <c r="T9" s="16"/>
      <c r="U9" s="16"/>
      <c r="V9" s="16"/>
      <c r="W9" s="100">
        <f t="shared" ref="W9:CE9" ca="1" si="5">W45</f>
        <v>35.556626506024095</v>
      </c>
      <c r="X9" s="100">
        <f t="shared" ca="1" si="5"/>
        <v>36.019277108433741</v>
      </c>
      <c r="Y9" s="100">
        <f t="shared" ca="1" si="5"/>
        <v>37.407228915662657</v>
      </c>
      <c r="Z9" s="100">
        <f t="shared" ca="1" si="5"/>
        <v>39.325301204819283</v>
      </c>
      <c r="AA9" s="100">
        <f t="shared" ca="1" si="5"/>
        <v>41.151399196787153</v>
      </c>
      <c r="AB9" s="100">
        <f t="shared" ca="1" si="5"/>
        <v>42.658608835341369</v>
      </c>
      <c r="AC9" s="100">
        <f t="shared" ca="1" si="5"/>
        <v>43.83797911646586</v>
      </c>
      <c r="AD9" s="100">
        <f t="shared" ca="1" si="5"/>
        <v>44.848954216867469</v>
      </c>
      <c r="AE9" s="100">
        <f t="shared" ca="1" si="5"/>
        <v>45.850978313253009</v>
      </c>
      <c r="AF9" s="100">
        <f t="shared" ca="1" si="5"/>
        <v>47.363065060240963</v>
      </c>
      <c r="AG9" s="100">
        <f t="shared" ca="1" si="5"/>
        <v>49.305815261044181</v>
      </c>
      <c r="AH9" s="100">
        <f t="shared" ca="1" si="5"/>
        <v>51.189432931726913</v>
      </c>
      <c r="AI9" s="100">
        <f t="shared" ca="1" si="5"/>
        <v>52.748915662650603</v>
      </c>
      <c r="AJ9" s="100">
        <f t="shared" ca="1" si="5"/>
        <v>54.157156626506023</v>
      </c>
      <c r="AK9" s="100">
        <f t="shared" ca="1" si="5"/>
        <v>56.260739183935755</v>
      </c>
      <c r="AL9" s="100">
        <f t="shared" ca="1" si="5"/>
        <v>58.822249908433733</v>
      </c>
      <c r="AM9" s="100">
        <f t="shared" ca="1" si="5"/>
        <v>61.884190441767075</v>
      </c>
      <c r="AN9" s="100">
        <f t="shared" ca="1" si="5"/>
        <v>65.089773407228918</v>
      </c>
      <c r="AO9" s="100">
        <f t="shared" ca="1" si="5"/>
        <v>68.431351990361435</v>
      </c>
      <c r="AP9" s="100">
        <f t="shared" ca="1" si="5"/>
        <v>72.02399209060242</v>
      </c>
      <c r="AQ9" s="100">
        <f t="shared" ca="1" si="5"/>
        <v>75.153954417349382</v>
      </c>
      <c r="AR9" s="100">
        <f t="shared" ca="1" si="5"/>
        <v>75.718766806746984</v>
      </c>
      <c r="AS9" s="100">
        <f t="shared" ca="1" si="5"/>
        <v>71.681389016546177</v>
      </c>
      <c r="AT9" s="100">
        <f t="shared" ca="1" si="5"/>
        <v>63.315187978152622</v>
      </c>
      <c r="AU9" s="100">
        <f t="shared" si="5"/>
        <v>0</v>
      </c>
      <c r="AV9" s="100">
        <f t="shared" si="5"/>
        <v>0</v>
      </c>
      <c r="AW9" s="100">
        <f t="shared" si="5"/>
        <v>0</v>
      </c>
      <c r="AX9" s="100">
        <f t="shared" si="5"/>
        <v>0</v>
      </c>
      <c r="AY9" s="100">
        <f t="shared" si="5"/>
        <v>0</v>
      </c>
      <c r="AZ9" s="100">
        <f t="shared" si="5"/>
        <v>0</v>
      </c>
      <c r="BA9" s="100">
        <f t="shared" si="5"/>
        <v>0</v>
      </c>
      <c r="BB9" s="100">
        <f t="shared" si="5"/>
        <v>0</v>
      </c>
      <c r="BC9" s="100">
        <f t="shared" si="5"/>
        <v>0</v>
      </c>
      <c r="BD9" s="100">
        <f t="shared" si="5"/>
        <v>0</v>
      </c>
      <c r="BE9" s="100">
        <f t="shared" si="5"/>
        <v>0</v>
      </c>
      <c r="BF9" s="100">
        <f t="shared" si="5"/>
        <v>0</v>
      </c>
      <c r="BG9" s="100">
        <f t="shared" si="5"/>
        <v>0</v>
      </c>
      <c r="BH9" s="100">
        <f t="shared" si="5"/>
        <v>0</v>
      </c>
      <c r="BI9" s="100">
        <f t="shared" si="5"/>
        <v>0</v>
      </c>
      <c r="BJ9" s="100">
        <f t="shared" si="5"/>
        <v>0</v>
      </c>
      <c r="BK9" s="100">
        <f t="shared" si="5"/>
        <v>0</v>
      </c>
      <c r="BL9" s="100">
        <f t="shared" si="5"/>
        <v>0</v>
      </c>
      <c r="BM9" s="100">
        <f t="shared" si="5"/>
        <v>0</v>
      </c>
      <c r="BN9" s="100">
        <f t="shared" si="5"/>
        <v>0</v>
      </c>
      <c r="BO9" s="100">
        <f t="shared" si="5"/>
        <v>0</v>
      </c>
      <c r="BP9" s="100">
        <f t="shared" si="5"/>
        <v>0</v>
      </c>
      <c r="BQ9" s="100">
        <f t="shared" si="5"/>
        <v>0</v>
      </c>
      <c r="BR9" s="100">
        <f t="shared" si="5"/>
        <v>0</v>
      </c>
      <c r="BS9" s="100">
        <f t="shared" si="5"/>
        <v>0</v>
      </c>
      <c r="BT9" s="100">
        <f t="shared" si="5"/>
        <v>0</v>
      </c>
      <c r="BU9" s="100">
        <f t="shared" si="5"/>
        <v>0</v>
      </c>
      <c r="BV9" s="100">
        <f t="shared" si="5"/>
        <v>0</v>
      </c>
      <c r="BW9" s="100">
        <f t="shared" si="5"/>
        <v>0</v>
      </c>
      <c r="BX9" s="100">
        <f t="shared" si="5"/>
        <v>0</v>
      </c>
      <c r="BY9" s="100">
        <f t="shared" si="5"/>
        <v>0</v>
      </c>
      <c r="BZ9" s="100">
        <f t="shared" si="5"/>
        <v>0</v>
      </c>
      <c r="CA9" s="100">
        <f t="shared" si="5"/>
        <v>0</v>
      </c>
      <c r="CB9" s="100">
        <f t="shared" si="5"/>
        <v>0</v>
      </c>
      <c r="CC9" s="100">
        <f t="shared" si="5"/>
        <v>0</v>
      </c>
      <c r="CD9" s="100">
        <f t="shared" si="5"/>
        <v>0</v>
      </c>
      <c r="CE9" s="100">
        <f t="shared" si="5"/>
        <v>0</v>
      </c>
    </row>
    <row r="10" spans="2:83" x14ac:dyDescent="0.25">
      <c r="C10" s="13" t="str">
        <f>C48</f>
        <v>LED (total)</v>
      </c>
      <c r="E10" s="274">
        <f ca="1">SUM(W98:CE98)/SUM(W10:CE10)</f>
        <v>0.76172477239893011</v>
      </c>
      <c r="F10" s="63"/>
      <c r="G10" s="34"/>
      <c r="H10" s="63"/>
      <c r="I10" s="16"/>
      <c r="J10" s="16"/>
      <c r="K10" s="16"/>
      <c r="L10" s="16"/>
      <c r="M10" s="16"/>
      <c r="N10" s="16"/>
      <c r="O10" s="16"/>
      <c r="P10" s="16"/>
      <c r="Q10" s="16"/>
      <c r="R10" s="16"/>
      <c r="S10" s="16"/>
      <c r="T10" s="16"/>
      <c r="U10" s="16"/>
      <c r="V10" s="16"/>
      <c r="W10" s="100">
        <f t="shared" ref="W10:BB10" si="6">W48</f>
        <v>0</v>
      </c>
      <c r="X10" s="100">
        <f t="shared" si="6"/>
        <v>0</v>
      </c>
      <c r="Y10" s="100">
        <f t="shared" si="6"/>
        <v>0</v>
      </c>
      <c r="Z10" s="100">
        <f t="shared" si="6"/>
        <v>0</v>
      </c>
      <c r="AA10" s="100">
        <f t="shared" si="6"/>
        <v>0</v>
      </c>
      <c r="AB10" s="100">
        <f t="shared" si="6"/>
        <v>0</v>
      </c>
      <c r="AC10" s="100">
        <f t="shared" si="6"/>
        <v>0</v>
      </c>
      <c r="AD10" s="100">
        <f t="shared" si="6"/>
        <v>0</v>
      </c>
      <c r="AE10" s="100">
        <f t="shared" si="6"/>
        <v>0</v>
      </c>
      <c r="AF10" s="100">
        <f t="shared" si="6"/>
        <v>0</v>
      </c>
      <c r="AG10" s="100">
        <f t="shared" si="6"/>
        <v>0</v>
      </c>
      <c r="AH10" s="100">
        <f t="shared" si="6"/>
        <v>0</v>
      </c>
      <c r="AI10" s="100">
        <f t="shared" si="6"/>
        <v>0</v>
      </c>
      <c r="AJ10" s="100">
        <f t="shared" si="6"/>
        <v>0</v>
      </c>
      <c r="AK10" s="100">
        <f t="shared" si="6"/>
        <v>0</v>
      </c>
      <c r="AL10" s="100">
        <f t="shared" si="6"/>
        <v>0</v>
      </c>
      <c r="AM10" s="100">
        <f t="shared" si="6"/>
        <v>0</v>
      </c>
      <c r="AN10" s="100">
        <f t="shared" si="6"/>
        <v>0</v>
      </c>
      <c r="AO10" s="100">
        <f t="shared" si="6"/>
        <v>0</v>
      </c>
      <c r="AP10" s="100">
        <f t="shared" ca="1" si="6"/>
        <v>7.179749098499999E-2</v>
      </c>
      <c r="AQ10" s="100">
        <f t="shared" ca="1" si="6"/>
        <v>0.16075766267374253</v>
      </c>
      <c r="AR10" s="100">
        <f t="shared" ca="1" si="6"/>
        <v>0.32402036630778819</v>
      </c>
      <c r="AS10" s="100">
        <f t="shared" ca="1" si="6"/>
        <v>0.48458063934329165</v>
      </c>
      <c r="AT10" s="100">
        <f t="shared" ca="1" si="6"/>
        <v>1.0191392182785326</v>
      </c>
      <c r="AU10" s="100">
        <f t="shared" si="6"/>
        <v>0</v>
      </c>
      <c r="AV10" s="100">
        <f t="shared" si="6"/>
        <v>0</v>
      </c>
      <c r="AW10" s="100">
        <f t="shared" si="6"/>
        <v>0</v>
      </c>
      <c r="AX10" s="100">
        <f t="shared" si="6"/>
        <v>0</v>
      </c>
      <c r="AY10" s="100">
        <f t="shared" si="6"/>
        <v>0</v>
      </c>
      <c r="AZ10" s="100">
        <f t="shared" si="6"/>
        <v>0</v>
      </c>
      <c r="BA10" s="100">
        <f t="shared" si="6"/>
        <v>0</v>
      </c>
      <c r="BB10" s="100">
        <f t="shared" si="6"/>
        <v>0</v>
      </c>
      <c r="BC10" s="100">
        <f t="shared" ref="BC10:CE10" si="7">BC48</f>
        <v>0</v>
      </c>
      <c r="BD10" s="100">
        <f t="shared" si="7"/>
        <v>0</v>
      </c>
      <c r="BE10" s="100">
        <f t="shared" si="7"/>
        <v>0</v>
      </c>
      <c r="BF10" s="100">
        <f t="shared" si="7"/>
        <v>0</v>
      </c>
      <c r="BG10" s="100">
        <f t="shared" si="7"/>
        <v>0</v>
      </c>
      <c r="BH10" s="100">
        <f t="shared" si="7"/>
        <v>0</v>
      </c>
      <c r="BI10" s="100">
        <f t="shared" si="7"/>
        <v>0</v>
      </c>
      <c r="BJ10" s="100">
        <f t="shared" si="7"/>
        <v>0</v>
      </c>
      <c r="BK10" s="100">
        <f t="shared" si="7"/>
        <v>0</v>
      </c>
      <c r="BL10" s="100">
        <f t="shared" si="7"/>
        <v>0</v>
      </c>
      <c r="BM10" s="100">
        <f t="shared" si="7"/>
        <v>0</v>
      </c>
      <c r="BN10" s="100">
        <f t="shared" si="7"/>
        <v>0</v>
      </c>
      <c r="BO10" s="100">
        <f t="shared" si="7"/>
        <v>0</v>
      </c>
      <c r="BP10" s="100">
        <f t="shared" si="7"/>
        <v>0</v>
      </c>
      <c r="BQ10" s="100">
        <f t="shared" si="7"/>
        <v>0</v>
      </c>
      <c r="BR10" s="100">
        <f t="shared" si="7"/>
        <v>0</v>
      </c>
      <c r="BS10" s="100">
        <f t="shared" si="7"/>
        <v>0</v>
      </c>
      <c r="BT10" s="100">
        <f t="shared" si="7"/>
        <v>0</v>
      </c>
      <c r="BU10" s="100">
        <f t="shared" si="7"/>
        <v>0</v>
      </c>
      <c r="BV10" s="100">
        <f t="shared" si="7"/>
        <v>0</v>
      </c>
      <c r="BW10" s="100">
        <f t="shared" si="7"/>
        <v>0</v>
      </c>
      <c r="BX10" s="100">
        <f t="shared" si="7"/>
        <v>0</v>
      </c>
      <c r="BY10" s="100">
        <f t="shared" si="7"/>
        <v>0</v>
      </c>
      <c r="BZ10" s="100">
        <f t="shared" si="7"/>
        <v>0</v>
      </c>
      <c r="CA10" s="100">
        <f t="shared" si="7"/>
        <v>0</v>
      </c>
      <c r="CB10" s="100">
        <f t="shared" si="7"/>
        <v>0</v>
      </c>
      <c r="CC10" s="100">
        <f t="shared" si="7"/>
        <v>0</v>
      </c>
      <c r="CD10" s="100">
        <f t="shared" si="7"/>
        <v>0</v>
      </c>
      <c r="CE10" s="100">
        <f t="shared" si="7"/>
        <v>0</v>
      </c>
    </row>
    <row r="11" spans="2:83" x14ac:dyDescent="0.25">
      <c r="C11" s="227" t="s">
        <v>122</v>
      </c>
      <c r="D11" s="207"/>
      <c r="E11" s="35"/>
      <c r="F11" s="64"/>
      <c r="G11" s="35"/>
      <c r="H11" s="64"/>
      <c r="I11" s="16"/>
      <c r="J11" s="16"/>
      <c r="K11" s="16"/>
      <c r="L11" s="16"/>
      <c r="M11" s="16"/>
      <c r="N11" s="16"/>
      <c r="O11" s="16"/>
      <c r="P11" s="16"/>
      <c r="Q11" s="16"/>
      <c r="R11" s="16"/>
      <c r="S11" s="16"/>
      <c r="T11" s="16"/>
      <c r="U11" s="16"/>
      <c r="V11" s="16"/>
      <c r="W11" s="36">
        <f>W51</f>
        <v>39.989400000000003</v>
      </c>
      <c r="X11" s="36">
        <f t="shared" ref="X11:CE11" si="8">X51</f>
        <v>40.989135000000005</v>
      </c>
      <c r="Y11" s="36">
        <f t="shared" si="8"/>
        <v>42.041487631578953</v>
      </c>
      <c r="Z11" s="36">
        <f t="shared" si="8"/>
        <v>43.093840263157908</v>
      </c>
      <c r="AA11" s="36">
        <f t="shared" si="8"/>
        <v>44.146192894736856</v>
      </c>
      <c r="AB11" s="36">
        <f t="shared" si="8"/>
        <v>45.198545526315812</v>
      </c>
      <c r="AC11" s="36">
        <f t="shared" si="8"/>
        <v>46.25089815789476</v>
      </c>
      <c r="AD11" s="36">
        <f t="shared" si="8"/>
        <v>47.303250789473715</v>
      </c>
      <c r="AE11" s="36">
        <f t="shared" si="8"/>
        <v>48.355603421052663</v>
      </c>
      <c r="AF11" s="36">
        <f t="shared" si="8"/>
        <v>49.407956052631619</v>
      </c>
      <c r="AG11" s="36">
        <f t="shared" si="8"/>
        <v>50.460308684210567</v>
      </c>
      <c r="AH11" s="36">
        <f t="shared" si="8"/>
        <v>51.512661315789522</v>
      </c>
      <c r="AI11" s="36">
        <f t="shared" si="8"/>
        <v>52.56501394736847</v>
      </c>
      <c r="AJ11" s="36">
        <f t="shared" si="8"/>
        <v>53.617366578947426</v>
      </c>
      <c r="AK11" s="36">
        <f t="shared" si="8"/>
        <v>54.669719210526374</v>
      </c>
      <c r="AL11" s="36">
        <f t="shared" si="8"/>
        <v>55.722071842105329</v>
      </c>
      <c r="AM11" s="36">
        <f t="shared" si="8"/>
        <v>56.774424473684277</v>
      </c>
      <c r="AN11" s="36">
        <f t="shared" si="8"/>
        <v>57.826777105263218</v>
      </c>
      <c r="AO11" s="36">
        <f t="shared" si="8"/>
        <v>58.879129736842181</v>
      </c>
      <c r="AP11" s="36">
        <f t="shared" si="8"/>
        <v>59.931482368421122</v>
      </c>
      <c r="AQ11" s="36">
        <f t="shared" si="8"/>
        <v>60.589999999999996</v>
      </c>
      <c r="AR11" s="36">
        <f t="shared" si="8"/>
        <v>58.995526315789469</v>
      </c>
      <c r="AS11" s="36">
        <f t="shared" si="8"/>
        <v>57.401052631578935</v>
      </c>
      <c r="AT11" s="36">
        <f t="shared" si="8"/>
        <v>55.806578947368408</v>
      </c>
      <c r="AU11" s="36">
        <f t="shared" si="8"/>
        <v>54.212105263157881</v>
      </c>
      <c r="AV11" s="36">
        <f t="shared" si="8"/>
        <v>52.617631578947361</v>
      </c>
      <c r="AW11" s="36">
        <f t="shared" si="8"/>
        <v>51.023157894736826</v>
      </c>
      <c r="AX11" s="36">
        <f t="shared" si="8"/>
        <v>49.428684210526299</v>
      </c>
      <c r="AY11" s="36">
        <f t="shared" si="8"/>
        <v>47.834210526315765</v>
      </c>
      <c r="AZ11" s="36">
        <f t="shared" si="8"/>
        <v>46.239736842105238</v>
      </c>
      <c r="BA11" s="36">
        <f t="shared" si="8"/>
        <v>44.645263157894711</v>
      </c>
      <c r="BB11" s="36">
        <f t="shared" si="8"/>
        <v>43.050789473684183</v>
      </c>
      <c r="BC11" s="36">
        <f t="shared" si="8"/>
        <v>41.456315789473656</v>
      </c>
      <c r="BD11" s="36">
        <f t="shared" si="8"/>
        <v>39.861842105263129</v>
      </c>
      <c r="BE11" s="36">
        <f t="shared" si="8"/>
        <v>38.267368421052595</v>
      </c>
      <c r="BF11" s="36">
        <f t="shared" si="8"/>
        <v>36.672894736842068</v>
      </c>
      <c r="BG11" s="36">
        <f t="shared" si="8"/>
        <v>35.078421052631541</v>
      </c>
      <c r="BH11" s="36">
        <f t="shared" si="8"/>
        <v>33.483947368421013</v>
      </c>
      <c r="BI11" s="36">
        <f t="shared" si="8"/>
        <v>31.889473684210483</v>
      </c>
      <c r="BJ11" s="36">
        <f t="shared" si="8"/>
        <v>30.900899999999996</v>
      </c>
      <c r="BK11" s="36">
        <f t="shared" si="8"/>
        <v>30.294999999999998</v>
      </c>
      <c r="BL11" s="36">
        <f t="shared" si="8"/>
        <v>29.6891</v>
      </c>
      <c r="BM11" s="36">
        <f t="shared" si="8"/>
        <v>29.083200000000001</v>
      </c>
      <c r="BN11" s="36">
        <f t="shared" si="8"/>
        <v>28.477300000000003</v>
      </c>
      <c r="BO11" s="36">
        <f t="shared" si="8"/>
        <v>27.871400000000005</v>
      </c>
      <c r="BP11" s="36">
        <f t="shared" si="8"/>
        <v>27.265500000000007</v>
      </c>
      <c r="BQ11" s="36">
        <f t="shared" si="8"/>
        <v>26.659600000000008</v>
      </c>
      <c r="BR11" s="36">
        <f t="shared" si="8"/>
        <v>26.05370000000001</v>
      </c>
      <c r="BS11" s="36">
        <f t="shared" si="8"/>
        <v>25.447800000000012</v>
      </c>
      <c r="BT11" s="36">
        <f t="shared" si="8"/>
        <v>24.841900000000013</v>
      </c>
      <c r="BU11" s="36">
        <f t="shared" si="8"/>
        <v>24.236000000000015</v>
      </c>
      <c r="BV11" s="36">
        <f t="shared" si="8"/>
        <v>23.630100000000017</v>
      </c>
      <c r="BW11" s="36">
        <f t="shared" si="8"/>
        <v>23.024200000000018</v>
      </c>
      <c r="BX11" s="36">
        <f t="shared" si="8"/>
        <v>22.41830000000002</v>
      </c>
      <c r="BY11" s="36">
        <f t="shared" si="8"/>
        <v>21.812400000000022</v>
      </c>
      <c r="BZ11" s="36">
        <f t="shared" si="8"/>
        <v>21.206500000000023</v>
      </c>
      <c r="CA11" s="36">
        <f t="shared" si="8"/>
        <v>20.600600000000025</v>
      </c>
      <c r="CB11" s="36">
        <f t="shared" si="8"/>
        <v>19.994700000000027</v>
      </c>
      <c r="CC11" s="36">
        <f t="shared" si="8"/>
        <v>19.388800000000028</v>
      </c>
      <c r="CD11" s="36">
        <f t="shared" si="8"/>
        <v>18.78290000000003</v>
      </c>
      <c r="CE11" s="36">
        <f t="shared" si="8"/>
        <v>18.177000000000032</v>
      </c>
    </row>
    <row r="12" spans="2:83" x14ac:dyDescent="0.25">
      <c r="C12" s="227" t="s">
        <v>123</v>
      </c>
      <c r="D12" s="207"/>
      <c r="E12" s="35"/>
      <c r="F12" s="64"/>
      <c r="G12" s="35"/>
      <c r="H12" s="64"/>
      <c r="I12" s="16"/>
      <c r="J12" s="16"/>
      <c r="K12" s="16"/>
      <c r="L12" s="16"/>
      <c r="M12" s="16"/>
      <c r="N12" s="16"/>
      <c r="O12" s="16"/>
      <c r="P12" s="16"/>
      <c r="Q12" s="16"/>
      <c r="R12" s="16"/>
      <c r="S12" s="16"/>
      <c r="T12" s="16"/>
      <c r="U12" s="16"/>
      <c r="V12" s="16"/>
      <c r="W12" s="36">
        <f>W52</f>
        <v>11.22</v>
      </c>
      <c r="X12" s="36">
        <f t="shared" ref="X12:CE12" si="9">X52</f>
        <v>11.500500000000002</v>
      </c>
      <c r="Y12" s="36">
        <f t="shared" si="9"/>
        <v>11.79576315789474</v>
      </c>
      <c r="Z12" s="36">
        <f t="shared" si="9"/>
        <v>12.091026315789478</v>
      </c>
      <c r="AA12" s="36">
        <f t="shared" si="9"/>
        <v>12.386289473684215</v>
      </c>
      <c r="AB12" s="36">
        <f t="shared" si="9"/>
        <v>12.681552631578954</v>
      </c>
      <c r="AC12" s="36">
        <f t="shared" si="9"/>
        <v>12.976815789473692</v>
      </c>
      <c r="AD12" s="36">
        <f t="shared" si="9"/>
        <v>13.27207894736843</v>
      </c>
      <c r="AE12" s="36">
        <f t="shared" si="9"/>
        <v>13.567342105263167</v>
      </c>
      <c r="AF12" s="36">
        <f t="shared" si="9"/>
        <v>13.862605263157906</v>
      </c>
      <c r="AG12" s="36">
        <f t="shared" si="9"/>
        <v>14.157868421052644</v>
      </c>
      <c r="AH12" s="36">
        <f t="shared" si="9"/>
        <v>14.453131578947382</v>
      </c>
      <c r="AI12" s="36">
        <f t="shared" si="9"/>
        <v>14.748394736842119</v>
      </c>
      <c r="AJ12" s="36">
        <f t="shared" si="9"/>
        <v>15.043657894736858</v>
      </c>
      <c r="AK12" s="36">
        <f t="shared" si="9"/>
        <v>15.338921052631596</v>
      </c>
      <c r="AL12" s="36">
        <f t="shared" si="9"/>
        <v>15.634184210526334</v>
      </c>
      <c r="AM12" s="36">
        <f t="shared" si="9"/>
        <v>15.929447368421071</v>
      </c>
      <c r="AN12" s="36">
        <f t="shared" si="9"/>
        <v>16.22471052631581</v>
      </c>
      <c r="AO12" s="36">
        <f t="shared" si="9"/>
        <v>16.519973684210548</v>
      </c>
      <c r="AP12" s="36">
        <f t="shared" si="9"/>
        <v>16.815236842105286</v>
      </c>
      <c r="AQ12" s="36">
        <f t="shared" si="9"/>
        <v>17</v>
      </c>
      <c r="AR12" s="36">
        <f t="shared" si="9"/>
        <v>16.55263157894737</v>
      </c>
      <c r="AS12" s="36">
        <f t="shared" si="9"/>
        <v>16.105263157894736</v>
      </c>
      <c r="AT12" s="36">
        <f t="shared" si="9"/>
        <v>15.657894736842104</v>
      </c>
      <c r="AU12" s="36">
        <f t="shared" si="9"/>
        <v>15.210526315789473</v>
      </c>
      <c r="AV12" s="36">
        <f t="shared" si="9"/>
        <v>14.763157894736841</v>
      </c>
      <c r="AW12" s="36">
        <f t="shared" si="9"/>
        <v>14.315789473684207</v>
      </c>
      <c r="AX12" s="36">
        <f t="shared" si="9"/>
        <v>13.868421052631575</v>
      </c>
      <c r="AY12" s="36">
        <f t="shared" si="9"/>
        <v>13.421052631578943</v>
      </c>
      <c r="AZ12" s="36">
        <f t="shared" si="9"/>
        <v>12.973684210526311</v>
      </c>
      <c r="BA12" s="36">
        <f t="shared" si="9"/>
        <v>12.52631578947368</v>
      </c>
      <c r="BB12" s="36">
        <f t="shared" si="9"/>
        <v>12.078947368421046</v>
      </c>
      <c r="BC12" s="36">
        <f t="shared" si="9"/>
        <v>11.631578947368414</v>
      </c>
      <c r="BD12" s="36">
        <f t="shared" si="9"/>
        <v>11.184210526315782</v>
      </c>
      <c r="BE12" s="36">
        <f t="shared" si="9"/>
        <v>10.73684210526315</v>
      </c>
      <c r="BF12" s="36">
        <f t="shared" si="9"/>
        <v>10.289473684210517</v>
      </c>
      <c r="BG12" s="36">
        <f t="shared" si="9"/>
        <v>9.8421052631578849</v>
      </c>
      <c r="BH12" s="36">
        <f t="shared" si="9"/>
        <v>9.3947368421052531</v>
      </c>
      <c r="BI12" s="36">
        <f t="shared" si="9"/>
        <v>8.9473684210526212</v>
      </c>
      <c r="BJ12" s="36">
        <f t="shared" si="9"/>
        <v>8.67</v>
      </c>
      <c r="BK12" s="36">
        <f t="shared" si="9"/>
        <v>8.5</v>
      </c>
      <c r="BL12" s="36">
        <f t="shared" si="9"/>
        <v>8.33</v>
      </c>
      <c r="BM12" s="36">
        <f t="shared" si="9"/>
        <v>8.16</v>
      </c>
      <c r="BN12" s="36">
        <f t="shared" si="9"/>
        <v>7.99</v>
      </c>
      <c r="BO12" s="36">
        <f t="shared" si="9"/>
        <v>7.82</v>
      </c>
      <c r="BP12" s="36">
        <f t="shared" si="9"/>
        <v>7.65</v>
      </c>
      <c r="BQ12" s="36">
        <f t="shared" si="9"/>
        <v>7.48</v>
      </c>
      <c r="BR12" s="36">
        <f t="shared" si="9"/>
        <v>7.3100000000000005</v>
      </c>
      <c r="BS12" s="36">
        <f t="shared" si="9"/>
        <v>7.1400000000000006</v>
      </c>
      <c r="BT12" s="36">
        <f t="shared" si="9"/>
        <v>6.9700000000000006</v>
      </c>
      <c r="BU12" s="36">
        <f t="shared" si="9"/>
        <v>6.8000000000000007</v>
      </c>
      <c r="BV12" s="36">
        <f t="shared" si="9"/>
        <v>6.6300000000000008</v>
      </c>
      <c r="BW12" s="36">
        <f t="shared" si="9"/>
        <v>6.4600000000000009</v>
      </c>
      <c r="BX12" s="36">
        <f t="shared" si="9"/>
        <v>6.2900000000000009</v>
      </c>
      <c r="BY12" s="36">
        <f t="shared" si="9"/>
        <v>6.120000000000001</v>
      </c>
      <c r="BZ12" s="36">
        <f t="shared" si="9"/>
        <v>5.9500000000000011</v>
      </c>
      <c r="CA12" s="36">
        <f t="shared" si="9"/>
        <v>5.7800000000000011</v>
      </c>
      <c r="CB12" s="36">
        <f t="shared" si="9"/>
        <v>5.6100000000000012</v>
      </c>
      <c r="CC12" s="36">
        <f t="shared" si="9"/>
        <v>5.4400000000000013</v>
      </c>
      <c r="CD12" s="36">
        <f t="shared" si="9"/>
        <v>5.2700000000000014</v>
      </c>
      <c r="CE12" s="36">
        <f t="shared" si="9"/>
        <v>5.1000000000000014</v>
      </c>
    </row>
    <row r="13" spans="2:83" s="207" customFormat="1" x14ac:dyDescent="0.25">
      <c r="B13" s="206"/>
      <c r="C13" s="27" t="str">
        <f>C49</f>
        <v>GLS stock</v>
      </c>
      <c r="E13" s="35"/>
      <c r="F13" s="64"/>
      <c r="G13" s="35"/>
      <c r="H13" s="64"/>
      <c r="I13" s="28"/>
      <c r="J13" s="28"/>
      <c r="K13" s="28"/>
      <c r="L13" s="28"/>
      <c r="M13" s="28"/>
      <c r="N13" s="28"/>
      <c r="O13" s="28"/>
      <c r="P13" s="28"/>
      <c r="Q13" s="28"/>
      <c r="R13" s="28"/>
      <c r="S13" s="28"/>
      <c r="T13" s="28"/>
      <c r="U13" s="28"/>
      <c r="V13" s="28"/>
      <c r="W13" s="33">
        <f t="shared" ref="W13:BB13" ca="1" si="10">W49</f>
        <v>0</v>
      </c>
      <c r="X13" s="33">
        <f t="shared" ca="1" si="10"/>
        <v>0</v>
      </c>
      <c r="Y13" s="33">
        <f t="shared" ca="1" si="10"/>
        <v>0</v>
      </c>
      <c r="Z13" s="33">
        <f t="shared" ca="1" si="10"/>
        <v>0</v>
      </c>
      <c r="AA13" s="33">
        <f t="shared" ca="1" si="10"/>
        <v>0</v>
      </c>
      <c r="AB13" s="33">
        <f t="shared" ca="1" si="10"/>
        <v>0</v>
      </c>
      <c r="AC13" s="33">
        <f t="shared" ca="1" si="10"/>
        <v>0</v>
      </c>
      <c r="AD13" s="33">
        <f t="shared" ca="1" si="10"/>
        <v>0</v>
      </c>
      <c r="AE13" s="33">
        <f t="shared" ca="1" si="10"/>
        <v>0</v>
      </c>
      <c r="AF13" s="33">
        <f t="shared" ca="1" si="10"/>
        <v>0</v>
      </c>
      <c r="AG13" s="33">
        <f t="shared" ca="1" si="10"/>
        <v>0</v>
      </c>
      <c r="AH13" s="33">
        <f t="shared" ca="1" si="10"/>
        <v>0</v>
      </c>
      <c r="AI13" s="33">
        <f t="shared" ca="1" si="10"/>
        <v>0</v>
      </c>
      <c r="AJ13" s="33">
        <f t="shared" ca="1" si="10"/>
        <v>0</v>
      </c>
      <c r="AK13" s="33">
        <f t="shared" ca="1" si="10"/>
        <v>0</v>
      </c>
      <c r="AL13" s="33">
        <f t="shared" ca="1" si="10"/>
        <v>0</v>
      </c>
      <c r="AM13" s="33">
        <f t="shared" ca="1" si="10"/>
        <v>0</v>
      </c>
      <c r="AN13" s="33">
        <f t="shared" ca="1" si="10"/>
        <v>0</v>
      </c>
      <c r="AO13" s="33">
        <f t="shared" ca="1" si="10"/>
        <v>0</v>
      </c>
      <c r="AP13" s="33">
        <f t="shared" ca="1" si="10"/>
        <v>1.8224999999999998</v>
      </c>
      <c r="AQ13" s="33">
        <f t="shared" ca="1" si="10"/>
        <v>4.5360000000000005</v>
      </c>
      <c r="AR13" s="33">
        <f t="shared" ca="1" si="10"/>
        <v>7.2089999999999987</v>
      </c>
      <c r="AS13" s="33">
        <f t="shared" ca="1" si="10"/>
        <v>10.242000000000001</v>
      </c>
      <c r="AT13" s="33">
        <f t="shared" ca="1" si="10"/>
        <v>12.937499999999998</v>
      </c>
      <c r="AU13" s="33">
        <f t="shared" si="10"/>
        <v>0</v>
      </c>
      <c r="AV13" s="33">
        <f t="shared" si="10"/>
        <v>0</v>
      </c>
      <c r="AW13" s="33">
        <f t="shared" si="10"/>
        <v>0</v>
      </c>
      <c r="AX13" s="33">
        <f t="shared" si="10"/>
        <v>0</v>
      </c>
      <c r="AY13" s="33">
        <f t="shared" si="10"/>
        <v>0</v>
      </c>
      <c r="AZ13" s="33">
        <f t="shared" si="10"/>
        <v>0</v>
      </c>
      <c r="BA13" s="33">
        <f t="shared" si="10"/>
        <v>0</v>
      </c>
      <c r="BB13" s="33">
        <f t="shared" si="10"/>
        <v>0</v>
      </c>
      <c r="BC13" s="33">
        <f t="shared" ref="BC13:BS13" si="11">BC49</f>
        <v>0</v>
      </c>
      <c r="BD13" s="33">
        <f t="shared" si="11"/>
        <v>0</v>
      </c>
      <c r="BE13" s="33">
        <f t="shared" si="11"/>
        <v>0</v>
      </c>
      <c r="BF13" s="33">
        <f t="shared" si="11"/>
        <v>0</v>
      </c>
      <c r="BG13" s="33">
        <f t="shared" si="11"/>
        <v>0</v>
      </c>
      <c r="BH13" s="33">
        <f t="shared" si="11"/>
        <v>0</v>
      </c>
      <c r="BI13" s="33">
        <f t="shared" si="11"/>
        <v>0</v>
      </c>
      <c r="BJ13" s="33">
        <f t="shared" si="11"/>
        <v>0</v>
      </c>
      <c r="BK13" s="33">
        <f t="shared" si="11"/>
        <v>0</v>
      </c>
      <c r="BL13" s="33">
        <f t="shared" si="11"/>
        <v>0</v>
      </c>
      <c r="BM13" s="33">
        <f t="shared" si="11"/>
        <v>0</v>
      </c>
      <c r="BN13" s="33">
        <f t="shared" si="11"/>
        <v>0</v>
      </c>
      <c r="BO13" s="33">
        <f t="shared" si="11"/>
        <v>0</v>
      </c>
      <c r="BP13" s="33">
        <f t="shared" si="11"/>
        <v>0</v>
      </c>
      <c r="BQ13" s="33">
        <f t="shared" si="11"/>
        <v>0</v>
      </c>
      <c r="BR13" s="33">
        <f t="shared" si="11"/>
        <v>0</v>
      </c>
      <c r="BS13" s="33">
        <f t="shared" si="11"/>
        <v>0</v>
      </c>
      <c r="BT13" s="33">
        <f t="shared" ref="BT13:CE14" si="12">BT49</f>
        <v>0</v>
      </c>
      <c r="BU13" s="33">
        <f t="shared" si="12"/>
        <v>0</v>
      </c>
      <c r="BV13" s="33">
        <f t="shared" si="12"/>
        <v>0</v>
      </c>
      <c r="BW13" s="33">
        <f t="shared" si="12"/>
        <v>0</v>
      </c>
      <c r="BX13" s="33">
        <f t="shared" si="12"/>
        <v>0</v>
      </c>
      <c r="BY13" s="33">
        <f t="shared" si="12"/>
        <v>0</v>
      </c>
      <c r="BZ13" s="33">
        <f t="shared" si="12"/>
        <v>0</v>
      </c>
      <c r="CA13" s="33">
        <f t="shared" si="12"/>
        <v>0</v>
      </c>
      <c r="CB13" s="33">
        <f t="shared" si="12"/>
        <v>0</v>
      </c>
      <c r="CC13" s="33">
        <f t="shared" si="12"/>
        <v>0</v>
      </c>
      <c r="CD13" s="33">
        <f t="shared" si="12"/>
        <v>0</v>
      </c>
      <c r="CE13" s="33">
        <f t="shared" si="12"/>
        <v>0</v>
      </c>
    </row>
    <row r="14" spans="2:83" s="207" customFormat="1" x14ac:dyDescent="0.25">
      <c r="B14" s="206"/>
      <c r="C14" s="27" t="str">
        <f>C50</f>
        <v>Tungsten stock</v>
      </c>
      <c r="E14" s="35"/>
      <c r="F14" s="64"/>
      <c r="G14" s="35"/>
      <c r="H14" s="64"/>
      <c r="I14" s="28"/>
      <c r="J14" s="28"/>
      <c r="K14" s="28"/>
      <c r="L14" s="28"/>
      <c r="M14" s="28"/>
      <c r="N14" s="28"/>
      <c r="O14" s="28"/>
      <c r="P14" s="28"/>
      <c r="Q14" s="28"/>
      <c r="R14" s="28"/>
      <c r="S14" s="28"/>
      <c r="T14" s="28"/>
      <c r="U14" s="28"/>
      <c r="V14" s="28"/>
      <c r="W14" s="33">
        <f t="shared" ref="W14:BB14" ca="1" si="13">W50</f>
        <v>0</v>
      </c>
      <c r="X14" s="33">
        <f t="shared" ca="1" si="13"/>
        <v>0</v>
      </c>
      <c r="Y14" s="33">
        <f t="shared" ca="1" si="13"/>
        <v>0</v>
      </c>
      <c r="Z14" s="33">
        <f t="shared" ca="1" si="13"/>
        <v>0</v>
      </c>
      <c r="AA14" s="33">
        <f t="shared" ca="1" si="13"/>
        <v>0</v>
      </c>
      <c r="AB14" s="33">
        <f t="shared" ca="1" si="13"/>
        <v>0</v>
      </c>
      <c r="AC14" s="33">
        <f t="shared" ca="1" si="13"/>
        <v>0</v>
      </c>
      <c r="AD14" s="33">
        <f t="shared" ca="1" si="13"/>
        <v>0</v>
      </c>
      <c r="AE14" s="33">
        <f t="shared" ca="1" si="13"/>
        <v>0</v>
      </c>
      <c r="AF14" s="33">
        <f t="shared" ca="1" si="13"/>
        <v>0</v>
      </c>
      <c r="AG14" s="33">
        <f t="shared" ca="1" si="13"/>
        <v>0</v>
      </c>
      <c r="AH14" s="33">
        <f t="shared" ca="1" si="13"/>
        <v>0</v>
      </c>
      <c r="AI14" s="33">
        <f t="shared" ca="1" si="13"/>
        <v>0</v>
      </c>
      <c r="AJ14" s="33">
        <f t="shared" ca="1" si="13"/>
        <v>0</v>
      </c>
      <c r="AK14" s="33">
        <f t="shared" ca="1" si="13"/>
        <v>0</v>
      </c>
      <c r="AL14" s="33">
        <f t="shared" ca="1" si="13"/>
        <v>0</v>
      </c>
      <c r="AM14" s="33">
        <f t="shared" ca="1" si="13"/>
        <v>0</v>
      </c>
      <c r="AN14" s="33">
        <f t="shared" ca="1" si="13"/>
        <v>0</v>
      </c>
      <c r="AO14" s="33">
        <f t="shared" ca="1" si="13"/>
        <v>0</v>
      </c>
      <c r="AP14" s="33">
        <f t="shared" ca="1" si="13"/>
        <v>0</v>
      </c>
      <c r="AQ14" s="33">
        <f t="shared" ca="1" si="13"/>
        <v>1.5017399999999999</v>
      </c>
      <c r="AR14" s="33">
        <f t="shared" ca="1" si="13"/>
        <v>3.83778</v>
      </c>
      <c r="AS14" s="33">
        <f t="shared" ca="1" si="13"/>
        <v>6.173820000000001</v>
      </c>
      <c r="AT14" s="33">
        <f t="shared" ca="1" si="13"/>
        <v>7.3418399999999995</v>
      </c>
      <c r="AU14" s="33">
        <f t="shared" si="13"/>
        <v>0</v>
      </c>
      <c r="AV14" s="33">
        <f t="shared" si="13"/>
        <v>0</v>
      </c>
      <c r="AW14" s="33">
        <f t="shared" si="13"/>
        <v>0</v>
      </c>
      <c r="AX14" s="33">
        <f t="shared" si="13"/>
        <v>0</v>
      </c>
      <c r="AY14" s="33">
        <f t="shared" si="13"/>
        <v>0</v>
      </c>
      <c r="AZ14" s="33">
        <f t="shared" si="13"/>
        <v>0</v>
      </c>
      <c r="BA14" s="33">
        <f t="shared" si="13"/>
        <v>0</v>
      </c>
      <c r="BB14" s="33">
        <f t="shared" si="13"/>
        <v>0</v>
      </c>
      <c r="BC14" s="33">
        <f t="shared" ref="BC14:BS14" si="14">BC50</f>
        <v>0</v>
      </c>
      <c r="BD14" s="33">
        <f t="shared" si="14"/>
        <v>0</v>
      </c>
      <c r="BE14" s="33">
        <f t="shared" si="14"/>
        <v>0</v>
      </c>
      <c r="BF14" s="33">
        <f t="shared" si="14"/>
        <v>0</v>
      </c>
      <c r="BG14" s="33">
        <f t="shared" si="14"/>
        <v>0</v>
      </c>
      <c r="BH14" s="33">
        <f t="shared" si="14"/>
        <v>0</v>
      </c>
      <c r="BI14" s="33">
        <f t="shared" si="14"/>
        <v>0</v>
      </c>
      <c r="BJ14" s="33">
        <f t="shared" si="14"/>
        <v>0</v>
      </c>
      <c r="BK14" s="33">
        <f t="shared" si="14"/>
        <v>0</v>
      </c>
      <c r="BL14" s="33">
        <f t="shared" si="14"/>
        <v>0</v>
      </c>
      <c r="BM14" s="33">
        <f t="shared" si="14"/>
        <v>0</v>
      </c>
      <c r="BN14" s="33">
        <f t="shared" si="14"/>
        <v>0</v>
      </c>
      <c r="BO14" s="33">
        <f t="shared" si="14"/>
        <v>0</v>
      </c>
      <c r="BP14" s="33">
        <f t="shared" si="14"/>
        <v>0</v>
      </c>
      <c r="BQ14" s="33">
        <f t="shared" si="14"/>
        <v>0</v>
      </c>
      <c r="BR14" s="33">
        <f t="shared" si="14"/>
        <v>0</v>
      </c>
      <c r="BS14" s="33">
        <f t="shared" si="14"/>
        <v>0</v>
      </c>
      <c r="BT14" s="33">
        <f t="shared" si="12"/>
        <v>0</v>
      </c>
      <c r="BU14" s="33">
        <f t="shared" si="12"/>
        <v>0</v>
      </c>
      <c r="BV14" s="33">
        <f t="shared" si="12"/>
        <v>0</v>
      </c>
      <c r="BW14" s="33">
        <f t="shared" si="12"/>
        <v>0</v>
      </c>
      <c r="BX14" s="33">
        <f t="shared" si="12"/>
        <v>0</v>
      </c>
      <c r="BY14" s="33">
        <f t="shared" si="12"/>
        <v>0</v>
      </c>
      <c r="BZ14" s="33">
        <f t="shared" si="12"/>
        <v>0</v>
      </c>
      <c r="CA14" s="33">
        <f t="shared" si="12"/>
        <v>0</v>
      </c>
      <c r="CB14" s="33">
        <f t="shared" si="12"/>
        <v>0</v>
      </c>
      <c r="CC14" s="33">
        <f t="shared" si="12"/>
        <v>0</v>
      </c>
      <c r="CD14" s="33">
        <f t="shared" si="12"/>
        <v>0</v>
      </c>
      <c r="CE14" s="33">
        <f t="shared" si="12"/>
        <v>0</v>
      </c>
    </row>
    <row r="15" spans="2:83" s="83" customFormat="1" x14ac:dyDescent="0.25">
      <c r="B15" s="50"/>
      <c r="C15" s="82" t="str">
        <f>C53</f>
        <v>TOTAL</v>
      </c>
      <c r="E15" s="208"/>
      <c r="F15" s="226"/>
      <c r="G15" s="208"/>
      <c r="H15" s="226"/>
      <c r="I15" s="17"/>
      <c r="J15" s="17"/>
      <c r="K15" s="17"/>
      <c r="L15" s="17"/>
      <c r="M15" s="17"/>
      <c r="N15" s="17"/>
      <c r="O15" s="17"/>
      <c r="P15" s="17"/>
      <c r="Q15" s="17"/>
      <c r="R15" s="17"/>
      <c r="S15" s="17"/>
      <c r="T15" s="17"/>
      <c r="U15" s="17"/>
      <c r="V15" s="17"/>
      <c r="W15" s="26">
        <f ca="1">W53</f>
        <v>275.59978930625624</v>
      </c>
      <c r="X15" s="26">
        <f t="shared" ref="X15:BR15" ca="1" si="15">X53</f>
        <v>282.4189031202867</v>
      </c>
      <c r="Y15" s="26">
        <f t="shared" ca="1" si="15"/>
        <v>290.94650313584117</v>
      </c>
      <c r="Z15" s="26">
        <f t="shared" ca="1" si="15"/>
        <v>300.14976543429827</v>
      </c>
      <c r="AA15" s="26">
        <f t="shared" ca="1" si="15"/>
        <v>307.66575767779682</v>
      </c>
      <c r="AB15" s="26">
        <f t="shared" ca="1" si="15"/>
        <v>313.68573114442074</v>
      </c>
      <c r="AC15" s="26">
        <f t="shared" ca="1" si="15"/>
        <v>318.86504879273804</v>
      </c>
      <c r="AD15" s="26">
        <f t="shared" ca="1" si="15"/>
        <v>323.76340964584546</v>
      </c>
      <c r="AE15" s="26">
        <f t="shared" ca="1" si="15"/>
        <v>328.86721273012807</v>
      </c>
      <c r="AF15" s="26">
        <f t="shared" ca="1" si="15"/>
        <v>335.15069237058253</v>
      </c>
      <c r="AG15" s="26">
        <f t="shared" ca="1" si="15"/>
        <v>342.1041655813284</v>
      </c>
      <c r="AH15" s="26">
        <f t="shared" ca="1" si="15"/>
        <v>349.07659200605798</v>
      </c>
      <c r="AI15" s="26">
        <f t="shared" ca="1" si="15"/>
        <v>355.35355364388647</v>
      </c>
      <c r="AJ15" s="26">
        <f t="shared" ca="1" si="15"/>
        <v>361.96230203328588</v>
      </c>
      <c r="AK15" s="26">
        <f t="shared" ca="1" si="15"/>
        <v>370.05277832614479</v>
      </c>
      <c r="AL15" s="26">
        <f t="shared" ca="1" si="15"/>
        <v>379.57110871537753</v>
      </c>
      <c r="AM15" s="26">
        <f t="shared" ca="1" si="15"/>
        <v>388.71070756618201</v>
      </c>
      <c r="AN15" s="26">
        <f t="shared" ca="1" si="15"/>
        <v>396.99472148290391</v>
      </c>
      <c r="AO15" s="26">
        <f t="shared" ca="1" si="15"/>
        <v>401.61816854134827</v>
      </c>
      <c r="AP15" s="26">
        <f t="shared" ca="1" si="15"/>
        <v>402.59264388698773</v>
      </c>
      <c r="AQ15" s="26">
        <f t="shared" ca="1" si="15"/>
        <v>403.29732904599058</v>
      </c>
      <c r="AR15" s="26">
        <f t="shared" ca="1" si="15"/>
        <v>399.47620157438507</v>
      </c>
      <c r="AS15" s="26">
        <f t="shared" ca="1" si="15"/>
        <v>392.6408553809473</v>
      </c>
      <c r="AT15" s="26">
        <f t="shared" ca="1" si="15"/>
        <v>382.33202342031444</v>
      </c>
      <c r="AU15" s="26">
        <f t="shared" si="15"/>
        <v>69.422631578947346</v>
      </c>
      <c r="AV15" s="26">
        <f t="shared" si="15"/>
        <v>67.380789473684203</v>
      </c>
      <c r="AW15" s="26">
        <f t="shared" si="15"/>
        <v>65.338947368421032</v>
      </c>
      <c r="AX15" s="26">
        <f t="shared" si="15"/>
        <v>63.297105263157874</v>
      </c>
      <c r="AY15" s="26">
        <f t="shared" si="15"/>
        <v>61.25526315789471</v>
      </c>
      <c r="AZ15" s="26">
        <f t="shared" si="15"/>
        <v>59.213421052631546</v>
      </c>
      <c r="BA15" s="26">
        <f t="shared" si="15"/>
        <v>57.171578947368388</v>
      </c>
      <c r="BB15" s="26">
        <f t="shared" si="15"/>
        <v>55.129736842105231</v>
      </c>
      <c r="BC15" s="26">
        <f t="shared" si="15"/>
        <v>53.087894736842074</v>
      </c>
      <c r="BD15" s="26">
        <f t="shared" si="15"/>
        <v>51.04605263157891</v>
      </c>
      <c r="BE15" s="26">
        <f t="shared" si="15"/>
        <v>49.004210526315745</v>
      </c>
      <c r="BF15" s="26">
        <f t="shared" si="15"/>
        <v>46.962368421052588</v>
      </c>
      <c r="BG15" s="26">
        <f t="shared" si="15"/>
        <v>44.920526315789424</v>
      </c>
      <c r="BH15" s="26">
        <f t="shared" si="15"/>
        <v>42.878684210526266</v>
      </c>
      <c r="BI15" s="26">
        <f t="shared" si="15"/>
        <v>40.836842105263102</v>
      </c>
      <c r="BJ15" s="26">
        <f t="shared" si="15"/>
        <v>39.570899999999995</v>
      </c>
      <c r="BK15" s="26">
        <f t="shared" si="15"/>
        <v>38.795000000000002</v>
      </c>
      <c r="BL15" s="26">
        <f t="shared" si="15"/>
        <v>38.019100000000002</v>
      </c>
      <c r="BM15" s="26">
        <f t="shared" si="15"/>
        <v>37.243200000000002</v>
      </c>
      <c r="BN15" s="26">
        <f t="shared" si="15"/>
        <v>36.467300000000002</v>
      </c>
      <c r="BO15" s="26">
        <f t="shared" si="15"/>
        <v>35.691400000000002</v>
      </c>
      <c r="BP15" s="26">
        <f t="shared" si="15"/>
        <v>34.915500000000009</v>
      </c>
      <c r="BQ15" s="26">
        <f t="shared" si="15"/>
        <v>34.139600000000009</v>
      </c>
      <c r="BR15" s="26">
        <f t="shared" si="15"/>
        <v>33.363700000000009</v>
      </c>
      <c r="BS15" s="26">
        <f t="shared" ref="BS15:CE15" si="16">BS53</f>
        <v>32.587800000000016</v>
      </c>
      <c r="BT15" s="26">
        <f t="shared" si="16"/>
        <v>31.811900000000016</v>
      </c>
      <c r="BU15" s="26">
        <f t="shared" si="16"/>
        <v>31.036000000000016</v>
      </c>
      <c r="BV15" s="26">
        <f t="shared" si="16"/>
        <v>30.260100000000016</v>
      </c>
      <c r="BW15" s="26">
        <f t="shared" si="16"/>
        <v>29.484200000000019</v>
      </c>
      <c r="BX15" s="26">
        <f t="shared" si="16"/>
        <v>28.708300000000023</v>
      </c>
      <c r="BY15" s="26">
        <f t="shared" si="16"/>
        <v>27.932400000000023</v>
      </c>
      <c r="BZ15" s="26">
        <f t="shared" si="16"/>
        <v>27.156500000000023</v>
      </c>
      <c r="CA15" s="26">
        <f t="shared" si="16"/>
        <v>26.380600000000026</v>
      </c>
      <c r="CB15" s="26">
        <f t="shared" si="16"/>
        <v>25.60470000000003</v>
      </c>
      <c r="CC15" s="26">
        <f t="shared" si="16"/>
        <v>24.82880000000003</v>
      </c>
      <c r="CD15" s="26">
        <f t="shared" si="16"/>
        <v>24.052900000000029</v>
      </c>
      <c r="CE15" s="26">
        <f t="shared" si="16"/>
        <v>23.277000000000033</v>
      </c>
    </row>
    <row r="17" spans="2:83" hidden="1" x14ac:dyDescent="0.25">
      <c r="B17" s="121"/>
      <c r="C17" s="18"/>
      <c r="D17" s="18"/>
      <c r="E17" s="18"/>
      <c r="W17" s="18"/>
      <c r="X17" s="18"/>
      <c r="Y17" s="18"/>
    </row>
    <row r="18" spans="2:83" hidden="1" x14ac:dyDescent="0.25">
      <c r="B18" s="121"/>
      <c r="C18" s="18"/>
      <c r="D18" s="18"/>
      <c r="E18" s="18"/>
      <c r="W18" s="18"/>
      <c r="X18" s="18"/>
      <c r="Y18" s="18"/>
    </row>
    <row r="19" spans="2:83" ht="14.4" hidden="1" customHeight="1" x14ac:dyDescent="0.25"/>
    <row r="20" spans="2:83" ht="14.4" customHeight="1" x14ac:dyDescent="0.25">
      <c r="B20" s="313" t="s">
        <v>312</v>
      </c>
      <c r="C20" s="314"/>
      <c r="E20" s="338"/>
      <c r="F20" s="336"/>
      <c r="G20" s="338"/>
      <c r="H20" s="336"/>
      <c r="I20" s="205"/>
      <c r="J20" s="205"/>
      <c r="K20" s="205"/>
      <c r="L20" s="205"/>
      <c r="M20" s="205"/>
      <c r="N20" s="205"/>
      <c r="O20" s="205"/>
      <c r="P20" s="205"/>
      <c r="Q20" s="205"/>
      <c r="R20" s="205"/>
      <c r="S20" s="205"/>
      <c r="T20" s="205"/>
      <c r="U20" s="205"/>
      <c r="V20" s="205"/>
      <c r="W20" s="80">
        <v>1990</v>
      </c>
      <c r="X20" s="80">
        <v>1991</v>
      </c>
      <c r="Y20" s="80">
        <v>1992</v>
      </c>
      <c r="Z20" s="80">
        <v>1993</v>
      </c>
      <c r="AA20" s="80">
        <v>1994</v>
      </c>
      <c r="AB20" s="80">
        <v>1995</v>
      </c>
      <c r="AC20" s="80">
        <v>1996</v>
      </c>
      <c r="AD20" s="80">
        <v>1997</v>
      </c>
      <c r="AE20" s="80">
        <v>1998</v>
      </c>
      <c r="AF20" s="80">
        <v>1999</v>
      </c>
      <c r="AG20" s="80">
        <v>2000</v>
      </c>
      <c r="AH20" s="80">
        <v>2001</v>
      </c>
      <c r="AI20" s="80">
        <v>2002</v>
      </c>
      <c r="AJ20" s="80">
        <v>2003</v>
      </c>
      <c r="AK20" s="80">
        <v>2004</v>
      </c>
      <c r="AL20" s="80">
        <v>2005</v>
      </c>
      <c r="AM20" s="80">
        <v>2006</v>
      </c>
      <c r="AN20" s="80">
        <v>2007</v>
      </c>
      <c r="AO20" s="80">
        <v>2008</v>
      </c>
      <c r="AP20" s="80">
        <v>2009</v>
      </c>
      <c r="AQ20" s="80">
        <v>2010</v>
      </c>
      <c r="AR20" s="80">
        <v>2011</v>
      </c>
      <c r="AS20" s="80">
        <v>2012</v>
      </c>
      <c r="AT20" s="80">
        <v>2013</v>
      </c>
      <c r="AU20" s="80">
        <v>2014</v>
      </c>
      <c r="AV20" s="80">
        <v>2015</v>
      </c>
      <c r="AW20" s="80">
        <v>2016</v>
      </c>
      <c r="AX20" s="80">
        <v>2017</v>
      </c>
      <c r="AY20" s="80">
        <v>2018</v>
      </c>
      <c r="AZ20" s="80">
        <v>2019</v>
      </c>
      <c r="BA20" s="80">
        <v>2020</v>
      </c>
      <c r="BB20" s="80">
        <v>2021</v>
      </c>
      <c r="BC20" s="80">
        <v>2022</v>
      </c>
      <c r="BD20" s="80">
        <v>2023</v>
      </c>
      <c r="BE20" s="80">
        <v>2024</v>
      </c>
      <c r="BF20" s="80">
        <v>2025</v>
      </c>
      <c r="BG20" s="80">
        <f t="shared" ref="BG20:CE20" si="17">BF20+1</f>
        <v>2026</v>
      </c>
      <c r="BH20" s="80">
        <f t="shared" si="17"/>
        <v>2027</v>
      </c>
      <c r="BI20" s="80">
        <f t="shared" si="17"/>
        <v>2028</v>
      </c>
      <c r="BJ20" s="80">
        <f t="shared" si="17"/>
        <v>2029</v>
      </c>
      <c r="BK20" s="80">
        <f t="shared" si="17"/>
        <v>2030</v>
      </c>
      <c r="BL20" s="80">
        <f t="shared" si="17"/>
        <v>2031</v>
      </c>
      <c r="BM20" s="80">
        <f t="shared" si="17"/>
        <v>2032</v>
      </c>
      <c r="BN20" s="80">
        <f t="shared" si="17"/>
        <v>2033</v>
      </c>
      <c r="BO20" s="80">
        <f t="shared" si="17"/>
        <v>2034</v>
      </c>
      <c r="BP20" s="80">
        <f t="shared" si="17"/>
        <v>2035</v>
      </c>
      <c r="BQ20" s="80">
        <f t="shared" si="17"/>
        <v>2036</v>
      </c>
      <c r="BR20" s="80">
        <f t="shared" si="17"/>
        <v>2037</v>
      </c>
      <c r="BS20" s="80">
        <f t="shared" si="17"/>
        <v>2038</v>
      </c>
      <c r="BT20" s="80">
        <f t="shared" si="17"/>
        <v>2039</v>
      </c>
      <c r="BU20" s="80">
        <f t="shared" si="17"/>
        <v>2040</v>
      </c>
      <c r="BV20" s="80">
        <f t="shared" si="17"/>
        <v>2041</v>
      </c>
      <c r="BW20" s="80">
        <f t="shared" si="17"/>
        <v>2042</v>
      </c>
      <c r="BX20" s="80">
        <f t="shared" si="17"/>
        <v>2043</v>
      </c>
      <c r="BY20" s="80">
        <f t="shared" si="17"/>
        <v>2044</v>
      </c>
      <c r="BZ20" s="80">
        <f t="shared" si="17"/>
        <v>2045</v>
      </c>
      <c r="CA20" s="80">
        <f t="shared" si="17"/>
        <v>2046</v>
      </c>
      <c r="CB20" s="80">
        <f t="shared" si="17"/>
        <v>2047</v>
      </c>
      <c r="CC20" s="80">
        <f t="shared" si="17"/>
        <v>2048</v>
      </c>
      <c r="CD20" s="80">
        <f t="shared" si="17"/>
        <v>2049</v>
      </c>
      <c r="CE20" s="80">
        <f t="shared" si="17"/>
        <v>2050</v>
      </c>
    </row>
    <row r="21" spans="2:83" s="56" customFormat="1" ht="11.4" customHeight="1" x14ac:dyDescent="0.25">
      <c r="B21" s="310" t="s">
        <v>82</v>
      </c>
      <c r="C21" s="311"/>
      <c r="E21" s="339"/>
      <c r="F21" s="336"/>
      <c r="G21" s="339"/>
      <c r="H21" s="336"/>
      <c r="I21" s="131"/>
      <c r="J21" s="131"/>
      <c r="K21" s="131"/>
      <c r="L21" s="131"/>
      <c r="M21" s="131"/>
      <c r="N21" s="131"/>
      <c r="O21" s="131"/>
      <c r="P21" s="131"/>
      <c r="Q21" s="131"/>
      <c r="R21" s="131"/>
      <c r="S21" s="131"/>
      <c r="T21" s="131"/>
      <c r="U21" s="131"/>
      <c r="V21" s="131"/>
    </row>
    <row r="22" spans="2:83" hidden="1" x14ac:dyDescent="0.25">
      <c r="B22" s="310"/>
      <c r="C22" s="311"/>
      <c r="E22" s="340"/>
      <c r="F22" s="336"/>
      <c r="G22" s="340"/>
      <c r="H22" s="336"/>
    </row>
    <row r="23" spans="2:83" x14ac:dyDescent="0.25">
      <c r="B23" s="306" t="s">
        <v>0</v>
      </c>
      <c r="C23" s="53" t="s">
        <v>6</v>
      </c>
      <c r="E23" s="34"/>
      <c r="F23" s="63"/>
      <c r="G23" s="34"/>
      <c r="H23" s="63"/>
      <c r="I23" s="16"/>
      <c r="J23" s="16"/>
      <c r="K23" s="16"/>
      <c r="L23" s="16"/>
      <c r="M23" s="16"/>
      <c r="N23" s="16"/>
      <c r="O23" s="16"/>
      <c r="P23" s="16"/>
      <c r="Q23" s="16"/>
      <c r="R23" s="16"/>
      <c r="S23" s="16"/>
      <c r="T23" s="16"/>
      <c r="U23" s="16"/>
      <c r="V23" s="16"/>
      <c r="W23" s="100">
        <f t="shared" ref="W23:BB23" ca="1" si="18">W73+W123</f>
        <v>27.041563558222496</v>
      </c>
      <c r="X23" s="100">
        <f t="shared" ca="1" si="18"/>
        <v>26.931342534250003</v>
      </c>
      <c r="Y23" s="100">
        <f t="shared" ca="1" si="18"/>
        <v>25.947390524999996</v>
      </c>
      <c r="Z23" s="100">
        <f t="shared" ca="1" si="18"/>
        <v>24.083324999999999</v>
      </c>
      <c r="AA23" s="100">
        <f t="shared" ca="1" si="18"/>
        <v>21.744808079166667</v>
      </c>
      <c r="AB23" s="100">
        <f t="shared" ca="1" si="18"/>
        <v>19.578927316666665</v>
      </c>
      <c r="AC23" s="100">
        <f t="shared" ca="1" si="18"/>
        <v>17.679105791666668</v>
      </c>
      <c r="AD23" s="100">
        <f t="shared" ca="1" si="18"/>
        <v>16.012094834166668</v>
      </c>
      <c r="AE23" s="100">
        <f t="shared" ca="1" si="18"/>
        <v>14.486460601666666</v>
      </c>
      <c r="AF23" s="100">
        <f t="shared" ca="1" si="18"/>
        <v>13.202279276666664</v>
      </c>
      <c r="AG23" s="100">
        <f t="shared" ca="1" si="18"/>
        <v>11.993022836666663</v>
      </c>
      <c r="AH23" s="100">
        <f t="shared" ca="1" si="18"/>
        <v>10.905912931666666</v>
      </c>
      <c r="AI23" s="100">
        <f t="shared" ca="1" si="18"/>
        <v>9.7488589858333317</v>
      </c>
      <c r="AJ23" s="100">
        <f t="shared" ca="1" si="18"/>
        <v>8.6267703083333327</v>
      </c>
      <c r="AK23" s="100">
        <f t="shared" ca="1" si="18"/>
        <v>7.6106092791458311</v>
      </c>
      <c r="AL23" s="100">
        <f t="shared" ca="1" si="18"/>
        <v>6.7248817224166668</v>
      </c>
      <c r="AM23" s="100">
        <f t="shared" ca="1" si="18"/>
        <v>5.982266909791667</v>
      </c>
      <c r="AN23" s="100">
        <f t="shared" ca="1" si="18"/>
        <v>5.2617368347541653</v>
      </c>
      <c r="AO23" s="100">
        <f t="shared" ca="1" si="18"/>
        <v>4.5469345158416656</v>
      </c>
      <c r="AP23" s="100">
        <f t="shared" ca="1" si="18"/>
        <v>3.8417823851749997</v>
      </c>
      <c r="AQ23" s="100">
        <f t="shared" ca="1" si="18"/>
        <v>3.1934136887041658</v>
      </c>
      <c r="AR23" s="100">
        <f t="shared" ca="1" si="18"/>
        <v>2.6045845133875001</v>
      </c>
      <c r="AS23" s="100">
        <f t="shared" ca="1" si="18"/>
        <v>2.0177960817583327</v>
      </c>
      <c r="AT23" s="100">
        <f t="shared" ca="1" si="18"/>
        <v>1.4270317660083329</v>
      </c>
      <c r="AU23" s="100">
        <f t="shared" si="18"/>
        <v>0</v>
      </c>
      <c r="AV23" s="100">
        <f t="shared" si="18"/>
        <v>0</v>
      </c>
      <c r="AW23" s="100">
        <f t="shared" si="18"/>
        <v>0</v>
      </c>
      <c r="AX23" s="100">
        <f t="shared" si="18"/>
        <v>0</v>
      </c>
      <c r="AY23" s="100">
        <f t="shared" si="18"/>
        <v>0</v>
      </c>
      <c r="AZ23" s="100">
        <f t="shared" si="18"/>
        <v>0</v>
      </c>
      <c r="BA23" s="100">
        <f t="shared" si="18"/>
        <v>0</v>
      </c>
      <c r="BB23" s="100">
        <f t="shared" si="18"/>
        <v>0</v>
      </c>
      <c r="BC23" s="100">
        <f t="shared" ref="BC23:CE23" si="19">BC73+BC123</f>
        <v>0</v>
      </c>
      <c r="BD23" s="100">
        <f t="shared" si="19"/>
        <v>0</v>
      </c>
      <c r="BE23" s="100">
        <f t="shared" si="19"/>
        <v>0</v>
      </c>
      <c r="BF23" s="100">
        <f t="shared" si="19"/>
        <v>0</v>
      </c>
      <c r="BG23" s="100">
        <f t="shared" si="19"/>
        <v>0</v>
      </c>
      <c r="BH23" s="100">
        <f t="shared" si="19"/>
        <v>0</v>
      </c>
      <c r="BI23" s="100">
        <f t="shared" si="19"/>
        <v>0</v>
      </c>
      <c r="BJ23" s="100">
        <f t="shared" si="19"/>
        <v>0</v>
      </c>
      <c r="BK23" s="100">
        <f t="shared" si="19"/>
        <v>0</v>
      </c>
      <c r="BL23" s="100">
        <f t="shared" si="19"/>
        <v>0</v>
      </c>
      <c r="BM23" s="100">
        <f t="shared" si="19"/>
        <v>0</v>
      </c>
      <c r="BN23" s="100">
        <f t="shared" si="19"/>
        <v>0</v>
      </c>
      <c r="BO23" s="100">
        <f t="shared" si="19"/>
        <v>0</v>
      </c>
      <c r="BP23" s="100">
        <f t="shared" si="19"/>
        <v>0</v>
      </c>
      <c r="BQ23" s="100">
        <f t="shared" si="19"/>
        <v>0</v>
      </c>
      <c r="BR23" s="100">
        <f t="shared" si="19"/>
        <v>0</v>
      </c>
      <c r="BS23" s="100">
        <f t="shared" si="19"/>
        <v>0</v>
      </c>
      <c r="BT23" s="100">
        <f t="shared" si="19"/>
        <v>0</v>
      </c>
      <c r="BU23" s="100">
        <f t="shared" si="19"/>
        <v>0</v>
      </c>
      <c r="BV23" s="100">
        <f t="shared" si="19"/>
        <v>0</v>
      </c>
      <c r="BW23" s="100">
        <f t="shared" si="19"/>
        <v>0</v>
      </c>
      <c r="BX23" s="100">
        <f t="shared" si="19"/>
        <v>0</v>
      </c>
      <c r="BY23" s="100">
        <f t="shared" si="19"/>
        <v>0</v>
      </c>
      <c r="BZ23" s="100">
        <f t="shared" si="19"/>
        <v>0</v>
      </c>
      <c r="CA23" s="100">
        <f t="shared" si="19"/>
        <v>0</v>
      </c>
      <c r="CB23" s="100">
        <f t="shared" si="19"/>
        <v>0</v>
      </c>
      <c r="CC23" s="100">
        <f t="shared" si="19"/>
        <v>0</v>
      </c>
      <c r="CD23" s="100">
        <f t="shared" si="19"/>
        <v>0</v>
      </c>
      <c r="CE23" s="100">
        <f t="shared" si="19"/>
        <v>0</v>
      </c>
    </row>
    <row r="24" spans="2:83" x14ac:dyDescent="0.25">
      <c r="B24" s="307"/>
      <c r="C24" s="54" t="s">
        <v>7</v>
      </c>
      <c r="E24" s="34"/>
      <c r="F24" s="63"/>
      <c r="G24" s="34"/>
      <c r="H24" s="63"/>
      <c r="I24" s="16"/>
      <c r="J24" s="16"/>
      <c r="K24" s="16"/>
      <c r="L24" s="16"/>
      <c r="M24" s="16"/>
      <c r="N24" s="16"/>
      <c r="O24" s="16"/>
      <c r="P24" s="16"/>
      <c r="Q24" s="16"/>
      <c r="R24" s="16"/>
      <c r="S24" s="16"/>
      <c r="T24" s="16"/>
      <c r="U24" s="16"/>
      <c r="V24" s="16"/>
      <c r="W24" s="100">
        <f t="shared" ref="W24:BB24" ca="1" si="20">W74+W124</f>
        <v>28.990107549272143</v>
      </c>
      <c r="X24" s="100">
        <f t="shared" ca="1" si="20"/>
        <v>29.849834586878494</v>
      </c>
      <c r="Y24" s="100">
        <f t="shared" ca="1" si="20"/>
        <v>30.903169677194324</v>
      </c>
      <c r="Z24" s="100">
        <f t="shared" ca="1" si="20"/>
        <v>32.143086265148796</v>
      </c>
      <c r="AA24" s="100">
        <f t="shared" ca="1" si="20"/>
        <v>33.620293005170574</v>
      </c>
      <c r="AB24" s="100">
        <f t="shared" ca="1" si="20"/>
        <v>35.322958740175856</v>
      </c>
      <c r="AC24" s="100">
        <f t="shared" ca="1" si="20"/>
        <v>37.164742816676132</v>
      </c>
      <c r="AD24" s="100">
        <f t="shared" ca="1" si="20"/>
        <v>39.129556905604261</v>
      </c>
      <c r="AE24" s="100">
        <f t="shared" ca="1" si="20"/>
        <v>41.173388280746657</v>
      </c>
      <c r="AF24" s="100">
        <f t="shared" ca="1" si="20"/>
        <v>43.415300986666665</v>
      </c>
      <c r="AG24" s="100">
        <f t="shared" ca="1" si="20"/>
        <v>45.632313498666662</v>
      </c>
      <c r="AH24" s="100">
        <f t="shared" ca="1" si="20"/>
        <v>47.682976944000004</v>
      </c>
      <c r="AI24" s="100">
        <f t="shared" ca="1" si="20"/>
        <v>49.44260230399999</v>
      </c>
      <c r="AJ24" s="100">
        <f t="shared" ca="1" si="20"/>
        <v>51.40101490666666</v>
      </c>
      <c r="AK24" s="100">
        <f t="shared" ca="1" si="20"/>
        <v>53.370173562319458</v>
      </c>
      <c r="AL24" s="100">
        <f t="shared" ca="1" si="20"/>
        <v>54.866119278611194</v>
      </c>
      <c r="AM24" s="100">
        <f t="shared" ca="1" si="20"/>
        <v>54.914485692527983</v>
      </c>
      <c r="AN24" s="100">
        <f t="shared" ca="1" si="20"/>
        <v>53.315106558783036</v>
      </c>
      <c r="AO24" s="100">
        <f t="shared" ca="1" si="20"/>
        <v>50.502259796170875</v>
      </c>
      <c r="AP24" s="100">
        <f t="shared" ca="1" si="20"/>
        <v>45.598446733569276</v>
      </c>
      <c r="AQ24" s="100">
        <f t="shared" ca="1" si="20"/>
        <v>37.780602717006822</v>
      </c>
      <c r="AR24" s="100">
        <f t="shared" ca="1" si="20"/>
        <v>27.364971440564048</v>
      </c>
      <c r="AS24" s="100">
        <f t="shared" ca="1" si="20"/>
        <v>16.578788199692582</v>
      </c>
      <c r="AT24" s="100">
        <f t="shared" ca="1" si="20"/>
        <v>8.5121574492709318</v>
      </c>
      <c r="AU24" s="100">
        <f t="shared" si="20"/>
        <v>0</v>
      </c>
      <c r="AV24" s="100">
        <f t="shared" si="20"/>
        <v>0</v>
      </c>
      <c r="AW24" s="100">
        <f t="shared" si="20"/>
        <v>0</v>
      </c>
      <c r="AX24" s="100">
        <f t="shared" si="20"/>
        <v>0</v>
      </c>
      <c r="AY24" s="100">
        <f t="shared" si="20"/>
        <v>0</v>
      </c>
      <c r="AZ24" s="100">
        <f t="shared" si="20"/>
        <v>0</v>
      </c>
      <c r="BA24" s="100">
        <f t="shared" si="20"/>
        <v>0</v>
      </c>
      <c r="BB24" s="100">
        <f t="shared" si="20"/>
        <v>0</v>
      </c>
      <c r="BC24" s="100">
        <f t="shared" ref="BC24:CE24" si="21">BC74+BC124</f>
        <v>0</v>
      </c>
      <c r="BD24" s="100">
        <f t="shared" si="21"/>
        <v>0</v>
      </c>
      <c r="BE24" s="100">
        <f t="shared" si="21"/>
        <v>0</v>
      </c>
      <c r="BF24" s="100">
        <f t="shared" si="21"/>
        <v>0</v>
      </c>
      <c r="BG24" s="100">
        <f t="shared" si="21"/>
        <v>0</v>
      </c>
      <c r="BH24" s="100">
        <f t="shared" si="21"/>
        <v>0</v>
      </c>
      <c r="BI24" s="100">
        <f t="shared" si="21"/>
        <v>0</v>
      </c>
      <c r="BJ24" s="100">
        <f t="shared" si="21"/>
        <v>0</v>
      </c>
      <c r="BK24" s="100">
        <f t="shared" si="21"/>
        <v>0</v>
      </c>
      <c r="BL24" s="100">
        <f t="shared" si="21"/>
        <v>0</v>
      </c>
      <c r="BM24" s="100">
        <f t="shared" si="21"/>
        <v>0</v>
      </c>
      <c r="BN24" s="100">
        <f t="shared" si="21"/>
        <v>0</v>
      </c>
      <c r="BO24" s="100">
        <f t="shared" si="21"/>
        <v>0</v>
      </c>
      <c r="BP24" s="100">
        <f t="shared" si="21"/>
        <v>0</v>
      </c>
      <c r="BQ24" s="100">
        <f t="shared" si="21"/>
        <v>0</v>
      </c>
      <c r="BR24" s="100">
        <f t="shared" si="21"/>
        <v>0</v>
      </c>
      <c r="BS24" s="100">
        <f t="shared" si="21"/>
        <v>0</v>
      </c>
      <c r="BT24" s="100">
        <f t="shared" si="21"/>
        <v>0</v>
      </c>
      <c r="BU24" s="100">
        <f t="shared" si="21"/>
        <v>0</v>
      </c>
      <c r="BV24" s="100">
        <f t="shared" si="21"/>
        <v>0</v>
      </c>
      <c r="BW24" s="100">
        <f t="shared" si="21"/>
        <v>0</v>
      </c>
      <c r="BX24" s="100">
        <f t="shared" si="21"/>
        <v>0</v>
      </c>
      <c r="BY24" s="100">
        <f t="shared" si="21"/>
        <v>0</v>
      </c>
      <c r="BZ24" s="100">
        <f t="shared" si="21"/>
        <v>0</v>
      </c>
      <c r="CA24" s="100">
        <f t="shared" si="21"/>
        <v>0</v>
      </c>
      <c r="CB24" s="100">
        <f t="shared" si="21"/>
        <v>0</v>
      </c>
      <c r="CC24" s="100">
        <f t="shared" si="21"/>
        <v>0</v>
      </c>
      <c r="CD24" s="100">
        <f t="shared" si="21"/>
        <v>0</v>
      </c>
      <c r="CE24" s="100">
        <f t="shared" si="21"/>
        <v>0</v>
      </c>
    </row>
    <row r="25" spans="2:83" x14ac:dyDescent="0.25">
      <c r="B25" s="307"/>
      <c r="C25" s="54" t="s">
        <v>8</v>
      </c>
      <c r="E25" s="34"/>
      <c r="F25" s="63"/>
      <c r="G25" s="34"/>
      <c r="H25" s="63"/>
      <c r="I25" s="16"/>
      <c r="J25" s="16"/>
      <c r="K25" s="16"/>
      <c r="L25" s="16"/>
      <c r="M25" s="16"/>
      <c r="N25" s="16"/>
      <c r="O25" s="16"/>
      <c r="P25" s="16"/>
      <c r="Q25" s="16"/>
      <c r="R25" s="16"/>
      <c r="S25" s="16"/>
      <c r="T25" s="16"/>
      <c r="U25" s="16"/>
      <c r="V25" s="16"/>
      <c r="W25" s="100">
        <f t="shared" ref="W25:BB25" ca="1" si="22">W75+W125</f>
        <v>28.080831692348408</v>
      </c>
      <c r="X25" s="100">
        <f t="shared" ca="1" si="22"/>
        <v>28.878966251993091</v>
      </c>
      <c r="Y25" s="100">
        <f t="shared" ca="1" si="22"/>
        <v>29.719629834879626</v>
      </c>
      <c r="Z25" s="100">
        <f t="shared" ca="1" si="22"/>
        <v>30.59797985038518</v>
      </c>
      <c r="AA25" s="100">
        <f t="shared" ca="1" si="22"/>
        <v>31.516825922355856</v>
      </c>
      <c r="AB25" s="100">
        <f t="shared" ca="1" si="22"/>
        <v>32.47995717802047</v>
      </c>
      <c r="AC25" s="100">
        <f t="shared" ca="1" si="22"/>
        <v>33.497009009840077</v>
      </c>
      <c r="AD25" s="100">
        <f t="shared" ca="1" si="22"/>
        <v>34.616000933983578</v>
      </c>
      <c r="AE25" s="100">
        <f t="shared" ca="1" si="22"/>
        <v>35.760616484654001</v>
      </c>
      <c r="AF25" s="100">
        <f t="shared" ca="1" si="22"/>
        <v>37.024366091736084</v>
      </c>
      <c r="AG25" s="100">
        <f t="shared" ca="1" si="22"/>
        <v>38.40318480135555</v>
      </c>
      <c r="AH25" s="100">
        <f t="shared" ca="1" si="22"/>
        <v>39.881375542566964</v>
      </c>
      <c r="AI25" s="100">
        <f t="shared" ca="1" si="22"/>
        <v>41.131901588387379</v>
      </c>
      <c r="AJ25" s="100">
        <f t="shared" ca="1" si="22"/>
        <v>42.340500367391115</v>
      </c>
      <c r="AK25" s="100">
        <f t="shared" ca="1" si="22"/>
        <v>43.685118485032682</v>
      </c>
      <c r="AL25" s="100">
        <f t="shared" ca="1" si="22"/>
        <v>45.48559466444722</v>
      </c>
      <c r="AM25" s="100">
        <f t="shared" ca="1" si="22"/>
        <v>47.72800814839939</v>
      </c>
      <c r="AN25" s="100">
        <f t="shared" ca="1" si="22"/>
        <v>50.4475756580796</v>
      </c>
      <c r="AO25" s="100">
        <f t="shared" ca="1" si="22"/>
        <v>53.912175496013994</v>
      </c>
      <c r="AP25" s="100">
        <f t="shared" ca="1" si="22"/>
        <v>58.786461947430801</v>
      </c>
      <c r="AQ25" s="100">
        <f t="shared" ca="1" si="22"/>
        <v>66.153098112521192</v>
      </c>
      <c r="AR25" s="100">
        <f t="shared" ca="1" si="22"/>
        <v>75.40327555431</v>
      </c>
      <c r="AS25" s="100">
        <f t="shared" ca="1" si="22"/>
        <v>84.392124861475196</v>
      </c>
      <c r="AT25" s="100">
        <f t="shared" ca="1" si="22"/>
        <v>91.591033997416773</v>
      </c>
      <c r="AU25" s="100">
        <f t="shared" si="22"/>
        <v>0</v>
      </c>
      <c r="AV25" s="100">
        <f t="shared" si="22"/>
        <v>0</v>
      </c>
      <c r="AW25" s="100">
        <f t="shared" si="22"/>
        <v>0</v>
      </c>
      <c r="AX25" s="100">
        <f t="shared" si="22"/>
        <v>0</v>
      </c>
      <c r="AY25" s="100">
        <f t="shared" si="22"/>
        <v>0</v>
      </c>
      <c r="AZ25" s="100">
        <f t="shared" si="22"/>
        <v>0</v>
      </c>
      <c r="BA25" s="100">
        <f t="shared" si="22"/>
        <v>0</v>
      </c>
      <c r="BB25" s="100">
        <f t="shared" si="22"/>
        <v>0</v>
      </c>
      <c r="BC25" s="100">
        <f t="shared" ref="BC25:CE25" si="23">BC75+BC125</f>
        <v>0</v>
      </c>
      <c r="BD25" s="100">
        <f t="shared" si="23"/>
        <v>0</v>
      </c>
      <c r="BE25" s="100">
        <f t="shared" si="23"/>
        <v>0</v>
      </c>
      <c r="BF25" s="100">
        <f t="shared" si="23"/>
        <v>0</v>
      </c>
      <c r="BG25" s="100">
        <f t="shared" si="23"/>
        <v>0</v>
      </c>
      <c r="BH25" s="100">
        <f t="shared" si="23"/>
        <v>0</v>
      </c>
      <c r="BI25" s="100">
        <f t="shared" si="23"/>
        <v>0</v>
      </c>
      <c r="BJ25" s="100">
        <f t="shared" si="23"/>
        <v>0</v>
      </c>
      <c r="BK25" s="100">
        <f t="shared" si="23"/>
        <v>0</v>
      </c>
      <c r="BL25" s="100">
        <f t="shared" si="23"/>
        <v>0</v>
      </c>
      <c r="BM25" s="100">
        <f t="shared" si="23"/>
        <v>0</v>
      </c>
      <c r="BN25" s="100">
        <f t="shared" si="23"/>
        <v>0</v>
      </c>
      <c r="BO25" s="100">
        <f t="shared" si="23"/>
        <v>0</v>
      </c>
      <c r="BP25" s="100">
        <f t="shared" si="23"/>
        <v>0</v>
      </c>
      <c r="BQ25" s="100">
        <f t="shared" si="23"/>
        <v>0</v>
      </c>
      <c r="BR25" s="100">
        <f t="shared" si="23"/>
        <v>0</v>
      </c>
      <c r="BS25" s="100">
        <f t="shared" si="23"/>
        <v>0</v>
      </c>
      <c r="BT25" s="100">
        <f t="shared" si="23"/>
        <v>0</v>
      </c>
      <c r="BU25" s="100">
        <f t="shared" si="23"/>
        <v>0</v>
      </c>
      <c r="BV25" s="100">
        <f t="shared" si="23"/>
        <v>0</v>
      </c>
      <c r="BW25" s="100">
        <f t="shared" si="23"/>
        <v>0</v>
      </c>
      <c r="BX25" s="100">
        <f t="shared" si="23"/>
        <v>0</v>
      </c>
      <c r="BY25" s="100">
        <f t="shared" si="23"/>
        <v>0</v>
      </c>
      <c r="BZ25" s="100">
        <f t="shared" si="23"/>
        <v>0</v>
      </c>
      <c r="CA25" s="100">
        <f t="shared" si="23"/>
        <v>0</v>
      </c>
      <c r="CB25" s="100">
        <f t="shared" si="23"/>
        <v>0</v>
      </c>
      <c r="CC25" s="100">
        <f t="shared" si="23"/>
        <v>0</v>
      </c>
      <c r="CD25" s="100">
        <f t="shared" si="23"/>
        <v>0</v>
      </c>
      <c r="CE25" s="100">
        <f t="shared" si="23"/>
        <v>0</v>
      </c>
    </row>
    <row r="26" spans="2:83" ht="13.2" customHeight="1" x14ac:dyDescent="0.25">
      <c r="B26" s="307"/>
      <c r="C26" s="54" t="s">
        <v>9</v>
      </c>
      <c r="E26" s="34"/>
      <c r="F26" s="63"/>
      <c r="G26" s="34"/>
      <c r="H26" s="63"/>
      <c r="I26" s="16"/>
      <c r="J26" s="16"/>
      <c r="K26" s="16"/>
      <c r="L26" s="16"/>
      <c r="M26" s="16"/>
      <c r="N26" s="16"/>
      <c r="O26" s="16"/>
      <c r="P26" s="16"/>
      <c r="Q26" s="16"/>
      <c r="R26" s="16"/>
      <c r="S26" s="16"/>
      <c r="T26" s="16"/>
      <c r="U26" s="16"/>
      <c r="V26" s="16"/>
      <c r="W26" s="100">
        <f t="shared" ref="W26:BB26" ca="1" si="24">W76+W126</f>
        <v>0</v>
      </c>
      <c r="X26" s="100">
        <f t="shared" ca="1" si="24"/>
        <v>0</v>
      </c>
      <c r="Y26" s="100">
        <f t="shared" ca="1" si="24"/>
        <v>0</v>
      </c>
      <c r="Z26" s="100">
        <f t="shared" ca="1" si="24"/>
        <v>0</v>
      </c>
      <c r="AA26" s="100">
        <f t="shared" ca="1" si="24"/>
        <v>0</v>
      </c>
      <c r="AB26" s="100">
        <f t="shared" ca="1" si="24"/>
        <v>0</v>
      </c>
      <c r="AC26" s="100">
        <f t="shared" ca="1" si="24"/>
        <v>0</v>
      </c>
      <c r="AD26" s="100">
        <f t="shared" ca="1" si="24"/>
        <v>0</v>
      </c>
      <c r="AE26" s="100">
        <f t="shared" ca="1" si="24"/>
        <v>0</v>
      </c>
      <c r="AF26" s="100">
        <f t="shared" ca="1" si="24"/>
        <v>0</v>
      </c>
      <c r="AG26" s="100">
        <f t="shared" ca="1" si="24"/>
        <v>0</v>
      </c>
      <c r="AH26" s="100">
        <f t="shared" ca="1" si="24"/>
        <v>0</v>
      </c>
      <c r="AI26" s="100">
        <f t="shared" ca="1" si="24"/>
        <v>0.23139178333333335</v>
      </c>
      <c r="AJ26" s="100">
        <f t="shared" ca="1" si="24"/>
        <v>0.75528997500000006</v>
      </c>
      <c r="AK26" s="100">
        <f t="shared" ca="1" si="24"/>
        <v>1.7251149311183331</v>
      </c>
      <c r="AL26" s="100">
        <f t="shared" ca="1" si="24"/>
        <v>3.062895224473333</v>
      </c>
      <c r="AM26" s="100">
        <f t="shared" ca="1" si="24"/>
        <v>4.8609365861833318</v>
      </c>
      <c r="AN26" s="100">
        <f t="shared" ca="1" si="24"/>
        <v>7.119239016248331</v>
      </c>
      <c r="AO26" s="100">
        <f t="shared" ca="1" si="24"/>
        <v>9.837802514668331</v>
      </c>
      <c r="AP26" s="100">
        <f t="shared" ca="1" si="24"/>
        <v>13.132113389724999</v>
      </c>
      <c r="AQ26" s="100">
        <f t="shared" ca="1" si="24"/>
        <v>17.080213344425001</v>
      </c>
      <c r="AR26" s="100">
        <f t="shared" ca="1" si="24"/>
        <v>21.243587012633331</v>
      </c>
      <c r="AS26" s="100">
        <f t="shared" ca="1" si="24"/>
        <v>25.433452117516659</v>
      </c>
      <c r="AT26" s="100">
        <f t="shared" ca="1" si="24"/>
        <v>28.899956645770803</v>
      </c>
      <c r="AU26" s="100">
        <f t="shared" si="24"/>
        <v>0</v>
      </c>
      <c r="AV26" s="100">
        <f t="shared" si="24"/>
        <v>0</v>
      </c>
      <c r="AW26" s="100">
        <f t="shared" si="24"/>
        <v>0</v>
      </c>
      <c r="AX26" s="100">
        <f t="shared" si="24"/>
        <v>0</v>
      </c>
      <c r="AY26" s="100">
        <f t="shared" si="24"/>
        <v>0</v>
      </c>
      <c r="AZ26" s="100">
        <f t="shared" si="24"/>
        <v>0</v>
      </c>
      <c r="BA26" s="100">
        <f t="shared" si="24"/>
        <v>0</v>
      </c>
      <c r="BB26" s="100">
        <f t="shared" si="24"/>
        <v>0</v>
      </c>
      <c r="BC26" s="100">
        <f t="shared" ref="BC26:CE26" si="25">BC76+BC126</f>
        <v>0</v>
      </c>
      <c r="BD26" s="100">
        <f t="shared" si="25"/>
        <v>0</v>
      </c>
      <c r="BE26" s="100">
        <f t="shared" si="25"/>
        <v>0</v>
      </c>
      <c r="BF26" s="100">
        <f t="shared" si="25"/>
        <v>0</v>
      </c>
      <c r="BG26" s="100">
        <f t="shared" si="25"/>
        <v>0</v>
      </c>
      <c r="BH26" s="100">
        <f t="shared" si="25"/>
        <v>0</v>
      </c>
      <c r="BI26" s="100">
        <f t="shared" si="25"/>
        <v>0</v>
      </c>
      <c r="BJ26" s="100">
        <f t="shared" si="25"/>
        <v>0</v>
      </c>
      <c r="BK26" s="100">
        <f t="shared" si="25"/>
        <v>0</v>
      </c>
      <c r="BL26" s="100">
        <f t="shared" si="25"/>
        <v>0</v>
      </c>
      <c r="BM26" s="100">
        <f t="shared" si="25"/>
        <v>0</v>
      </c>
      <c r="BN26" s="100">
        <f t="shared" si="25"/>
        <v>0</v>
      </c>
      <c r="BO26" s="100">
        <f t="shared" si="25"/>
        <v>0</v>
      </c>
      <c r="BP26" s="100">
        <f t="shared" si="25"/>
        <v>0</v>
      </c>
      <c r="BQ26" s="100">
        <f t="shared" si="25"/>
        <v>0</v>
      </c>
      <c r="BR26" s="100">
        <f t="shared" si="25"/>
        <v>0</v>
      </c>
      <c r="BS26" s="100">
        <f t="shared" si="25"/>
        <v>0</v>
      </c>
      <c r="BT26" s="100">
        <f t="shared" si="25"/>
        <v>0</v>
      </c>
      <c r="BU26" s="100">
        <f t="shared" si="25"/>
        <v>0</v>
      </c>
      <c r="BV26" s="100">
        <f t="shared" si="25"/>
        <v>0</v>
      </c>
      <c r="BW26" s="100">
        <f t="shared" si="25"/>
        <v>0</v>
      </c>
      <c r="BX26" s="100">
        <f t="shared" si="25"/>
        <v>0</v>
      </c>
      <c r="BY26" s="100">
        <f t="shared" si="25"/>
        <v>0</v>
      </c>
      <c r="BZ26" s="100">
        <f t="shared" si="25"/>
        <v>0</v>
      </c>
      <c r="CA26" s="100">
        <f t="shared" si="25"/>
        <v>0</v>
      </c>
      <c r="CB26" s="100">
        <f t="shared" si="25"/>
        <v>0</v>
      </c>
      <c r="CC26" s="100">
        <f t="shared" si="25"/>
        <v>0</v>
      </c>
      <c r="CD26" s="100">
        <f t="shared" si="25"/>
        <v>0</v>
      </c>
      <c r="CE26" s="100">
        <f t="shared" si="25"/>
        <v>0</v>
      </c>
    </row>
    <row r="27" spans="2:83" ht="24" x14ac:dyDescent="0.25">
      <c r="B27" s="307"/>
      <c r="C27" s="54" t="s">
        <v>10</v>
      </c>
      <c r="E27" s="34"/>
      <c r="F27" s="63"/>
      <c r="G27" s="34"/>
      <c r="H27" s="63"/>
      <c r="I27" s="16"/>
      <c r="J27" s="16"/>
      <c r="K27" s="16"/>
      <c r="L27" s="16"/>
      <c r="M27" s="16"/>
      <c r="N27" s="16"/>
      <c r="O27" s="16"/>
      <c r="P27" s="16"/>
      <c r="Q27" s="16"/>
      <c r="R27" s="16"/>
      <c r="S27" s="16"/>
      <c r="T27" s="16"/>
      <c r="U27" s="16"/>
      <c r="V27" s="16"/>
      <c r="W27" s="100">
        <f t="shared" ref="W27:BB27" ca="1" si="26">W77+W127</f>
        <v>3.3626301306430899</v>
      </c>
      <c r="X27" s="100">
        <f t="shared" ca="1" si="26"/>
        <v>3.4604601594258662</v>
      </c>
      <c r="Y27" s="100">
        <f t="shared" ca="1" si="26"/>
        <v>3.5698272983771817</v>
      </c>
      <c r="Z27" s="100">
        <f t="shared" ca="1" si="26"/>
        <v>3.6901513261620429</v>
      </c>
      <c r="AA27" s="100">
        <f t="shared" ca="1" si="26"/>
        <v>3.8250732156557139</v>
      </c>
      <c r="AB27" s="100">
        <f t="shared" ca="1" si="26"/>
        <v>3.978215439744035</v>
      </c>
      <c r="AC27" s="100">
        <f t="shared" ca="1" si="26"/>
        <v>4.1592188886433359</v>
      </c>
      <c r="AD27" s="100">
        <f t="shared" ca="1" si="26"/>
        <v>4.353247191854984</v>
      </c>
      <c r="AE27" s="100">
        <f t="shared" ca="1" si="26"/>
        <v>4.5602899055659645</v>
      </c>
      <c r="AF27" s="100">
        <f t="shared" ca="1" si="26"/>
        <v>4.7850140875987242</v>
      </c>
      <c r="AG27" s="100">
        <f t="shared" ca="1" si="26"/>
        <v>5.0359367827813664</v>
      </c>
      <c r="AH27" s="100">
        <f t="shared" ca="1" si="26"/>
        <v>5.2853311886488319</v>
      </c>
      <c r="AI27" s="100">
        <f t="shared" ca="1" si="26"/>
        <v>5.5260908201856003</v>
      </c>
      <c r="AJ27" s="100">
        <f t="shared" ca="1" si="26"/>
        <v>5.7545678035199996</v>
      </c>
      <c r="AK27" s="100">
        <f t="shared" ca="1" si="26"/>
        <v>5.9597668583520003</v>
      </c>
      <c r="AL27" s="100">
        <f t="shared" ca="1" si="26"/>
        <v>6.1016254846080002</v>
      </c>
      <c r="AM27" s="100">
        <f t="shared" ca="1" si="26"/>
        <v>6.1682807947200002</v>
      </c>
      <c r="AN27" s="100">
        <f t="shared" ca="1" si="26"/>
        <v>6.1666683470880006</v>
      </c>
      <c r="AO27" s="100">
        <f t="shared" ca="1" si="26"/>
        <v>6.1001160393119997</v>
      </c>
      <c r="AP27" s="100">
        <f t="shared" ca="1" si="26"/>
        <v>5.929032842774399</v>
      </c>
      <c r="AQ27" s="100">
        <f t="shared" ca="1" si="26"/>
        <v>5.6775356797055991</v>
      </c>
      <c r="AR27" s="100">
        <f t="shared" ca="1" si="26"/>
        <v>5.3059954668959994</v>
      </c>
      <c r="AS27" s="100">
        <f t="shared" ca="1" si="26"/>
        <v>4.850970674313599</v>
      </c>
      <c r="AT27" s="100">
        <f t="shared" ca="1" si="26"/>
        <v>4.3268801444063998</v>
      </c>
      <c r="AU27" s="100">
        <f t="shared" si="26"/>
        <v>0</v>
      </c>
      <c r="AV27" s="100">
        <f t="shared" si="26"/>
        <v>0</v>
      </c>
      <c r="AW27" s="100">
        <f t="shared" si="26"/>
        <v>0</v>
      </c>
      <c r="AX27" s="100">
        <f t="shared" si="26"/>
        <v>0</v>
      </c>
      <c r="AY27" s="100">
        <f t="shared" si="26"/>
        <v>0</v>
      </c>
      <c r="AZ27" s="100">
        <f t="shared" si="26"/>
        <v>0</v>
      </c>
      <c r="BA27" s="100">
        <f t="shared" si="26"/>
        <v>0</v>
      </c>
      <c r="BB27" s="100">
        <f t="shared" si="26"/>
        <v>0</v>
      </c>
      <c r="BC27" s="100">
        <f t="shared" ref="BC27:CE27" si="27">BC77+BC127</f>
        <v>0</v>
      </c>
      <c r="BD27" s="100">
        <f t="shared" si="27"/>
        <v>0</v>
      </c>
      <c r="BE27" s="100">
        <f t="shared" si="27"/>
        <v>0</v>
      </c>
      <c r="BF27" s="100">
        <f t="shared" si="27"/>
        <v>0</v>
      </c>
      <c r="BG27" s="100">
        <f t="shared" si="27"/>
        <v>0</v>
      </c>
      <c r="BH27" s="100">
        <f t="shared" si="27"/>
        <v>0</v>
      </c>
      <c r="BI27" s="100">
        <f t="shared" si="27"/>
        <v>0</v>
      </c>
      <c r="BJ27" s="100">
        <f t="shared" si="27"/>
        <v>0</v>
      </c>
      <c r="BK27" s="100">
        <f t="shared" si="27"/>
        <v>0</v>
      </c>
      <c r="BL27" s="100">
        <f t="shared" si="27"/>
        <v>0</v>
      </c>
      <c r="BM27" s="100">
        <f t="shared" si="27"/>
        <v>0</v>
      </c>
      <c r="BN27" s="100">
        <f t="shared" si="27"/>
        <v>0</v>
      </c>
      <c r="BO27" s="100">
        <f t="shared" si="27"/>
        <v>0</v>
      </c>
      <c r="BP27" s="100">
        <f t="shared" si="27"/>
        <v>0</v>
      </c>
      <c r="BQ27" s="100">
        <f t="shared" si="27"/>
        <v>0</v>
      </c>
      <c r="BR27" s="100">
        <f t="shared" si="27"/>
        <v>0</v>
      </c>
      <c r="BS27" s="100">
        <f t="shared" si="27"/>
        <v>0</v>
      </c>
      <c r="BT27" s="100">
        <f t="shared" si="27"/>
        <v>0</v>
      </c>
      <c r="BU27" s="100">
        <f t="shared" si="27"/>
        <v>0</v>
      </c>
      <c r="BV27" s="100">
        <f t="shared" si="27"/>
        <v>0</v>
      </c>
      <c r="BW27" s="100">
        <f t="shared" si="27"/>
        <v>0</v>
      </c>
      <c r="BX27" s="100">
        <f t="shared" si="27"/>
        <v>0</v>
      </c>
      <c r="BY27" s="100">
        <f t="shared" si="27"/>
        <v>0</v>
      </c>
      <c r="BZ27" s="100">
        <f t="shared" si="27"/>
        <v>0</v>
      </c>
      <c r="CA27" s="100">
        <f t="shared" si="27"/>
        <v>0</v>
      </c>
      <c r="CB27" s="100">
        <f t="shared" si="27"/>
        <v>0</v>
      </c>
      <c r="CC27" s="100">
        <f t="shared" si="27"/>
        <v>0</v>
      </c>
      <c r="CD27" s="100">
        <f t="shared" si="27"/>
        <v>0</v>
      </c>
      <c r="CE27" s="100">
        <f t="shared" si="27"/>
        <v>0</v>
      </c>
    </row>
    <row r="28" spans="2:83" x14ac:dyDescent="0.25">
      <c r="B28" s="307"/>
      <c r="C28" s="3" t="s">
        <v>75</v>
      </c>
      <c r="E28" s="34"/>
      <c r="F28" s="63"/>
      <c r="G28" s="34"/>
      <c r="H28" s="63"/>
      <c r="I28" s="17"/>
      <c r="J28" s="17"/>
      <c r="K28" s="17"/>
      <c r="L28" s="17"/>
      <c r="M28" s="17"/>
      <c r="N28" s="17"/>
      <c r="O28" s="17"/>
      <c r="P28" s="17"/>
      <c r="Q28" s="17"/>
      <c r="R28" s="17"/>
      <c r="S28" s="17"/>
      <c r="T28" s="17"/>
      <c r="U28" s="17"/>
      <c r="V28" s="17"/>
      <c r="W28" s="26">
        <f t="shared" ref="W28:CE28" ca="1" si="28">SUM(W23:W27)</f>
        <v>87.475132930486126</v>
      </c>
      <c r="X28" s="26">
        <f t="shared" ca="1" si="28"/>
        <v>89.120603532547449</v>
      </c>
      <c r="Y28" s="26">
        <f t="shared" ca="1" si="28"/>
        <v>90.14001733545112</v>
      </c>
      <c r="Z28" s="26">
        <f t="shared" ca="1" si="28"/>
        <v>90.514542441696022</v>
      </c>
      <c r="AA28" s="26">
        <f t="shared" ca="1" si="28"/>
        <v>90.707000222348825</v>
      </c>
      <c r="AB28" s="26">
        <f t="shared" ca="1" si="28"/>
        <v>91.360058674607032</v>
      </c>
      <c r="AC28" s="26">
        <f t="shared" ca="1" si="28"/>
        <v>92.500076506826204</v>
      </c>
      <c r="AD28" s="26">
        <f t="shared" ca="1" si="28"/>
        <v>94.110899865609497</v>
      </c>
      <c r="AE28" s="26">
        <f t="shared" ca="1" si="28"/>
        <v>95.980755272633289</v>
      </c>
      <c r="AF28" s="26">
        <f t="shared" ca="1" si="28"/>
        <v>98.426960442668147</v>
      </c>
      <c r="AG28" s="26">
        <f t="shared" ca="1" si="28"/>
        <v>101.06445791947024</v>
      </c>
      <c r="AH28" s="26">
        <f t="shared" ca="1" si="28"/>
        <v>103.75559660688245</v>
      </c>
      <c r="AI28" s="26">
        <f t="shared" ca="1" si="28"/>
        <v>106.08084548173964</v>
      </c>
      <c r="AJ28" s="26">
        <f t="shared" ca="1" si="28"/>
        <v>108.87814336091111</v>
      </c>
      <c r="AK28" s="26">
        <f t="shared" ca="1" si="28"/>
        <v>112.3507831159683</v>
      </c>
      <c r="AL28" s="26">
        <f t="shared" ca="1" si="28"/>
        <v>116.24111637455641</v>
      </c>
      <c r="AM28" s="26">
        <f t="shared" ca="1" si="28"/>
        <v>119.65397813162238</v>
      </c>
      <c r="AN28" s="26">
        <f t="shared" ca="1" si="28"/>
        <v>122.31032641495314</v>
      </c>
      <c r="AO28" s="26">
        <f t="shared" ca="1" si="28"/>
        <v>124.89928836200686</v>
      </c>
      <c r="AP28" s="26">
        <f t="shared" ca="1" si="28"/>
        <v>127.28783729867448</v>
      </c>
      <c r="AQ28" s="26">
        <f t="shared" ca="1" si="28"/>
        <v>129.88486354236278</v>
      </c>
      <c r="AR28" s="26">
        <f t="shared" ca="1" si="28"/>
        <v>131.92241398779089</v>
      </c>
      <c r="AS28" s="26">
        <f t="shared" ca="1" si="28"/>
        <v>133.27313193475638</v>
      </c>
      <c r="AT28" s="26">
        <f t="shared" ca="1" si="28"/>
        <v>134.75706000287326</v>
      </c>
      <c r="AU28" s="26">
        <f t="shared" si="28"/>
        <v>0</v>
      </c>
      <c r="AV28" s="26">
        <f t="shared" si="28"/>
        <v>0</v>
      </c>
      <c r="AW28" s="26">
        <f t="shared" si="28"/>
        <v>0</v>
      </c>
      <c r="AX28" s="26">
        <f t="shared" si="28"/>
        <v>0</v>
      </c>
      <c r="AY28" s="26">
        <f t="shared" si="28"/>
        <v>0</v>
      </c>
      <c r="AZ28" s="26">
        <f t="shared" si="28"/>
        <v>0</v>
      </c>
      <c r="BA28" s="26">
        <f t="shared" si="28"/>
        <v>0</v>
      </c>
      <c r="BB28" s="26">
        <f t="shared" si="28"/>
        <v>0</v>
      </c>
      <c r="BC28" s="26">
        <f t="shared" si="28"/>
        <v>0</v>
      </c>
      <c r="BD28" s="26">
        <f t="shared" si="28"/>
        <v>0</v>
      </c>
      <c r="BE28" s="26">
        <f t="shared" si="28"/>
        <v>0</v>
      </c>
      <c r="BF28" s="26">
        <f t="shared" si="28"/>
        <v>0</v>
      </c>
      <c r="BG28" s="26">
        <f t="shared" si="28"/>
        <v>0</v>
      </c>
      <c r="BH28" s="26">
        <f t="shared" si="28"/>
        <v>0</v>
      </c>
      <c r="BI28" s="26">
        <f t="shared" si="28"/>
        <v>0</v>
      </c>
      <c r="BJ28" s="26">
        <f t="shared" si="28"/>
        <v>0</v>
      </c>
      <c r="BK28" s="26">
        <f t="shared" si="28"/>
        <v>0</v>
      </c>
      <c r="BL28" s="26">
        <f t="shared" si="28"/>
        <v>0</v>
      </c>
      <c r="BM28" s="26">
        <f t="shared" si="28"/>
        <v>0</v>
      </c>
      <c r="BN28" s="26">
        <f t="shared" si="28"/>
        <v>0</v>
      </c>
      <c r="BO28" s="26">
        <f t="shared" si="28"/>
        <v>0</v>
      </c>
      <c r="BP28" s="26">
        <f t="shared" si="28"/>
        <v>0</v>
      </c>
      <c r="BQ28" s="26">
        <f t="shared" si="28"/>
        <v>0</v>
      </c>
      <c r="BR28" s="26">
        <f t="shared" si="28"/>
        <v>0</v>
      </c>
      <c r="BS28" s="26">
        <f t="shared" si="28"/>
        <v>0</v>
      </c>
      <c r="BT28" s="26">
        <f t="shared" si="28"/>
        <v>0</v>
      </c>
      <c r="BU28" s="26">
        <f t="shared" si="28"/>
        <v>0</v>
      </c>
      <c r="BV28" s="26">
        <f t="shared" si="28"/>
        <v>0</v>
      </c>
      <c r="BW28" s="26">
        <f t="shared" si="28"/>
        <v>0</v>
      </c>
      <c r="BX28" s="26">
        <f t="shared" si="28"/>
        <v>0</v>
      </c>
      <c r="BY28" s="26">
        <f t="shared" si="28"/>
        <v>0</v>
      </c>
      <c r="BZ28" s="26">
        <f t="shared" si="28"/>
        <v>0</v>
      </c>
      <c r="CA28" s="26">
        <f t="shared" si="28"/>
        <v>0</v>
      </c>
      <c r="CB28" s="26">
        <f t="shared" si="28"/>
        <v>0</v>
      </c>
      <c r="CC28" s="26">
        <f t="shared" si="28"/>
        <v>0</v>
      </c>
      <c r="CD28" s="26">
        <f t="shared" si="28"/>
        <v>0</v>
      </c>
      <c r="CE28" s="26">
        <f t="shared" si="28"/>
        <v>0</v>
      </c>
    </row>
    <row r="29" spans="2:83" x14ac:dyDescent="0.25">
      <c r="B29" s="307" t="s">
        <v>1</v>
      </c>
      <c r="C29" s="54" t="s">
        <v>11</v>
      </c>
      <c r="E29" s="34"/>
      <c r="F29" s="63"/>
      <c r="G29" s="34"/>
      <c r="H29" s="63"/>
      <c r="I29" s="16"/>
      <c r="J29" s="16"/>
      <c r="K29" s="16"/>
      <c r="L29" s="16"/>
      <c r="M29" s="16"/>
      <c r="N29" s="16"/>
      <c r="O29" s="16"/>
      <c r="P29" s="16"/>
      <c r="Q29" s="16"/>
      <c r="R29" s="16"/>
      <c r="S29" s="16"/>
      <c r="T29" s="16"/>
      <c r="U29" s="16"/>
      <c r="V29" s="16"/>
      <c r="W29" s="100">
        <f t="shared" ref="W29:BB29" ca="1" si="29">W79+W129</f>
        <v>0.9373264179716938</v>
      </c>
      <c r="X29" s="100">
        <f t="shared" ca="1" si="29"/>
        <v>1.0388349088574373</v>
      </c>
      <c r="Y29" s="100">
        <f t="shared" ca="1" si="29"/>
        <v>1.159538787619375</v>
      </c>
      <c r="Z29" s="100">
        <f t="shared" ca="1" si="29"/>
        <v>1.3195153195770832</v>
      </c>
      <c r="AA29" s="100">
        <f t="shared" ca="1" si="29"/>
        <v>1.5245355402708334</v>
      </c>
      <c r="AB29" s="100">
        <f t="shared" ca="1" si="29"/>
        <v>1.7850580077083333</v>
      </c>
      <c r="AC29" s="100">
        <f t="shared" ca="1" si="29"/>
        <v>2.0908885270833331</v>
      </c>
      <c r="AD29" s="100">
        <f t="shared" ca="1" si="29"/>
        <v>2.4460057708333331</v>
      </c>
      <c r="AE29" s="100">
        <f t="shared" ca="1" si="29"/>
        <v>2.8353027083333333</v>
      </c>
      <c r="AF29" s="100">
        <f t="shared" ca="1" si="29"/>
        <v>3.2451604166666668</v>
      </c>
      <c r="AG29" s="100">
        <f t="shared" ca="1" si="29"/>
        <v>3.6586874999999996</v>
      </c>
      <c r="AH29" s="100">
        <f t="shared" ca="1" si="29"/>
        <v>4.0762916666666671</v>
      </c>
      <c r="AI29" s="100">
        <f t="shared" ca="1" si="29"/>
        <v>4.4950833333333335</v>
      </c>
      <c r="AJ29" s="100">
        <f t="shared" ca="1" si="29"/>
        <v>4.917219403749999</v>
      </c>
      <c r="AK29" s="100">
        <f t="shared" ca="1" si="29"/>
        <v>5.4173833261166653</v>
      </c>
      <c r="AL29" s="100">
        <f t="shared" ca="1" si="29"/>
        <v>6.2534377607999989</v>
      </c>
      <c r="AM29" s="100">
        <f t="shared" ca="1" si="29"/>
        <v>7.479606125066665</v>
      </c>
      <c r="AN29" s="100">
        <f t="shared" ca="1" si="29"/>
        <v>9.1502466373833329</v>
      </c>
      <c r="AO29" s="100">
        <f t="shared" ca="1" si="29"/>
        <v>10.99166330405</v>
      </c>
      <c r="AP29" s="100">
        <f t="shared" ca="1" si="29"/>
        <v>12.962568395466668</v>
      </c>
      <c r="AQ29" s="100">
        <f t="shared" ca="1" si="29"/>
        <v>14.767595502133332</v>
      </c>
      <c r="AR29" s="100">
        <f t="shared" ca="1" si="29"/>
        <v>16.3097347613</v>
      </c>
      <c r="AS29" s="100">
        <f t="shared" ca="1" si="29"/>
        <v>17.427885595716667</v>
      </c>
      <c r="AT29" s="100">
        <f t="shared" ca="1" si="29"/>
        <v>18.178331081549999</v>
      </c>
      <c r="AU29" s="100">
        <f t="shared" si="29"/>
        <v>0</v>
      </c>
      <c r="AV29" s="100">
        <f t="shared" si="29"/>
        <v>0</v>
      </c>
      <c r="AW29" s="100">
        <f t="shared" si="29"/>
        <v>0</v>
      </c>
      <c r="AX29" s="100">
        <f t="shared" si="29"/>
        <v>0</v>
      </c>
      <c r="AY29" s="100">
        <f t="shared" si="29"/>
        <v>0</v>
      </c>
      <c r="AZ29" s="100">
        <f t="shared" si="29"/>
        <v>0</v>
      </c>
      <c r="BA29" s="100">
        <f t="shared" si="29"/>
        <v>0</v>
      </c>
      <c r="BB29" s="100">
        <f t="shared" si="29"/>
        <v>0</v>
      </c>
      <c r="BC29" s="100">
        <f t="shared" ref="BC29:CE29" si="30">BC79+BC129</f>
        <v>0</v>
      </c>
      <c r="BD29" s="100">
        <f t="shared" si="30"/>
        <v>0</v>
      </c>
      <c r="BE29" s="100">
        <f t="shared" si="30"/>
        <v>0</v>
      </c>
      <c r="BF29" s="100">
        <f t="shared" si="30"/>
        <v>0</v>
      </c>
      <c r="BG29" s="100">
        <f t="shared" si="30"/>
        <v>0</v>
      </c>
      <c r="BH29" s="100">
        <f t="shared" si="30"/>
        <v>0</v>
      </c>
      <c r="BI29" s="100">
        <f t="shared" si="30"/>
        <v>0</v>
      </c>
      <c r="BJ29" s="100">
        <f t="shared" si="30"/>
        <v>0</v>
      </c>
      <c r="BK29" s="100">
        <f t="shared" si="30"/>
        <v>0</v>
      </c>
      <c r="BL29" s="100">
        <f t="shared" si="30"/>
        <v>0</v>
      </c>
      <c r="BM29" s="100">
        <f t="shared" si="30"/>
        <v>0</v>
      </c>
      <c r="BN29" s="100">
        <f t="shared" si="30"/>
        <v>0</v>
      </c>
      <c r="BO29" s="100">
        <f t="shared" si="30"/>
        <v>0</v>
      </c>
      <c r="BP29" s="100">
        <f t="shared" si="30"/>
        <v>0</v>
      </c>
      <c r="BQ29" s="100">
        <f t="shared" si="30"/>
        <v>0</v>
      </c>
      <c r="BR29" s="100">
        <f t="shared" si="30"/>
        <v>0</v>
      </c>
      <c r="BS29" s="100">
        <f t="shared" si="30"/>
        <v>0</v>
      </c>
      <c r="BT29" s="100">
        <f t="shared" si="30"/>
        <v>0</v>
      </c>
      <c r="BU29" s="100">
        <f t="shared" si="30"/>
        <v>0</v>
      </c>
      <c r="BV29" s="100">
        <f t="shared" si="30"/>
        <v>0</v>
      </c>
      <c r="BW29" s="100">
        <f t="shared" si="30"/>
        <v>0</v>
      </c>
      <c r="BX29" s="100">
        <f t="shared" si="30"/>
        <v>0</v>
      </c>
      <c r="BY29" s="100">
        <f t="shared" si="30"/>
        <v>0</v>
      </c>
      <c r="BZ29" s="100">
        <f t="shared" si="30"/>
        <v>0</v>
      </c>
      <c r="CA29" s="100">
        <f t="shared" si="30"/>
        <v>0</v>
      </c>
      <c r="CB29" s="100">
        <f t="shared" si="30"/>
        <v>0</v>
      </c>
      <c r="CC29" s="100">
        <f t="shared" si="30"/>
        <v>0</v>
      </c>
      <c r="CD29" s="100">
        <f t="shared" si="30"/>
        <v>0</v>
      </c>
      <c r="CE29" s="100">
        <f t="shared" si="30"/>
        <v>0</v>
      </c>
    </row>
    <row r="30" spans="2:83" x14ac:dyDescent="0.25">
      <c r="B30" s="307"/>
      <c r="C30" s="54" t="s">
        <v>12</v>
      </c>
      <c r="E30" s="34"/>
      <c r="F30" s="63"/>
      <c r="G30" s="34"/>
      <c r="H30" s="63"/>
      <c r="I30" s="16"/>
      <c r="J30" s="16"/>
      <c r="K30" s="16"/>
      <c r="L30" s="16"/>
      <c r="M30" s="16"/>
      <c r="N30" s="16"/>
      <c r="O30" s="16"/>
      <c r="P30" s="16"/>
      <c r="Q30" s="16"/>
      <c r="R30" s="16"/>
      <c r="S30" s="16"/>
      <c r="T30" s="16"/>
      <c r="U30" s="16"/>
      <c r="V30" s="16"/>
      <c r="W30" s="100">
        <f t="shared" ref="W30:BB30" ca="1" si="31">W80+W130</f>
        <v>2.0199443457494914</v>
      </c>
      <c r="X30" s="100">
        <f t="shared" ca="1" si="31"/>
        <v>2.2340535298244308</v>
      </c>
      <c r="Y30" s="100">
        <f t="shared" ca="1" si="31"/>
        <v>2.4544551432410313</v>
      </c>
      <c r="Z30" s="100">
        <f t="shared" ca="1" si="31"/>
        <v>2.6650470466463831</v>
      </c>
      <c r="AA30" s="100">
        <f t="shared" ca="1" si="31"/>
        <v>2.8738498383293143</v>
      </c>
      <c r="AB30" s="100">
        <f t="shared" ca="1" si="31"/>
        <v>3.0865901339584974</v>
      </c>
      <c r="AC30" s="100">
        <f t="shared" ca="1" si="31"/>
        <v>3.303691101990923</v>
      </c>
      <c r="AD30" s="100">
        <f t="shared" ca="1" si="31"/>
        <v>3.5400188638602845</v>
      </c>
      <c r="AE30" s="100">
        <f t="shared" ca="1" si="31"/>
        <v>3.7919727722706864</v>
      </c>
      <c r="AF30" s="100">
        <f t="shared" ca="1" si="31"/>
        <v>4.0736269340044657</v>
      </c>
      <c r="AG30" s="100">
        <f t="shared" ca="1" si="31"/>
        <v>4.3782445298753334</v>
      </c>
      <c r="AH30" s="100">
        <f t="shared" ca="1" si="31"/>
        <v>4.6961543648799999</v>
      </c>
      <c r="AI30" s="100">
        <f t="shared" ca="1" si="31"/>
        <v>5.0074805058666669</v>
      </c>
      <c r="AJ30" s="100">
        <f t="shared" ca="1" si="31"/>
        <v>5.3293880750000007</v>
      </c>
      <c r="AK30" s="100">
        <f t="shared" ca="1" si="31"/>
        <v>5.6861391263794339</v>
      </c>
      <c r="AL30" s="100">
        <f t="shared" ca="1" si="31"/>
        <v>6.0872062685177326</v>
      </c>
      <c r="AM30" s="100">
        <f t="shared" ca="1" si="31"/>
        <v>6.5352795762943341</v>
      </c>
      <c r="AN30" s="100">
        <f t="shared" ca="1" si="31"/>
        <v>7.0343370530425666</v>
      </c>
      <c r="AO30" s="100">
        <f t="shared" ca="1" si="31"/>
        <v>7.5953858432624335</v>
      </c>
      <c r="AP30" s="100">
        <f t="shared" ca="1" si="31"/>
        <v>8.1943553105461682</v>
      </c>
      <c r="AQ30" s="100">
        <f t="shared" ca="1" si="31"/>
        <v>8.7828175421272014</v>
      </c>
      <c r="AR30" s="100">
        <f t="shared" ca="1" si="31"/>
        <v>9.2342009089828654</v>
      </c>
      <c r="AS30" s="100">
        <f t="shared" ca="1" si="31"/>
        <v>9.5078143146261009</v>
      </c>
      <c r="AT30" s="100">
        <f t="shared" ca="1" si="31"/>
        <v>9.5915712687736328</v>
      </c>
      <c r="AU30" s="100">
        <f t="shared" si="31"/>
        <v>0</v>
      </c>
      <c r="AV30" s="100">
        <f t="shared" si="31"/>
        <v>0</v>
      </c>
      <c r="AW30" s="100">
        <f t="shared" si="31"/>
        <v>0</v>
      </c>
      <c r="AX30" s="100">
        <f t="shared" si="31"/>
        <v>0</v>
      </c>
      <c r="AY30" s="100">
        <f t="shared" si="31"/>
        <v>0</v>
      </c>
      <c r="AZ30" s="100">
        <f t="shared" si="31"/>
        <v>0</v>
      </c>
      <c r="BA30" s="100">
        <f t="shared" si="31"/>
        <v>0</v>
      </c>
      <c r="BB30" s="100">
        <f t="shared" si="31"/>
        <v>0</v>
      </c>
      <c r="BC30" s="100">
        <f t="shared" ref="BC30:CE30" si="32">BC80+BC130</f>
        <v>0</v>
      </c>
      <c r="BD30" s="100">
        <f t="shared" si="32"/>
        <v>0</v>
      </c>
      <c r="BE30" s="100">
        <f t="shared" si="32"/>
        <v>0</v>
      </c>
      <c r="BF30" s="100">
        <f t="shared" si="32"/>
        <v>0</v>
      </c>
      <c r="BG30" s="100">
        <f t="shared" si="32"/>
        <v>0</v>
      </c>
      <c r="BH30" s="100">
        <f t="shared" si="32"/>
        <v>0</v>
      </c>
      <c r="BI30" s="100">
        <f t="shared" si="32"/>
        <v>0</v>
      </c>
      <c r="BJ30" s="100">
        <f t="shared" si="32"/>
        <v>0</v>
      </c>
      <c r="BK30" s="100">
        <f t="shared" si="32"/>
        <v>0</v>
      </c>
      <c r="BL30" s="100">
        <f t="shared" si="32"/>
        <v>0</v>
      </c>
      <c r="BM30" s="100">
        <f t="shared" si="32"/>
        <v>0</v>
      </c>
      <c r="BN30" s="100">
        <f t="shared" si="32"/>
        <v>0</v>
      </c>
      <c r="BO30" s="100">
        <f t="shared" si="32"/>
        <v>0</v>
      </c>
      <c r="BP30" s="100">
        <f t="shared" si="32"/>
        <v>0</v>
      </c>
      <c r="BQ30" s="100">
        <f t="shared" si="32"/>
        <v>0</v>
      </c>
      <c r="BR30" s="100">
        <f t="shared" si="32"/>
        <v>0</v>
      </c>
      <c r="BS30" s="100">
        <f t="shared" si="32"/>
        <v>0</v>
      </c>
      <c r="BT30" s="100">
        <f t="shared" si="32"/>
        <v>0</v>
      </c>
      <c r="BU30" s="100">
        <f t="shared" si="32"/>
        <v>0</v>
      </c>
      <c r="BV30" s="100">
        <f t="shared" si="32"/>
        <v>0</v>
      </c>
      <c r="BW30" s="100">
        <f t="shared" si="32"/>
        <v>0</v>
      </c>
      <c r="BX30" s="100">
        <f t="shared" si="32"/>
        <v>0</v>
      </c>
      <c r="BY30" s="100">
        <f t="shared" si="32"/>
        <v>0</v>
      </c>
      <c r="BZ30" s="100">
        <f t="shared" si="32"/>
        <v>0</v>
      </c>
      <c r="CA30" s="100">
        <f t="shared" si="32"/>
        <v>0</v>
      </c>
      <c r="CB30" s="100">
        <f t="shared" si="32"/>
        <v>0</v>
      </c>
      <c r="CC30" s="100">
        <f t="shared" si="32"/>
        <v>0</v>
      </c>
      <c r="CD30" s="100">
        <f t="shared" si="32"/>
        <v>0</v>
      </c>
      <c r="CE30" s="100">
        <f t="shared" si="32"/>
        <v>0</v>
      </c>
    </row>
    <row r="31" spans="2:83" x14ac:dyDescent="0.25">
      <c r="B31" s="307"/>
      <c r="C31" s="3" t="s">
        <v>76</v>
      </c>
      <c r="E31" s="34"/>
      <c r="F31" s="63"/>
      <c r="G31" s="34"/>
      <c r="H31" s="63"/>
      <c r="I31" s="17"/>
      <c r="J31" s="17"/>
      <c r="K31" s="17"/>
      <c r="L31" s="17"/>
      <c r="M31" s="17"/>
      <c r="N31" s="17"/>
      <c r="O31" s="17"/>
      <c r="P31" s="17"/>
      <c r="Q31" s="17"/>
      <c r="R31" s="17"/>
      <c r="S31" s="17"/>
      <c r="T31" s="17"/>
      <c r="U31" s="17"/>
      <c r="V31" s="17"/>
      <c r="W31" s="26">
        <f t="shared" ref="W31:CE31" ca="1" si="33">W29+W30</f>
        <v>2.9572707637211852</v>
      </c>
      <c r="X31" s="26">
        <f t="shared" ca="1" si="33"/>
        <v>3.2728884386818682</v>
      </c>
      <c r="Y31" s="26">
        <f t="shared" ca="1" si="33"/>
        <v>3.6139939308604063</v>
      </c>
      <c r="Z31" s="26">
        <f t="shared" ca="1" si="33"/>
        <v>3.9845623662234662</v>
      </c>
      <c r="AA31" s="26">
        <f t="shared" ca="1" si="33"/>
        <v>4.3983853786001479</v>
      </c>
      <c r="AB31" s="26">
        <f t="shared" ca="1" si="33"/>
        <v>4.8716481416668307</v>
      </c>
      <c r="AC31" s="26">
        <f t="shared" ca="1" si="33"/>
        <v>5.394579629074256</v>
      </c>
      <c r="AD31" s="26">
        <f t="shared" ca="1" si="33"/>
        <v>5.9860246346936172</v>
      </c>
      <c r="AE31" s="26">
        <f t="shared" ca="1" si="33"/>
        <v>6.6272754806040197</v>
      </c>
      <c r="AF31" s="26">
        <f t="shared" ca="1" si="33"/>
        <v>7.3187873506711325</v>
      </c>
      <c r="AG31" s="26">
        <f t="shared" ca="1" si="33"/>
        <v>8.0369320298753326</v>
      </c>
      <c r="AH31" s="26">
        <f t="shared" ca="1" si="33"/>
        <v>8.7724460315466679</v>
      </c>
      <c r="AI31" s="26">
        <f t="shared" ca="1" si="33"/>
        <v>9.5025638392000005</v>
      </c>
      <c r="AJ31" s="26">
        <f t="shared" ca="1" si="33"/>
        <v>10.246607478750001</v>
      </c>
      <c r="AK31" s="26">
        <f t="shared" ca="1" si="33"/>
        <v>11.103522452496099</v>
      </c>
      <c r="AL31" s="26">
        <f t="shared" ca="1" si="33"/>
        <v>12.340644029317732</v>
      </c>
      <c r="AM31" s="26">
        <f t="shared" ca="1" si="33"/>
        <v>14.014885701360999</v>
      </c>
      <c r="AN31" s="26">
        <f t="shared" ca="1" si="33"/>
        <v>16.1845836904259</v>
      </c>
      <c r="AO31" s="26">
        <f t="shared" ca="1" si="33"/>
        <v>18.587049147312435</v>
      </c>
      <c r="AP31" s="26">
        <f t="shared" ca="1" si="33"/>
        <v>21.156923706012837</v>
      </c>
      <c r="AQ31" s="26">
        <f t="shared" ca="1" si="33"/>
        <v>23.550413044260534</v>
      </c>
      <c r="AR31" s="26">
        <f t="shared" ca="1" si="33"/>
        <v>25.543935670282863</v>
      </c>
      <c r="AS31" s="26">
        <f t="shared" ca="1" si="33"/>
        <v>26.93569991034277</v>
      </c>
      <c r="AT31" s="26">
        <f t="shared" ca="1" si="33"/>
        <v>27.769902350323633</v>
      </c>
      <c r="AU31" s="26">
        <f t="shared" si="33"/>
        <v>0</v>
      </c>
      <c r="AV31" s="26">
        <f t="shared" si="33"/>
        <v>0</v>
      </c>
      <c r="AW31" s="26">
        <f t="shared" si="33"/>
        <v>0</v>
      </c>
      <c r="AX31" s="26">
        <f t="shared" si="33"/>
        <v>0</v>
      </c>
      <c r="AY31" s="26">
        <f t="shared" si="33"/>
        <v>0</v>
      </c>
      <c r="AZ31" s="26">
        <f t="shared" si="33"/>
        <v>0</v>
      </c>
      <c r="BA31" s="26">
        <f t="shared" si="33"/>
        <v>0</v>
      </c>
      <c r="BB31" s="26">
        <f t="shared" si="33"/>
        <v>0</v>
      </c>
      <c r="BC31" s="26">
        <f t="shared" si="33"/>
        <v>0</v>
      </c>
      <c r="BD31" s="26">
        <f t="shared" si="33"/>
        <v>0</v>
      </c>
      <c r="BE31" s="26">
        <f t="shared" si="33"/>
        <v>0</v>
      </c>
      <c r="BF31" s="26">
        <f t="shared" si="33"/>
        <v>0</v>
      </c>
      <c r="BG31" s="26">
        <f t="shared" si="33"/>
        <v>0</v>
      </c>
      <c r="BH31" s="26">
        <f t="shared" si="33"/>
        <v>0</v>
      </c>
      <c r="BI31" s="26">
        <f t="shared" si="33"/>
        <v>0</v>
      </c>
      <c r="BJ31" s="26">
        <f t="shared" si="33"/>
        <v>0</v>
      </c>
      <c r="BK31" s="26">
        <f t="shared" si="33"/>
        <v>0</v>
      </c>
      <c r="BL31" s="26">
        <f t="shared" si="33"/>
        <v>0</v>
      </c>
      <c r="BM31" s="26">
        <f t="shared" si="33"/>
        <v>0</v>
      </c>
      <c r="BN31" s="26">
        <f t="shared" si="33"/>
        <v>0</v>
      </c>
      <c r="BO31" s="26">
        <f t="shared" si="33"/>
        <v>0</v>
      </c>
      <c r="BP31" s="26">
        <f t="shared" si="33"/>
        <v>0</v>
      </c>
      <c r="BQ31" s="26">
        <f t="shared" si="33"/>
        <v>0</v>
      </c>
      <c r="BR31" s="26">
        <f t="shared" si="33"/>
        <v>0</v>
      </c>
      <c r="BS31" s="26">
        <f t="shared" si="33"/>
        <v>0</v>
      </c>
      <c r="BT31" s="26">
        <f t="shared" si="33"/>
        <v>0</v>
      </c>
      <c r="BU31" s="26">
        <f t="shared" si="33"/>
        <v>0</v>
      </c>
      <c r="BV31" s="26">
        <f t="shared" si="33"/>
        <v>0</v>
      </c>
      <c r="BW31" s="26">
        <f t="shared" si="33"/>
        <v>0</v>
      </c>
      <c r="BX31" s="26">
        <f t="shared" si="33"/>
        <v>0</v>
      </c>
      <c r="BY31" s="26">
        <f t="shared" si="33"/>
        <v>0</v>
      </c>
      <c r="BZ31" s="26">
        <f t="shared" si="33"/>
        <v>0</v>
      </c>
      <c r="CA31" s="26">
        <f t="shared" si="33"/>
        <v>0</v>
      </c>
      <c r="CB31" s="26">
        <f t="shared" si="33"/>
        <v>0</v>
      </c>
      <c r="CC31" s="26">
        <f t="shared" si="33"/>
        <v>0</v>
      </c>
      <c r="CD31" s="26">
        <f t="shared" si="33"/>
        <v>0</v>
      </c>
      <c r="CE31" s="26">
        <f t="shared" si="33"/>
        <v>0</v>
      </c>
    </row>
    <row r="32" spans="2:83" ht="24" x14ac:dyDescent="0.25">
      <c r="B32" s="307" t="s">
        <v>73</v>
      </c>
      <c r="C32" s="54" t="s">
        <v>13</v>
      </c>
      <c r="E32" s="34"/>
      <c r="F32" s="63"/>
      <c r="G32" s="34"/>
      <c r="H32" s="63"/>
      <c r="I32" s="16"/>
      <c r="J32" s="16"/>
      <c r="K32" s="16"/>
      <c r="L32" s="16"/>
      <c r="M32" s="16"/>
      <c r="N32" s="16"/>
      <c r="O32" s="16"/>
      <c r="P32" s="16"/>
      <c r="Q32" s="16"/>
      <c r="R32" s="16"/>
      <c r="S32" s="16"/>
      <c r="T32" s="16"/>
      <c r="U32" s="16"/>
      <c r="V32" s="16"/>
      <c r="W32" s="100">
        <f t="shared" ref="W32:BB32" ca="1" si="34">W82+W132</f>
        <v>1.063173313141101</v>
      </c>
      <c r="X32" s="100">
        <f t="shared" ca="1" si="34"/>
        <v>1.3046865246759922</v>
      </c>
      <c r="Y32" s="100">
        <f t="shared" ca="1" si="34"/>
        <v>1.6283749435727772</v>
      </c>
      <c r="Z32" s="100">
        <f t="shared" ca="1" si="34"/>
        <v>2.0264724668547798</v>
      </c>
      <c r="AA32" s="100">
        <f t="shared" ca="1" si="34"/>
        <v>2.4885060354888342</v>
      </c>
      <c r="AB32" s="100">
        <f t="shared" ca="1" si="34"/>
        <v>3.0142484690125984</v>
      </c>
      <c r="AC32" s="100">
        <f t="shared" ca="1" si="34"/>
        <v>3.5745642449296584</v>
      </c>
      <c r="AD32" s="100">
        <f t="shared" ca="1" si="34"/>
        <v>4.1422908731574601</v>
      </c>
      <c r="AE32" s="100">
        <f t="shared" ca="1" si="34"/>
        <v>4.7162364272163568</v>
      </c>
      <c r="AF32" s="100">
        <f t="shared" ca="1" si="34"/>
        <v>5.2949225688779311</v>
      </c>
      <c r="AG32" s="100">
        <f t="shared" ca="1" si="34"/>
        <v>5.8767804603818137</v>
      </c>
      <c r="AH32" s="100">
        <f t="shared" ca="1" si="34"/>
        <v>6.4607297344738157</v>
      </c>
      <c r="AI32" s="100">
        <f t="shared" ca="1" si="34"/>
        <v>7.045023836067358</v>
      </c>
      <c r="AJ32" s="100">
        <f t="shared" ca="1" si="34"/>
        <v>7.6251866181631307</v>
      </c>
      <c r="AK32" s="100">
        <f t="shared" ca="1" si="34"/>
        <v>8.1937935914281042</v>
      </c>
      <c r="AL32" s="100">
        <f t="shared" ca="1" si="34"/>
        <v>8.7384439857957794</v>
      </c>
      <c r="AM32" s="100">
        <f t="shared" ca="1" si="34"/>
        <v>9.2443867928120316</v>
      </c>
      <c r="AN32" s="100">
        <f t="shared" ca="1" si="34"/>
        <v>9.6999285875578902</v>
      </c>
      <c r="AO32" s="100">
        <f t="shared" ca="1" si="34"/>
        <v>10.097292477221963</v>
      </c>
      <c r="AP32" s="100">
        <f t="shared" ca="1" si="34"/>
        <v>10.438002898148568</v>
      </c>
      <c r="AQ32" s="100">
        <f t="shared" ca="1" si="34"/>
        <v>10.713102510831503</v>
      </c>
      <c r="AR32" s="100">
        <f t="shared" ca="1" si="34"/>
        <v>10.919769021376769</v>
      </c>
      <c r="AS32" s="100">
        <f t="shared" ca="1" si="34"/>
        <v>11.105258244205205</v>
      </c>
      <c r="AT32" s="100">
        <f t="shared" ca="1" si="34"/>
        <v>11.402618786297298</v>
      </c>
      <c r="AU32" s="100">
        <f t="shared" si="34"/>
        <v>0</v>
      </c>
      <c r="AV32" s="100">
        <f t="shared" si="34"/>
        <v>0</v>
      </c>
      <c r="AW32" s="100">
        <f t="shared" si="34"/>
        <v>0</v>
      </c>
      <c r="AX32" s="100">
        <f t="shared" si="34"/>
        <v>0</v>
      </c>
      <c r="AY32" s="100">
        <f t="shared" si="34"/>
        <v>0</v>
      </c>
      <c r="AZ32" s="100">
        <f t="shared" si="34"/>
        <v>0</v>
      </c>
      <c r="BA32" s="100">
        <f t="shared" si="34"/>
        <v>0</v>
      </c>
      <c r="BB32" s="100">
        <f t="shared" si="34"/>
        <v>0</v>
      </c>
      <c r="BC32" s="100">
        <f t="shared" ref="BC32:CE32" si="35">BC82+BC132</f>
        <v>0</v>
      </c>
      <c r="BD32" s="100">
        <f t="shared" si="35"/>
        <v>0</v>
      </c>
      <c r="BE32" s="100">
        <f t="shared" si="35"/>
        <v>0</v>
      </c>
      <c r="BF32" s="100">
        <f t="shared" si="35"/>
        <v>0</v>
      </c>
      <c r="BG32" s="100">
        <f t="shared" si="35"/>
        <v>0</v>
      </c>
      <c r="BH32" s="100">
        <f t="shared" si="35"/>
        <v>0</v>
      </c>
      <c r="BI32" s="100">
        <f t="shared" si="35"/>
        <v>0</v>
      </c>
      <c r="BJ32" s="100">
        <f t="shared" si="35"/>
        <v>0</v>
      </c>
      <c r="BK32" s="100">
        <f t="shared" si="35"/>
        <v>0</v>
      </c>
      <c r="BL32" s="100">
        <f t="shared" si="35"/>
        <v>0</v>
      </c>
      <c r="BM32" s="100">
        <f t="shared" si="35"/>
        <v>0</v>
      </c>
      <c r="BN32" s="100">
        <f t="shared" si="35"/>
        <v>0</v>
      </c>
      <c r="BO32" s="100">
        <f t="shared" si="35"/>
        <v>0</v>
      </c>
      <c r="BP32" s="100">
        <f t="shared" si="35"/>
        <v>0</v>
      </c>
      <c r="BQ32" s="100">
        <f t="shared" si="35"/>
        <v>0</v>
      </c>
      <c r="BR32" s="100">
        <f t="shared" si="35"/>
        <v>0</v>
      </c>
      <c r="BS32" s="100">
        <f t="shared" si="35"/>
        <v>0</v>
      </c>
      <c r="BT32" s="100">
        <f t="shared" si="35"/>
        <v>0</v>
      </c>
      <c r="BU32" s="100">
        <f t="shared" si="35"/>
        <v>0</v>
      </c>
      <c r="BV32" s="100">
        <f t="shared" si="35"/>
        <v>0</v>
      </c>
      <c r="BW32" s="100">
        <f t="shared" si="35"/>
        <v>0</v>
      </c>
      <c r="BX32" s="100">
        <f t="shared" si="35"/>
        <v>0</v>
      </c>
      <c r="BY32" s="100">
        <f t="shared" si="35"/>
        <v>0</v>
      </c>
      <c r="BZ32" s="100">
        <f t="shared" si="35"/>
        <v>0</v>
      </c>
      <c r="CA32" s="100">
        <f t="shared" si="35"/>
        <v>0</v>
      </c>
      <c r="CB32" s="100">
        <f t="shared" si="35"/>
        <v>0</v>
      </c>
      <c r="CC32" s="100">
        <f t="shared" si="35"/>
        <v>0</v>
      </c>
      <c r="CD32" s="100">
        <f t="shared" si="35"/>
        <v>0</v>
      </c>
      <c r="CE32" s="100">
        <f t="shared" si="35"/>
        <v>0</v>
      </c>
    </row>
    <row r="33" spans="2:83" x14ac:dyDescent="0.25">
      <c r="B33" s="307"/>
      <c r="C33" s="54" t="s">
        <v>14</v>
      </c>
      <c r="E33" s="34"/>
      <c r="F33" s="63"/>
      <c r="G33" s="34"/>
      <c r="H33" s="63"/>
      <c r="I33" s="16"/>
      <c r="J33" s="16"/>
      <c r="K33" s="16"/>
      <c r="L33" s="16"/>
      <c r="M33" s="16"/>
      <c r="N33" s="16"/>
      <c r="O33" s="16"/>
      <c r="P33" s="16"/>
      <c r="Q33" s="16"/>
      <c r="R33" s="16"/>
      <c r="S33" s="16"/>
      <c r="T33" s="16"/>
      <c r="U33" s="16"/>
      <c r="V33" s="16"/>
      <c r="W33" s="100">
        <f t="shared" ref="W33:BB33" ca="1" si="36">W83+W133</f>
        <v>3.2775000000000003</v>
      </c>
      <c r="X33" s="100">
        <f t="shared" ca="1" si="36"/>
        <v>5.7375000000000007</v>
      </c>
      <c r="Y33" s="100">
        <f t="shared" ca="1" si="36"/>
        <v>10.125</v>
      </c>
      <c r="Z33" s="100">
        <f t="shared" ca="1" si="36"/>
        <v>15.458333333333332</v>
      </c>
      <c r="AA33" s="100">
        <f t="shared" ca="1" si="36"/>
        <v>19.333333333333332</v>
      </c>
      <c r="AB33" s="100">
        <f t="shared" ca="1" si="36"/>
        <v>21.416666666666668</v>
      </c>
      <c r="AC33" s="100">
        <f t="shared" ca="1" si="36"/>
        <v>22.333333333333332</v>
      </c>
      <c r="AD33" s="100">
        <f t="shared" ca="1" si="36"/>
        <v>22.5</v>
      </c>
      <c r="AE33" s="100">
        <f t="shared" ca="1" si="36"/>
        <v>22.5</v>
      </c>
      <c r="AF33" s="100">
        <f t="shared" ca="1" si="36"/>
        <v>22.5</v>
      </c>
      <c r="AG33" s="100">
        <f t="shared" ca="1" si="36"/>
        <v>22.5</v>
      </c>
      <c r="AH33" s="100">
        <f t="shared" ca="1" si="36"/>
        <v>22.5</v>
      </c>
      <c r="AI33" s="100">
        <f t="shared" ca="1" si="36"/>
        <v>22.5</v>
      </c>
      <c r="AJ33" s="100">
        <f t="shared" ca="1" si="36"/>
        <v>22.5</v>
      </c>
      <c r="AK33" s="100">
        <f t="shared" ca="1" si="36"/>
        <v>22.5</v>
      </c>
      <c r="AL33" s="100">
        <f t="shared" ca="1" si="36"/>
        <v>22.5</v>
      </c>
      <c r="AM33" s="100">
        <f t="shared" ca="1" si="36"/>
        <v>21.374999999999996</v>
      </c>
      <c r="AN33" s="100">
        <f t="shared" ca="1" si="36"/>
        <v>18.75</v>
      </c>
      <c r="AO33" s="100">
        <f t="shared" ca="1" si="36"/>
        <v>15.575000000000003</v>
      </c>
      <c r="AP33" s="100">
        <f t="shared" ca="1" si="36"/>
        <v>13.066666666666666</v>
      </c>
      <c r="AQ33" s="100">
        <f t="shared" ca="1" si="36"/>
        <v>11.7</v>
      </c>
      <c r="AR33" s="100">
        <f t="shared" ca="1" si="36"/>
        <v>10.783333333333333</v>
      </c>
      <c r="AS33" s="100">
        <f t="shared" ca="1" si="36"/>
        <v>10.191666666666666</v>
      </c>
      <c r="AT33" s="100">
        <f t="shared" ca="1" si="36"/>
        <v>9.7916666666666679</v>
      </c>
      <c r="AU33" s="100">
        <f t="shared" si="36"/>
        <v>0</v>
      </c>
      <c r="AV33" s="100">
        <f t="shared" si="36"/>
        <v>0</v>
      </c>
      <c r="AW33" s="100">
        <f t="shared" si="36"/>
        <v>0</v>
      </c>
      <c r="AX33" s="100">
        <f t="shared" si="36"/>
        <v>0</v>
      </c>
      <c r="AY33" s="100">
        <f t="shared" si="36"/>
        <v>0</v>
      </c>
      <c r="AZ33" s="100">
        <f t="shared" si="36"/>
        <v>0</v>
      </c>
      <c r="BA33" s="100">
        <f t="shared" si="36"/>
        <v>0</v>
      </c>
      <c r="BB33" s="100">
        <f t="shared" si="36"/>
        <v>0</v>
      </c>
      <c r="BC33" s="100">
        <f t="shared" ref="BC33:CE33" si="37">BC83+BC133</f>
        <v>0</v>
      </c>
      <c r="BD33" s="100">
        <f t="shared" si="37"/>
        <v>0</v>
      </c>
      <c r="BE33" s="100">
        <f t="shared" si="37"/>
        <v>0</v>
      </c>
      <c r="BF33" s="100">
        <f t="shared" si="37"/>
        <v>0</v>
      </c>
      <c r="BG33" s="100">
        <f t="shared" si="37"/>
        <v>0</v>
      </c>
      <c r="BH33" s="100">
        <f t="shared" si="37"/>
        <v>0</v>
      </c>
      <c r="BI33" s="100">
        <f t="shared" si="37"/>
        <v>0</v>
      </c>
      <c r="BJ33" s="100">
        <f t="shared" si="37"/>
        <v>0</v>
      </c>
      <c r="BK33" s="100">
        <f t="shared" si="37"/>
        <v>0</v>
      </c>
      <c r="BL33" s="100">
        <f t="shared" si="37"/>
        <v>0</v>
      </c>
      <c r="BM33" s="100">
        <f t="shared" si="37"/>
        <v>0</v>
      </c>
      <c r="BN33" s="100">
        <f t="shared" si="37"/>
        <v>0</v>
      </c>
      <c r="BO33" s="100">
        <f t="shared" si="37"/>
        <v>0</v>
      </c>
      <c r="BP33" s="100">
        <f t="shared" si="37"/>
        <v>0</v>
      </c>
      <c r="BQ33" s="100">
        <f t="shared" si="37"/>
        <v>0</v>
      </c>
      <c r="BR33" s="100">
        <f t="shared" si="37"/>
        <v>0</v>
      </c>
      <c r="BS33" s="100">
        <f t="shared" si="37"/>
        <v>0</v>
      </c>
      <c r="BT33" s="100">
        <f t="shared" si="37"/>
        <v>0</v>
      </c>
      <c r="BU33" s="100">
        <f t="shared" si="37"/>
        <v>0</v>
      </c>
      <c r="BV33" s="100">
        <f t="shared" si="37"/>
        <v>0</v>
      </c>
      <c r="BW33" s="100">
        <f t="shared" si="37"/>
        <v>0</v>
      </c>
      <c r="BX33" s="100">
        <f t="shared" si="37"/>
        <v>0</v>
      </c>
      <c r="BY33" s="100">
        <f t="shared" si="37"/>
        <v>0</v>
      </c>
      <c r="BZ33" s="100">
        <f t="shared" si="37"/>
        <v>0</v>
      </c>
      <c r="CA33" s="100">
        <f t="shared" si="37"/>
        <v>0</v>
      </c>
      <c r="CB33" s="100">
        <f t="shared" si="37"/>
        <v>0</v>
      </c>
      <c r="CC33" s="100">
        <f t="shared" si="37"/>
        <v>0</v>
      </c>
      <c r="CD33" s="100">
        <f t="shared" si="37"/>
        <v>0</v>
      </c>
      <c r="CE33" s="100">
        <f t="shared" si="37"/>
        <v>0</v>
      </c>
    </row>
    <row r="34" spans="2:83" x14ac:dyDescent="0.25">
      <c r="B34" s="307"/>
      <c r="C34" s="54" t="s">
        <v>15</v>
      </c>
      <c r="E34" s="34"/>
      <c r="F34" s="63"/>
      <c r="G34" s="34"/>
      <c r="H34" s="63"/>
      <c r="I34" s="16"/>
      <c r="J34" s="16"/>
      <c r="K34" s="16"/>
      <c r="L34" s="16"/>
      <c r="M34" s="16"/>
      <c r="N34" s="16"/>
      <c r="O34" s="16"/>
      <c r="P34" s="16"/>
      <c r="Q34" s="16"/>
      <c r="R34" s="16"/>
      <c r="S34" s="16"/>
      <c r="T34" s="16"/>
      <c r="U34" s="16"/>
      <c r="V34" s="16"/>
      <c r="W34" s="100">
        <f t="shared" ref="W34:BB34" ca="1" si="38">W84+W134</f>
        <v>3.4061195979989738</v>
      </c>
      <c r="X34" s="100">
        <f t="shared" ca="1" si="38"/>
        <v>3.6633193084440823</v>
      </c>
      <c r="Y34" s="100">
        <f t="shared" ca="1" si="38"/>
        <v>3.8234850617749809</v>
      </c>
      <c r="Z34" s="100">
        <f t="shared" ca="1" si="38"/>
        <v>3.8851103072012005</v>
      </c>
      <c r="AA34" s="100">
        <f t="shared" ca="1" si="38"/>
        <v>3.8928960994000006</v>
      </c>
      <c r="AB34" s="100">
        <f t="shared" ca="1" si="38"/>
        <v>3.8928960994000006</v>
      </c>
      <c r="AC34" s="100">
        <f t="shared" ca="1" si="38"/>
        <v>3.8928960994000006</v>
      </c>
      <c r="AD34" s="100">
        <f t="shared" ca="1" si="38"/>
        <v>3.8928960994000006</v>
      </c>
      <c r="AE34" s="100">
        <f t="shared" ca="1" si="38"/>
        <v>3.8928960994000006</v>
      </c>
      <c r="AF34" s="100">
        <f t="shared" ca="1" si="38"/>
        <v>3.8928960994000006</v>
      </c>
      <c r="AG34" s="100">
        <f t="shared" ca="1" si="38"/>
        <v>3.8928960994000006</v>
      </c>
      <c r="AH34" s="100">
        <f t="shared" ca="1" si="38"/>
        <v>3.8928960994000006</v>
      </c>
      <c r="AI34" s="100">
        <f t="shared" ca="1" si="38"/>
        <v>3.8928960994000006</v>
      </c>
      <c r="AJ34" s="100">
        <f t="shared" ca="1" si="38"/>
        <v>3.8928960994000006</v>
      </c>
      <c r="AK34" s="100">
        <f t="shared" ca="1" si="38"/>
        <v>3.8928960994000006</v>
      </c>
      <c r="AL34" s="100">
        <f t="shared" ca="1" si="38"/>
        <v>3.8928960994000006</v>
      </c>
      <c r="AM34" s="100">
        <f t="shared" ca="1" si="38"/>
        <v>3.8928960994000006</v>
      </c>
      <c r="AN34" s="100">
        <f t="shared" ca="1" si="38"/>
        <v>3.8928960994000006</v>
      </c>
      <c r="AO34" s="100">
        <f t="shared" ca="1" si="38"/>
        <v>3.8928960994000006</v>
      </c>
      <c r="AP34" s="100">
        <f t="shared" ca="1" si="38"/>
        <v>3.8993524902145729</v>
      </c>
      <c r="AQ34" s="100">
        <f t="shared" ca="1" si="38"/>
        <v>3.8846669105779683</v>
      </c>
      <c r="AR34" s="100">
        <f t="shared" ca="1" si="38"/>
        <v>3.8302142774533814</v>
      </c>
      <c r="AS34" s="100">
        <f t="shared" ca="1" si="38"/>
        <v>3.7055030460592207</v>
      </c>
      <c r="AT34" s="100">
        <f t="shared" ca="1" si="38"/>
        <v>3.5289796938753639</v>
      </c>
      <c r="AU34" s="100">
        <f t="shared" si="38"/>
        <v>0</v>
      </c>
      <c r="AV34" s="100">
        <f t="shared" si="38"/>
        <v>0</v>
      </c>
      <c r="AW34" s="100">
        <f t="shared" si="38"/>
        <v>0</v>
      </c>
      <c r="AX34" s="100">
        <f t="shared" si="38"/>
        <v>0</v>
      </c>
      <c r="AY34" s="100">
        <f t="shared" si="38"/>
        <v>0</v>
      </c>
      <c r="AZ34" s="100">
        <f t="shared" si="38"/>
        <v>0</v>
      </c>
      <c r="BA34" s="100">
        <f t="shared" si="38"/>
        <v>0</v>
      </c>
      <c r="BB34" s="100">
        <f t="shared" si="38"/>
        <v>0</v>
      </c>
      <c r="BC34" s="100">
        <f t="shared" ref="BC34:CE34" si="39">BC84+BC134</f>
        <v>0</v>
      </c>
      <c r="BD34" s="100">
        <f t="shared" si="39"/>
        <v>0</v>
      </c>
      <c r="BE34" s="100">
        <f t="shared" si="39"/>
        <v>0</v>
      </c>
      <c r="BF34" s="100">
        <f t="shared" si="39"/>
        <v>0</v>
      </c>
      <c r="BG34" s="100">
        <f t="shared" si="39"/>
        <v>0</v>
      </c>
      <c r="BH34" s="100">
        <f t="shared" si="39"/>
        <v>0</v>
      </c>
      <c r="BI34" s="100">
        <f t="shared" si="39"/>
        <v>0</v>
      </c>
      <c r="BJ34" s="100">
        <f t="shared" si="39"/>
        <v>0</v>
      </c>
      <c r="BK34" s="100">
        <f t="shared" si="39"/>
        <v>0</v>
      </c>
      <c r="BL34" s="100">
        <f t="shared" si="39"/>
        <v>0</v>
      </c>
      <c r="BM34" s="100">
        <f t="shared" si="39"/>
        <v>0</v>
      </c>
      <c r="BN34" s="100">
        <f t="shared" si="39"/>
        <v>0</v>
      </c>
      <c r="BO34" s="100">
        <f t="shared" si="39"/>
        <v>0</v>
      </c>
      <c r="BP34" s="100">
        <f t="shared" si="39"/>
        <v>0</v>
      </c>
      <c r="BQ34" s="100">
        <f t="shared" si="39"/>
        <v>0</v>
      </c>
      <c r="BR34" s="100">
        <f t="shared" si="39"/>
        <v>0</v>
      </c>
      <c r="BS34" s="100">
        <f t="shared" si="39"/>
        <v>0</v>
      </c>
      <c r="BT34" s="100">
        <f t="shared" si="39"/>
        <v>0</v>
      </c>
      <c r="BU34" s="100">
        <f t="shared" si="39"/>
        <v>0</v>
      </c>
      <c r="BV34" s="100">
        <f t="shared" si="39"/>
        <v>0</v>
      </c>
      <c r="BW34" s="100">
        <f t="shared" si="39"/>
        <v>0</v>
      </c>
      <c r="BX34" s="100">
        <f t="shared" si="39"/>
        <v>0</v>
      </c>
      <c r="BY34" s="100">
        <f t="shared" si="39"/>
        <v>0</v>
      </c>
      <c r="BZ34" s="100">
        <f t="shared" si="39"/>
        <v>0</v>
      </c>
      <c r="CA34" s="100">
        <f t="shared" si="39"/>
        <v>0</v>
      </c>
      <c r="CB34" s="100">
        <f t="shared" si="39"/>
        <v>0</v>
      </c>
      <c r="CC34" s="100">
        <f t="shared" si="39"/>
        <v>0</v>
      </c>
      <c r="CD34" s="100">
        <f t="shared" si="39"/>
        <v>0</v>
      </c>
      <c r="CE34" s="100">
        <f t="shared" si="39"/>
        <v>0</v>
      </c>
    </row>
    <row r="35" spans="2:83" x14ac:dyDescent="0.25">
      <c r="B35" s="307"/>
      <c r="C35" s="54" t="s">
        <v>16</v>
      </c>
      <c r="E35" s="34"/>
      <c r="F35" s="63"/>
      <c r="G35" s="34"/>
      <c r="H35" s="63"/>
      <c r="I35" s="16"/>
      <c r="J35" s="16"/>
      <c r="K35" s="16"/>
      <c r="L35" s="16"/>
      <c r="M35" s="16"/>
      <c r="N35" s="16"/>
      <c r="O35" s="16"/>
      <c r="P35" s="16"/>
      <c r="Q35" s="16"/>
      <c r="R35" s="16"/>
      <c r="S35" s="16"/>
      <c r="T35" s="16"/>
      <c r="U35" s="16"/>
      <c r="V35" s="16"/>
      <c r="W35" s="100">
        <f t="shared" ref="W35:BB35" ca="1" si="40">W85+W135</f>
        <v>0</v>
      </c>
      <c r="X35" s="100">
        <f t="shared" ca="1" si="40"/>
        <v>0</v>
      </c>
      <c r="Y35" s="100">
        <f t="shared" ca="1" si="40"/>
        <v>0</v>
      </c>
      <c r="Z35" s="100">
        <f t="shared" ca="1" si="40"/>
        <v>0</v>
      </c>
      <c r="AA35" s="100">
        <f t="shared" ca="1" si="40"/>
        <v>0</v>
      </c>
      <c r="AB35" s="100">
        <f t="shared" ca="1" si="40"/>
        <v>0</v>
      </c>
      <c r="AC35" s="100">
        <f t="shared" ca="1" si="40"/>
        <v>0</v>
      </c>
      <c r="AD35" s="100">
        <f t="shared" ca="1" si="40"/>
        <v>0</v>
      </c>
      <c r="AE35" s="100">
        <f t="shared" ca="1" si="40"/>
        <v>0</v>
      </c>
      <c r="AF35" s="100">
        <f t="shared" ca="1" si="40"/>
        <v>0</v>
      </c>
      <c r="AG35" s="100">
        <f t="shared" ca="1" si="40"/>
        <v>0</v>
      </c>
      <c r="AH35" s="100">
        <f t="shared" ca="1" si="40"/>
        <v>0</v>
      </c>
      <c r="AI35" s="100">
        <f t="shared" ca="1" si="40"/>
        <v>0</v>
      </c>
      <c r="AJ35" s="100">
        <f t="shared" ca="1" si="40"/>
        <v>0</v>
      </c>
      <c r="AK35" s="100">
        <f t="shared" ca="1" si="40"/>
        <v>0</v>
      </c>
      <c r="AL35" s="100">
        <f t="shared" ca="1" si="40"/>
        <v>0.1575</v>
      </c>
      <c r="AM35" s="100">
        <f t="shared" ca="1" si="40"/>
        <v>0.52499999999999991</v>
      </c>
      <c r="AN35" s="100">
        <f t="shared" ca="1" si="40"/>
        <v>1.2599999999999998</v>
      </c>
      <c r="AO35" s="100">
        <f t="shared" ca="1" si="40"/>
        <v>2.0999999999999996</v>
      </c>
      <c r="AP35" s="100">
        <f t="shared" ca="1" si="40"/>
        <v>2.9049999999999998</v>
      </c>
      <c r="AQ35" s="100">
        <f t="shared" ca="1" si="40"/>
        <v>3.395</v>
      </c>
      <c r="AR35" s="100">
        <f t="shared" ca="1" si="40"/>
        <v>3.6224999999999996</v>
      </c>
      <c r="AS35" s="100">
        <f t="shared" ca="1" si="40"/>
        <v>3.6750000000000003</v>
      </c>
      <c r="AT35" s="100">
        <f t="shared" ca="1" si="40"/>
        <v>3.6225000000000005</v>
      </c>
      <c r="AU35" s="100">
        <f t="shared" si="40"/>
        <v>0</v>
      </c>
      <c r="AV35" s="100">
        <f t="shared" si="40"/>
        <v>0</v>
      </c>
      <c r="AW35" s="100">
        <f t="shared" si="40"/>
        <v>0</v>
      </c>
      <c r="AX35" s="100">
        <f t="shared" si="40"/>
        <v>0</v>
      </c>
      <c r="AY35" s="100">
        <f t="shared" si="40"/>
        <v>0</v>
      </c>
      <c r="AZ35" s="100">
        <f t="shared" si="40"/>
        <v>0</v>
      </c>
      <c r="BA35" s="100">
        <f t="shared" si="40"/>
        <v>0</v>
      </c>
      <c r="BB35" s="100">
        <f t="shared" si="40"/>
        <v>0</v>
      </c>
      <c r="BC35" s="100">
        <f t="shared" ref="BC35:CE35" si="41">BC85+BC135</f>
        <v>0</v>
      </c>
      <c r="BD35" s="100">
        <f t="shared" si="41"/>
        <v>0</v>
      </c>
      <c r="BE35" s="100">
        <f t="shared" si="41"/>
        <v>0</v>
      </c>
      <c r="BF35" s="100">
        <f t="shared" si="41"/>
        <v>0</v>
      </c>
      <c r="BG35" s="100">
        <f t="shared" si="41"/>
        <v>0</v>
      </c>
      <c r="BH35" s="100">
        <f t="shared" si="41"/>
        <v>0</v>
      </c>
      <c r="BI35" s="100">
        <f t="shared" si="41"/>
        <v>0</v>
      </c>
      <c r="BJ35" s="100">
        <f t="shared" si="41"/>
        <v>0</v>
      </c>
      <c r="BK35" s="100">
        <f t="shared" si="41"/>
        <v>0</v>
      </c>
      <c r="BL35" s="100">
        <f t="shared" si="41"/>
        <v>0</v>
      </c>
      <c r="BM35" s="100">
        <f t="shared" si="41"/>
        <v>0</v>
      </c>
      <c r="BN35" s="100">
        <f t="shared" si="41"/>
        <v>0</v>
      </c>
      <c r="BO35" s="100">
        <f t="shared" si="41"/>
        <v>0</v>
      </c>
      <c r="BP35" s="100">
        <f t="shared" si="41"/>
        <v>0</v>
      </c>
      <c r="BQ35" s="100">
        <f t="shared" si="41"/>
        <v>0</v>
      </c>
      <c r="BR35" s="100">
        <f t="shared" si="41"/>
        <v>0</v>
      </c>
      <c r="BS35" s="100">
        <f t="shared" si="41"/>
        <v>0</v>
      </c>
      <c r="BT35" s="100">
        <f t="shared" si="41"/>
        <v>0</v>
      </c>
      <c r="BU35" s="100">
        <f t="shared" si="41"/>
        <v>0</v>
      </c>
      <c r="BV35" s="100">
        <f t="shared" si="41"/>
        <v>0</v>
      </c>
      <c r="BW35" s="100">
        <f t="shared" si="41"/>
        <v>0</v>
      </c>
      <c r="BX35" s="100">
        <f t="shared" si="41"/>
        <v>0</v>
      </c>
      <c r="BY35" s="100">
        <f t="shared" si="41"/>
        <v>0</v>
      </c>
      <c r="BZ35" s="100">
        <f t="shared" si="41"/>
        <v>0</v>
      </c>
      <c r="CA35" s="100">
        <f t="shared" si="41"/>
        <v>0</v>
      </c>
      <c r="CB35" s="100">
        <f t="shared" si="41"/>
        <v>0</v>
      </c>
      <c r="CC35" s="100">
        <f t="shared" si="41"/>
        <v>0</v>
      </c>
      <c r="CD35" s="100">
        <f t="shared" si="41"/>
        <v>0</v>
      </c>
      <c r="CE35" s="100">
        <f t="shared" si="41"/>
        <v>0</v>
      </c>
    </row>
    <row r="36" spans="2:83" ht="24" x14ac:dyDescent="0.25">
      <c r="B36" s="307"/>
      <c r="C36" s="54" t="s">
        <v>17</v>
      </c>
      <c r="E36" s="34"/>
      <c r="F36" s="63"/>
      <c r="G36" s="34"/>
      <c r="H36" s="63"/>
      <c r="I36" s="16"/>
      <c r="J36" s="16"/>
      <c r="K36" s="16"/>
      <c r="L36" s="16"/>
      <c r="M36" s="16"/>
      <c r="N36" s="16"/>
      <c r="O36" s="16"/>
      <c r="P36" s="16"/>
      <c r="Q36" s="16"/>
      <c r="R36" s="16"/>
      <c r="S36" s="16"/>
      <c r="T36" s="16"/>
      <c r="U36" s="16"/>
      <c r="V36" s="16"/>
      <c r="W36" s="100">
        <f t="shared" ref="W36:BB36" ca="1" si="42">W86+W136</f>
        <v>0</v>
      </c>
      <c r="X36" s="100">
        <f t="shared" ca="1" si="42"/>
        <v>0</v>
      </c>
      <c r="Y36" s="100">
        <f t="shared" ca="1" si="42"/>
        <v>0</v>
      </c>
      <c r="Z36" s="100">
        <f t="shared" ca="1" si="42"/>
        <v>0</v>
      </c>
      <c r="AA36" s="100">
        <f t="shared" ca="1" si="42"/>
        <v>0</v>
      </c>
      <c r="AB36" s="100">
        <f t="shared" ca="1" si="42"/>
        <v>0</v>
      </c>
      <c r="AC36" s="100">
        <f t="shared" ca="1" si="42"/>
        <v>0</v>
      </c>
      <c r="AD36" s="100">
        <f t="shared" ca="1" si="42"/>
        <v>0</v>
      </c>
      <c r="AE36" s="100">
        <f t="shared" ca="1" si="42"/>
        <v>0</v>
      </c>
      <c r="AF36" s="100">
        <f t="shared" ca="1" si="42"/>
        <v>0</v>
      </c>
      <c r="AG36" s="100">
        <f t="shared" ca="1" si="42"/>
        <v>0</v>
      </c>
      <c r="AH36" s="100">
        <f t="shared" ca="1" si="42"/>
        <v>0</v>
      </c>
      <c r="AI36" s="100">
        <f t="shared" ca="1" si="42"/>
        <v>0</v>
      </c>
      <c r="AJ36" s="100">
        <f t="shared" ca="1" si="42"/>
        <v>0</v>
      </c>
      <c r="AK36" s="100">
        <f t="shared" ca="1" si="42"/>
        <v>0</v>
      </c>
      <c r="AL36" s="100">
        <f t="shared" ca="1" si="42"/>
        <v>0</v>
      </c>
      <c r="AM36" s="100">
        <f t="shared" ca="1" si="42"/>
        <v>5.3999999999999999E-2</v>
      </c>
      <c r="AN36" s="100">
        <f t="shared" ca="1" si="42"/>
        <v>0.48600000000000004</v>
      </c>
      <c r="AO36" s="100">
        <f t="shared" ca="1" si="42"/>
        <v>1.7981999999999998</v>
      </c>
      <c r="AP36" s="100">
        <f t="shared" ca="1" si="42"/>
        <v>4.0517999999999992</v>
      </c>
      <c r="AQ36" s="100">
        <f t="shared" ca="1" si="42"/>
        <v>6.5322000000000005</v>
      </c>
      <c r="AR36" s="100">
        <f t="shared" ca="1" si="42"/>
        <v>8.6832000000000011</v>
      </c>
      <c r="AS36" s="100">
        <f t="shared" ca="1" si="42"/>
        <v>10.677599999999998</v>
      </c>
      <c r="AT36" s="100">
        <f t="shared" ca="1" si="42"/>
        <v>12.959999999999997</v>
      </c>
      <c r="AU36" s="100">
        <f t="shared" si="42"/>
        <v>0</v>
      </c>
      <c r="AV36" s="100">
        <f t="shared" si="42"/>
        <v>0</v>
      </c>
      <c r="AW36" s="100">
        <f t="shared" si="42"/>
        <v>0</v>
      </c>
      <c r="AX36" s="100">
        <f t="shared" si="42"/>
        <v>0</v>
      </c>
      <c r="AY36" s="100">
        <f t="shared" si="42"/>
        <v>0</v>
      </c>
      <c r="AZ36" s="100">
        <f t="shared" si="42"/>
        <v>0</v>
      </c>
      <c r="BA36" s="100">
        <f t="shared" si="42"/>
        <v>0</v>
      </c>
      <c r="BB36" s="100">
        <f t="shared" si="42"/>
        <v>0</v>
      </c>
      <c r="BC36" s="100">
        <f t="shared" ref="BC36:CE36" si="43">BC86+BC136</f>
        <v>0</v>
      </c>
      <c r="BD36" s="100">
        <f t="shared" si="43"/>
        <v>0</v>
      </c>
      <c r="BE36" s="100">
        <f t="shared" si="43"/>
        <v>0</v>
      </c>
      <c r="BF36" s="100">
        <f t="shared" si="43"/>
        <v>0</v>
      </c>
      <c r="BG36" s="100">
        <f t="shared" si="43"/>
        <v>0</v>
      </c>
      <c r="BH36" s="100">
        <f t="shared" si="43"/>
        <v>0</v>
      </c>
      <c r="BI36" s="100">
        <f t="shared" si="43"/>
        <v>0</v>
      </c>
      <c r="BJ36" s="100">
        <f t="shared" si="43"/>
        <v>0</v>
      </c>
      <c r="BK36" s="100">
        <f t="shared" si="43"/>
        <v>0</v>
      </c>
      <c r="BL36" s="100">
        <f t="shared" si="43"/>
        <v>0</v>
      </c>
      <c r="BM36" s="100">
        <f t="shared" si="43"/>
        <v>0</v>
      </c>
      <c r="BN36" s="100">
        <f t="shared" si="43"/>
        <v>0</v>
      </c>
      <c r="BO36" s="100">
        <f t="shared" si="43"/>
        <v>0</v>
      </c>
      <c r="BP36" s="100">
        <f t="shared" si="43"/>
        <v>0</v>
      </c>
      <c r="BQ36" s="100">
        <f t="shared" si="43"/>
        <v>0</v>
      </c>
      <c r="BR36" s="100">
        <f t="shared" si="43"/>
        <v>0</v>
      </c>
      <c r="BS36" s="100">
        <f t="shared" si="43"/>
        <v>0</v>
      </c>
      <c r="BT36" s="100">
        <f t="shared" si="43"/>
        <v>0</v>
      </c>
      <c r="BU36" s="100">
        <f t="shared" si="43"/>
        <v>0</v>
      </c>
      <c r="BV36" s="100">
        <f t="shared" si="43"/>
        <v>0</v>
      </c>
      <c r="BW36" s="100">
        <f t="shared" si="43"/>
        <v>0</v>
      </c>
      <c r="BX36" s="100">
        <f t="shared" si="43"/>
        <v>0</v>
      </c>
      <c r="BY36" s="100">
        <f t="shared" si="43"/>
        <v>0</v>
      </c>
      <c r="BZ36" s="100">
        <f t="shared" si="43"/>
        <v>0</v>
      </c>
      <c r="CA36" s="100">
        <f t="shared" si="43"/>
        <v>0</v>
      </c>
      <c r="CB36" s="100">
        <f t="shared" si="43"/>
        <v>0</v>
      </c>
      <c r="CC36" s="100">
        <f t="shared" si="43"/>
        <v>0</v>
      </c>
      <c r="CD36" s="100">
        <f t="shared" si="43"/>
        <v>0</v>
      </c>
      <c r="CE36" s="100">
        <f t="shared" si="43"/>
        <v>0</v>
      </c>
    </row>
    <row r="37" spans="2:83" ht="24" x14ac:dyDescent="0.25">
      <c r="B37" s="307"/>
      <c r="C37" s="54" t="s">
        <v>74</v>
      </c>
      <c r="E37" s="34"/>
      <c r="F37" s="63"/>
      <c r="G37" s="34"/>
      <c r="H37" s="63"/>
      <c r="I37" s="16"/>
      <c r="J37" s="16"/>
      <c r="K37" s="16"/>
      <c r="L37" s="16"/>
      <c r="M37" s="16"/>
      <c r="N37" s="16"/>
      <c r="O37" s="16"/>
      <c r="P37" s="16"/>
      <c r="Q37" s="16"/>
      <c r="R37" s="16"/>
      <c r="S37" s="16"/>
      <c r="T37" s="16"/>
      <c r="U37" s="16"/>
      <c r="V37" s="16"/>
      <c r="W37" s="100">
        <f t="shared" ref="W37:BB37" ca="1" si="44">W87+W137</f>
        <v>0</v>
      </c>
      <c r="X37" s="100">
        <f t="shared" ca="1" si="44"/>
        <v>0</v>
      </c>
      <c r="Y37" s="100">
        <f t="shared" ca="1" si="44"/>
        <v>1.1073691140750001E-3</v>
      </c>
      <c r="Z37" s="100">
        <f t="shared" ca="1" si="44"/>
        <v>9.5379545760784119E-3</v>
      </c>
      <c r="AA37" s="100">
        <f t="shared" ca="1" si="44"/>
        <v>3.9456284359632957E-2</v>
      </c>
      <c r="AB37" s="100">
        <f t="shared" ca="1" si="44"/>
        <v>0.11174529743114658</v>
      </c>
      <c r="AC37" s="100">
        <f t="shared" ca="1" si="44"/>
        <v>0.24318079278644769</v>
      </c>
      <c r="AD37" s="100">
        <f t="shared" ca="1" si="44"/>
        <v>0.43843246760945215</v>
      </c>
      <c r="AE37" s="100">
        <f t="shared" ca="1" si="44"/>
        <v>0.68905635687606115</v>
      </c>
      <c r="AF37" s="100">
        <f t="shared" ca="1" si="44"/>
        <v>0.98090034376786117</v>
      </c>
      <c r="AG37" s="100">
        <f t="shared" ca="1" si="44"/>
        <v>1.3006193190176827</v>
      </c>
      <c r="AH37" s="100">
        <f t="shared" ca="1" si="44"/>
        <v>1.6374265430513426</v>
      </c>
      <c r="AI37" s="100">
        <f t="shared" ca="1" si="44"/>
        <v>1.9835964708228961</v>
      </c>
      <c r="AJ37" s="100">
        <f t="shared" ca="1" si="44"/>
        <v>2.3356585688067524</v>
      </c>
      <c r="AK37" s="100">
        <f t="shared" ca="1" si="44"/>
        <v>2.6991516964987539</v>
      </c>
      <c r="AL37" s="100">
        <f t="shared" ca="1" si="44"/>
        <v>3.1044951936574781</v>
      </c>
      <c r="AM37" s="100">
        <f t="shared" ca="1" si="44"/>
        <v>3.609765409465258</v>
      </c>
      <c r="AN37" s="100">
        <f t="shared" ca="1" si="44"/>
        <v>4.2888054506989839</v>
      </c>
      <c r="AO37" s="100">
        <f t="shared" ca="1" si="44"/>
        <v>5.1706666513140753</v>
      </c>
      <c r="AP37" s="100">
        <f t="shared" ca="1" si="44"/>
        <v>6.2081154331782447</v>
      </c>
      <c r="AQ37" s="100">
        <f t="shared" ca="1" si="44"/>
        <v>7.2670634730235619</v>
      </c>
      <c r="AR37" s="100">
        <f t="shared" ca="1" si="44"/>
        <v>8.166067622804734</v>
      </c>
      <c r="AS37" s="100">
        <f t="shared" ca="1" si="44"/>
        <v>8.7485238894377115</v>
      </c>
      <c r="AT37" s="100">
        <f t="shared" ca="1" si="44"/>
        <v>8.7875054194185598</v>
      </c>
      <c r="AU37" s="100">
        <f t="shared" si="44"/>
        <v>0</v>
      </c>
      <c r="AV37" s="100">
        <f t="shared" si="44"/>
        <v>0</v>
      </c>
      <c r="AW37" s="100">
        <f t="shared" si="44"/>
        <v>0</v>
      </c>
      <c r="AX37" s="100">
        <f t="shared" si="44"/>
        <v>0</v>
      </c>
      <c r="AY37" s="100">
        <f t="shared" si="44"/>
        <v>0</v>
      </c>
      <c r="AZ37" s="100">
        <f t="shared" si="44"/>
        <v>0</v>
      </c>
      <c r="BA37" s="100">
        <f t="shared" si="44"/>
        <v>0</v>
      </c>
      <c r="BB37" s="100">
        <f t="shared" si="44"/>
        <v>0</v>
      </c>
      <c r="BC37" s="100">
        <f t="shared" ref="BC37:CE37" si="45">BC87+BC137</f>
        <v>0</v>
      </c>
      <c r="BD37" s="100">
        <f t="shared" si="45"/>
        <v>0</v>
      </c>
      <c r="BE37" s="100">
        <f t="shared" si="45"/>
        <v>0</v>
      </c>
      <c r="BF37" s="100">
        <f t="shared" si="45"/>
        <v>0</v>
      </c>
      <c r="BG37" s="100">
        <f t="shared" si="45"/>
        <v>0</v>
      </c>
      <c r="BH37" s="100">
        <f t="shared" si="45"/>
        <v>0</v>
      </c>
      <c r="BI37" s="100">
        <f t="shared" si="45"/>
        <v>0</v>
      </c>
      <c r="BJ37" s="100">
        <f t="shared" si="45"/>
        <v>0</v>
      </c>
      <c r="BK37" s="100">
        <f t="shared" si="45"/>
        <v>0</v>
      </c>
      <c r="BL37" s="100">
        <f t="shared" si="45"/>
        <v>0</v>
      </c>
      <c r="BM37" s="100">
        <f t="shared" si="45"/>
        <v>0</v>
      </c>
      <c r="BN37" s="100">
        <f t="shared" si="45"/>
        <v>0</v>
      </c>
      <c r="BO37" s="100">
        <f t="shared" si="45"/>
        <v>0</v>
      </c>
      <c r="BP37" s="100">
        <f t="shared" si="45"/>
        <v>0</v>
      </c>
      <c r="BQ37" s="100">
        <f t="shared" si="45"/>
        <v>0</v>
      </c>
      <c r="BR37" s="100">
        <f t="shared" si="45"/>
        <v>0</v>
      </c>
      <c r="BS37" s="100">
        <f t="shared" si="45"/>
        <v>0</v>
      </c>
      <c r="BT37" s="100">
        <f t="shared" si="45"/>
        <v>0</v>
      </c>
      <c r="BU37" s="100">
        <f t="shared" si="45"/>
        <v>0</v>
      </c>
      <c r="BV37" s="100">
        <f t="shared" si="45"/>
        <v>0</v>
      </c>
      <c r="BW37" s="100">
        <f t="shared" si="45"/>
        <v>0</v>
      </c>
      <c r="BX37" s="100">
        <f t="shared" si="45"/>
        <v>0</v>
      </c>
      <c r="BY37" s="100">
        <f t="shared" si="45"/>
        <v>0</v>
      </c>
      <c r="BZ37" s="100">
        <f t="shared" si="45"/>
        <v>0</v>
      </c>
      <c r="CA37" s="100">
        <f t="shared" si="45"/>
        <v>0</v>
      </c>
      <c r="CB37" s="100">
        <f t="shared" si="45"/>
        <v>0</v>
      </c>
      <c r="CC37" s="100">
        <f t="shared" si="45"/>
        <v>0</v>
      </c>
      <c r="CD37" s="100">
        <f t="shared" si="45"/>
        <v>0</v>
      </c>
      <c r="CE37" s="100">
        <f t="shared" si="45"/>
        <v>0</v>
      </c>
    </row>
    <row r="38" spans="2:83" x14ac:dyDescent="0.25">
      <c r="B38" s="307"/>
      <c r="C38" s="3" t="s">
        <v>77</v>
      </c>
      <c r="E38" s="34"/>
      <c r="F38" s="63"/>
      <c r="G38" s="34"/>
      <c r="H38" s="63"/>
      <c r="I38" s="17"/>
      <c r="J38" s="17"/>
      <c r="K38" s="17"/>
      <c r="L38" s="17"/>
      <c r="M38" s="17"/>
      <c r="N38" s="17"/>
      <c r="O38" s="17"/>
      <c r="P38" s="17"/>
      <c r="Q38" s="17"/>
      <c r="R38" s="17"/>
      <c r="S38" s="17"/>
      <c r="T38" s="17"/>
      <c r="U38" s="17"/>
      <c r="V38" s="17"/>
      <c r="W38" s="26">
        <f t="shared" ref="W38:CE38" ca="1" si="46">SUM(W32:W37)</f>
        <v>7.7467929111400746</v>
      </c>
      <c r="X38" s="26">
        <f t="shared" ca="1" si="46"/>
        <v>10.705505833120075</v>
      </c>
      <c r="Y38" s="26">
        <f t="shared" ca="1" si="46"/>
        <v>15.577967374461833</v>
      </c>
      <c r="Z38" s="26">
        <f t="shared" ca="1" si="46"/>
        <v>21.379454061965394</v>
      </c>
      <c r="AA38" s="26">
        <f t="shared" ca="1" si="46"/>
        <v>25.754191752581804</v>
      </c>
      <c r="AB38" s="26">
        <f t="shared" ca="1" si="46"/>
        <v>28.435556532510414</v>
      </c>
      <c r="AC38" s="26">
        <f t="shared" ca="1" si="46"/>
        <v>30.043974470449438</v>
      </c>
      <c r="AD38" s="26">
        <f t="shared" ca="1" si="46"/>
        <v>30.973619440166914</v>
      </c>
      <c r="AE38" s="26">
        <f t="shared" ca="1" si="46"/>
        <v>31.798188883492422</v>
      </c>
      <c r="AF38" s="26">
        <f t="shared" ca="1" si="46"/>
        <v>32.668719012045791</v>
      </c>
      <c r="AG38" s="26">
        <f t="shared" ca="1" si="46"/>
        <v>33.570295878799499</v>
      </c>
      <c r="AH38" s="26">
        <f t="shared" ca="1" si="46"/>
        <v>34.491052376925154</v>
      </c>
      <c r="AI38" s="26">
        <f t="shared" ca="1" si="46"/>
        <v>35.421516406290252</v>
      </c>
      <c r="AJ38" s="26">
        <f t="shared" ca="1" si="46"/>
        <v>36.353741286369882</v>
      </c>
      <c r="AK38" s="26">
        <f t="shared" ca="1" si="46"/>
        <v>37.285841387326855</v>
      </c>
      <c r="AL38" s="26">
        <f t="shared" ca="1" si="46"/>
        <v>38.393335278853257</v>
      </c>
      <c r="AM38" s="26">
        <f t="shared" ca="1" si="46"/>
        <v>38.701048301677289</v>
      </c>
      <c r="AN38" s="26">
        <f t="shared" ca="1" si="46"/>
        <v>38.377630137656865</v>
      </c>
      <c r="AO38" s="26">
        <f t="shared" ca="1" si="46"/>
        <v>38.634055227936045</v>
      </c>
      <c r="AP38" s="26">
        <f t="shared" ca="1" si="46"/>
        <v>40.56893748820805</v>
      </c>
      <c r="AQ38" s="26">
        <f t="shared" ca="1" si="46"/>
        <v>43.492032894433031</v>
      </c>
      <c r="AR38" s="26">
        <f t="shared" ca="1" si="46"/>
        <v>46.005084254968217</v>
      </c>
      <c r="AS38" s="26">
        <f t="shared" ca="1" si="46"/>
        <v>48.103551846368809</v>
      </c>
      <c r="AT38" s="26">
        <f t="shared" ca="1" si="46"/>
        <v>50.093270566257893</v>
      </c>
      <c r="AU38" s="26">
        <f t="shared" si="46"/>
        <v>0</v>
      </c>
      <c r="AV38" s="26">
        <f t="shared" si="46"/>
        <v>0</v>
      </c>
      <c r="AW38" s="26">
        <f t="shared" si="46"/>
        <v>0</v>
      </c>
      <c r="AX38" s="26">
        <f t="shared" si="46"/>
        <v>0</v>
      </c>
      <c r="AY38" s="26">
        <f t="shared" si="46"/>
        <v>0</v>
      </c>
      <c r="AZ38" s="26">
        <f t="shared" si="46"/>
        <v>0</v>
      </c>
      <c r="BA38" s="26">
        <f t="shared" si="46"/>
        <v>0</v>
      </c>
      <c r="BB38" s="26">
        <f t="shared" si="46"/>
        <v>0</v>
      </c>
      <c r="BC38" s="26">
        <f t="shared" si="46"/>
        <v>0</v>
      </c>
      <c r="BD38" s="26">
        <f t="shared" si="46"/>
        <v>0</v>
      </c>
      <c r="BE38" s="26">
        <f t="shared" si="46"/>
        <v>0</v>
      </c>
      <c r="BF38" s="26">
        <f t="shared" si="46"/>
        <v>0</v>
      </c>
      <c r="BG38" s="26">
        <f t="shared" si="46"/>
        <v>0</v>
      </c>
      <c r="BH38" s="26">
        <f t="shared" si="46"/>
        <v>0</v>
      </c>
      <c r="BI38" s="26">
        <f t="shared" si="46"/>
        <v>0</v>
      </c>
      <c r="BJ38" s="26">
        <f t="shared" si="46"/>
        <v>0</v>
      </c>
      <c r="BK38" s="26">
        <f t="shared" si="46"/>
        <v>0</v>
      </c>
      <c r="BL38" s="26">
        <f t="shared" si="46"/>
        <v>0</v>
      </c>
      <c r="BM38" s="26">
        <f t="shared" si="46"/>
        <v>0</v>
      </c>
      <c r="BN38" s="26">
        <f t="shared" si="46"/>
        <v>0</v>
      </c>
      <c r="BO38" s="26">
        <f t="shared" si="46"/>
        <v>0</v>
      </c>
      <c r="BP38" s="26">
        <f t="shared" si="46"/>
        <v>0</v>
      </c>
      <c r="BQ38" s="26">
        <f t="shared" si="46"/>
        <v>0</v>
      </c>
      <c r="BR38" s="26">
        <f t="shared" si="46"/>
        <v>0</v>
      </c>
      <c r="BS38" s="26">
        <f t="shared" si="46"/>
        <v>0</v>
      </c>
      <c r="BT38" s="26">
        <f t="shared" si="46"/>
        <v>0</v>
      </c>
      <c r="BU38" s="26">
        <f t="shared" si="46"/>
        <v>0</v>
      </c>
      <c r="BV38" s="26">
        <f t="shared" si="46"/>
        <v>0</v>
      </c>
      <c r="BW38" s="26">
        <f t="shared" si="46"/>
        <v>0</v>
      </c>
      <c r="BX38" s="26">
        <f t="shared" si="46"/>
        <v>0</v>
      </c>
      <c r="BY38" s="26">
        <f t="shared" si="46"/>
        <v>0</v>
      </c>
      <c r="BZ38" s="26">
        <f t="shared" si="46"/>
        <v>0</v>
      </c>
      <c r="CA38" s="26">
        <f t="shared" si="46"/>
        <v>0</v>
      </c>
      <c r="CB38" s="26">
        <f t="shared" si="46"/>
        <v>0</v>
      </c>
      <c r="CC38" s="26">
        <f t="shared" si="46"/>
        <v>0</v>
      </c>
      <c r="CD38" s="26">
        <f t="shared" si="46"/>
        <v>0</v>
      </c>
      <c r="CE38" s="26">
        <f t="shared" si="46"/>
        <v>0</v>
      </c>
    </row>
    <row r="39" spans="2:83" x14ac:dyDescent="0.25">
      <c r="B39" s="307" t="s">
        <v>3</v>
      </c>
      <c r="C39" s="54" t="s">
        <v>19</v>
      </c>
      <c r="E39" s="34"/>
      <c r="F39" s="63"/>
      <c r="G39" s="34"/>
      <c r="H39" s="63"/>
      <c r="I39" s="16"/>
      <c r="J39" s="16"/>
      <c r="K39" s="16"/>
      <c r="L39" s="16"/>
      <c r="M39" s="16"/>
      <c r="N39" s="16"/>
      <c r="O39" s="16"/>
      <c r="P39" s="16"/>
      <c r="Q39" s="16"/>
      <c r="R39" s="16"/>
      <c r="S39" s="16"/>
      <c r="T39" s="16"/>
      <c r="U39" s="16"/>
      <c r="V39" s="16"/>
      <c r="W39" s="100">
        <f t="shared" ref="W39:BB39" ca="1" si="47">W89+W139</f>
        <v>9.2991679548847728</v>
      </c>
      <c r="X39" s="100">
        <f t="shared" ca="1" si="47"/>
        <v>9.3230217594270854</v>
      </c>
      <c r="Y39" s="100">
        <f t="shared" ca="1" si="47"/>
        <v>9.2698584457019884</v>
      </c>
      <c r="Z39" s="100">
        <f t="shared" ca="1" si="47"/>
        <v>9.1644181073584132</v>
      </c>
      <c r="AA39" s="100">
        <f t="shared" ca="1" si="47"/>
        <v>9.0292437567107449</v>
      </c>
      <c r="AB39" s="100">
        <f t="shared" ca="1" si="47"/>
        <v>8.8902714709943922</v>
      </c>
      <c r="AC39" s="100">
        <f t="shared" ca="1" si="47"/>
        <v>8.7748014620890284</v>
      </c>
      <c r="AD39" s="100">
        <f t="shared" ca="1" si="47"/>
        <v>8.6862237621422214</v>
      </c>
      <c r="AE39" s="100">
        <f t="shared" ca="1" si="47"/>
        <v>8.6082769352471207</v>
      </c>
      <c r="AF39" s="100">
        <f t="shared" ca="1" si="47"/>
        <v>8.5273725415257982</v>
      </c>
      <c r="AG39" s="100">
        <f t="shared" ca="1" si="47"/>
        <v>8.4368264101758914</v>
      </c>
      <c r="AH39" s="100">
        <f t="shared" ca="1" si="47"/>
        <v>8.334175858481089</v>
      </c>
      <c r="AI39" s="100">
        <f t="shared" ca="1" si="47"/>
        <v>8.2217739349777172</v>
      </c>
      <c r="AJ39" s="100">
        <f t="shared" ca="1" si="47"/>
        <v>8.1046648431881092</v>
      </c>
      <c r="AK39" s="100">
        <f t="shared" ca="1" si="47"/>
        <v>7.9858536303245584</v>
      </c>
      <c r="AL39" s="100">
        <f t="shared" ca="1" si="47"/>
        <v>7.8636744495906443</v>
      </c>
      <c r="AM39" s="100">
        <f t="shared" ca="1" si="47"/>
        <v>7.7024661965959504</v>
      </c>
      <c r="AN39" s="100">
        <f t="shared" ca="1" si="47"/>
        <v>7.4342189209483553</v>
      </c>
      <c r="AO39" s="100">
        <f t="shared" ca="1" si="47"/>
        <v>6.8081349969845792</v>
      </c>
      <c r="AP39" s="100">
        <f t="shared" ca="1" si="47"/>
        <v>5.8056625387785132</v>
      </c>
      <c r="AQ39" s="100">
        <f t="shared" ca="1" si="47"/>
        <v>4.6644167029111063</v>
      </c>
      <c r="AR39" s="100">
        <f t="shared" ca="1" si="47"/>
        <v>3.7520596634515266</v>
      </c>
      <c r="AS39" s="100">
        <f t="shared" ca="1" si="47"/>
        <v>3.1950511659161998</v>
      </c>
      <c r="AT39" s="100">
        <f t="shared" ca="1" si="47"/>
        <v>2.5231496202179997</v>
      </c>
      <c r="AU39" s="100">
        <f t="shared" si="47"/>
        <v>0</v>
      </c>
      <c r="AV39" s="100">
        <f t="shared" si="47"/>
        <v>0</v>
      </c>
      <c r="AW39" s="100">
        <f t="shared" si="47"/>
        <v>0</v>
      </c>
      <c r="AX39" s="100">
        <f t="shared" si="47"/>
        <v>0</v>
      </c>
      <c r="AY39" s="100">
        <f t="shared" si="47"/>
        <v>0</v>
      </c>
      <c r="AZ39" s="100">
        <f t="shared" si="47"/>
        <v>0</v>
      </c>
      <c r="BA39" s="100">
        <f t="shared" si="47"/>
        <v>0</v>
      </c>
      <c r="BB39" s="100">
        <f t="shared" si="47"/>
        <v>0</v>
      </c>
      <c r="BC39" s="100">
        <f t="shared" ref="BC39:CE39" si="48">BC89+BC139</f>
        <v>0</v>
      </c>
      <c r="BD39" s="100">
        <f t="shared" si="48"/>
        <v>0</v>
      </c>
      <c r="BE39" s="100">
        <f t="shared" si="48"/>
        <v>0</v>
      </c>
      <c r="BF39" s="100">
        <f t="shared" si="48"/>
        <v>0</v>
      </c>
      <c r="BG39" s="100">
        <f t="shared" si="48"/>
        <v>0</v>
      </c>
      <c r="BH39" s="100">
        <f t="shared" si="48"/>
        <v>0</v>
      </c>
      <c r="BI39" s="100">
        <f t="shared" si="48"/>
        <v>0</v>
      </c>
      <c r="BJ39" s="100">
        <f t="shared" si="48"/>
        <v>0</v>
      </c>
      <c r="BK39" s="100">
        <f t="shared" si="48"/>
        <v>0</v>
      </c>
      <c r="BL39" s="100">
        <f t="shared" si="48"/>
        <v>0</v>
      </c>
      <c r="BM39" s="100">
        <f t="shared" si="48"/>
        <v>0</v>
      </c>
      <c r="BN39" s="100">
        <f t="shared" si="48"/>
        <v>0</v>
      </c>
      <c r="BO39" s="100">
        <f t="shared" si="48"/>
        <v>0</v>
      </c>
      <c r="BP39" s="100">
        <f t="shared" si="48"/>
        <v>0</v>
      </c>
      <c r="BQ39" s="100">
        <f t="shared" si="48"/>
        <v>0</v>
      </c>
      <c r="BR39" s="100">
        <f t="shared" si="48"/>
        <v>0</v>
      </c>
      <c r="BS39" s="100">
        <f t="shared" si="48"/>
        <v>0</v>
      </c>
      <c r="BT39" s="100">
        <f t="shared" si="48"/>
        <v>0</v>
      </c>
      <c r="BU39" s="100">
        <f t="shared" si="48"/>
        <v>0</v>
      </c>
      <c r="BV39" s="100">
        <f t="shared" si="48"/>
        <v>0</v>
      </c>
      <c r="BW39" s="100">
        <f t="shared" si="48"/>
        <v>0</v>
      </c>
      <c r="BX39" s="100">
        <f t="shared" si="48"/>
        <v>0</v>
      </c>
      <c r="BY39" s="100">
        <f t="shared" si="48"/>
        <v>0</v>
      </c>
      <c r="BZ39" s="100">
        <f t="shared" si="48"/>
        <v>0</v>
      </c>
      <c r="CA39" s="100">
        <f t="shared" si="48"/>
        <v>0</v>
      </c>
      <c r="CB39" s="100">
        <f t="shared" si="48"/>
        <v>0</v>
      </c>
      <c r="CC39" s="100">
        <f t="shared" si="48"/>
        <v>0</v>
      </c>
      <c r="CD39" s="100">
        <f t="shared" si="48"/>
        <v>0</v>
      </c>
      <c r="CE39" s="100">
        <f t="shared" si="48"/>
        <v>0</v>
      </c>
    </row>
    <row r="40" spans="2:83" ht="24" x14ac:dyDescent="0.25">
      <c r="B40" s="307"/>
      <c r="C40" s="54" t="s">
        <v>20</v>
      </c>
      <c r="E40" s="34"/>
      <c r="F40" s="63"/>
      <c r="G40" s="34"/>
      <c r="H40" s="63"/>
      <c r="I40" s="16"/>
      <c r="J40" s="16"/>
      <c r="K40" s="16"/>
      <c r="L40" s="16"/>
      <c r="M40" s="16"/>
      <c r="N40" s="16"/>
      <c r="O40" s="16"/>
      <c r="P40" s="16"/>
      <c r="Q40" s="16"/>
      <c r="R40" s="16"/>
      <c r="S40" s="16"/>
      <c r="T40" s="16"/>
      <c r="U40" s="16"/>
      <c r="V40" s="16"/>
      <c r="W40" s="100">
        <f t="shared" ref="W40:BB40" ca="1" si="49">W90+W140</f>
        <v>81.355398239999985</v>
      </c>
      <c r="X40" s="100">
        <f t="shared" ca="1" si="49"/>
        <v>81.487971448076522</v>
      </c>
      <c r="Y40" s="100">
        <f t="shared" ca="1" si="49"/>
        <v>81.100186344229513</v>
      </c>
      <c r="Z40" s="100">
        <f t="shared" ca="1" si="49"/>
        <v>80.596620673288314</v>
      </c>
      <c r="AA40" s="100">
        <f t="shared" ca="1" si="49"/>
        <v>80.093055002347128</v>
      </c>
      <c r="AB40" s="100">
        <f t="shared" ca="1" si="49"/>
        <v>79.589489331405971</v>
      </c>
      <c r="AC40" s="100">
        <f t="shared" ca="1" si="49"/>
        <v>79.085923660464772</v>
      </c>
      <c r="AD40" s="100">
        <f t="shared" ca="1" si="49"/>
        <v>78.582357989523601</v>
      </c>
      <c r="AE40" s="100">
        <f t="shared" ca="1" si="49"/>
        <v>78.078792318582401</v>
      </c>
      <c r="AF40" s="100">
        <f t="shared" ca="1" si="49"/>
        <v>77.575226647641216</v>
      </c>
      <c r="AG40" s="100">
        <f t="shared" ca="1" si="49"/>
        <v>77.071660976700045</v>
      </c>
      <c r="AH40" s="100">
        <f t="shared" ca="1" si="49"/>
        <v>76.56809530575886</v>
      </c>
      <c r="AI40" s="100">
        <f t="shared" ca="1" si="49"/>
        <v>76.064529634817688</v>
      </c>
      <c r="AJ40" s="100">
        <f t="shared" ca="1" si="49"/>
        <v>75.560963963876489</v>
      </c>
      <c r="AK40" s="100">
        <f t="shared" ca="1" si="49"/>
        <v>75.057398292935304</v>
      </c>
      <c r="AL40" s="100">
        <f t="shared" ca="1" si="49"/>
        <v>74.553832621994133</v>
      </c>
      <c r="AM40" s="100">
        <f t="shared" ca="1" si="49"/>
        <v>74.050266951052947</v>
      </c>
      <c r="AN40" s="100">
        <f t="shared" ca="1" si="49"/>
        <v>73.546701280111776</v>
      </c>
      <c r="AO40" s="100">
        <f t="shared" ca="1" si="49"/>
        <v>68.859185395694197</v>
      </c>
      <c r="AP40" s="100">
        <f t="shared" ca="1" si="49"/>
        <v>57.108274063200078</v>
      </c>
      <c r="AQ40" s="100">
        <f t="shared" ca="1" si="49"/>
        <v>42.763150782000025</v>
      </c>
      <c r="AR40" s="100">
        <f t="shared" ca="1" si="49"/>
        <v>29.614982930099998</v>
      </c>
      <c r="AS40" s="100">
        <f t="shared" ca="1" si="49"/>
        <v>19.045315078200002</v>
      </c>
      <c r="AT40" s="100">
        <f t="shared" ca="1" si="49"/>
        <v>11.1105</v>
      </c>
      <c r="AU40" s="100">
        <f t="shared" si="49"/>
        <v>0</v>
      </c>
      <c r="AV40" s="100">
        <f t="shared" si="49"/>
        <v>0</v>
      </c>
      <c r="AW40" s="100">
        <f t="shared" si="49"/>
        <v>0</v>
      </c>
      <c r="AX40" s="100">
        <f t="shared" si="49"/>
        <v>0</v>
      </c>
      <c r="AY40" s="100">
        <f t="shared" si="49"/>
        <v>0</v>
      </c>
      <c r="AZ40" s="100">
        <f t="shared" si="49"/>
        <v>0</v>
      </c>
      <c r="BA40" s="100">
        <f t="shared" si="49"/>
        <v>0</v>
      </c>
      <c r="BB40" s="100">
        <f t="shared" si="49"/>
        <v>0</v>
      </c>
      <c r="BC40" s="100">
        <f t="shared" ref="BC40:CE40" si="50">BC90+BC140</f>
        <v>0</v>
      </c>
      <c r="BD40" s="100">
        <f t="shared" si="50"/>
        <v>0</v>
      </c>
      <c r="BE40" s="100">
        <f t="shared" si="50"/>
        <v>0</v>
      </c>
      <c r="BF40" s="100">
        <f t="shared" si="50"/>
        <v>0</v>
      </c>
      <c r="BG40" s="100">
        <f t="shared" si="50"/>
        <v>0</v>
      </c>
      <c r="BH40" s="100">
        <f t="shared" si="50"/>
        <v>0</v>
      </c>
      <c r="BI40" s="100">
        <f t="shared" si="50"/>
        <v>0</v>
      </c>
      <c r="BJ40" s="100">
        <f t="shared" si="50"/>
        <v>0</v>
      </c>
      <c r="BK40" s="100">
        <f t="shared" si="50"/>
        <v>0</v>
      </c>
      <c r="BL40" s="100">
        <f t="shared" si="50"/>
        <v>0</v>
      </c>
      <c r="BM40" s="100">
        <f t="shared" si="50"/>
        <v>0</v>
      </c>
      <c r="BN40" s="100">
        <f t="shared" si="50"/>
        <v>0</v>
      </c>
      <c r="BO40" s="100">
        <f t="shared" si="50"/>
        <v>0</v>
      </c>
      <c r="BP40" s="100">
        <f t="shared" si="50"/>
        <v>0</v>
      </c>
      <c r="BQ40" s="100">
        <f t="shared" si="50"/>
        <v>0</v>
      </c>
      <c r="BR40" s="100">
        <f t="shared" si="50"/>
        <v>0</v>
      </c>
      <c r="BS40" s="100">
        <f t="shared" si="50"/>
        <v>0</v>
      </c>
      <c r="BT40" s="100">
        <f t="shared" si="50"/>
        <v>0</v>
      </c>
      <c r="BU40" s="100">
        <f t="shared" si="50"/>
        <v>0</v>
      </c>
      <c r="BV40" s="100">
        <f t="shared" si="50"/>
        <v>0</v>
      </c>
      <c r="BW40" s="100">
        <f t="shared" si="50"/>
        <v>0</v>
      </c>
      <c r="BX40" s="100">
        <f t="shared" si="50"/>
        <v>0</v>
      </c>
      <c r="BY40" s="100">
        <f t="shared" si="50"/>
        <v>0</v>
      </c>
      <c r="BZ40" s="100">
        <f t="shared" si="50"/>
        <v>0</v>
      </c>
      <c r="CA40" s="100">
        <f t="shared" si="50"/>
        <v>0</v>
      </c>
      <c r="CB40" s="100">
        <f t="shared" si="50"/>
        <v>0</v>
      </c>
      <c r="CC40" s="100">
        <f t="shared" si="50"/>
        <v>0</v>
      </c>
      <c r="CD40" s="100">
        <f t="shared" si="50"/>
        <v>0</v>
      </c>
      <c r="CE40" s="100">
        <f t="shared" si="50"/>
        <v>0</v>
      </c>
    </row>
    <row r="41" spans="2:83" x14ac:dyDescent="0.25">
      <c r="B41" s="307"/>
      <c r="C41" s="3" t="s">
        <v>78</v>
      </c>
      <c r="E41" s="34"/>
      <c r="F41" s="63"/>
      <c r="G41" s="34"/>
      <c r="H41" s="63"/>
      <c r="I41" s="17"/>
      <c r="J41" s="17"/>
      <c r="K41" s="17"/>
      <c r="L41" s="17"/>
      <c r="M41" s="17"/>
      <c r="N41" s="17"/>
      <c r="O41" s="17"/>
      <c r="P41" s="17"/>
      <c r="Q41" s="17"/>
      <c r="R41" s="17"/>
      <c r="S41" s="17"/>
      <c r="T41" s="17"/>
      <c r="U41" s="17"/>
      <c r="V41" s="17"/>
      <c r="W41" s="26">
        <f t="shared" ref="W41:CE41" ca="1" si="51">W39+W40</f>
        <v>90.654566194884751</v>
      </c>
      <c r="X41" s="26">
        <f t="shared" ca="1" si="51"/>
        <v>90.8109932075036</v>
      </c>
      <c r="Y41" s="26">
        <f t="shared" ca="1" si="51"/>
        <v>90.370044789931498</v>
      </c>
      <c r="Z41" s="26">
        <f t="shared" ca="1" si="51"/>
        <v>89.761038780646729</v>
      </c>
      <c r="AA41" s="26">
        <f t="shared" ca="1" si="51"/>
        <v>89.12229875905787</v>
      </c>
      <c r="AB41" s="26">
        <f t="shared" ca="1" si="51"/>
        <v>88.479760802400364</v>
      </c>
      <c r="AC41" s="26">
        <f t="shared" ca="1" si="51"/>
        <v>87.860725122553802</v>
      </c>
      <c r="AD41" s="26">
        <f t="shared" ca="1" si="51"/>
        <v>87.26858175166582</v>
      </c>
      <c r="AE41" s="26">
        <f t="shared" ca="1" si="51"/>
        <v>86.68706925382952</v>
      </c>
      <c r="AF41" s="26">
        <f t="shared" ca="1" si="51"/>
        <v>86.102599189167009</v>
      </c>
      <c r="AG41" s="26">
        <f t="shared" ca="1" si="51"/>
        <v>85.508487386875942</v>
      </c>
      <c r="AH41" s="26">
        <f t="shared" ca="1" si="51"/>
        <v>84.902271164239949</v>
      </c>
      <c r="AI41" s="26">
        <f t="shared" ca="1" si="51"/>
        <v>84.286303569795407</v>
      </c>
      <c r="AJ41" s="26">
        <f t="shared" ca="1" si="51"/>
        <v>83.665628807064593</v>
      </c>
      <c r="AK41" s="26">
        <f t="shared" ca="1" si="51"/>
        <v>83.043251923259859</v>
      </c>
      <c r="AL41" s="26">
        <f t="shared" ca="1" si="51"/>
        <v>82.41750707158478</v>
      </c>
      <c r="AM41" s="26">
        <f t="shared" ca="1" si="51"/>
        <v>81.752733147648897</v>
      </c>
      <c r="AN41" s="26">
        <f t="shared" ca="1" si="51"/>
        <v>80.98092020106013</v>
      </c>
      <c r="AO41" s="26">
        <f t="shared" ca="1" si="51"/>
        <v>75.667320392678775</v>
      </c>
      <c r="AP41" s="26">
        <f t="shared" ca="1" si="51"/>
        <v>62.913936601978591</v>
      </c>
      <c r="AQ41" s="26">
        <f t="shared" ca="1" si="51"/>
        <v>47.42756748491113</v>
      </c>
      <c r="AR41" s="26">
        <f t="shared" ca="1" si="51"/>
        <v>33.367042593551524</v>
      </c>
      <c r="AS41" s="26">
        <f t="shared" ca="1" si="51"/>
        <v>22.240366244116203</v>
      </c>
      <c r="AT41" s="26">
        <f t="shared" ca="1" si="51"/>
        <v>13.633649620218</v>
      </c>
      <c r="AU41" s="26">
        <f t="shared" si="51"/>
        <v>0</v>
      </c>
      <c r="AV41" s="26">
        <f t="shared" si="51"/>
        <v>0</v>
      </c>
      <c r="AW41" s="26">
        <f t="shared" si="51"/>
        <v>0</v>
      </c>
      <c r="AX41" s="26">
        <f t="shared" si="51"/>
        <v>0</v>
      </c>
      <c r="AY41" s="26">
        <f t="shared" si="51"/>
        <v>0</v>
      </c>
      <c r="AZ41" s="26">
        <f t="shared" si="51"/>
        <v>0</v>
      </c>
      <c r="BA41" s="26">
        <f t="shared" si="51"/>
        <v>0</v>
      </c>
      <c r="BB41" s="26">
        <f t="shared" si="51"/>
        <v>0</v>
      </c>
      <c r="BC41" s="26">
        <f t="shared" si="51"/>
        <v>0</v>
      </c>
      <c r="BD41" s="26">
        <f t="shared" si="51"/>
        <v>0</v>
      </c>
      <c r="BE41" s="26">
        <f t="shared" si="51"/>
        <v>0</v>
      </c>
      <c r="BF41" s="26">
        <f t="shared" si="51"/>
        <v>0</v>
      </c>
      <c r="BG41" s="26">
        <f t="shared" si="51"/>
        <v>0</v>
      </c>
      <c r="BH41" s="26">
        <f t="shared" si="51"/>
        <v>0</v>
      </c>
      <c r="BI41" s="26">
        <f t="shared" si="51"/>
        <v>0</v>
      </c>
      <c r="BJ41" s="26">
        <f t="shared" si="51"/>
        <v>0</v>
      </c>
      <c r="BK41" s="26">
        <f t="shared" si="51"/>
        <v>0</v>
      </c>
      <c r="BL41" s="26">
        <f t="shared" si="51"/>
        <v>0</v>
      </c>
      <c r="BM41" s="26">
        <f t="shared" si="51"/>
        <v>0</v>
      </c>
      <c r="BN41" s="26">
        <f t="shared" si="51"/>
        <v>0</v>
      </c>
      <c r="BO41" s="26">
        <f t="shared" si="51"/>
        <v>0</v>
      </c>
      <c r="BP41" s="26">
        <f t="shared" si="51"/>
        <v>0</v>
      </c>
      <c r="BQ41" s="26">
        <f t="shared" si="51"/>
        <v>0</v>
      </c>
      <c r="BR41" s="26">
        <f t="shared" si="51"/>
        <v>0</v>
      </c>
      <c r="BS41" s="26">
        <f t="shared" si="51"/>
        <v>0</v>
      </c>
      <c r="BT41" s="26">
        <f t="shared" si="51"/>
        <v>0</v>
      </c>
      <c r="BU41" s="26">
        <f t="shared" si="51"/>
        <v>0</v>
      </c>
      <c r="BV41" s="26">
        <f t="shared" si="51"/>
        <v>0</v>
      </c>
      <c r="BW41" s="26">
        <f t="shared" si="51"/>
        <v>0</v>
      </c>
      <c r="BX41" s="26">
        <f t="shared" si="51"/>
        <v>0</v>
      </c>
      <c r="BY41" s="26">
        <f t="shared" si="51"/>
        <v>0</v>
      </c>
      <c r="BZ41" s="26">
        <f t="shared" si="51"/>
        <v>0</v>
      </c>
      <c r="CA41" s="26">
        <f t="shared" si="51"/>
        <v>0</v>
      </c>
      <c r="CB41" s="26">
        <f t="shared" si="51"/>
        <v>0</v>
      </c>
      <c r="CC41" s="26">
        <f t="shared" si="51"/>
        <v>0</v>
      </c>
      <c r="CD41" s="26">
        <f t="shared" si="51"/>
        <v>0</v>
      </c>
      <c r="CE41" s="26">
        <f t="shared" si="51"/>
        <v>0</v>
      </c>
    </row>
    <row r="42" spans="2:83" ht="12.6" customHeight="1" x14ac:dyDescent="0.25">
      <c r="B42" s="307" t="s">
        <v>4</v>
      </c>
      <c r="C42" s="54" t="s">
        <v>21</v>
      </c>
      <c r="E42" s="34"/>
      <c r="F42" s="63"/>
      <c r="G42" s="34"/>
      <c r="H42" s="63"/>
      <c r="I42" s="16"/>
      <c r="J42" s="16"/>
      <c r="K42" s="16"/>
      <c r="L42" s="16"/>
      <c r="M42" s="16"/>
      <c r="N42" s="16"/>
      <c r="O42" s="16"/>
      <c r="P42" s="16"/>
      <c r="Q42" s="16"/>
      <c r="R42" s="16"/>
      <c r="S42" s="16"/>
      <c r="T42" s="16"/>
      <c r="U42" s="16"/>
      <c r="V42" s="16"/>
      <c r="W42" s="100">
        <f t="shared" ref="W42:BB42" ca="1" si="52">W92+W142</f>
        <v>18.313253012048193</v>
      </c>
      <c r="X42" s="100">
        <f t="shared" ca="1" si="52"/>
        <v>18.554216867469879</v>
      </c>
      <c r="Y42" s="100">
        <f t="shared" ca="1" si="52"/>
        <v>19.277108433734941</v>
      </c>
      <c r="Z42" s="100">
        <f t="shared" ca="1" si="52"/>
        <v>20.24096385542169</v>
      </c>
      <c r="AA42" s="100">
        <f t="shared" ca="1" si="52"/>
        <v>21.020963855421691</v>
      </c>
      <c r="AB42" s="100">
        <f t="shared" ca="1" si="52"/>
        <v>21.433253012048194</v>
      </c>
      <c r="AC42" s="100">
        <f t="shared" ca="1" si="52"/>
        <v>21.477831325301207</v>
      </c>
      <c r="AD42" s="100">
        <f t="shared" ca="1" si="52"/>
        <v>21.338554216867468</v>
      </c>
      <c r="AE42" s="100">
        <f t="shared" ca="1" si="52"/>
        <v>21.199277108433733</v>
      </c>
      <c r="AF42" s="100">
        <f t="shared" ca="1" si="52"/>
        <v>21.333012048192774</v>
      </c>
      <c r="AG42" s="100">
        <f t="shared" ca="1" si="52"/>
        <v>21.428835341365467</v>
      </c>
      <c r="AH42" s="100">
        <f t="shared" ca="1" si="52"/>
        <v>21.253413654618477</v>
      </c>
      <c r="AI42" s="100">
        <f t="shared" ca="1" si="52"/>
        <v>20.710843373493976</v>
      </c>
      <c r="AJ42" s="100">
        <f t="shared" ca="1" si="52"/>
        <v>20.010040160642575</v>
      </c>
      <c r="AK42" s="100">
        <f t="shared" ca="1" si="52"/>
        <v>19.32350417670683</v>
      </c>
      <c r="AL42" s="100">
        <f t="shared" ca="1" si="52"/>
        <v>18.34180787148594</v>
      </c>
      <c r="AM42" s="100">
        <f t="shared" ca="1" si="52"/>
        <v>17.166959277108433</v>
      </c>
      <c r="AN42" s="100">
        <f t="shared" ca="1" si="52"/>
        <v>15.859791566265057</v>
      </c>
      <c r="AO42" s="100">
        <f t="shared" ca="1" si="52"/>
        <v>14.552623855421688</v>
      </c>
      <c r="AP42" s="100">
        <f t="shared" ca="1" si="52"/>
        <v>13.316379277108437</v>
      </c>
      <c r="AQ42" s="100">
        <f t="shared" ca="1" si="52"/>
        <v>12.134375742971889</v>
      </c>
      <c r="AR42" s="100">
        <f t="shared" ca="1" si="52"/>
        <v>10.880532530120485</v>
      </c>
      <c r="AS42" s="100">
        <f t="shared" ca="1" si="52"/>
        <v>9.1176983935742975</v>
      </c>
      <c r="AT42" s="100">
        <f t="shared" ca="1" si="52"/>
        <v>6.6938072289156612</v>
      </c>
      <c r="AU42" s="100">
        <f t="shared" si="52"/>
        <v>0</v>
      </c>
      <c r="AV42" s="100">
        <f t="shared" si="52"/>
        <v>0</v>
      </c>
      <c r="AW42" s="100">
        <f t="shared" si="52"/>
        <v>0</v>
      </c>
      <c r="AX42" s="100">
        <f t="shared" si="52"/>
        <v>0</v>
      </c>
      <c r="AY42" s="100">
        <f t="shared" si="52"/>
        <v>0</v>
      </c>
      <c r="AZ42" s="100">
        <f t="shared" si="52"/>
        <v>0</v>
      </c>
      <c r="BA42" s="100">
        <f t="shared" si="52"/>
        <v>0</v>
      </c>
      <c r="BB42" s="100">
        <f t="shared" si="52"/>
        <v>0</v>
      </c>
      <c r="BC42" s="100">
        <f t="shared" ref="BC42:CE42" si="53">BC92+BC142</f>
        <v>0</v>
      </c>
      <c r="BD42" s="100">
        <f t="shared" si="53"/>
        <v>0</v>
      </c>
      <c r="BE42" s="100">
        <f t="shared" si="53"/>
        <v>0</v>
      </c>
      <c r="BF42" s="100">
        <f t="shared" si="53"/>
        <v>0</v>
      </c>
      <c r="BG42" s="100">
        <f t="shared" si="53"/>
        <v>0</v>
      </c>
      <c r="BH42" s="100">
        <f t="shared" si="53"/>
        <v>0</v>
      </c>
      <c r="BI42" s="100">
        <f t="shared" si="53"/>
        <v>0</v>
      </c>
      <c r="BJ42" s="100">
        <f t="shared" si="53"/>
        <v>0</v>
      </c>
      <c r="BK42" s="100">
        <f t="shared" si="53"/>
        <v>0</v>
      </c>
      <c r="BL42" s="100">
        <f t="shared" si="53"/>
        <v>0</v>
      </c>
      <c r="BM42" s="100">
        <f t="shared" si="53"/>
        <v>0</v>
      </c>
      <c r="BN42" s="100">
        <f t="shared" si="53"/>
        <v>0</v>
      </c>
      <c r="BO42" s="100">
        <f t="shared" si="53"/>
        <v>0</v>
      </c>
      <c r="BP42" s="100">
        <f t="shared" si="53"/>
        <v>0</v>
      </c>
      <c r="BQ42" s="100">
        <f t="shared" si="53"/>
        <v>0</v>
      </c>
      <c r="BR42" s="100">
        <f t="shared" si="53"/>
        <v>0</v>
      </c>
      <c r="BS42" s="100">
        <f t="shared" si="53"/>
        <v>0</v>
      </c>
      <c r="BT42" s="100">
        <f t="shared" si="53"/>
        <v>0</v>
      </c>
      <c r="BU42" s="100">
        <f t="shared" si="53"/>
        <v>0</v>
      </c>
      <c r="BV42" s="100">
        <f t="shared" si="53"/>
        <v>0</v>
      </c>
      <c r="BW42" s="100">
        <f t="shared" si="53"/>
        <v>0</v>
      </c>
      <c r="BX42" s="100">
        <f t="shared" si="53"/>
        <v>0</v>
      </c>
      <c r="BY42" s="100">
        <f t="shared" si="53"/>
        <v>0</v>
      </c>
      <c r="BZ42" s="100">
        <f t="shared" si="53"/>
        <v>0</v>
      </c>
      <c r="CA42" s="100">
        <f t="shared" si="53"/>
        <v>0</v>
      </c>
      <c r="CB42" s="100">
        <f t="shared" si="53"/>
        <v>0</v>
      </c>
      <c r="CC42" s="100">
        <f t="shared" si="53"/>
        <v>0</v>
      </c>
      <c r="CD42" s="100">
        <f t="shared" si="53"/>
        <v>0</v>
      </c>
      <c r="CE42" s="100">
        <f t="shared" si="53"/>
        <v>0</v>
      </c>
    </row>
    <row r="43" spans="2:83" x14ac:dyDescent="0.25">
      <c r="B43" s="307"/>
      <c r="C43" s="54" t="s">
        <v>22</v>
      </c>
      <c r="E43" s="34"/>
      <c r="F43" s="63"/>
      <c r="G43" s="34"/>
      <c r="H43" s="63"/>
      <c r="I43" s="16"/>
      <c r="J43" s="16"/>
      <c r="K43" s="16"/>
      <c r="L43" s="16"/>
      <c r="M43" s="16"/>
      <c r="N43" s="16"/>
      <c r="O43" s="16"/>
      <c r="P43" s="16"/>
      <c r="Q43" s="16"/>
      <c r="R43" s="16"/>
      <c r="S43" s="16"/>
      <c r="T43" s="16"/>
      <c r="U43" s="16"/>
      <c r="V43" s="16"/>
      <c r="W43" s="100">
        <f t="shared" ref="W43:BB43" ca="1" si="54">W93+W143</f>
        <v>14.775903614457832</v>
      </c>
      <c r="X43" s="100">
        <f t="shared" ca="1" si="54"/>
        <v>14.843373493975907</v>
      </c>
      <c r="Y43" s="100">
        <f t="shared" ca="1" si="54"/>
        <v>15.045783132530124</v>
      </c>
      <c r="Z43" s="100">
        <f t="shared" ca="1" si="54"/>
        <v>15.383132530120482</v>
      </c>
      <c r="AA43" s="100">
        <f t="shared" ca="1" si="54"/>
        <v>15.779000803212851</v>
      </c>
      <c r="AB43" s="100">
        <f t="shared" ca="1" si="54"/>
        <v>16.156967068273094</v>
      </c>
      <c r="AC43" s="100">
        <f t="shared" ca="1" si="54"/>
        <v>16.508080321285139</v>
      </c>
      <c r="AD43" s="100">
        <f t="shared" ca="1" si="54"/>
        <v>16.84129156626506</v>
      </c>
      <c r="AE43" s="100">
        <f t="shared" ca="1" si="54"/>
        <v>17.165551807228915</v>
      </c>
      <c r="AF43" s="100">
        <f t="shared" ca="1" si="54"/>
        <v>17.532497991967869</v>
      </c>
      <c r="AG43" s="100">
        <f t="shared" ca="1" si="54"/>
        <v>18.156639357429722</v>
      </c>
      <c r="AH43" s="100">
        <f t="shared" ca="1" si="54"/>
        <v>18.98867791164659</v>
      </c>
      <c r="AI43" s="100">
        <f t="shared" ca="1" si="54"/>
        <v>19.963662650602412</v>
      </c>
      <c r="AJ43" s="100">
        <f t="shared" ca="1" si="54"/>
        <v>20.734618473895583</v>
      </c>
      <c r="AK43" s="100">
        <f t="shared" ca="1" si="54"/>
        <v>21.61818035662651</v>
      </c>
      <c r="AL43" s="100">
        <f t="shared" ca="1" si="54"/>
        <v>22.834231466666665</v>
      </c>
      <c r="AM43" s="100">
        <f t="shared" ca="1" si="54"/>
        <v>24.65123328514057</v>
      </c>
      <c r="AN43" s="100">
        <f t="shared" ca="1" si="54"/>
        <v>26.801848828915666</v>
      </c>
      <c r="AO43" s="100">
        <f t="shared" ca="1" si="54"/>
        <v>29.088459990361443</v>
      </c>
      <c r="AP43" s="100">
        <f t="shared" ca="1" si="54"/>
        <v>30.791407319518072</v>
      </c>
      <c r="AQ43" s="100">
        <f t="shared" ca="1" si="54"/>
        <v>31.485175590040161</v>
      </c>
      <c r="AR43" s="100">
        <f t="shared" ca="1" si="54"/>
        <v>30.678877617991972</v>
      </c>
      <c r="AS43" s="100">
        <f t="shared" ca="1" si="54"/>
        <v>29.47702305670683</v>
      </c>
      <c r="AT43" s="100">
        <f t="shared" ca="1" si="54"/>
        <v>28.476574452048194</v>
      </c>
      <c r="AU43" s="100">
        <f t="shared" si="54"/>
        <v>0</v>
      </c>
      <c r="AV43" s="100">
        <f t="shared" si="54"/>
        <v>0</v>
      </c>
      <c r="AW43" s="100">
        <f t="shared" si="54"/>
        <v>0</v>
      </c>
      <c r="AX43" s="100">
        <f t="shared" si="54"/>
        <v>0</v>
      </c>
      <c r="AY43" s="100">
        <f t="shared" si="54"/>
        <v>0</v>
      </c>
      <c r="AZ43" s="100">
        <f t="shared" si="54"/>
        <v>0</v>
      </c>
      <c r="BA43" s="100">
        <f t="shared" si="54"/>
        <v>0</v>
      </c>
      <c r="BB43" s="100">
        <f t="shared" si="54"/>
        <v>0</v>
      </c>
      <c r="BC43" s="100">
        <f t="shared" ref="BC43:CE43" si="55">BC93+BC143</f>
        <v>0</v>
      </c>
      <c r="BD43" s="100">
        <f t="shared" si="55"/>
        <v>0</v>
      </c>
      <c r="BE43" s="100">
        <f t="shared" si="55"/>
        <v>0</v>
      </c>
      <c r="BF43" s="100">
        <f t="shared" si="55"/>
        <v>0</v>
      </c>
      <c r="BG43" s="100">
        <f t="shared" si="55"/>
        <v>0</v>
      </c>
      <c r="BH43" s="100">
        <f t="shared" si="55"/>
        <v>0</v>
      </c>
      <c r="BI43" s="100">
        <f t="shared" si="55"/>
        <v>0</v>
      </c>
      <c r="BJ43" s="100">
        <f t="shared" si="55"/>
        <v>0</v>
      </c>
      <c r="BK43" s="100">
        <f t="shared" si="55"/>
        <v>0</v>
      </c>
      <c r="BL43" s="100">
        <f t="shared" si="55"/>
        <v>0</v>
      </c>
      <c r="BM43" s="100">
        <f t="shared" si="55"/>
        <v>0</v>
      </c>
      <c r="BN43" s="100">
        <f t="shared" si="55"/>
        <v>0</v>
      </c>
      <c r="BO43" s="100">
        <f t="shared" si="55"/>
        <v>0</v>
      </c>
      <c r="BP43" s="100">
        <f t="shared" si="55"/>
        <v>0</v>
      </c>
      <c r="BQ43" s="100">
        <f t="shared" si="55"/>
        <v>0</v>
      </c>
      <c r="BR43" s="100">
        <f t="shared" si="55"/>
        <v>0</v>
      </c>
      <c r="BS43" s="100">
        <f t="shared" si="55"/>
        <v>0</v>
      </c>
      <c r="BT43" s="100">
        <f t="shared" si="55"/>
        <v>0</v>
      </c>
      <c r="BU43" s="100">
        <f t="shared" si="55"/>
        <v>0</v>
      </c>
      <c r="BV43" s="100">
        <f t="shared" si="55"/>
        <v>0</v>
      </c>
      <c r="BW43" s="100">
        <f t="shared" si="55"/>
        <v>0</v>
      </c>
      <c r="BX43" s="100">
        <f t="shared" si="55"/>
        <v>0</v>
      </c>
      <c r="BY43" s="100">
        <f t="shared" si="55"/>
        <v>0</v>
      </c>
      <c r="BZ43" s="100">
        <f t="shared" si="55"/>
        <v>0</v>
      </c>
      <c r="CA43" s="100">
        <f t="shared" si="55"/>
        <v>0</v>
      </c>
      <c r="CB43" s="100">
        <f t="shared" si="55"/>
        <v>0</v>
      </c>
      <c r="CC43" s="100">
        <f t="shared" si="55"/>
        <v>0</v>
      </c>
      <c r="CD43" s="100">
        <f t="shared" si="55"/>
        <v>0</v>
      </c>
      <c r="CE43" s="100">
        <f t="shared" si="55"/>
        <v>0</v>
      </c>
    </row>
    <row r="44" spans="2:83" x14ac:dyDescent="0.25">
      <c r="B44" s="307"/>
      <c r="C44" s="54" t="s">
        <v>23</v>
      </c>
      <c r="E44" s="34"/>
      <c r="F44" s="63"/>
      <c r="G44" s="34"/>
      <c r="H44" s="63"/>
      <c r="I44" s="16"/>
      <c r="J44" s="16"/>
      <c r="K44" s="16"/>
      <c r="L44" s="16"/>
      <c r="M44" s="16"/>
      <c r="N44" s="16"/>
      <c r="O44" s="16"/>
      <c r="P44" s="16"/>
      <c r="Q44" s="16"/>
      <c r="R44" s="16"/>
      <c r="S44" s="16"/>
      <c r="T44" s="16"/>
      <c r="U44" s="16"/>
      <c r="V44" s="16"/>
      <c r="W44" s="100">
        <f t="shared" ref="W44:BB44" ca="1" si="56">W94+W144</f>
        <v>2.4674698795180725</v>
      </c>
      <c r="X44" s="100">
        <f t="shared" ca="1" si="56"/>
        <v>2.6216867469879523</v>
      </c>
      <c r="Y44" s="100">
        <f t="shared" ca="1" si="56"/>
        <v>3.0843373493975905</v>
      </c>
      <c r="Z44" s="100">
        <f t="shared" ca="1" si="56"/>
        <v>3.7012048192771081</v>
      </c>
      <c r="AA44" s="100">
        <f t="shared" ca="1" si="56"/>
        <v>4.3514345381526107</v>
      </c>
      <c r="AB44" s="100">
        <f t="shared" ca="1" si="56"/>
        <v>5.0683887550200799</v>
      </c>
      <c r="AC44" s="100">
        <f t="shared" ca="1" si="56"/>
        <v>5.8520674698795174</v>
      </c>
      <c r="AD44" s="100">
        <f t="shared" ca="1" si="56"/>
        <v>6.6691084337349409</v>
      </c>
      <c r="AE44" s="100">
        <f t="shared" ca="1" si="56"/>
        <v>7.4861493975903626</v>
      </c>
      <c r="AF44" s="100">
        <f t="shared" ca="1" si="56"/>
        <v>8.4975550200803216</v>
      </c>
      <c r="AG44" s="100">
        <f t="shared" ca="1" si="56"/>
        <v>9.7203405622489942</v>
      </c>
      <c r="AH44" s="100">
        <f t="shared" ca="1" si="56"/>
        <v>10.947341365461847</v>
      </c>
      <c r="AI44" s="100">
        <f t="shared" ca="1" si="56"/>
        <v>12.074409638554215</v>
      </c>
      <c r="AJ44" s="100">
        <f t="shared" ca="1" si="56"/>
        <v>13.412497991967872</v>
      </c>
      <c r="AK44" s="100">
        <f t="shared" ca="1" si="56"/>
        <v>15.319054650602409</v>
      </c>
      <c r="AL44" s="100">
        <f t="shared" ca="1" si="56"/>
        <v>17.646210570281124</v>
      </c>
      <c r="AM44" s="100">
        <f t="shared" ca="1" si="56"/>
        <v>20.065997879518076</v>
      </c>
      <c r="AN44" s="100">
        <f t="shared" ca="1" si="56"/>
        <v>22.428133012048193</v>
      </c>
      <c r="AO44" s="100">
        <f t="shared" ca="1" si="56"/>
        <v>24.790268144578313</v>
      </c>
      <c r="AP44" s="100">
        <f t="shared" ca="1" si="56"/>
        <v>27.916205493975905</v>
      </c>
      <c r="AQ44" s="100">
        <f t="shared" ca="1" si="56"/>
        <v>31.534403084337342</v>
      </c>
      <c r="AR44" s="100">
        <f t="shared" ca="1" si="56"/>
        <v>34.159356658634529</v>
      </c>
      <c r="AS44" s="100">
        <f t="shared" ca="1" si="56"/>
        <v>33.086667566265056</v>
      </c>
      <c r="AT44" s="100">
        <f t="shared" ca="1" si="56"/>
        <v>28.144806297188762</v>
      </c>
      <c r="AU44" s="100">
        <f t="shared" si="56"/>
        <v>0</v>
      </c>
      <c r="AV44" s="100">
        <f t="shared" si="56"/>
        <v>0</v>
      </c>
      <c r="AW44" s="100">
        <f t="shared" si="56"/>
        <v>0</v>
      </c>
      <c r="AX44" s="100">
        <f t="shared" si="56"/>
        <v>0</v>
      </c>
      <c r="AY44" s="100">
        <f t="shared" si="56"/>
        <v>0</v>
      </c>
      <c r="AZ44" s="100">
        <f t="shared" si="56"/>
        <v>0</v>
      </c>
      <c r="BA44" s="100">
        <f t="shared" si="56"/>
        <v>0</v>
      </c>
      <c r="BB44" s="100">
        <f t="shared" si="56"/>
        <v>0</v>
      </c>
      <c r="BC44" s="100">
        <f t="shared" ref="BC44:CE44" si="57">BC94+BC144</f>
        <v>0</v>
      </c>
      <c r="BD44" s="100">
        <f t="shared" si="57"/>
        <v>0</v>
      </c>
      <c r="BE44" s="100">
        <f t="shared" si="57"/>
        <v>0</v>
      </c>
      <c r="BF44" s="100">
        <f t="shared" si="57"/>
        <v>0</v>
      </c>
      <c r="BG44" s="100">
        <f t="shared" si="57"/>
        <v>0</v>
      </c>
      <c r="BH44" s="100">
        <f t="shared" si="57"/>
        <v>0</v>
      </c>
      <c r="BI44" s="100">
        <f t="shared" si="57"/>
        <v>0</v>
      </c>
      <c r="BJ44" s="100">
        <f t="shared" si="57"/>
        <v>0</v>
      </c>
      <c r="BK44" s="100">
        <f t="shared" si="57"/>
        <v>0</v>
      </c>
      <c r="BL44" s="100">
        <f t="shared" si="57"/>
        <v>0</v>
      </c>
      <c r="BM44" s="100">
        <f t="shared" si="57"/>
        <v>0</v>
      </c>
      <c r="BN44" s="100">
        <f t="shared" si="57"/>
        <v>0</v>
      </c>
      <c r="BO44" s="100">
        <f t="shared" si="57"/>
        <v>0</v>
      </c>
      <c r="BP44" s="100">
        <f t="shared" si="57"/>
        <v>0</v>
      </c>
      <c r="BQ44" s="100">
        <f t="shared" si="57"/>
        <v>0</v>
      </c>
      <c r="BR44" s="100">
        <f t="shared" si="57"/>
        <v>0</v>
      </c>
      <c r="BS44" s="100">
        <f t="shared" si="57"/>
        <v>0</v>
      </c>
      <c r="BT44" s="100">
        <f t="shared" si="57"/>
        <v>0</v>
      </c>
      <c r="BU44" s="100">
        <f t="shared" si="57"/>
        <v>0</v>
      </c>
      <c r="BV44" s="100">
        <f t="shared" si="57"/>
        <v>0</v>
      </c>
      <c r="BW44" s="100">
        <f t="shared" si="57"/>
        <v>0</v>
      </c>
      <c r="BX44" s="100">
        <f t="shared" si="57"/>
        <v>0</v>
      </c>
      <c r="BY44" s="100">
        <f t="shared" si="57"/>
        <v>0</v>
      </c>
      <c r="BZ44" s="100">
        <f t="shared" si="57"/>
        <v>0</v>
      </c>
      <c r="CA44" s="100">
        <f t="shared" si="57"/>
        <v>0</v>
      </c>
      <c r="CB44" s="100">
        <f t="shared" si="57"/>
        <v>0</v>
      </c>
      <c r="CC44" s="100">
        <f t="shared" si="57"/>
        <v>0</v>
      </c>
      <c r="CD44" s="100">
        <f t="shared" si="57"/>
        <v>0</v>
      </c>
      <c r="CE44" s="100">
        <f t="shared" si="57"/>
        <v>0</v>
      </c>
    </row>
    <row r="45" spans="2:83" x14ac:dyDescent="0.25">
      <c r="B45" s="307"/>
      <c r="C45" s="3" t="s">
        <v>79</v>
      </c>
      <c r="E45" s="34"/>
      <c r="F45" s="63"/>
      <c r="G45" s="34"/>
      <c r="H45" s="63"/>
      <c r="I45" s="16"/>
      <c r="J45" s="16"/>
      <c r="K45" s="16"/>
      <c r="L45" s="16"/>
      <c r="M45" s="16"/>
      <c r="N45" s="16"/>
      <c r="O45" s="16"/>
      <c r="P45" s="16"/>
      <c r="Q45" s="16"/>
      <c r="R45" s="16"/>
      <c r="S45" s="16"/>
      <c r="T45" s="16"/>
      <c r="U45" s="16"/>
      <c r="V45" s="16"/>
      <c r="W45" s="26">
        <f t="shared" ref="W45:CE45" ca="1" si="58">SUM(W42:W44)</f>
        <v>35.556626506024095</v>
      </c>
      <c r="X45" s="26">
        <f t="shared" ca="1" si="58"/>
        <v>36.019277108433741</v>
      </c>
      <c r="Y45" s="26">
        <f t="shared" ca="1" si="58"/>
        <v>37.407228915662657</v>
      </c>
      <c r="Z45" s="26">
        <f t="shared" ca="1" si="58"/>
        <v>39.325301204819283</v>
      </c>
      <c r="AA45" s="26">
        <f t="shared" ca="1" si="58"/>
        <v>41.151399196787153</v>
      </c>
      <c r="AB45" s="26">
        <f t="shared" ca="1" si="58"/>
        <v>42.658608835341369</v>
      </c>
      <c r="AC45" s="26">
        <f t="shared" ca="1" si="58"/>
        <v>43.83797911646586</v>
      </c>
      <c r="AD45" s="26">
        <f t="shared" ca="1" si="58"/>
        <v>44.848954216867469</v>
      </c>
      <c r="AE45" s="26">
        <f t="shared" ca="1" si="58"/>
        <v>45.850978313253009</v>
      </c>
      <c r="AF45" s="26">
        <f t="shared" ca="1" si="58"/>
        <v>47.363065060240963</v>
      </c>
      <c r="AG45" s="26">
        <f t="shared" ca="1" si="58"/>
        <v>49.305815261044181</v>
      </c>
      <c r="AH45" s="26">
        <f t="shared" ca="1" si="58"/>
        <v>51.189432931726913</v>
      </c>
      <c r="AI45" s="26">
        <f t="shared" ca="1" si="58"/>
        <v>52.748915662650603</v>
      </c>
      <c r="AJ45" s="26">
        <f t="shared" ca="1" si="58"/>
        <v>54.157156626506023</v>
      </c>
      <c r="AK45" s="26">
        <f t="shared" ca="1" si="58"/>
        <v>56.260739183935755</v>
      </c>
      <c r="AL45" s="26">
        <f t="shared" ca="1" si="58"/>
        <v>58.822249908433733</v>
      </c>
      <c r="AM45" s="26">
        <f t="shared" ca="1" si="58"/>
        <v>61.884190441767075</v>
      </c>
      <c r="AN45" s="26">
        <f t="shared" ca="1" si="58"/>
        <v>65.089773407228918</v>
      </c>
      <c r="AO45" s="26">
        <f t="shared" ca="1" si="58"/>
        <v>68.431351990361435</v>
      </c>
      <c r="AP45" s="26">
        <f t="shared" ca="1" si="58"/>
        <v>72.02399209060242</v>
      </c>
      <c r="AQ45" s="26">
        <f t="shared" ca="1" si="58"/>
        <v>75.153954417349382</v>
      </c>
      <c r="AR45" s="26">
        <f t="shared" ca="1" si="58"/>
        <v>75.718766806746984</v>
      </c>
      <c r="AS45" s="26">
        <f t="shared" ca="1" si="58"/>
        <v>71.681389016546177</v>
      </c>
      <c r="AT45" s="26">
        <f t="shared" ca="1" si="58"/>
        <v>63.315187978152622</v>
      </c>
      <c r="AU45" s="26">
        <f t="shared" si="58"/>
        <v>0</v>
      </c>
      <c r="AV45" s="26">
        <f t="shared" si="58"/>
        <v>0</v>
      </c>
      <c r="AW45" s="26">
        <f t="shared" si="58"/>
        <v>0</v>
      </c>
      <c r="AX45" s="26">
        <f t="shared" si="58"/>
        <v>0</v>
      </c>
      <c r="AY45" s="26">
        <f t="shared" si="58"/>
        <v>0</v>
      </c>
      <c r="AZ45" s="26">
        <f t="shared" si="58"/>
        <v>0</v>
      </c>
      <c r="BA45" s="26">
        <f t="shared" si="58"/>
        <v>0</v>
      </c>
      <c r="BB45" s="26">
        <f t="shared" si="58"/>
        <v>0</v>
      </c>
      <c r="BC45" s="26">
        <f t="shared" si="58"/>
        <v>0</v>
      </c>
      <c r="BD45" s="26">
        <f t="shared" si="58"/>
        <v>0</v>
      </c>
      <c r="BE45" s="26">
        <f t="shared" si="58"/>
        <v>0</v>
      </c>
      <c r="BF45" s="26">
        <f t="shared" si="58"/>
        <v>0</v>
      </c>
      <c r="BG45" s="26">
        <f t="shared" si="58"/>
        <v>0</v>
      </c>
      <c r="BH45" s="26">
        <f t="shared" si="58"/>
        <v>0</v>
      </c>
      <c r="BI45" s="26">
        <f t="shared" si="58"/>
        <v>0</v>
      </c>
      <c r="BJ45" s="26">
        <f t="shared" si="58"/>
        <v>0</v>
      </c>
      <c r="BK45" s="26">
        <f t="shared" si="58"/>
        <v>0</v>
      </c>
      <c r="BL45" s="26">
        <f t="shared" si="58"/>
        <v>0</v>
      </c>
      <c r="BM45" s="26">
        <f t="shared" si="58"/>
        <v>0</v>
      </c>
      <c r="BN45" s="26">
        <f t="shared" si="58"/>
        <v>0</v>
      </c>
      <c r="BO45" s="26">
        <f t="shared" si="58"/>
        <v>0</v>
      </c>
      <c r="BP45" s="26">
        <f t="shared" si="58"/>
        <v>0</v>
      </c>
      <c r="BQ45" s="26">
        <f t="shared" si="58"/>
        <v>0</v>
      </c>
      <c r="BR45" s="26">
        <f t="shared" si="58"/>
        <v>0</v>
      </c>
      <c r="BS45" s="26">
        <f t="shared" si="58"/>
        <v>0</v>
      </c>
      <c r="BT45" s="26">
        <f t="shared" si="58"/>
        <v>0</v>
      </c>
      <c r="BU45" s="26">
        <f t="shared" si="58"/>
        <v>0</v>
      </c>
      <c r="BV45" s="26">
        <f t="shared" si="58"/>
        <v>0</v>
      </c>
      <c r="BW45" s="26">
        <f t="shared" si="58"/>
        <v>0</v>
      </c>
      <c r="BX45" s="26">
        <f t="shared" si="58"/>
        <v>0</v>
      </c>
      <c r="BY45" s="26">
        <f t="shared" si="58"/>
        <v>0</v>
      </c>
      <c r="BZ45" s="26">
        <f t="shared" si="58"/>
        <v>0</v>
      </c>
      <c r="CA45" s="26">
        <f t="shared" si="58"/>
        <v>0</v>
      </c>
      <c r="CB45" s="26">
        <f t="shared" si="58"/>
        <v>0</v>
      </c>
      <c r="CC45" s="26">
        <f t="shared" si="58"/>
        <v>0</v>
      </c>
      <c r="CD45" s="26">
        <f t="shared" si="58"/>
        <v>0</v>
      </c>
      <c r="CE45" s="26">
        <f t="shared" si="58"/>
        <v>0</v>
      </c>
    </row>
    <row r="46" spans="2:83" x14ac:dyDescent="0.25">
      <c r="B46" s="307" t="s">
        <v>5</v>
      </c>
      <c r="C46" s="54" t="s">
        <v>24</v>
      </c>
      <c r="E46" s="34"/>
      <c r="F46" s="63"/>
      <c r="G46" s="34"/>
      <c r="H46" s="63"/>
      <c r="W46" s="100">
        <f t="shared" ref="W46:BB46" si="59">W96+W146</f>
        <v>0</v>
      </c>
      <c r="X46" s="100">
        <f t="shared" si="59"/>
        <v>0</v>
      </c>
      <c r="Y46" s="100">
        <f t="shared" si="59"/>
        <v>0</v>
      </c>
      <c r="Z46" s="100">
        <f t="shared" si="59"/>
        <v>0</v>
      </c>
      <c r="AA46" s="100">
        <f t="shared" si="59"/>
        <v>0</v>
      </c>
      <c r="AB46" s="100">
        <f t="shared" si="59"/>
        <v>0</v>
      </c>
      <c r="AC46" s="100">
        <f t="shared" si="59"/>
        <v>0</v>
      </c>
      <c r="AD46" s="100">
        <f t="shared" si="59"/>
        <v>0</v>
      </c>
      <c r="AE46" s="100">
        <f t="shared" si="59"/>
        <v>0</v>
      </c>
      <c r="AF46" s="100">
        <f t="shared" si="59"/>
        <v>0</v>
      </c>
      <c r="AG46" s="100">
        <f t="shared" si="59"/>
        <v>0</v>
      </c>
      <c r="AH46" s="100">
        <f t="shared" si="59"/>
        <v>0</v>
      </c>
      <c r="AI46" s="100">
        <f t="shared" si="59"/>
        <v>0</v>
      </c>
      <c r="AJ46" s="100">
        <f t="shared" si="59"/>
        <v>0</v>
      </c>
      <c r="AK46" s="100">
        <f t="shared" si="59"/>
        <v>0</v>
      </c>
      <c r="AL46" s="100">
        <f t="shared" si="59"/>
        <v>0</v>
      </c>
      <c r="AM46" s="100">
        <f t="shared" si="59"/>
        <v>0</v>
      </c>
      <c r="AN46" s="100">
        <f t="shared" si="59"/>
        <v>0</v>
      </c>
      <c r="AO46" s="100">
        <f t="shared" si="59"/>
        <v>0</v>
      </c>
      <c r="AP46" s="100">
        <f t="shared" ca="1" si="59"/>
        <v>5.2372235519999998E-2</v>
      </c>
      <c r="AQ46" s="100">
        <f t="shared" ca="1" si="59"/>
        <v>0.11367970913109424</v>
      </c>
      <c r="AR46" s="100">
        <f t="shared" ca="1" si="59"/>
        <v>0.19529607706664712</v>
      </c>
      <c r="AS46" s="100">
        <f t="shared" ca="1" si="59"/>
        <v>0.27860009141634057</v>
      </c>
      <c r="AT46" s="100">
        <f t="shared" ca="1" si="59"/>
        <v>0.44999114193072304</v>
      </c>
      <c r="AU46" s="100">
        <f t="shared" si="59"/>
        <v>0</v>
      </c>
      <c r="AV46" s="100">
        <f t="shared" si="59"/>
        <v>0</v>
      </c>
      <c r="AW46" s="100">
        <f t="shared" si="59"/>
        <v>0</v>
      </c>
      <c r="AX46" s="100">
        <f t="shared" si="59"/>
        <v>0</v>
      </c>
      <c r="AY46" s="100">
        <f t="shared" si="59"/>
        <v>0</v>
      </c>
      <c r="AZ46" s="100">
        <f t="shared" si="59"/>
        <v>0</v>
      </c>
      <c r="BA46" s="100">
        <f t="shared" si="59"/>
        <v>0</v>
      </c>
      <c r="BB46" s="100">
        <f t="shared" si="59"/>
        <v>0</v>
      </c>
      <c r="BC46" s="100">
        <f t="shared" ref="BC46:CE46" si="60">BC96+BC146</f>
        <v>0</v>
      </c>
      <c r="BD46" s="100">
        <f t="shared" si="60"/>
        <v>0</v>
      </c>
      <c r="BE46" s="100">
        <f t="shared" si="60"/>
        <v>0</v>
      </c>
      <c r="BF46" s="100">
        <f t="shared" si="60"/>
        <v>0</v>
      </c>
      <c r="BG46" s="100">
        <f t="shared" si="60"/>
        <v>0</v>
      </c>
      <c r="BH46" s="100">
        <f t="shared" si="60"/>
        <v>0</v>
      </c>
      <c r="BI46" s="100">
        <f t="shared" si="60"/>
        <v>0</v>
      </c>
      <c r="BJ46" s="100">
        <f t="shared" si="60"/>
        <v>0</v>
      </c>
      <c r="BK46" s="100">
        <f t="shared" si="60"/>
        <v>0</v>
      </c>
      <c r="BL46" s="100">
        <f t="shared" si="60"/>
        <v>0</v>
      </c>
      <c r="BM46" s="100">
        <f t="shared" si="60"/>
        <v>0</v>
      </c>
      <c r="BN46" s="100">
        <f t="shared" si="60"/>
        <v>0</v>
      </c>
      <c r="BO46" s="100">
        <f t="shared" si="60"/>
        <v>0</v>
      </c>
      <c r="BP46" s="100">
        <f t="shared" si="60"/>
        <v>0</v>
      </c>
      <c r="BQ46" s="100">
        <f t="shared" si="60"/>
        <v>0</v>
      </c>
      <c r="BR46" s="100">
        <f t="shared" si="60"/>
        <v>0</v>
      </c>
      <c r="BS46" s="100">
        <f t="shared" si="60"/>
        <v>0</v>
      </c>
      <c r="BT46" s="100">
        <f t="shared" si="60"/>
        <v>0</v>
      </c>
      <c r="BU46" s="100">
        <f t="shared" si="60"/>
        <v>0</v>
      </c>
      <c r="BV46" s="100">
        <f t="shared" si="60"/>
        <v>0</v>
      </c>
      <c r="BW46" s="100">
        <f t="shared" si="60"/>
        <v>0</v>
      </c>
      <c r="BX46" s="100">
        <f t="shared" si="60"/>
        <v>0</v>
      </c>
      <c r="BY46" s="100">
        <f t="shared" si="60"/>
        <v>0</v>
      </c>
      <c r="BZ46" s="100">
        <f t="shared" si="60"/>
        <v>0</v>
      </c>
      <c r="CA46" s="100">
        <f t="shared" si="60"/>
        <v>0</v>
      </c>
      <c r="CB46" s="100">
        <f t="shared" si="60"/>
        <v>0</v>
      </c>
      <c r="CC46" s="100">
        <f t="shared" si="60"/>
        <v>0</v>
      </c>
      <c r="CD46" s="100">
        <f t="shared" si="60"/>
        <v>0</v>
      </c>
      <c r="CE46" s="100">
        <f t="shared" si="60"/>
        <v>0</v>
      </c>
    </row>
    <row r="47" spans="2:83" x14ac:dyDescent="0.25">
      <c r="B47" s="307"/>
      <c r="C47" s="54" t="s">
        <v>25</v>
      </c>
      <c r="E47" s="34"/>
      <c r="F47" s="63"/>
      <c r="G47" s="34"/>
      <c r="H47" s="63"/>
      <c r="W47" s="100">
        <f t="shared" ref="W47:BB47" si="61">W97+W147</f>
        <v>0</v>
      </c>
      <c r="X47" s="100">
        <f t="shared" si="61"/>
        <v>0</v>
      </c>
      <c r="Y47" s="100">
        <f t="shared" si="61"/>
        <v>0</v>
      </c>
      <c r="Z47" s="100">
        <f t="shared" si="61"/>
        <v>0</v>
      </c>
      <c r="AA47" s="100">
        <f t="shared" si="61"/>
        <v>0</v>
      </c>
      <c r="AB47" s="100">
        <f t="shared" si="61"/>
        <v>0</v>
      </c>
      <c r="AC47" s="100">
        <f t="shared" si="61"/>
        <v>0</v>
      </c>
      <c r="AD47" s="100">
        <f t="shared" si="61"/>
        <v>0</v>
      </c>
      <c r="AE47" s="100">
        <f t="shared" si="61"/>
        <v>0</v>
      </c>
      <c r="AF47" s="100">
        <f t="shared" si="61"/>
        <v>0</v>
      </c>
      <c r="AG47" s="100">
        <f t="shared" si="61"/>
        <v>0</v>
      </c>
      <c r="AH47" s="100">
        <f t="shared" si="61"/>
        <v>0</v>
      </c>
      <c r="AI47" s="100">
        <f t="shared" si="61"/>
        <v>0</v>
      </c>
      <c r="AJ47" s="100">
        <f t="shared" si="61"/>
        <v>0</v>
      </c>
      <c r="AK47" s="100">
        <f t="shared" si="61"/>
        <v>0</v>
      </c>
      <c r="AL47" s="100">
        <f t="shared" si="61"/>
        <v>0</v>
      </c>
      <c r="AM47" s="100">
        <f t="shared" si="61"/>
        <v>0</v>
      </c>
      <c r="AN47" s="100">
        <f t="shared" si="61"/>
        <v>0</v>
      </c>
      <c r="AO47" s="100">
        <f t="shared" si="61"/>
        <v>0</v>
      </c>
      <c r="AP47" s="100">
        <f t="shared" ca="1" si="61"/>
        <v>1.9425255464999996E-2</v>
      </c>
      <c r="AQ47" s="100">
        <f t="shared" ca="1" si="61"/>
        <v>4.7077953542648286E-2</v>
      </c>
      <c r="AR47" s="100">
        <f t="shared" ca="1" si="61"/>
        <v>0.1287242892411411</v>
      </c>
      <c r="AS47" s="100">
        <f t="shared" ca="1" si="61"/>
        <v>0.20598054792695106</v>
      </c>
      <c r="AT47" s="100">
        <f t="shared" ca="1" si="61"/>
        <v>0.56914807634780962</v>
      </c>
      <c r="AU47" s="100">
        <f t="shared" si="61"/>
        <v>0</v>
      </c>
      <c r="AV47" s="100">
        <f t="shared" si="61"/>
        <v>0</v>
      </c>
      <c r="AW47" s="100">
        <f t="shared" si="61"/>
        <v>0</v>
      </c>
      <c r="AX47" s="100">
        <f t="shared" si="61"/>
        <v>0</v>
      </c>
      <c r="AY47" s="100">
        <f t="shared" si="61"/>
        <v>0</v>
      </c>
      <c r="AZ47" s="100">
        <f t="shared" si="61"/>
        <v>0</v>
      </c>
      <c r="BA47" s="100">
        <f t="shared" si="61"/>
        <v>0</v>
      </c>
      <c r="BB47" s="100">
        <f t="shared" si="61"/>
        <v>0</v>
      </c>
      <c r="BC47" s="100">
        <f t="shared" ref="BC47:CE47" si="62">BC97+BC147</f>
        <v>0</v>
      </c>
      <c r="BD47" s="100">
        <f t="shared" si="62"/>
        <v>0</v>
      </c>
      <c r="BE47" s="100">
        <f t="shared" si="62"/>
        <v>0</v>
      </c>
      <c r="BF47" s="100">
        <f t="shared" si="62"/>
        <v>0</v>
      </c>
      <c r="BG47" s="100">
        <f t="shared" si="62"/>
        <v>0</v>
      </c>
      <c r="BH47" s="100">
        <f t="shared" si="62"/>
        <v>0</v>
      </c>
      <c r="BI47" s="100">
        <f t="shared" si="62"/>
        <v>0</v>
      </c>
      <c r="BJ47" s="100">
        <f t="shared" si="62"/>
        <v>0</v>
      </c>
      <c r="BK47" s="100">
        <f t="shared" si="62"/>
        <v>0</v>
      </c>
      <c r="BL47" s="100">
        <f t="shared" si="62"/>
        <v>0</v>
      </c>
      <c r="BM47" s="100">
        <f t="shared" si="62"/>
        <v>0</v>
      </c>
      <c r="BN47" s="100">
        <f t="shared" si="62"/>
        <v>0</v>
      </c>
      <c r="BO47" s="100">
        <f t="shared" si="62"/>
        <v>0</v>
      </c>
      <c r="BP47" s="100">
        <f t="shared" si="62"/>
        <v>0</v>
      </c>
      <c r="BQ47" s="100">
        <f t="shared" si="62"/>
        <v>0</v>
      </c>
      <c r="BR47" s="100">
        <f t="shared" si="62"/>
        <v>0</v>
      </c>
      <c r="BS47" s="100">
        <f t="shared" si="62"/>
        <v>0</v>
      </c>
      <c r="BT47" s="100">
        <f t="shared" si="62"/>
        <v>0</v>
      </c>
      <c r="BU47" s="100">
        <f t="shared" si="62"/>
        <v>0</v>
      </c>
      <c r="BV47" s="100">
        <f t="shared" si="62"/>
        <v>0</v>
      </c>
      <c r="BW47" s="100">
        <f t="shared" si="62"/>
        <v>0</v>
      </c>
      <c r="BX47" s="100">
        <f t="shared" si="62"/>
        <v>0</v>
      </c>
      <c r="BY47" s="100">
        <f t="shared" si="62"/>
        <v>0</v>
      </c>
      <c r="BZ47" s="100">
        <f t="shared" si="62"/>
        <v>0</v>
      </c>
      <c r="CA47" s="100">
        <f t="shared" si="62"/>
        <v>0</v>
      </c>
      <c r="CB47" s="100">
        <f t="shared" si="62"/>
        <v>0</v>
      </c>
      <c r="CC47" s="100">
        <f t="shared" si="62"/>
        <v>0</v>
      </c>
      <c r="CD47" s="100">
        <f t="shared" si="62"/>
        <v>0</v>
      </c>
      <c r="CE47" s="100">
        <f t="shared" si="62"/>
        <v>0</v>
      </c>
    </row>
    <row r="48" spans="2:83" x14ac:dyDescent="0.25">
      <c r="B48" s="307"/>
      <c r="C48" s="3" t="s">
        <v>80</v>
      </c>
      <c r="E48" s="34"/>
      <c r="F48" s="63"/>
      <c r="G48" s="34"/>
      <c r="H48" s="63"/>
      <c r="W48" s="26">
        <f>SUM(W46:W47)</f>
        <v>0</v>
      </c>
      <c r="X48" s="26">
        <f t="shared" ref="X48:CE48" si="63">SUM(X46:X47)</f>
        <v>0</v>
      </c>
      <c r="Y48" s="26">
        <f t="shared" si="63"/>
        <v>0</v>
      </c>
      <c r="Z48" s="26">
        <f t="shared" si="63"/>
        <v>0</v>
      </c>
      <c r="AA48" s="26">
        <f t="shared" si="63"/>
        <v>0</v>
      </c>
      <c r="AB48" s="26">
        <f t="shared" si="63"/>
        <v>0</v>
      </c>
      <c r="AC48" s="26">
        <f t="shared" si="63"/>
        <v>0</v>
      </c>
      <c r="AD48" s="26">
        <f t="shared" si="63"/>
        <v>0</v>
      </c>
      <c r="AE48" s="26">
        <f t="shared" si="63"/>
        <v>0</v>
      </c>
      <c r="AF48" s="26">
        <f t="shared" si="63"/>
        <v>0</v>
      </c>
      <c r="AG48" s="26">
        <f t="shared" si="63"/>
        <v>0</v>
      </c>
      <c r="AH48" s="26">
        <f t="shared" si="63"/>
        <v>0</v>
      </c>
      <c r="AI48" s="26">
        <f t="shared" si="63"/>
        <v>0</v>
      </c>
      <c r="AJ48" s="26">
        <f t="shared" si="63"/>
        <v>0</v>
      </c>
      <c r="AK48" s="26">
        <f t="shared" si="63"/>
        <v>0</v>
      </c>
      <c r="AL48" s="26">
        <f t="shared" si="63"/>
        <v>0</v>
      </c>
      <c r="AM48" s="26">
        <f t="shared" si="63"/>
        <v>0</v>
      </c>
      <c r="AN48" s="26">
        <f t="shared" si="63"/>
        <v>0</v>
      </c>
      <c r="AO48" s="26">
        <f t="shared" si="63"/>
        <v>0</v>
      </c>
      <c r="AP48" s="26">
        <f t="shared" ca="1" si="63"/>
        <v>7.179749098499999E-2</v>
      </c>
      <c r="AQ48" s="26">
        <f t="shared" ca="1" si="63"/>
        <v>0.16075766267374253</v>
      </c>
      <c r="AR48" s="26">
        <f t="shared" ca="1" si="63"/>
        <v>0.32402036630778819</v>
      </c>
      <c r="AS48" s="26">
        <f t="shared" ca="1" si="63"/>
        <v>0.48458063934329165</v>
      </c>
      <c r="AT48" s="26">
        <f t="shared" ca="1" si="63"/>
        <v>1.0191392182785326</v>
      </c>
      <c r="AU48" s="26">
        <f t="shared" si="63"/>
        <v>0</v>
      </c>
      <c r="AV48" s="26">
        <f t="shared" si="63"/>
        <v>0</v>
      </c>
      <c r="AW48" s="26">
        <f t="shared" si="63"/>
        <v>0</v>
      </c>
      <c r="AX48" s="26">
        <f t="shared" si="63"/>
        <v>0</v>
      </c>
      <c r="AY48" s="26">
        <f t="shared" si="63"/>
        <v>0</v>
      </c>
      <c r="AZ48" s="26">
        <f t="shared" si="63"/>
        <v>0</v>
      </c>
      <c r="BA48" s="26">
        <f t="shared" si="63"/>
        <v>0</v>
      </c>
      <c r="BB48" s="26">
        <f t="shared" si="63"/>
        <v>0</v>
      </c>
      <c r="BC48" s="26">
        <f t="shared" si="63"/>
        <v>0</v>
      </c>
      <c r="BD48" s="26">
        <f t="shared" si="63"/>
        <v>0</v>
      </c>
      <c r="BE48" s="26">
        <f t="shared" si="63"/>
        <v>0</v>
      </c>
      <c r="BF48" s="26">
        <f t="shared" si="63"/>
        <v>0</v>
      </c>
      <c r="BG48" s="26">
        <f t="shared" si="63"/>
        <v>0</v>
      </c>
      <c r="BH48" s="26">
        <f t="shared" si="63"/>
        <v>0</v>
      </c>
      <c r="BI48" s="26">
        <f t="shared" si="63"/>
        <v>0</v>
      </c>
      <c r="BJ48" s="26">
        <f t="shared" si="63"/>
        <v>0</v>
      </c>
      <c r="BK48" s="26">
        <f t="shared" si="63"/>
        <v>0</v>
      </c>
      <c r="BL48" s="26">
        <f t="shared" si="63"/>
        <v>0</v>
      </c>
      <c r="BM48" s="26">
        <f t="shared" si="63"/>
        <v>0</v>
      </c>
      <c r="BN48" s="26">
        <f t="shared" si="63"/>
        <v>0</v>
      </c>
      <c r="BO48" s="26">
        <f t="shared" si="63"/>
        <v>0</v>
      </c>
      <c r="BP48" s="26">
        <f t="shared" si="63"/>
        <v>0</v>
      </c>
      <c r="BQ48" s="26">
        <f t="shared" si="63"/>
        <v>0</v>
      </c>
      <c r="BR48" s="26">
        <f t="shared" si="63"/>
        <v>0</v>
      </c>
      <c r="BS48" s="26">
        <f t="shared" si="63"/>
        <v>0</v>
      </c>
      <c r="BT48" s="26">
        <f t="shared" si="63"/>
        <v>0</v>
      </c>
      <c r="BU48" s="26">
        <f t="shared" si="63"/>
        <v>0</v>
      </c>
      <c r="BV48" s="26">
        <f t="shared" si="63"/>
        <v>0</v>
      </c>
      <c r="BW48" s="26">
        <f t="shared" si="63"/>
        <v>0</v>
      </c>
      <c r="BX48" s="26">
        <f t="shared" si="63"/>
        <v>0</v>
      </c>
      <c r="BY48" s="26">
        <f t="shared" si="63"/>
        <v>0</v>
      </c>
      <c r="BZ48" s="26">
        <f t="shared" si="63"/>
        <v>0</v>
      </c>
      <c r="CA48" s="26">
        <f t="shared" si="63"/>
        <v>0</v>
      </c>
      <c r="CB48" s="26">
        <f t="shared" si="63"/>
        <v>0</v>
      </c>
      <c r="CC48" s="26">
        <f t="shared" si="63"/>
        <v>0</v>
      </c>
      <c r="CD48" s="26">
        <f t="shared" si="63"/>
        <v>0</v>
      </c>
      <c r="CE48" s="26">
        <f t="shared" si="63"/>
        <v>0</v>
      </c>
    </row>
    <row r="49" spans="2:83" s="207" customFormat="1" x14ac:dyDescent="0.25">
      <c r="B49" s="329"/>
      <c r="C49" s="209" t="s">
        <v>36</v>
      </c>
      <c r="E49" s="34"/>
      <c r="F49" s="63"/>
      <c r="G49" s="34"/>
      <c r="H49" s="63"/>
      <c r="I49" s="210"/>
      <c r="J49" s="210"/>
      <c r="K49" s="210"/>
      <c r="L49" s="210"/>
      <c r="M49" s="210"/>
      <c r="N49" s="210"/>
      <c r="O49" s="210"/>
      <c r="P49" s="210"/>
      <c r="Q49" s="210"/>
      <c r="R49" s="210"/>
      <c r="S49" s="210"/>
      <c r="T49" s="210"/>
      <c r="U49" s="210"/>
      <c r="V49" s="210"/>
      <c r="W49" s="33">
        <f t="shared" ref="W49:BB49" ca="1" si="64">W99+W149</f>
        <v>0</v>
      </c>
      <c r="X49" s="33">
        <f t="shared" ca="1" si="64"/>
        <v>0</v>
      </c>
      <c r="Y49" s="33">
        <f t="shared" ca="1" si="64"/>
        <v>0</v>
      </c>
      <c r="Z49" s="33">
        <f t="shared" ca="1" si="64"/>
        <v>0</v>
      </c>
      <c r="AA49" s="33">
        <f t="shared" ca="1" si="64"/>
        <v>0</v>
      </c>
      <c r="AB49" s="33">
        <f t="shared" ca="1" si="64"/>
        <v>0</v>
      </c>
      <c r="AC49" s="33">
        <f t="shared" ca="1" si="64"/>
        <v>0</v>
      </c>
      <c r="AD49" s="33">
        <f t="shared" ca="1" si="64"/>
        <v>0</v>
      </c>
      <c r="AE49" s="33">
        <f t="shared" ca="1" si="64"/>
        <v>0</v>
      </c>
      <c r="AF49" s="33">
        <f t="shared" ca="1" si="64"/>
        <v>0</v>
      </c>
      <c r="AG49" s="33">
        <f t="shared" ca="1" si="64"/>
        <v>0</v>
      </c>
      <c r="AH49" s="33">
        <f t="shared" ca="1" si="64"/>
        <v>0</v>
      </c>
      <c r="AI49" s="33">
        <f t="shared" ca="1" si="64"/>
        <v>0</v>
      </c>
      <c r="AJ49" s="33">
        <f t="shared" ca="1" si="64"/>
        <v>0</v>
      </c>
      <c r="AK49" s="33">
        <f t="shared" ca="1" si="64"/>
        <v>0</v>
      </c>
      <c r="AL49" s="33">
        <f t="shared" ca="1" si="64"/>
        <v>0</v>
      </c>
      <c r="AM49" s="33">
        <f t="shared" ca="1" si="64"/>
        <v>0</v>
      </c>
      <c r="AN49" s="33">
        <f t="shared" ca="1" si="64"/>
        <v>0</v>
      </c>
      <c r="AO49" s="33">
        <f t="shared" ca="1" si="64"/>
        <v>0</v>
      </c>
      <c r="AP49" s="33">
        <f ca="1">AP99+AP149</f>
        <v>1.8224999999999998</v>
      </c>
      <c r="AQ49" s="33">
        <f t="shared" ca="1" si="64"/>
        <v>4.5360000000000005</v>
      </c>
      <c r="AR49" s="33">
        <f t="shared" ca="1" si="64"/>
        <v>7.2089999999999987</v>
      </c>
      <c r="AS49" s="33">
        <f t="shared" ca="1" si="64"/>
        <v>10.242000000000001</v>
      </c>
      <c r="AT49" s="33">
        <f t="shared" ca="1" si="64"/>
        <v>12.937499999999998</v>
      </c>
      <c r="AU49" s="33">
        <f t="shared" si="64"/>
        <v>0</v>
      </c>
      <c r="AV49" s="33">
        <f t="shared" si="64"/>
        <v>0</v>
      </c>
      <c r="AW49" s="33">
        <f t="shared" si="64"/>
        <v>0</v>
      </c>
      <c r="AX49" s="33">
        <f t="shared" si="64"/>
        <v>0</v>
      </c>
      <c r="AY49" s="33">
        <f t="shared" si="64"/>
        <v>0</v>
      </c>
      <c r="AZ49" s="33">
        <f t="shared" si="64"/>
        <v>0</v>
      </c>
      <c r="BA49" s="33">
        <f t="shared" si="64"/>
        <v>0</v>
      </c>
      <c r="BB49" s="33">
        <f t="shared" si="64"/>
        <v>0</v>
      </c>
      <c r="BC49" s="33">
        <f t="shared" ref="BC49:CE49" si="65">BC99+BC149</f>
        <v>0</v>
      </c>
      <c r="BD49" s="33">
        <f t="shared" si="65"/>
        <v>0</v>
      </c>
      <c r="BE49" s="33">
        <f t="shared" si="65"/>
        <v>0</v>
      </c>
      <c r="BF49" s="33">
        <f t="shared" si="65"/>
        <v>0</v>
      </c>
      <c r="BG49" s="33">
        <f t="shared" si="65"/>
        <v>0</v>
      </c>
      <c r="BH49" s="33">
        <f t="shared" si="65"/>
        <v>0</v>
      </c>
      <c r="BI49" s="33">
        <f t="shared" si="65"/>
        <v>0</v>
      </c>
      <c r="BJ49" s="33">
        <f t="shared" si="65"/>
        <v>0</v>
      </c>
      <c r="BK49" s="33">
        <f t="shared" si="65"/>
        <v>0</v>
      </c>
      <c r="BL49" s="33">
        <f t="shared" si="65"/>
        <v>0</v>
      </c>
      <c r="BM49" s="33">
        <f t="shared" si="65"/>
        <v>0</v>
      </c>
      <c r="BN49" s="33">
        <f t="shared" si="65"/>
        <v>0</v>
      </c>
      <c r="BO49" s="33">
        <f t="shared" si="65"/>
        <v>0</v>
      </c>
      <c r="BP49" s="33">
        <f t="shared" si="65"/>
        <v>0</v>
      </c>
      <c r="BQ49" s="33">
        <f t="shared" si="65"/>
        <v>0</v>
      </c>
      <c r="BR49" s="33">
        <f t="shared" si="65"/>
        <v>0</v>
      </c>
      <c r="BS49" s="33">
        <f t="shared" si="65"/>
        <v>0</v>
      </c>
      <c r="BT49" s="33">
        <f t="shared" si="65"/>
        <v>0</v>
      </c>
      <c r="BU49" s="33">
        <f t="shared" si="65"/>
        <v>0</v>
      </c>
      <c r="BV49" s="33">
        <f t="shared" si="65"/>
        <v>0</v>
      </c>
      <c r="BW49" s="33">
        <f t="shared" si="65"/>
        <v>0</v>
      </c>
      <c r="BX49" s="33">
        <f t="shared" si="65"/>
        <v>0</v>
      </c>
      <c r="BY49" s="33">
        <f t="shared" si="65"/>
        <v>0</v>
      </c>
      <c r="BZ49" s="33">
        <f t="shared" si="65"/>
        <v>0</v>
      </c>
      <c r="CA49" s="33">
        <f t="shared" si="65"/>
        <v>0</v>
      </c>
      <c r="CB49" s="33">
        <f t="shared" si="65"/>
        <v>0</v>
      </c>
      <c r="CC49" s="33">
        <f t="shared" si="65"/>
        <v>0</v>
      </c>
      <c r="CD49" s="33">
        <f t="shared" si="65"/>
        <v>0</v>
      </c>
      <c r="CE49" s="33">
        <f t="shared" si="65"/>
        <v>0</v>
      </c>
    </row>
    <row r="50" spans="2:83" s="207" customFormat="1" x14ac:dyDescent="0.25">
      <c r="B50" s="329"/>
      <c r="C50" s="209" t="s">
        <v>37</v>
      </c>
      <c r="E50" s="34"/>
      <c r="F50" s="63"/>
      <c r="G50" s="34"/>
      <c r="H50" s="63"/>
      <c r="I50" s="210"/>
      <c r="J50" s="210"/>
      <c r="K50" s="210"/>
      <c r="L50" s="210"/>
      <c r="M50" s="210"/>
      <c r="N50" s="210"/>
      <c r="O50" s="210"/>
      <c r="P50" s="210"/>
      <c r="Q50" s="210"/>
      <c r="R50" s="210"/>
      <c r="S50" s="210"/>
      <c r="T50" s="210"/>
      <c r="U50" s="210"/>
      <c r="V50" s="210"/>
      <c r="W50" s="33">
        <f t="shared" ref="W50:BB50" ca="1" si="66">W100+W150</f>
        <v>0</v>
      </c>
      <c r="X50" s="33">
        <f t="shared" ca="1" si="66"/>
        <v>0</v>
      </c>
      <c r="Y50" s="33">
        <f t="shared" ca="1" si="66"/>
        <v>0</v>
      </c>
      <c r="Z50" s="33">
        <f t="shared" ca="1" si="66"/>
        <v>0</v>
      </c>
      <c r="AA50" s="33">
        <f t="shared" ca="1" si="66"/>
        <v>0</v>
      </c>
      <c r="AB50" s="33">
        <f t="shared" ca="1" si="66"/>
        <v>0</v>
      </c>
      <c r="AC50" s="33">
        <f t="shared" ca="1" si="66"/>
        <v>0</v>
      </c>
      <c r="AD50" s="33">
        <f t="shared" ca="1" si="66"/>
        <v>0</v>
      </c>
      <c r="AE50" s="33">
        <f t="shared" ca="1" si="66"/>
        <v>0</v>
      </c>
      <c r="AF50" s="33">
        <f t="shared" ca="1" si="66"/>
        <v>0</v>
      </c>
      <c r="AG50" s="33">
        <f t="shared" ca="1" si="66"/>
        <v>0</v>
      </c>
      <c r="AH50" s="33">
        <f t="shared" ca="1" si="66"/>
        <v>0</v>
      </c>
      <c r="AI50" s="33">
        <f t="shared" ca="1" si="66"/>
        <v>0</v>
      </c>
      <c r="AJ50" s="33">
        <f t="shared" ca="1" si="66"/>
        <v>0</v>
      </c>
      <c r="AK50" s="33">
        <f t="shared" ca="1" si="66"/>
        <v>0</v>
      </c>
      <c r="AL50" s="33">
        <f t="shared" ca="1" si="66"/>
        <v>0</v>
      </c>
      <c r="AM50" s="33">
        <f t="shared" ca="1" si="66"/>
        <v>0</v>
      </c>
      <c r="AN50" s="33">
        <f t="shared" ca="1" si="66"/>
        <v>0</v>
      </c>
      <c r="AO50" s="33">
        <f t="shared" ca="1" si="66"/>
        <v>0</v>
      </c>
      <c r="AP50" s="33">
        <f t="shared" ca="1" si="66"/>
        <v>0</v>
      </c>
      <c r="AQ50" s="33">
        <f t="shared" ca="1" si="66"/>
        <v>1.5017399999999999</v>
      </c>
      <c r="AR50" s="33">
        <f t="shared" ca="1" si="66"/>
        <v>3.83778</v>
      </c>
      <c r="AS50" s="33">
        <f t="shared" ca="1" si="66"/>
        <v>6.173820000000001</v>
      </c>
      <c r="AT50" s="33">
        <f t="shared" ca="1" si="66"/>
        <v>7.3418399999999995</v>
      </c>
      <c r="AU50" s="33">
        <f t="shared" si="66"/>
        <v>0</v>
      </c>
      <c r="AV50" s="33">
        <f t="shared" si="66"/>
        <v>0</v>
      </c>
      <c r="AW50" s="33">
        <f t="shared" si="66"/>
        <v>0</v>
      </c>
      <c r="AX50" s="33">
        <f t="shared" si="66"/>
        <v>0</v>
      </c>
      <c r="AY50" s="33">
        <f t="shared" si="66"/>
        <v>0</v>
      </c>
      <c r="AZ50" s="33">
        <f t="shared" si="66"/>
        <v>0</v>
      </c>
      <c r="BA50" s="33">
        <f t="shared" si="66"/>
        <v>0</v>
      </c>
      <c r="BB50" s="33">
        <f t="shared" si="66"/>
        <v>0</v>
      </c>
      <c r="BC50" s="33">
        <f t="shared" ref="BC50:CE50" si="67">BC100+BC150</f>
        <v>0</v>
      </c>
      <c r="BD50" s="33">
        <f t="shared" si="67"/>
        <v>0</v>
      </c>
      <c r="BE50" s="33">
        <f t="shared" si="67"/>
        <v>0</v>
      </c>
      <c r="BF50" s="33">
        <f t="shared" si="67"/>
        <v>0</v>
      </c>
      <c r="BG50" s="33">
        <f t="shared" si="67"/>
        <v>0</v>
      </c>
      <c r="BH50" s="33">
        <f t="shared" si="67"/>
        <v>0</v>
      </c>
      <c r="BI50" s="33">
        <f t="shared" si="67"/>
        <v>0</v>
      </c>
      <c r="BJ50" s="33">
        <f t="shared" si="67"/>
        <v>0</v>
      </c>
      <c r="BK50" s="33">
        <f t="shared" si="67"/>
        <v>0</v>
      </c>
      <c r="BL50" s="33">
        <f t="shared" si="67"/>
        <v>0</v>
      </c>
      <c r="BM50" s="33">
        <f t="shared" si="67"/>
        <v>0</v>
      </c>
      <c r="BN50" s="33">
        <f t="shared" si="67"/>
        <v>0</v>
      </c>
      <c r="BO50" s="33">
        <f t="shared" si="67"/>
        <v>0</v>
      </c>
      <c r="BP50" s="33">
        <f t="shared" si="67"/>
        <v>0</v>
      </c>
      <c r="BQ50" s="33">
        <f t="shared" si="67"/>
        <v>0</v>
      </c>
      <c r="BR50" s="33">
        <f t="shared" si="67"/>
        <v>0</v>
      </c>
      <c r="BS50" s="33">
        <f t="shared" si="67"/>
        <v>0</v>
      </c>
      <c r="BT50" s="33">
        <f t="shared" si="67"/>
        <v>0</v>
      </c>
      <c r="BU50" s="33">
        <f t="shared" si="67"/>
        <v>0</v>
      </c>
      <c r="BV50" s="33">
        <f t="shared" si="67"/>
        <v>0</v>
      </c>
      <c r="BW50" s="33">
        <f t="shared" si="67"/>
        <v>0</v>
      </c>
      <c r="BX50" s="33">
        <f t="shared" si="67"/>
        <v>0</v>
      </c>
      <c r="BY50" s="33">
        <f t="shared" si="67"/>
        <v>0</v>
      </c>
      <c r="BZ50" s="33">
        <f t="shared" si="67"/>
        <v>0</v>
      </c>
      <c r="CA50" s="33">
        <f t="shared" si="67"/>
        <v>0</v>
      </c>
      <c r="CB50" s="33">
        <f t="shared" si="67"/>
        <v>0</v>
      </c>
      <c r="CC50" s="33">
        <f t="shared" si="67"/>
        <v>0</v>
      </c>
      <c r="CD50" s="33">
        <f t="shared" si="67"/>
        <v>0</v>
      </c>
      <c r="CE50" s="33">
        <f t="shared" si="67"/>
        <v>0</v>
      </c>
    </row>
    <row r="51" spans="2:83" s="207" customFormat="1" x14ac:dyDescent="0.25">
      <c r="B51" s="342"/>
      <c r="C51" s="227" t="s">
        <v>122</v>
      </c>
      <c r="E51" s="35"/>
      <c r="F51" s="64"/>
      <c r="G51" s="35"/>
      <c r="H51" s="64"/>
      <c r="I51" s="210"/>
      <c r="J51" s="210"/>
      <c r="K51" s="210"/>
      <c r="L51" s="210"/>
      <c r="M51" s="210"/>
      <c r="N51" s="210"/>
      <c r="O51" s="210"/>
      <c r="P51" s="210"/>
      <c r="Q51" s="210"/>
      <c r="R51" s="210"/>
      <c r="S51" s="210"/>
      <c r="T51" s="210"/>
      <c r="U51" s="210"/>
      <c r="V51" s="210"/>
      <c r="W51" s="36">
        <f>W151</f>
        <v>39.989400000000003</v>
      </c>
      <c r="X51" s="36">
        <f t="shared" ref="X51:CE51" si="68">X151</f>
        <v>40.989135000000005</v>
      </c>
      <c r="Y51" s="36">
        <f t="shared" si="68"/>
        <v>42.041487631578953</v>
      </c>
      <c r="Z51" s="36">
        <f t="shared" si="68"/>
        <v>43.093840263157908</v>
      </c>
      <c r="AA51" s="36">
        <f t="shared" si="68"/>
        <v>44.146192894736856</v>
      </c>
      <c r="AB51" s="36">
        <f t="shared" si="68"/>
        <v>45.198545526315812</v>
      </c>
      <c r="AC51" s="36">
        <f t="shared" si="68"/>
        <v>46.25089815789476</v>
      </c>
      <c r="AD51" s="36">
        <f t="shared" si="68"/>
        <v>47.303250789473715</v>
      </c>
      <c r="AE51" s="36">
        <f t="shared" si="68"/>
        <v>48.355603421052663</v>
      </c>
      <c r="AF51" s="36">
        <f t="shared" si="68"/>
        <v>49.407956052631619</v>
      </c>
      <c r="AG51" s="36">
        <f t="shared" si="68"/>
        <v>50.460308684210567</v>
      </c>
      <c r="AH51" s="36">
        <f t="shared" si="68"/>
        <v>51.512661315789522</v>
      </c>
      <c r="AI51" s="36">
        <f t="shared" si="68"/>
        <v>52.56501394736847</v>
      </c>
      <c r="AJ51" s="36">
        <f t="shared" si="68"/>
        <v>53.617366578947426</v>
      </c>
      <c r="AK51" s="36">
        <f t="shared" si="68"/>
        <v>54.669719210526374</v>
      </c>
      <c r="AL51" s="36">
        <f t="shared" si="68"/>
        <v>55.722071842105329</v>
      </c>
      <c r="AM51" s="36">
        <f t="shared" si="68"/>
        <v>56.774424473684277</v>
      </c>
      <c r="AN51" s="36">
        <f t="shared" si="68"/>
        <v>57.826777105263218</v>
      </c>
      <c r="AO51" s="36">
        <f t="shared" si="68"/>
        <v>58.879129736842181</v>
      </c>
      <c r="AP51" s="36">
        <f t="shared" si="68"/>
        <v>59.931482368421122</v>
      </c>
      <c r="AQ51" s="36">
        <f t="shared" si="68"/>
        <v>60.589999999999996</v>
      </c>
      <c r="AR51" s="36">
        <f t="shared" si="68"/>
        <v>58.995526315789469</v>
      </c>
      <c r="AS51" s="36">
        <f t="shared" si="68"/>
        <v>57.401052631578935</v>
      </c>
      <c r="AT51" s="36">
        <f t="shared" si="68"/>
        <v>55.806578947368408</v>
      </c>
      <c r="AU51" s="36">
        <f t="shared" si="68"/>
        <v>54.212105263157881</v>
      </c>
      <c r="AV51" s="36">
        <f t="shared" si="68"/>
        <v>52.617631578947361</v>
      </c>
      <c r="AW51" s="36">
        <f t="shared" si="68"/>
        <v>51.023157894736826</v>
      </c>
      <c r="AX51" s="36">
        <f t="shared" si="68"/>
        <v>49.428684210526299</v>
      </c>
      <c r="AY51" s="36">
        <f t="shared" si="68"/>
        <v>47.834210526315765</v>
      </c>
      <c r="AZ51" s="36">
        <f t="shared" si="68"/>
        <v>46.239736842105238</v>
      </c>
      <c r="BA51" s="36">
        <f t="shared" si="68"/>
        <v>44.645263157894711</v>
      </c>
      <c r="BB51" s="36">
        <f t="shared" si="68"/>
        <v>43.050789473684183</v>
      </c>
      <c r="BC51" s="36">
        <f t="shared" si="68"/>
        <v>41.456315789473656</v>
      </c>
      <c r="BD51" s="36">
        <f t="shared" si="68"/>
        <v>39.861842105263129</v>
      </c>
      <c r="BE51" s="36">
        <f t="shared" si="68"/>
        <v>38.267368421052595</v>
      </c>
      <c r="BF51" s="36">
        <f t="shared" si="68"/>
        <v>36.672894736842068</v>
      </c>
      <c r="BG51" s="36">
        <f t="shared" si="68"/>
        <v>35.078421052631541</v>
      </c>
      <c r="BH51" s="36">
        <f t="shared" si="68"/>
        <v>33.483947368421013</v>
      </c>
      <c r="BI51" s="36">
        <f t="shared" si="68"/>
        <v>31.889473684210483</v>
      </c>
      <c r="BJ51" s="36">
        <f t="shared" si="68"/>
        <v>30.900899999999996</v>
      </c>
      <c r="BK51" s="36">
        <f t="shared" si="68"/>
        <v>30.294999999999998</v>
      </c>
      <c r="BL51" s="36">
        <f t="shared" si="68"/>
        <v>29.6891</v>
      </c>
      <c r="BM51" s="36">
        <f t="shared" si="68"/>
        <v>29.083200000000001</v>
      </c>
      <c r="BN51" s="36">
        <f t="shared" si="68"/>
        <v>28.477300000000003</v>
      </c>
      <c r="BO51" s="36">
        <f t="shared" si="68"/>
        <v>27.871400000000005</v>
      </c>
      <c r="BP51" s="36">
        <f t="shared" si="68"/>
        <v>27.265500000000007</v>
      </c>
      <c r="BQ51" s="36">
        <f t="shared" si="68"/>
        <v>26.659600000000008</v>
      </c>
      <c r="BR51" s="36">
        <f t="shared" si="68"/>
        <v>26.05370000000001</v>
      </c>
      <c r="BS51" s="36">
        <f t="shared" si="68"/>
        <v>25.447800000000012</v>
      </c>
      <c r="BT51" s="36">
        <f t="shared" si="68"/>
        <v>24.841900000000013</v>
      </c>
      <c r="BU51" s="36">
        <f t="shared" si="68"/>
        <v>24.236000000000015</v>
      </c>
      <c r="BV51" s="36">
        <f t="shared" si="68"/>
        <v>23.630100000000017</v>
      </c>
      <c r="BW51" s="36">
        <f t="shared" si="68"/>
        <v>23.024200000000018</v>
      </c>
      <c r="BX51" s="36">
        <f t="shared" si="68"/>
        <v>22.41830000000002</v>
      </c>
      <c r="BY51" s="36">
        <f t="shared" si="68"/>
        <v>21.812400000000022</v>
      </c>
      <c r="BZ51" s="36">
        <f t="shared" si="68"/>
        <v>21.206500000000023</v>
      </c>
      <c r="CA51" s="36">
        <f t="shared" si="68"/>
        <v>20.600600000000025</v>
      </c>
      <c r="CB51" s="36">
        <f t="shared" si="68"/>
        <v>19.994700000000027</v>
      </c>
      <c r="CC51" s="36">
        <f t="shared" si="68"/>
        <v>19.388800000000028</v>
      </c>
      <c r="CD51" s="36">
        <f t="shared" si="68"/>
        <v>18.78290000000003</v>
      </c>
      <c r="CE51" s="36">
        <f t="shared" si="68"/>
        <v>18.177000000000032</v>
      </c>
    </row>
    <row r="52" spans="2:83" s="207" customFormat="1" x14ac:dyDescent="0.25">
      <c r="B52" s="343"/>
      <c r="C52" s="227" t="s">
        <v>123</v>
      </c>
      <c r="E52" s="35"/>
      <c r="F52" s="64"/>
      <c r="G52" s="35"/>
      <c r="H52" s="64"/>
      <c r="I52" s="210"/>
      <c r="J52" s="210"/>
      <c r="K52" s="210"/>
      <c r="L52" s="210"/>
      <c r="M52" s="210"/>
      <c r="N52" s="210"/>
      <c r="O52" s="210"/>
      <c r="P52" s="210"/>
      <c r="Q52" s="210"/>
      <c r="R52" s="210"/>
      <c r="S52" s="210"/>
      <c r="T52" s="210"/>
      <c r="U52" s="210"/>
      <c r="V52" s="210"/>
      <c r="W52" s="36">
        <f>W152</f>
        <v>11.22</v>
      </c>
      <c r="X52" s="36">
        <f t="shared" ref="X52:CE52" si="69">X152</f>
        <v>11.500500000000002</v>
      </c>
      <c r="Y52" s="36">
        <f t="shared" si="69"/>
        <v>11.79576315789474</v>
      </c>
      <c r="Z52" s="36">
        <f t="shared" si="69"/>
        <v>12.091026315789478</v>
      </c>
      <c r="AA52" s="36">
        <f t="shared" si="69"/>
        <v>12.386289473684215</v>
      </c>
      <c r="AB52" s="36">
        <f t="shared" si="69"/>
        <v>12.681552631578954</v>
      </c>
      <c r="AC52" s="36">
        <f t="shared" si="69"/>
        <v>12.976815789473692</v>
      </c>
      <c r="AD52" s="36">
        <f t="shared" si="69"/>
        <v>13.27207894736843</v>
      </c>
      <c r="AE52" s="36">
        <f t="shared" si="69"/>
        <v>13.567342105263167</v>
      </c>
      <c r="AF52" s="36">
        <f t="shared" si="69"/>
        <v>13.862605263157906</v>
      </c>
      <c r="AG52" s="36">
        <f t="shared" si="69"/>
        <v>14.157868421052644</v>
      </c>
      <c r="AH52" s="36">
        <f t="shared" si="69"/>
        <v>14.453131578947382</v>
      </c>
      <c r="AI52" s="36">
        <f t="shared" si="69"/>
        <v>14.748394736842119</v>
      </c>
      <c r="AJ52" s="36">
        <f t="shared" si="69"/>
        <v>15.043657894736858</v>
      </c>
      <c r="AK52" s="36">
        <f t="shared" si="69"/>
        <v>15.338921052631596</v>
      </c>
      <c r="AL52" s="36">
        <f t="shared" si="69"/>
        <v>15.634184210526334</v>
      </c>
      <c r="AM52" s="36">
        <f t="shared" si="69"/>
        <v>15.929447368421071</v>
      </c>
      <c r="AN52" s="36">
        <f t="shared" si="69"/>
        <v>16.22471052631581</v>
      </c>
      <c r="AO52" s="36">
        <f t="shared" si="69"/>
        <v>16.519973684210548</v>
      </c>
      <c r="AP52" s="36">
        <f t="shared" si="69"/>
        <v>16.815236842105286</v>
      </c>
      <c r="AQ52" s="36">
        <f t="shared" si="69"/>
        <v>17</v>
      </c>
      <c r="AR52" s="36">
        <f t="shared" si="69"/>
        <v>16.55263157894737</v>
      </c>
      <c r="AS52" s="36">
        <f t="shared" si="69"/>
        <v>16.105263157894736</v>
      </c>
      <c r="AT52" s="36">
        <f t="shared" si="69"/>
        <v>15.657894736842104</v>
      </c>
      <c r="AU52" s="36">
        <f t="shared" si="69"/>
        <v>15.210526315789473</v>
      </c>
      <c r="AV52" s="36">
        <f t="shared" si="69"/>
        <v>14.763157894736841</v>
      </c>
      <c r="AW52" s="36">
        <f t="shared" si="69"/>
        <v>14.315789473684207</v>
      </c>
      <c r="AX52" s="36">
        <f t="shared" si="69"/>
        <v>13.868421052631575</v>
      </c>
      <c r="AY52" s="36">
        <f t="shared" si="69"/>
        <v>13.421052631578943</v>
      </c>
      <c r="AZ52" s="36">
        <f t="shared" si="69"/>
        <v>12.973684210526311</v>
      </c>
      <c r="BA52" s="36">
        <f t="shared" si="69"/>
        <v>12.52631578947368</v>
      </c>
      <c r="BB52" s="36">
        <f t="shared" si="69"/>
        <v>12.078947368421046</v>
      </c>
      <c r="BC52" s="36">
        <f t="shared" si="69"/>
        <v>11.631578947368414</v>
      </c>
      <c r="BD52" s="36">
        <f t="shared" si="69"/>
        <v>11.184210526315782</v>
      </c>
      <c r="BE52" s="36">
        <f t="shared" si="69"/>
        <v>10.73684210526315</v>
      </c>
      <c r="BF52" s="36">
        <f t="shared" si="69"/>
        <v>10.289473684210517</v>
      </c>
      <c r="BG52" s="36">
        <f t="shared" si="69"/>
        <v>9.8421052631578849</v>
      </c>
      <c r="BH52" s="36">
        <f t="shared" si="69"/>
        <v>9.3947368421052531</v>
      </c>
      <c r="BI52" s="36">
        <f t="shared" si="69"/>
        <v>8.9473684210526212</v>
      </c>
      <c r="BJ52" s="36">
        <f t="shared" si="69"/>
        <v>8.67</v>
      </c>
      <c r="BK52" s="36">
        <f t="shared" si="69"/>
        <v>8.5</v>
      </c>
      <c r="BL52" s="36">
        <f t="shared" si="69"/>
        <v>8.33</v>
      </c>
      <c r="BM52" s="36">
        <f t="shared" si="69"/>
        <v>8.16</v>
      </c>
      <c r="BN52" s="36">
        <f t="shared" si="69"/>
        <v>7.99</v>
      </c>
      <c r="BO52" s="36">
        <f t="shared" si="69"/>
        <v>7.82</v>
      </c>
      <c r="BP52" s="36">
        <f t="shared" si="69"/>
        <v>7.65</v>
      </c>
      <c r="BQ52" s="36">
        <f t="shared" si="69"/>
        <v>7.48</v>
      </c>
      <c r="BR52" s="36">
        <f t="shared" si="69"/>
        <v>7.3100000000000005</v>
      </c>
      <c r="BS52" s="36">
        <f t="shared" si="69"/>
        <v>7.1400000000000006</v>
      </c>
      <c r="BT52" s="36">
        <f t="shared" si="69"/>
        <v>6.9700000000000006</v>
      </c>
      <c r="BU52" s="36">
        <f t="shared" si="69"/>
        <v>6.8000000000000007</v>
      </c>
      <c r="BV52" s="36">
        <f t="shared" si="69"/>
        <v>6.6300000000000008</v>
      </c>
      <c r="BW52" s="36">
        <f t="shared" si="69"/>
        <v>6.4600000000000009</v>
      </c>
      <c r="BX52" s="36">
        <f t="shared" si="69"/>
        <v>6.2900000000000009</v>
      </c>
      <c r="BY52" s="36">
        <f t="shared" si="69"/>
        <v>6.120000000000001</v>
      </c>
      <c r="BZ52" s="36">
        <f t="shared" si="69"/>
        <v>5.9500000000000011</v>
      </c>
      <c r="CA52" s="36">
        <f t="shared" si="69"/>
        <v>5.7800000000000011</v>
      </c>
      <c r="CB52" s="36">
        <f t="shared" si="69"/>
        <v>5.6100000000000012</v>
      </c>
      <c r="CC52" s="36">
        <f t="shared" si="69"/>
        <v>5.4400000000000013</v>
      </c>
      <c r="CD52" s="36">
        <f t="shared" si="69"/>
        <v>5.2700000000000014</v>
      </c>
      <c r="CE52" s="36">
        <f t="shared" si="69"/>
        <v>5.1000000000000014</v>
      </c>
    </row>
    <row r="53" spans="2:83" x14ac:dyDescent="0.25">
      <c r="B53" s="5"/>
      <c r="C53" s="3" t="s">
        <v>27</v>
      </c>
      <c r="E53" s="34"/>
      <c r="F53" s="63"/>
      <c r="G53" s="34"/>
      <c r="H53" s="63"/>
      <c r="I53" s="19"/>
      <c r="J53" s="19"/>
      <c r="K53" s="19"/>
      <c r="L53" s="19"/>
      <c r="M53" s="19"/>
      <c r="N53" s="19"/>
      <c r="O53" s="19"/>
      <c r="P53" s="19"/>
      <c r="Q53" s="19"/>
      <c r="R53" s="19"/>
      <c r="S53" s="19"/>
      <c r="T53" s="19"/>
      <c r="U53" s="19"/>
      <c r="V53" s="19"/>
      <c r="W53" s="31">
        <f ca="1">W28+W31+W38+W41+W45+W48+W49+W50+W51+W52</f>
        <v>275.59978930625624</v>
      </c>
      <c r="X53" s="31">
        <f t="shared" ref="X53:CE53" ca="1" si="70">X28+X31+X38+X41+X45+X48+X49+X50+X51+X52</f>
        <v>282.4189031202867</v>
      </c>
      <c r="Y53" s="31">
        <f t="shared" ca="1" si="70"/>
        <v>290.94650313584117</v>
      </c>
      <c r="Z53" s="31">
        <f t="shared" ca="1" si="70"/>
        <v>300.14976543429827</v>
      </c>
      <c r="AA53" s="31">
        <f t="shared" ca="1" si="70"/>
        <v>307.66575767779682</v>
      </c>
      <c r="AB53" s="31">
        <f t="shared" ca="1" si="70"/>
        <v>313.68573114442074</v>
      </c>
      <c r="AC53" s="31">
        <f t="shared" ca="1" si="70"/>
        <v>318.86504879273804</v>
      </c>
      <c r="AD53" s="31">
        <f t="shared" ca="1" si="70"/>
        <v>323.76340964584546</v>
      </c>
      <c r="AE53" s="31">
        <f t="shared" ca="1" si="70"/>
        <v>328.86721273012807</v>
      </c>
      <c r="AF53" s="31">
        <f t="shared" ca="1" si="70"/>
        <v>335.15069237058253</v>
      </c>
      <c r="AG53" s="31">
        <f t="shared" ca="1" si="70"/>
        <v>342.1041655813284</v>
      </c>
      <c r="AH53" s="31">
        <f t="shared" ca="1" si="70"/>
        <v>349.07659200605798</v>
      </c>
      <c r="AI53" s="31">
        <f t="shared" ca="1" si="70"/>
        <v>355.35355364388647</v>
      </c>
      <c r="AJ53" s="31">
        <f t="shared" ca="1" si="70"/>
        <v>361.96230203328588</v>
      </c>
      <c r="AK53" s="31">
        <f t="shared" ca="1" si="70"/>
        <v>370.05277832614479</v>
      </c>
      <c r="AL53" s="31">
        <f t="shared" ca="1" si="70"/>
        <v>379.57110871537753</v>
      </c>
      <c r="AM53" s="31">
        <f t="shared" ca="1" si="70"/>
        <v>388.71070756618201</v>
      </c>
      <c r="AN53" s="31">
        <f t="shared" ca="1" si="70"/>
        <v>396.99472148290391</v>
      </c>
      <c r="AO53" s="31">
        <f t="shared" ca="1" si="70"/>
        <v>401.61816854134827</v>
      </c>
      <c r="AP53" s="31">
        <f t="shared" ca="1" si="70"/>
        <v>402.59264388698773</v>
      </c>
      <c r="AQ53" s="31">
        <f t="shared" ca="1" si="70"/>
        <v>403.29732904599058</v>
      </c>
      <c r="AR53" s="31">
        <f t="shared" ca="1" si="70"/>
        <v>399.47620157438507</v>
      </c>
      <c r="AS53" s="31">
        <f t="shared" ca="1" si="70"/>
        <v>392.6408553809473</v>
      </c>
      <c r="AT53" s="31">
        <f t="shared" ca="1" si="70"/>
        <v>382.33202342031444</v>
      </c>
      <c r="AU53" s="31">
        <f t="shared" si="70"/>
        <v>69.422631578947346</v>
      </c>
      <c r="AV53" s="31">
        <f t="shared" si="70"/>
        <v>67.380789473684203</v>
      </c>
      <c r="AW53" s="31">
        <f t="shared" si="70"/>
        <v>65.338947368421032</v>
      </c>
      <c r="AX53" s="31">
        <f t="shared" si="70"/>
        <v>63.297105263157874</v>
      </c>
      <c r="AY53" s="31">
        <f t="shared" si="70"/>
        <v>61.25526315789471</v>
      </c>
      <c r="AZ53" s="31">
        <f t="shared" si="70"/>
        <v>59.213421052631546</v>
      </c>
      <c r="BA53" s="31">
        <f t="shared" si="70"/>
        <v>57.171578947368388</v>
      </c>
      <c r="BB53" s="31">
        <f t="shared" si="70"/>
        <v>55.129736842105231</v>
      </c>
      <c r="BC53" s="31">
        <f t="shared" si="70"/>
        <v>53.087894736842074</v>
      </c>
      <c r="BD53" s="31">
        <f t="shared" si="70"/>
        <v>51.04605263157891</v>
      </c>
      <c r="BE53" s="31">
        <f t="shared" si="70"/>
        <v>49.004210526315745</v>
      </c>
      <c r="BF53" s="31">
        <f t="shared" si="70"/>
        <v>46.962368421052588</v>
      </c>
      <c r="BG53" s="31">
        <f t="shared" si="70"/>
        <v>44.920526315789424</v>
      </c>
      <c r="BH53" s="31">
        <f t="shared" si="70"/>
        <v>42.878684210526266</v>
      </c>
      <c r="BI53" s="31">
        <f t="shared" si="70"/>
        <v>40.836842105263102</v>
      </c>
      <c r="BJ53" s="31">
        <f t="shared" si="70"/>
        <v>39.570899999999995</v>
      </c>
      <c r="BK53" s="31">
        <f t="shared" si="70"/>
        <v>38.795000000000002</v>
      </c>
      <c r="BL53" s="31">
        <f t="shared" si="70"/>
        <v>38.019100000000002</v>
      </c>
      <c r="BM53" s="31">
        <f t="shared" si="70"/>
        <v>37.243200000000002</v>
      </c>
      <c r="BN53" s="31">
        <f t="shared" si="70"/>
        <v>36.467300000000002</v>
      </c>
      <c r="BO53" s="31">
        <f t="shared" si="70"/>
        <v>35.691400000000002</v>
      </c>
      <c r="BP53" s="31">
        <f t="shared" si="70"/>
        <v>34.915500000000009</v>
      </c>
      <c r="BQ53" s="31">
        <f t="shared" si="70"/>
        <v>34.139600000000009</v>
      </c>
      <c r="BR53" s="31">
        <f t="shared" si="70"/>
        <v>33.363700000000009</v>
      </c>
      <c r="BS53" s="31">
        <f t="shared" si="70"/>
        <v>32.587800000000016</v>
      </c>
      <c r="BT53" s="31">
        <f t="shared" si="70"/>
        <v>31.811900000000016</v>
      </c>
      <c r="BU53" s="31">
        <f t="shared" si="70"/>
        <v>31.036000000000016</v>
      </c>
      <c r="BV53" s="31">
        <f t="shared" si="70"/>
        <v>30.260100000000016</v>
      </c>
      <c r="BW53" s="31">
        <f t="shared" si="70"/>
        <v>29.484200000000019</v>
      </c>
      <c r="BX53" s="31">
        <f t="shared" si="70"/>
        <v>28.708300000000023</v>
      </c>
      <c r="BY53" s="31">
        <f t="shared" si="70"/>
        <v>27.932400000000023</v>
      </c>
      <c r="BZ53" s="31">
        <f t="shared" si="70"/>
        <v>27.156500000000023</v>
      </c>
      <c r="CA53" s="31">
        <f t="shared" si="70"/>
        <v>26.380600000000026</v>
      </c>
      <c r="CB53" s="31">
        <f t="shared" si="70"/>
        <v>25.60470000000003</v>
      </c>
      <c r="CC53" s="31">
        <f t="shared" si="70"/>
        <v>24.82880000000003</v>
      </c>
      <c r="CD53" s="31">
        <f t="shared" si="70"/>
        <v>24.052900000000029</v>
      </c>
      <c r="CE53" s="31">
        <f t="shared" si="70"/>
        <v>23.277000000000033</v>
      </c>
    </row>
    <row r="54" spans="2:83" hidden="1" x14ac:dyDescent="0.25"/>
    <row r="55" spans="2:83" x14ac:dyDescent="0.25">
      <c r="AM55" s="174" t="s">
        <v>125</v>
      </c>
      <c r="AN55" s="174"/>
      <c r="AO55" s="174"/>
      <c r="AP55" s="174"/>
      <c r="AQ55" s="174"/>
      <c r="AR55" s="174"/>
      <c r="AS55" s="174"/>
      <c r="AT55" s="174"/>
      <c r="AU55" s="174"/>
      <c r="AV55" s="174"/>
      <c r="AW55" s="174"/>
      <c r="AX55" s="174"/>
      <c r="AY55" s="174"/>
      <c r="AZ55" s="174"/>
    </row>
    <row r="56" spans="2:83" x14ac:dyDescent="0.25">
      <c r="AM56" s="337" t="s">
        <v>124</v>
      </c>
      <c r="AN56" s="337"/>
      <c r="AO56" s="182" t="s">
        <v>41</v>
      </c>
      <c r="AP56" s="217">
        <v>2009</v>
      </c>
      <c r="AQ56" s="80">
        <v>2010</v>
      </c>
      <c r="AR56" s="80">
        <v>2011</v>
      </c>
      <c r="AS56" s="80">
        <v>2012</v>
      </c>
      <c r="AT56" s="80">
        <v>2013</v>
      </c>
      <c r="AU56" s="80">
        <v>2014</v>
      </c>
      <c r="AV56" s="80">
        <v>2015</v>
      </c>
      <c r="AW56" s="80">
        <v>2016</v>
      </c>
      <c r="AX56" s="80">
        <v>2017</v>
      </c>
      <c r="AY56" s="80">
        <v>2018</v>
      </c>
      <c r="AZ56" s="80">
        <v>2019</v>
      </c>
      <c r="BA56" s="80">
        <v>2020</v>
      </c>
      <c r="BB56" s="80">
        <v>2021</v>
      </c>
      <c r="BC56" s="80">
        <v>2022</v>
      </c>
      <c r="BD56" s="80">
        <v>2023</v>
      </c>
      <c r="BE56" s="80">
        <v>2024</v>
      </c>
      <c r="BF56" s="80">
        <v>2025</v>
      </c>
      <c r="BG56" s="80">
        <f t="shared" ref="BG56:CE56" si="71">BF56+1</f>
        <v>2026</v>
      </c>
      <c r="BH56" s="80">
        <f t="shared" si="71"/>
        <v>2027</v>
      </c>
      <c r="BI56" s="80">
        <f t="shared" si="71"/>
        <v>2028</v>
      </c>
      <c r="BJ56" s="80">
        <f t="shared" si="71"/>
        <v>2029</v>
      </c>
      <c r="BK56" s="80">
        <f t="shared" si="71"/>
        <v>2030</v>
      </c>
      <c r="BL56" s="80">
        <f t="shared" si="71"/>
        <v>2031</v>
      </c>
      <c r="BM56" s="80">
        <f t="shared" si="71"/>
        <v>2032</v>
      </c>
      <c r="BN56" s="80">
        <f t="shared" si="71"/>
        <v>2033</v>
      </c>
      <c r="BO56" s="80">
        <f t="shared" si="71"/>
        <v>2034</v>
      </c>
      <c r="BP56" s="80">
        <f t="shared" si="71"/>
        <v>2035</v>
      </c>
      <c r="BQ56" s="80">
        <f t="shared" si="71"/>
        <v>2036</v>
      </c>
      <c r="BR56" s="80">
        <f t="shared" si="71"/>
        <v>2037</v>
      </c>
      <c r="BS56" s="80">
        <f t="shared" si="71"/>
        <v>2038</v>
      </c>
      <c r="BT56" s="80">
        <f t="shared" si="71"/>
        <v>2039</v>
      </c>
      <c r="BU56" s="80">
        <f t="shared" si="71"/>
        <v>2040</v>
      </c>
      <c r="BV56" s="80">
        <f t="shared" si="71"/>
        <v>2041</v>
      </c>
      <c r="BW56" s="80">
        <f t="shared" si="71"/>
        <v>2042</v>
      </c>
      <c r="BX56" s="80">
        <f t="shared" si="71"/>
        <v>2043</v>
      </c>
      <c r="BY56" s="80">
        <f t="shared" si="71"/>
        <v>2044</v>
      </c>
      <c r="BZ56" s="80">
        <f t="shared" si="71"/>
        <v>2045</v>
      </c>
      <c r="CA56" s="80">
        <f t="shared" si="71"/>
        <v>2046</v>
      </c>
      <c r="CB56" s="80">
        <f t="shared" si="71"/>
        <v>2047</v>
      </c>
      <c r="CC56" s="80">
        <f t="shared" si="71"/>
        <v>2048</v>
      </c>
      <c r="CD56" s="80">
        <f t="shared" si="71"/>
        <v>2049</v>
      </c>
      <c r="CE56" s="80">
        <f t="shared" si="71"/>
        <v>2050</v>
      </c>
    </row>
    <row r="57" spans="2:83" x14ac:dyDescent="0.25">
      <c r="AM57" s="13" t="s">
        <v>5</v>
      </c>
      <c r="AN57" s="13" t="s">
        <v>94</v>
      </c>
      <c r="AO57" s="182" t="s">
        <v>35</v>
      </c>
      <c r="AP57" s="68">
        <f ca="1">(Hours!AP96*AP105+Hours!AP146*AP157)/(Hours!AP96+Hours!AP146)</f>
        <v>24</v>
      </c>
      <c r="AQ57" s="68">
        <f ca="1">(Hours!AQ96*AQ105+Hours!AQ146*AQ157)/(Hours!AQ96+Hours!AQ146)</f>
        <v>21.145934676047737</v>
      </c>
      <c r="AR57" s="68">
        <f ca="1">(Hours!AR96*AR105+Hours!AR146*AR157)/(Hours!AR96+Hours!AR146)</f>
        <v>17.238749525331269</v>
      </c>
      <c r="AS57" s="68">
        <f ca="1">(Hours!AS96*AS105+Hours!AS146*AS157)/(Hours!AS96+Hours!AS146)</f>
        <v>12.714462646501666</v>
      </c>
      <c r="AT57" s="68">
        <f ca="1">(Hours!AT96*AT105+Hours!AT146*AT157)/(Hours!AT96+Hours!AT146)</f>
        <v>9.2399181911003332</v>
      </c>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row>
    <row r="58" spans="2:83" x14ac:dyDescent="0.25">
      <c r="AM58" s="13" t="s">
        <v>5</v>
      </c>
      <c r="AN58" s="13" t="s">
        <v>68</v>
      </c>
      <c r="AO58" s="182" t="s">
        <v>35</v>
      </c>
      <c r="AP58" s="68">
        <f ca="1">(Hours!AP97*AP106+Hours!AP147*AP158)/(Hours!AP97+Hours!AP147)</f>
        <v>20</v>
      </c>
      <c r="AQ58" s="68">
        <f ca="1">(Hours!AQ97*AQ106+Hours!AQ147*AQ158)/(Hours!AQ97+Hours!AQ147)</f>
        <v>19.366432811746449</v>
      </c>
      <c r="AR58" s="68">
        <f ca="1">(Hours!AR97*AR106+Hours!AR147*AR158)/(Hours!AR97+Hours!AR147)</f>
        <v>20.504336536097295</v>
      </c>
      <c r="AS58" s="68">
        <f ca="1">(Hours!AS97*AS106+Hours!AS147*AS158)/(Hours!AS97+Hours!AS147)</f>
        <v>14.695040712195334</v>
      </c>
      <c r="AT58" s="68">
        <f ca="1">(Hours!AT97*AT106+Hours!AT147*AT158)/(Hours!AT97+Hours!AT147)</f>
        <v>12.993097798292141</v>
      </c>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row>
    <row r="59" spans="2:83" x14ac:dyDescent="0.25">
      <c r="AM59" s="13" t="s">
        <v>5</v>
      </c>
      <c r="AN59" s="13" t="s">
        <v>126</v>
      </c>
      <c r="AO59" s="182" t="s">
        <v>35</v>
      </c>
      <c r="AP59" s="68">
        <f ca="1">(AP57*Hours!AP46+AP58*Hours!AP47)/Hours!AP48</f>
        <v>22.767995581650734</v>
      </c>
      <c r="AQ59" s="68">
        <f ca="1">(AQ57*Hours!AQ46+AQ58*Hours!AQ47)/Hours!AQ48</f>
        <v>20.591832689011994</v>
      </c>
      <c r="AR59" s="68">
        <f ca="1">(AR57*Hours!AR46+AR58*Hours!AR47)/Hours!AR48</f>
        <v>18.403131466300881</v>
      </c>
      <c r="AS59" s="68">
        <f ca="1">(AS57*Hours!AS46+AS58*Hours!AS47)/Hours!AS48</f>
        <v>13.487145669225741</v>
      </c>
      <c r="AT59" s="68">
        <f ca="1">(AT57*Hours!AT46+AT58*Hours!AT47)/Hours!AT48</f>
        <v>11.017167484545762</v>
      </c>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c r="CC59" s="68"/>
      <c r="CD59" s="68"/>
      <c r="CE59" s="68"/>
    </row>
    <row r="61" spans="2:83" hidden="1" x14ac:dyDescent="0.25"/>
    <row r="62" spans="2:83" hidden="1" x14ac:dyDescent="0.25"/>
    <row r="63" spans="2:83" hidden="1" x14ac:dyDescent="0.25"/>
    <row r="64" spans="2:83" hidden="1" x14ac:dyDescent="0.25"/>
    <row r="65" spans="2:83" hidden="1" x14ac:dyDescent="0.25"/>
    <row r="66" spans="2:83" hidden="1" x14ac:dyDescent="0.25"/>
    <row r="67" spans="2:83" hidden="1" x14ac:dyDescent="0.25"/>
    <row r="68" spans="2:83" hidden="1" x14ac:dyDescent="0.25"/>
    <row r="69" spans="2:83" hidden="1" x14ac:dyDescent="0.25"/>
    <row r="70" spans="2:83" ht="14.4" customHeight="1" x14ac:dyDescent="0.25">
      <c r="B70" s="313" t="s">
        <v>177</v>
      </c>
      <c r="C70" s="314"/>
      <c r="E70" s="341" t="s">
        <v>302</v>
      </c>
      <c r="F70" s="336"/>
      <c r="G70" s="341" t="s">
        <v>188</v>
      </c>
      <c r="H70" s="336"/>
      <c r="I70" s="205"/>
      <c r="J70" s="205"/>
      <c r="K70" s="205"/>
      <c r="L70" s="205"/>
      <c r="M70" s="205"/>
      <c r="N70" s="205"/>
      <c r="O70" s="205"/>
      <c r="P70" s="205"/>
      <c r="Q70" s="205"/>
      <c r="R70" s="205"/>
      <c r="S70" s="205"/>
      <c r="T70" s="205"/>
      <c r="U70" s="205"/>
      <c r="V70" s="205"/>
      <c r="W70" s="80">
        <v>1990</v>
      </c>
      <c r="X70" s="80">
        <v>1991</v>
      </c>
      <c r="Y70" s="80">
        <v>1992</v>
      </c>
      <c r="Z70" s="80">
        <v>1993</v>
      </c>
      <c r="AA70" s="80">
        <v>1994</v>
      </c>
      <c r="AB70" s="80">
        <v>1995</v>
      </c>
      <c r="AC70" s="80">
        <v>1996</v>
      </c>
      <c r="AD70" s="80">
        <v>1997</v>
      </c>
      <c r="AE70" s="80">
        <v>1998</v>
      </c>
      <c r="AF70" s="80">
        <v>1999</v>
      </c>
      <c r="AG70" s="80">
        <v>2000</v>
      </c>
      <c r="AH70" s="80">
        <v>2001</v>
      </c>
      <c r="AI70" s="80">
        <v>2002</v>
      </c>
      <c r="AJ70" s="80">
        <v>2003</v>
      </c>
      <c r="AK70" s="80">
        <v>2004</v>
      </c>
      <c r="AL70" s="80">
        <v>2005</v>
      </c>
      <c r="AM70" s="80">
        <v>2006</v>
      </c>
      <c r="AN70" s="80">
        <v>2007</v>
      </c>
      <c r="AO70" s="80">
        <v>2008</v>
      </c>
      <c r="AP70" s="80">
        <v>2009</v>
      </c>
      <c r="AQ70" s="80">
        <v>2010</v>
      </c>
      <c r="AR70" s="80">
        <v>2011</v>
      </c>
      <c r="AS70" s="80">
        <v>2012</v>
      </c>
      <c r="AT70" s="80">
        <v>2013</v>
      </c>
      <c r="AU70" s="80">
        <v>2014</v>
      </c>
      <c r="AV70" s="80">
        <v>2015</v>
      </c>
      <c r="AW70" s="80">
        <v>2016</v>
      </c>
      <c r="AX70" s="80">
        <v>2017</v>
      </c>
      <c r="AY70" s="80">
        <v>2018</v>
      </c>
      <c r="AZ70" s="80">
        <v>2019</v>
      </c>
      <c r="BA70" s="80">
        <v>2020</v>
      </c>
      <c r="BB70" s="80">
        <v>2021</v>
      </c>
      <c r="BC70" s="80">
        <v>2022</v>
      </c>
      <c r="BD70" s="80">
        <v>2023</v>
      </c>
      <c r="BE70" s="80">
        <v>2024</v>
      </c>
      <c r="BF70" s="80">
        <v>2025</v>
      </c>
      <c r="BG70" s="80">
        <f t="shared" ref="BG70:CE70" si="72">BF70+1</f>
        <v>2026</v>
      </c>
      <c r="BH70" s="80">
        <f t="shared" si="72"/>
        <v>2027</v>
      </c>
      <c r="BI70" s="80">
        <f t="shared" si="72"/>
        <v>2028</v>
      </c>
      <c r="BJ70" s="80">
        <f t="shared" si="72"/>
        <v>2029</v>
      </c>
      <c r="BK70" s="80">
        <f t="shared" si="72"/>
        <v>2030</v>
      </c>
      <c r="BL70" s="80">
        <f t="shared" si="72"/>
        <v>2031</v>
      </c>
      <c r="BM70" s="80">
        <f t="shared" si="72"/>
        <v>2032</v>
      </c>
      <c r="BN70" s="80">
        <f t="shared" si="72"/>
        <v>2033</v>
      </c>
      <c r="BO70" s="80">
        <f t="shared" si="72"/>
        <v>2034</v>
      </c>
      <c r="BP70" s="80">
        <f t="shared" si="72"/>
        <v>2035</v>
      </c>
      <c r="BQ70" s="80">
        <f t="shared" si="72"/>
        <v>2036</v>
      </c>
      <c r="BR70" s="80">
        <f t="shared" si="72"/>
        <v>2037</v>
      </c>
      <c r="BS70" s="80">
        <f t="shared" si="72"/>
        <v>2038</v>
      </c>
      <c r="BT70" s="80">
        <f t="shared" si="72"/>
        <v>2039</v>
      </c>
      <c r="BU70" s="80">
        <f t="shared" si="72"/>
        <v>2040</v>
      </c>
      <c r="BV70" s="80">
        <f t="shared" si="72"/>
        <v>2041</v>
      </c>
      <c r="BW70" s="80">
        <f t="shared" si="72"/>
        <v>2042</v>
      </c>
      <c r="BX70" s="80">
        <f t="shared" si="72"/>
        <v>2043</v>
      </c>
      <c r="BY70" s="80">
        <f t="shared" si="72"/>
        <v>2044</v>
      </c>
      <c r="BZ70" s="80">
        <f t="shared" si="72"/>
        <v>2045</v>
      </c>
      <c r="CA70" s="80">
        <f t="shared" si="72"/>
        <v>2046</v>
      </c>
      <c r="CB70" s="80">
        <f t="shared" si="72"/>
        <v>2047</v>
      </c>
      <c r="CC70" s="80">
        <f t="shared" si="72"/>
        <v>2048</v>
      </c>
      <c r="CD70" s="80">
        <f t="shared" si="72"/>
        <v>2049</v>
      </c>
      <c r="CE70" s="80">
        <f t="shared" si="72"/>
        <v>2050</v>
      </c>
    </row>
    <row r="71" spans="2:83" s="56" customFormat="1" ht="14.4" customHeight="1" x14ac:dyDescent="0.25">
      <c r="B71" s="308" t="s">
        <v>83</v>
      </c>
      <c r="C71" s="309"/>
      <c r="E71" s="341"/>
      <c r="F71" s="336"/>
      <c r="G71" s="341"/>
      <c r="H71" s="336"/>
      <c r="I71" s="131"/>
      <c r="J71" s="131"/>
      <c r="K71" s="131"/>
      <c r="L71" s="131"/>
      <c r="M71" s="131"/>
      <c r="N71" s="131"/>
      <c r="O71" s="131"/>
      <c r="P71" s="131"/>
      <c r="Q71" s="131"/>
      <c r="R71" s="131"/>
      <c r="S71" s="131"/>
      <c r="T71" s="131"/>
      <c r="U71" s="131"/>
      <c r="V71" s="131"/>
    </row>
    <row r="72" spans="2:83" ht="13.8" customHeight="1" x14ac:dyDescent="0.25">
      <c r="B72" s="310" t="s">
        <v>114</v>
      </c>
      <c r="C72" s="311"/>
      <c r="E72" s="341"/>
      <c r="F72" s="336"/>
      <c r="G72" s="341"/>
      <c r="H72" s="336"/>
    </row>
    <row r="73" spans="2:83" x14ac:dyDescent="0.25">
      <c r="B73" s="306" t="s">
        <v>0</v>
      </c>
      <c r="C73" s="53" t="s">
        <v>6</v>
      </c>
      <c r="E73" s="35">
        <f>E123</f>
        <v>35</v>
      </c>
      <c r="F73" s="64"/>
      <c r="G73" s="228">
        <f t="shared" ref="G73" si="73">G123</f>
        <v>1.25</v>
      </c>
      <c r="H73" s="229"/>
      <c r="I73" s="211"/>
      <c r="J73" s="211"/>
      <c r="K73" s="211"/>
      <c r="L73" s="211"/>
      <c r="M73" s="211"/>
      <c r="N73" s="211"/>
      <c r="O73" s="211"/>
      <c r="P73" s="211"/>
      <c r="Q73" s="211"/>
      <c r="R73" s="211"/>
      <c r="S73" s="211"/>
      <c r="T73" s="211"/>
      <c r="U73" s="211"/>
      <c r="V73" s="211"/>
      <c r="W73" s="100">
        <f ca="1">Hours!W73*$E73*$G73</f>
        <v>1.7976000000000001</v>
      </c>
      <c r="X73" s="100">
        <f ca="1">Hours!X73*$E73*$G73</f>
        <v>1.78339</v>
      </c>
      <c r="Y73" s="100">
        <f ca="1">Hours!Y73*$E73*$G73</f>
        <v>1.7549699999999997</v>
      </c>
      <c r="Z73" s="100">
        <f ca="1">Hours!Z73*$E73*$G73</f>
        <v>1.7123399999999998</v>
      </c>
      <c r="AA73" s="100">
        <f ca="1">Hours!AA73*$E73*$G73</f>
        <v>1.6574892366666663</v>
      </c>
      <c r="AB73" s="100">
        <f ca="1">Hours!AB73*$E73*$G73</f>
        <v>1.5924069466666666</v>
      </c>
      <c r="AC73" s="100">
        <f ca="1">Hours!AC73*$E73*$G73</f>
        <v>1.5190823666666664</v>
      </c>
      <c r="AD73" s="100">
        <f ca="1">Hours!AD73*$E73*$G73</f>
        <v>1.4375154966666663</v>
      </c>
      <c r="AE73" s="100">
        <f ca="1">Hours!AE73*$E73*$G73</f>
        <v>1.3477063366666666</v>
      </c>
      <c r="AF73" s="100">
        <f ca="1">Hours!AF73*$E73*$G73</f>
        <v>1.2537326666666668</v>
      </c>
      <c r="AG73" s="100">
        <f ca="1">Hours!AG73*$E73*$G73</f>
        <v>1.1532875666666667</v>
      </c>
      <c r="AH73" s="100">
        <f ca="1">Hours!AH73*$E73*$G73</f>
        <v>1.0473765166666664</v>
      </c>
      <c r="AI73" s="100">
        <f ca="1">Hours!AI73*$E73*$G73</f>
        <v>0.94130773333333317</v>
      </c>
      <c r="AJ73" s="100">
        <f ca="1">Hours!AJ73*$E73*$G73</f>
        <v>0.84499403333333334</v>
      </c>
      <c r="AK73" s="100">
        <f ca="1">Hours!AK73*$E73*$G73</f>
        <v>0.75886746518333326</v>
      </c>
      <c r="AL73" s="100">
        <f ca="1">Hours!AL73*$E73*$G73</f>
        <v>0.68196285406666668</v>
      </c>
      <c r="AM73" s="100">
        <f ca="1">Hours!AM73*$E73*$G73</f>
        <v>0.6122125951666666</v>
      </c>
      <c r="AN73" s="100">
        <f ca="1">Hours!AN73*$E73*$G73</f>
        <v>0.54762745181666661</v>
      </c>
      <c r="AO73" s="100">
        <f ca="1">Hours!AO73*$E73*$G73</f>
        <v>0.48735489401666676</v>
      </c>
      <c r="AP73" s="100">
        <f ca="1">Hours!AP73*$E73*$G73</f>
        <v>0.43155738290000012</v>
      </c>
      <c r="AQ73" s="100">
        <f ca="1">Hours!AQ73*$E73*$G73</f>
        <v>0.37890916291666665</v>
      </c>
      <c r="AR73" s="100">
        <f ca="1">Hours!AR73*$E73*$G73</f>
        <v>0.32904868150000011</v>
      </c>
      <c r="AS73" s="100">
        <f ca="1">Hours!AS73*$E73*$G73</f>
        <v>0.28121475118333328</v>
      </c>
      <c r="AT73" s="100">
        <f ca="1">Hours!AT73*$E73*$G73</f>
        <v>0.23688868233333332</v>
      </c>
      <c r="AU73" s="100">
        <f>Hours!AU73*$E73*$G73</f>
        <v>0</v>
      </c>
      <c r="AV73" s="100">
        <f>Hours!AV73*$E73*$G73</f>
        <v>0</v>
      </c>
      <c r="AW73" s="100">
        <f>Hours!AW73*$E73*$G73</f>
        <v>0</v>
      </c>
      <c r="AX73" s="230">
        <f>Hours!AX73*(2*$E73/3+$F73/3)*(2*$G73/3+$H73/3)</f>
        <v>0</v>
      </c>
      <c r="AY73" s="230">
        <f>Hours!AY73*($E73/3+2*$F73/3)*($G73/3+2*$H73/3)</f>
        <v>0</v>
      </c>
      <c r="AZ73" s="100">
        <f>Hours!AZ73*$F73*$H73</f>
        <v>0</v>
      </c>
      <c r="BA73" s="100">
        <f>Hours!BA73*$F73*$H73</f>
        <v>0</v>
      </c>
      <c r="BB73" s="100">
        <f>Hours!BB73*$F73*$H73</f>
        <v>0</v>
      </c>
      <c r="BC73" s="100">
        <f>Hours!BC73*$F73*$H73</f>
        <v>0</v>
      </c>
      <c r="BD73" s="100">
        <f>Hours!BD73*$F73*$H73</f>
        <v>0</v>
      </c>
      <c r="BE73" s="100">
        <f>Hours!BE73*$F73*$H73</f>
        <v>0</v>
      </c>
      <c r="BF73" s="100">
        <f>Hours!BF73*$F73*$H73</f>
        <v>0</v>
      </c>
      <c r="BG73" s="100">
        <f>Hours!BG73*$F73*$H73</f>
        <v>0</v>
      </c>
      <c r="BH73" s="100">
        <f>Hours!BH73*$F73*$H73</f>
        <v>0</v>
      </c>
      <c r="BI73" s="100">
        <f>Hours!BI73*$F73*$H73</f>
        <v>0</v>
      </c>
      <c r="BJ73" s="100">
        <f>Hours!BJ73*$F73*$H73</f>
        <v>0</v>
      </c>
      <c r="BK73" s="100">
        <f>Hours!BK73*$F73*$H73</f>
        <v>0</v>
      </c>
      <c r="BL73" s="100">
        <f>Hours!BL73*$F73*$H73</f>
        <v>0</v>
      </c>
      <c r="BM73" s="100">
        <f>Hours!BM73*$F73*$H73</f>
        <v>0</v>
      </c>
      <c r="BN73" s="100">
        <f>Hours!BN73*$F73*$H73</f>
        <v>0</v>
      </c>
      <c r="BO73" s="100">
        <f>Hours!BO73*$F73*$H73</f>
        <v>0</v>
      </c>
      <c r="BP73" s="100">
        <f>Hours!BP73*$F73*$H73</f>
        <v>0</v>
      </c>
      <c r="BQ73" s="100">
        <f>Hours!BQ73*$F73*$H73</f>
        <v>0</v>
      </c>
      <c r="BR73" s="100">
        <f>Hours!BR73*$F73*$H73</f>
        <v>0</v>
      </c>
      <c r="BS73" s="100">
        <f>Hours!BS73*$F73*$H73</f>
        <v>0</v>
      </c>
      <c r="BT73" s="100">
        <f>Hours!BT73*$F73*$H73</f>
        <v>0</v>
      </c>
      <c r="BU73" s="100">
        <f>Hours!BU73*$F73*$H73</f>
        <v>0</v>
      </c>
      <c r="BV73" s="100">
        <f>Hours!BV73*$F73*$H73</f>
        <v>0</v>
      </c>
      <c r="BW73" s="100">
        <f>Hours!BW73*$F73*$H73</f>
        <v>0</v>
      </c>
      <c r="BX73" s="100">
        <f>Hours!BX73*$F73*$H73</f>
        <v>0</v>
      </c>
      <c r="BY73" s="100">
        <f>Hours!BY73*$F73*$H73</f>
        <v>0</v>
      </c>
      <c r="BZ73" s="100">
        <f>Hours!BZ73*$F73*$H73</f>
        <v>0</v>
      </c>
      <c r="CA73" s="100">
        <f>Hours!CA73*$F73*$H73</f>
        <v>0</v>
      </c>
      <c r="CB73" s="100">
        <f>Hours!CB73*$F73*$H73</f>
        <v>0</v>
      </c>
      <c r="CC73" s="100">
        <f>Hours!CC73*$F73*$H73</f>
        <v>0</v>
      </c>
      <c r="CD73" s="100">
        <f>Hours!CD73*$F73*$H73</f>
        <v>0</v>
      </c>
      <c r="CE73" s="100">
        <f>Hours!CE73*$F73*$H73</f>
        <v>0</v>
      </c>
    </row>
    <row r="74" spans="2:83" x14ac:dyDescent="0.25">
      <c r="B74" s="307"/>
      <c r="C74" s="54" t="s">
        <v>7</v>
      </c>
      <c r="E74" s="35">
        <f t="shared" ref="E74:E77" si="74">E124</f>
        <v>32</v>
      </c>
      <c r="F74" s="64"/>
      <c r="G74" s="228">
        <f t="shared" ref="G74" si="75">G124</f>
        <v>1.25</v>
      </c>
      <c r="H74" s="229"/>
      <c r="I74" s="211"/>
      <c r="J74" s="211"/>
      <c r="K74" s="211"/>
      <c r="L74" s="211"/>
      <c r="M74" s="211"/>
      <c r="N74" s="211"/>
      <c r="O74" s="211"/>
      <c r="P74" s="211"/>
      <c r="Q74" s="211"/>
      <c r="R74" s="211"/>
      <c r="S74" s="211"/>
      <c r="T74" s="211"/>
      <c r="U74" s="211"/>
      <c r="V74" s="211"/>
      <c r="W74" s="100">
        <f ca="1">Hours!W74*$E74*$G74</f>
        <v>1.6677580283121454</v>
      </c>
      <c r="X74" s="100">
        <f ca="1">Hours!X74*$E74*$G74</f>
        <v>1.7185530188785005</v>
      </c>
      <c r="Y74" s="100">
        <f ca="1">Hours!Y74*$E74*$G74</f>
        <v>1.7744752771943306</v>
      </c>
      <c r="Z74" s="100">
        <f ca="1">Hours!Z74*$E74*$G74</f>
        <v>1.8354062651487948</v>
      </c>
      <c r="AA74" s="100">
        <f ca="1">Hours!AA74*$E74*$G74</f>
        <v>1.9021783171705788</v>
      </c>
      <c r="AB74" s="100">
        <f ca="1">Hours!AB74*$E74*$G74</f>
        <v>1.9756199881758543</v>
      </c>
      <c r="AC74" s="100">
        <f ca="1">Hours!AC74*$E74*$G74</f>
        <v>2.0565559366761383</v>
      </c>
      <c r="AD74" s="100">
        <f ca="1">Hours!AD74*$E74*$G74</f>
        <v>2.1448522656042668</v>
      </c>
      <c r="AE74" s="100">
        <f ca="1">Hours!AE74*$E74*$G74</f>
        <v>2.2403709367466669</v>
      </c>
      <c r="AF74" s="100">
        <f ca="1">Hours!AF74*$E74*$G74</f>
        <v>2.3464420906666668</v>
      </c>
      <c r="AG74" s="100">
        <f ca="1">Hours!AG74*$E74*$G74</f>
        <v>2.4587687466666668</v>
      </c>
      <c r="AH74" s="100">
        <f ca="1">Hours!AH74*$E74*$G74</f>
        <v>2.5741910400000001</v>
      </c>
      <c r="AI74" s="100">
        <f ca="1">Hours!AI74*$E74*$G74</f>
        <v>2.6915763199999998</v>
      </c>
      <c r="AJ74" s="100">
        <f ca="1">Hours!AJ74*$E74*$G74</f>
        <v>2.8197975466666665</v>
      </c>
      <c r="AK74" s="100">
        <f ca="1">Hours!AK74*$E74*$G74</f>
        <v>2.9493160891140264</v>
      </c>
      <c r="AL74" s="100">
        <f ca="1">Hours!AL74*$E74*$G74</f>
        <v>3.0669121857894406</v>
      </c>
      <c r="AM74" s="100">
        <f ca="1">Hours!AM74*$E74*$G74</f>
        <v>3.1539901604736</v>
      </c>
      <c r="AN74" s="100">
        <f ca="1">Hours!AN74*$E74*$G74</f>
        <v>3.2095954744998401</v>
      </c>
      <c r="AO74" s="100">
        <f ca="1">Hours!AO74*$E74*$G74</f>
        <v>3.2333190398681602</v>
      </c>
      <c r="AP74" s="100">
        <f ca="1">Hours!AP74*$E74*$G74</f>
        <v>3.1923043730943998</v>
      </c>
      <c r="AQ74" s="100">
        <f ca="1">Hours!AQ74*$E74*$G74</f>
        <v>3.0560969955178665</v>
      </c>
      <c r="AR74" s="100">
        <f ca="1">Hours!AR74*$E74*$G74</f>
        <v>2.8322951953045332</v>
      </c>
      <c r="AS74" s="100">
        <f ca="1">Hours!AS74*$E74*$G74</f>
        <v>2.5600530025578667</v>
      </c>
      <c r="AT74" s="100">
        <f ca="1">Hours!AT74*$E74*$G74</f>
        <v>2.2766305988245339</v>
      </c>
      <c r="AU74" s="100">
        <f>Hours!AU74*$E74*$G74</f>
        <v>0</v>
      </c>
      <c r="AV74" s="100">
        <f>Hours!AV74*$E74*$G74</f>
        <v>0</v>
      </c>
      <c r="AW74" s="100">
        <f>Hours!AW74*$E74*$G74</f>
        <v>0</v>
      </c>
      <c r="AX74" s="230">
        <f>Hours!AX74*(2*$E74/3+$F74/3)*(2*$G74/3+$H74/3)</f>
        <v>0</v>
      </c>
      <c r="AY74" s="230">
        <f>Hours!AY74*($E74/3+2*$F74/3)*($G74/3+2*$H74/3)</f>
        <v>0</v>
      </c>
      <c r="AZ74" s="100">
        <f>Hours!AZ74*$F74*$H74</f>
        <v>0</v>
      </c>
      <c r="BA74" s="100">
        <f>Hours!BA74*$F74*$H74</f>
        <v>0</v>
      </c>
      <c r="BB74" s="100">
        <f>Hours!BB74*$F74*$H74</f>
        <v>0</v>
      </c>
      <c r="BC74" s="100">
        <f>Hours!BC74*$F74*$H74</f>
        <v>0</v>
      </c>
      <c r="BD74" s="100">
        <f>Hours!BD74*$F74*$H74</f>
        <v>0</v>
      </c>
      <c r="BE74" s="100">
        <f>Hours!BE74*$F74*$H74</f>
        <v>0</v>
      </c>
      <c r="BF74" s="100">
        <f>Hours!BF74*$F74*$H74</f>
        <v>0</v>
      </c>
      <c r="BG74" s="100">
        <f>Hours!BG74*$F74*$H74</f>
        <v>0</v>
      </c>
      <c r="BH74" s="100">
        <f>Hours!BH74*$F74*$H74</f>
        <v>0</v>
      </c>
      <c r="BI74" s="100">
        <f>Hours!BI74*$F74*$H74</f>
        <v>0</v>
      </c>
      <c r="BJ74" s="100">
        <f>Hours!BJ74*$F74*$H74</f>
        <v>0</v>
      </c>
      <c r="BK74" s="100">
        <f>Hours!BK74*$F74*$H74</f>
        <v>0</v>
      </c>
      <c r="BL74" s="100">
        <f>Hours!BL74*$F74*$H74</f>
        <v>0</v>
      </c>
      <c r="BM74" s="100">
        <f>Hours!BM74*$F74*$H74</f>
        <v>0</v>
      </c>
      <c r="BN74" s="100">
        <f>Hours!BN74*$F74*$H74</f>
        <v>0</v>
      </c>
      <c r="BO74" s="100">
        <f>Hours!BO74*$F74*$H74</f>
        <v>0</v>
      </c>
      <c r="BP74" s="100">
        <f>Hours!BP74*$F74*$H74</f>
        <v>0</v>
      </c>
      <c r="BQ74" s="100">
        <f>Hours!BQ74*$F74*$H74</f>
        <v>0</v>
      </c>
      <c r="BR74" s="100">
        <f>Hours!BR74*$F74*$H74</f>
        <v>0</v>
      </c>
      <c r="BS74" s="100">
        <f>Hours!BS74*$F74*$H74</f>
        <v>0</v>
      </c>
      <c r="BT74" s="100">
        <f>Hours!BT74*$F74*$H74</f>
        <v>0</v>
      </c>
      <c r="BU74" s="100">
        <f>Hours!BU74*$F74*$H74</f>
        <v>0</v>
      </c>
      <c r="BV74" s="100">
        <f>Hours!BV74*$F74*$H74</f>
        <v>0</v>
      </c>
      <c r="BW74" s="100">
        <f>Hours!BW74*$F74*$H74</f>
        <v>0</v>
      </c>
      <c r="BX74" s="100">
        <f>Hours!BX74*$F74*$H74</f>
        <v>0</v>
      </c>
      <c r="BY74" s="100">
        <f>Hours!BY74*$F74*$H74</f>
        <v>0</v>
      </c>
      <c r="BZ74" s="100">
        <f>Hours!BZ74*$F74*$H74</f>
        <v>0</v>
      </c>
      <c r="CA74" s="100">
        <f>Hours!CA74*$F74*$H74</f>
        <v>0</v>
      </c>
      <c r="CB74" s="100">
        <f>Hours!CB74*$F74*$H74</f>
        <v>0</v>
      </c>
      <c r="CC74" s="100">
        <f>Hours!CC74*$F74*$H74</f>
        <v>0</v>
      </c>
      <c r="CD74" s="100">
        <f>Hours!CD74*$F74*$H74</f>
        <v>0</v>
      </c>
      <c r="CE74" s="100">
        <f>Hours!CE74*$F74*$H74</f>
        <v>0</v>
      </c>
    </row>
    <row r="75" spans="2:83" x14ac:dyDescent="0.25">
      <c r="B75" s="307"/>
      <c r="C75" s="54" t="s">
        <v>8</v>
      </c>
      <c r="E75" s="35">
        <f t="shared" si="74"/>
        <v>30</v>
      </c>
      <c r="F75" s="64"/>
      <c r="G75" s="228">
        <f t="shared" ref="G75" si="76">G125</f>
        <v>1.1000000000000001</v>
      </c>
      <c r="H75" s="229"/>
      <c r="I75" s="211"/>
      <c r="J75" s="211"/>
      <c r="K75" s="211"/>
      <c r="L75" s="211"/>
      <c r="M75" s="211"/>
      <c r="N75" s="211"/>
      <c r="O75" s="211"/>
      <c r="P75" s="211"/>
      <c r="Q75" s="211"/>
      <c r="R75" s="211"/>
      <c r="S75" s="211"/>
      <c r="T75" s="211"/>
      <c r="U75" s="211"/>
      <c r="V75" s="211"/>
      <c r="W75" s="100">
        <f ca="1">Hours!W75*$E75*$G75</f>
        <v>1.5198040356465432</v>
      </c>
      <c r="X75" s="100">
        <f ca="1">Hours!X75*$E75*$G75</f>
        <v>1.5622348217915858</v>
      </c>
      <c r="Y75" s="100">
        <f ca="1">Hours!Y75*$E75*$G75</f>
        <v>1.6083150752966278</v>
      </c>
      <c r="Z75" s="100">
        <f ca="1">Hours!Z75*$E75*$G75</f>
        <v>1.6571877397004418</v>
      </c>
      <c r="AA75" s="100">
        <f ca="1">Hours!AA75*$E75*$G75</f>
        <v>1.7078557751138568</v>
      </c>
      <c r="AB75" s="100">
        <f ca="1">Hours!AB75*$E75*$G75</f>
        <v>1.7604287212604715</v>
      </c>
      <c r="AC75" s="100">
        <f ca="1">Hours!AC75*$E75*$G75</f>
        <v>1.8150141796400736</v>
      </c>
      <c r="AD75" s="100">
        <f ca="1">Hours!AD75*$E75*$G75</f>
        <v>1.8715455446235811</v>
      </c>
      <c r="AE75" s="100">
        <f ca="1">Hours!AE75*$E75*$G75</f>
        <v>1.9299541506140012</v>
      </c>
      <c r="AF75" s="100">
        <f ca="1">Hours!AF75*$E75*$G75</f>
        <v>1.9921771342560834</v>
      </c>
      <c r="AG75" s="100">
        <f ca="1">Hours!AG75*$E75*$G75</f>
        <v>2.05822505883555</v>
      </c>
      <c r="AH75" s="100">
        <f ca="1">Hours!AH75*$E75*$G75</f>
        <v>2.1278585985669589</v>
      </c>
      <c r="AI75" s="100">
        <f ca="1">Hours!AI75*$E75*$G75</f>
        <v>2.1941915428673808</v>
      </c>
      <c r="AJ75" s="100">
        <f ca="1">Hours!AJ75*$E75*$G75</f>
        <v>2.2611004983111136</v>
      </c>
      <c r="AK75" s="100">
        <f ca="1">Hours!AK75*$E75*$G75</f>
        <v>2.3324724148114742</v>
      </c>
      <c r="AL75" s="100">
        <f ca="1">Hours!AL75*$E75*$G75</f>
        <v>2.4168283247624105</v>
      </c>
      <c r="AM75" s="100">
        <f ca="1">Hours!AM75*$E75*$G75</f>
        <v>2.5138458001873927</v>
      </c>
      <c r="AN75" s="100">
        <f ca="1">Hours!AN75*$E75*$G75</f>
        <v>2.6234345190768003</v>
      </c>
      <c r="AO75" s="100">
        <f ca="1">Hours!AO75*$E75*$G75</f>
        <v>2.7455013659567999</v>
      </c>
      <c r="AP75" s="100">
        <f ca="1">Hours!AP75*$E75*$G75</f>
        <v>2.8985783805439995</v>
      </c>
      <c r="AQ75" s="100">
        <f ca="1">Hours!AQ75*$E75*$G75</f>
        <v>3.1099961266</v>
      </c>
      <c r="AR75" s="100">
        <f ca="1">Hours!AR75*$E75*$G75</f>
        <v>3.3734070514320011</v>
      </c>
      <c r="AS75" s="100">
        <f ca="1">Hours!AS75*$E75*$G75</f>
        <v>3.6428597760720005</v>
      </c>
      <c r="AT75" s="100">
        <f ca="1">Hours!AT75*$E75*$G75</f>
        <v>3.8856373651920002</v>
      </c>
      <c r="AU75" s="100">
        <f>Hours!AU75*$E75*$G75</f>
        <v>0</v>
      </c>
      <c r="AV75" s="100">
        <f>Hours!AV75*$E75*$G75</f>
        <v>0</v>
      </c>
      <c r="AW75" s="100">
        <f>Hours!AW75*$E75*$G75</f>
        <v>0</v>
      </c>
      <c r="AX75" s="230">
        <f>Hours!AX75*(2*$E75/3+$F75/3)*(2*$G75/3+$H75/3)</f>
        <v>0</v>
      </c>
      <c r="AY75" s="230">
        <f>Hours!AY75*($E75/3+2*$F75/3)*($G75/3+2*$H75/3)</f>
        <v>0</v>
      </c>
      <c r="AZ75" s="100">
        <f>Hours!AZ75*$F75*$H75</f>
        <v>0</v>
      </c>
      <c r="BA75" s="100">
        <f>Hours!BA75*$F75*$H75</f>
        <v>0</v>
      </c>
      <c r="BB75" s="100">
        <f>Hours!BB75*$F75*$H75</f>
        <v>0</v>
      </c>
      <c r="BC75" s="100">
        <f>Hours!BC75*$F75*$H75</f>
        <v>0</v>
      </c>
      <c r="BD75" s="100">
        <f>Hours!BD75*$F75*$H75</f>
        <v>0</v>
      </c>
      <c r="BE75" s="100">
        <f>Hours!BE75*$F75*$H75</f>
        <v>0</v>
      </c>
      <c r="BF75" s="100">
        <f>Hours!BF75*$F75*$H75</f>
        <v>0</v>
      </c>
      <c r="BG75" s="100">
        <f>Hours!BG75*$F75*$H75</f>
        <v>0</v>
      </c>
      <c r="BH75" s="100">
        <f>Hours!BH75*$F75*$H75</f>
        <v>0</v>
      </c>
      <c r="BI75" s="100">
        <f>Hours!BI75*$F75*$H75</f>
        <v>0</v>
      </c>
      <c r="BJ75" s="100">
        <f>Hours!BJ75*$F75*$H75</f>
        <v>0</v>
      </c>
      <c r="BK75" s="100">
        <f>Hours!BK75*$F75*$H75</f>
        <v>0</v>
      </c>
      <c r="BL75" s="100">
        <f>Hours!BL75*$F75*$H75</f>
        <v>0</v>
      </c>
      <c r="BM75" s="100">
        <f>Hours!BM75*$F75*$H75</f>
        <v>0</v>
      </c>
      <c r="BN75" s="100">
        <f>Hours!BN75*$F75*$H75</f>
        <v>0</v>
      </c>
      <c r="BO75" s="100">
        <f>Hours!BO75*$F75*$H75</f>
        <v>0</v>
      </c>
      <c r="BP75" s="100">
        <f>Hours!BP75*$F75*$H75</f>
        <v>0</v>
      </c>
      <c r="BQ75" s="100">
        <f>Hours!BQ75*$F75*$H75</f>
        <v>0</v>
      </c>
      <c r="BR75" s="100">
        <f>Hours!BR75*$F75*$H75</f>
        <v>0</v>
      </c>
      <c r="BS75" s="100">
        <f>Hours!BS75*$F75*$H75</f>
        <v>0</v>
      </c>
      <c r="BT75" s="100">
        <f>Hours!BT75*$F75*$H75</f>
        <v>0</v>
      </c>
      <c r="BU75" s="100">
        <f>Hours!BU75*$F75*$H75</f>
        <v>0</v>
      </c>
      <c r="BV75" s="100">
        <f>Hours!BV75*$F75*$H75</f>
        <v>0</v>
      </c>
      <c r="BW75" s="100">
        <f>Hours!BW75*$F75*$H75</f>
        <v>0</v>
      </c>
      <c r="BX75" s="100">
        <f>Hours!BX75*$F75*$H75</f>
        <v>0</v>
      </c>
      <c r="BY75" s="100">
        <f>Hours!BY75*$F75*$H75</f>
        <v>0</v>
      </c>
      <c r="BZ75" s="100">
        <f>Hours!BZ75*$F75*$H75</f>
        <v>0</v>
      </c>
      <c r="CA75" s="100">
        <f>Hours!CA75*$F75*$H75</f>
        <v>0</v>
      </c>
      <c r="CB75" s="100">
        <f>Hours!CB75*$F75*$H75</f>
        <v>0</v>
      </c>
      <c r="CC75" s="100">
        <f>Hours!CC75*$F75*$H75</f>
        <v>0</v>
      </c>
      <c r="CD75" s="100">
        <f>Hours!CD75*$F75*$H75</f>
        <v>0</v>
      </c>
      <c r="CE75" s="100">
        <f>Hours!CE75*$F75*$H75</f>
        <v>0</v>
      </c>
    </row>
    <row r="76" spans="2:83" ht="12.6" customHeight="1" x14ac:dyDescent="0.25">
      <c r="B76" s="307"/>
      <c r="C76" s="54" t="s">
        <v>9</v>
      </c>
      <c r="E76" s="35">
        <f t="shared" si="74"/>
        <v>25</v>
      </c>
      <c r="F76" s="64"/>
      <c r="G76" s="228">
        <f t="shared" ref="G76" si="77">G126</f>
        <v>1.1000000000000001</v>
      </c>
      <c r="H76" s="229"/>
      <c r="I76" s="211"/>
      <c r="J76" s="211"/>
      <c r="K76" s="211"/>
      <c r="L76" s="211"/>
      <c r="M76" s="211"/>
      <c r="N76" s="211"/>
      <c r="O76" s="211"/>
      <c r="P76" s="211"/>
      <c r="Q76" s="211"/>
      <c r="R76" s="211"/>
      <c r="S76" s="211"/>
      <c r="T76" s="211"/>
      <c r="U76" s="211"/>
      <c r="V76" s="211"/>
      <c r="W76" s="100">
        <f ca="1">Hours!W76*$E76*$G76</f>
        <v>0</v>
      </c>
      <c r="X76" s="100">
        <f ca="1">Hours!X76*$E76*$G76</f>
        <v>0</v>
      </c>
      <c r="Y76" s="100">
        <f ca="1">Hours!Y76*$E76*$G76</f>
        <v>0</v>
      </c>
      <c r="Z76" s="100">
        <f ca="1">Hours!Z76*$E76*$G76</f>
        <v>0</v>
      </c>
      <c r="AA76" s="100">
        <f ca="1">Hours!AA76*$E76*$G76</f>
        <v>0</v>
      </c>
      <c r="AB76" s="100">
        <f ca="1">Hours!AB76*$E76*$G76</f>
        <v>0</v>
      </c>
      <c r="AC76" s="100">
        <f ca="1">Hours!AC76*$E76*$G76</f>
        <v>0</v>
      </c>
      <c r="AD76" s="100">
        <f ca="1">Hours!AD76*$E76*$G76</f>
        <v>0</v>
      </c>
      <c r="AE76" s="100">
        <f ca="1">Hours!AE76*$E76*$G76</f>
        <v>0</v>
      </c>
      <c r="AF76" s="100">
        <f ca="1">Hours!AF76*$E76*$G76</f>
        <v>0</v>
      </c>
      <c r="AG76" s="100">
        <f ca="1">Hours!AG76*$E76*$G76</f>
        <v>0</v>
      </c>
      <c r="AH76" s="100">
        <f ca="1">Hours!AH76*$E76*$G76</f>
        <v>0</v>
      </c>
      <c r="AI76" s="100">
        <f ca="1">Hours!AI76*$E76*$G76</f>
        <v>4.9269733333333343E-3</v>
      </c>
      <c r="AJ76" s="100">
        <f ca="1">Hours!AJ76*$E76*$G76</f>
        <v>1.6082219999999998E-2</v>
      </c>
      <c r="AK76" s="100">
        <f ca="1">Hours!AK76*$E76*$G76</f>
        <v>3.6732485225333338E-2</v>
      </c>
      <c r="AL76" s="100">
        <f ca="1">Hours!AL76*$E76*$G76</f>
        <v>6.5217540901333332E-2</v>
      </c>
      <c r="AM76" s="100">
        <f ca="1">Hours!AM76*$E76*$G76</f>
        <v>0.10350283225333333</v>
      </c>
      <c r="AN76" s="100">
        <f ca="1">Hours!AN76*$E76*$G76</f>
        <v>0.15158835928133335</v>
      </c>
      <c r="AO76" s="100">
        <f ca="1">Hours!AO76*$E76*$G76</f>
        <v>0.20947412198533336</v>
      </c>
      <c r="AP76" s="100">
        <f ca="1">Hours!AP76*$E76*$G76</f>
        <v>0.27961914441999997</v>
      </c>
      <c r="AQ76" s="100">
        <f ca="1">Hours!AQ76*$E76*$G76</f>
        <v>0.36368515105999993</v>
      </c>
      <c r="AR76" s="100">
        <f ca="1">Hours!AR76*$E76*$G76</f>
        <v>0.4567186274933332</v>
      </c>
      <c r="AS76" s="100">
        <f ca="1">Hours!AS76*$E76*$G76</f>
        <v>0.55629605518666658</v>
      </c>
      <c r="AT76" s="100">
        <f ca="1">Hours!AT76*$E76*$G76</f>
        <v>0.64947331827773569</v>
      </c>
      <c r="AU76" s="100">
        <f>Hours!AU76*$E76*$G76</f>
        <v>0</v>
      </c>
      <c r="AV76" s="100">
        <f>Hours!AV76*$E76*$G76</f>
        <v>0</v>
      </c>
      <c r="AW76" s="100">
        <f>Hours!AW76*$E76*$G76</f>
        <v>0</v>
      </c>
      <c r="AX76" s="230">
        <f>Hours!AX76*(2*$E76/3+$F76/3)*(2*$G76/3+$H76/3)</f>
        <v>0</v>
      </c>
      <c r="AY76" s="230">
        <f>Hours!AY76*($E76/3+2*$F76/3)*($G76/3+2*$H76/3)</f>
        <v>0</v>
      </c>
      <c r="AZ76" s="100">
        <f>Hours!AZ76*$F76*$H76</f>
        <v>0</v>
      </c>
      <c r="BA76" s="100">
        <f>Hours!BA76*$F76*$H76</f>
        <v>0</v>
      </c>
      <c r="BB76" s="100">
        <f>Hours!BB76*$F76*$H76</f>
        <v>0</v>
      </c>
      <c r="BC76" s="100">
        <f>Hours!BC76*$F76*$H76</f>
        <v>0</v>
      </c>
      <c r="BD76" s="100">
        <f>Hours!BD76*$F76*$H76</f>
        <v>0</v>
      </c>
      <c r="BE76" s="100">
        <f>Hours!BE76*$F76*$H76</f>
        <v>0</v>
      </c>
      <c r="BF76" s="100">
        <f>Hours!BF76*$F76*$H76</f>
        <v>0</v>
      </c>
      <c r="BG76" s="100">
        <f>Hours!BG76*$F76*$H76</f>
        <v>0</v>
      </c>
      <c r="BH76" s="100">
        <f>Hours!BH76*$F76*$H76</f>
        <v>0</v>
      </c>
      <c r="BI76" s="100">
        <f>Hours!BI76*$F76*$H76</f>
        <v>0</v>
      </c>
      <c r="BJ76" s="100">
        <f>Hours!BJ76*$F76*$H76</f>
        <v>0</v>
      </c>
      <c r="BK76" s="100">
        <f>Hours!BK76*$F76*$H76</f>
        <v>0</v>
      </c>
      <c r="BL76" s="100">
        <f>Hours!BL76*$F76*$H76</f>
        <v>0</v>
      </c>
      <c r="BM76" s="100">
        <f>Hours!BM76*$F76*$H76</f>
        <v>0</v>
      </c>
      <c r="BN76" s="100">
        <f>Hours!BN76*$F76*$H76</f>
        <v>0</v>
      </c>
      <c r="BO76" s="100">
        <f>Hours!BO76*$F76*$H76</f>
        <v>0</v>
      </c>
      <c r="BP76" s="100">
        <f>Hours!BP76*$F76*$H76</f>
        <v>0</v>
      </c>
      <c r="BQ76" s="100">
        <f>Hours!BQ76*$F76*$H76</f>
        <v>0</v>
      </c>
      <c r="BR76" s="100">
        <f>Hours!BR76*$F76*$H76</f>
        <v>0</v>
      </c>
      <c r="BS76" s="100">
        <f>Hours!BS76*$F76*$H76</f>
        <v>0</v>
      </c>
      <c r="BT76" s="100">
        <f>Hours!BT76*$F76*$H76</f>
        <v>0</v>
      </c>
      <c r="BU76" s="100">
        <f>Hours!BU76*$F76*$H76</f>
        <v>0</v>
      </c>
      <c r="BV76" s="100">
        <f>Hours!BV76*$F76*$H76</f>
        <v>0</v>
      </c>
      <c r="BW76" s="100">
        <f>Hours!BW76*$F76*$H76</f>
        <v>0</v>
      </c>
      <c r="BX76" s="100">
        <f>Hours!BX76*$F76*$H76</f>
        <v>0</v>
      </c>
      <c r="BY76" s="100">
        <f>Hours!BY76*$F76*$H76</f>
        <v>0</v>
      </c>
      <c r="BZ76" s="100">
        <f>Hours!BZ76*$F76*$H76</f>
        <v>0</v>
      </c>
      <c r="CA76" s="100">
        <f>Hours!CA76*$F76*$H76</f>
        <v>0</v>
      </c>
      <c r="CB76" s="100">
        <f>Hours!CB76*$F76*$H76</f>
        <v>0</v>
      </c>
      <c r="CC76" s="100">
        <f>Hours!CC76*$F76*$H76</f>
        <v>0</v>
      </c>
      <c r="CD76" s="100">
        <f>Hours!CD76*$F76*$H76</f>
        <v>0</v>
      </c>
      <c r="CE76" s="100">
        <f>Hours!CE76*$F76*$H76</f>
        <v>0</v>
      </c>
    </row>
    <row r="77" spans="2:83" ht="24" x14ac:dyDescent="0.25">
      <c r="B77" s="307"/>
      <c r="C77" s="54" t="s">
        <v>10</v>
      </c>
      <c r="E77" s="35">
        <f t="shared" si="74"/>
        <v>12</v>
      </c>
      <c r="F77" s="64"/>
      <c r="G77" s="228">
        <f t="shared" ref="G77" si="78">G127</f>
        <v>1.2</v>
      </c>
      <c r="H77" s="229"/>
      <c r="I77" s="211"/>
      <c r="J77" s="211"/>
      <c r="K77" s="211"/>
      <c r="L77" s="211"/>
      <c r="M77" s="211"/>
      <c r="N77" s="211"/>
      <c r="O77" s="211"/>
      <c r="P77" s="211"/>
      <c r="Q77" s="211"/>
      <c r="R77" s="211"/>
      <c r="S77" s="211"/>
      <c r="T77" s="211"/>
      <c r="U77" s="211"/>
      <c r="V77" s="211"/>
      <c r="W77" s="100">
        <f ca="1">Hours!W77*$E77*$G77</f>
        <v>0.18605788512121518</v>
      </c>
      <c r="X77" s="100">
        <f ca="1">Hours!X77*$E77*$G77</f>
        <v>0.19168090094970638</v>
      </c>
      <c r="Y77" s="100">
        <f ca="1">Hours!Y77*$E77*$G77</f>
        <v>0.19765905664918182</v>
      </c>
      <c r="Z77" s="100">
        <f ca="1">Hours!Z77*$E77*$G77</f>
        <v>0.20398338376204314</v>
      </c>
      <c r="AA77" s="100">
        <f ca="1">Hours!AA77*$E77*$G77</f>
        <v>0.21073489949571461</v>
      </c>
      <c r="AB77" s="100">
        <f ca="1">Hours!AB77*$E77*$G77</f>
        <v>0.21799433510403565</v>
      </c>
      <c r="AC77" s="100">
        <f ca="1">Hours!AC77*$E77*$G77</f>
        <v>0.22584212704333567</v>
      </c>
      <c r="AD77" s="100">
        <f ca="1">Hours!AD77*$E77*$G77</f>
        <v>0.23426814481498523</v>
      </c>
      <c r="AE77" s="100">
        <f ca="1">Hours!AE77*$E77*$G77</f>
        <v>0.24326194460596423</v>
      </c>
      <c r="AF77" s="100">
        <f ca="1">Hours!AF77*$E77*$G77</f>
        <v>0.25300070455872592</v>
      </c>
      <c r="AG77" s="100">
        <f ca="1">Hours!AG77*$E77*$G77</f>
        <v>0.26374325382136699</v>
      </c>
      <c r="AH77" s="100">
        <f ca="1">Hours!AH77*$E77*$G77</f>
        <v>0.27497635344883192</v>
      </c>
      <c r="AI77" s="100">
        <f ca="1">Hours!AI77*$E77*$G77</f>
        <v>0.28653714082559989</v>
      </c>
      <c r="AJ77" s="100">
        <f ca="1">Hours!AJ77*$E77*$G77</f>
        <v>0.29833603967999994</v>
      </c>
      <c r="AK77" s="100">
        <f ca="1">Hours!AK77*$E77*$G77</f>
        <v>0.31031060202239996</v>
      </c>
      <c r="AL77" s="100">
        <f ca="1">Hours!AL77*$E77*$G77</f>
        <v>0.32185931688959996</v>
      </c>
      <c r="AM77" s="100">
        <f ca="1">Hours!AM77*$E77*$G77</f>
        <v>0.33226216742400005</v>
      </c>
      <c r="AN77" s="100">
        <f ca="1">Hours!AN77*$E77*$G77</f>
        <v>0.34151108962559995</v>
      </c>
      <c r="AO77" s="100">
        <f ca="1">Hours!AO77*$E77*$G77</f>
        <v>0.34937568349440001</v>
      </c>
      <c r="AP77" s="100">
        <f ca="1">Hours!AP77*$E77*$G77</f>
        <v>0.3549388585728</v>
      </c>
      <c r="AQ77" s="100">
        <f ca="1">Hours!AQ77*$E77*$G77</f>
        <v>0.35804973742079998</v>
      </c>
      <c r="AR77" s="100">
        <f ca="1">Hours!AR77*$E77*$G77</f>
        <v>0.35704779191039993</v>
      </c>
      <c r="AS77" s="100">
        <f ca="1">Hours!AS77*$E77*$G77</f>
        <v>0.35264835256319987</v>
      </c>
      <c r="AT77" s="100">
        <f ca="1">Hours!AT77*$E77*$G77</f>
        <v>0.3451584365567999</v>
      </c>
      <c r="AU77" s="100">
        <f>Hours!AU77*$E77*$G77</f>
        <v>0</v>
      </c>
      <c r="AV77" s="100">
        <f>Hours!AV77*$E77*$G77</f>
        <v>0</v>
      </c>
      <c r="AW77" s="100">
        <f>Hours!AW77*$E77*$G77</f>
        <v>0</v>
      </c>
      <c r="AX77" s="230">
        <f>Hours!AX77*(2*$E77/3+$F77/3)*(2*$G77/3+$H77/3)</f>
        <v>0</v>
      </c>
      <c r="AY77" s="230">
        <f>Hours!AY77*($E77/3+2*$F77/3)*($G77/3+2*$H77/3)</f>
        <v>0</v>
      </c>
      <c r="AZ77" s="100">
        <f>Hours!AZ77*$F77*$H77</f>
        <v>0</v>
      </c>
      <c r="BA77" s="100">
        <f>Hours!BA77*$F77*$H77</f>
        <v>0</v>
      </c>
      <c r="BB77" s="100">
        <f>Hours!BB77*$F77*$H77</f>
        <v>0</v>
      </c>
      <c r="BC77" s="100">
        <f>Hours!BC77*$F77*$H77</f>
        <v>0</v>
      </c>
      <c r="BD77" s="100">
        <f>Hours!BD77*$F77*$H77</f>
        <v>0</v>
      </c>
      <c r="BE77" s="100">
        <f>Hours!BE77*$F77*$H77</f>
        <v>0</v>
      </c>
      <c r="BF77" s="100">
        <f>Hours!BF77*$F77*$H77</f>
        <v>0</v>
      </c>
      <c r="BG77" s="100">
        <f>Hours!BG77*$F77*$H77</f>
        <v>0</v>
      </c>
      <c r="BH77" s="100">
        <f>Hours!BH77*$F77*$H77</f>
        <v>0</v>
      </c>
      <c r="BI77" s="100">
        <f>Hours!BI77*$F77*$H77</f>
        <v>0</v>
      </c>
      <c r="BJ77" s="100">
        <f>Hours!BJ77*$F77*$H77</f>
        <v>0</v>
      </c>
      <c r="BK77" s="100">
        <f>Hours!BK77*$F77*$H77</f>
        <v>0</v>
      </c>
      <c r="BL77" s="100">
        <f>Hours!BL77*$F77*$H77</f>
        <v>0</v>
      </c>
      <c r="BM77" s="100">
        <f>Hours!BM77*$F77*$H77</f>
        <v>0</v>
      </c>
      <c r="BN77" s="100">
        <f>Hours!BN77*$F77*$H77</f>
        <v>0</v>
      </c>
      <c r="BO77" s="100">
        <f>Hours!BO77*$F77*$H77</f>
        <v>0</v>
      </c>
      <c r="BP77" s="100">
        <f>Hours!BP77*$F77*$H77</f>
        <v>0</v>
      </c>
      <c r="BQ77" s="100">
        <f>Hours!BQ77*$F77*$H77</f>
        <v>0</v>
      </c>
      <c r="BR77" s="100">
        <f>Hours!BR77*$F77*$H77</f>
        <v>0</v>
      </c>
      <c r="BS77" s="100">
        <f>Hours!BS77*$F77*$H77</f>
        <v>0</v>
      </c>
      <c r="BT77" s="100">
        <f>Hours!BT77*$F77*$H77</f>
        <v>0</v>
      </c>
      <c r="BU77" s="100">
        <f>Hours!BU77*$F77*$H77</f>
        <v>0</v>
      </c>
      <c r="BV77" s="100">
        <f>Hours!BV77*$F77*$H77</f>
        <v>0</v>
      </c>
      <c r="BW77" s="100">
        <f>Hours!BW77*$F77*$H77</f>
        <v>0</v>
      </c>
      <c r="BX77" s="100">
        <f>Hours!BX77*$F77*$H77</f>
        <v>0</v>
      </c>
      <c r="BY77" s="100">
        <f>Hours!BY77*$F77*$H77</f>
        <v>0</v>
      </c>
      <c r="BZ77" s="100">
        <f>Hours!BZ77*$F77*$H77</f>
        <v>0</v>
      </c>
      <c r="CA77" s="100">
        <f>Hours!CA77*$F77*$H77</f>
        <v>0</v>
      </c>
      <c r="CB77" s="100">
        <f>Hours!CB77*$F77*$H77</f>
        <v>0</v>
      </c>
      <c r="CC77" s="100">
        <f>Hours!CC77*$F77*$H77</f>
        <v>0</v>
      </c>
      <c r="CD77" s="100">
        <f>Hours!CD77*$F77*$H77</f>
        <v>0</v>
      </c>
      <c r="CE77" s="100">
        <f>Hours!CE77*$F77*$H77</f>
        <v>0</v>
      </c>
    </row>
    <row r="78" spans="2:83" x14ac:dyDescent="0.25">
      <c r="B78" s="307"/>
      <c r="C78" s="3" t="s">
        <v>75</v>
      </c>
      <c r="E78" s="35"/>
      <c r="F78" s="64"/>
      <c r="G78" s="228"/>
      <c r="H78" s="229"/>
      <c r="I78" s="20"/>
      <c r="J78" s="20"/>
      <c r="K78" s="20"/>
      <c r="L78" s="20"/>
      <c r="M78" s="20"/>
      <c r="N78" s="20"/>
      <c r="O78" s="20"/>
      <c r="P78" s="20"/>
      <c r="Q78" s="20"/>
      <c r="R78" s="20"/>
      <c r="S78" s="20"/>
      <c r="T78" s="20"/>
      <c r="U78" s="20"/>
      <c r="V78" s="20"/>
      <c r="W78" s="26">
        <f ca="1">SUM(W73:W77)</f>
        <v>5.1712199490799042</v>
      </c>
      <c r="X78" s="26">
        <f t="shared" ref="X78:CE78" ca="1" si="79">SUM(X73:X77)</f>
        <v>5.2558587416197931</v>
      </c>
      <c r="Y78" s="26">
        <f t="shared" ca="1" si="79"/>
        <v>5.3354194091401403</v>
      </c>
      <c r="Z78" s="26">
        <f t="shared" ca="1" si="79"/>
        <v>5.4089173886112798</v>
      </c>
      <c r="AA78" s="26">
        <f t="shared" ca="1" si="79"/>
        <v>5.4782582284468164</v>
      </c>
      <c r="AB78" s="26">
        <f t="shared" ca="1" si="79"/>
        <v>5.5464499912070284</v>
      </c>
      <c r="AC78" s="26">
        <f t="shared" ca="1" si="79"/>
        <v>5.6164946100262139</v>
      </c>
      <c r="AD78" s="26">
        <f t="shared" ca="1" si="79"/>
        <v>5.6881814517094993</v>
      </c>
      <c r="AE78" s="26">
        <f t="shared" ca="1" si="79"/>
        <v>5.7612933686332992</v>
      </c>
      <c r="AF78" s="26">
        <f t="shared" ca="1" si="79"/>
        <v>5.8453525961481434</v>
      </c>
      <c r="AG78" s="26">
        <f t="shared" ca="1" si="79"/>
        <v>5.9340246259902507</v>
      </c>
      <c r="AH78" s="26">
        <f t="shared" ca="1" si="79"/>
        <v>6.0244025086824564</v>
      </c>
      <c r="AI78" s="26">
        <f t="shared" ca="1" si="79"/>
        <v>6.1185397103596477</v>
      </c>
      <c r="AJ78" s="26">
        <f t="shared" ca="1" si="79"/>
        <v>6.2403103379911133</v>
      </c>
      <c r="AK78" s="26">
        <f t="shared" ca="1" si="79"/>
        <v>6.387699056356567</v>
      </c>
      <c r="AL78" s="26">
        <f t="shared" ca="1" si="79"/>
        <v>6.5527802224094502</v>
      </c>
      <c r="AM78" s="26">
        <f t="shared" ca="1" si="79"/>
        <v>6.7158135555049929</v>
      </c>
      <c r="AN78" s="26">
        <f t="shared" ca="1" si="79"/>
        <v>6.8737568943002403</v>
      </c>
      <c r="AO78" s="26">
        <f t="shared" ca="1" si="79"/>
        <v>7.0250251053213599</v>
      </c>
      <c r="AP78" s="26">
        <f t="shared" ca="1" si="79"/>
        <v>7.1569981395311997</v>
      </c>
      <c r="AQ78" s="26">
        <f t="shared" ca="1" si="79"/>
        <v>7.2667371735153337</v>
      </c>
      <c r="AR78" s="26">
        <f t="shared" ca="1" si="79"/>
        <v>7.3485173476402679</v>
      </c>
      <c r="AS78" s="26">
        <f t="shared" ca="1" si="79"/>
        <v>7.3930719375630671</v>
      </c>
      <c r="AT78" s="26">
        <f t="shared" ca="1" si="79"/>
        <v>7.3937884011844028</v>
      </c>
      <c r="AU78" s="26">
        <f t="shared" si="79"/>
        <v>0</v>
      </c>
      <c r="AV78" s="26">
        <f t="shared" si="79"/>
        <v>0</v>
      </c>
      <c r="AW78" s="26">
        <f t="shared" si="79"/>
        <v>0</v>
      </c>
      <c r="AX78" s="26">
        <f t="shared" si="79"/>
        <v>0</v>
      </c>
      <c r="AY78" s="26">
        <f t="shared" si="79"/>
        <v>0</v>
      </c>
      <c r="AZ78" s="26">
        <f t="shared" si="79"/>
        <v>0</v>
      </c>
      <c r="BA78" s="26">
        <f t="shared" si="79"/>
        <v>0</v>
      </c>
      <c r="BB78" s="26">
        <f t="shared" si="79"/>
        <v>0</v>
      </c>
      <c r="BC78" s="26">
        <f t="shared" si="79"/>
        <v>0</v>
      </c>
      <c r="BD78" s="26">
        <f t="shared" si="79"/>
        <v>0</v>
      </c>
      <c r="BE78" s="26">
        <f t="shared" si="79"/>
        <v>0</v>
      </c>
      <c r="BF78" s="26">
        <f t="shared" si="79"/>
        <v>0</v>
      </c>
      <c r="BG78" s="26">
        <f t="shared" si="79"/>
        <v>0</v>
      </c>
      <c r="BH78" s="26">
        <f t="shared" si="79"/>
        <v>0</v>
      </c>
      <c r="BI78" s="26">
        <f t="shared" si="79"/>
        <v>0</v>
      </c>
      <c r="BJ78" s="26">
        <f t="shared" si="79"/>
        <v>0</v>
      </c>
      <c r="BK78" s="26">
        <f t="shared" si="79"/>
        <v>0</v>
      </c>
      <c r="BL78" s="26">
        <f t="shared" si="79"/>
        <v>0</v>
      </c>
      <c r="BM78" s="26">
        <f t="shared" si="79"/>
        <v>0</v>
      </c>
      <c r="BN78" s="26">
        <f t="shared" si="79"/>
        <v>0</v>
      </c>
      <c r="BO78" s="26">
        <f t="shared" si="79"/>
        <v>0</v>
      </c>
      <c r="BP78" s="26">
        <f t="shared" si="79"/>
        <v>0</v>
      </c>
      <c r="BQ78" s="26">
        <f t="shared" si="79"/>
        <v>0</v>
      </c>
      <c r="BR78" s="26">
        <f t="shared" si="79"/>
        <v>0</v>
      </c>
      <c r="BS78" s="26">
        <f t="shared" si="79"/>
        <v>0</v>
      </c>
      <c r="BT78" s="26">
        <f t="shared" si="79"/>
        <v>0</v>
      </c>
      <c r="BU78" s="26">
        <f t="shared" si="79"/>
        <v>0</v>
      </c>
      <c r="BV78" s="26">
        <f t="shared" si="79"/>
        <v>0</v>
      </c>
      <c r="BW78" s="26">
        <f t="shared" si="79"/>
        <v>0</v>
      </c>
      <c r="BX78" s="26">
        <f t="shared" si="79"/>
        <v>0</v>
      </c>
      <c r="BY78" s="26">
        <f t="shared" si="79"/>
        <v>0</v>
      </c>
      <c r="BZ78" s="26">
        <f t="shared" si="79"/>
        <v>0</v>
      </c>
      <c r="CA78" s="26">
        <f t="shared" si="79"/>
        <v>0</v>
      </c>
      <c r="CB78" s="26">
        <f t="shared" si="79"/>
        <v>0</v>
      </c>
      <c r="CC78" s="26">
        <f t="shared" si="79"/>
        <v>0</v>
      </c>
      <c r="CD78" s="26">
        <f t="shared" si="79"/>
        <v>0</v>
      </c>
      <c r="CE78" s="26">
        <f t="shared" si="79"/>
        <v>0</v>
      </c>
    </row>
    <row r="79" spans="2:83" x14ac:dyDescent="0.25">
      <c r="B79" s="307" t="s">
        <v>1</v>
      </c>
      <c r="C79" s="54" t="s">
        <v>11</v>
      </c>
      <c r="E79" s="61">
        <f t="shared" ref="E79:E80" si="80">E129</f>
        <v>9.5</v>
      </c>
      <c r="F79" s="220"/>
      <c r="G79" s="228">
        <f t="shared" ref="G79" si="81">G129</f>
        <v>1</v>
      </c>
      <c r="H79" s="229"/>
      <c r="I79" s="211"/>
      <c r="J79" s="211"/>
      <c r="K79" s="211"/>
      <c r="L79" s="211"/>
      <c r="M79" s="211"/>
      <c r="N79" s="211"/>
      <c r="O79" s="211"/>
      <c r="P79" s="211"/>
      <c r="Q79" s="211"/>
      <c r="R79" s="211"/>
      <c r="S79" s="211"/>
      <c r="T79" s="211"/>
      <c r="U79" s="211"/>
      <c r="V79" s="211"/>
      <c r="W79" s="100">
        <f ca="1">Hours!W79*$E79*$G79</f>
        <v>0.56239585078301624</v>
      </c>
      <c r="X79" s="100">
        <f ca="1">Hours!X79*$E79*$G79</f>
        <v>0.62330094531446245</v>
      </c>
      <c r="Y79" s="100">
        <f ca="1">Hours!Y79*$E79*$G79</f>
        <v>0.69572327257162492</v>
      </c>
      <c r="Z79" s="100">
        <f ca="1">Hours!Z79*$E79*$G79</f>
        <v>0.79170919174624987</v>
      </c>
      <c r="AA79" s="100">
        <f ca="1">Hours!AA79*$E79*$G79</f>
        <v>0.91472132416249996</v>
      </c>
      <c r="AB79" s="100">
        <f ca="1">Hours!AB79*$E79*$G79</f>
        <v>1.071034804625</v>
      </c>
      <c r="AC79" s="100">
        <f ca="1">Hours!AC79*$E79*$G79</f>
        <v>1.25453311625</v>
      </c>
      <c r="AD79" s="100">
        <f ca="1">Hours!AD79*$E79*$G79</f>
        <v>1.4676034624999998</v>
      </c>
      <c r="AE79" s="100">
        <f ca="1">Hours!AE79*$E79*$G79</f>
        <v>1.701181625</v>
      </c>
      <c r="AF79" s="100">
        <f ca="1">Hours!AF79*$E79*$G79</f>
        <v>1.9470962500000002</v>
      </c>
      <c r="AG79" s="100">
        <f ca="1">Hours!AG79*$E79*$G79</f>
        <v>2.1952124999999998</v>
      </c>
      <c r="AH79" s="100">
        <f ca="1">Hours!AH79*$E79*$G79</f>
        <v>2.4457750000000003</v>
      </c>
      <c r="AI79" s="100">
        <f ca="1">Hours!AI79*$E79*$G79</f>
        <v>2.6970499999999999</v>
      </c>
      <c r="AJ79" s="100">
        <f ca="1">Hours!AJ79*$E79*$G79</f>
        <v>2.9503316422499997</v>
      </c>
      <c r="AK79" s="100">
        <f ca="1">Hours!AK79*$E79*$G79</f>
        <v>3.2504299956699994</v>
      </c>
      <c r="AL79" s="100">
        <f ca="1">Hours!AL79*$E79*$G79</f>
        <v>3.7520626564799993</v>
      </c>
      <c r="AM79" s="100">
        <f ca="1">Hours!AM79*$E79*$G79</f>
        <v>4.4877636750399983</v>
      </c>
      <c r="AN79" s="100">
        <f ca="1">Hours!AN79*$E79*$G79</f>
        <v>5.490147982429999</v>
      </c>
      <c r="AO79" s="100">
        <f ca="1">Hours!AO79*$E79*$G79</f>
        <v>6.5949979824299998</v>
      </c>
      <c r="AP79" s="100">
        <f ca="1">Hours!AP79*$E79*$G79</f>
        <v>7.7775410372800007</v>
      </c>
      <c r="AQ79" s="100">
        <f ca="1">Hours!AQ79*$E79*$G79</f>
        <v>8.8605573012800001</v>
      </c>
      <c r="AR79" s="100">
        <f ca="1">Hours!AR79*$E79*$G79</f>
        <v>9.7858408567800019</v>
      </c>
      <c r="AS79" s="100">
        <f ca="1">Hours!AS79*$E79*$G79</f>
        <v>10.456731357429998</v>
      </c>
      <c r="AT79" s="100">
        <f ca="1">Hours!AT79*$E79*$G79</f>
        <v>10.906998648929999</v>
      </c>
      <c r="AU79" s="100">
        <f>Hours!AU79*$E79*$G79</f>
        <v>0</v>
      </c>
      <c r="AV79" s="100">
        <f>Hours!AV79*$E79*$G79</f>
        <v>0</v>
      </c>
      <c r="AW79" s="100">
        <f>Hours!AW79*$E79*$G79</f>
        <v>0</v>
      </c>
      <c r="AX79" s="230">
        <f>Hours!AX79*(2*$E79/3+$F79/3)*(2*$G79/3+$H79/3)</f>
        <v>0</v>
      </c>
      <c r="AY79" s="230">
        <f>Hours!AY79*($E79/3+2*$F79/3)*($G79/3+2*$H79/3)</f>
        <v>0</v>
      </c>
      <c r="AZ79" s="100">
        <f>Hours!AZ79*$F79*$H79</f>
        <v>0</v>
      </c>
      <c r="BA79" s="100">
        <f>Hours!BA79*$F79*$H79</f>
        <v>0</v>
      </c>
      <c r="BB79" s="100">
        <f>Hours!BB79*$F79*$H79</f>
        <v>0</v>
      </c>
      <c r="BC79" s="100">
        <f>Hours!BC79*$F79*$H79</f>
        <v>0</v>
      </c>
      <c r="BD79" s="100">
        <f>Hours!BD79*$F79*$H79</f>
        <v>0</v>
      </c>
      <c r="BE79" s="100">
        <f>Hours!BE79*$F79*$H79</f>
        <v>0</v>
      </c>
      <c r="BF79" s="100">
        <f>Hours!BF79*$F79*$H79</f>
        <v>0</v>
      </c>
      <c r="BG79" s="100">
        <f>Hours!BG79*$F79*$H79</f>
        <v>0</v>
      </c>
      <c r="BH79" s="100">
        <f>Hours!BH79*$F79*$H79</f>
        <v>0</v>
      </c>
      <c r="BI79" s="100">
        <f>Hours!BI79*$F79*$H79</f>
        <v>0</v>
      </c>
      <c r="BJ79" s="100">
        <f>Hours!BJ79*$F79*$H79</f>
        <v>0</v>
      </c>
      <c r="BK79" s="100">
        <f>Hours!BK79*$F79*$H79</f>
        <v>0</v>
      </c>
      <c r="BL79" s="100">
        <f>Hours!BL79*$F79*$H79</f>
        <v>0</v>
      </c>
      <c r="BM79" s="100">
        <f>Hours!BM79*$F79*$H79</f>
        <v>0</v>
      </c>
      <c r="BN79" s="100">
        <f>Hours!BN79*$F79*$H79</f>
        <v>0</v>
      </c>
      <c r="BO79" s="100">
        <f>Hours!BO79*$F79*$H79</f>
        <v>0</v>
      </c>
      <c r="BP79" s="100">
        <f>Hours!BP79*$F79*$H79</f>
        <v>0</v>
      </c>
      <c r="BQ79" s="100">
        <f>Hours!BQ79*$F79*$H79</f>
        <v>0</v>
      </c>
      <c r="BR79" s="100">
        <f>Hours!BR79*$F79*$H79</f>
        <v>0</v>
      </c>
      <c r="BS79" s="100">
        <f>Hours!BS79*$F79*$H79</f>
        <v>0</v>
      </c>
      <c r="BT79" s="100">
        <f>Hours!BT79*$F79*$H79</f>
        <v>0</v>
      </c>
      <c r="BU79" s="100">
        <f>Hours!BU79*$F79*$H79</f>
        <v>0</v>
      </c>
      <c r="BV79" s="100">
        <f>Hours!BV79*$F79*$H79</f>
        <v>0</v>
      </c>
      <c r="BW79" s="100">
        <f>Hours!BW79*$F79*$H79</f>
        <v>0</v>
      </c>
      <c r="BX79" s="100">
        <f>Hours!BX79*$F79*$H79</f>
        <v>0</v>
      </c>
      <c r="BY79" s="100">
        <f>Hours!BY79*$F79*$H79</f>
        <v>0</v>
      </c>
      <c r="BZ79" s="100">
        <f>Hours!BZ79*$F79*$H79</f>
        <v>0</v>
      </c>
      <c r="CA79" s="100">
        <f>Hours!CA79*$F79*$H79</f>
        <v>0</v>
      </c>
      <c r="CB79" s="100">
        <f>Hours!CB79*$F79*$H79</f>
        <v>0</v>
      </c>
      <c r="CC79" s="100">
        <f>Hours!CC79*$F79*$H79</f>
        <v>0</v>
      </c>
      <c r="CD79" s="100">
        <f>Hours!CD79*$F79*$H79</f>
        <v>0</v>
      </c>
      <c r="CE79" s="100">
        <f>Hours!CE79*$F79*$H79</f>
        <v>0</v>
      </c>
    </row>
    <row r="80" spans="2:83" x14ac:dyDescent="0.25">
      <c r="B80" s="307"/>
      <c r="C80" s="54" t="s">
        <v>12</v>
      </c>
      <c r="E80" s="61">
        <f t="shared" si="80"/>
        <v>11.5</v>
      </c>
      <c r="F80" s="220"/>
      <c r="G80" s="228">
        <f t="shared" ref="G80" si="82">G130</f>
        <v>1.1000000000000001</v>
      </c>
      <c r="H80" s="229"/>
      <c r="I80" s="211"/>
      <c r="J80" s="211"/>
      <c r="K80" s="211"/>
      <c r="L80" s="211"/>
      <c r="M80" s="211"/>
      <c r="N80" s="211"/>
      <c r="O80" s="211"/>
      <c r="P80" s="211"/>
      <c r="Q80" s="211"/>
      <c r="R80" s="211"/>
      <c r="S80" s="211"/>
      <c r="T80" s="211"/>
      <c r="U80" s="211"/>
      <c r="V80" s="211"/>
      <c r="W80" s="100">
        <f ca="1">Hours!W80*$E80*$G80</f>
        <v>0.44091005907503117</v>
      </c>
      <c r="X80" s="100">
        <f ca="1">Hours!X80*$E80*$G80</f>
        <v>0.50450666907503128</v>
      </c>
      <c r="Y80" s="100">
        <f ca="1">Hours!Y80*$E80*$G80</f>
        <v>0.57240680907503128</v>
      </c>
      <c r="Z80" s="100">
        <f ca="1">Hours!Z80*$E80*$G80</f>
        <v>0.63083759090638292</v>
      </c>
      <c r="AA80" s="100">
        <f ca="1">Hours!AA80*$E80*$G80</f>
        <v>0.68714430706264751</v>
      </c>
      <c r="AB80" s="100">
        <f ca="1">Hours!AB80*$E80*$G80</f>
        <v>0.7466658292918309</v>
      </c>
      <c r="AC80" s="100">
        <f ca="1">Hours!AC80*$E80*$G80</f>
        <v>0.80975709532425644</v>
      </c>
      <c r="AD80" s="100">
        <f ca="1">Hours!AD80*$E80*$G80</f>
        <v>0.8761326131936179</v>
      </c>
      <c r="AE80" s="100">
        <f ca="1">Hours!AE80*$E80*$G80</f>
        <v>0.94547516960401978</v>
      </c>
      <c r="AF80" s="100">
        <f ca="1">Hours!AF80*$E80*$G80</f>
        <v>1.0201631873378001</v>
      </c>
      <c r="AG80" s="100">
        <f ca="1">Hours!AG80*$E80*$G80</f>
        <v>1.0991896225420004</v>
      </c>
      <c r="AH80" s="100">
        <f ca="1">Hours!AH80*$E80*$G80</f>
        <v>1.1811762828799999</v>
      </c>
      <c r="AI80" s="100">
        <f ca="1">Hours!AI80*$E80*$G80</f>
        <v>1.2630929871999999</v>
      </c>
      <c r="AJ80" s="100">
        <f ca="1">Hours!AJ80*$E80*$G80</f>
        <v>1.347326453</v>
      </c>
      <c r="AK80" s="100">
        <f ca="1">Hours!AK80*$E80*$G80</f>
        <v>1.4372048843756999</v>
      </c>
      <c r="AL80" s="100">
        <f ca="1">Hours!AL80*$E80*$G80</f>
        <v>1.5382025225027995</v>
      </c>
      <c r="AM80" s="100">
        <f ca="1">Hours!AM80*$E80*$G80</f>
        <v>1.6505967102569996</v>
      </c>
      <c r="AN80" s="100">
        <f ca="1">Hours!AN80*$E80*$G80</f>
        <v>1.7737726576383002</v>
      </c>
      <c r="AO80" s="100">
        <f ca="1">Hours!AO80*$E80*$G80</f>
        <v>1.9072933071467002</v>
      </c>
      <c r="AP80" s="100">
        <f ca="1">Hours!AP80*$E80*$G80</f>
        <v>2.0481533041915005</v>
      </c>
      <c r="AQ80" s="100">
        <f ca="1">Hours!AQ80*$E80*$G80</f>
        <v>2.1912854393100001</v>
      </c>
      <c r="AR80" s="100">
        <f ca="1">Hours!AR80*$E80*$G80</f>
        <v>2.3191509018149996</v>
      </c>
      <c r="AS80" s="100">
        <f ca="1">Hours!AS80*$E80*$G80</f>
        <v>2.4263391981565006</v>
      </c>
      <c r="AT80" s="100">
        <f ca="1">Hours!AT80*$E80*$G80</f>
        <v>2.5094410974215</v>
      </c>
      <c r="AU80" s="100">
        <f>Hours!AU80*$E80*$G80</f>
        <v>0</v>
      </c>
      <c r="AV80" s="100">
        <f>Hours!AV80*$E80*$G80</f>
        <v>0</v>
      </c>
      <c r="AW80" s="100">
        <f>Hours!AW80*$E80*$G80</f>
        <v>0</v>
      </c>
      <c r="AX80" s="230">
        <f>Hours!AX80*(2*$E80/3+$F80/3)*(2*$G80/3+$H80/3)</f>
        <v>0</v>
      </c>
      <c r="AY80" s="230">
        <f>Hours!AY80*($E80/3+2*$F80/3)*($G80/3+2*$H80/3)</f>
        <v>0</v>
      </c>
      <c r="AZ80" s="100">
        <f>Hours!AZ80*$F80*$H80</f>
        <v>0</v>
      </c>
      <c r="BA80" s="100">
        <f>Hours!BA80*$F80*$H80</f>
        <v>0</v>
      </c>
      <c r="BB80" s="100">
        <f>Hours!BB80*$F80*$H80</f>
        <v>0</v>
      </c>
      <c r="BC80" s="100">
        <f>Hours!BC80*$F80*$H80</f>
        <v>0</v>
      </c>
      <c r="BD80" s="100">
        <f>Hours!BD80*$F80*$H80</f>
        <v>0</v>
      </c>
      <c r="BE80" s="100">
        <f>Hours!BE80*$F80*$H80</f>
        <v>0</v>
      </c>
      <c r="BF80" s="100">
        <f>Hours!BF80*$F80*$H80</f>
        <v>0</v>
      </c>
      <c r="BG80" s="100">
        <f>Hours!BG80*$F80*$H80</f>
        <v>0</v>
      </c>
      <c r="BH80" s="100">
        <f>Hours!BH80*$F80*$H80</f>
        <v>0</v>
      </c>
      <c r="BI80" s="100">
        <f>Hours!BI80*$F80*$H80</f>
        <v>0</v>
      </c>
      <c r="BJ80" s="100">
        <f>Hours!BJ80*$F80*$H80</f>
        <v>0</v>
      </c>
      <c r="BK80" s="100">
        <f>Hours!BK80*$F80*$H80</f>
        <v>0</v>
      </c>
      <c r="BL80" s="100">
        <f>Hours!BL80*$F80*$H80</f>
        <v>0</v>
      </c>
      <c r="BM80" s="100">
        <f>Hours!BM80*$F80*$H80</f>
        <v>0</v>
      </c>
      <c r="BN80" s="100">
        <f>Hours!BN80*$F80*$H80</f>
        <v>0</v>
      </c>
      <c r="BO80" s="100">
        <f>Hours!BO80*$F80*$H80</f>
        <v>0</v>
      </c>
      <c r="BP80" s="100">
        <f>Hours!BP80*$F80*$H80</f>
        <v>0</v>
      </c>
      <c r="BQ80" s="100">
        <f>Hours!BQ80*$F80*$H80</f>
        <v>0</v>
      </c>
      <c r="BR80" s="100">
        <f>Hours!BR80*$F80*$H80</f>
        <v>0</v>
      </c>
      <c r="BS80" s="100">
        <f>Hours!BS80*$F80*$H80</f>
        <v>0</v>
      </c>
      <c r="BT80" s="100">
        <f>Hours!BT80*$F80*$H80</f>
        <v>0</v>
      </c>
      <c r="BU80" s="100">
        <f>Hours!BU80*$F80*$H80</f>
        <v>0</v>
      </c>
      <c r="BV80" s="100">
        <f>Hours!BV80*$F80*$H80</f>
        <v>0</v>
      </c>
      <c r="BW80" s="100">
        <f>Hours!BW80*$F80*$H80</f>
        <v>0</v>
      </c>
      <c r="BX80" s="100">
        <f>Hours!BX80*$F80*$H80</f>
        <v>0</v>
      </c>
      <c r="BY80" s="100">
        <f>Hours!BY80*$F80*$H80</f>
        <v>0</v>
      </c>
      <c r="BZ80" s="100">
        <f>Hours!BZ80*$F80*$H80</f>
        <v>0</v>
      </c>
      <c r="CA80" s="100">
        <f>Hours!CA80*$F80*$H80</f>
        <v>0</v>
      </c>
      <c r="CB80" s="100">
        <f>Hours!CB80*$F80*$H80</f>
        <v>0</v>
      </c>
      <c r="CC80" s="100">
        <f>Hours!CC80*$F80*$H80</f>
        <v>0</v>
      </c>
      <c r="CD80" s="100">
        <f>Hours!CD80*$F80*$H80</f>
        <v>0</v>
      </c>
      <c r="CE80" s="100">
        <f>Hours!CE80*$F80*$H80</f>
        <v>0</v>
      </c>
    </row>
    <row r="81" spans="2:83" x14ac:dyDescent="0.25">
      <c r="B81" s="307"/>
      <c r="C81" s="3" t="s">
        <v>76</v>
      </c>
      <c r="E81" s="35"/>
      <c r="F81" s="64"/>
      <c r="G81" s="228"/>
      <c r="H81" s="229"/>
      <c r="I81" s="20"/>
      <c r="J81" s="20"/>
      <c r="K81" s="20"/>
      <c r="L81" s="20"/>
      <c r="M81" s="20"/>
      <c r="N81" s="20"/>
      <c r="O81" s="20"/>
      <c r="P81" s="20"/>
      <c r="Q81" s="20"/>
      <c r="R81" s="20"/>
      <c r="S81" s="20"/>
      <c r="T81" s="20"/>
      <c r="U81" s="20"/>
      <c r="V81" s="20"/>
      <c r="W81" s="26">
        <f t="shared" ref="W81" ca="1" si="83">SUM(W79:W80)</f>
        <v>1.0033059098580475</v>
      </c>
      <c r="X81" s="26">
        <f t="shared" ref="X81:CE81" ca="1" si="84">SUM(X79:X80)</f>
        <v>1.1278076143894937</v>
      </c>
      <c r="Y81" s="26">
        <f t="shared" ca="1" si="84"/>
        <v>1.2681300816466563</v>
      </c>
      <c r="Z81" s="26">
        <f t="shared" ca="1" si="84"/>
        <v>1.4225467826526328</v>
      </c>
      <c r="AA81" s="26">
        <f t="shared" ca="1" si="84"/>
        <v>1.6018656312251474</v>
      </c>
      <c r="AB81" s="26">
        <f t="shared" ca="1" si="84"/>
        <v>1.8177006339168309</v>
      </c>
      <c r="AC81" s="26">
        <f t="shared" ca="1" si="84"/>
        <v>2.0642902115742565</v>
      </c>
      <c r="AD81" s="26">
        <f t="shared" ca="1" si="84"/>
        <v>2.3437360756936179</v>
      </c>
      <c r="AE81" s="26">
        <f t="shared" ca="1" si="84"/>
        <v>2.64665679460402</v>
      </c>
      <c r="AF81" s="26">
        <f t="shared" ca="1" si="84"/>
        <v>2.9672594373378001</v>
      </c>
      <c r="AG81" s="26">
        <f t="shared" ca="1" si="84"/>
        <v>3.2944021225420004</v>
      </c>
      <c r="AH81" s="26">
        <f t="shared" ca="1" si="84"/>
        <v>3.6269512828800003</v>
      </c>
      <c r="AI81" s="26">
        <f t="shared" ca="1" si="84"/>
        <v>3.9601429871999998</v>
      </c>
      <c r="AJ81" s="26">
        <f t="shared" ca="1" si="84"/>
        <v>4.2976580952500001</v>
      </c>
      <c r="AK81" s="26">
        <f t="shared" ca="1" si="84"/>
        <v>4.6876348800456995</v>
      </c>
      <c r="AL81" s="26">
        <f t="shared" ca="1" si="84"/>
        <v>5.290265178982799</v>
      </c>
      <c r="AM81" s="26">
        <f t="shared" ca="1" si="84"/>
        <v>6.1383603852969983</v>
      </c>
      <c r="AN81" s="26">
        <f t="shared" ca="1" si="84"/>
        <v>7.2639206400682994</v>
      </c>
      <c r="AO81" s="26">
        <f t="shared" ca="1" si="84"/>
        <v>8.5022912895767</v>
      </c>
      <c r="AP81" s="26">
        <f t="shared" ca="1" si="84"/>
        <v>9.8256943414715003</v>
      </c>
      <c r="AQ81" s="26">
        <f t="shared" ca="1" si="84"/>
        <v>11.051842740590001</v>
      </c>
      <c r="AR81" s="26">
        <f t="shared" ca="1" si="84"/>
        <v>12.104991758595002</v>
      </c>
      <c r="AS81" s="26">
        <f t="shared" ca="1" si="84"/>
        <v>12.883070555586499</v>
      </c>
      <c r="AT81" s="26">
        <f t="shared" ca="1" si="84"/>
        <v>13.4164397463515</v>
      </c>
      <c r="AU81" s="26">
        <f t="shared" si="84"/>
        <v>0</v>
      </c>
      <c r="AV81" s="26">
        <f t="shared" si="84"/>
        <v>0</v>
      </c>
      <c r="AW81" s="26">
        <f t="shared" si="84"/>
        <v>0</v>
      </c>
      <c r="AX81" s="26">
        <f t="shared" si="84"/>
        <v>0</v>
      </c>
      <c r="AY81" s="26">
        <f t="shared" si="84"/>
        <v>0</v>
      </c>
      <c r="AZ81" s="26">
        <f t="shared" si="84"/>
        <v>0</v>
      </c>
      <c r="BA81" s="26">
        <f t="shared" si="84"/>
        <v>0</v>
      </c>
      <c r="BB81" s="26">
        <f t="shared" si="84"/>
        <v>0</v>
      </c>
      <c r="BC81" s="26">
        <f t="shared" si="84"/>
        <v>0</v>
      </c>
      <c r="BD81" s="26">
        <f t="shared" si="84"/>
        <v>0</v>
      </c>
      <c r="BE81" s="26">
        <f t="shared" si="84"/>
        <v>0</v>
      </c>
      <c r="BF81" s="26">
        <f t="shared" si="84"/>
        <v>0</v>
      </c>
      <c r="BG81" s="26">
        <f t="shared" si="84"/>
        <v>0</v>
      </c>
      <c r="BH81" s="26">
        <f t="shared" si="84"/>
        <v>0</v>
      </c>
      <c r="BI81" s="26">
        <f t="shared" si="84"/>
        <v>0</v>
      </c>
      <c r="BJ81" s="26">
        <f t="shared" si="84"/>
        <v>0</v>
      </c>
      <c r="BK81" s="26">
        <f t="shared" si="84"/>
        <v>0</v>
      </c>
      <c r="BL81" s="26">
        <f t="shared" si="84"/>
        <v>0</v>
      </c>
      <c r="BM81" s="26">
        <f t="shared" si="84"/>
        <v>0</v>
      </c>
      <c r="BN81" s="26">
        <f t="shared" si="84"/>
        <v>0</v>
      </c>
      <c r="BO81" s="26">
        <f t="shared" si="84"/>
        <v>0</v>
      </c>
      <c r="BP81" s="26">
        <f t="shared" si="84"/>
        <v>0</v>
      </c>
      <c r="BQ81" s="26">
        <f t="shared" si="84"/>
        <v>0</v>
      </c>
      <c r="BR81" s="26">
        <f t="shared" si="84"/>
        <v>0</v>
      </c>
      <c r="BS81" s="26">
        <f t="shared" si="84"/>
        <v>0</v>
      </c>
      <c r="BT81" s="26">
        <f t="shared" si="84"/>
        <v>0</v>
      </c>
      <c r="BU81" s="26">
        <f t="shared" si="84"/>
        <v>0</v>
      </c>
      <c r="BV81" s="26">
        <f t="shared" si="84"/>
        <v>0</v>
      </c>
      <c r="BW81" s="26">
        <f t="shared" si="84"/>
        <v>0</v>
      </c>
      <c r="BX81" s="26">
        <f t="shared" si="84"/>
        <v>0</v>
      </c>
      <c r="BY81" s="26">
        <f t="shared" si="84"/>
        <v>0</v>
      </c>
      <c r="BZ81" s="26">
        <f t="shared" si="84"/>
        <v>0</v>
      </c>
      <c r="CA81" s="26">
        <f t="shared" si="84"/>
        <v>0</v>
      </c>
      <c r="CB81" s="26">
        <f t="shared" si="84"/>
        <v>0</v>
      </c>
      <c r="CC81" s="26">
        <f t="shared" si="84"/>
        <v>0</v>
      </c>
      <c r="CD81" s="26">
        <f t="shared" si="84"/>
        <v>0</v>
      </c>
      <c r="CE81" s="26">
        <f t="shared" si="84"/>
        <v>0</v>
      </c>
    </row>
    <row r="82" spans="2:83" ht="24" x14ac:dyDescent="0.25">
      <c r="B82" s="307" t="s">
        <v>73</v>
      </c>
      <c r="C82" s="54" t="s">
        <v>13</v>
      </c>
      <c r="E82" s="35">
        <f t="shared" ref="E82:E87" si="85">E132</f>
        <v>35</v>
      </c>
      <c r="F82" s="64"/>
      <c r="G82" s="228">
        <f t="shared" ref="G82" si="86">G132</f>
        <v>1.06</v>
      </c>
      <c r="H82" s="229"/>
      <c r="I82" s="211"/>
      <c r="J82" s="211"/>
      <c r="K82" s="211"/>
      <c r="L82" s="211"/>
      <c r="M82" s="211"/>
      <c r="N82" s="211"/>
      <c r="O82" s="211"/>
      <c r="P82" s="211"/>
      <c r="Q82" s="211"/>
      <c r="R82" s="211"/>
      <c r="S82" s="211"/>
      <c r="T82" s="211"/>
      <c r="U82" s="211"/>
      <c r="V82" s="211"/>
      <c r="W82" s="100">
        <f ca="1">Hours!W82*$E82*$G82</f>
        <v>0.8505386505128808</v>
      </c>
      <c r="X82" s="100">
        <f ca="1">Hours!X82*$E82*$G82</f>
        <v>1.0437492197407938</v>
      </c>
      <c r="Y82" s="100">
        <f ca="1">Hours!Y82*$E82*$G82</f>
        <v>1.3026999548582219</v>
      </c>
      <c r="Z82" s="100">
        <f ca="1">Hours!Z82*$E82*$G82</f>
        <v>1.6211779734838241</v>
      </c>
      <c r="AA82" s="100">
        <f ca="1">Hours!AA82*$E82*$G82</f>
        <v>1.9908048283910675</v>
      </c>
      <c r="AB82" s="100">
        <f ca="1">Hours!AB82*$E82*$G82</f>
        <v>2.4113987752100789</v>
      </c>
      <c r="AC82" s="100">
        <f ca="1">Hours!AC82*$E82*$G82</f>
        <v>2.8596513959437271</v>
      </c>
      <c r="AD82" s="100">
        <f ca="1">Hours!AD82*$E82*$G82</f>
        <v>3.3138326985259683</v>
      </c>
      <c r="AE82" s="100">
        <f ca="1">Hours!AE82*$E82*$G82</f>
        <v>3.7729891417730861</v>
      </c>
      <c r="AF82" s="100">
        <f ca="1">Hours!AF82*$E82*$G82</f>
        <v>4.2359380551023449</v>
      </c>
      <c r="AG82" s="100">
        <f ca="1">Hours!AG82*$E82*$G82</f>
        <v>4.7014243683054513</v>
      </c>
      <c r="AH82" s="100">
        <f ca="1">Hours!AH82*$E82*$G82</f>
        <v>5.1685837875790526</v>
      </c>
      <c r="AI82" s="100">
        <f ca="1">Hours!AI82*$E82*$G82</f>
        <v>5.6360190688538871</v>
      </c>
      <c r="AJ82" s="100">
        <f ca="1">Hours!AJ82*$E82*$G82</f>
        <v>6.1001492945305049</v>
      </c>
      <c r="AK82" s="100">
        <f ca="1">Hours!AK82*$E82*$G82</f>
        <v>6.5550348731424846</v>
      </c>
      <c r="AL82" s="100">
        <f ca="1">Hours!AL82*$E82*$G82</f>
        <v>6.9907551886366246</v>
      </c>
      <c r="AM82" s="100">
        <f ca="1">Hours!AM82*$E82*$G82</f>
        <v>7.3955094342496253</v>
      </c>
      <c r="AN82" s="100">
        <f ca="1">Hours!AN82*$E82*$G82</f>
        <v>7.7599428700463129</v>
      </c>
      <c r="AO82" s="100">
        <f ca="1">Hours!AO82*$E82*$G82</f>
        <v>8.0778339817775713</v>
      </c>
      <c r="AP82" s="100">
        <f ca="1">Hours!AP82*$E82*$G82</f>
        <v>8.3504023185188547</v>
      </c>
      <c r="AQ82" s="100">
        <f ca="1">Hours!AQ82*$E82*$G82</f>
        <v>8.570482008665202</v>
      </c>
      <c r="AR82" s="100">
        <f ca="1">Hours!AR82*$E82*$G82</f>
        <v>8.7358152171014165</v>
      </c>
      <c r="AS82" s="100">
        <f ca="1">Hours!AS82*$E82*$G82</f>
        <v>8.884206595364164</v>
      </c>
      <c r="AT82" s="100">
        <f ca="1">Hours!AT82*$E82*$G82</f>
        <v>9.1220950290378386</v>
      </c>
      <c r="AU82" s="100">
        <f>Hours!AU82*$E82*$G82</f>
        <v>0</v>
      </c>
      <c r="AV82" s="100">
        <f>Hours!AV82*$E82*$G82</f>
        <v>0</v>
      </c>
      <c r="AW82" s="100">
        <f>Hours!AW82*$E82*$G82</f>
        <v>0</v>
      </c>
      <c r="AX82" s="230">
        <f>Hours!AX82*(2*$E82/3+$F82/3)*(2*$G82/3+$H82/3)</f>
        <v>0</v>
      </c>
      <c r="AY82" s="230">
        <f>Hours!AY82*($E82/3+2*$F82/3)*($G82/3+2*$H82/3)</f>
        <v>0</v>
      </c>
      <c r="AZ82" s="100">
        <f>Hours!AZ82*$F82*$H82</f>
        <v>0</v>
      </c>
      <c r="BA82" s="100">
        <f>Hours!BA82*$F82*$H82</f>
        <v>0</v>
      </c>
      <c r="BB82" s="100">
        <f>Hours!BB82*$F82*$H82</f>
        <v>0</v>
      </c>
      <c r="BC82" s="100">
        <f>Hours!BC82*$F82*$H82</f>
        <v>0</v>
      </c>
      <c r="BD82" s="100">
        <f>Hours!BD82*$F82*$H82</f>
        <v>0</v>
      </c>
      <c r="BE82" s="100">
        <f>Hours!BE82*$F82*$H82</f>
        <v>0</v>
      </c>
      <c r="BF82" s="100">
        <f>Hours!BF82*$F82*$H82</f>
        <v>0</v>
      </c>
      <c r="BG82" s="100">
        <f>Hours!BG82*$F82*$H82</f>
        <v>0</v>
      </c>
      <c r="BH82" s="100">
        <f>Hours!BH82*$F82*$H82</f>
        <v>0</v>
      </c>
      <c r="BI82" s="100">
        <f>Hours!BI82*$F82*$H82</f>
        <v>0</v>
      </c>
      <c r="BJ82" s="100">
        <f>Hours!BJ82*$F82*$H82</f>
        <v>0</v>
      </c>
      <c r="BK82" s="100">
        <f>Hours!BK82*$F82*$H82</f>
        <v>0</v>
      </c>
      <c r="BL82" s="100">
        <f>Hours!BL82*$F82*$H82</f>
        <v>0</v>
      </c>
      <c r="BM82" s="100">
        <f>Hours!BM82*$F82*$H82</f>
        <v>0</v>
      </c>
      <c r="BN82" s="100">
        <f>Hours!BN82*$F82*$H82</f>
        <v>0</v>
      </c>
      <c r="BO82" s="100">
        <f>Hours!BO82*$F82*$H82</f>
        <v>0</v>
      </c>
      <c r="BP82" s="100">
        <f>Hours!BP82*$F82*$H82</f>
        <v>0</v>
      </c>
      <c r="BQ82" s="100">
        <f>Hours!BQ82*$F82*$H82</f>
        <v>0</v>
      </c>
      <c r="BR82" s="100">
        <f>Hours!BR82*$F82*$H82</f>
        <v>0</v>
      </c>
      <c r="BS82" s="100">
        <f>Hours!BS82*$F82*$H82</f>
        <v>0</v>
      </c>
      <c r="BT82" s="100">
        <f>Hours!BT82*$F82*$H82</f>
        <v>0</v>
      </c>
      <c r="BU82" s="100">
        <f>Hours!BU82*$F82*$H82</f>
        <v>0</v>
      </c>
      <c r="BV82" s="100">
        <f>Hours!BV82*$F82*$H82</f>
        <v>0</v>
      </c>
      <c r="BW82" s="100">
        <f>Hours!BW82*$F82*$H82</f>
        <v>0</v>
      </c>
      <c r="BX82" s="100">
        <f>Hours!BX82*$F82*$H82</f>
        <v>0</v>
      </c>
      <c r="BY82" s="100">
        <f>Hours!BY82*$F82*$H82</f>
        <v>0</v>
      </c>
      <c r="BZ82" s="100">
        <f>Hours!BZ82*$F82*$H82</f>
        <v>0</v>
      </c>
      <c r="CA82" s="100">
        <f>Hours!CA82*$F82*$H82</f>
        <v>0</v>
      </c>
      <c r="CB82" s="100">
        <f>Hours!CB82*$F82*$H82</f>
        <v>0</v>
      </c>
      <c r="CC82" s="100">
        <f>Hours!CC82*$F82*$H82</f>
        <v>0</v>
      </c>
      <c r="CD82" s="100">
        <f>Hours!CD82*$F82*$H82</f>
        <v>0</v>
      </c>
      <c r="CE82" s="100">
        <f>Hours!CE82*$F82*$H82</f>
        <v>0</v>
      </c>
    </row>
    <row r="83" spans="2:83" x14ac:dyDescent="0.25">
      <c r="B83" s="307"/>
      <c r="C83" s="54" t="s">
        <v>14</v>
      </c>
      <c r="E83" s="35">
        <f t="shared" si="85"/>
        <v>250</v>
      </c>
      <c r="F83" s="64"/>
      <c r="G83" s="228">
        <f t="shared" ref="G83" si="87">G133</f>
        <v>1</v>
      </c>
      <c r="H83" s="229"/>
      <c r="I83" s="211"/>
      <c r="J83" s="211"/>
      <c r="K83" s="211"/>
      <c r="L83" s="211"/>
      <c r="M83" s="211"/>
      <c r="N83" s="211"/>
      <c r="O83" s="211"/>
      <c r="P83" s="211"/>
      <c r="Q83" s="211"/>
      <c r="R83" s="211"/>
      <c r="S83" s="211"/>
      <c r="T83" s="211"/>
      <c r="U83" s="211"/>
      <c r="V83" s="211"/>
      <c r="W83" s="100">
        <f ca="1">Hours!W83*$E83*$G83</f>
        <v>2.6220000000000003</v>
      </c>
      <c r="X83" s="100">
        <f ca="1">Hours!X83*$E83*$G83</f>
        <v>4.5900000000000007</v>
      </c>
      <c r="Y83" s="100">
        <f ca="1">Hours!Y83*$E83*$G83</f>
        <v>8.1000000000000014</v>
      </c>
      <c r="Z83" s="100">
        <f ca="1">Hours!Z83*$E83*$G83</f>
        <v>12.366666666666667</v>
      </c>
      <c r="AA83" s="100">
        <f ca="1">Hours!AA83*$E83*$G83</f>
        <v>15.466666666666667</v>
      </c>
      <c r="AB83" s="100">
        <f ca="1">Hours!AB83*$E83*$G83</f>
        <v>17.133333333333336</v>
      </c>
      <c r="AC83" s="100">
        <f ca="1">Hours!AC83*$E83*$G83</f>
        <v>17.866666666666667</v>
      </c>
      <c r="AD83" s="100">
        <f ca="1">Hours!AD83*$E83*$G83</f>
        <v>18</v>
      </c>
      <c r="AE83" s="100">
        <f ca="1">Hours!AE83*$E83*$G83</f>
        <v>18</v>
      </c>
      <c r="AF83" s="100">
        <f ca="1">Hours!AF83*$E83*$G83</f>
        <v>18</v>
      </c>
      <c r="AG83" s="100">
        <f ca="1">Hours!AG83*$E83*$G83</f>
        <v>18</v>
      </c>
      <c r="AH83" s="100">
        <f ca="1">Hours!AH83*$E83*$G83</f>
        <v>18</v>
      </c>
      <c r="AI83" s="100">
        <f ca="1">Hours!AI83*$E83*$G83</f>
        <v>18</v>
      </c>
      <c r="AJ83" s="100">
        <f ca="1">Hours!AJ83*$E83*$G83</f>
        <v>18</v>
      </c>
      <c r="AK83" s="100">
        <f ca="1">Hours!AK83*$E83*$G83</f>
        <v>18</v>
      </c>
      <c r="AL83" s="100">
        <f ca="1">Hours!AL83*$E83*$G83</f>
        <v>18</v>
      </c>
      <c r="AM83" s="100">
        <f ca="1">Hours!AM83*$E83*$G83</f>
        <v>17.099999999999998</v>
      </c>
      <c r="AN83" s="100">
        <f ca="1">Hours!AN83*$E83*$G83</f>
        <v>15.000000000000002</v>
      </c>
      <c r="AO83" s="100">
        <f ca="1">Hours!AO83*$E83*$G83</f>
        <v>12.460000000000003</v>
      </c>
      <c r="AP83" s="100">
        <f ca="1">Hours!AP83*$E83*$G83</f>
        <v>10.453333333333333</v>
      </c>
      <c r="AQ83" s="100">
        <f ca="1">Hours!AQ83*$E83*$G83</f>
        <v>9.36</v>
      </c>
      <c r="AR83" s="100">
        <f ca="1">Hours!AR83*$E83*$G83</f>
        <v>8.6266666666666669</v>
      </c>
      <c r="AS83" s="100">
        <f ca="1">Hours!AS83*$E83*$G83</f>
        <v>8.1533333333333342</v>
      </c>
      <c r="AT83" s="100">
        <f ca="1">Hours!AT83*$E83*$G83</f>
        <v>7.8333333333333348</v>
      </c>
      <c r="AU83" s="100">
        <f>Hours!AU83*$E83*$G83</f>
        <v>0</v>
      </c>
      <c r="AV83" s="100">
        <f>Hours!AV83*$E83*$G83</f>
        <v>0</v>
      </c>
      <c r="AW83" s="100">
        <f>Hours!AW83*$E83*$G83</f>
        <v>0</v>
      </c>
      <c r="AX83" s="230">
        <f>Hours!AX83*(2*$E83/3+$F83/3)*(2*$G83/3+$H83/3)</f>
        <v>0</v>
      </c>
      <c r="AY83" s="230">
        <f>Hours!AY83*($E83/3+2*$F83/3)*($G83/3+2*$H83/3)</f>
        <v>0</v>
      </c>
      <c r="AZ83" s="100">
        <f>Hours!AZ83*$F83*$H83</f>
        <v>0</v>
      </c>
      <c r="BA83" s="100">
        <f>Hours!BA83*$F83*$H83</f>
        <v>0</v>
      </c>
      <c r="BB83" s="100">
        <f>Hours!BB83*$F83*$H83</f>
        <v>0</v>
      </c>
      <c r="BC83" s="100">
        <f>Hours!BC83*$F83*$H83</f>
        <v>0</v>
      </c>
      <c r="BD83" s="100">
        <f>Hours!BD83*$F83*$H83</f>
        <v>0</v>
      </c>
      <c r="BE83" s="100">
        <f>Hours!BE83*$F83*$H83</f>
        <v>0</v>
      </c>
      <c r="BF83" s="100">
        <f>Hours!BF83*$F83*$H83</f>
        <v>0</v>
      </c>
      <c r="BG83" s="100">
        <f>Hours!BG83*$F83*$H83</f>
        <v>0</v>
      </c>
      <c r="BH83" s="100">
        <f>Hours!BH83*$F83*$H83</f>
        <v>0</v>
      </c>
      <c r="BI83" s="100">
        <f>Hours!BI83*$F83*$H83</f>
        <v>0</v>
      </c>
      <c r="BJ83" s="100">
        <f>Hours!BJ83*$F83*$H83</f>
        <v>0</v>
      </c>
      <c r="BK83" s="100">
        <f>Hours!BK83*$F83*$H83</f>
        <v>0</v>
      </c>
      <c r="BL83" s="100">
        <f>Hours!BL83*$F83*$H83</f>
        <v>0</v>
      </c>
      <c r="BM83" s="100">
        <f>Hours!BM83*$F83*$H83</f>
        <v>0</v>
      </c>
      <c r="BN83" s="100">
        <f>Hours!BN83*$F83*$H83</f>
        <v>0</v>
      </c>
      <c r="BO83" s="100">
        <f>Hours!BO83*$F83*$H83</f>
        <v>0</v>
      </c>
      <c r="BP83" s="100">
        <f>Hours!BP83*$F83*$H83</f>
        <v>0</v>
      </c>
      <c r="BQ83" s="100">
        <f>Hours!BQ83*$F83*$H83</f>
        <v>0</v>
      </c>
      <c r="BR83" s="100">
        <f>Hours!BR83*$F83*$H83</f>
        <v>0</v>
      </c>
      <c r="BS83" s="100">
        <f>Hours!BS83*$F83*$H83</f>
        <v>0</v>
      </c>
      <c r="BT83" s="100">
        <f>Hours!BT83*$F83*$H83</f>
        <v>0</v>
      </c>
      <c r="BU83" s="100">
        <f>Hours!BU83*$F83*$H83</f>
        <v>0</v>
      </c>
      <c r="BV83" s="100">
        <f>Hours!BV83*$F83*$H83</f>
        <v>0</v>
      </c>
      <c r="BW83" s="100">
        <f>Hours!BW83*$F83*$H83</f>
        <v>0</v>
      </c>
      <c r="BX83" s="100">
        <f>Hours!BX83*$F83*$H83</f>
        <v>0</v>
      </c>
      <c r="BY83" s="100">
        <f>Hours!BY83*$F83*$H83</f>
        <v>0</v>
      </c>
      <c r="BZ83" s="100">
        <f>Hours!BZ83*$F83*$H83</f>
        <v>0</v>
      </c>
      <c r="CA83" s="100">
        <f>Hours!CA83*$F83*$H83</f>
        <v>0</v>
      </c>
      <c r="CB83" s="100">
        <f>Hours!CB83*$F83*$H83</f>
        <v>0</v>
      </c>
      <c r="CC83" s="100">
        <f>Hours!CC83*$F83*$H83</f>
        <v>0</v>
      </c>
      <c r="CD83" s="100">
        <f>Hours!CD83*$F83*$H83</f>
        <v>0</v>
      </c>
      <c r="CE83" s="100">
        <f>Hours!CE83*$F83*$H83</f>
        <v>0</v>
      </c>
    </row>
    <row r="84" spans="2:83" x14ac:dyDescent="0.25">
      <c r="B84" s="307"/>
      <c r="C84" s="54" t="s">
        <v>15</v>
      </c>
      <c r="E84" s="35">
        <f t="shared" si="85"/>
        <v>35</v>
      </c>
      <c r="F84" s="64"/>
      <c r="G84" s="228">
        <f t="shared" ref="G84" si="88">G134</f>
        <v>1.06</v>
      </c>
      <c r="H84" s="229"/>
      <c r="I84" s="211"/>
      <c r="J84" s="211"/>
      <c r="K84" s="211"/>
      <c r="L84" s="211"/>
      <c r="M84" s="211"/>
      <c r="N84" s="211"/>
      <c r="O84" s="211"/>
      <c r="P84" s="211"/>
      <c r="Q84" s="211"/>
      <c r="R84" s="211"/>
      <c r="S84" s="211"/>
      <c r="T84" s="211"/>
      <c r="U84" s="211"/>
      <c r="V84" s="211"/>
      <c r="W84" s="100">
        <f ca="1">Hours!W84*$E84*$G84</f>
        <v>2.7525918795200002</v>
      </c>
      <c r="X84" s="100">
        <f ca="1">Hours!X84*$E84*$G84</f>
        <v>2.9566418795200007</v>
      </c>
      <c r="Y84" s="100">
        <f ca="1">Hours!Y84*$E84*$G84</f>
        <v>3.0772168795200008</v>
      </c>
      <c r="Z84" s="100">
        <f ca="1">Hours!Z84*$E84*$G84</f>
        <v>3.1143168795200009</v>
      </c>
      <c r="AA84" s="100">
        <f ca="1">Hours!AA84*$E84*$G84</f>
        <v>3.1143168795200009</v>
      </c>
      <c r="AB84" s="100">
        <f ca="1">Hours!AB84*$E84*$G84</f>
        <v>3.1143168795200009</v>
      </c>
      <c r="AC84" s="100">
        <f ca="1">Hours!AC84*$E84*$G84</f>
        <v>3.1143168795200009</v>
      </c>
      <c r="AD84" s="100">
        <f ca="1">Hours!AD84*$E84*$G84</f>
        <v>3.1143168795200009</v>
      </c>
      <c r="AE84" s="100">
        <f ca="1">Hours!AE84*$E84*$G84</f>
        <v>3.1143168795200009</v>
      </c>
      <c r="AF84" s="100">
        <f ca="1">Hours!AF84*$E84*$G84</f>
        <v>3.1143168795200009</v>
      </c>
      <c r="AG84" s="100">
        <f ca="1">Hours!AG84*$E84*$G84</f>
        <v>3.1143168795200009</v>
      </c>
      <c r="AH84" s="100">
        <f ca="1">Hours!AH84*$E84*$G84</f>
        <v>3.1143168795200009</v>
      </c>
      <c r="AI84" s="100">
        <f ca="1">Hours!AI84*$E84*$G84</f>
        <v>3.1143168795200009</v>
      </c>
      <c r="AJ84" s="100">
        <f ca="1">Hours!AJ84*$E84*$G84</f>
        <v>3.1143168795200009</v>
      </c>
      <c r="AK84" s="100">
        <f ca="1">Hours!AK84*$E84*$G84</f>
        <v>3.1143168795200009</v>
      </c>
      <c r="AL84" s="100">
        <f ca="1">Hours!AL84*$E84*$G84</f>
        <v>3.1143168795200009</v>
      </c>
      <c r="AM84" s="100">
        <f ca="1">Hours!AM84*$E84*$G84</f>
        <v>3.1143168795200009</v>
      </c>
      <c r="AN84" s="100">
        <f ca="1">Hours!AN84*$E84*$G84</f>
        <v>3.1143168795200009</v>
      </c>
      <c r="AO84" s="100">
        <f ca="1">Hours!AO84*$E84*$G84</f>
        <v>3.1143168795200009</v>
      </c>
      <c r="AP84" s="100">
        <f ca="1">Hours!AP84*$E84*$G84</f>
        <v>3.1194819921716586</v>
      </c>
      <c r="AQ84" s="100">
        <f ca="1">Hours!AQ84*$E84*$G84</f>
        <v>3.1077335284623748</v>
      </c>
      <c r="AR84" s="100">
        <f ca="1">Hours!AR84*$E84*$G84</f>
        <v>3.0641714219627052</v>
      </c>
      <c r="AS84" s="100">
        <f ca="1">Hours!AS84*$E84*$G84</f>
        <v>2.9644024368473767</v>
      </c>
      <c r="AT84" s="100">
        <f ca="1">Hours!AT84*$E84*$G84</f>
        <v>2.8231837551002914</v>
      </c>
      <c r="AU84" s="100">
        <f>Hours!AU84*$E84*$G84</f>
        <v>0</v>
      </c>
      <c r="AV84" s="100">
        <f>Hours!AV84*$E84*$G84</f>
        <v>0</v>
      </c>
      <c r="AW84" s="100">
        <f>Hours!AW84*$E84*$G84</f>
        <v>0</v>
      </c>
      <c r="AX84" s="230">
        <f>Hours!AX84*(2*$E84/3+$F84/3)*(2*$G84/3+$H84/3)</f>
        <v>0</v>
      </c>
      <c r="AY84" s="230">
        <f>Hours!AY84*($E84/3+2*$F84/3)*($G84/3+2*$H84/3)</f>
        <v>0</v>
      </c>
      <c r="AZ84" s="100">
        <f>Hours!AZ84*$F84*$H84</f>
        <v>0</v>
      </c>
      <c r="BA84" s="100">
        <f>Hours!BA84*$F84*$H84</f>
        <v>0</v>
      </c>
      <c r="BB84" s="100">
        <f>Hours!BB84*$F84*$H84</f>
        <v>0</v>
      </c>
      <c r="BC84" s="100">
        <f>Hours!BC84*$F84*$H84</f>
        <v>0</v>
      </c>
      <c r="BD84" s="100">
        <f>Hours!BD84*$F84*$H84</f>
        <v>0</v>
      </c>
      <c r="BE84" s="100">
        <f>Hours!BE84*$F84*$H84</f>
        <v>0</v>
      </c>
      <c r="BF84" s="100">
        <f>Hours!BF84*$F84*$H84</f>
        <v>0</v>
      </c>
      <c r="BG84" s="100">
        <f>Hours!BG84*$F84*$H84</f>
        <v>0</v>
      </c>
      <c r="BH84" s="100">
        <f>Hours!BH84*$F84*$H84</f>
        <v>0</v>
      </c>
      <c r="BI84" s="100">
        <f>Hours!BI84*$F84*$H84</f>
        <v>0</v>
      </c>
      <c r="BJ84" s="100">
        <f>Hours!BJ84*$F84*$H84</f>
        <v>0</v>
      </c>
      <c r="BK84" s="100">
        <f>Hours!BK84*$F84*$H84</f>
        <v>0</v>
      </c>
      <c r="BL84" s="100">
        <f>Hours!BL84*$F84*$H84</f>
        <v>0</v>
      </c>
      <c r="BM84" s="100">
        <f>Hours!BM84*$F84*$H84</f>
        <v>0</v>
      </c>
      <c r="BN84" s="100">
        <f>Hours!BN84*$F84*$H84</f>
        <v>0</v>
      </c>
      <c r="BO84" s="100">
        <f>Hours!BO84*$F84*$H84</f>
        <v>0</v>
      </c>
      <c r="BP84" s="100">
        <f>Hours!BP84*$F84*$H84</f>
        <v>0</v>
      </c>
      <c r="BQ84" s="100">
        <f>Hours!BQ84*$F84*$H84</f>
        <v>0</v>
      </c>
      <c r="BR84" s="100">
        <f>Hours!BR84*$F84*$H84</f>
        <v>0</v>
      </c>
      <c r="BS84" s="100">
        <f>Hours!BS84*$F84*$H84</f>
        <v>0</v>
      </c>
      <c r="BT84" s="100">
        <f>Hours!BT84*$F84*$H84</f>
        <v>0</v>
      </c>
      <c r="BU84" s="100">
        <f>Hours!BU84*$F84*$H84</f>
        <v>0</v>
      </c>
      <c r="BV84" s="100">
        <f>Hours!BV84*$F84*$H84</f>
        <v>0</v>
      </c>
      <c r="BW84" s="100">
        <f>Hours!BW84*$F84*$H84</f>
        <v>0</v>
      </c>
      <c r="BX84" s="100">
        <f>Hours!BX84*$F84*$H84</f>
        <v>0</v>
      </c>
      <c r="BY84" s="100">
        <f>Hours!BY84*$F84*$H84</f>
        <v>0</v>
      </c>
      <c r="BZ84" s="100">
        <f>Hours!BZ84*$F84*$H84</f>
        <v>0</v>
      </c>
      <c r="CA84" s="100">
        <f>Hours!CA84*$F84*$H84</f>
        <v>0</v>
      </c>
      <c r="CB84" s="100">
        <f>Hours!CB84*$F84*$H84</f>
        <v>0</v>
      </c>
      <c r="CC84" s="100">
        <f>Hours!CC84*$F84*$H84</f>
        <v>0</v>
      </c>
      <c r="CD84" s="100">
        <f>Hours!CD84*$F84*$H84</f>
        <v>0</v>
      </c>
      <c r="CE84" s="100">
        <f>Hours!CE84*$F84*$H84</f>
        <v>0</v>
      </c>
    </row>
    <row r="85" spans="2:83" x14ac:dyDescent="0.25">
      <c r="B85" s="307"/>
      <c r="C85" s="54" t="s">
        <v>16</v>
      </c>
      <c r="E85" s="35">
        <f t="shared" si="85"/>
        <v>35</v>
      </c>
      <c r="F85" s="64"/>
      <c r="G85" s="228">
        <f t="shared" ref="G85" si="89">G135</f>
        <v>1</v>
      </c>
      <c r="H85" s="229"/>
      <c r="I85" s="211"/>
      <c r="J85" s="211"/>
      <c r="K85" s="211"/>
      <c r="L85" s="211"/>
      <c r="M85" s="211"/>
      <c r="N85" s="211"/>
      <c r="O85" s="211"/>
      <c r="P85" s="211"/>
      <c r="Q85" s="211"/>
      <c r="R85" s="211"/>
      <c r="S85" s="211"/>
      <c r="T85" s="211"/>
      <c r="U85" s="211"/>
      <c r="V85" s="211"/>
      <c r="W85" s="100">
        <f ca="1">Hours!W85*$E85*$G85</f>
        <v>0</v>
      </c>
      <c r="X85" s="100">
        <f ca="1">Hours!X85*$E85*$G85</f>
        <v>0</v>
      </c>
      <c r="Y85" s="100">
        <f ca="1">Hours!Y85*$E85*$G85</f>
        <v>0</v>
      </c>
      <c r="Z85" s="100">
        <f ca="1">Hours!Z85*$E85*$G85</f>
        <v>0</v>
      </c>
      <c r="AA85" s="100">
        <f ca="1">Hours!AA85*$E85*$G85</f>
        <v>0</v>
      </c>
      <c r="AB85" s="100">
        <f ca="1">Hours!AB85*$E85*$G85</f>
        <v>0</v>
      </c>
      <c r="AC85" s="100">
        <f ca="1">Hours!AC85*$E85*$G85</f>
        <v>0</v>
      </c>
      <c r="AD85" s="100">
        <f ca="1">Hours!AD85*$E85*$G85</f>
        <v>0</v>
      </c>
      <c r="AE85" s="100">
        <f ca="1">Hours!AE85*$E85*$G85</f>
        <v>0</v>
      </c>
      <c r="AF85" s="100">
        <f ca="1">Hours!AF85*$E85*$G85</f>
        <v>0</v>
      </c>
      <c r="AG85" s="100">
        <f ca="1">Hours!AG85*$E85*$G85</f>
        <v>0</v>
      </c>
      <c r="AH85" s="100">
        <f ca="1">Hours!AH85*$E85*$G85</f>
        <v>0</v>
      </c>
      <c r="AI85" s="100">
        <f ca="1">Hours!AI85*$E85*$G85</f>
        <v>0</v>
      </c>
      <c r="AJ85" s="100">
        <f ca="1">Hours!AJ85*$E85*$G85</f>
        <v>0</v>
      </c>
      <c r="AK85" s="100">
        <f ca="1">Hours!AK85*$E85*$G85</f>
        <v>0</v>
      </c>
      <c r="AL85" s="100">
        <f ca="1">Hours!AL85*$E85*$G85</f>
        <v>0.126</v>
      </c>
      <c r="AM85" s="100">
        <f ca="1">Hours!AM85*$E85*$G85</f>
        <v>0.42</v>
      </c>
      <c r="AN85" s="100">
        <f ca="1">Hours!AN85*$E85*$G85</f>
        <v>1.008</v>
      </c>
      <c r="AO85" s="100">
        <f ca="1">Hours!AO85*$E85*$G85</f>
        <v>1.68</v>
      </c>
      <c r="AP85" s="100">
        <f ca="1">Hours!AP85*$E85*$G85</f>
        <v>2.3239999999999998</v>
      </c>
      <c r="AQ85" s="100">
        <f ca="1">Hours!AQ85*$E85*$G85</f>
        <v>2.7160000000000002</v>
      </c>
      <c r="AR85" s="100">
        <f ca="1">Hours!AR85*$E85*$G85</f>
        <v>2.8980000000000001</v>
      </c>
      <c r="AS85" s="100">
        <f ca="1">Hours!AS85*$E85*$G85</f>
        <v>2.9400000000000004</v>
      </c>
      <c r="AT85" s="100">
        <f ca="1">Hours!AT85*$E85*$G85</f>
        <v>2.8980000000000006</v>
      </c>
      <c r="AU85" s="100">
        <f>Hours!AU85*$E85*$G85</f>
        <v>0</v>
      </c>
      <c r="AV85" s="100">
        <f>Hours!AV85*$E85*$G85</f>
        <v>0</v>
      </c>
      <c r="AW85" s="100">
        <f>Hours!AW85*$E85*$G85</f>
        <v>0</v>
      </c>
      <c r="AX85" s="230">
        <f>Hours!AX85*(2*$E85/3+$F85/3)*(2*$G85/3+$H85/3)</f>
        <v>0</v>
      </c>
      <c r="AY85" s="230">
        <f>Hours!AY85*($E85/3+2*$F85/3)*($G85/3+2*$H85/3)</f>
        <v>0</v>
      </c>
      <c r="AZ85" s="100">
        <f>Hours!AZ85*$F85*$H85</f>
        <v>0</v>
      </c>
      <c r="BA85" s="100">
        <f>Hours!BA85*$F85*$H85</f>
        <v>0</v>
      </c>
      <c r="BB85" s="100">
        <f>Hours!BB85*$F85*$H85</f>
        <v>0</v>
      </c>
      <c r="BC85" s="100">
        <f>Hours!BC85*$F85*$H85</f>
        <v>0</v>
      </c>
      <c r="BD85" s="100">
        <f>Hours!BD85*$F85*$H85</f>
        <v>0</v>
      </c>
      <c r="BE85" s="100">
        <f>Hours!BE85*$F85*$H85</f>
        <v>0</v>
      </c>
      <c r="BF85" s="100">
        <f>Hours!BF85*$F85*$H85</f>
        <v>0</v>
      </c>
      <c r="BG85" s="100">
        <f>Hours!BG85*$F85*$H85</f>
        <v>0</v>
      </c>
      <c r="BH85" s="100">
        <f>Hours!BH85*$F85*$H85</f>
        <v>0</v>
      </c>
      <c r="BI85" s="100">
        <f>Hours!BI85*$F85*$H85</f>
        <v>0</v>
      </c>
      <c r="BJ85" s="100">
        <f>Hours!BJ85*$F85*$H85</f>
        <v>0</v>
      </c>
      <c r="BK85" s="100">
        <f>Hours!BK85*$F85*$H85</f>
        <v>0</v>
      </c>
      <c r="BL85" s="100">
        <f>Hours!BL85*$F85*$H85</f>
        <v>0</v>
      </c>
      <c r="BM85" s="100">
        <f>Hours!BM85*$F85*$H85</f>
        <v>0</v>
      </c>
      <c r="BN85" s="100">
        <f>Hours!BN85*$F85*$H85</f>
        <v>0</v>
      </c>
      <c r="BO85" s="100">
        <f>Hours!BO85*$F85*$H85</f>
        <v>0</v>
      </c>
      <c r="BP85" s="100">
        <f>Hours!BP85*$F85*$H85</f>
        <v>0</v>
      </c>
      <c r="BQ85" s="100">
        <f>Hours!BQ85*$F85*$H85</f>
        <v>0</v>
      </c>
      <c r="BR85" s="100">
        <f>Hours!BR85*$F85*$H85</f>
        <v>0</v>
      </c>
      <c r="BS85" s="100">
        <f>Hours!BS85*$F85*$H85</f>
        <v>0</v>
      </c>
      <c r="BT85" s="100">
        <f>Hours!BT85*$F85*$H85</f>
        <v>0</v>
      </c>
      <c r="BU85" s="100">
        <f>Hours!BU85*$F85*$H85</f>
        <v>0</v>
      </c>
      <c r="BV85" s="100">
        <f>Hours!BV85*$F85*$H85</f>
        <v>0</v>
      </c>
      <c r="BW85" s="100">
        <f>Hours!BW85*$F85*$H85</f>
        <v>0</v>
      </c>
      <c r="BX85" s="100">
        <f>Hours!BX85*$F85*$H85</f>
        <v>0</v>
      </c>
      <c r="BY85" s="100">
        <f>Hours!BY85*$F85*$H85</f>
        <v>0</v>
      </c>
      <c r="BZ85" s="100">
        <f>Hours!BZ85*$F85*$H85</f>
        <v>0</v>
      </c>
      <c r="CA85" s="100">
        <f>Hours!CA85*$F85*$H85</f>
        <v>0</v>
      </c>
      <c r="CB85" s="100">
        <f>Hours!CB85*$F85*$H85</f>
        <v>0</v>
      </c>
      <c r="CC85" s="100">
        <f>Hours!CC85*$F85*$H85</f>
        <v>0</v>
      </c>
      <c r="CD85" s="100">
        <f>Hours!CD85*$F85*$H85</f>
        <v>0</v>
      </c>
      <c r="CE85" s="100">
        <f>Hours!CE85*$F85*$H85</f>
        <v>0</v>
      </c>
    </row>
    <row r="86" spans="2:83" ht="24" x14ac:dyDescent="0.25">
      <c r="B86" s="307"/>
      <c r="C86" s="54" t="s">
        <v>17</v>
      </c>
      <c r="E86" s="35">
        <f t="shared" si="85"/>
        <v>36</v>
      </c>
      <c r="F86" s="64"/>
      <c r="G86" s="228">
        <f t="shared" ref="G86" si="90">G136</f>
        <v>1</v>
      </c>
      <c r="H86" s="229"/>
      <c r="I86" s="211"/>
      <c r="J86" s="211"/>
      <c r="K86" s="211"/>
      <c r="L86" s="211"/>
      <c r="M86" s="211"/>
      <c r="N86" s="211"/>
      <c r="O86" s="211"/>
      <c r="P86" s="211"/>
      <c r="Q86" s="211"/>
      <c r="R86" s="211"/>
      <c r="S86" s="211"/>
      <c r="T86" s="211"/>
      <c r="U86" s="211"/>
      <c r="V86" s="211"/>
      <c r="W86" s="100">
        <f ca="1">Hours!W86*$E86*$G86</f>
        <v>0</v>
      </c>
      <c r="X86" s="100">
        <f ca="1">Hours!X86*$E86*$G86</f>
        <v>0</v>
      </c>
      <c r="Y86" s="100">
        <f ca="1">Hours!Y86*$E86*$G86</f>
        <v>0</v>
      </c>
      <c r="Z86" s="100">
        <f ca="1">Hours!Z86*$E86*$G86</f>
        <v>0</v>
      </c>
      <c r="AA86" s="100">
        <f ca="1">Hours!AA86*$E86*$G86</f>
        <v>0</v>
      </c>
      <c r="AB86" s="100">
        <f ca="1">Hours!AB86*$E86*$G86</f>
        <v>0</v>
      </c>
      <c r="AC86" s="100">
        <f ca="1">Hours!AC86*$E86*$G86</f>
        <v>0</v>
      </c>
      <c r="AD86" s="100">
        <f ca="1">Hours!AD86*$E86*$G86</f>
        <v>0</v>
      </c>
      <c r="AE86" s="100">
        <f ca="1">Hours!AE86*$E86*$G86</f>
        <v>0</v>
      </c>
      <c r="AF86" s="100">
        <f ca="1">Hours!AF86*$E86*$G86</f>
        <v>0</v>
      </c>
      <c r="AG86" s="100">
        <f ca="1">Hours!AG86*$E86*$G86</f>
        <v>0</v>
      </c>
      <c r="AH86" s="100">
        <f ca="1">Hours!AH86*$E86*$G86</f>
        <v>0</v>
      </c>
      <c r="AI86" s="100">
        <f ca="1">Hours!AI86*$E86*$G86</f>
        <v>0</v>
      </c>
      <c r="AJ86" s="100">
        <f ca="1">Hours!AJ86*$E86*$G86</f>
        <v>0</v>
      </c>
      <c r="AK86" s="100">
        <f ca="1">Hours!AK86*$E86*$G86</f>
        <v>0</v>
      </c>
      <c r="AL86" s="100">
        <f ca="1">Hours!AL86*$E86*$G86</f>
        <v>0</v>
      </c>
      <c r="AM86" s="100">
        <f ca="1">Hours!AM86*$E86*$G86</f>
        <v>4.3200000000000002E-2</v>
      </c>
      <c r="AN86" s="100">
        <f ca="1">Hours!AN86*$E86*$G86</f>
        <v>0.38880000000000009</v>
      </c>
      <c r="AO86" s="100">
        <f ca="1">Hours!AO86*$E86*$G86</f>
        <v>1.4385599999999998</v>
      </c>
      <c r="AP86" s="100">
        <f ca="1">Hours!AP86*$E86*$G86</f>
        <v>3.2414399999999994</v>
      </c>
      <c r="AQ86" s="100">
        <f ca="1">Hours!AQ86*$E86*$G86</f>
        <v>5.2257600000000011</v>
      </c>
      <c r="AR86" s="100">
        <f ca="1">Hours!AR86*$E86*$G86</f>
        <v>6.9465600000000007</v>
      </c>
      <c r="AS86" s="100">
        <f ca="1">Hours!AS86*$E86*$G86</f>
        <v>8.5420799999999986</v>
      </c>
      <c r="AT86" s="100">
        <f ca="1">Hours!AT86*$E86*$G86</f>
        <v>10.367999999999999</v>
      </c>
      <c r="AU86" s="100">
        <f>Hours!AU86*$E86*$G86</f>
        <v>0</v>
      </c>
      <c r="AV86" s="100">
        <f>Hours!AV86*$E86*$G86</f>
        <v>0</v>
      </c>
      <c r="AW86" s="100">
        <f>Hours!AW86*$E86*$G86</f>
        <v>0</v>
      </c>
      <c r="AX86" s="230">
        <f>Hours!AX86*(2*$E86/3+$F86/3)*(2*$G86/3+$H86/3)</f>
        <v>0</v>
      </c>
      <c r="AY86" s="230">
        <f>Hours!AY86*($E86/3+2*$F86/3)*($G86/3+2*$H86/3)</f>
        <v>0</v>
      </c>
      <c r="AZ86" s="100">
        <f>Hours!AZ86*$F86*$H86</f>
        <v>0</v>
      </c>
      <c r="BA86" s="100">
        <f>Hours!BA86*$F86*$H86</f>
        <v>0</v>
      </c>
      <c r="BB86" s="100">
        <f>Hours!BB86*$F86*$H86</f>
        <v>0</v>
      </c>
      <c r="BC86" s="100">
        <f>Hours!BC86*$F86*$H86</f>
        <v>0</v>
      </c>
      <c r="BD86" s="100">
        <f>Hours!BD86*$F86*$H86</f>
        <v>0</v>
      </c>
      <c r="BE86" s="100">
        <f>Hours!BE86*$F86*$H86</f>
        <v>0</v>
      </c>
      <c r="BF86" s="100">
        <f>Hours!BF86*$F86*$H86</f>
        <v>0</v>
      </c>
      <c r="BG86" s="100">
        <f>Hours!BG86*$F86*$H86</f>
        <v>0</v>
      </c>
      <c r="BH86" s="100">
        <f>Hours!BH86*$F86*$H86</f>
        <v>0</v>
      </c>
      <c r="BI86" s="100">
        <f>Hours!BI86*$F86*$H86</f>
        <v>0</v>
      </c>
      <c r="BJ86" s="100">
        <f>Hours!BJ86*$F86*$H86</f>
        <v>0</v>
      </c>
      <c r="BK86" s="100">
        <f>Hours!BK86*$F86*$H86</f>
        <v>0</v>
      </c>
      <c r="BL86" s="100">
        <f>Hours!BL86*$F86*$H86</f>
        <v>0</v>
      </c>
      <c r="BM86" s="100">
        <f>Hours!BM86*$F86*$H86</f>
        <v>0</v>
      </c>
      <c r="BN86" s="100">
        <f>Hours!BN86*$F86*$H86</f>
        <v>0</v>
      </c>
      <c r="BO86" s="100">
        <f>Hours!BO86*$F86*$H86</f>
        <v>0</v>
      </c>
      <c r="BP86" s="100">
        <f>Hours!BP86*$F86*$H86</f>
        <v>0</v>
      </c>
      <c r="BQ86" s="100">
        <f>Hours!BQ86*$F86*$H86</f>
        <v>0</v>
      </c>
      <c r="BR86" s="100">
        <f>Hours!BR86*$F86*$H86</f>
        <v>0</v>
      </c>
      <c r="BS86" s="100">
        <f>Hours!BS86*$F86*$H86</f>
        <v>0</v>
      </c>
      <c r="BT86" s="100">
        <f>Hours!BT86*$F86*$H86</f>
        <v>0</v>
      </c>
      <c r="BU86" s="100">
        <f>Hours!BU86*$F86*$H86</f>
        <v>0</v>
      </c>
      <c r="BV86" s="100">
        <f>Hours!BV86*$F86*$H86</f>
        <v>0</v>
      </c>
      <c r="BW86" s="100">
        <f>Hours!BW86*$F86*$H86</f>
        <v>0</v>
      </c>
      <c r="BX86" s="100">
        <f>Hours!BX86*$F86*$H86</f>
        <v>0</v>
      </c>
      <c r="BY86" s="100">
        <f>Hours!BY86*$F86*$H86</f>
        <v>0</v>
      </c>
      <c r="BZ86" s="100">
        <f>Hours!BZ86*$F86*$H86</f>
        <v>0</v>
      </c>
      <c r="CA86" s="100">
        <f>Hours!CA86*$F86*$H86</f>
        <v>0</v>
      </c>
      <c r="CB86" s="100">
        <f>Hours!CB86*$F86*$H86</f>
        <v>0</v>
      </c>
      <c r="CC86" s="100">
        <f>Hours!CC86*$F86*$H86</f>
        <v>0</v>
      </c>
      <c r="CD86" s="100">
        <f>Hours!CD86*$F86*$H86</f>
        <v>0</v>
      </c>
      <c r="CE86" s="100">
        <f>Hours!CE86*$F86*$H86</f>
        <v>0</v>
      </c>
    </row>
    <row r="87" spans="2:83" ht="24.6" customHeight="1" x14ac:dyDescent="0.25">
      <c r="B87" s="307"/>
      <c r="C87" s="54" t="s">
        <v>74</v>
      </c>
      <c r="E87" s="35">
        <f t="shared" si="85"/>
        <v>35</v>
      </c>
      <c r="F87" s="64"/>
      <c r="G87" s="228">
        <f t="shared" ref="G87" si="91">G137</f>
        <v>1</v>
      </c>
      <c r="H87" s="229"/>
      <c r="I87" s="211"/>
      <c r="J87" s="211"/>
      <c r="K87" s="211"/>
      <c r="L87" s="211"/>
      <c r="M87" s="211"/>
      <c r="N87" s="211"/>
      <c r="O87" s="211"/>
      <c r="P87" s="211"/>
      <c r="Q87" s="211"/>
      <c r="R87" s="211"/>
      <c r="S87" s="211"/>
      <c r="T87" s="211"/>
      <c r="U87" s="211"/>
      <c r="V87" s="211"/>
      <c r="W87" s="100">
        <f ca="1">Hours!W87*$E87*$G87</f>
        <v>0</v>
      </c>
      <c r="X87" s="100">
        <f ca="1">Hours!X87*$E87*$G87</f>
        <v>0</v>
      </c>
      <c r="Y87" s="100">
        <f ca="1">Hours!Y87*$E87*$G87</f>
        <v>8.858952912600001E-4</v>
      </c>
      <c r="Z87" s="100">
        <f ca="1">Hours!Z87*$E87*$G87</f>
        <v>7.6303636608627302E-3</v>
      </c>
      <c r="AA87" s="100">
        <f ca="1">Hours!AA87*$E87*$G87</f>
        <v>3.1565027487706371E-2</v>
      </c>
      <c r="AB87" s="100">
        <f ca="1">Hours!AB87*$E87*$G87</f>
        <v>8.9396237944917273E-2</v>
      </c>
      <c r="AC87" s="100">
        <f ca="1">Hours!AC87*$E87*$G87</f>
        <v>0.19454463422915816</v>
      </c>
      <c r="AD87" s="100">
        <f ca="1">Hours!AD87*$E87*$G87</f>
        <v>0.35074597408756175</v>
      </c>
      <c r="AE87" s="100">
        <f ca="1">Hours!AE87*$E87*$G87</f>
        <v>0.55124508550084894</v>
      </c>
      <c r="AF87" s="100">
        <f ca="1">Hours!AF87*$E87*$G87</f>
        <v>0.78472027501428898</v>
      </c>
      <c r="AG87" s="100">
        <f ca="1">Hours!AG87*$E87*$G87</f>
        <v>1.0404954552141461</v>
      </c>
      <c r="AH87" s="100">
        <f ca="1">Hours!AH87*$E87*$G87</f>
        <v>1.3099412344410741</v>
      </c>
      <c r="AI87" s="100">
        <f ca="1">Hours!AI87*$E87*$G87</f>
        <v>1.586877176658317</v>
      </c>
      <c r="AJ87" s="100">
        <f ca="1">Hours!AJ87*$E87*$G87</f>
        <v>1.8685268550454019</v>
      </c>
      <c r="AK87" s="100">
        <f ca="1">Hours!AK87*$E87*$G87</f>
        <v>2.1593213571990031</v>
      </c>
      <c r="AL87" s="100">
        <f ca="1">Hours!AL87*$E87*$G87</f>
        <v>2.4835961549259826</v>
      </c>
      <c r="AM87" s="100">
        <f ca="1">Hours!AM87*$E87*$G87</f>
        <v>2.8878123275722065</v>
      </c>
      <c r="AN87" s="100">
        <f ca="1">Hours!AN87*$E87*$G87</f>
        <v>3.4310443605591874</v>
      </c>
      <c r="AO87" s="100">
        <f ca="1">Hours!AO87*$E87*$G87</f>
        <v>4.1365333210512603</v>
      </c>
      <c r="AP87" s="100">
        <f ca="1">Hours!AP87*$E87*$G87</f>
        <v>4.9664923465425961</v>
      </c>
      <c r="AQ87" s="100">
        <f ca="1">Hours!AQ87*$E87*$G87</f>
        <v>5.8136507784188503</v>
      </c>
      <c r="AR87" s="100">
        <f ca="1">Hours!AR87*$E87*$G87</f>
        <v>6.5328540982437877</v>
      </c>
      <c r="AS87" s="100">
        <f ca="1">Hours!AS87*$E87*$G87</f>
        <v>6.9988191115501692</v>
      </c>
      <c r="AT87" s="100">
        <f ca="1">Hours!AT87*$E87*$G87</f>
        <v>7.0300043355348478</v>
      </c>
      <c r="AU87" s="100">
        <f>Hours!AU87*$E87*$G87</f>
        <v>0</v>
      </c>
      <c r="AV87" s="100">
        <f>Hours!AV87*$E87*$G87</f>
        <v>0</v>
      </c>
      <c r="AW87" s="100">
        <f>Hours!AW87*$E87*$G87</f>
        <v>0</v>
      </c>
      <c r="AX87" s="230">
        <f>Hours!AX87*(2*$E87/3+$F87/3)*(2*$G87/3+$H87/3)</f>
        <v>0</v>
      </c>
      <c r="AY87" s="230">
        <f>Hours!AY87*($E87/3+2*$F87/3)*($G87/3+2*$H87/3)</f>
        <v>0</v>
      </c>
      <c r="AZ87" s="100">
        <f>Hours!AZ87*$F87*$H87</f>
        <v>0</v>
      </c>
      <c r="BA87" s="100">
        <f>Hours!BA87*$F87*$H87</f>
        <v>0</v>
      </c>
      <c r="BB87" s="100">
        <f>Hours!BB87*$F87*$H87</f>
        <v>0</v>
      </c>
      <c r="BC87" s="100">
        <f>Hours!BC87*$F87*$H87</f>
        <v>0</v>
      </c>
      <c r="BD87" s="100">
        <f>Hours!BD87*$F87*$H87</f>
        <v>0</v>
      </c>
      <c r="BE87" s="100">
        <f>Hours!BE87*$F87*$H87</f>
        <v>0</v>
      </c>
      <c r="BF87" s="100">
        <f>Hours!BF87*$F87*$H87</f>
        <v>0</v>
      </c>
      <c r="BG87" s="100">
        <f>Hours!BG87*$F87*$H87</f>
        <v>0</v>
      </c>
      <c r="BH87" s="100">
        <f>Hours!BH87*$F87*$H87</f>
        <v>0</v>
      </c>
      <c r="BI87" s="100">
        <f>Hours!BI87*$F87*$H87</f>
        <v>0</v>
      </c>
      <c r="BJ87" s="100">
        <f>Hours!BJ87*$F87*$H87</f>
        <v>0</v>
      </c>
      <c r="BK87" s="100">
        <f>Hours!BK87*$F87*$H87</f>
        <v>0</v>
      </c>
      <c r="BL87" s="100">
        <f>Hours!BL87*$F87*$H87</f>
        <v>0</v>
      </c>
      <c r="BM87" s="100">
        <f>Hours!BM87*$F87*$H87</f>
        <v>0</v>
      </c>
      <c r="BN87" s="100">
        <f>Hours!BN87*$F87*$H87</f>
        <v>0</v>
      </c>
      <c r="BO87" s="100">
        <f>Hours!BO87*$F87*$H87</f>
        <v>0</v>
      </c>
      <c r="BP87" s="100">
        <f>Hours!BP87*$F87*$H87</f>
        <v>0</v>
      </c>
      <c r="BQ87" s="100">
        <f>Hours!BQ87*$F87*$H87</f>
        <v>0</v>
      </c>
      <c r="BR87" s="100">
        <f>Hours!BR87*$F87*$H87</f>
        <v>0</v>
      </c>
      <c r="BS87" s="100">
        <f>Hours!BS87*$F87*$H87</f>
        <v>0</v>
      </c>
      <c r="BT87" s="100">
        <f>Hours!BT87*$F87*$H87</f>
        <v>0</v>
      </c>
      <c r="BU87" s="100">
        <f>Hours!BU87*$F87*$H87</f>
        <v>0</v>
      </c>
      <c r="BV87" s="100">
        <f>Hours!BV87*$F87*$H87</f>
        <v>0</v>
      </c>
      <c r="BW87" s="100">
        <f>Hours!BW87*$F87*$H87</f>
        <v>0</v>
      </c>
      <c r="BX87" s="100">
        <f>Hours!BX87*$F87*$H87</f>
        <v>0</v>
      </c>
      <c r="BY87" s="100">
        <f>Hours!BY87*$F87*$H87</f>
        <v>0</v>
      </c>
      <c r="BZ87" s="100">
        <f>Hours!BZ87*$F87*$H87</f>
        <v>0</v>
      </c>
      <c r="CA87" s="100">
        <f>Hours!CA87*$F87*$H87</f>
        <v>0</v>
      </c>
      <c r="CB87" s="100">
        <f>Hours!CB87*$F87*$H87</f>
        <v>0</v>
      </c>
      <c r="CC87" s="100">
        <f>Hours!CC87*$F87*$H87</f>
        <v>0</v>
      </c>
      <c r="CD87" s="100">
        <f>Hours!CD87*$F87*$H87</f>
        <v>0</v>
      </c>
      <c r="CE87" s="100">
        <f>Hours!CE87*$F87*$H87</f>
        <v>0</v>
      </c>
    </row>
    <row r="88" spans="2:83" x14ac:dyDescent="0.25">
      <c r="B88" s="307"/>
      <c r="C88" s="3" t="s">
        <v>77</v>
      </c>
      <c r="E88" s="35"/>
      <c r="F88" s="64"/>
      <c r="G88" s="228"/>
      <c r="H88" s="229"/>
      <c r="I88" s="20"/>
      <c r="J88" s="20"/>
      <c r="K88" s="20"/>
      <c r="L88" s="20"/>
      <c r="M88" s="20"/>
      <c r="N88" s="20"/>
      <c r="O88" s="20"/>
      <c r="P88" s="20"/>
      <c r="Q88" s="20"/>
      <c r="R88" s="20"/>
      <c r="S88" s="20"/>
      <c r="T88" s="20"/>
      <c r="U88" s="20"/>
      <c r="V88" s="20"/>
      <c r="W88" s="26">
        <f t="shared" ref="W88" ca="1" si="92">SUM(W82:W87)</f>
        <v>6.2251305300328816</v>
      </c>
      <c r="X88" s="26">
        <f t="shared" ref="X88:CE88" ca="1" si="93">SUM(X82:X87)</f>
        <v>8.5903910992607955</v>
      </c>
      <c r="Y88" s="26">
        <f t="shared" ca="1" si="93"/>
        <v>12.480802729669483</v>
      </c>
      <c r="Z88" s="26">
        <f t="shared" ca="1" si="93"/>
        <v>17.109791883331354</v>
      </c>
      <c r="AA88" s="26">
        <f t="shared" ca="1" si="93"/>
        <v>20.603353402065441</v>
      </c>
      <c r="AB88" s="26">
        <f t="shared" ca="1" si="93"/>
        <v>22.748445226008332</v>
      </c>
      <c r="AC88" s="26">
        <f t="shared" ca="1" si="93"/>
        <v>24.035179576359553</v>
      </c>
      <c r="AD88" s="26">
        <f t="shared" ca="1" si="93"/>
        <v>24.77889555213353</v>
      </c>
      <c r="AE88" s="26">
        <f t="shared" ca="1" si="93"/>
        <v>25.438551106793934</v>
      </c>
      <c r="AF88" s="26">
        <f t="shared" ca="1" si="93"/>
        <v>26.134975209636636</v>
      </c>
      <c r="AG88" s="26">
        <f t="shared" ca="1" si="93"/>
        <v>26.856236703039599</v>
      </c>
      <c r="AH88" s="26">
        <f t="shared" ca="1" si="93"/>
        <v>27.592841901540126</v>
      </c>
      <c r="AI88" s="26">
        <f t="shared" ca="1" si="93"/>
        <v>28.337213125032203</v>
      </c>
      <c r="AJ88" s="26">
        <f t="shared" ca="1" si="93"/>
        <v>29.082993029095906</v>
      </c>
      <c r="AK88" s="26">
        <f t="shared" ca="1" si="93"/>
        <v>29.828673109861491</v>
      </c>
      <c r="AL88" s="26">
        <f t="shared" ca="1" si="93"/>
        <v>30.714668223082612</v>
      </c>
      <c r="AM88" s="26">
        <f t="shared" ca="1" si="93"/>
        <v>30.96083864134183</v>
      </c>
      <c r="AN88" s="26">
        <f t="shared" ca="1" si="93"/>
        <v>30.702104110125504</v>
      </c>
      <c r="AO88" s="26">
        <f t="shared" ca="1" si="93"/>
        <v>30.907244182348833</v>
      </c>
      <c r="AP88" s="26">
        <f t="shared" ca="1" si="93"/>
        <v>32.45514999056644</v>
      </c>
      <c r="AQ88" s="26">
        <f t="shared" ca="1" si="93"/>
        <v>34.793626315546433</v>
      </c>
      <c r="AR88" s="26">
        <f t="shared" ca="1" si="93"/>
        <v>36.804067403974578</v>
      </c>
      <c r="AS88" s="26">
        <f t="shared" ca="1" si="93"/>
        <v>38.482841477095043</v>
      </c>
      <c r="AT88" s="26">
        <f t="shared" ca="1" si="93"/>
        <v>40.074616453006307</v>
      </c>
      <c r="AU88" s="26">
        <f t="shared" si="93"/>
        <v>0</v>
      </c>
      <c r="AV88" s="26">
        <f t="shared" si="93"/>
        <v>0</v>
      </c>
      <c r="AW88" s="26">
        <f t="shared" si="93"/>
        <v>0</v>
      </c>
      <c r="AX88" s="26">
        <f t="shared" si="93"/>
        <v>0</v>
      </c>
      <c r="AY88" s="26">
        <f t="shared" si="93"/>
        <v>0</v>
      </c>
      <c r="AZ88" s="26">
        <f t="shared" si="93"/>
        <v>0</v>
      </c>
      <c r="BA88" s="26">
        <f t="shared" si="93"/>
        <v>0</v>
      </c>
      <c r="BB88" s="26">
        <f t="shared" si="93"/>
        <v>0</v>
      </c>
      <c r="BC88" s="26">
        <f t="shared" si="93"/>
        <v>0</v>
      </c>
      <c r="BD88" s="26">
        <f t="shared" si="93"/>
        <v>0</v>
      </c>
      <c r="BE88" s="26">
        <f t="shared" si="93"/>
        <v>0</v>
      </c>
      <c r="BF88" s="26">
        <f t="shared" si="93"/>
        <v>0</v>
      </c>
      <c r="BG88" s="26">
        <f t="shared" si="93"/>
        <v>0</v>
      </c>
      <c r="BH88" s="26">
        <f t="shared" si="93"/>
        <v>0</v>
      </c>
      <c r="BI88" s="26">
        <f t="shared" si="93"/>
        <v>0</v>
      </c>
      <c r="BJ88" s="26">
        <f t="shared" si="93"/>
        <v>0</v>
      </c>
      <c r="BK88" s="26">
        <f t="shared" si="93"/>
        <v>0</v>
      </c>
      <c r="BL88" s="26">
        <f t="shared" si="93"/>
        <v>0</v>
      </c>
      <c r="BM88" s="26">
        <f t="shared" si="93"/>
        <v>0</v>
      </c>
      <c r="BN88" s="26">
        <f t="shared" si="93"/>
        <v>0</v>
      </c>
      <c r="BO88" s="26">
        <f t="shared" si="93"/>
        <v>0</v>
      </c>
      <c r="BP88" s="26">
        <f t="shared" si="93"/>
        <v>0</v>
      </c>
      <c r="BQ88" s="26">
        <f t="shared" si="93"/>
        <v>0</v>
      </c>
      <c r="BR88" s="26">
        <f t="shared" si="93"/>
        <v>0</v>
      </c>
      <c r="BS88" s="26">
        <f t="shared" si="93"/>
        <v>0</v>
      </c>
      <c r="BT88" s="26">
        <f t="shared" si="93"/>
        <v>0</v>
      </c>
      <c r="BU88" s="26">
        <f t="shared" si="93"/>
        <v>0</v>
      </c>
      <c r="BV88" s="26">
        <f t="shared" si="93"/>
        <v>0</v>
      </c>
      <c r="BW88" s="26">
        <f t="shared" si="93"/>
        <v>0</v>
      </c>
      <c r="BX88" s="26">
        <f t="shared" si="93"/>
        <v>0</v>
      </c>
      <c r="BY88" s="26">
        <f t="shared" si="93"/>
        <v>0</v>
      </c>
      <c r="BZ88" s="26">
        <f t="shared" si="93"/>
        <v>0</v>
      </c>
      <c r="CA88" s="26">
        <f t="shared" si="93"/>
        <v>0</v>
      </c>
      <c r="CB88" s="26">
        <f t="shared" si="93"/>
        <v>0</v>
      </c>
      <c r="CC88" s="26">
        <f t="shared" si="93"/>
        <v>0</v>
      </c>
      <c r="CD88" s="26">
        <f t="shared" si="93"/>
        <v>0</v>
      </c>
      <c r="CE88" s="26">
        <f t="shared" si="93"/>
        <v>0</v>
      </c>
    </row>
    <row r="89" spans="2:83" x14ac:dyDescent="0.25">
      <c r="B89" s="307" t="s">
        <v>3</v>
      </c>
      <c r="C89" s="54" t="s">
        <v>19</v>
      </c>
      <c r="E89" s="35">
        <f t="shared" ref="E89:E90" si="94">E139</f>
        <v>54</v>
      </c>
      <c r="F89" s="64"/>
      <c r="G89" s="228">
        <f t="shared" ref="G89" si="95">G139</f>
        <v>1</v>
      </c>
      <c r="H89" s="229"/>
      <c r="I89" s="211"/>
      <c r="J89" s="211"/>
      <c r="K89" s="211"/>
      <c r="L89" s="211"/>
      <c r="M89" s="211"/>
      <c r="N89" s="211"/>
      <c r="O89" s="211"/>
      <c r="P89" s="211"/>
      <c r="Q89" s="211"/>
      <c r="R89" s="211"/>
      <c r="S89" s="211"/>
      <c r="T89" s="211"/>
      <c r="U89" s="211"/>
      <c r="V89" s="211"/>
      <c r="W89" s="100">
        <f ca="1">Hours!W89*$E89*$G89</f>
        <v>7.4296277109613689</v>
      </c>
      <c r="X89" s="100">
        <f ca="1">Hours!X89*$E89*$G89</f>
        <v>7.4569217753465304</v>
      </c>
      <c r="Y89" s="100">
        <f ca="1">Hours!Y89*$E89*$G89</f>
        <v>7.4158867565615907</v>
      </c>
      <c r="Z89" s="100">
        <f ca="1">Hours!Z89*$E89*$G89</f>
        <v>7.3315344858867304</v>
      </c>
      <c r="AA89" s="100">
        <f ca="1">Hours!AA89*$E89*$G89</f>
        <v>7.2233950053685962</v>
      </c>
      <c r="AB89" s="100">
        <f ca="1">Hours!AB89*$E89*$G89</f>
        <v>7.1122171767955136</v>
      </c>
      <c r="AC89" s="100">
        <f ca="1">Hours!AC89*$E89*$G89</f>
        <v>7.0198411696712242</v>
      </c>
      <c r="AD89" s="100">
        <f ca="1">Hours!AD89*$E89*$G89</f>
        <v>6.9489790097137769</v>
      </c>
      <c r="AE89" s="100">
        <f ca="1">Hours!AE89*$E89*$G89</f>
        <v>6.8866215481976969</v>
      </c>
      <c r="AF89" s="100">
        <f ca="1">Hours!AF89*$E89*$G89</f>
        <v>6.8218980332206396</v>
      </c>
      <c r="AG89" s="100">
        <f ca="1">Hours!AG89*$E89*$G89</f>
        <v>6.7494611281407133</v>
      </c>
      <c r="AH89" s="100">
        <f ca="1">Hours!AH89*$E89*$G89</f>
        <v>6.667340686784871</v>
      </c>
      <c r="AI89" s="100">
        <f ca="1">Hours!AI89*$E89*$G89</f>
        <v>6.5774191479821749</v>
      </c>
      <c r="AJ89" s="100">
        <f ca="1">Hours!AJ89*$E89*$G89</f>
        <v>6.4837318745504877</v>
      </c>
      <c r="AK89" s="100">
        <f ca="1">Hours!AK89*$E89*$G89</f>
        <v>6.3886829042596469</v>
      </c>
      <c r="AL89" s="100">
        <f ca="1">Hours!AL89*$E89*$G89</f>
        <v>6.2909395596725162</v>
      </c>
      <c r="AM89" s="100">
        <f ca="1">Hours!AM89*$E89*$G89</f>
        <v>6.1619729572767605</v>
      </c>
      <c r="AN89" s="100">
        <f ca="1">Hours!AN89*$E89*$G89</f>
        <v>5.9473751367586845</v>
      </c>
      <c r="AO89" s="100">
        <f ca="1">Hours!AO89*$E89*$G89</f>
        <v>5.4465079975876636</v>
      </c>
      <c r="AP89" s="100">
        <f ca="1">Hours!AP89*$E89*$G89</f>
        <v>4.6445300310228106</v>
      </c>
      <c r="AQ89" s="100">
        <f ca="1">Hours!AQ89*$E89*$G89</f>
        <v>3.7315333623288858</v>
      </c>
      <c r="AR89" s="100">
        <f ca="1">Hours!AR89*$E89*$G89</f>
        <v>3.0016477307612215</v>
      </c>
      <c r="AS89" s="100">
        <f ca="1">Hours!AS89*$E89*$G89</f>
        <v>2.5560409327329601</v>
      </c>
      <c r="AT89" s="100">
        <f ca="1">Hours!AT89*$E89*$G89</f>
        <v>2.0185196961743999</v>
      </c>
      <c r="AU89" s="100">
        <f>Hours!AU89*$E89*$G89</f>
        <v>0</v>
      </c>
      <c r="AV89" s="100">
        <f>Hours!AV89*$E89*$G89</f>
        <v>0</v>
      </c>
      <c r="AW89" s="100">
        <f>Hours!AW89*$E89*$G89</f>
        <v>0</v>
      </c>
      <c r="AX89" s="230">
        <f>Hours!AX89*(2*$E89/3+$F89/3)*(2*$G89/3+$H89/3)</f>
        <v>0</v>
      </c>
      <c r="AY89" s="230">
        <f>Hours!AY89*($E89/3+2*$F89/3)*($G89/3+2*$H89/3)</f>
        <v>0</v>
      </c>
      <c r="AZ89" s="100">
        <f>Hours!AZ89*$F89*$H89</f>
        <v>0</v>
      </c>
      <c r="BA89" s="100">
        <f>Hours!BA89*$F89*$H89</f>
        <v>0</v>
      </c>
      <c r="BB89" s="100">
        <f>Hours!BB89*$F89*$H89</f>
        <v>0</v>
      </c>
      <c r="BC89" s="100">
        <f>Hours!BC89*$F89*$H89</f>
        <v>0</v>
      </c>
      <c r="BD89" s="100">
        <f>Hours!BD89*$F89*$H89</f>
        <v>0</v>
      </c>
      <c r="BE89" s="100">
        <f>Hours!BE89*$F89*$H89</f>
        <v>0</v>
      </c>
      <c r="BF89" s="100">
        <f>Hours!BF89*$F89*$H89</f>
        <v>0</v>
      </c>
      <c r="BG89" s="100">
        <f>Hours!BG89*$F89*$H89</f>
        <v>0</v>
      </c>
      <c r="BH89" s="100">
        <f>Hours!BH89*$F89*$H89</f>
        <v>0</v>
      </c>
      <c r="BI89" s="100">
        <f>Hours!BI89*$F89*$H89</f>
        <v>0</v>
      </c>
      <c r="BJ89" s="100">
        <f>Hours!BJ89*$F89*$H89</f>
        <v>0</v>
      </c>
      <c r="BK89" s="100">
        <f>Hours!BK89*$F89*$H89</f>
        <v>0</v>
      </c>
      <c r="BL89" s="100">
        <f>Hours!BL89*$F89*$H89</f>
        <v>0</v>
      </c>
      <c r="BM89" s="100">
        <f>Hours!BM89*$F89*$H89</f>
        <v>0</v>
      </c>
      <c r="BN89" s="100">
        <f>Hours!BN89*$F89*$H89</f>
        <v>0</v>
      </c>
      <c r="BO89" s="100">
        <f>Hours!BO89*$F89*$H89</f>
        <v>0</v>
      </c>
      <c r="BP89" s="100">
        <f>Hours!BP89*$F89*$H89</f>
        <v>0</v>
      </c>
      <c r="BQ89" s="100">
        <f>Hours!BQ89*$F89*$H89</f>
        <v>0</v>
      </c>
      <c r="BR89" s="100">
        <f>Hours!BR89*$F89*$H89</f>
        <v>0</v>
      </c>
      <c r="BS89" s="100">
        <f>Hours!BS89*$F89*$H89</f>
        <v>0</v>
      </c>
      <c r="BT89" s="100">
        <f>Hours!BT89*$F89*$H89</f>
        <v>0</v>
      </c>
      <c r="BU89" s="100">
        <f>Hours!BU89*$F89*$H89</f>
        <v>0</v>
      </c>
      <c r="BV89" s="100">
        <f>Hours!BV89*$F89*$H89</f>
        <v>0</v>
      </c>
      <c r="BW89" s="100">
        <f>Hours!BW89*$F89*$H89</f>
        <v>0</v>
      </c>
      <c r="BX89" s="100">
        <f>Hours!BX89*$F89*$H89</f>
        <v>0</v>
      </c>
      <c r="BY89" s="100">
        <f>Hours!BY89*$F89*$H89</f>
        <v>0</v>
      </c>
      <c r="BZ89" s="100">
        <f>Hours!BZ89*$F89*$H89</f>
        <v>0</v>
      </c>
      <c r="CA89" s="100">
        <f>Hours!CA89*$F89*$H89</f>
        <v>0</v>
      </c>
      <c r="CB89" s="100">
        <f>Hours!CB89*$F89*$H89</f>
        <v>0</v>
      </c>
      <c r="CC89" s="100">
        <f>Hours!CC89*$F89*$H89</f>
        <v>0</v>
      </c>
      <c r="CD89" s="100">
        <f>Hours!CD89*$F89*$H89</f>
        <v>0</v>
      </c>
      <c r="CE89" s="100">
        <f>Hours!CE89*$F89*$H89</f>
        <v>0</v>
      </c>
    </row>
    <row r="90" spans="2:83" ht="24" x14ac:dyDescent="0.25">
      <c r="B90" s="307"/>
      <c r="C90" s="54" t="s">
        <v>20</v>
      </c>
      <c r="E90" s="35">
        <f t="shared" si="94"/>
        <v>54</v>
      </c>
      <c r="F90" s="64"/>
      <c r="G90" s="228">
        <f t="shared" ref="G90" si="96">G140</f>
        <v>1</v>
      </c>
      <c r="H90" s="229"/>
      <c r="I90" s="211"/>
      <c r="J90" s="211"/>
      <c r="K90" s="211"/>
      <c r="L90" s="211"/>
      <c r="M90" s="211"/>
      <c r="N90" s="211"/>
      <c r="O90" s="211"/>
      <c r="P90" s="211"/>
      <c r="Q90" s="211"/>
      <c r="R90" s="211"/>
      <c r="S90" s="211"/>
      <c r="T90" s="211"/>
      <c r="U90" s="211"/>
      <c r="V90" s="211"/>
      <c r="W90" s="100">
        <f ca="1">Hours!W90*$E90*$G90</f>
        <v>64.999398239999991</v>
      </c>
      <c r="X90" s="100">
        <f ca="1">Hours!X90*$E90*$G90</f>
        <v>65.177292358461216</v>
      </c>
      <c r="Y90" s="100">
        <f ca="1">Hours!Y90*$E90*$G90</f>
        <v>64.880149075383613</v>
      </c>
      <c r="Z90" s="100">
        <f ca="1">Hours!Z90*$E90*$G90</f>
        <v>64.477296538630654</v>
      </c>
      <c r="AA90" s="100">
        <f ca="1">Hours!AA90*$E90*$G90</f>
        <v>64.074444001877708</v>
      </c>
      <c r="AB90" s="100">
        <f ca="1">Hours!AB90*$E90*$G90</f>
        <v>63.671591465124777</v>
      </c>
      <c r="AC90" s="100">
        <f ca="1">Hours!AC90*$E90*$G90</f>
        <v>63.268738928371818</v>
      </c>
      <c r="AD90" s="100">
        <f ca="1">Hours!AD90*$E90*$G90</f>
        <v>62.865886391618886</v>
      </c>
      <c r="AE90" s="100">
        <f ca="1">Hours!AE90*$E90*$G90</f>
        <v>62.463033854865927</v>
      </c>
      <c r="AF90" s="100">
        <f ca="1">Hours!AF90*$E90*$G90</f>
        <v>62.060181318112981</v>
      </c>
      <c r="AG90" s="100">
        <f ca="1">Hours!AG90*$E90*$G90</f>
        <v>61.657328781360043</v>
      </c>
      <c r="AH90" s="100">
        <f ca="1">Hours!AH90*$E90*$G90</f>
        <v>61.254476244607098</v>
      </c>
      <c r="AI90" s="100">
        <f ca="1">Hours!AI90*$E90*$G90</f>
        <v>60.851623707854152</v>
      </c>
      <c r="AJ90" s="100">
        <f ca="1">Hours!AJ90*$E90*$G90</f>
        <v>60.448771171101193</v>
      </c>
      <c r="AK90" s="100">
        <f ca="1">Hours!AK90*$E90*$G90</f>
        <v>60.045918634348247</v>
      </c>
      <c r="AL90" s="100">
        <f ca="1">Hours!AL90*$E90*$G90</f>
        <v>59.643066097595302</v>
      </c>
      <c r="AM90" s="100">
        <f ca="1">Hours!AM90*$E90*$G90</f>
        <v>59.240213560842356</v>
      </c>
      <c r="AN90" s="100">
        <f ca="1">Hours!AN90*$E90*$G90</f>
        <v>58.837361024089425</v>
      </c>
      <c r="AO90" s="100">
        <f ca="1">Hours!AO90*$E90*$G90</f>
        <v>55.087348316555357</v>
      </c>
      <c r="AP90" s="100">
        <f ca="1">Hours!AP90*$E90*$G90</f>
        <v>45.686619250560064</v>
      </c>
      <c r="AQ90" s="100">
        <f ca="1">Hours!AQ90*$E90*$G90</f>
        <v>34.210520625600026</v>
      </c>
      <c r="AR90" s="100">
        <f ca="1">Hours!AR90*$E90*$G90</f>
        <v>23.69198634408</v>
      </c>
      <c r="AS90" s="100">
        <f ca="1">Hours!AS90*$E90*$G90</f>
        <v>15.236252062560002</v>
      </c>
      <c r="AT90" s="100">
        <f ca="1">Hours!AT90*$E90*$G90</f>
        <v>8.8884000000000007</v>
      </c>
      <c r="AU90" s="100">
        <f>Hours!AU90*$E90*$G90</f>
        <v>0</v>
      </c>
      <c r="AV90" s="100">
        <f>Hours!AV90*$E90*$G90</f>
        <v>0</v>
      </c>
      <c r="AW90" s="100">
        <f>Hours!AW90*$E90*$G90</f>
        <v>0</v>
      </c>
      <c r="AX90" s="230">
        <f>Hours!AX90*(2*$E90/3+$F90/3)*(2*$G90/3+$H90/3)</f>
        <v>0</v>
      </c>
      <c r="AY90" s="230">
        <f>Hours!AY90*($E90/3+2*$F90/3)*($G90/3+2*$H90/3)</f>
        <v>0</v>
      </c>
      <c r="AZ90" s="100">
        <f>Hours!AZ90*$F90*$H90</f>
        <v>0</v>
      </c>
      <c r="BA90" s="100">
        <f>Hours!BA90*$F90*$H90</f>
        <v>0</v>
      </c>
      <c r="BB90" s="100">
        <f>Hours!BB90*$F90*$H90</f>
        <v>0</v>
      </c>
      <c r="BC90" s="100">
        <f>Hours!BC90*$F90*$H90</f>
        <v>0</v>
      </c>
      <c r="BD90" s="100">
        <f>Hours!BD90*$F90*$H90</f>
        <v>0</v>
      </c>
      <c r="BE90" s="100">
        <f>Hours!BE90*$F90*$H90</f>
        <v>0</v>
      </c>
      <c r="BF90" s="100">
        <f>Hours!BF90*$F90*$H90</f>
        <v>0</v>
      </c>
      <c r="BG90" s="100">
        <f>Hours!BG90*$F90*$H90</f>
        <v>0</v>
      </c>
      <c r="BH90" s="100">
        <f>Hours!BH90*$F90*$H90</f>
        <v>0</v>
      </c>
      <c r="BI90" s="100">
        <f>Hours!BI90*$F90*$H90</f>
        <v>0</v>
      </c>
      <c r="BJ90" s="100">
        <f>Hours!BJ90*$F90*$H90</f>
        <v>0</v>
      </c>
      <c r="BK90" s="100">
        <f>Hours!BK90*$F90*$H90</f>
        <v>0</v>
      </c>
      <c r="BL90" s="100">
        <f>Hours!BL90*$F90*$H90</f>
        <v>0</v>
      </c>
      <c r="BM90" s="100">
        <f>Hours!BM90*$F90*$H90</f>
        <v>0</v>
      </c>
      <c r="BN90" s="100">
        <f>Hours!BN90*$F90*$H90</f>
        <v>0</v>
      </c>
      <c r="BO90" s="100">
        <f>Hours!BO90*$F90*$H90</f>
        <v>0</v>
      </c>
      <c r="BP90" s="100">
        <f>Hours!BP90*$F90*$H90</f>
        <v>0</v>
      </c>
      <c r="BQ90" s="100">
        <f>Hours!BQ90*$F90*$H90</f>
        <v>0</v>
      </c>
      <c r="BR90" s="100">
        <f>Hours!BR90*$F90*$H90</f>
        <v>0</v>
      </c>
      <c r="BS90" s="100">
        <f>Hours!BS90*$F90*$H90</f>
        <v>0</v>
      </c>
      <c r="BT90" s="100">
        <f>Hours!BT90*$F90*$H90</f>
        <v>0</v>
      </c>
      <c r="BU90" s="100">
        <f>Hours!BU90*$F90*$H90</f>
        <v>0</v>
      </c>
      <c r="BV90" s="100">
        <f>Hours!BV90*$F90*$H90</f>
        <v>0</v>
      </c>
      <c r="BW90" s="100">
        <f>Hours!BW90*$F90*$H90</f>
        <v>0</v>
      </c>
      <c r="BX90" s="100">
        <f>Hours!BX90*$F90*$H90</f>
        <v>0</v>
      </c>
      <c r="BY90" s="100">
        <f>Hours!BY90*$F90*$H90</f>
        <v>0</v>
      </c>
      <c r="BZ90" s="100">
        <f>Hours!BZ90*$F90*$H90</f>
        <v>0</v>
      </c>
      <c r="CA90" s="100">
        <f>Hours!CA90*$F90*$H90</f>
        <v>0</v>
      </c>
      <c r="CB90" s="100">
        <f>Hours!CB90*$F90*$H90</f>
        <v>0</v>
      </c>
      <c r="CC90" s="100">
        <f>Hours!CC90*$F90*$H90</f>
        <v>0</v>
      </c>
      <c r="CD90" s="100">
        <f>Hours!CD90*$F90*$H90</f>
        <v>0</v>
      </c>
      <c r="CE90" s="100">
        <f>Hours!CE90*$F90*$H90</f>
        <v>0</v>
      </c>
    </row>
    <row r="91" spans="2:83" x14ac:dyDescent="0.25">
      <c r="B91" s="307"/>
      <c r="C91" s="3" t="s">
        <v>78</v>
      </c>
      <c r="E91" s="35"/>
      <c r="F91" s="64"/>
      <c r="G91" s="228"/>
      <c r="H91" s="229"/>
      <c r="I91" s="20"/>
      <c r="J91" s="20"/>
      <c r="K91" s="20"/>
      <c r="L91" s="20"/>
      <c r="M91" s="20"/>
      <c r="N91" s="20"/>
      <c r="O91" s="20"/>
      <c r="P91" s="20"/>
      <c r="Q91" s="20"/>
      <c r="R91" s="20"/>
      <c r="S91" s="20"/>
      <c r="T91" s="20"/>
      <c r="U91" s="20"/>
      <c r="V91" s="20"/>
      <c r="W91" s="26">
        <f ca="1">SUM(W89:W90)</f>
        <v>72.429025950961361</v>
      </c>
      <c r="X91" s="26">
        <f t="shared" ref="X91:CE91" ca="1" si="97">SUM(X89:X90)</f>
        <v>72.634214133807745</v>
      </c>
      <c r="Y91" s="26">
        <f t="shared" ca="1" si="97"/>
        <v>72.296035831945204</v>
      </c>
      <c r="Z91" s="26">
        <f t="shared" ca="1" si="97"/>
        <v>71.808831024517389</v>
      </c>
      <c r="AA91" s="26">
        <f t="shared" ca="1" si="97"/>
        <v>71.29783900724631</v>
      </c>
      <c r="AB91" s="26">
        <f t="shared" ca="1" si="97"/>
        <v>70.783808641920288</v>
      </c>
      <c r="AC91" s="26">
        <f t="shared" ca="1" si="97"/>
        <v>70.288580098043042</v>
      </c>
      <c r="AD91" s="26">
        <f t="shared" ca="1" si="97"/>
        <v>69.814865401332668</v>
      </c>
      <c r="AE91" s="26">
        <f t="shared" ca="1" si="97"/>
        <v>69.349655403063622</v>
      </c>
      <c r="AF91" s="26">
        <f t="shared" ca="1" si="97"/>
        <v>68.882079351333616</v>
      </c>
      <c r="AG91" s="26">
        <f t="shared" ca="1" si="97"/>
        <v>68.406789909500759</v>
      </c>
      <c r="AH91" s="26">
        <f t="shared" ca="1" si="97"/>
        <v>67.921816931391973</v>
      </c>
      <c r="AI91" s="26">
        <f t="shared" ca="1" si="97"/>
        <v>67.429042855836329</v>
      </c>
      <c r="AJ91" s="26">
        <f t="shared" ca="1" si="97"/>
        <v>66.932503045651686</v>
      </c>
      <c r="AK91" s="26">
        <f t="shared" ca="1" si="97"/>
        <v>66.434601538607893</v>
      </c>
      <c r="AL91" s="26">
        <f t="shared" ca="1" si="97"/>
        <v>65.934005657267818</v>
      </c>
      <c r="AM91" s="26">
        <f t="shared" ca="1" si="97"/>
        <v>65.402186518119123</v>
      </c>
      <c r="AN91" s="26">
        <f t="shared" ca="1" si="97"/>
        <v>64.784736160848112</v>
      </c>
      <c r="AO91" s="26">
        <f t="shared" ca="1" si="97"/>
        <v>60.533856314143023</v>
      </c>
      <c r="AP91" s="26">
        <f t="shared" ca="1" si="97"/>
        <v>50.331149281582874</v>
      </c>
      <c r="AQ91" s="26">
        <f t="shared" ca="1" si="97"/>
        <v>37.942053987928915</v>
      </c>
      <c r="AR91" s="26">
        <f t="shared" ca="1" si="97"/>
        <v>26.693634074841221</v>
      </c>
      <c r="AS91" s="26">
        <f t="shared" ca="1" si="97"/>
        <v>17.792292995292961</v>
      </c>
      <c r="AT91" s="26">
        <f t="shared" ca="1" si="97"/>
        <v>10.9069196961744</v>
      </c>
      <c r="AU91" s="26">
        <f t="shared" si="97"/>
        <v>0</v>
      </c>
      <c r="AV91" s="26">
        <f t="shared" si="97"/>
        <v>0</v>
      </c>
      <c r="AW91" s="26">
        <f t="shared" si="97"/>
        <v>0</v>
      </c>
      <c r="AX91" s="26">
        <f t="shared" si="97"/>
        <v>0</v>
      </c>
      <c r="AY91" s="26">
        <f t="shared" si="97"/>
        <v>0</v>
      </c>
      <c r="AZ91" s="26">
        <f t="shared" si="97"/>
        <v>0</v>
      </c>
      <c r="BA91" s="26">
        <f t="shared" si="97"/>
        <v>0</v>
      </c>
      <c r="BB91" s="26">
        <f t="shared" si="97"/>
        <v>0</v>
      </c>
      <c r="BC91" s="26">
        <f t="shared" si="97"/>
        <v>0</v>
      </c>
      <c r="BD91" s="26">
        <f t="shared" si="97"/>
        <v>0</v>
      </c>
      <c r="BE91" s="26">
        <f t="shared" si="97"/>
        <v>0</v>
      </c>
      <c r="BF91" s="26">
        <f t="shared" si="97"/>
        <v>0</v>
      </c>
      <c r="BG91" s="26">
        <f t="shared" si="97"/>
        <v>0</v>
      </c>
      <c r="BH91" s="26">
        <f t="shared" si="97"/>
        <v>0</v>
      </c>
      <c r="BI91" s="26">
        <f t="shared" si="97"/>
        <v>0</v>
      </c>
      <c r="BJ91" s="26">
        <f t="shared" si="97"/>
        <v>0</v>
      </c>
      <c r="BK91" s="26">
        <f t="shared" si="97"/>
        <v>0</v>
      </c>
      <c r="BL91" s="26">
        <f t="shared" si="97"/>
        <v>0</v>
      </c>
      <c r="BM91" s="26">
        <f t="shared" si="97"/>
        <v>0</v>
      </c>
      <c r="BN91" s="26">
        <f t="shared" si="97"/>
        <v>0</v>
      </c>
      <c r="BO91" s="26">
        <f t="shared" si="97"/>
        <v>0</v>
      </c>
      <c r="BP91" s="26">
        <f t="shared" si="97"/>
        <v>0</v>
      </c>
      <c r="BQ91" s="26">
        <f t="shared" si="97"/>
        <v>0</v>
      </c>
      <c r="BR91" s="26">
        <f t="shared" si="97"/>
        <v>0</v>
      </c>
      <c r="BS91" s="26">
        <f t="shared" si="97"/>
        <v>0</v>
      </c>
      <c r="BT91" s="26">
        <f t="shared" si="97"/>
        <v>0</v>
      </c>
      <c r="BU91" s="26">
        <f t="shared" si="97"/>
        <v>0</v>
      </c>
      <c r="BV91" s="26">
        <f t="shared" si="97"/>
        <v>0</v>
      </c>
      <c r="BW91" s="26">
        <f t="shared" si="97"/>
        <v>0</v>
      </c>
      <c r="BX91" s="26">
        <f t="shared" si="97"/>
        <v>0</v>
      </c>
      <c r="BY91" s="26">
        <f t="shared" si="97"/>
        <v>0</v>
      </c>
      <c r="BZ91" s="26">
        <f t="shared" si="97"/>
        <v>0</v>
      </c>
      <c r="CA91" s="26">
        <f t="shared" si="97"/>
        <v>0</v>
      </c>
      <c r="CB91" s="26">
        <f t="shared" si="97"/>
        <v>0</v>
      </c>
      <c r="CC91" s="26">
        <f t="shared" si="97"/>
        <v>0</v>
      </c>
      <c r="CD91" s="26">
        <f t="shared" si="97"/>
        <v>0</v>
      </c>
      <c r="CE91" s="26">
        <f t="shared" si="97"/>
        <v>0</v>
      </c>
    </row>
    <row r="92" spans="2:83" ht="12.6" customHeight="1" x14ac:dyDescent="0.25">
      <c r="B92" s="307" t="s">
        <v>4</v>
      </c>
      <c r="C92" s="54" t="s">
        <v>21</v>
      </c>
      <c r="E92" s="35">
        <f t="shared" ref="E92:E94" si="98">E142</f>
        <v>250</v>
      </c>
      <c r="F92" s="64"/>
      <c r="G92" s="228">
        <f t="shared" ref="G92" si="99">G142</f>
        <v>1.2048192771084338</v>
      </c>
      <c r="H92" s="229"/>
      <c r="I92" s="213"/>
      <c r="J92" s="213"/>
      <c r="K92" s="213"/>
      <c r="L92" s="213"/>
      <c r="M92" s="213"/>
      <c r="N92" s="213"/>
      <c r="O92" s="213"/>
      <c r="P92" s="213"/>
      <c r="Q92" s="213"/>
      <c r="R92" s="213"/>
      <c r="S92" s="213"/>
      <c r="T92" s="213"/>
      <c r="U92" s="213"/>
      <c r="V92" s="213"/>
      <c r="W92" s="100">
        <f ca="1">Hours!W92*$E92*$G92</f>
        <v>0</v>
      </c>
      <c r="X92" s="100">
        <f ca="1">Hours!X92*$E92*$G92</f>
        <v>0</v>
      </c>
      <c r="Y92" s="100">
        <f ca="1">Hours!Y92*$E92*$G92</f>
        <v>0</v>
      </c>
      <c r="Z92" s="100">
        <f ca="1">Hours!Z92*$E92*$G92</f>
        <v>0</v>
      </c>
      <c r="AA92" s="100">
        <f ca="1">Hours!AA92*$E92*$G92</f>
        <v>0</v>
      </c>
      <c r="AB92" s="100">
        <f ca="1">Hours!AB92*$E92*$G92</f>
        <v>0</v>
      </c>
      <c r="AC92" s="100">
        <f ca="1">Hours!AC92*$E92*$G92</f>
        <v>0</v>
      </c>
      <c r="AD92" s="100">
        <f ca="1">Hours!AD92*$E92*$G92</f>
        <v>0</v>
      </c>
      <c r="AE92" s="100">
        <f ca="1">Hours!AE92*$E92*$G92</f>
        <v>0</v>
      </c>
      <c r="AF92" s="100">
        <f ca="1">Hours!AF92*$E92*$G92</f>
        <v>0</v>
      </c>
      <c r="AG92" s="100">
        <f ca="1">Hours!AG92*$E92*$G92</f>
        <v>0</v>
      </c>
      <c r="AH92" s="100">
        <f ca="1">Hours!AH92*$E92*$G92</f>
        <v>0</v>
      </c>
      <c r="AI92" s="100">
        <f ca="1">Hours!AI92*$E92*$G92</f>
        <v>0</v>
      </c>
      <c r="AJ92" s="100">
        <f ca="1">Hours!AJ92*$E92*$G92</f>
        <v>0</v>
      </c>
      <c r="AK92" s="100">
        <f ca="1">Hours!AK92*$E92*$G92</f>
        <v>0</v>
      </c>
      <c r="AL92" s="100">
        <f ca="1">Hours!AL92*$E92*$G92</f>
        <v>0</v>
      </c>
      <c r="AM92" s="100">
        <f ca="1">Hours!AM92*$E92*$G92</f>
        <v>0</v>
      </c>
      <c r="AN92" s="100">
        <f ca="1">Hours!AN92*$E92*$G92</f>
        <v>0</v>
      </c>
      <c r="AO92" s="100">
        <f ca="1">Hours!AO92*$E92*$G92</f>
        <v>0</v>
      </c>
      <c r="AP92" s="100">
        <f ca="1">Hours!AP92*$E92*$G92</f>
        <v>0</v>
      </c>
      <c r="AQ92" s="100">
        <f ca="1">Hours!AQ92*$E92*$G92</f>
        <v>0</v>
      </c>
      <c r="AR92" s="100">
        <f ca="1">Hours!AR92*$E92*$G92</f>
        <v>0</v>
      </c>
      <c r="AS92" s="100">
        <f ca="1">Hours!AS92*$E92*$G92</f>
        <v>0</v>
      </c>
      <c r="AT92" s="100">
        <f ca="1">Hours!AT92*$E92*$G92</f>
        <v>0</v>
      </c>
      <c r="AU92" s="100">
        <f>Hours!AU92*$E92*$G92</f>
        <v>0</v>
      </c>
      <c r="AV92" s="100">
        <f>Hours!AV92*$E92*$G92</f>
        <v>0</v>
      </c>
      <c r="AW92" s="100">
        <f>Hours!AW92*$E92*$G92</f>
        <v>0</v>
      </c>
      <c r="AX92" s="230">
        <f>Hours!AX92*(2*$E92/3+$F92/3)*(2*$G92/3+$H92/3)</f>
        <v>0</v>
      </c>
      <c r="AY92" s="230">
        <f>Hours!AY92*($E92/3+2*$F92/3)*($G92/3+2*$H92/3)</f>
        <v>0</v>
      </c>
      <c r="AZ92" s="100">
        <f>Hours!AZ92*$F92*$H92</f>
        <v>0</v>
      </c>
      <c r="BA92" s="100">
        <f>Hours!BA92*$F92*$H92</f>
        <v>0</v>
      </c>
      <c r="BB92" s="100">
        <f>Hours!BB92*$F92*$H92</f>
        <v>0</v>
      </c>
      <c r="BC92" s="100">
        <f>Hours!BC92*$F92*$H92</f>
        <v>0</v>
      </c>
      <c r="BD92" s="100">
        <f>Hours!BD92*$F92*$H92</f>
        <v>0</v>
      </c>
      <c r="BE92" s="100">
        <f>Hours!BE92*$F92*$H92</f>
        <v>0</v>
      </c>
      <c r="BF92" s="100">
        <f>Hours!BF92*$F92*$H92</f>
        <v>0</v>
      </c>
      <c r="BG92" s="100">
        <f>Hours!BG92*$F92*$H92</f>
        <v>0</v>
      </c>
      <c r="BH92" s="100">
        <f>Hours!BH92*$F92*$H92</f>
        <v>0</v>
      </c>
      <c r="BI92" s="100">
        <f>Hours!BI92*$F92*$H92</f>
        <v>0</v>
      </c>
      <c r="BJ92" s="100">
        <f>Hours!BJ92*$F92*$H92</f>
        <v>0</v>
      </c>
      <c r="BK92" s="100">
        <f>Hours!BK92*$F92*$H92</f>
        <v>0</v>
      </c>
      <c r="BL92" s="100">
        <f>Hours!BL92*$F92*$H92</f>
        <v>0</v>
      </c>
      <c r="BM92" s="100">
        <f>Hours!BM92*$F92*$H92</f>
        <v>0</v>
      </c>
      <c r="BN92" s="100">
        <f>Hours!BN92*$F92*$H92</f>
        <v>0</v>
      </c>
      <c r="BO92" s="100">
        <f>Hours!BO92*$F92*$H92</f>
        <v>0</v>
      </c>
      <c r="BP92" s="100">
        <f>Hours!BP92*$F92*$H92</f>
        <v>0</v>
      </c>
      <c r="BQ92" s="100">
        <f>Hours!BQ92*$F92*$H92</f>
        <v>0</v>
      </c>
      <c r="BR92" s="100">
        <f>Hours!BR92*$F92*$H92</f>
        <v>0</v>
      </c>
      <c r="BS92" s="100">
        <f>Hours!BS92*$F92*$H92</f>
        <v>0</v>
      </c>
      <c r="BT92" s="100">
        <f>Hours!BT92*$F92*$H92</f>
        <v>0</v>
      </c>
      <c r="BU92" s="100">
        <f>Hours!BU92*$F92*$H92</f>
        <v>0</v>
      </c>
      <c r="BV92" s="100">
        <f>Hours!BV92*$F92*$H92</f>
        <v>0</v>
      </c>
      <c r="BW92" s="100">
        <f>Hours!BW92*$F92*$H92</f>
        <v>0</v>
      </c>
      <c r="BX92" s="100">
        <f>Hours!BX92*$F92*$H92</f>
        <v>0</v>
      </c>
      <c r="BY92" s="100">
        <f>Hours!BY92*$F92*$H92</f>
        <v>0</v>
      </c>
      <c r="BZ92" s="100">
        <f>Hours!BZ92*$F92*$H92</f>
        <v>0</v>
      </c>
      <c r="CA92" s="100">
        <f>Hours!CA92*$F92*$H92</f>
        <v>0</v>
      </c>
      <c r="CB92" s="100">
        <f>Hours!CB92*$F92*$H92</f>
        <v>0</v>
      </c>
      <c r="CC92" s="100">
        <f>Hours!CC92*$F92*$H92</f>
        <v>0</v>
      </c>
      <c r="CD92" s="100">
        <f>Hours!CD92*$F92*$H92</f>
        <v>0</v>
      </c>
      <c r="CE92" s="100">
        <f>Hours!CE92*$F92*$H92</f>
        <v>0</v>
      </c>
    </row>
    <row r="93" spans="2:83" x14ac:dyDescent="0.25">
      <c r="B93" s="307"/>
      <c r="C93" s="54" t="s">
        <v>22</v>
      </c>
      <c r="E93" s="35">
        <f t="shared" si="98"/>
        <v>140</v>
      </c>
      <c r="F93" s="64"/>
      <c r="G93" s="228">
        <f t="shared" ref="G93" si="100">G143</f>
        <v>1.2048192771084338</v>
      </c>
      <c r="H93" s="229"/>
      <c r="I93" s="213"/>
      <c r="J93" s="213"/>
      <c r="K93" s="213"/>
      <c r="L93" s="213"/>
      <c r="M93" s="213"/>
      <c r="N93" s="213"/>
      <c r="O93" s="213"/>
      <c r="P93" s="213"/>
      <c r="Q93" s="213"/>
      <c r="R93" s="213"/>
      <c r="S93" s="213"/>
      <c r="T93" s="213"/>
      <c r="U93" s="213"/>
      <c r="V93" s="213"/>
      <c r="W93" s="100">
        <f ca="1">Hours!W93*$E93*$G93</f>
        <v>0</v>
      </c>
      <c r="X93" s="100">
        <f ca="1">Hours!X93*$E93*$G93</f>
        <v>0</v>
      </c>
      <c r="Y93" s="100">
        <f ca="1">Hours!Y93*$E93*$G93</f>
        <v>0</v>
      </c>
      <c r="Z93" s="100">
        <f ca="1">Hours!Z93*$E93*$G93</f>
        <v>0</v>
      </c>
      <c r="AA93" s="100">
        <f ca="1">Hours!AA93*$E93*$G93</f>
        <v>0</v>
      </c>
      <c r="AB93" s="100">
        <f ca="1">Hours!AB93*$E93*$G93</f>
        <v>0</v>
      </c>
      <c r="AC93" s="100">
        <f ca="1">Hours!AC93*$E93*$G93</f>
        <v>0</v>
      </c>
      <c r="AD93" s="100">
        <f ca="1">Hours!AD93*$E93*$G93</f>
        <v>0</v>
      </c>
      <c r="AE93" s="100">
        <f ca="1">Hours!AE93*$E93*$G93</f>
        <v>0</v>
      </c>
      <c r="AF93" s="100">
        <f ca="1">Hours!AF93*$E93*$G93</f>
        <v>0</v>
      </c>
      <c r="AG93" s="100">
        <f ca="1">Hours!AG93*$E93*$G93</f>
        <v>0</v>
      </c>
      <c r="AH93" s="100">
        <f ca="1">Hours!AH93*$E93*$G93</f>
        <v>0</v>
      </c>
      <c r="AI93" s="100">
        <f ca="1">Hours!AI93*$E93*$G93</f>
        <v>0</v>
      </c>
      <c r="AJ93" s="100">
        <f ca="1">Hours!AJ93*$E93*$G93</f>
        <v>0</v>
      </c>
      <c r="AK93" s="100">
        <f ca="1">Hours!AK93*$E93*$G93</f>
        <v>0</v>
      </c>
      <c r="AL93" s="100">
        <f ca="1">Hours!AL93*$E93*$G93</f>
        <v>0</v>
      </c>
      <c r="AM93" s="100">
        <f ca="1">Hours!AM93*$E93*$G93</f>
        <v>0</v>
      </c>
      <c r="AN93" s="100">
        <f ca="1">Hours!AN93*$E93*$G93</f>
        <v>0</v>
      </c>
      <c r="AO93" s="100">
        <f ca="1">Hours!AO93*$E93*$G93</f>
        <v>0</v>
      </c>
      <c r="AP93" s="100">
        <f ca="1">Hours!AP93*$E93*$G93</f>
        <v>0</v>
      </c>
      <c r="AQ93" s="100">
        <f ca="1">Hours!AQ93*$E93*$G93</f>
        <v>0</v>
      </c>
      <c r="AR93" s="100">
        <f ca="1">Hours!AR93*$E93*$G93</f>
        <v>0</v>
      </c>
      <c r="AS93" s="100">
        <f ca="1">Hours!AS93*$E93*$G93</f>
        <v>0</v>
      </c>
      <c r="AT93" s="100">
        <f ca="1">Hours!AT93*$E93*$G93</f>
        <v>0</v>
      </c>
      <c r="AU93" s="100">
        <f>Hours!AU93*$E93*$G93</f>
        <v>0</v>
      </c>
      <c r="AV93" s="100">
        <f>Hours!AV93*$E93*$G93</f>
        <v>0</v>
      </c>
      <c r="AW93" s="100">
        <f>Hours!AW93*$E93*$G93</f>
        <v>0</v>
      </c>
      <c r="AX93" s="230">
        <f>Hours!AX93*(2*$E93/3+$F93/3)*(2*$G93/3+$H93/3)</f>
        <v>0</v>
      </c>
      <c r="AY93" s="230">
        <f>Hours!AY93*($E93/3+2*$F93/3)*($G93/3+2*$H93/3)</f>
        <v>0</v>
      </c>
      <c r="AZ93" s="100">
        <f>Hours!AZ93*$F93*$H93</f>
        <v>0</v>
      </c>
      <c r="BA93" s="100">
        <f>Hours!BA93*$F93*$H93</f>
        <v>0</v>
      </c>
      <c r="BB93" s="100">
        <f>Hours!BB93*$F93*$H93</f>
        <v>0</v>
      </c>
      <c r="BC93" s="100">
        <f>Hours!BC93*$F93*$H93</f>
        <v>0</v>
      </c>
      <c r="BD93" s="100">
        <f>Hours!BD93*$F93*$H93</f>
        <v>0</v>
      </c>
      <c r="BE93" s="100">
        <f>Hours!BE93*$F93*$H93</f>
        <v>0</v>
      </c>
      <c r="BF93" s="100">
        <f>Hours!BF93*$F93*$H93</f>
        <v>0</v>
      </c>
      <c r="BG93" s="100">
        <f>Hours!BG93*$F93*$H93</f>
        <v>0</v>
      </c>
      <c r="BH93" s="100">
        <f>Hours!BH93*$F93*$H93</f>
        <v>0</v>
      </c>
      <c r="BI93" s="100">
        <f>Hours!BI93*$F93*$H93</f>
        <v>0</v>
      </c>
      <c r="BJ93" s="100">
        <f>Hours!BJ93*$F93*$H93</f>
        <v>0</v>
      </c>
      <c r="BK93" s="100">
        <f>Hours!BK93*$F93*$H93</f>
        <v>0</v>
      </c>
      <c r="BL93" s="100">
        <f>Hours!BL93*$F93*$H93</f>
        <v>0</v>
      </c>
      <c r="BM93" s="100">
        <f>Hours!BM93*$F93*$H93</f>
        <v>0</v>
      </c>
      <c r="BN93" s="100">
        <f>Hours!BN93*$F93*$H93</f>
        <v>0</v>
      </c>
      <c r="BO93" s="100">
        <f>Hours!BO93*$F93*$H93</f>
        <v>0</v>
      </c>
      <c r="BP93" s="100">
        <f>Hours!BP93*$F93*$H93</f>
        <v>0</v>
      </c>
      <c r="BQ93" s="100">
        <f>Hours!BQ93*$F93*$H93</f>
        <v>0</v>
      </c>
      <c r="BR93" s="100">
        <f>Hours!BR93*$F93*$H93</f>
        <v>0</v>
      </c>
      <c r="BS93" s="100">
        <f>Hours!BS93*$F93*$H93</f>
        <v>0</v>
      </c>
      <c r="BT93" s="100">
        <f>Hours!BT93*$F93*$H93</f>
        <v>0</v>
      </c>
      <c r="BU93" s="100">
        <f>Hours!BU93*$F93*$H93</f>
        <v>0</v>
      </c>
      <c r="BV93" s="100">
        <f>Hours!BV93*$F93*$H93</f>
        <v>0</v>
      </c>
      <c r="BW93" s="100">
        <f>Hours!BW93*$F93*$H93</f>
        <v>0</v>
      </c>
      <c r="BX93" s="100">
        <f>Hours!BX93*$F93*$H93</f>
        <v>0</v>
      </c>
      <c r="BY93" s="100">
        <f>Hours!BY93*$F93*$H93</f>
        <v>0</v>
      </c>
      <c r="BZ93" s="100">
        <f>Hours!BZ93*$F93*$H93</f>
        <v>0</v>
      </c>
      <c r="CA93" s="100">
        <f>Hours!CA93*$F93*$H93</f>
        <v>0</v>
      </c>
      <c r="CB93" s="100">
        <f>Hours!CB93*$F93*$H93</f>
        <v>0</v>
      </c>
      <c r="CC93" s="100">
        <f>Hours!CC93*$F93*$H93</f>
        <v>0</v>
      </c>
      <c r="CD93" s="100">
        <f>Hours!CD93*$F93*$H93</f>
        <v>0</v>
      </c>
      <c r="CE93" s="100">
        <f>Hours!CE93*$F93*$H93</f>
        <v>0</v>
      </c>
    </row>
    <row r="94" spans="2:83" x14ac:dyDescent="0.25">
      <c r="B94" s="307"/>
      <c r="C94" s="54" t="s">
        <v>23</v>
      </c>
      <c r="E94" s="35">
        <f t="shared" si="98"/>
        <v>160</v>
      </c>
      <c r="F94" s="64"/>
      <c r="G94" s="228">
        <f t="shared" ref="G94:G97" si="101">G144</f>
        <v>1.2048192771084338</v>
      </c>
      <c r="H94" s="229"/>
      <c r="I94" s="213"/>
      <c r="J94" s="213"/>
      <c r="K94" s="213"/>
      <c r="L94" s="213"/>
      <c r="M94" s="213"/>
      <c r="N94" s="213"/>
      <c r="O94" s="213"/>
      <c r="P94" s="213"/>
      <c r="Q94" s="213"/>
      <c r="R94" s="213"/>
      <c r="S94" s="213"/>
      <c r="T94" s="213"/>
      <c r="U94" s="213"/>
      <c r="V94" s="213"/>
      <c r="W94" s="100">
        <f ca="1">Hours!W94*$E94*$G94</f>
        <v>0</v>
      </c>
      <c r="X94" s="100">
        <f ca="1">Hours!X94*$E94*$G94</f>
        <v>0</v>
      </c>
      <c r="Y94" s="100">
        <f ca="1">Hours!Y94*$E94*$G94</f>
        <v>0</v>
      </c>
      <c r="Z94" s="100">
        <f ca="1">Hours!Z94*$E94*$G94</f>
        <v>0</v>
      </c>
      <c r="AA94" s="100">
        <f ca="1">Hours!AA94*$E94*$G94</f>
        <v>0</v>
      </c>
      <c r="AB94" s="100">
        <f ca="1">Hours!AB94*$E94*$G94</f>
        <v>0</v>
      </c>
      <c r="AC94" s="100">
        <f ca="1">Hours!AC94*$E94*$G94</f>
        <v>0</v>
      </c>
      <c r="AD94" s="100">
        <f ca="1">Hours!AD94*$E94*$G94</f>
        <v>0</v>
      </c>
      <c r="AE94" s="100">
        <f ca="1">Hours!AE94*$E94*$G94</f>
        <v>0</v>
      </c>
      <c r="AF94" s="100">
        <f ca="1">Hours!AF94*$E94*$G94</f>
        <v>0</v>
      </c>
      <c r="AG94" s="100">
        <f ca="1">Hours!AG94*$E94*$G94</f>
        <v>0</v>
      </c>
      <c r="AH94" s="100">
        <f ca="1">Hours!AH94*$E94*$G94</f>
        <v>0</v>
      </c>
      <c r="AI94" s="100">
        <f ca="1">Hours!AI94*$E94*$G94</f>
        <v>0</v>
      </c>
      <c r="AJ94" s="100">
        <f ca="1">Hours!AJ94*$E94*$G94</f>
        <v>0</v>
      </c>
      <c r="AK94" s="100">
        <f ca="1">Hours!AK94*$E94*$G94</f>
        <v>0</v>
      </c>
      <c r="AL94" s="100">
        <f ca="1">Hours!AL94*$E94*$G94</f>
        <v>0</v>
      </c>
      <c r="AM94" s="100">
        <f ca="1">Hours!AM94*$E94*$G94</f>
        <v>0</v>
      </c>
      <c r="AN94" s="100">
        <f ca="1">Hours!AN94*$E94*$G94</f>
        <v>0</v>
      </c>
      <c r="AO94" s="100">
        <f ca="1">Hours!AO94*$E94*$G94</f>
        <v>0</v>
      </c>
      <c r="AP94" s="100">
        <f ca="1">Hours!AP94*$E94*$G94</f>
        <v>0</v>
      </c>
      <c r="AQ94" s="100">
        <f ca="1">Hours!AQ94*$E94*$G94</f>
        <v>0</v>
      </c>
      <c r="AR94" s="100">
        <f ca="1">Hours!AR94*$E94*$G94</f>
        <v>0</v>
      </c>
      <c r="AS94" s="100">
        <f ca="1">Hours!AS94*$E94*$G94</f>
        <v>0</v>
      </c>
      <c r="AT94" s="100">
        <f ca="1">Hours!AT94*$E94*$G94</f>
        <v>0</v>
      </c>
      <c r="AU94" s="100">
        <f>Hours!AU94*$E94*$G94</f>
        <v>0</v>
      </c>
      <c r="AV94" s="100">
        <f>Hours!AV94*$E94*$G94</f>
        <v>0</v>
      </c>
      <c r="AW94" s="100">
        <f>Hours!AW94*$E94*$G94</f>
        <v>0</v>
      </c>
      <c r="AX94" s="230">
        <f>Hours!AX94*(2*$E94/3+$F94/3)*(2*$G94/3+$H94/3)</f>
        <v>0</v>
      </c>
      <c r="AY94" s="230">
        <f>Hours!AY94*($E94/3+2*$F94/3)*($G94/3+2*$H94/3)</f>
        <v>0</v>
      </c>
      <c r="AZ94" s="100">
        <f>Hours!AZ94*$F94*$H94</f>
        <v>0</v>
      </c>
      <c r="BA94" s="100">
        <f>Hours!BA94*$F94*$H94</f>
        <v>0</v>
      </c>
      <c r="BB94" s="100">
        <f>Hours!BB94*$F94*$H94</f>
        <v>0</v>
      </c>
      <c r="BC94" s="100">
        <f>Hours!BC94*$F94*$H94</f>
        <v>0</v>
      </c>
      <c r="BD94" s="100">
        <f>Hours!BD94*$F94*$H94</f>
        <v>0</v>
      </c>
      <c r="BE94" s="100">
        <f>Hours!BE94*$F94*$H94</f>
        <v>0</v>
      </c>
      <c r="BF94" s="100">
        <f>Hours!BF94*$F94*$H94</f>
        <v>0</v>
      </c>
      <c r="BG94" s="100">
        <f>Hours!BG94*$F94*$H94</f>
        <v>0</v>
      </c>
      <c r="BH94" s="100">
        <f>Hours!BH94*$F94*$H94</f>
        <v>0</v>
      </c>
      <c r="BI94" s="100">
        <f>Hours!BI94*$F94*$H94</f>
        <v>0</v>
      </c>
      <c r="BJ94" s="100">
        <f>Hours!BJ94*$F94*$H94</f>
        <v>0</v>
      </c>
      <c r="BK94" s="100">
        <f>Hours!BK94*$F94*$H94</f>
        <v>0</v>
      </c>
      <c r="BL94" s="100">
        <f>Hours!BL94*$F94*$H94</f>
        <v>0</v>
      </c>
      <c r="BM94" s="100">
        <f>Hours!BM94*$F94*$H94</f>
        <v>0</v>
      </c>
      <c r="BN94" s="100">
        <f>Hours!BN94*$F94*$H94</f>
        <v>0</v>
      </c>
      <c r="BO94" s="100">
        <f>Hours!BO94*$F94*$H94</f>
        <v>0</v>
      </c>
      <c r="BP94" s="100">
        <f>Hours!BP94*$F94*$H94</f>
        <v>0</v>
      </c>
      <c r="BQ94" s="100">
        <f>Hours!BQ94*$F94*$H94</f>
        <v>0</v>
      </c>
      <c r="BR94" s="100">
        <f>Hours!BR94*$F94*$H94</f>
        <v>0</v>
      </c>
      <c r="BS94" s="100">
        <f>Hours!BS94*$F94*$H94</f>
        <v>0</v>
      </c>
      <c r="BT94" s="100">
        <f>Hours!BT94*$F94*$H94</f>
        <v>0</v>
      </c>
      <c r="BU94" s="100">
        <f>Hours!BU94*$F94*$H94</f>
        <v>0</v>
      </c>
      <c r="BV94" s="100">
        <f>Hours!BV94*$F94*$H94</f>
        <v>0</v>
      </c>
      <c r="BW94" s="100">
        <f>Hours!BW94*$F94*$H94</f>
        <v>0</v>
      </c>
      <c r="BX94" s="100">
        <f>Hours!BX94*$F94*$H94</f>
        <v>0</v>
      </c>
      <c r="BY94" s="100">
        <f>Hours!BY94*$F94*$H94</f>
        <v>0</v>
      </c>
      <c r="BZ94" s="100">
        <f>Hours!BZ94*$F94*$H94</f>
        <v>0</v>
      </c>
      <c r="CA94" s="100">
        <f>Hours!CA94*$F94*$H94</f>
        <v>0</v>
      </c>
      <c r="CB94" s="100">
        <f>Hours!CB94*$F94*$H94</f>
        <v>0</v>
      </c>
      <c r="CC94" s="100">
        <f>Hours!CC94*$F94*$H94</f>
        <v>0</v>
      </c>
      <c r="CD94" s="100">
        <f>Hours!CD94*$F94*$H94</f>
        <v>0</v>
      </c>
      <c r="CE94" s="100">
        <f>Hours!CE94*$F94*$H94</f>
        <v>0</v>
      </c>
    </row>
    <row r="95" spans="2:83" x14ac:dyDescent="0.25">
      <c r="B95" s="307"/>
      <c r="C95" s="3" t="s">
        <v>79</v>
      </c>
      <c r="E95" s="35"/>
      <c r="F95" s="64"/>
      <c r="G95" s="228"/>
      <c r="H95" s="229"/>
      <c r="I95" s="17"/>
      <c r="J95" s="17"/>
      <c r="K95" s="17"/>
      <c r="L95" s="17"/>
      <c r="M95" s="17"/>
      <c r="N95" s="17"/>
      <c r="O95" s="17"/>
      <c r="P95" s="17"/>
      <c r="Q95" s="17"/>
      <c r="R95" s="17"/>
      <c r="S95" s="17"/>
      <c r="T95" s="17"/>
      <c r="U95" s="17"/>
      <c r="V95" s="17"/>
      <c r="W95" s="26">
        <f t="shared" ref="W95:CE95" ca="1" si="102">SUM(W92:W94)</f>
        <v>0</v>
      </c>
      <c r="X95" s="26">
        <f t="shared" ca="1" si="102"/>
        <v>0</v>
      </c>
      <c r="Y95" s="26">
        <f t="shared" ca="1" si="102"/>
        <v>0</v>
      </c>
      <c r="Z95" s="26">
        <f t="shared" ca="1" si="102"/>
        <v>0</v>
      </c>
      <c r="AA95" s="26">
        <f t="shared" ca="1" si="102"/>
        <v>0</v>
      </c>
      <c r="AB95" s="26">
        <f t="shared" ca="1" si="102"/>
        <v>0</v>
      </c>
      <c r="AC95" s="26">
        <f t="shared" ca="1" si="102"/>
        <v>0</v>
      </c>
      <c r="AD95" s="26">
        <f t="shared" ca="1" si="102"/>
        <v>0</v>
      </c>
      <c r="AE95" s="26">
        <f t="shared" ca="1" si="102"/>
        <v>0</v>
      </c>
      <c r="AF95" s="26">
        <f t="shared" ca="1" si="102"/>
        <v>0</v>
      </c>
      <c r="AG95" s="26">
        <f t="shared" ca="1" si="102"/>
        <v>0</v>
      </c>
      <c r="AH95" s="26">
        <f t="shared" ca="1" si="102"/>
        <v>0</v>
      </c>
      <c r="AI95" s="26">
        <f t="shared" ca="1" si="102"/>
        <v>0</v>
      </c>
      <c r="AJ95" s="26">
        <f t="shared" ca="1" si="102"/>
        <v>0</v>
      </c>
      <c r="AK95" s="26">
        <f t="shared" ca="1" si="102"/>
        <v>0</v>
      </c>
      <c r="AL95" s="26">
        <f t="shared" ca="1" si="102"/>
        <v>0</v>
      </c>
      <c r="AM95" s="26">
        <f t="shared" ca="1" si="102"/>
        <v>0</v>
      </c>
      <c r="AN95" s="26">
        <f t="shared" ca="1" si="102"/>
        <v>0</v>
      </c>
      <c r="AO95" s="26">
        <f t="shared" ca="1" si="102"/>
        <v>0</v>
      </c>
      <c r="AP95" s="26">
        <f t="shared" ca="1" si="102"/>
        <v>0</v>
      </c>
      <c r="AQ95" s="26">
        <f t="shared" ca="1" si="102"/>
        <v>0</v>
      </c>
      <c r="AR95" s="26">
        <f t="shared" ca="1" si="102"/>
        <v>0</v>
      </c>
      <c r="AS95" s="26">
        <f t="shared" ca="1" si="102"/>
        <v>0</v>
      </c>
      <c r="AT95" s="26">
        <f t="shared" ca="1" si="102"/>
        <v>0</v>
      </c>
      <c r="AU95" s="26">
        <f t="shared" si="102"/>
        <v>0</v>
      </c>
      <c r="AV95" s="26">
        <f t="shared" si="102"/>
        <v>0</v>
      </c>
      <c r="AW95" s="26">
        <f t="shared" si="102"/>
        <v>0</v>
      </c>
      <c r="AX95" s="26">
        <f t="shared" si="102"/>
        <v>0</v>
      </c>
      <c r="AY95" s="26">
        <f t="shared" si="102"/>
        <v>0</v>
      </c>
      <c r="AZ95" s="26">
        <f t="shared" si="102"/>
        <v>0</v>
      </c>
      <c r="BA95" s="26">
        <f t="shared" si="102"/>
        <v>0</v>
      </c>
      <c r="BB95" s="26">
        <f t="shared" si="102"/>
        <v>0</v>
      </c>
      <c r="BC95" s="26">
        <f t="shared" si="102"/>
        <v>0</v>
      </c>
      <c r="BD95" s="26">
        <f t="shared" si="102"/>
        <v>0</v>
      </c>
      <c r="BE95" s="26">
        <f t="shared" si="102"/>
        <v>0</v>
      </c>
      <c r="BF95" s="26">
        <f t="shared" si="102"/>
        <v>0</v>
      </c>
      <c r="BG95" s="26">
        <f t="shared" si="102"/>
        <v>0</v>
      </c>
      <c r="BH95" s="26">
        <f t="shared" si="102"/>
        <v>0</v>
      </c>
      <c r="BI95" s="26">
        <f t="shared" si="102"/>
        <v>0</v>
      </c>
      <c r="BJ95" s="26">
        <f t="shared" si="102"/>
        <v>0</v>
      </c>
      <c r="BK95" s="26">
        <f t="shared" si="102"/>
        <v>0</v>
      </c>
      <c r="BL95" s="26">
        <f t="shared" si="102"/>
        <v>0</v>
      </c>
      <c r="BM95" s="26">
        <f t="shared" si="102"/>
        <v>0</v>
      </c>
      <c r="BN95" s="26">
        <f t="shared" si="102"/>
        <v>0</v>
      </c>
      <c r="BO95" s="26">
        <f t="shared" si="102"/>
        <v>0</v>
      </c>
      <c r="BP95" s="26">
        <f t="shared" si="102"/>
        <v>0</v>
      </c>
      <c r="BQ95" s="26">
        <f t="shared" si="102"/>
        <v>0</v>
      </c>
      <c r="BR95" s="26">
        <f t="shared" si="102"/>
        <v>0</v>
      </c>
      <c r="BS95" s="26">
        <f t="shared" si="102"/>
        <v>0</v>
      </c>
      <c r="BT95" s="26">
        <f t="shared" si="102"/>
        <v>0</v>
      </c>
      <c r="BU95" s="26">
        <f t="shared" si="102"/>
        <v>0</v>
      </c>
      <c r="BV95" s="26">
        <f t="shared" si="102"/>
        <v>0</v>
      </c>
      <c r="BW95" s="26">
        <f t="shared" si="102"/>
        <v>0</v>
      </c>
      <c r="BX95" s="26">
        <f t="shared" si="102"/>
        <v>0</v>
      </c>
      <c r="BY95" s="26">
        <f t="shared" si="102"/>
        <v>0</v>
      </c>
      <c r="BZ95" s="26">
        <f t="shared" si="102"/>
        <v>0</v>
      </c>
      <c r="CA95" s="26">
        <f t="shared" si="102"/>
        <v>0</v>
      </c>
      <c r="CB95" s="26">
        <f t="shared" si="102"/>
        <v>0</v>
      </c>
      <c r="CC95" s="26">
        <f t="shared" si="102"/>
        <v>0</v>
      </c>
      <c r="CD95" s="26">
        <f t="shared" si="102"/>
        <v>0</v>
      </c>
      <c r="CE95" s="26">
        <f t="shared" si="102"/>
        <v>0</v>
      </c>
    </row>
    <row r="96" spans="2:83" x14ac:dyDescent="0.25">
      <c r="B96" s="307" t="s">
        <v>5</v>
      </c>
      <c r="C96" s="54" t="s">
        <v>24</v>
      </c>
      <c r="E96" s="35"/>
      <c r="F96" s="64"/>
      <c r="G96" s="228">
        <f t="shared" si="101"/>
        <v>1.1000000000000001</v>
      </c>
      <c r="H96" s="229"/>
      <c r="W96" s="100"/>
      <c r="X96" s="100"/>
      <c r="Y96" s="100"/>
      <c r="Z96" s="100"/>
      <c r="AA96" s="100"/>
      <c r="AB96" s="100"/>
      <c r="AC96" s="100"/>
      <c r="AD96" s="100"/>
      <c r="AE96" s="100"/>
      <c r="AF96" s="100"/>
      <c r="AG96" s="100"/>
      <c r="AH96" s="100"/>
      <c r="AI96" s="100"/>
      <c r="AJ96" s="100"/>
      <c r="AK96" s="100"/>
      <c r="AL96" s="100"/>
      <c r="AM96" s="100"/>
      <c r="AN96" s="100"/>
      <c r="AO96" s="100"/>
      <c r="AP96" s="225">
        <f ca="1">Hours!AP96*AP105*$G96</f>
        <v>5.2372235519999998E-2</v>
      </c>
      <c r="AQ96" s="225">
        <f ca="1">Hours!AQ96*AQ105*$G96</f>
        <v>0.11367970913109424</v>
      </c>
      <c r="AR96" s="225">
        <f ca="1">Hours!AR96*AR105*$G96</f>
        <v>0.1877382768305067</v>
      </c>
      <c r="AS96" s="225">
        <f ca="1">Hours!AS96*AS105*$G96</f>
        <v>0.25877072282336039</v>
      </c>
      <c r="AT96" s="225">
        <f ca="1">Hours!AT96*AT105*$G96</f>
        <v>0.36719265508801507</v>
      </c>
      <c r="AU96" s="225">
        <f>Hours!AU96*AU105*$G96</f>
        <v>0</v>
      </c>
      <c r="AV96" s="225">
        <f>Hours!AV96*AV105*$G96</f>
        <v>0</v>
      </c>
      <c r="AW96" s="225">
        <f>Hours!AW96*AW105*$G96</f>
        <v>0</v>
      </c>
      <c r="AX96" s="225">
        <f>Hours!AX96*AX105*$H96</f>
        <v>0</v>
      </c>
      <c r="AY96" s="225">
        <f>Hours!AY96*AY105*$H96</f>
        <v>0</v>
      </c>
      <c r="AZ96" s="225">
        <f>Hours!AZ96*AZ105*$H96</f>
        <v>0</v>
      </c>
      <c r="BA96" s="225">
        <f>Hours!BA96*BA105*$H96</f>
        <v>0</v>
      </c>
      <c r="BB96" s="225">
        <f>Hours!BB96*BB105*$H96</f>
        <v>0</v>
      </c>
      <c r="BC96" s="225">
        <f>Hours!BC96*BC105*$H96</f>
        <v>0</v>
      </c>
      <c r="BD96" s="225">
        <f>Hours!BD96*BD105*$H96</f>
        <v>0</v>
      </c>
      <c r="BE96" s="225">
        <f>Hours!BE96*BE105*$H96</f>
        <v>0</v>
      </c>
      <c r="BF96" s="225">
        <f>Hours!BF96*BF105*$H96</f>
        <v>0</v>
      </c>
      <c r="BG96" s="225">
        <f>Hours!BG96*BG105*$H96</f>
        <v>0</v>
      </c>
      <c r="BH96" s="225">
        <f>Hours!BH96*BH105*$H96</f>
        <v>0</v>
      </c>
      <c r="BI96" s="225">
        <f>Hours!BI96*BI105*$H96</f>
        <v>0</v>
      </c>
      <c r="BJ96" s="225">
        <f>Hours!BJ96*BJ105*$H96</f>
        <v>0</v>
      </c>
      <c r="BK96" s="225">
        <f>Hours!BK96*BK105*$H96</f>
        <v>0</v>
      </c>
      <c r="BL96" s="225">
        <f>Hours!BL96*BL105*$H96</f>
        <v>0</v>
      </c>
      <c r="BM96" s="225">
        <f>Hours!BM96*BM105*$H96</f>
        <v>0</v>
      </c>
      <c r="BN96" s="225">
        <f>Hours!BN96*BN105*$H96</f>
        <v>0</v>
      </c>
      <c r="BO96" s="225">
        <f>Hours!BO96*BO105*$H96</f>
        <v>0</v>
      </c>
      <c r="BP96" s="225">
        <f>Hours!BP96*BP105*$H96</f>
        <v>0</v>
      </c>
      <c r="BQ96" s="225">
        <f>Hours!BQ96*BQ105*$H96</f>
        <v>0</v>
      </c>
      <c r="BR96" s="225">
        <f>Hours!BR96*BR105*$H96</f>
        <v>0</v>
      </c>
      <c r="BS96" s="225">
        <f>Hours!BS96*BS105*$H96</f>
        <v>0</v>
      </c>
      <c r="BT96" s="225">
        <f>Hours!BT96*BT105*$H96</f>
        <v>0</v>
      </c>
      <c r="BU96" s="225">
        <f>Hours!BU96*BU105*$H96</f>
        <v>0</v>
      </c>
      <c r="BV96" s="225">
        <f>Hours!BV96*BV105*$H96</f>
        <v>0</v>
      </c>
      <c r="BW96" s="225">
        <f>Hours!BW96*BW105*$H96</f>
        <v>0</v>
      </c>
      <c r="BX96" s="225">
        <f>Hours!BX96*BX105*$H96</f>
        <v>0</v>
      </c>
      <c r="BY96" s="225">
        <f>Hours!BY96*BY105*$H96</f>
        <v>0</v>
      </c>
      <c r="BZ96" s="225">
        <f>Hours!BZ96*BZ105*$H96</f>
        <v>0</v>
      </c>
      <c r="CA96" s="225">
        <f>Hours!CA96*CA105*$H96</f>
        <v>0</v>
      </c>
      <c r="CB96" s="225">
        <f>Hours!CB96*CB105*$H96</f>
        <v>0</v>
      </c>
      <c r="CC96" s="225">
        <f>Hours!CC96*CC105*$H96</f>
        <v>0</v>
      </c>
      <c r="CD96" s="225">
        <f>Hours!CD96*CD105*$H96</f>
        <v>0</v>
      </c>
      <c r="CE96" s="225">
        <f>Hours!CE96*CE105*$H96</f>
        <v>0</v>
      </c>
    </row>
    <row r="97" spans="2:83" x14ac:dyDescent="0.25">
      <c r="B97" s="307"/>
      <c r="C97" s="54" t="s">
        <v>25</v>
      </c>
      <c r="E97" s="35"/>
      <c r="F97" s="64"/>
      <c r="G97" s="228">
        <f t="shared" si="101"/>
        <v>1.1000000000000001</v>
      </c>
      <c r="H97" s="229"/>
      <c r="W97" s="100"/>
      <c r="X97" s="100"/>
      <c r="Y97" s="100"/>
      <c r="Z97" s="100"/>
      <c r="AA97" s="100"/>
      <c r="AB97" s="100"/>
      <c r="AC97" s="100"/>
      <c r="AD97" s="100"/>
      <c r="AE97" s="100"/>
      <c r="AF97" s="100"/>
      <c r="AG97" s="100"/>
      <c r="AH97" s="100"/>
      <c r="AI97" s="100"/>
      <c r="AJ97" s="100"/>
      <c r="AK97" s="100"/>
      <c r="AL97" s="100"/>
      <c r="AM97" s="100"/>
      <c r="AN97" s="100"/>
      <c r="AO97" s="100"/>
      <c r="AP97" s="225">
        <f ca="1">Hours!AP97*AP106*$G97</f>
        <v>1.9425255464999996E-2</v>
      </c>
      <c r="AQ97" s="225">
        <f ca="1">Hours!AQ97*AQ106*$G97</f>
        <v>4.7077953542648286E-2</v>
      </c>
      <c r="AR97" s="225">
        <f ca="1">Hours!AR97*AR106*$G97</f>
        <v>9.3664647016391142E-2</v>
      </c>
      <c r="AS97" s="225">
        <f ca="1">Hours!AS97*AS106*$G97</f>
        <v>0.15208359748077785</v>
      </c>
      <c r="AT97" s="225">
        <f ca="1">Hours!AT97*AT106*$G97</f>
        <v>0.27737297467026389</v>
      </c>
      <c r="AU97" s="225">
        <f>Hours!AU97*AU106*$G97</f>
        <v>0</v>
      </c>
      <c r="AV97" s="225">
        <f>Hours!AV97*AV106*$G97</f>
        <v>0</v>
      </c>
      <c r="AW97" s="225">
        <f>Hours!AW97*AW106*$G97</f>
        <v>0</v>
      </c>
      <c r="AX97" s="225">
        <f>Hours!AX97*AX106*$H97</f>
        <v>0</v>
      </c>
      <c r="AY97" s="225">
        <f>Hours!AY97*AY106*$H97</f>
        <v>0</v>
      </c>
      <c r="AZ97" s="225">
        <f>Hours!AZ97*AZ106*$H97</f>
        <v>0</v>
      </c>
      <c r="BA97" s="225">
        <f>Hours!BA97*BA106*$H97</f>
        <v>0</v>
      </c>
      <c r="BB97" s="225">
        <f>Hours!BB97*BB106*$H97</f>
        <v>0</v>
      </c>
      <c r="BC97" s="225">
        <f>Hours!BC97*BC106*$H97</f>
        <v>0</v>
      </c>
      <c r="BD97" s="225">
        <f>Hours!BD97*BD106*$H97</f>
        <v>0</v>
      </c>
      <c r="BE97" s="225">
        <f>Hours!BE97*BE106*$H97</f>
        <v>0</v>
      </c>
      <c r="BF97" s="225">
        <f>Hours!BF97*BF106*$H97</f>
        <v>0</v>
      </c>
      <c r="BG97" s="225">
        <f>Hours!BG97*BG106*$H97</f>
        <v>0</v>
      </c>
      <c r="BH97" s="225">
        <f>Hours!BH97*BH106*$H97</f>
        <v>0</v>
      </c>
      <c r="BI97" s="225">
        <f>Hours!BI97*BI106*$H97</f>
        <v>0</v>
      </c>
      <c r="BJ97" s="225">
        <f>Hours!BJ97*BJ106*$H97</f>
        <v>0</v>
      </c>
      <c r="BK97" s="225">
        <f>Hours!BK97*BK106*$H97</f>
        <v>0</v>
      </c>
      <c r="BL97" s="225">
        <f>Hours!BL97*BL106*$H97</f>
        <v>0</v>
      </c>
      <c r="BM97" s="225">
        <f>Hours!BM97*BM106*$H97</f>
        <v>0</v>
      </c>
      <c r="BN97" s="225">
        <f>Hours!BN97*BN106*$H97</f>
        <v>0</v>
      </c>
      <c r="BO97" s="225">
        <f>Hours!BO97*BO106*$H97</f>
        <v>0</v>
      </c>
      <c r="BP97" s="225">
        <f>Hours!BP97*BP106*$H97</f>
        <v>0</v>
      </c>
      <c r="BQ97" s="225">
        <f>Hours!BQ97*BQ106*$H97</f>
        <v>0</v>
      </c>
      <c r="BR97" s="225">
        <f>Hours!BR97*BR106*$H97</f>
        <v>0</v>
      </c>
      <c r="BS97" s="225">
        <f>Hours!BS97*BS106*$H97</f>
        <v>0</v>
      </c>
      <c r="BT97" s="225">
        <f>Hours!BT97*BT106*$H97</f>
        <v>0</v>
      </c>
      <c r="BU97" s="225">
        <f>Hours!BU97*BU106*$H97</f>
        <v>0</v>
      </c>
      <c r="BV97" s="225">
        <f>Hours!BV97*BV106*$H97</f>
        <v>0</v>
      </c>
      <c r="BW97" s="225">
        <f>Hours!BW97*BW106*$H97</f>
        <v>0</v>
      </c>
      <c r="BX97" s="225">
        <f>Hours!BX97*BX106*$H97</f>
        <v>0</v>
      </c>
      <c r="BY97" s="225">
        <f>Hours!BY97*BY106*$H97</f>
        <v>0</v>
      </c>
      <c r="BZ97" s="225">
        <f>Hours!BZ97*BZ106*$H97</f>
        <v>0</v>
      </c>
      <c r="CA97" s="225">
        <f>Hours!CA97*CA106*$H97</f>
        <v>0</v>
      </c>
      <c r="CB97" s="225">
        <f>Hours!CB97*CB106*$H97</f>
        <v>0</v>
      </c>
      <c r="CC97" s="225">
        <f>Hours!CC97*CC106*$H97</f>
        <v>0</v>
      </c>
      <c r="CD97" s="225">
        <f>Hours!CD97*CD106*$H97</f>
        <v>0</v>
      </c>
      <c r="CE97" s="225">
        <f>Hours!CE97*CE106*$H97</f>
        <v>0</v>
      </c>
    </row>
    <row r="98" spans="2:83" x14ac:dyDescent="0.25">
      <c r="B98" s="307"/>
      <c r="C98" s="3" t="s">
        <v>80</v>
      </c>
      <c r="E98" s="35"/>
      <c r="F98" s="64"/>
      <c r="G98" s="228"/>
      <c r="H98" s="229"/>
      <c r="W98" s="26">
        <f>W96+W97</f>
        <v>0</v>
      </c>
      <c r="X98" s="26">
        <f t="shared" ref="X98:CE98" si="103">X96+X97</f>
        <v>0</v>
      </c>
      <c r="Y98" s="26">
        <f t="shared" si="103"/>
        <v>0</v>
      </c>
      <c r="Z98" s="26">
        <f t="shared" si="103"/>
        <v>0</v>
      </c>
      <c r="AA98" s="26">
        <f t="shared" si="103"/>
        <v>0</v>
      </c>
      <c r="AB98" s="26">
        <f t="shared" si="103"/>
        <v>0</v>
      </c>
      <c r="AC98" s="26">
        <f t="shared" si="103"/>
        <v>0</v>
      </c>
      <c r="AD98" s="26">
        <f t="shared" si="103"/>
        <v>0</v>
      </c>
      <c r="AE98" s="26">
        <f t="shared" si="103"/>
        <v>0</v>
      </c>
      <c r="AF98" s="26">
        <f t="shared" si="103"/>
        <v>0</v>
      </c>
      <c r="AG98" s="26">
        <f t="shared" si="103"/>
        <v>0</v>
      </c>
      <c r="AH98" s="26">
        <f t="shared" si="103"/>
        <v>0</v>
      </c>
      <c r="AI98" s="26">
        <f t="shared" si="103"/>
        <v>0</v>
      </c>
      <c r="AJ98" s="26">
        <f t="shared" si="103"/>
        <v>0</v>
      </c>
      <c r="AK98" s="26">
        <f t="shared" si="103"/>
        <v>0</v>
      </c>
      <c r="AL98" s="26">
        <f t="shared" si="103"/>
        <v>0</v>
      </c>
      <c r="AM98" s="26">
        <f t="shared" si="103"/>
        <v>0</v>
      </c>
      <c r="AN98" s="26">
        <f t="shared" si="103"/>
        <v>0</v>
      </c>
      <c r="AO98" s="26">
        <f t="shared" si="103"/>
        <v>0</v>
      </c>
      <c r="AP98" s="26">
        <f t="shared" ca="1" si="103"/>
        <v>7.179749098499999E-2</v>
      </c>
      <c r="AQ98" s="26">
        <f t="shared" ca="1" si="103"/>
        <v>0.16075766267374253</v>
      </c>
      <c r="AR98" s="26">
        <f t="shared" ca="1" si="103"/>
        <v>0.28140292384689786</v>
      </c>
      <c r="AS98" s="26">
        <f t="shared" ca="1" si="103"/>
        <v>0.41085432030413827</v>
      </c>
      <c r="AT98" s="26">
        <f t="shared" ca="1" si="103"/>
        <v>0.64456562975827891</v>
      </c>
      <c r="AU98" s="26">
        <f t="shared" si="103"/>
        <v>0</v>
      </c>
      <c r="AV98" s="26">
        <f t="shared" si="103"/>
        <v>0</v>
      </c>
      <c r="AW98" s="26">
        <f t="shared" si="103"/>
        <v>0</v>
      </c>
      <c r="AX98" s="26">
        <f t="shared" si="103"/>
        <v>0</v>
      </c>
      <c r="AY98" s="26">
        <f t="shared" si="103"/>
        <v>0</v>
      </c>
      <c r="AZ98" s="26">
        <f t="shared" si="103"/>
        <v>0</v>
      </c>
      <c r="BA98" s="26">
        <f t="shared" si="103"/>
        <v>0</v>
      </c>
      <c r="BB98" s="26">
        <f t="shared" si="103"/>
        <v>0</v>
      </c>
      <c r="BC98" s="26">
        <f t="shared" si="103"/>
        <v>0</v>
      </c>
      <c r="BD98" s="26">
        <f t="shared" si="103"/>
        <v>0</v>
      </c>
      <c r="BE98" s="26">
        <f t="shared" si="103"/>
        <v>0</v>
      </c>
      <c r="BF98" s="26">
        <f t="shared" si="103"/>
        <v>0</v>
      </c>
      <c r="BG98" s="26">
        <f t="shared" si="103"/>
        <v>0</v>
      </c>
      <c r="BH98" s="26">
        <f t="shared" si="103"/>
        <v>0</v>
      </c>
      <c r="BI98" s="26">
        <f t="shared" si="103"/>
        <v>0</v>
      </c>
      <c r="BJ98" s="26">
        <f t="shared" si="103"/>
        <v>0</v>
      </c>
      <c r="BK98" s="26">
        <f t="shared" si="103"/>
        <v>0</v>
      </c>
      <c r="BL98" s="26">
        <f t="shared" si="103"/>
        <v>0</v>
      </c>
      <c r="BM98" s="26">
        <f t="shared" si="103"/>
        <v>0</v>
      </c>
      <c r="BN98" s="26">
        <f t="shared" si="103"/>
        <v>0</v>
      </c>
      <c r="BO98" s="26">
        <f t="shared" si="103"/>
        <v>0</v>
      </c>
      <c r="BP98" s="26">
        <f t="shared" si="103"/>
        <v>0</v>
      </c>
      <c r="BQ98" s="26">
        <f t="shared" si="103"/>
        <v>0</v>
      </c>
      <c r="BR98" s="26">
        <f t="shared" si="103"/>
        <v>0</v>
      </c>
      <c r="BS98" s="26">
        <f t="shared" si="103"/>
        <v>0</v>
      </c>
      <c r="BT98" s="26">
        <f t="shared" si="103"/>
        <v>0</v>
      </c>
      <c r="BU98" s="26">
        <f t="shared" si="103"/>
        <v>0</v>
      </c>
      <c r="BV98" s="26">
        <f t="shared" si="103"/>
        <v>0</v>
      </c>
      <c r="BW98" s="26">
        <f t="shared" si="103"/>
        <v>0</v>
      </c>
      <c r="BX98" s="26">
        <f t="shared" si="103"/>
        <v>0</v>
      </c>
      <c r="BY98" s="26">
        <f t="shared" si="103"/>
        <v>0</v>
      </c>
      <c r="BZ98" s="26">
        <f t="shared" si="103"/>
        <v>0</v>
      </c>
      <c r="CA98" s="26">
        <f t="shared" si="103"/>
        <v>0</v>
      </c>
      <c r="CB98" s="26">
        <f t="shared" si="103"/>
        <v>0</v>
      </c>
      <c r="CC98" s="26">
        <f t="shared" si="103"/>
        <v>0</v>
      </c>
      <c r="CD98" s="26">
        <f t="shared" si="103"/>
        <v>0</v>
      </c>
      <c r="CE98" s="26">
        <f t="shared" si="103"/>
        <v>0</v>
      </c>
    </row>
    <row r="99" spans="2:83" s="207" customFormat="1" x14ac:dyDescent="0.25">
      <c r="B99" s="329"/>
      <c r="C99" s="209" t="s">
        <v>36</v>
      </c>
      <c r="E99" s="35">
        <f t="shared" ref="E99:E100" si="104">E149</f>
        <v>54</v>
      </c>
      <c r="F99" s="64"/>
      <c r="G99" s="228">
        <f t="shared" ref="G99" si="105">G149</f>
        <v>1</v>
      </c>
      <c r="H99" s="229"/>
      <c r="I99" s="210"/>
      <c r="J99" s="210"/>
      <c r="K99" s="210"/>
      <c r="L99" s="210"/>
      <c r="M99" s="210"/>
      <c r="N99" s="210"/>
      <c r="O99" s="210"/>
      <c r="P99" s="210"/>
      <c r="Q99" s="210"/>
      <c r="R99" s="210"/>
      <c r="S99" s="210"/>
      <c r="T99" s="210"/>
      <c r="U99" s="210"/>
      <c r="V99" s="210"/>
      <c r="W99" s="100">
        <f ca="1">Hours!W99*$E99*$G99</f>
        <v>0</v>
      </c>
      <c r="X99" s="100">
        <f ca="1">Hours!X99*$E99*$G99</f>
        <v>0</v>
      </c>
      <c r="Y99" s="100">
        <f ca="1">Hours!Y99*$E99*$G99</f>
        <v>0</v>
      </c>
      <c r="Z99" s="100">
        <f ca="1">Hours!Z99*$E99*$G99</f>
        <v>0</v>
      </c>
      <c r="AA99" s="100">
        <f ca="1">Hours!AA99*$E99*$G99</f>
        <v>0</v>
      </c>
      <c r="AB99" s="100">
        <f ca="1">Hours!AB99*$E99*$G99</f>
        <v>0</v>
      </c>
      <c r="AC99" s="100">
        <f ca="1">Hours!AC99*$E99*$G99</f>
        <v>0</v>
      </c>
      <c r="AD99" s="100">
        <f ca="1">Hours!AD99*$E99*$G99</f>
        <v>0</v>
      </c>
      <c r="AE99" s="100">
        <f ca="1">Hours!AE99*$E99*$G99</f>
        <v>0</v>
      </c>
      <c r="AF99" s="100">
        <f ca="1">Hours!AF99*$E99*$G99</f>
        <v>0</v>
      </c>
      <c r="AG99" s="100">
        <f ca="1">Hours!AG99*$E99*$G99</f>
        <v>0</v>
      </c>
      <c r="AH99" s="100">
        <f ca="1">Hours!AH99*$E99*$G99</f>
        <v>0</v>
      </c>
      <c r="AI99" s="100">
        <f ca="1">Hours!AI99*$E99*$G99</f>
        <v>0</v>
      </c>
      <c r="AJ99" s="100">
        <f ca="1">Hours!AJ99*$E99*$G99</f>
        <v>0</v>
      </c>
      <c r="AK99" s="100">
        <f ca="1">Hours!AK99*$E99*$G99</f>
        <v>0</v>
      </c>
      <c r="AL99" s="100">
        <f ca="1">Hours!AL99*$E99*$G99</f>
        <v>0</v>
      </c>
      <c r="AM99" s="100">
        <f ca="1">Hours!AM99*$E99*$G99</f>
        <v>0</v>
      </c>
      <c r="AN99" s="100">
        <f ca="1">Hours!AN99*$E99*$G99</f>
        <v>0</v>
      </c>
      <c r="AO99" s="100">
        <f ca="1">Hours!AO99*$E99*$G99</f>
        <v>0</v>
      </c>
      <c r="AP99" s="100">
        <f ca="1">Hours!AP99*$E99*$G99</f>
        <v>1.8224999999999998</v>
      </c>
      <c r="AQ99" s="100">
        <f ca="1">Hours!AQ99*$E99*$G99</f>
        <v>4.5360000000000005</v>
      </c>
      <c r="AR99" s="100">
        <f ca="1">Hours!AR99*$E99*$G99</f>
        <v>7.2089999999999987</v>
      </c>
      <c r="AS99" s="100">
        <f ca="1">Hours!AS99*$E99*$G99</f>
        <v>10.242000000000001</v>
      </c>
      <c r="AT99" s="100">
        <f ca="1">Hours!AT99*$E99*$G99</f>
        <v>12.937499999999998</v>
      </c>
      <c r="AU99" s="100">
        <f>Hours!AU99*$E99*$G99</f>
        <v>0</v>
      </c>
      <c r="AV99" s="100">
        <f>Hours!AV99*$E99*$G99</f>
        <v>0</v>
      </c>
      <c r="AW99" s="100">
        <f>Hours!AW99*$E99*$G99</f>
        <v>0</v>
      </c>
      <c r="AX99" s="230">
        <f>Hours!AX99*(2*$E99/3+$F99/3)*(2*$G99/3+$H99/3)</f>
        <v>0</v>
      </c>
      <c r="AY99" s="230">
        <f>Hours!AY99*($E99/3+2*$F99/3)*($G99/3+2*$H99/3)</f>
        <v>0</v>
      </c>
      <c r="AZ99" s="100">
        <f>Hours!AZ99*$F99*$H99</f>
        <v>0</v>
      </c>
      <c r="BA99" s="100">
        <f>Hours!BA99*$F99*$H99</f>
        <v>0</v>
      </c>
      <c r="BB99" s="100">
        <f>Hours!BB99*$F99*$H99</f>
        <v>0</v>
      </c>
      <c r="BC99" s="100">
        <f>Hours!BC99*$F99*$H99</f>
        <v>0</v>
      </c>
      <c r="BD99" s="100">
        <f>Hours!BD99*$F99*$H99</f>
        <v>0</v>
      </c>
      <c r="BE99" s="100">
        <f>Hours!BE99*$F99*$H99</f>
        <v>0</v>
      </c>
      <c r="BF99" s="100">
        <f>Hours!BF99*$F99*$H99</f>
        <v>0</v>
      </c>
      <c r="BG99" s="100">
        <f>Hours!BG99*$F99*$H99</f>
        <v>0</v>
      </c>
      <c r="BH99" s="100">
        <f>Hours!BH99*$F99*$H99</f>
        <v>0</v>
      </c>
      <c r="BI99" s="100">
        <f>Hours!BI99*$F99*$H99</f>
        <v>0</v>
      </c>
      <c r="BJ99" s="100">
        <f>Hours!BJ99*$F99*$H99</f>
        <v>0</v>
      </c>
      <c r="BK99" s="100">
        <f>Hours!BK99*$F99*$H99</f>
        <v>0</v>
      </c>
      <c r="BL99" s="100">
        <f>Hours!BL99*$F99*$H99</f>
        <v>0</v>
      </c>
      <c r="BM99" s="100">
        <f>Hours!BM99*$F99*$H99</f>
        <v>0</v>
      </c>
      <c r="BN99" s="100">
        <f>Hours!BN99*$F99*$H99</f>
        <v>0</v>
      </c>
      <c r="BO99" s="100">
        <f>Hours!BO99*$F99*$H99</f>
        <v>0</v>
      </c>
      <c r="BP99" s="100">
        <f>Hours!BP99*$F99*$H99</f>
        <v>0</v>
      </c>
      <c r="BQ99" s="100">
        <f>Hours!BQ99*$F99*$H99</f>
        <v>0</v>
      </c>
      <c r="BR99" s="100">
        <f>Hours!BR99*$F99*$H99</f>
        <v>0</v>
      </c>
      <c r="BS99" s="100">
        <f>Hours!BS99*$F99*$H99</f>
        <v>0</v>
      </c>
      <c r="BT99" s="100">
        <f>Hours!BT99*$F99*$H99</f>
        <v>0</v>
      </c>
      <c r="BU99" s="100">
        <f>Hours!BU99*$F99*$H99</f>
        <v>0</v>
      </c>
      <c r="BV99" s="100">
        <f>Hours!BV99*$F99*$H99</f>
        <v>0</v>
      </c>
      <c r="BW99" s="100">
        <f>Hours!BW99*$F99*$H99</f>
        <v>0</v>
      </c>
      <c r="BX99" s="100">
        <f>Hours!BX99*$F99*$H99</f>
        <v>0</v>
      </c>
      <c r="BY99" s="100">
        <f>Hours!BY99*$F99*$H99</f>
        <v>0</v>
      </c>
      <c r="BZ99" s="100">
        <f>Hours!BZ99*$F99*$H99</f>
        <v>0</v>
      </c>
      <c r="CA99" s="100">
        <f>Hours!CA99*$F99*$H99</f>
        <v>0</v>
      </c>
      <c r="CB99" s="100">
        <f>Hours!CB99*$F99*$H99</f>
        <v>0</v>
      </c>
      <c r="CC99" s="100">
        <f>Hours!CC99*$F99*$H99</f>
        <v>0</v>
      </c>
      <c r="CD99" s="100">
        <f>Hours!CD99*$F99*$H99</f>
        <v>0</v>
      </c>
      <c r="CE99" s="100">
        <f>Hours!CE99*$F99*$H99</f>
        <v>0</v>
      </c>
    </row>
    <row r="100" spans="2:83" s="207" customFormat="1" x14ac:dyDescent="0.25">
      <c r="B100" s="329"/>
      <c r="C100" s="209" t="s">
        <v>37</v>
      </c>
      <c r="E100" s="35">
        <f t="shared" si="104"/>
        <v>36</v>
      </c>
      <c r="F100" s="64"/>
      <c r="G100" s="228">
        <f t="shared" ref="G100" si="106">G150</f>
        <v>1.03</v>
      </c>
      <c r="H100" s="229"/>
      <c r="I100" s="210"/>
      <c r="J100" s="210"/>
      <c r="K100" s="210"/>
      <c r="L100" s="210"/>
      <c r="M100" s="210"/>
      <c r="N100" s="210"/>
      <c r="O100" s="210"/>
      <c r="P100" s="210"/>
      <c r="Q100" s="210"/>
      <c r="R100" s="210"/>
      <c r="S100" s="210"/>
      <c r="T100" s="210"/>
      <c r="U100" s="210"/>
      <c r="V100" s="210"/>
      <c r="W100" s="100">
        <f ca="1">Hours!W100*$E100*$G100</f>
        <v>0</v>
      </c>
      <c r="X100" s="100">
        <f ca="1">Hours!X100*$E100*$G100</f>
        <v>0</v>
      </c>
      <c r="Y100" s="100">
        <f ca="1">Hours!Y100*$E100*$G100</f>
        <v>0</v>
      </c>
      <c r="Z100" s="100">
        <f ca="1">Hours!Z100*$E100*$G100</f>
        <v>0</v>
      </c>
      <c r="AA100" s="100">
        <f ca="1">Hours!AA100*$E100*$G100</f>
        <v>0</v>
      </c>
      <c r="AB100" s="100">
        <f ca="1">Hours!AB100*$E100*$G100</f>
        <v>0</v>
      </c>
      <c r="AC100" s="100">
        <f ca="1">Hours!AC100*$E100*$G100</f>
        <v>0</v>
      </c>
      <c r="AD100" s="100">
        <f ca="1">Hours!AD100*$E100*$G100</f>
        <v>0</v>
      </c>
      <c r="AE100" s="100">
        <f ca="1">Hours!AE100*$E100*$G100</f>
        <v>0</v>
      </c>
      <c r="AF100" s="100">
        <f ca="1">Hours!AF100*$E100*$G100</f>
        <v>0</v>
      </c>
      <c r="AG100" s="100">
        <f ca="1">Hours!AG100*$E100*$G100</f>
        <v>0</v>
      </c>
      <c r="AH100" s="100">
        <f ca="1">Hours!AH100*$E100*$G100</f>
        <v>0</v>
      </c>
      <c r="AI100" s="100">
        <f ca="1">Hours!AI100*$E100*$G100</f>
        <v>0</v>
      </c>
      <c r="AJ100" s="100">
        <f ca="1">Hours!AJ100*$E100*$G100</f>
        <v>0</v>
      </c>
      <c r="AK100" s="100">
        <f ca="1">Hours!AK100*$E100*$G100</f>
        <v>0</v>
      </c>
      <c r="AL100" s="100">
        <f ca="1">Hours!AL100*$E100*$G100</f>
        <v>0</v>
      </c>
      <c r="AM100" s="100">
        <f ca="1">Hours!AM100*$E100*$G100</f>
        <v>0</v>
      </c>
      <c r="AN100" s="100">
        <f ca="1">Hours!AN100*$E100*$G100</f>
        <v>0</v>
      </c>
      <c r="AO100" s="100">
        <f ca="1">Hours!AO100*$E100*$G100</f>
        <v>0</v>
      </c>
      <c r="AP100" s="100">
        <f ca="1">Hours!AP100*$E100*$G100</f>
        <v>0</v>
      </c>
      <c r="AQ100" s="100">
        <f ca="1">Hours!AQ100*$E100*$G100</f>
        <v>1.5017399999999999</v>
      </c>
      <c r="AR100" s="100">
        <f ca="1">Hours!AR100*$E100*$G100</f>
        <v>3.83778</v>
      </c>
      <c r="AS100" s="100">
        <f ca="1">Hours!AS100*$E100*$G100</f>
        <v>6.173820000000001</v>
      </c>
      <c r="AT100" s="100">
        <f ca="1">Hours!AT100*$E100*$G100</f>
        <v>7.3418399999999995</v>
      </c>
      <c r="AU100" s="100">
        <f>Hours!AU100*$E100*$G100</f>
        <v>0</v>
      </c>
      <c r="AV100" s="100">
        <f>Hours!AV100*$E100*$G100</f>
        <v>0</v>
      </c>
      <c r="AW100" s="100">
        <f>Hours!AW100*$E100*$G100</f>
        <v>0</v>
      </c>
      <c r="AX100" s="230">
        <f>Hours!AX100*(2*$E100/3+$F100/3)*(2*$G100/3+$H100/3)</f>
        <v>0</v>
      </c>
      <c r="AY100" s="230">
        <f>Hours!AY100*($E100/3+2*$F100/3)*($G100/3+2*$H100/3)</f>
        <v>0</v>
      </c>
      <c r="AZ100" s="100">
        <f>Hours!AZ100*$F100*$H100</f>
        <v>0</v>
      </c>
      <c r="BA100" s="100">
        <f>Hours!BA100*$F100*$H100</f>
        <v>0</v>
      </c>
      <c r="BB100" s="100">
        <f>Hours!BB100*$F100*$H100</f>
        <v>0</v>
      </c>
      <c r="BC100" s="100">
        <f>Hours!BC100*$F100*$H100</f>
        <v>0</v>
      </c>
      <c r="BD100" s="100">
        <f>Hours!BD100*$F100*$H100</f>
        <v>0</v>
      </c>
      <c r="BE100" s="100">
        <f>Hours!BE100*$F100*$H100</f>
        <v>0</v>
      </c>
      <c r="BF100" s="100">
        <f>Hours!BF100*$F100*$H100</f>
        <v>0</v>
      </c>
      <c r="BG100" s="100">
        <f>Hours!BG100*$F100*$H100</f>
        <v>0</v>
      </c>
      <c r="BH100" s="100">
        <f>Hours!BH100*$F100*$H100</f>
        <v>0</v>
      </c>
      <c r="BI100" s="100">
        <f>Hours!BI100*$F100*$H100</f>
        <v>0</v>
      </c>
      <c r="BJ100" s="100">
        <f>Hours!BJ100*$F100*$H100</f>
        <v>0</v>
      </c>
      <c r="BK100" s="100">
        <f>Hours!BK100*$F100*$H100</f>
        <v>0</v>
      </c>
      <c r="BL100" s="100">
        <f>Hours!BL100*$F100*$H100</f>
        <v>0</v>
      </c>
      <c r="BM100" s="100">
        <f>Hours!BM100*$F100*$H100</f>
        <v>0</v>
      </c>
      <c r="BN100" s="100">
        <f>Hours!BN100*$F100*$H100</f>
        <v>0</v>
      </c>
      <c r="BO100" s="100">
        <f>Hours!BO100*$F100*$H100</f>
        <v>0</v>
      </c>
      <c r="BP100" s="100">
        <f>Hours!BP100*$F100*$H100</f>
        <v>0</v>
      </c>
      <c r="BQ100" s="100">
        <f>Hours!BQ100*$F100*$H100</f>
        <v>0</v>
      </c>
      <c r="BR100" s="100">
        <f>Hours!BR100*$F100*$H100</f>
        <v>0</v>
      </c>
      <c r="BS100" s="100">
        <f>Hours!BS100*$F100*$H100</f>
        <v>0</v>
      </c>
      <c r="BT100" s="100">
        <f>Hours!BT100*$F100*$H100</f>
        <v>0</v>
      </c>
      <c r="BU100" s="100">
        <f>Hours!BU100*$F100*$H100</f>
        <v>0</v>
      </c>
      <c r="BV100" s="100">
        <f>Hours!BV100*$F100*$H100</f>
        <v>0</v>
      </c>
      <c r="BW100" s="100">
        <f>Hours!BW100*$F100*$H100</f>
        <v>0</v>
      </c>
      <c r="BX100" s="100">
        <f>Hours!BX100*$F100*$H100</f>
        <v>0</v>
      </c>
      <c r="BY100" s="100">
        <f>Hours!BY100*$F100*$H100</f>
        <v>0</v>
      </c>
      <c r="BZ100" s="100">
        <f>Hours!BZ100*$F100*$H100</f>
        <v>0</v>
      </c>
      <c r="CA100" s="100">
        <f>Hours!CA100*$F100*$H100</f>
        <v>0</v>
      </c>
      <c r="CB100" s="100">
        <f>Hours!CB100*$F100*$H100</f>
        <v>0</v>
      </c>
      <c r="CC100" s="100">
        <f>Hours!CC100*$F100*$H100</f>
        <v>0</v>
      </c>
      <c r="CD100" s="100">
        <f>Hours!CD100*$F100*$H100</f>
        <v>0</v>
      </c>
      <c r="CE100" s="100">
        <f>Hours!CE100*$F100*$H100</f>
        <v>0</v>
      </c>
    </row>
    <row r="101" spans="2:83" x14ac:dyDescent="0.25">
      <c r="B101" s="5"/>
      <c r="C101" s="3" t="s">
        <v>27</v>
      </c>
      <c r="E101" s="35"/>
      <c r="F101" s="64"/>
      <c r="G101" s="228"/>
      <c r="H101" s="229"/>
      <c r="I101" s="17"/>
      <c r="J101" s="17"/>
      <c r="K101" s="17"/>
      <c r="L101" s="17"/>
      <c r="M101" s="17"/>
      <c r="N101" s="17"/>
      <c r="O101" s="17"/>
      <c r="P101" s="17"/>
      <c r="Q101" s="17"/>
      <c r="R101" s="17"/>
      <c r="S101" s="17"/>
      <c r="T101" s="17"/>
      <c r="U101" s="17"/>
      <c r="V101" s="17"/>
      <c r="W101" s="31">
        <f ca="1">W78+W81+W88+W91+W95+W98+W99+W100</f>
        <v>84.828682339932186</v>
      </c>
      <c r="X101" s="31">
        <f t="shared" ref="X101" ca="1" si="107">X78+X81+X88+X91+X95+X98+X99+X100</f>
        <v>87.60827158907783</v>
      </c>
      <c r="Y101" s="31">
        <f t="shared" ref="Y101" ca="1" si="108">Y78+Y81+Y88+Y91+Y95+Y98+Y99+Y100</f>
        <v>91.380388052401486</v>
      </c>
      <c r="Z101" s="31">
        <f t="shared" ref="Z101" ca="1" si="109">Z78+Z81+Z88+Z91+Z95+Z98+Z99+Z100</f>
        <v>95.75008707911266</v>
      </c>
      <c r="AA101" s="31">
        <f t="shared" ref="AA101" ca="1" si="110">AA78+AA81+AA88+AA91+AA95+AA98+AA99+AA100</f>
        <v>98.981316268983718</v>
      </c>
      <c r="AB101" s="31">
        <f t="shared" ref="AB101" ca="1" si="111">AB78+AB81+AB88+AB91+AB95+AB98+AB99+AB100</f>
        <v>100.89640449305247</v>
      </c>
      <c r="AC101" s="31">
        <f t="shared" ref="AC101" ca="1" si="112">AC78+AC81+AC88+AC91+AC95+AC98+AC99+AC100</f>
        <v>102.00454449600306</v>
      </c>
      <c r="AD101" s="31">
        <f t="shared" ref="AD101" ca="1" si="113">AD78+AD81+AD88+AD91+AD95+AD98+AD99+AD100</f>
        <v>102.62567848086931</v>
      </c>
      <c r="AE101" s="31">
        <f t="shared" ref="AE101" ca="1" si="114">AE78+AE81+AE88+AE91+AE95+AE98+AE99+AE100</f>
        <v>103.19615667309488</v>
      </c>
      <c r="AF101" s="31">
        <f t="shared" ref="AF101" ca="1" si="115">AF78+AF81+AF88+AF91+AF95+AF98+AF99+AF100</f>
        <v>103.8296665944562</v>
      </c>
      <c r="AG101" s="31">
        <f t="shared" ref="AG101" ca="1" si="116">AG78+AG81+AG88+AG91+AG95+AG98+AG99+AG100</f>
        <v>104.49145336107262</v>
      </c>
      <c r="AH101" s="31">
        <f t="shared" ref="AH101" ca="1" si="117">AH78+AH81+AH88+AH91+AH95+AH98+AH99+AH100</f>
        <v>105.16601262449456</v>
      </c>
      <c r="AI101" s="31">
        <f t="shared" ref="AI101" ca="1" si="118">AI78+AI81+AI88+AI91+AI95+AI98+AI99+AI100</f>
        <v>105.84493867842818</v>
      </c>
      <c r="AJ101" s="31">
        <f t="shared" ref="AJ101" ca="1" si="119">AJ78+AJ81+AJ88+AJ91+AJ95+AJ98+AJ99+AJ100</f>
        <v>106.55346450798871</v>
      </c>
      <c r="AK101" s="31">
        <f t="shared" ref="AK101" ca="1" si="120">AK78+AK81+AK88+AK91+AK95+AK98+AK99+AK100</f>
        <v>107.33860858487165</v>
      </c>
      <c r="AL101" s="31">
        <f t="shared" ref="AL101" ca="1" si="121">AL78+AL81+AL88+AL91+AL95+AL98+AL99+AL100</f>
        <v>108.49171928174268</v>
      </c>
      <c r="AM101" s="31">
        <f t="shared" ref="AM101" ca="1" si="122">AM78+AM81+AM88+AM91+AM95+AM98+AM99+AM100</f>
        <v>109.21719910026295</v>
      </c>
      <c r="AN101" s="31">
        <f t="shared" ref="AN101" ca="1" si="123">AN78+AN81+AN88+AN91+AN95+AN98+AN99+AN100</f>
        <v>109.62451780534215</v>
      </c>
      <c r="AO101" s="31">
        <f t="shared" ref="AO101" ca="1" si="124">AO78+AO81+AO88+AO91+AO95+AO98+AO99+AO100</f>
        <v>106.96841689138992</v>
      </c>
      <c r="AP101" s="31">
        <f t="shared" ref="AP101" ca="1" si="125">AP78+AP81+AP88+AP91+AP95+AP98+AP99+AP100</f>
        <v>101.66328924413703</v>
      </c>
      <c r="AQ101" s="31">
        <f t="shared" ref="AQ101" ca="1" si="126">AQ78+AQ81+AQ88+AQ91+AQ95+AQ98+AQ99+AQ100</f>
        <v>97.252757880254435</v>
      </c>
      <c r="AR101" s="31">
        <f t="shared" ref="AR101" ca="1" si="127">AR78+AR81+AR88+AR91+AR95+AR98+AR99+AR100</f>
        <v>94.279393508897954</v>
      </c>
      <c r="AS101" s="31">
        <f t="shared" ref="AS101" ca="1" si="128">AS78+AS81+AS88+AS91+AS95+AS98+AS99+AS100</f>
        <v>93.377951285841718</v>
      </c>
      <c r="AT101" s="31">
        <f t="shared" ref="AT101" ca="1" si="129">AT78+AT81+AT88+AT91+AT95+AT98+AT99+AT100</f>
        <v>92.715669926474888</v>
      </c>
      <c r="AU101" s="31">
        <f t="shared" ref="AU101" si="130">AU78+AU81+AU88+AU91+AU95+AU98+AU99+AU100</f>
        <v>0</v>
      </c>
      <c r="AV101" s="31">
        <f t="shared" ref="AV101" si="131">AV78+AV81+AV88+AV91+AV95+AV98+AV99+AV100</f>
        <v>0</v>
      </c>
      <c r="AW101" s="31">
        <f t="shared" ref="AW101" si="132">AW78+AW81+AW88+AW91+AW95+AW98+AW99+AW100</f>
        <v>0</v>
      </c>
      <c r="AX101" s="31">
        <f t="shared" ref="AX101" si="133">AX78+AX81+AX88+AX91+AX95+AX98+AX99+AX100</f>
        <v>0</v>
      </c>
      <c r="AY101" s="31">
        <f t="shared" ref="AY101" si="134">AY78+AY81+AY88+AY91+AY95+AY98+AY99+AY100</f>
        <v>0</v>
      </c>
      <c r="AZ101" s="31">
        <f t="shared" ref="AZ101" si="135">AZ78+AZ81+AZ88+AZ91+AZ95+AZ98+AZ99+AZ100</f>
        <v>0</v>
      </c>
      <c r="BA101" s="31">
        <f t="shared" ref="BA101" si="136">BA78+BA81+BA88+BA91+BA95+BA98+BA99+BA100</f>
        <v>0</v>
      </c>
      <c r="BB101" s="31">
        <f t="shared" ref="BB101" si="137">BB78+BB81+BB88+BB91+BB95+BB98+BB99+BB100</f>
        <v>0</v>
      </c>
      <c r="BC101" s="31">
        <f t="shared" ref="BC101" si="138">BC78+BC81+BC88+BC91+BC95+BC98+BC99+BC100</f>
        <v>0</v>
      </c>
      <c r="BD101" s="31">
        <f t="shared" ref="BD101" si="139">BD78+BD81+BD88+BD91+BD95+BD98+BD99+BD100</f>
        <v>0</v>
      </c>
      <c r="BE101" s="31">
        <f t="shared" ref="BE101" si="140">BE78+BE81+BE88+BE91+BE95+BE98+BE99+BE100</f>
        <v>0</v>
      </c>
      <c r="BF101" s="31">
        <f t="shared" ref="BF101" si="141">BF78+BF81+BF88+BF91+BF95+BF98+BF99+BF100</f>
        <v>0</v>
      </c>
      <c r="BG101" s="31">
        <f t="shared" ref="BG101" si="142">BG78+BG81+BG88+BG91+BG95+BG98+BG99+BG100</f>
        <v>0</v>
      </c>
      <c r="BH101" s="31">
        <f t="shared" ref="BH101" si="143">BH78+BH81+BH88+BH91+BH95+BH98+BH99+BH100</f>
        <v>0</v>
      </c>
      <c r="BI101" s="31">
        <f t="shared" ref="BI101" si="144">BI78+BI81+BI88+BI91+BI95+BI98+BI99+BI100</f>
        <v>0</v>
      </c>
      <c r="BJ101" s="31">
        <f t="shared" ref="BJ101" si="145">BJ78+BJ81+BJ88+BJ91+BJ95+BJ98+BJ99+BJ100</f>
        <v>0</v>
      </c>
      <c r="BK101" s="31">
        <f t="shared" ref="BK101" si="146">BK78+BK81+BK88+BK91+BK95+BK98+BK99+BK100</f>
        <v>0</v>
      </c>
      <c r="BL101" s="31">
        <f t="shared" ref="BL101" si="147">BL78+BL81+BL88+BL91+BL95+BL98+BL99+BL100</f>
        <v>0</v>
      </c>
      <c r="BM101" s="31">
        <f t="shared" ref="BM101" si="148">BM78+BM81+BM88+BM91+BM95+BM98+BM99+BM100</f>
        <v>0</v>
      </c>
      <c r="BN101" s="31">
        <f t="shared" ref="BN101" si="149">BN78+BN81+BN88+BN91+BN95+BN98+BN99+BN100</f>
        <v>0</v>
      </c>
      <c r="BO101" s="31">
        <f t="shared" ref="BO101" si="150">BO78+BO81+BO88+BO91+BO95+BO98+BO99+BO100</f>
        <v>0</v>
      </c>
      <c r="BP101" s="31">
        <f t="shared" ref="BP101" si="151">BP78+BP81+BP88+BP91+BP95+BP98+BP99+BP100</f>
        <v>0</v>
      </c>
      <c r="BQ101" s="31">
        <f t="shared" ref="BQ101" si="152">BQ78+BQ81+BQ88+BQ91+BQ95+BQ98+BQ99+BQ100</f>
        <v>0</v>
      </c>
      <c r="BR101" s="31">
        <f t="shared" ref="BR101" si="153">BR78+BR81+BR88+BR91+BR95+BR98+BR99+BR100</f>
        <v>0</v>
      </c>
      <c r="BS101" s="31">
        <f t="shared" ref="BS101" si="154">BS78+BS81+BS88+BS91+BS95+BS98+BS99+BS100</f>
        <v>0</v>
      </c>
      <c r="BT101" s="31">
        <f t="shared" ref="BT101" si="155">BT78+BT81+BT88+BT91+BT95+BT98+BT99+BT100</f>
        <v>0</v>
      </c>
      <c r="BU101" s="31">
        <f t="shared" ref="BU101" si="156">BU78+BU81+BU88+BU91+BU95+BU98+BU99+BU100</f>
        <v>0</v>
      </c>
      <c r="BV101" s="31">
        <f t="shared" ref="BV101" si="157">BV78+BV81+BV88+BV91+BV95+BV98+BV99+BV100</f>
        <v>0</v>
      </c>
      <c r="BW101" s="31">
        <f t="shared" ref="BW101" si="158">BW78+BW81+BW88+BW91+BW95+BW98+BW99+BW100</f>
        <v>0</v>
      </c>
      <c r="BX101" s="31">
        <f t="shared" ref="BX101" si="159">BX78+BX81+BX88+BX91+BX95+BX98+BX99+BX100</f>
        <v>0</v>
      </c>
      <c r="BY101" s="31">
        <f t="shared" ref="BY101" si="160">BY78+BY81+BY88+BY91+BY95+BY98+BY99+BY100</f>
        <v>0</v>
      </c>
      <c r="BZ101" s="31">
        <f t="shared" ref="BZ101" si="161">BZ78+BZ81+BZ88+BZ91+BZ95+BZ98+BZ99+BZ100</f>
        <v>0</v>
      </c>
      <c r="CA101" s="31">
        <f t="shared" ref="CA101" si="162">CA78+CA81+CA88+CA91+CA95+CA98+CA99+CA100</f>
        <v>0</v>
      </c>
      <c r="CB101" s="31">
        <f t="shared" ref="CB101" si="163">CB78+CB81+CB88+CB91+CB95+CB98+CB99+CB100</f>
        <v>0</v>
      </c>
      <c r="CC101" s="31">
        <f t="shared" ref="CC101" si="164">CC78+CC81+CC88+CC91+CC95+CC98+CC99+CC100</f>
        <v>0</v>
      </c>
      <c r="CD101" s="31">
        <f t="shared" ref="CD101" si="165">CD78+CD81+CD88+CD91+CD95+CD98+CD99+CD100</f>
        <v>0</v>
      </c>
      <c r="CE101" s="31">
        <f t="shared" ref="CE101" si="166">CE78+CE81+CE88+CE91+CE95+CE98+CE99+CE100</f>
        <v>0</v>
      </c>
    </row>
    <row r="103" spans="2:83" x14ac:dyDescent="0.25">
      <c r="AK103" s="174" t="s">
        <v>93</v>
      </c>
      <c r="AN103" s="174"/>
      <c r="AO103" s="174"/>
      <c r="AP103" s="174"/>
      <c r="AQ103" s="174"/>
      <c r="AR103" s="174"/>
      <c r="AS103" s="174"/>
      <c r="AT103" s="174"/>
      <c r="AU103" s="174"/>
      <c r="AV103" s="174"/>
      <c r="AW103" s="174"/>
      <c r="AX103" s="174"/>
      <c r="AY103" s="174"/>
      <c r="AZ103" s="174"/>
    </row>
    <row r="104" spans="2:83" x14ac:dyDescent="0.25">
      <c r="AM104" s="337" t="s">
        <v>63</v>
      </c>
      <c r="AN104" s="337"/>
      <c r="AO104" s="182" t="s">
        <v>41</v>
      </c>
      <c r="AP104" s="217">
        <v>2009</v>
      </c>
      <c r="AQ104" s="80">
        <v>2010</v>
      </c>
      <c r="AR104" s="80">
        <v>2011</v>
      </c>
      <c r="AS104" s="80">
        <v>2012</v>
      </c>
      <c r="AT104" s="80">
        <v>2013</v>
      </c>
      <c r="AU104" s="80">
        <v>2014</v>
      </c>
      <c r="AV104" s="80">
        <v>2015</v>
      </c>
      <c r="AW104" s="80">
        <v>2016</v>
      </c>
      <c r="AX104" s="80">
        <v>2017</v>
      </c>
      <c r="AY104" s="80">
        <v>2018</v>
      </c>
      <c r="AZ104" s="80">
        <v>2019</v>
      </c>
      <c r="BA104" s="80">
        <v>2020</v>
      </c>
      <c r="BB104" s="80">
        <v>2021</v>
      </c>
      <c r="BC104" s="80">
        <v>2022</v>
      </c>
      <c r="BD104" s="80">
        <v>2023</v>
      </c>
      <c r="BE104" s="80">
        <v>2024</v>
      </c>
      <c r="BF104" s="80">
        <v>2025</v>
      </c>
      <c r="BG104" s="80">
        <f t="shared" ref="BG104:CE104" si="167">BF104+1</f>
        <v>2026</v>
      </c>
      <c r="BH104" s="80">
        <f t="shared" si="167"/>
        <v>2027</v>
      </c>
      <c r="BI104" s="80">
        <f t="shared" si="167"/>
        <v>2028</v>
      </c>
      <c r="BJ104" s="80">
        <f t="shared" si="167"/>
        <v>2029</v>
      </c>
      <c r="BK104" s="80">
        <f t="shared" si="167"/>
        <v>2030</v>
      </c>
      <c r="BL104" s="80">
        <f t="shared" si="167"/>
        <v>2031</v>
      </c>
      <c r="BM104" s="80">
        <f t="shared" si="167"/>
        <v>2032</v>
      </c>
      <c r="BN104" s="80">
        <f t="shared" si="167"/>
        <v>2033</v>
      </c>
      <c r="BO104" s="80">
        <f t="shared" si="167"/>
        <v>2034</v>
      </c>
      <c r="BP104" s="80">
        <f t="shared" si="167"/>
        <v>2035</v>
      </c>
      <c r="BQ104" s="80">
        <f t="shared" si="167"/>
        <v>2036</v>
      </c>
      <c r="BR104" s="80">
        <f t="shared" si="167"/>
        <v>2037</v>
      </c>
      <c r="BS104" s="80">
        <f t="shared" si="167"/>
        <v>2038</v>
      </c>
      <c r="BT104" s="80">
        <f t="shared" si="167"/>
        <v>2039</v>
      </c>
      <c r="BU104" s="80">
        <f t="shared" si="167"/>
        <v>2040</v>
      </c>
      <c r="BV104" s="80">
        <f t="shared" si="167"/>
        <v>2041</v>
      </c>
      <c r="BW104" s="80">
        <f t="shared" si="167"/>
        <v>2042</v>
      </c>
      <c r="BX104" s="80">
        <f t="shared" si="167"/>
        <v>2043</v>
      </c>
      <c r="BY104" s="80">
        <f t="shared" si="167"/>
        <v>2044</v>
      </c>
      <c r="BZ104" s="80">
        <f t="shared" si="167"/>
        <v>2045</v>
      </c>
      <c r="CA104" s="80">
        <f t="shared" si="167"/>
        <v>2046</v>
      </c>
      <c r="CB104" s="80">
        <f t="shared" si="167"/>
        <v>2047</v>
      </c>
      <c r="CC104" s="80">
        <f t="shared" si="167"/>
        <v>2048</v>
      </c>
      <c r="CD104" s="80">
        <f t="shared" si="167"/>
        <v>2049</v>
      </c>
      <c r="CE104" s="80">
        <f t="shared" si="167"/>
        <v>2050</v>
      </c>
    </row>
    <row r="105" spans="2:83" x14ac:dyDescent="0.25">
      <c r="AM105" s="13" t="s">
        <v>5</v>
      </c>
      <c r="AN105" s="13" t="s">
        <v>94</v>
      </c>
      <c r="AO105" s="182" t="s">
        <v>35</v>
      </c>
      <c r="AP105" s="68">
        <f ca="1">'Life&amp;Use'!E72</f>
        <v>24</v>
      </c>
      <c r="AQ105" s="68">
        <f ca="1">'Life&amp;Use'!F72</f>
        <v>21.145934676047737</v>
      </c>
      <c r="AR105" s="68">
        <f ca="1">'Life&amp;Use'!G72</f>
        <v>17.34295243888003</v>
      </c>
      <c r="AS105" s="68">
        <f ca="1">'Life&amp;Use'!H72</f>
        <v>12.834706255370978</v>
      </c>
      <c r="AT105" s="68">
        <f ca="1">'Life&amp;Use'!I72</f>
        <v>9.5488074820946487</v>
      </c>
      <c r="AU105" s="68">
        <f>'Life&amp;Use'!J72</f>
        <v>0</v>
      </c>
      <c r="AV105" s="68">
        <f>'Life&amp;Use'!K72</f>
        <v>0</v>
      </c>
      <c r="AW105" s="68">
        <f>'Life&amp;Use'!L72</f>
        <v>0</v>
      </c>
      <c r="AX105" s="68">
        <f>'Life&amp;Use'!M72</f>
        <v>0</v>
      </c>
      <c r="AY105" s="68">
        <f>'Life&amp;Use'!N72</f>
        <v>0</v>
      </c>
      <c r="AZ105" s="68">
        <f>'Life&amp;Use'!O72</f>
        <v>0</v>
      </c>
      <c r="BA105" s="68">
        <f>'Life&amp;Use'!P72</f>
        <v>0</v>
      </c>
      <c r="BB105" s="68">
        <f>'Life&amp;Use'!Q72</f>
        <v>0</v>
      </c>
      <c r="BC105" s="68">
        <f>'Life&amp;Use'!R72</f>
        <v>0</v>
      </c>
      <c r="BD105" s="68">
        <f>'Life&amp;Use'!S72</f>
        <v>0</v>
      </c>
      <c r="BE105" s="68">
        <f>'Life&amp;Use'!T72</f>
        <v>0</v>
      </c>
      <c r="BF105" s="68">
        <f>'Life&amp;Use'!U72</f>
        <v>0</v>
      </c>
      <c r="BG105" s="68">
        <f>'Life&amp;Use'!V72</f>
        <v>0</v>
      </c>
      <c r="BH105" s="68">
        <f>'Life&amp;Use'!W72</f>
        <v>0</v>
      </c>
      <c r="BI105" s="68">
        <f>'Life&amp;Use'!X72</f>
        <v>0</v>
      </c>
      <c r="BJ105" s="68">
        <f>'Life&amp;Use'!Y72</f>
        <v>0</v>
      </c>
      <c r="BK105" s="68">
        <f>'Life&amp;Use'!Z72</f>
        <v>0</v>
      </c>
      <c r="BL105" s="68">
        <f>'Life&amp;Use'!AA72</f>
        <v>0</v>
      </c>
      <c r="BM105" s="68">
        <f>'Life&amp;Use'!AB72</f>
        <v>0</v>
      </c>
      <c r="BN105" s="68">
        <f>'Life&amp;Use'!AC72</f>
        <v>0</v>
      </c>
      <c r="BO105" s="68">
        <f>'Life&amp;Use'!AD72</f>
        <v>0</v>
      </c>
      <c r="BP105" s="68">
        <f>'Life&amp;Use'!AE72</f>
        <v>0</v>
      </c>
      <c r="BQ105" s="68">
        <f>'Life&amp;Use'!AF72</f>
        <v>0</v>
      </c>
      <c r="BR105" s="68">
        <f>'Life&amp;Use'!AG72</f>
        <v>0</v>
      </c>
      <c r="BS105" s="68">
        <f>'Life&amp;Use'!AH72</f>
        <v>0</v>
      </c>
      <c r="BT105" s="68">
        <f>'Life&amp;Use'!AI72</f>
        <v>0</v>
      </c>
      <c r="BU105" s="68">
        <f>'Life&amp;Use'!AJ72</f>
        <v>0</v>
      </c>
      <c r="BV105" s="68">
        <f>'Life&amp;Use'!AK72</f>
        <v>0</v>
      </c>
      <c r="BW105" s="68">
        <f>'Life&amp;Use'!AL72</f>
        <v>0</v>
      </c>
      <c r="BX105" s="68">
        <f>'Life&amp;Use'!AM72</f>
        <v>0</v>
      </c>
      <c r="BY105" s="68">
        <f>'Life&amp;Use'!AN72</f>
        <v>0</v>
      </c>
      <c r="BZ105" s="68">
        <f>'Life&amp;Use'!AO72</f>
        <v>0</v>
      </c>
      <c r="CA105" s="68">
        <f>'Life&amp;Use'!AP72</f>
        <v>0</v>
      </c>
      <c r="CB105" s="68">
        <f>'Life&amp;Use'!AQ72</f>
        <v>0</v>
      </c>
      <c r="CC105" s="68">
        <f>'Life&amp;Use'!AR72</f>
        <v>0</v>
      </c>
      <c r="CD105" s="68">
        <f>'Life&amp;Use'!AS72</f>
        <v>0</v>
      </c>
      <c r="CE105" s="68">
        <f>'Life&amp;Use'!AT72</f>
        <v>0</v>
      </c>
    </row>
    <row r="106" spans="2:83" x14ac:dyDescent="0.25">
      <c r="AM106" s="13" t="s">
        <v>5</v>
      </c>
      <c r="AN106" s="13" t="s">
        <v>68</v>
      </c>
      <c r="AO106" s="182" t="s">
        <v>35</v>
      </c>
      <c r="AP106" s="68">
        <f ca="1">'Life&amp;Use'!E60</f>
        <v>20</v>
      </c>
      <c r="AQ106" s="68">
        <f ca="1">'Life&amp;Use'!F60</f>
        <v>19.366432811746449</v>
      </c>
      <c r="AR106" s="68">
        <f ca="1">'Life&amp;Use'!G60</f>
        <v>17.03364468607522</v>
      </c>
      <c r="AS106" s="68">
        <f ca="1">'Life&amp;Use'!H60</f>
        <v>12.132386660465082</v>
      </c>
      <c r="AT106" s="68">
        <f ca="1">'Life&amp;Use'!I60</f>
        <v>8.8255694752622862</v>
      </c>
      <c r="AU106" s="68">
        <f>'Life&amp;Use'!J60</f>
        <v>0</v>
      </c>
      <c r="AV106" s="68">
        <f>'Life&amp;Use'!K60</f>
        <v>0</v>
      </c>
      <c r="AW106" s="68">
        <f>'Life&amp;Use'!L60</f>
        <v>0</v>
      </c>
      <c r="AX106" s="68">
        <f>'Life&amp;Use'!M60</f>
        <v>0</v>
      </c>
      <c r="AY106" s="68">
        <f>'Life&amp;Use'!N60</f>
        <v>0</v>
      </c>
      <c r="AZ106" s="68">
        <f>'Life&amp;Use'!O60</f>
        <v>0</v>
      </c>
      <c r="BA106" s="68">
        <f>'Life&amp;Use'!P60</f>
        <v>0</v>
      </c>
      <c r="BB106" s="68">
        <f>'Life&amp;Use'!Q60</f>
        <v>0</v>
      </c>
      <c r="BC106" s="68">
        <f>'Life&amp;Use'!R60</f>
        <v>0</v>
      </c>
      <c r="BD106" s="68">
        <f>'Life&amp;Use'!S60</f>
        <v>0</v>
      </c>
      <c r="BE106" s="68">
        <f>'Life&amp;Use'!T60</f>
        <v>0</v>
      </c>
      <c r="BF106" s="68">
        <f>'Life&amp;Use'!U60</f>
        <v>0</v>
      </c>
      <c r="BG106" s="68">
        <f>'Life&amp;Use'!V60</f>
        <v>0</v>
      </c>
      <c r="BH106" s="68">
        <f>'Life&amp;Use'!W60</f>
        <v>0</v>
      </c>
      <c r="BI106" s="68">
        <f>'Life&amp;Use'!X60</f>
        <v>0</v>
      </c>
      <c r="BJ106" s="68">
        <f>'Life&amp;Use'!Y60</f>
        <v>0</v>
      </c>
      <c r="BK106" s="68">
        <f>'Life&amp;Use'!Z60</f>
        <v>0</v>
      </c>
      <c r="BL106" s="68">
        <f>'Life&amp;Use'!AA60</f>
        <v>0</v>
      </c>
      <c r="BM106" s="68">
        <f>'Life&amp;Use'!AB60</f>
        <v>0</v>
      </c>
      <c r="BN106" s="68">
        <f>'Life&amp;Use'!AC60</f>
        <v>0</v>
      </c>
      <c r="BO106" s="68">
        <f>'Life&amp;Use'!AD60</f>
        <v>0</v>
      </c>
      <c r="BP106" s="68">
        <f>'Life&amp;Use'!AE60</f>
        <v>0</v>
      </c>
      <c r="BQ106" s="68">
        <f>'Life&amp;Use'!AF60</f>
        <v>0</v>
      </c>
      <c r="BR106" s="68">
        <f>'Life&amp;Use'!AG60</f>
        <v>0</v>
      </c>
      <c r="BS106" s="68">
        <f>'Life&amp;Use'!AH60</f>
        <v>0</v>
      </c>
      <c r="BT106" s="68">
        <f>'Life&amp;Use'!AI60</f>
        <v>0</v>
      </c>
      <c r="BU106" s="68">
        <f>'Life&amp;Use'!AJ60</f>
        <v>0</v>
      </c>
      <c r="BV106" s="68">
        <f>'Life&amp;Use'!AK60</f>
        <v>0</v>
      </c>
      <c r="BW106" s="68">
        <f>'Life&amp;Use'!AL60</f>
        <v>0</v>
      </c>
      <c r="BX106" s="68">
        <f>'Life&amp;Use'!AM60</f>
        <v>0</v>
      </c>
      <c r="BY106" s="68">
        <f>'Life&amp;Use'!AN60</f>
        <v>0</v>
      </c>
      <c r="BZ106" s="68">
        <f>'Life&amp;Use'!AO60</f>
        <v>0</v>
      </c>
      <c r="CA106" s="68">
        <f>'Life&amp;Use'!AP60</f>
        <v>0</v>
      </c>
      <c r="CB106" s="68">
        <f>'Life&amp;Use'!AQ60</f>
        <v>0</v>
      </c>
      <c r="CC106" s="68">
        <f>'Life&amp;Use'!AR60</f>
        <v>0</v>
      </c>
      <c r="CD106" s="68">
        <f>'Life&amp;Use'!AS60</f>
        <v>0</v>
      </c>
      <c r="CE106" s="68">
        <f>'Life&amp;Use'!AT60</f>
        <v>0</v>
      </c>
    </row>
    <row r="107" spans="2:83" ht="36.6" customHeight="1" x14ac:dyDescent="0.25"/>
    <row r="108" spans="2:83" x14ac:dyDescent="0.25">
      <c r="C108" s="96" t="s">
        <v>314</v>
      </c>
    </row>
    <row r="109" spans="2:83" x14ac:dyDescent="0.25">
      <c r="C109" s="22" t="s">
        <v>89</v>
      </c>
      <c r="W109" s="2">
        <f>Sales!W109</f>
        <v>171.6</v>
      </c>
      <c r="X109" s="2">
        <f>Sales!X109</f>
        <v>173.57999999999998</v>
      </c>
      <c r="Y109" s="2">
        <f>Sales!Y109</f>
        <v>175.55999999999997</v>
      </c>
      <c r="Z109" s="2">
        <f>Sales!Z109</f>
        <v>177.53999999999996</v>
      </c>
      <c r="AA109" s="2">
        <f>Sales!AA109</f>
        <v>179.51999999999995</v>
      </c>
      <c r="AB109" s="2">
        <f>Sales!AB109</f>
        <v>181.5</v>
      </c>
      <c r="AC109" s="2">
        <f>Sales!AC109</f>
        <v>182.98</v>
      </c>
      <c r="AD109" s="2">
        <f>Sales!AD109</f>
        <v>184.45999999999998</v>
      </c>
      <c r="AE109" s="2">
        <f>Sales!AE109</f>
        <v>185.93999999999997</v>
      </c>
      <c r="AF109" s="2">
        <f>Sales!AF109</f>
        <v>187.41999999999996</v>
      </c>
      <c r="AG109" s="2">
        <f>Sales!AG109</f>
        <v>188.9</v>
      </c>
      <c r="AH109" s="2">
        <f>Sales!AH109</f>
        <v>189.64000000000001</v>
      </c>
      <c r="AI109" s="2">
        <f>Sales!AI109</f>
        <v>190.38000000000002</v>
      </c>
      <c r="AJ109" s="2">
        <f>Sales!AJ109</f>
        <v>191.12000000000003</v>
      </c>
      <c r="AK109" s="2">
        <f>Sales!AK109</f>
        <v>191.86000000000004</v>
      </c>
      <c r="AL109" s="2">
        <f>Sales!AL109</f>
        <v>192.6</v>
      </c>
      <c r="AM109" s="2">
        <f>Sales!AM109</f>
        <v>193.34</v>
      </c>
      <c r="AN109" s="2">
        <f>Sales!AN109</f>
        <v>194.08</v>
      </c>
      <c r="AO109" s="2">
        <f>Sales!AO109</f>
        <v>194.82000000000002</v>
      </c>
      <c r="AP109" s="2">
        <f>Sales!AP109</f>
        <v>195.56000000000003</v>
      </c>
      <c r="AQ109" s="2">
        <f>Sales!AQ109</f>
        <v>196.3</v>
      </c>
      <c r="AR109" s="2">
        <f>Sales!AR109</f>
        <v>197.06</v>
      </c>
      <c r="AS109" s="2">
        <f>Sales!AS109</f>
        <v>197.82</v>
      </c>
      <c r="AT109" s="2">
        <f>Sales!AT109</f>
        <v>198.57999999999998</v>
      </c>
      <c r="AU109" s="2">
        <f>Sales!AU109</f>
        <v>199.33999999999997</v>
      </c>
      <c r="AV109" s="2">
        <f>Sales!AV109</f>
        <v>200.1</v>
      </c>
      <c r="AW109" s="2">
        <f>Sales!AW109</f>
        <v>200.85999999999999</v>
      </c>
      <c r="AX109" s="2">
        <f>Sales!AX109</f>
        <v>201.61999999999998</v>
      </c>
      <c r="AY109" s="2">
        <f>Sales!AY109</f>
        <v>202.37999999999997</v>
      </c>
      <c r="AZ109" s="2">
        <f>Sales!AZ109</f>
        <v>203.13999999999996</v>
      </c>
      <c r="BA109" s="2">
        <f>Sales!BA109</f>
        <v>203.9</v>
      </c>
      <c r="BB109" s="2">
        <f>Sales!BB109</f>
        <v>204.66</v>
      </c>
      <c r="BC109" s="2">
        <f>Sales!BC109</f>
        <v>205.42</v>
      </c>
      <c r="BD109" s="2">
        <f>Sales!BD109</f>
        <v>206.18</v>
      </c>
      <c r="BE109" s="2">
        <f>Sales!BE109</f>
        <v>206.94</v>
      </c>
      <c r="BF109" s="2">
        <f>Sales!BF109</f>
        <v>207.7</v>
      </c>
      <c r="BG109" s="2">
        <f>Sales!BG109</f>
        <v>208.46</v>
      </c>
      <c r="BH109" s="2">
        <f>Sales!BH109</f>
        <v>209.22</v>
      </c>
      <c r="BI109" s="2">
        <f>Sales!BI109</f>
        <v>209.98</v>
      </c>
      <c r="BJ109" s="2">
        <f>Sales!BJ109</f>
        <v>210.74</v>
      </c>
      <c r="BK109" s="2">
        <f>Sales!BK109</f>
        <v>211.5</v>
      </c>
      <c r="BL109" s="2">
        <f>Sales!BL109</f>
        <v>212.26</v>
      </c>
      <c r="BM109" s="2">
        <f>Sales!BM109</f>
        <v>213.01999999999998</v>
      </c>
      <c r="BN109" s="2">
        <f>Sales!BN109</f>
        <v>213.77999999999997</v>
      </c>
      <c r="BO109" s="2">
        <f>Sales!BO109</f>
        <v>214.53999999999996</v>
      </c>
      <c r="BP109" s="2">
        <f>Sales!BP109</f>
        <v>215.29999999999995</v>
      </c>
      <c r="BQ109" s="2">
        <f>Sales!BQ109</f>
        <v>216.05999999999995</v>
      </c>
      <c r="BR109" s="2">
        <f>Sales!BR109</f>
        <v>216.81999999999994</v>
      </c>
      <c r="BS109" s="2">
        <f>Sales!BS109</f>
        <v>217.57999999999993</v>
      </c>
      <c r="BT109" s="2">
        <f>Sales!BT109</f>
        <v>218.33999999999992</v>
      </c>
      <c r="BU109" s="2">
        <f>Sales!BU109</f>
        <v>219.09999999999991</v>
      </c>
      <c r="BV109" s="2">
        <f>Sales!BV109</f>
        <v>219.8599999999999</v>
      </c>
      <c r="BW109" s="2">
        <f>Sales!BW109</f>
        <v>220.61999999999989</v>
      </c>
      <c r="BX109" s="2">
        <f>Sales!BX109</f>
        <v>221.37999999999988</v>
      </c>
      <c r="BY109" s="2">
        <f>Sales!BY109</f>
        <v>222.13999999999987</v>
      </c>
      <c r="BZ109" s="2">
        <f>Sales!BZ109</f>
        <v>222.89999999999986</v>
      </c>
      <c r="CA109" s="2">
        <f>Sales!CA109</f>
        <v>223.65999999999985</v>
      </c>
      <c r="CB109" s="2">
        <f>Sales!CB109</f>
        <v>224.41999999999985</v>
      </c>
      <c r="CC109" s="2">
        <f>Sales!CC109</f>
        <v>225.17999999999984</v>
      </c>
      <c r="CD109" s="2">
        <f>Sales!CD109</f>
        <v>225.93999999999983</v>
      </c>
      <c r="CE109" s="2">
        <f>Sales!CE109</f>
        <v>226.69999999999982</v>
      </c>
    </row>
    <row r="110" spans="2:83" x14ac:dyDescent="0.25">
      <c r="C110" s="23" t="s">
        <v>90</v>
      </c>
      <c r="W110" s="21">
        <f>Sales!W110</f>
        <v>212.78399999999999</v>
      </c>
      <c r="X110" s="21">
        <f>Sales!X110</f>
        <v>215.23919999999998</v>
      </c>
      <c r="Y110" s="21">
        <f>Sales!Y110</f>
        <v>217.69439999999997</v>
      </c>
      <c r="Z110" s="21">
        <f>Sales!Z110</f>
        <v>220.14959999999996</v>
      </c>
      <c r="AA110" s="21">
        <f>Sales!AA110</f>
        <v>222.60479999999995</v>
      </c>
      <c r="AB110" s="21">
        <f>Sales!AB110</f>
        <v>225.06</v>
      </c>
      <c r="AC110" s="21">
        <f>Sales!AC110</f>
        <v>226.89519999999999</v>
      </c>
      <c r="AD110" s="21">
        <f>Sales!AD110</f>
        <v>228.73039999999997</v>
      </c>
      <c r="AE110" s="21">
        <f>Sales!AE110</f>
        <v>230.56559999999996</v>
      </c>
      <c r="AF110" s="21">
        <f>Sales!AF110</f>
        <v>232.40079999999995</v>
      </c>
      <c r="AG110" s="21">
        <f>Sales!AG110</f>
        <v>234.23600000000002</v>
      </c>
      <c r="AH110" s="21">
        <f>Sales!AH110</f>
        <v>235.15360000000001</v>
      </c>
      <c r="AI110" s="21">
        <f>Sales!AI110</f>
        <v>236.07120000000003</v>
      </c>
      <c r="AJ110" s="21">
        <f>Sales!AJ110</f>
        <v>236.98880000000003</v>
      </c>
      <c r="AK110" s="21">
        <f>Sales!AK110</f>
        <v>237.90640000000005</v>
      </c>
      <c r="AL110" s="21">
        <f>Sales!AL110</f>
        <v>238.82399999999998</v>
      </c>
      <c r="AM110" s="21">
        <f>Sales!AM110</f>
        <v>239.74160000000001</v>
      </c>
      <c r="AN110" s="21">
        <f>Sales!AN110</f>
        <v>240.65920000000003</v>
      </c>
      <c r="AO110" s="21">
        <f>Sales!AO110</f>
        <v>241.57680000000002</v>
      </c>
      <c r="AP110" s="21">
        <f>Sales!AP110</f>
        <v>242.49440000000004</v>
      </c>
      <c r="AQ110" s="21">
        <f>Sales!AQ110</f>
        <v>243.41200000000001</v>
      </c>
      <c r="AR110" s="21">
        <f>Sales!AR110</f>
        <v>244.3544</v>
      </c>
      <c r="AS110" s="21">
        <f>Sales!AS110</f>
        <v>245.29679999999999</v>
      </c>
      <c r="AT110" s="21">
        <f>Sales!AT110</f>
        <v>246.23919999999998</v>
      </c>
      <c r="AU110" s="21">
        <f>Sales!AU110</f>
        <v>247.18159999999997</v>
      </c>
      <c r="AV110" s="21">
        <f>Sales!AV110</f>
        <v>248.124</v>
      </c>
      <c r="AW110" s="21">
        <f>Sales!AW110</f>
        <v>249.06639999999999</v>
      </c>
      <c r="AX110" s="21">
        <f>Sales!AX110</f>
        <v>250.00879999999998</v>
      </c>
      <c r="AY110" s="21">
        <f>Sales!AY110</f>
        <v>250.95119999999994</v>
      </c>
      <c r="AZ110" s="21">
        <f>Sales!AZ110</f>
        <v>251.89359999999994</v>
      </c>
      <c r="BA110" s="21">
        <f>Sales!BA110</f>
        <v>252.83600000000001</v>
      </c>
      <c r="BB110" s="21">
        <f>Sales!BB110</f>
        <v>253.77840000000009</v>
      </c>
      <c r="BC110" s="21">
        <f>Sales!BC110</f>
        <v>254.72080000000017</v>
      </c>
      <c r="BD110" s="21">
        <f>Sales!BD110</f>
        <v>255.66320000000024</v>
      </c>
      <c r="BE110" s="21">
        <f>Sales!BE110</f>
        <v>256.60560000000032</v>
      </c>
      <c r="BF110" s="21">
        <f>Sales!BF110</f>
        <v>257.5480000000004</v>
      </c>
      <c r="BG110" s="21">
        <f>Sales!BG110</f>
        <v>258.39999999999998</v>
      </c>
      <c r="BH110" s="21">
        <f>Sales!BH110</f>
        <v>259.3</v>
      </c>
      <c r="BI110" s="21">
        <f>Sales!BI110</f>
        <v>260.2</v>
      </c>
      <c r="BJ110" s="21">
        <f>Sales!BJ110</f>
        <v>261.10000000000002</v>
      </c>
      <c r="BK110" s="21">
        <f>Sales!BK110</f>
        <v>262</v>
      </c>
      <c r="BL110" s="21">
        <f>Sales!BL110</f>
        <v>262.89999999999998</v>
      </c>
      <c r="BM110" s="21">
        <f>Sales!BM110</f>
        <v>263.79999999999995</v>
      </c>
      <c r="BN110" s="21">
        <f>Sales!BN110</f>
        <v>264.69999999999993</v>
      </c>
      <c r="BO110" s="21">
        <f>Sales!BO110</f>
        <v>265.59999999999991</v>
      </c>
      <c r="BP110" s="21">
        <f>Sales!BP110</f>
        <v>266.49999999999989</v>
      </c>
      <c r="BQ110" s="21">
        <f>Sales!BQ110</f>
        <v>267.39999999999986</v>
      </c>
      <c r="BR110" s="21">
        <f>Sales!BR110</f>
        <v>268.29999999999984</v>
      </c>
      <c r="BS110" s="21">
        <f>Sales!BS110</f>
        <v>269.19999999999982</v>
      </c>
      <c r="BT110" s="21">
        <f>Sales!BT110</f>
        <v>270.0999999999998</v>
      </c>
      <c r="BU110" s="21">
        <f>Sales!BU110</f>
        <v>270.99999999999977</v>
      </c>
      <c r="BV110" s="21">
        <f>Sales!BV110</f>
        <v>271.89999999999975</v>
      </c>
      <c r="BW110" s="21">
        <f>Sales!BW110</f>
        <v>272.79999999999973</v>
      </c>
      <c r="BX110" s="21">
        <f>Sales!BX110</f>
        <v>273.6999999999997</v>
      </c>
      <c r="BY110" s="21">
        <f>Sales!BY110</f>
        <v>274.59999999999968</v>
      </c>
      <c r="BZ110" s="21">
        <f>Sales!BZ110</f>
        <v>275.49999999999966</v>
      </c>
      <c r="CA110" s="21">
        <f>Sales!CA110</f>
        <v>276.39999999999964</v>
      </c>
      <c r="CB110" s="21">
        <f>Sales!CB110</f>
        <v>277.29999999999961</v>
      </c>
      <c r="CC110" s="21">
        <f>Sales!CC110</f>
        <v>278.19999999999959</v>
      </c>
      <c r="CD110" s="21">
        <f>Sales!CD110</f>
        <v>279.09999999999957</v>
      </c>
      <c r="CE110" s="21">
        <f>Sales!CE110</f>
        <v>279.99999999999955</v>
      </c>
    </row>
    <row r="111" spans="2:83" x14ac:dyDescent="0.25">
      <c r="C111" s="24" t="s">
        <v>115</v>
      </c>
      <c r="W111" s="100">
        <f ca="1">W78/W109*1000</f>
        <v>30.13531438857753</v>
      </c>
      <c r="X111" s="100">
        <f t="shared" ref="X111:CE111" ca="1" si="168">X78/X109*1000</f>
        <v>30.279172379420402</v>
      </c>
      <c r="Y111" s="100">
        <f t="shared" ca="1" si="168"/>
        <v>30.39086015687025</v>
      </c>
      <c r="Z111" s="100">
        <f t="shared" ca="1" si="168"/>
        <v>30.465908463508399</v>
      </c>
      <c r="AA111" s="100">
        <f t="shared" ca="1" si="168"/>
        <v>30.516144320670776</v>
      </c>
      <c r="AB111" s="100">
        <f t="shared" ca="1" si="168"/>
        <v>30.558953119597952</v>
      </c>
      <c r="AC111" s="100">
        <f t="shared" ca="1" si="168"/>
        <v>30.694581976315522</v>
      </c>
      <c r="AD111" s="100">
        <f t="shared" ca="1" si="168"/>
        <v>30.836937285641874</v>
      </c>
      <c r="AE111" s="100">
        <f t="shared" ca="1" si="168"/>
        <v>30.984690591767777</v>
      </c>
      <c r="AF111" s="100">
        <f t="shared" ca="1" si="168"/>
        <v>31.188520948394753</v>
      </c>
      <c r="AG111" s="100">
        <f t="shared" ca="1" si="168"/>
        <v>31.413576633087615</v>
      </c>
      <c r="AH111" s="100">
        <f t="shared" ca="1" si="168"/>
        <v>31.767572815241806</v>
      </c>
      <c r="AI111" s="100">
        <f t="shared" ca="1" si="168"/>
        <v>32.138563453932377</v>
      </c>
      <c r="AJ111" s="100">
        <f t="shared" ca="1" si="168"/>
        <v>32.651267988651696</v>
      </c>
      <c r="AK111" s="100">
        <f t="shared" ca="1" si="168"/>
        <v>33.293542459900792</v>
      </c>
      <c r="AL111" s="100">
        <f t="shared" ca="1" si="168"/>
        <v>34.022742587795697</v>
      </c>
      <c r="AM111" s="100">
        <f t="shared" ca="1" si="168"/>
        <v>34.735768881271298</v>
      </c>
      <c r="AN111" s="100">
        <f t="shared" ca="1" si="168"/>
        <v>35.417131565850369</v>
      </c>
      <c r="AO111" s="100">
        <f t="shared" ca="1" si="168"/>
        <v>36.059055052465659</v>
      </c>
      <c r="AP111" s="100">
        <f t="shared" ca="1" si="168"/>
        <v>36.597454180462258</v>
      </c>
      <c r="AQ111" s="100">
        <f t="shared" ca="1" si="168"/>
        <v>37.018528647556465</v>
      </c>
      <c r="AR111" s="100">
        <f t="shared" ca="1" si="168"/>
        <v>37.290760923780923</v>
      </c>
      <c r="AS111" s="100">
        <f t="shared" ca="1" si="168"/>
        <v>37.372722361556306</v>
      </c>
      <c r="AT111" s="100">
        <f t="shared" ca="1" si="168"/>
        <v>37.233298424737654</v>
      </c>
      <c r="AU111" s="100">
        <f t="shared" si="168"/>
        <v>0</v>
      </c>
      <c r="AV111" s="100">
        <f t="shared" si="168"/>
        <v>0</v>
      </c>
      <c r="AW111" s="100">
        <f t="shared" si="168"/>
        <v>0</v>
      </c>
      <c r="AX111" s="100">
        <f t="shared" si="168"/>
        <v>0</v>
      </c>
      <c r="AY111" s="100">
        <f t="shared" si="168"/>
        <v>0</v>
      </c>
      <c r="AZ111" s="100">
        <f t="shared" si="168"/>
        <v>0</v>
      </c>
      <c r="BA111" s="100">
        <f t="shared" si="168"/>
        <v>0</v>
      </c>
      <c r="BB111" s="100">
        <f t="shared" si="168"/>
        <v>0</v>
      </c>
      <c r="BC111" s="100">
        <f t="shared" si="168"/>
        <v>0</v>
      </c>
      <c r="BD111" s="100">
        <f t="shared" si="168"/>
        <v>0</v>
      </c>
      <c r="BE111" s="100">
        <f t="shared" si="168"/>
        <v>0</v>
      </c>
      <c r="BF111" s="100">
        <f t="shared" si="168"/>
        <v>0</v>
      </c>
      <c r="BG111" s="100">
        <f t="shared" si="168"/>
        <v>0</v>
      </c>
      <c r="BH111" s="100">
        <f t="shared" si="168"/>
        <v>0</v>
      </c>
      <c r="BI111" s="100">
        <f t="shared" si="168"/>
        <v>0</v>
      </c>
      <c r="BJ111" s="100">
        <f t="shared" si="168"/>
        <v>0</v>
      </c>
      <c r="BK111" s="100">
        <f t="shared" si="168"/>
        <v>0</v>
      </c>
      <c r="BL111" s="100">
        <f t="shared" si="168"/>
        <v>0</v>
      </c>
      <c r="BM111" s="100">
        <f t="shared" si="168"/>
        <v>0</v>
      </c>
      <c r="BN111" s="100">
        <f t="shared" si="168"/>
        <v>0</v>
      </c>
      <c r="BO111" s="100">
        <f t="shared" si="168"/>
        <v>0</v>
      </c>
      <c r="BP111" s="100">
        <f t="shared" si="168"/>
        <v>0</v>
      </c>
      <c r="BQ111" s="100">
        <f t="shared" si="168"/>
        <v>0</v>
      </c>
      <c r="BR111" s="100">
        <f t="shared" si="168"/>
        <v>0</v>
      </c>
      <c r="BS111" s="100">
        <f t="shared" si="168"/>
        <v>0</v>
      </c>
      <c r="BT111" s="100">
        <f t="shared" si="168"/>
        <v>0</v>
      </c>
      <c r="BU111" s="100">
        <f t="shared" si="168"/>
        <v>0</v>
      </c>
      <c r="BV111" s="100">
        <f t="shared" si="168"/>
        <v>0</v>
      </c>
      <c r="BW111" s="100">
        <f t="shared" si="168"/>
        <v>0</v>
      </c>
      <c r="BX111" s="100">
        <f t="shared" si="168"/>
        <v>0</v>
      </c>
      <c r="BY111" s="100">
        <f t="shared" si="168"/>
        <v>0</v>
      </c>
      <c r="BZ111" s="100">
        <f t="shared" si="168"/>
        <v>0</v>
      </c>
      <c r="CA111" s="100">
        <f t="shared" si="168"/>
        <v>0</v>
      </c>
      <c r="CB111" s="100">
        <f t="shared" si="168"/>
        <v>0</v>
      </c>
      <c r="CC111" s="100">
        <f t="shared" si="168"/>
        <v>0</v>
      </c>
      <c r="CD111" s="100">
        <f t="shared" si="168"/>
        <v>0</v>
      </c>
      <c r="CE111" s="100">
        <f t="shared" si="168"/>
        <v>0</v>
      </c>
    </row>
    <row r="112" spans="2:83" x14ac:dyDescent="0.25">
      <c r="C112" s="24" t="s">
        <v>116</v>
      </c>
      <c r="W112" s="100">
        <f ca="1">W81/W109*1000</f>
        <v>5.8467710364688088</v>
      </c>
      <c r="X112" s="100">
        <f t="shared" ref="X112:CE112" ca="1" si="169">X81/X109*1000</f>
        <v>6.4973361815272144</v>
      </c>
      <c r="Y112" s="100">
        <f t="shared" ca="1" si="169"/>
        <v>7.2233429120907751</v>
      </c>
      <c r="Z112" s="100">
        <f t="shared" ca="1" si="169"/>
        <v>8.012542427918401</v>
      </c>
      <c r="AA112" s="100">
        <f t="shared" ca="1" si="169"/>
        <v>8.9230483022791205</v>
      </c>
      <c r="AB112" s="100">
        <f t="shared" ca="1" si="169"/>
        <v>10.014879525712566</v>
      </c>
      <c r="AC112" s="100">
        <f t="shared" ca="1" si="169"/>
        <v>11.281507331808157</v>
      </c>
      <c r="AD112" s="100">
        <f t="shared" ca="1" si="169"/>
        <v>12.705931235463614</v>
      </c>
      <c r="AE112" s="100">
        <f t="shared" ca="1" si="169"/>
        <v>14.233929195461011</v>
      </c>
      <c r="AF112" s="100">
        <f t="shared" ca="1" si="169"/>
        <v>15.832138711651909</v>
      </c>
      <c r="AG112" s="100">
        <f t="shared" ca="1" si="169"/>
        <v>17.439926535426153</v>
      </c>
      <c r="AH112" s="100">
        <f t="shared" ca="1" si="169"/>
        <v>19.125454982493146</v>
      </c>
      <c r="AI112" s="100">
        <f t="shared" ca="1" si="169"/>
        <v>20.801255316734949</v>
      </c>
      <c r="AJ112" s="100">
        <f t="shared" ca="1" si="169"/>
        <v>22.486699954217244</v>
      </c>
      <c r="AK112" s="100">
        <f t="shared" ca="1" si="169"/>
        <v>24.432580423463452</v>
      </c>
      <c r="AL112" s="100">
        <f t="shared" ca="1" si="169"/>
        <v>27.467628135943919</v>
      </c>
      <c r="AM112" s="100">
        <f t="shared" ca="1" si="169"/>
        <v>31.749045129290359</v>
      </c>
      <c r="AN112" s="100">
        <f t="shared" ca="1" si="169"/>
        <v>37.42745589482842</v>
      </c>
      <c r="AO112" s="100">
        <f t="shared" ca="1" si="169"/>
        <v>43.641778511326862</v>
      </c>
      <c r="AP112" s="100">
        <f t="shared" ca="1" si="169"/>
        <v>50.243885976025254</v>
      </c>
      <c r="AQ112" s="100">
        <f t="shared" ca="1" si="169"/>
        <v>56.300778097758531</v>
      </c>
      <c r="AR112" s="100">
        <f t="shared" ca="1" si="169"/>
        <v>61.427949652872229</v>
      </c>
      <c r="AS112" s="100">
        <f t="shared" ca="1" si="169"/>
        <v>65.125217650321005</v>
      </c>
      <c r="AT112" s="100">
        <f t="shared" ca="1" si="169"/>
        <v>67.561888137533998</v>
      </c>
      <c r="AU112" s="100">
        <f t="shared" si="169"/>
        <v>0</v>
      </c>
      <c r="AV112" s="100">
        <f t="shared" si="169"/>
        <v>0</v>
      </c>
      <c r="AW112" s="100">
        <f t="shared" si="169"/>
        <v>0</v>
      </c>
      <c r="AX112" s="100">
        <f t="shared" si="169"/>
        <v>0</v>
      </c>
      <c r="AY112" s="100">
        <f t="shared" si="169"/>
        <v>0</v>
      </c>
      <c r="AZ112" s="100">
        <f t="shared" si="169"/>
        <v>0</v>
      </c>
      <c r="BA112" s="100">
        <f t="shared" si="169"/>
        <v>0</v>
      </c>
      <c r="BB112" s="100">
        <f t="shared" si="169"/>
        <v>0</v>
      </c>
      <c r="BC112" s="100">
        <f t="shared" si="169"/>
        <v>0</v>
      </c>
      <c r="BD112" s="100">
        <f t="shared" si="169"/>
        <v>0</v>
      </c>
      <c r="BE112" s="100">
        <f t="shared" si="169"/>
        <v>0</v>
      </c>
      <c r="BF112" s="100">
        <f t="shared" si="169"/>
        <v>0</v>
      </c>
      <c r="BG112" s="100">
        <f t="shared" si="169"/>
        <v>0</v>
      </c>
      <c r="BH112" s="100">
        <f t="shared" si="169"/>
        <v>0</v>
      </c>
      <c r="BI112" s="100">
        <f t="shared" si="169"/>
        <v>0</v>
      </c>
      <c r="BJ112" s="100">
        <f t="shared" si="169"/>
        <v>0</v>
      </c>
      <c r="BK112" s="100">
        <f t="shared" si="169"/>
        <v>0</v>
      </c>
      <c r="BL112" s="100">
        <f t="shared" si="169"/>
        <v>0</v>
      </c>
      <c r="BM112" s="100">
        <f t="shared" si="169"/>
        <v>0</v>
      </c>
      <c r="BN112" s="100">
        <f t="shared" si="169"/>
        <v>0</v>
      </c>
      <c r="BO112" s="100">
        <f t="shared" si="169"/>
        <v>0</v>
      </c>
      <c r="BP112" s="100">
        <f t="shared" si="169"/>
        <v>0</v>
      </c>
      <c r="BQ112" s="100">
        <f t="shared" si="169"/>
        <v>0</v>
      </c>
      <c r="BR112" s="100">
        <f t="shared" si="169"/>
        <v>0</v>
      </c>
      <c r="BS112" s="100">
        <f t="shared" si="169"/>
        <v>0</v>
      </c>
      <c r="BT112" s="100">
        <f t="shared" si="169"/>
        <v>0</v>
      </c>
      <c r="BU112" s="100">
        <f t="shared" si="169"/>
        <v>0</v>
      </c>
      <c r="BV112" s="100">
        <f t="shared" si="169"/>
        <v>0</v>
      </c>
      <c r="BW112" s="100">
        <f t="shared" si="169"/>
        <v>0</v>
      </c>
      <c r="BX112" s="100">
        <f t="shared" si="169"/>
        <v>0</v>
      </c>
      <c r="BY112" s="100">
        <f t="shared" si="169"/>
        <v>0</v>
      </c>
      <c r="BZ112" s="100">
        <f t="shared" si="169"/>
        <v>0</v>
      </c>
      <c r="CA112" s="100">
        <f t="shared" si="169"/>
        <v>0</v>
      </c>
      <c r="CB112" s="100">
        <f t="shared" si="169"/>
        <v>0</v>
      </c>
      <c r="CC112" s="100">
        <f t="shared" si="169"/>
        <v>0</v>
      </c>
      <c r="CD112" s="100">
        <f t="shared" si="169"/>
        <v>0</v>
      </c>
      <c r="CE112" s="100">
        <f t="shared" si="169"/>
        <v>0</v>
      </c>
    </row>
    <row r="113" spans="2:83" x14ac:dyDescent="0.25">
      <c r="C113" s="24" t="s">
        <v>117</v>
      </c>
      <c r="W113" s="100">
        <f ca="1">(W88+W100)/W109*1000</f>
        <v>36.276984440751058</v>
      </c>
      <c r="X113" s="100">
        <f t="shared" ref="X113:CE113" ca="1" si="170">(X88+X100)/X109*1000</f>
        <v>49.489521253950898</v>
      </c>
      <c r="Y113" s="100">
        <f t="shared" ca="1" si="170"/>
        <v>71.091380323931901</v>
      </c>
      <c r="Z113" s="100">
        <f t="shared" ca="1" si="170"/>
        <v>96.371476193147217</v>
      </c>
      <c r="AA113" s="100">
        <f t="shared" ca="1" si="170"/>
        <v>114.76912545713817</v>
      </c>
      <c r="AB113" s="100">
        <f t="shared" ca="1" si="170"/>
        <v>125.33578636919191</v>
      </c>
      <c r="AC113" s="100">
        <f t="shared" ca="1" si="170"/>
        <v>131.35413474893187</v>
      </c>
      <c r="AD113" s="100">
        <f t="shared" ca="1" si="170"/>
        <v>134.33208040840037</v>
      </c>
      <c r="AE113" s="100">
        <f t="shared" ca="1" si="170"/>
        <v>136.81053623100968</v>
      </c>
      <c r="AF113" s="100">
        <f t="shared" ca="1" si="170"/>
        <v>139.44603142480332</v>
      </c>
      <c r="AG113" s="100">
        <f t="shared" ca="1" si="170"/>
        <v>142.1717136211731</v>
      </c>
      <c r="AH113" s="100">
        <f t="shared" ca="1" si="170"/>
        <v>145.50117011991208</v>
      </c>
      <c r="AI113" s="100">
        <f t="shared" ca="1" si="170"/>
        <v>148.84553590204956</v>
      </c>
      <c r="AJ113" s="100">
        <f t="shared" ca="1" si="170"/>
        <v>152.17137415809913</v>
      </c>
      <c r="AK113" s="100">
        <f t="shared" ca="1" si="170"/>
        <v>155.47103674482165</v>
      </c>
      <c r="AL113" s="100">
        <f t="shared" ca="1" si="170"/>
        <v>159.47387447083392</v>
      </c>
      <c r="AM113" s="100">
        <f t="shared" ca="1" si="170"/>
        <v>160.13674687773783</v>
      </c>
      <c r="AN113" s="100">
        <f t="shared" ca="1" si="170"/>
        <v>158.19303436791787</v>
      </c>
      <c r="AO113" s="100">
        <f t="shared" ca="1" si="170"/>
        <v>158.64512977286125</v>
      </c>
      <c r="AP113" s="100">
        <f t="shared" ca="1" si="170"/>
        <v>165.96006335941109</v>
      </c>
      <c r="AQ113" s="100">
        <f t="shared" ca="1" si="170"/>
        <v>184.89743410874391</v>
      </c>
      <c r="AR113" s="100">
        <f t="shared" ca="1" si="170"/>
        <v>206.24097941730733</v>
      </c>
      <c r="AS113" s="100">
        <f t="shared" ca="1" si="170"/>
        <v>225.74391607064527</v>
      </c>
      <c r="AT113" s="100">
        <f t="shared" ca="1" si="170"/>
        <v>238.77760324809299</v>
      </c>
      <c r="AU113" s="100">
        <f t="shared" si="170"/>
        <v>0</v>
      </c>
      <c r="AV113" s="100">
        <f t="shared" si="170"/>
        <v>0</v>
      </c>
      <c r="AW113" s="100">
        <f t="shared" si="170"/>
        <v>0</v>
      </c>
      <c r="AX113" s="100">
        <f t="shared" si="170"/>
        <v>0</v>
      </c>
      <c r="AY113" s="100">
        <f t="shared" si="170"/>
        <v>0</v>
      </c>
      <c r="AZ113" s="100">
        <f t="shared" si="170"/>
        <v>0</v>
      </c>
      <c r="BA113" s="100">
        <f t="shared" si="170"/>
        <v>0</v>
      </c>
      <c r="BB113" s="100">
        <f t="shared" si="170"/>
        <v>0</v>
      </c>
      <c r="BC113" s="100">
        <f t="shared" si="170"/>
        <v>0</v>
      </c>
      <c r="BD113" s="100">
        <f t="shared" si="170"/>
        <v>0</v>
      </c>
      <c r="BE113" s="100">
        <f t="shared" si="170"/>
        <v>0</v>
      </c>
      <c r="BF113" s="100">
        <f t="shared" si="170"/>
        <v>0</v>
      </c>
      <c r="BG113" s="100">
        <f t="shared" si="170"/>
        <v>0</v>
      </c>
      <c r="BH113" s="100">
        <f t="shared" si="170"/>
        <v>0</v>
      </c>
      <c r="BI113" s="100">
        <f t="shared" si="170"/>
        <v>0</v>
      </c>
      <c r="BJ113" s="100">
        <f t="shared" si="170"/>
        <v>0</v>
      </c>
      <c r="BK113" s="100">
        <f t="shared" si="170"/>
        <v>0</v>
      </c>
      <c r="BL113" s="100">
        <f t="shared" si="170"/>
        <v>0</v>
      </c>
      <c r="BM113" s="100">
        <f t="shared" si="170"/>
        <v>0</v>
      </c>
      <c r="BN113" s="100">
        <f t="shared" si="170"/>
        <v>0</v>
      </c>
      <c r="BO113" s="100">
        <f t="shared" si="170"/>
        <v>0</v>
      </c>
      <c r="BP113" s="100">
        <f t="shared" si="170"/>
        <v>0</v>
      </c>
      <c r="BQ113" s="100">
        <f t="shared" si="170"/>
        <v>0</v>
      </c>
      <c r="BR113" s="100">
        <f t="shared" si="170"/>
        <v>0</v>
      </c>
      <c r="BS113" s="100">
        <f t="shared" si="170"/>
        <v>0</v>
      </c>
      <c r="BT113" s="100">
        <f t="shared" si="170"/>
        <v>0</v>
      </c>
      <c r="BU113" s="100">
        <f t="shared" si="170"/>
        <v>0</v>
      </c>
      <c r="BV113" s="100">
        <f t="shared" si="170"/>
        <v>0</v>
      </c>
      <c r="BW113" s="100">
        <f t="shared" si="170"/>
        <v>0</v>
      </c>
      <c r="BX113" s="100">
        <f t="shared" si="170"/>
        <v>0</v>
      </c>
      <c r="BY113" s="100">
        <f t="shared" si="170"/>
        <v>0</v>
      </c>
      <c r="BZ113" s="100">
        <f t="shared" si="170"/>
        <v>0</v>
      </c>
      <c r="CA113" s="100">
        <f t="shared" si="170"/>
        <v>0</v>
      </c>
      <c r="CB113" s="100">
        <f t="shared" si="170"/>
        <v>0</v>
      </c>
      <c r="CC113" s="100">
        <f t="shared" si="170"/>
        <v>0</v>
      </c>
      <c r="CD113" s="100">
        <f t="shared" si="170"/>
        <v>0</v>
      </c>
      <c r="CE113" s="100">
        <f t="shared" si="170"/>
        <v>0</v>
      </c>
    </row>
    <row r="114" spans="2:83" x14ac:dyDescent="0.25">
      <c r="C114" s="24" t="s">
        <v>118</v>
      </c>
      <c r="W114" s="100">
        <f ca="1">(W91+W99)/W109*1000</f>
        <v>422.08057080979819</v>
      </c>
      <c r="X114" s="100">
        <f t="shared" ref="X114:CE114" ca="1" si="171">(X91+X99)/X109*1000</f>
        <v>418.44805930295973</v>
      </c>
      <c r="Y114" s="100">
        <f t="shared" ca="1" si="171"/>
        <v>411.80243695571437</v>
      </c>
      <c r="Z114" s="100">
        <f t="shared" ca="1" si="171"/>
        <v>404.46564731619583</v>
      </c>
      <c r="AA114" s="100">
        <f t="shared" ca="1" si="171"/>
        <v>397.15819411344881</v>
      </c>
      <c r="AB114" s="100">
        <f t="shared" ca="1" si="171"/>
        <v>389.99343604363793</v>
      </c>
      <c r="AC114" s="100">
        <f t="shared" ca="1" si="171"/>
        <v>384.1325833317469</v>
      </c>
      <c r="AD114" s="100">
        <f t="shared" ca="1" si="171"/>
        <v>378.48241028587591</v>
      </c>
      <c r="AE114" s="100">
        <f t="shared" ca="1" si="171"/>
        <v>372.96792192677009</v>
      </c>
      <c r="AF114" s="100">
        <f t="shared" ca="1" si="171"/>
        <v>367.52790177853825</v>
      </c>
      <c r="AG114" s="100">
        <f t="shared" ca="1" si="171"/>
        <v>362.13229173901937</v>
      </c>
      <c r="AH114" s="100">
        <f t="shared" ca="1" si="171"/>
        <v>358.16186949689921</v>
      </c>
      <c r="AI114" s="100">
        <f t="shared" ca="1" si="171"/>
        <v>354.18133656810755</v>
      </c>
      <c r="AJ114" s="100">
        <f t="shared" ca="1" si="171"/>
        <v>350.21192468423857</v>
      </c>
      <c r="AK114" s="100">
        <f t="shared" ca="1" si="171"/>
        <v>346.26603533101155</v>
      </c>
      <c r="AL114" s="100">
        <f t="shared" ca="1" si="171"/>
        <v>342.33647797127628</v>
      </c>
      <c r="AM114" s="100">
        <f t="shared" ca="1" si="171"/>
        <v>338.27550697278951</v>
      </c>
      <c r="AN114" s="100">
        <f t="shared" ca="1" si="171"/>
        <v>333.80428772077545</v>
      </c>
      <c r="AO114" s="100">
        <f t="shared" ca="1" si="171"/>
        <v>310.71684793215798</v>
      </c>
      <c r="AP114" s="100">
        <f t="shared" ca="1" si="171"/>
        <v>266.68873635499523</v>
      </c>
      <c r="AQ114" s="100">
        <f t="shared" ca="1" si="171"/>
        <v>216.39355062622982</v>
      </c>
      <c r="AR114" s="100">
        <f t="shared" ca="1" si="171"/>
        <v>172.0421905756684</v>
      </c>
      <c r="AS114" s="100">
        <f t="shared" ca="1" si="171"/>
        <v>141.71617124301366</v>
      </c>
      <c r="AT114" s="100">
        <f t="shared" ca="1" si="171"/>
        <v>120.07462834210092</v>
      </c>
      <c r="AU114" s="100">
        <f t="shared" si="171"/>
        <v>0</v>
      </c>
      <c r="AV114" s="100">
        <f t="shared" si="171"/>
        <v>0</v>
      </c>
      <c r="AW114" s="100">
        <f t="shared" si="171"/>
        <v>0</v>
      </c>
      <c r="AX114" s="100">
        <f t="shared" si="171"/>
        <v>0</v>
      </c>
      <c r="AY114" s="100">
        <f t="shared" si="171"/>
        <v>0</v>
      </c>
      <c r="AZ114" s="100">
        <f t="shared" si="171"/>
        <v>0</v>
      </c>
      <c r="BA114" s="100">
        <f t="shared" si="171"/>
        <v>0</v>
      </c>
      <c r="BB114" s="100">
        <f t="shared" si="171"/>
        <v>0</v>
      </c>
      <c r="BC114" s="100">
        <f t="shared" si="171"/>
        <v>0</v>
      </c>
      <c r="BD114" s="100">
        <f t="shared" si="171"/>
        <v>0</v>
      </c>
      <c r="BE114" s="100">
        <f t="shared" si="171"/>
        <v>0</v>
      </c>
      <c r="BF114" s="100">
        <f t="shared" si="171"/>
        <v>0</v>
      </c>
      <c r="BG114" s="100">
        <f t="shared" si="171"/>
        <v>0</v>
      </c>
      <c r="BH114" s="100">
        <f t="shared" si="171"/>
        <v>0</v>
      </c>
      <c r="BI114" s="100">
        <f t="shared" si="171"/>
        <v>0</v>
      </c>
      <c r="BJ114" s="100">
        <f t="shared" si="171"/>
        <v>0</v>
      </c>
      <c r="BK114" s="100">
        <f t="shared" si="171"/>
        <v>0</v>
      </c>
      <c r="BL114" s="100">
        <f t="shared" si="171"/>
        <v>0</v>
      </c>
      <c r="BM114" s="100">
        <f t="shared" si="171"/>
        <v>0</v>
      </c>
      <c r="BN114" s="100">
        <f t="shared" si="171"/>
        <v>0</v>
      </c>
      <c r="BO114" s="100">
        <f t="shared" si="171"/>
        <v>0</v>
      </c>
      <c r="BP114" s="100">
        <f t="shared" si="171"/>
        <v>0</v>
      </c>
      <c r="BQ114" s="100">
        <f t="shared" si="171"/>
        <v>0</v>
      </c>
      <c r="BR114" s="100">
        <f t="shared" si="171"/>
        <v>0</v>
      </c>
      <c r="BS114" s="100">
        <f t="shared" si="171"/>
        <v>0</v>
      </c>
      <c r="BT114" s="100">
        <f t="shared" si="171"/>
        <v>0</v>
      </c>
      <c r="BU114" s="100">
        <f t="shared" si="171"/>
        <v>0</v>
      </c>
      <c r="BV114" s="100">
        <f t="shared" si="171"/>
        <v>0</v>
      </c>
      <c r="BW114" s="100">
        <f t="shared" si="171"/>
        <v>0</v>
      </c>
      <c r="BX114" s="100">
        <f t="shared" si="171"/>
        <v>0</v>
      </c>
      <c r="BY114" s="100">
        <f t="shared" si="171"/>
        <v>0</v>
      </c>
      <c r="BZ114" s="100">
        <f t="shared" si="171"/>
        <v>0</v>
      </c>
      <c r="CA114" s="100">
        <f t="shared" si="171"/>
        <v>0</v>
      </c>
      <c r="CB114" s="100">
        <f t="shared" si="171"/>
        <v>0</v>
      </c>
      <c r="CC114" s="100">
        <f t="shared" si="171"/>
        <v>0</v>
      </c>
      <c r="CD114" s="100">
        <f t="shared" si="171"/>
        <v>0</v>
      </c>
      <c r="CE114" s="100">
        <f t="shared" si="171"/>
        <v>0</v>
      </c>
    </row>
    <row r="115" spans="2:83" x14ac:dyDescent="0.25">
      <c r="C115" s="24" t="s">
        <v>119</v>
      </c>
      <c r="W115" s="100">
        <f>W98/W109*1000</f>
        <v>0</v>
      </c>
      <c r="X115" s="100">
        <f t="shared" ref="X115:CE115" si="172">X98/X109*1000</f>
        <v>0</v>
      </c>
      <c r="Y115" s="100">
        <f t="shared" si="172"/>
        <v>0</v>
      </c>
      <c r="Z115" s="100">
        <f t="shared" si="172"/>
        <v>0</v>
      </c>
      <c r="AA115" s="100">
        <f t="shared" si="172"/>
        <v>0</v>
      </c>
      <c r="AB115" s="100">
        <f t="shared" si="172"/>
        <v>0</v>
      </c>
      <c r="AC115" s="100">
        <f t="shared" si="172"/>
        <v>0</v>
      </c>
      <c r="AD115" s="100">
        <f t="shared" si="172"/>
        <v>0</v>
      </c>
      <c r="AE115" s="100">
        <f t="shared" si="172"/>
        <v>0</v>
      </c>
      <c r="AF115" s="100">
        <f t="shared" si="172"/>
        <v>0</v>
      </c>
      <c r="AG115" s="100">
        <f t="shared" si="172"/>
        <v>0</v>
      </c>
      <c r="AH115" s="100">
        <f t="shared" si="172"/>
        <v>0</v>
      </c>
      <c r="AI115" s="100">
        <f t="shared" si="172"/>
        <v>0</v>
      </c>
      <c r="AJ115" s="100">
        <f t="shared" si="172"/>
        <v>0</v>
      </c>
      <c r="AK115" s="100">
        <f t="shared" si="172"/>
        <v>0</v>
      </c>
      <c r="AL115" s="100">
        <f t="shared" si="172"/>
        <v>0</v>
      </c>
      <c r="AM115" s="100">
        <f t="shared" si="172"/>
        <v>0</v>
      </c>
      <c r="AN115" s="100">
        <f t="shared" si="172"/>
        <v>0</v>
      </c>
      <c r="AO115" s="100">
        <f t="shared" si="172"/>
        <v>0</v>
      </c>
      <c r="AP115" s="100">
        <f t="shared" ca="1" si="172"/>
        <v>0.36713791667518914</v>
      </c>
      <c r="AQ115" s="100">
        <f t="shared" ca="1" si="172"/>
        <v>0.81893867892889727</v>
      </c>
      <c r="AR115" s="100">
        <f t="shared" ca="1" si="172"/>
        <v>1.4280063120212008</v>
      </c>
      <c r="AS115" s="100">
        <f t="shared" ca="1" si="172"/>
        <v>2.07690991964482</v>
      </c>
      <c r="AT115" s="100">
        <f t="shared" ca="1" si="172"/>
        <v>3.2458738531487512</v>
      </c>
      <c r="AU115" s="100">
        <f t="shared" si="172"/>
        <v>0</v>
      </c>
      <c r="AV115" s="100">
        <f t="shared" si="172"/>
        <v>0</v>
      </c>
      <c r="AW115" s="100">
        <f t="shared" si="172"/>
        <v>0</v>
      </c>
      <c r="AX115" s="100">
        <f t="shared" si="172"/>
        <v>0</v>
      </c>
      <c r="AY115" s="100">
        <f t="shared" si="172"/>
        <v>0</v>
      </c>
      <c r="AZ115" s="100">
        <f t="shared" si="172"/>
        <v>0</v>
      </c>
      <c r="BA115" s="100">
        <f t="shared" si="172"/>
        <v>0</v>
      </c>
      <c r="BB115" s="100">
        <f t="shared" si="172"/>
        <v>0</v>
      </c>
      <c r="BC115" s="100">
        <f t="shared" si="172"/>
        <v>0</v>
      </c>
      <c r="BD115" s="100">
        <f t="shared" si="172"/>
        <v>0</v>
      </c>
      <c r="BE115" s="100">
        <f t="shared" si="172"/>
        <v>0</v>
      </c>
      <c r="BF115" s="100">
        <f t="shared" si="172"/>
        <v>0</v>
      </c>
      <c r="BG115" s="100">
        <f t="shared" si="172"/>
        <v>0</v>
      </c>
      <c r="BH115" s="100">
        <f t="shared" si="172"/>
        <v>0</v>
      </c>
      <c r="BI115" s="100">
        <f t="shared" si="172"/>
        <v>0</v>
      </c>
      <c r="BJ115" s="100">
        <f t="shared" si="172"/>
        <v>0</v>
      </c>
      <c r="BK115" s="100">
        <f t="shared" si="172"/>
        <v>0</v>
      </c>
      <c r="BL115" s="100">
        <f t="shared" si="172"/>
        <v>0</v>
      </c>
      <c r="BM115" s="100">
        <f t="shared" si="172"/>
        <v>0</v>
      </c>
      <c r="BN115" s="100">
        <f t="shared" si="172"/>
        <v>0</v>
      </c>
      <c r="BO115" s="100">
        <f t="shared" si="172"/>
        <v>0</v>
      </c>
      <c r="BP115" s="100">
        <f t="shared" si="172"/>
        <v>0</v>
      </c>
      <c r="BQ115" s="100">
        <f t="shared" si="172"/>
        <v>0</v>
      </c>
      <c r="BR115" s="100">
        <f t="shared" si="172"/>
        <v>0</v>
      </c>
      <c r="BS115" s="100">
        <f t="shared" si="172"/>
        <v>0</v>
      </c>
      <c r="BT115" s="100">
        <f t="shared" si="172"/>
        <v>0</v>
      </c>
      <c r="BU115" s="100">
        <f t="shared" si="172"/>
        <v>0</v>
      </c>
      <c r="BV115" s="100">
        <f t="shared" si="172"/>
        <v>0</v>
      </c>
      <c r="BW115" s="100">
        <f t="shared" si="172"/>
        <v>0</v>
      </c>
      <c r="BX115" s="100">
        <f t="shared" si="172"/>
        <v>0</v>
      </c>
      <c r="BY115" s="100">
        <f t="shared" si="172"/>
        <v>0</v>
      </c>
      <c r="BZ115" s="100">
        <f t="shared" si="172"/>
        <v>0</v>
      </c>
      <c r="CA115" s="100">
        <f t="shared" si="172"/>
        <v>0</v>
      </c>
      <c r="CB115" s="100">
        <f t="shared" si="172"/>
        <v>0</v>
      </c>
      <c r="CC115" s="100">
        <f t="shared" si="172"/>
        <v>0</v>
      </c>
      <c r="CD115" s="100">
        <f t="shared" si="172"/>
        <v>0</v>
      </c>
      <c r="CE115" s="100">
        <f t="shared" si="172"/>
        <v>0</v>
      </c>
    </row>
    <row r="116" spans="2:83" x14ac:dyDescent="0.25">
      <c r="C116" s="25" t="s">
        <v>120</v>
      </c>
      <c r="W116" s="26">
        <f ca="1">SUM(W111:W115)</f>
        <v>494.33964067559555</v>
      </c>
      <c r="X116" s="26">
        <f t="shared" ref="X116:CE116" ca="1" si="173">SUM(X111:X115)</f>
        <v>504.71408911785824</v>
      </c>
      <c r="Y116" s="26">
        <f t="shared" ca="1" si="173"/>
        <v>520.50802034860726</v>
      </c>
      <c r="Z116" s="26">
        <f t="shared" ca="1" si="173"/>
        <v>539.31557440076983</v>
      </c>
      <c r="AA116" s="26">
        <f t="shared" ca="1" si="173"/>
        <v>551.36651219353689</v>
      </c>
      <c r="AB116" s="26">
        <f t="shared" ca="1" si="173"/>
        <v>555.90305505814035</v>
      </c>
      <c r="AC116" s="26">
        <f t="shared" ca="1" si="173"/>
        <v>557.4628073888025</v>
      </c>
      <c r="AD116" s="26">
        <f t="shared" ca="1" si="173"/>
        <v>556.35735921538185</v>
      </c>
      <c r="AE116" s="26">
        <f t="shared" ca="1" si="173"/>
        <v>554.99707794500853</v>
      </c>
      <c r="AF116" s="26">
        <f t="shared" ca="1" si="173"/>
        <v>553.99459286338822</v>
      </c>
      <c r="AG116" s="26">
        <f t="shared" ca="1" si="173"/>
        <v>553.15750852870622</v>
      </c>
      <c r="AH116" s="26">
        <f t="shared" ca="1" si="173"/>
        <v>554.55606741454631</v>
      </c>
      <c r="AI116" s="26">
        <f t="shared" ca="1" si="173"/>
        <v>555.9666912408245</v>
      </c>
      <c r="AJ116" s="26">
        <f t="shared" ca="1" si="173"/>
        <v>557.52126678520665</v>
      </c>
      <c r="AK116" s="26">
        <f t="shared" ca="1" si="173"/>
        <v>559.46319495919738</v>
      </c>
      <c r="AL116" s="26">
        <f t="shared" ca="1" si="173"/>
        <v>563.30072316584983</v>
      </c>
      <c r="AM116" s="26">
        <f t="shared" ca="1" si="173"/>
        <v>564.897067861089</v>
      </c>
      <c r="AN116" s="26">
        <f t="shared" ca="1" si="173"/>
        <v>564.84190954937208</v>
      </c>
      <c r="AO116" s="26">
        <f t="shared" ca="1" si="173"/>
        <v>549.06281126881174</v>
      </c>
      <c r="AP116" s="26">
        <f t="shared" ca="1" si="173"/>
        <v>519.85727778756905</v>
      </c>
      <c r="AQ116" s="26">
        <f t="shared" ca="1" si="173"/>
        <v>495.42923015921764</v>
      </c>
      <c r="AR116" s="26">
        <f t="shared" ca="1" si="173"/>
        <v>478.42988688165002</v>
      </c>
      <c r="AS116" s="26">
        <f t="shared" ca="1" si="173"/>
        <v>472.03493724518108</v>
      </c>
      <c r="AT116" s="26">
        <f t="shared" ca="1" si="173"/>
        <v>466.89329200561428</v>
      </c>
      <c r="AU116" s="26">
        <f t="shared" si="173"/>
        <v>0</v>
      </c>
      <c r="AV116" s="26">
        <f t="shared" si="173"/>
        <v>0</v>
      </c>
      <c r="AW116" s="26">
        <f t="shared" si="173"/>
        <v>0</v>
      </c>
      <c r="AX116" s="26">
        <f t="shared" si="173"/>
        <v>0</v>
      </c>
      <c r="AY116" s="26">
        <f t="shared" si="173"/>
        <v>0</v>
      </c>
      <c r="AZ116" s="26">
        <f t="shared" si="173"/>
        <v>0</v>
      </c>
      <c r="BA116" s="26">
        <f t="shared" si="173"/>
        <v>0</v>
      </c>
      <c r="BB116" s="26">
        <f t="shared" si="173"/>
        <v>0</v>
      </c>
      <c r="BC116" s="26">
        <f t="shared" si="173"/>
        <v>0</v>
      </c>
      <c r="BD116" s="26">
        <f t="shared" si="173"/>
        <v>0</v>
      </c>
      <c r="BE116" s="26">
        <f t="shared" si="173"/>
        <v>0</v>
      </c>
      <c r="BF116" s="26">
        <f t="shared" si="173"/>
        <v>0</v>
      </c>
      <c r="BG116" s="26">
        <f t="shared" si="173"/>
        <v>0</v>
      </c>
      <c r="BH116" s="26">
        <f t="shared" si="173"/>
        <v>0</v>
      </c>
      <c r="BI116" s="26">
        <f t="shared" si="173"/>
        <v>0</v>
      </c>
      <c r="BJ116" s="26">
        <f t="shared" si="173"/>
        <v>0</v>
      </c>
      <c r="BK116" s="26">
        <f t="shared" si="173"/>
        <v>0</v>
      </c>
      <c r="BL116" s="26">
        <f t="shared" si="173"/>
        <v>0</v>
      </c>
      <c r="BM116" s="26">
        <f t="shared" si="173"/>
        <v>0</v>
      </c>
      <c r="BN116" s="26">
        <f t="shared" si="173"/>
        <v>0</v>
      </c>
      <c r="BO116" s="26">
        <f t="shared" si="173"/>
        <v>0</v>
      </c>
      <c r="BP116" s="26">
        <f t="shared" si="173"/>
        <v>0</v>
      </c>
      <c r="BQ116" s="26">
        <f t="shared" si="173"/>
        <v>0</v>
      </c>
      <c r="BR116" s="26">
        <f t="shared" si="173"/>
        <v>0</v>
      </c>
      <c r="BS116" s="26">
        <f t="shared" si="173"/>
        <v>0</v>
      </c>
      <c r="BT116" s="26">
        <f t="shared" si="173"/>
        <v>0</v>
      </c>
      <c r="BU116" s="26">
        <f t="shared" si="173"/>
        <v>0</v>
      </c>
      <c r="BV116" s="26">
        <f t="shared" si="173"/>
        <v>0</v>
      </c>
      <c r="BW116" s="26">
        <f t="shared" si="173"/>
        <v>0</v>
      </c>
      <c r="BX116" s="26">
        <f t="shared" si="173"/>
        <v>0</v>
      </c>
      <c r="BY116" s="26">
        <f t="shared" si="173"/>
        <v>0</v>
      </c>
      <c r="BZ116" s="26">
        <f t="shared" si="173"/>
        <v>0</v>
      </c>
      <c r="CA116" s="26">
        <f t="shared" si="173"/>
        <v>0</v>
      </c>
      <c r="CB116" s="26">
        <f t="shared" si="173"/>
        <v>0</v>
      </c>
      <c r="CC116" s="26">
        <f t="shared" si="173"/>
        <v>0</v>
      </c>
      <c r="CD116" s="26">
        <f t="shared" si="173"/>
        <v>0</v>
      </c>
      <c r="CE116" s="26">
        <f t="shared" si="173"/>
        <v>0</v>
      </c>
    </row>
    <row r="117" spans="2:83" x14ac:dyDescent="0.25">
      <c r="C117" s="101" t="s">
        <v>121</v>
      </c>
      <c r="W117" s="100">
        <f ca="1">(W82+W87+W89+W95+W96)/W109*1000</f>
        <v>48.252717724208914</v>
      </c>
      <c r="X117" s="100">
        <f t="shared" ref="X117:CE117" ca="1" si="174">(X82+X87+X89+X95+X96)/X109*1000</f>
        <v>48.972640828939539</v>
      </c>
      <c r="Y117" s="100">
        <f t="shared" ca="1" si="174"/>
        <v>49.666624554061706</v>
      </c>
      <c r="Z117" s="100">
        <f t="shared" ca="1" si="174"/>
        <v>50.469431243840376</v>
      </c>
      <c r="AA117" s="100">
        <f t="shared" ca="1" si="174"/>
        <v>51.502700875932334</v>
      </c>
      <c r="AB117" s="100">
        <f t="shared" ca="1" si="174"/>
        <v>52.964254490085452</v>
      </c>
      <c r="AC117" s="100">
        <f t="shared" ca="1" si="174"/>
        <v>55.05540058937649</v>
      </c>
      <c r="AD117" s="100">
        <f t="shared" ca="1" si="174"/>
        <v>57.5385323773572</v>
      </c>
      <c r="AE117" s="100">
        <f t="shared" ca="1" si="174"/>
        <v>60.292867459780759</v>
      </c>
      <c r="AF117" s="100">
        <f t="shared" ca="1" si="174"/>
        <v>63.187260502279784</v>
      </c>
      <c r="AG117" s="100">
        <f t="shared" ca="1" si="174"/>
        <v>66.126950511700954</v>
      </c>
      <c r="AH117" s="100">
        <f t="shared" ca="1" si="174"/>
        <v>69.32011025524676</v>
      </c>
      <c r="AI117" s="100">
        <f t="shared" ca="1" si="174"/>
        <v>72.4882623883516</v>
      </c>
      <c r="AJ117" s="100">
        <f t="shared" ca="1" si="174"/>
        <v>75.619548054240227</v>
      </c>
      <c r="AK117" s="100">
        <f t="shared" ca="1" si="174"/>
        <v>78.719061475039766</v>
      </c>
      <c r="AL117" s="100">
        <f t="shared" ca="1" si="174"/>
        <v>81.855092955530225</v>
      </c>
      <c r="AM117" s="100">
        <f t="shared" ca="1" si="174"/>
        <v>85.058936169952375</v>
      </c>
      <c r="AN117" s="100">
        <f t="shared" ca="1" si="174"/>
        <v>88.305659353690146</v>
      </c>
      <c r="AO117" s="100">
        <f t="shared" ca="1" si="174"/>
        <v>90.652270302928315</v>
      </c>
      <c r="AP117" s="100">
        <f t="shared" ca="1" si="174"/>
        <v>92.113913538577719</v>
      </c>
      <c r="AQ117" s="100">
        <f t="shared" ca="1" si="174"/>
        <v>92.864726737361352</v>
      </c>
      <c r="AR117" s="100">
        <f t="shared" ca="1" si="174"/>
        <v>93.667184222759218</v>
      </c>
      <c r="AS117" s="100">
        <f t="shared" ca="1" si="174"/>
        <v>94.519448804320362</v>
      </c>
      <c r="AT117" s="100">
        <f t="shared" ca="1" si="174"/>
        <v>93.35185676218704</v>
      </c>
      <c r="AU117" s="100">
        <f t="shared" si="174"/>
        <v>0</v>
      </c>
      <c r="AV117" s="100">
        <f t="shared" si="174"/>
        <v>0</v>
      </c>
      <c r="AW117" s="100">
        <f t="shared" si="174"/>
        <v>0</v>
      </c>
      <c r="AX117" s="100">
        <f t="shared" si="174"/>
        <v>0</v>
      </c>
      <c r="AY117" s="100">
        <f t="shared" si="174"/>
        <v>0</v>
      </c>
      <c r="AZ117" s="100">
        <f t="shared" si="174"/>
        <v>0</v>
      </c>
      <c r="BA117" s="100">
        <f t="shared" si="174"/>
        <v>0</v>
      </c>
      <c r="BB117" s="100">
        <f t="shared" si="174"/>
        <v>0</v>
      </c>
      <c r="BC117" s="100">
        <f t="shared" si="174"/>
        <v>0</v>
      </c>
      <c r="BD117" s="100">
        <f t="shared" si="174"/>
        <v>0</v>
      </c>
      <c r="BE117" s="100">
        <f t="shared" si="174"/>
        <v>0</v>
      </c>
      <c r="BF117" s="100">
        <f t="shared" si="174"/>
        <v>0</v>
      </c>
      <c r="BG117" s="100">
        <f t="shared" si="174"/>
        <v>0</v>
      </c>
      <c r="BH117" s="100">
        <f t="shared" si="174"/>
        <v>0</v>
      </c>
      <c r="BI117" s="100">
        <f t="shared" si="174"/>
        <v>0</v>
      </c>
      <c r="BJ117" s="100">
        <f t="shared" si="174"/>
        <v>0</v>
      </c>
      <c r="BK117" s="100">
        <f t="shared" si="174"/>
        <v>0</v>
      </c>
      <c r="BL117" s="100">
        <f t="shared" si="174"/>
        <v>0</v>
      </c>
      <c r="BM117" s="100">
        <f t="shared" si="174"/>
        <v>0</v>
      </c>
      <c r="BN117" s="100">
        <f t="shared" si="174"/>
        <v>0</v>
      </c>
      <c r="BO117" s="100">
        <f t="shared" si="174"/>
        <v>0</v>
      </c>
      <c r="BP117" s="100">
        <f t="shared" si="174"/>
        <v>0</v>
      </c>
      <c r="BQ117" s="100">
        <f t="shared" si="174"/>
        <v>0</v>
      </c>
      <c r="BR117" s="100">
        <f t="shared" si="174"/>
        <v>0</v>
      </c>
      <c r="BS117" s="100">
        <f t="shared" si="174"/>
        <v>0</v>
      </c>
      <c r="BT117" s="100">
        <f t="shared" si="174"/>
        <v>0</v>
      </c>
      <c r="BU117" s="100">
        <f t="shared" si="174"/>
        <v>0</v>
      </c>
      <c r="BV117" s="100">
        <f t="shared" si="174"/>
        <v>0</v>
      </c>
      <c r="BW117" s="100">
        <f t="shared" si="174"/>
        <v>0</v>
      </c>
      <c r="BX117" s="100">
        <f t="shared" si="174"/>
        <v>0</v>
      </c>
      <c r="BY117" s="100">
        <f t="shared" si="174"/>
        <v>0</v>
      </c>
      <c r="BZ117" s="100">
        <f t="shared" si="174"/>
        <v>0</v>
      </c>
      <c r="CA117" s="100">
        <f t="shared" si="174"/>
        <v>0</v>
      </c>
      <c r="CB117" s="100">
        <f t="shared" si="174"/>
        <v>0</v>
      </c>
      <c r="CC117" s="100">
        <f t="shared" si="174"/>
        <v>0</v>
      </c>
      <c r="CD117" s="100">
        <f t="shared" si="174"/>
        <v>0</v>
      </c>
      <c r="CE117" s="100">
        <f t="shared" si="174"/>
        <v>0</v>
      </c>
    </row>
    <row r="120" spans="2:83" x14ac:dyDescent="0.25">
      <c r="B120" s="313" t="s">
        <v>177</v>
      </c>
      <c r="C120" s="314"/>
      <c r="E120" s="341" t="s">
        <v>302</v>
      </c>
      <c r="F120" s="336"/>
      <c r="G120" s="341" t="s">
        <v>188</v>
      </c>
      <c r="H120" s="336"/>
      <c r="I120" s="205"/>
      <c r="J120" s="205"/>
      <c r="K120" s="205"/>
      <c r="L120" s="205"/>
      <c r="M120" s="205"/>
      <c r="N120" s="205"/>
      <c r="O120" s="205"/>
      <c r="P120" s="205"/>
      <c r="Q120" s="205"/>
      <c r="R120" s="205"/>
      <c r="S120" s="205"/>
      <c r="T120" s="205"/>
      <c r="U120" s="205"/>
      <c r="V120" s="205"/>
      <c r="W120" s="80">
        <v>1990</v>
      </c>
      <c r="X120" s="80">
        <v>1991</v>
      </c>
      <c r="Y120" s="80">
        <v>1992</v>
      </c>
      <c r="Z120" s="80">
        <v>1993</v>
      </c>
      <c r="AA120" s="80">
        <v>1994</v>
      </c>
      <c r="AB120" s="80">
        <v>1995</v>
      </c>
      <c r="AC120" s="80">
        <v>1996</v>
      </c>
      <c r="AD120" s="80">
        <v>1997</v>
      </c>
      <c r="AE120" s="80">
        <v>1998</v>
      </c>
      <c r="AF120" s="80">
        <v>1999</v>
      </c>
      <c r="AG120" s="80">
        <v>2000</v>
      </c>
      <c r="AH120" s="80">
        <v>2001</v>
      </c>
      <c r="AI120" s="80">
        <v>2002</v>
      </c>
      <c r="AJ120" s="80">
        <v>2003</v>
      </c>
      <c r="AK120" s="80">
        <v>2004</v>
      </c>
      <c r="AL120" s="80">
        <v>2005</v>
      </c>
      <c r="AM120" s="80">
        <v>2006</v>
      </c>
      <c r="AN120" s="80">
        <v>2007</v>
      </c>
      <c r="AO120" s="80">
        <v>2008</v>
      </c>
      <c r="AP120" s="80">
        <v>2009</v>
      </c>
      <c r="AQ120" s="80">
        <v>2010</v>
      </c>
      <c r="AR120" s="80">
        <v>2011</v>
      </c>
      <c r="AS120" s="80">
        <v>2012</v>
      </c>
      <c r="AT120" s="80">
        <v>2013</v>
      </c>
      <c r="AU120" s="80">
        <v>2014</v>
      </c>
      <c r="AV120" s="80">
        <v>2015</v>
      </c>
      <c r="AW120" s="80">
        <v>2016</v>
      </c>
      <c r="AX120" s="80">
        <v>2017</v>
      </c>
      <c r="AY120" s="80">
        <v>2018</v>
      </c>
      <c r="AZ120" s="80">
        <v>2019</v>
      </c>
      <c r="BA120" s="80">
        <v>2020</v>
      </c>
      <c r="BB120" s="80">
        <v>2021</v>
      </c>
      <c r="BC120" s="80">
        <v>2022</v>
      </c>
      <c r="BD120" s="80">
        <v>2023</v>
      </c>
      <c r="BE120" s="80">
        <v>2024</v>
      </c>
      <c r="BF120" s="80">
        <v>2025</v>
      </c>
      <c r="BG120" s="80">
        <f t="shared" ref="BG120:CE120" si="175">BF120+1</f>
        <v>2026</v>
      </c>
      <c r="BH120" s="80">
        <f t="shared" si="175"/>
        <v>2027</v>
      </c>
      <c r="BI120" s="80">
        <f t="shared" si="175"/>
        <v>2028</v>
      </c>
      <c r="BJ120" s="80">
        <f t="shared" si="175"/>
        <v>2029</v>
      </c>
      <c r="BK120" s="80">
        <f t="shared" si="175"/>
        <v>2030</v>
      </c>
      <c r="BL120" s="80">
        <f t="shared" si="175"/>
        <v>2031</v>
      </c>
      <c r="BM120" s="80">
        <f t="shared" si="175"/>
        <v>2032</v>
      </c>
      <c r="BN120" s="80">
        <f t="shared" si="175"/>
        <v>2033</v>
      </c>
      <c r="BO120" s="80">
        <f t="shared" si="175"/>
        <v>2034</v>
      </c>
      <c r="BP120" s="80">
        <f t="shared" si="175"/>
        <v>2035</v>
      </c>
      <c r="BQ120" s="80">
        <f t="shared" si="175"/>
        <v>2036</v>
      </c>
      <c r="BR120" s="80">
        <f t="shared" si="175"/>
        <v>2037</v>
      </c>
      <c r="BS120" s="80">
        <f t="shared" si="175"/>
        <v>2038</v>
      </c>
      <c r="BT120" s="80">
        <f t="shared" si="175"/>
        <v>2039</v>
      </c>
      <c r="BU120" s="80">
        <f t="shared" si="175"/>
        <v>2040</v>
      </c>
      <c r="BV120" s="80">
        <f t="shared" si="175"/>
        <v>2041</v>
      </c>
      <c r="BW120" s="80">
        <f t="shared" si="175"/>
        <v>2042</v>
      </c>
      <c r="BX120" s="80">
        <f t="shared" si="175"/>
        <v>2043</v>
      </c>
      <c r="BY120" s="80">
        <f t="shared" si="175"/>
        <v>2044</v>
      </c>
      <c r="BZ120" s="80">
        <f t="shared" si="175"/>
        <v>2045</v>
      </c>
      <c r="CA120" s="80">
        <f t="shared" si="175"/>
        <v>2046</v>
      </c>
      <c r="CB120" s="80">
        <f t="shared" si="175"/>
        <v>2047</v>
      </c>
      <c r="CC120" s="80">
        <f t="shared" si="175"/>
        <v>2048</v>
      </c>
      <c r="CD120" s="80">
        <f t="shared" si="175"/>
        <v>2049</v>
      </c>
      <c r="CE120" s="80">
        <f t="shared" si="175"/>
        <v>2050</v>
      </c>
    </row>
    <row r="121" spans="2:83" s="56" customFormat="1" ht="14.4" customHeight="1" x14ac:dyDescent="0.25">
      <c r="B121" s="308" t="s">
        <v>84</v>
      </c>
      <c r="C121" s="309"/>
      <c r="E121" s="341"/>
      <c r="F121" s="336"/>
      <c r="G121" s="341"/>
      <c r="H121" s="336"/>
      <c r="I121" s="131"/>
      <c r="J121" s="131"/>
      <c r="K121" s="131"/>
      <c r="L121" s="131"/>
      <c r="M121" s="131"/>
      <c r="N121" s="131"/>
      <c r="O121" s="131"/>
      <c r="P121" s="131"/>
      <c r="Q121" s="131"/>
      <c r="R121" s="131"/>
      <c r="S121" s="131"/>
      <c r="T121" s="131"/>
      <c r="U121" s="131"/>
      <c r="V121" s="131"/>
    </row>
    <row r="122" spans="2:83" ht="15.6" customHeight="1" x14ac:dyDescent="0.25">
      <c r="B122" s="310" t="s">
        <v>114</v>
      </c>
      <c r="C122" s="311"/>
      <c r="E122" s="341"/>
      <c r="F122" s="336"/>
      <c r="G122" s="341"/>
      <c r="H122" s="336"/>
    </row>
    <row r="123" spans="2:83" x14ac:dyDescent="0.25">
      <c r="B123" s="306" t="s">
        <v>0</v>
      </c>
      <c r="C123" s="53" t="s">
        <v>6</v>
      </c>
      <c r="E123" s="35">
        <f>'Life&amp;Use'!D13</f>
        <v>35</v>
      </c>
      <c r="F123" s="64"/>
      <c r="G123" s="228">
        <f>'Life&amp;Use'!D23</f>
        <v>1.25</v>
      </c>
      <c r="H123" s="229"/>
      <c r="I123" s="211"/>
      <c r="J123" s="211"/>
      <c r="K123" s="211"/>
      <c r="L123" s="211"/>
      <c r="M123" s="211"/>
      <c r="N123" s="211"/>
      <c r="O123" s="211"/>
      <c r="P123" s="211"/>
      <c r="Q123" s="211"/>
      <c r="R123" s="211"/>
      <c r="S123" s="211"/>
      <c r="T123" s="211"/>
      <c r="U123" s="211"/>
      <c r="V123" s="211"/>
      <c r="W123" s="100">
        <f ca="1">Hours!W123*$E123*$G123</f>
        <v>25.243963558222497</v>
      </c>
      <c r="X123" s="100">
        <f ca="1">Hours!X123*$E123*$G123</f>
        <v>25.147952534250003</v>
      </c>
      <c r="Y123" s="100">
        <f ca="1">Hours!Y123*$E123*$G123</f>
        <v>24.192420524999996</v>
      </c>
      <c r="Z123" s="100">
        <f ca="1">Hours!Z123*$E123*$G123</f>
        <v>22.370984999999997</v>
      </c>
      <c r="AA123" s="100">
        <f ca="1">Hours!AA123*$E123*$G123</f>
        <v>20.0873188425</v>
      </c>
      <c r="AB123" s="100">
        <f ca="1">Hours!AB123*$E123*$G123</f>
        <v>17.986520369999997</v>
      </c>
      <c r="AC123" s="100">
        <f ca="1">Hours!AC123*$E123*$G123</f>
        <v>16.160023425000002</v>
      </c>
      <c r="AD123" s="100">
        <f ca="1">Hours!AD123*$E123*$G123</f>
        <v>14.574579337499999</v>
      </c>
      <c r="AE123" s="100">
        <f ca="1">Hours!AE123*$E123*$G123</f>
        <v>13.138754264999999</v>
      </c>
      <c r="AF123" s="100">
        <f ca="1">Hours!AF123*$E123*$G123</f>
        <v>11.948546609999998</v>
      </c>
      <c r="AG123" s="100">
        <f ca="1">Hours!AG123*$E123*$G123</f>
        <v>10.839735269999997</v>
      </c>
      <c r="AH123" s="100">
        <f ca="1">Hours!AH123*$E123*$G123</f>
        <v>9.8585364149999997</v>
      </c>
      <c r="AI123" s="100">
        <f ca="1">Hours!AI123*$E123*$G123</f>
        <v>8.8075512524999979</v>
      </c>
      <c r="AJ123" s="100">
        <f ca="1">Hours!AJ123*$E123*$G123</f>
        <v>7.7817762749999995</v>
      </c>
      <c r="AK123" s="100">
        <f ca="1">Hours!AK123*$E123*$G123</f>
        <v>6.8517418139624979</v>
      </c>
      <c r="AL123" s="100">
        <f ca="1">Hours!AL123*$E123*$G123</f>
        <v>6.0429188683500001</v>
      </c>
      <c r="AM123" s="100">
        <f ca="1">Hours!AM123*$E123*$G123</f>
        <v>5.3700543146250004</v>
      </c>
      <c r="AN123" s="100">
        <f ca="1">Hours!AN123*$E123*$G123</f>
        <v>4.7141093829374983</v>
      </c>
      <c r="AO123" s="100">
        <f ca="1">Hours!AO123*$E123*$G123</f>
        <v>4.0595796218249989</v>
      </c>
      <c r="AP123" s="100">
        <f ca="1">Hours!AP123*$E123*$G123</f>
        <v>3.4102250022749994</v>
      </c>
      <c r="AQ123" s="100">
        <f ca="1">Hours!AQ123*$E123*$G123</f>
        <v>2.8145045257874992</v>
      </c>
      <c r="AR123" s="100">
        <f ca="1">Hours!AR123*$E123*$G123</f>
        <v>2.2755358318874999</v>
      </c>
      <c r="AS123" s="100">
        <f ca="1">Hours!AS123*$E123*$G123</f>
        <v>1.7365813305749995</v>
      </c>
      <c r="AT123" s="100">
        <f ca="1">Hours!AT123*$E123*$G123</f>
        <v>1.1901430836749995</v>
      </c>
      <c r="AU123" s="100">
        <f>Hours!AU123*$E123*$G123</f>
        <v>0</v>
      </c>
      <c r="AV123" s="100">
        <f>Hours!AV123*$E123*$G123</f>
        <v>0</v>
      </c>
      <c r="AW123" s="100">
        <f>Hours!AW123*$E123*$G123</f>
        <v>0</v>
      </c>
      <c r="AX123" s="230">
        <f>Hours!AX123*(2*$E123/3+$F123/3)*(2*$G123/3+$H123/3)</f>
        <v>0</v>
      </c>
      <c r="AY123" s="230">
        <f>Hours!AY123*($E123/3+2*$F123/3)*($G123/3+2*$H123/3)</f>
        <v>0</v>
      </c>
      <c r="AZ123" s="100">
        <f>Hours!AZ123*$F123*$H123</f>
        <v>0</v>
      </c>
      <c r="BA123" s="100">
        <f>Hours!BA123*$F123*$H123</f>
        <v>0</v>
      </c>
      <c r="BB123" s="100">
        <f>Hours!BB123*$F123*$H123</f>
        <v>0</v>
      </c>
      <c r="BC123" s="100">
        <f>Hours!BC123*$F123*$H123</f>
        <v>0</v>
      </c>
      <c r="BD123" s="100">
        <f>Hours!BD123*$F123*$H123</f>
        <v>0</v>
      </c>
      <c r="BE123" s="100">
        <f>Hours!BE123*$F123*$H123</f>
        <v>0</v>
      </c>
      <c r="BF123" s="100">
        <f>Hours!BF123*$F123*$H123</f>
        <v>0</v>
      </c>
      <c r="BG123" s="100">
        <f>Hours!BG123*$F123*$H123</f>
        <v>0</v>
      </c>
      <c r="BH123" s="100">
        <f>Hours!BH123*$F123*$H123</f>
        <v>0</v>
      </c>
      <c r="BI123" s="100">
        <f>Hours!BI123*$F123*$H123</f>
        <v>0</v>
      </c>
      <c r="BJ123" s="100">
        <f>Hours!BJ123*$F123*$H123</f>
        <v>0</v>
      </c>
      <c r="BK123" s="100">
        <f>Hours!BK123*$F123*$H123</f>
        <v>0</v>
      </c>
      <c r="BL123" s="100">
        <f>Hours!BL123*$F123*$H123</f>
        <v>0</v>
      </c>
      <c r="BM123" s="100">
        <f>Hours!BM123*$F123*$H123</f>
        <v>0</v>
      </c>
      <c r="BN123" s="100">
        <f>Hours!BN123*$F123*$H123</f>
        <v>0</v>
      </c>
      <c r="BO123" s="100">
        <f>Hours!BO123*$F123*$H123</f>
        <v>0</v>
      </c>
      <c r="BP123" s="100">
        <f>Hours!BP123*$F123*$H123</f>
        <v>0</v>
      </c>
      <c r="BQ123" s="100">
        <f>Hours!BQ123*$F123*$H123</f>
        <v>0</v>
      </c>
      <c r="BR123" s="100">
        <f>Hours!BR123*$F123*$H123</f>
        <v>0</v>
      </c>
      <c r="BS123" s="100">
        <f>Hours!BS123*$F123*$H123</f>
        <v>0</v>
      </c>
      <c r="BT123" s="100">
        <f>Hours!BT123*$F123*$H123</f>
        <v>0</v>
      </c>
      <c r="BU123" s="100">
        <f>Hours!BU123*$F123*$H123</f>
        <v>0</v>
      </c>
      <c r="BV123" s="100">
        <f>Hours!BV123*$F123*$H123</f>
        <v>0</v>
      </c>
      <c r="BW123" s="100">
        <f>Hours!BW123*$F123*$H123</f>
        <v>0</v>
      </c>
      <c r="BX123" s="100">
        <f>Hours!BX123*$F123*$H123</f>
        <v>0</v>
      </c>
      <c r="BY123" s="100">
        <f>Hours!BY123*$F123*$H123</f>
        <v>0</v>
      </c>
      <c r="BZ123" s="100">
        <f>Hours!BZ123*$F123*$H123</f>
        <v>0</v>
      </c>
      <c r="CA123" s="100">
        <f>Hours!CA123*$F123*$H123</f>
        <v>0</v>
      </c>
      <c r="CB123" s="100">
        <f>Hours!CB123*$F123*$H123</f>
        <v>0</v>
      </c>
      <c r="CC123" s="100">
        <f>Hours!CC123*$F123*$H123</f>
        <v>0</v>
      </c>
      <c r="CD123" s="100">
        <f>Hours!CD123*$F123*$H123</f>
        <v>0</v>
      </c>
      <c r="CE123" s="100">
        <f>Hours!CE123*$F123*$H123</f>
        <v>0</v>
      </c>
    </row>
    <row r="124" spans="2:83" x14ac:dyDescent="0.25">
      <c r="B124" s="307"/>
      <c r="C124" s="54" t="s">
        <v>7</v>
      </c>
      <c r="E124" s="35">
        <f>'Life&amp;Use'!E13</f>
        <v>32</v>
      </c>
      <c r="F124" s="64"/>
      <c r="G124" s="228">
        <f>'Life&amp;Use'!E23</f>
        <v>1.25</v>
      </c>
      <c r="H124" s="229"/>
      <c r="I124" s="211"/>
      <c r="J124" s="211"/>
      <c r="K124" s="211"/>
      <c r="L124" s="211"/>
      <c r="M124" s="211"/>
      <c r="N124" s="211"/>
      <c r="O124" s="211"/>
      <c r="P124" s="211"/>
      <c r="Q124" s="211"/>
      <c r="R124" s="211"/>
      <c r="S124" s="211"/>
      <c r="T124" s="211"/>
      <c r="U124" s="211"/>
      <c r="V124" s="211"/>
      <c r="W124" s="100">
        <f ca="1">Hours!W124*$E124*$G124</f>
        <v>27.322349520959996</v>
      </c>
      <c r="X124" s="100">
        <f ca="1">Hours!X124*$E124*$G124</f>
        <v>28.131281567999995</v>
      </c>
      <c r="Y124" s="100">
        <f ca="1">Hours!Y124*$E124*$G124</f>
        <v>29.128694399999993</v>
      </c>
      <c r="Z124" s="100">
        <f ca="1">Hours!Z124*$E124*$G124</f>
        <v>30.307679999999998</v>
      </c>
      <c r="AA124" s="100">
        <f ca="1">Hours!AA124*$E124*$G124</f>
        <v>31.718114687999993</v>
      </c>
      <c r="AB124" s="100">
        <f ca="1">Hours!AB124*$E124*$G124</f>
        <v>33.347338751999999</v>
      </c>
      <c r="AC124" s="100">
        <f ca="1">Hours!AC124*$E124*$G124</f>
        <v>35.108186879999991</v>
      </c>
      <c r="AD124" s="100">
        <f ca="1">Hours!AD124*$E124*$G124</f>
        <v>36.984704639999997</v>
      </c>
      <c r="AE124" s="100">
        <f ca="1">Hours!AE124*$E124*$G124</f>
        <v>38.933017343999992</v>
      </c>
      <c r="AF124" s="100">
        <f ca="1">Hours!AF124*$E124*$G124</f>
        <v>41.068858896000002</v>
      </c>
      <c r="AG124" s="100">
        <f ca="1">Hours!AG124*$E124*$G124</f>
        <v>43.173544751999998</v>
      </c>
      <c r="AH124" s="100">
        <f ca="1">Hours!AH124*$E124*$G124</f>
        <v>45.108785904000001</v>
      </c>
      <c r="AI124" s="100">
        <f ca="1">Hours!AI124*$E124*$G124</f>
        <v>46.751025983999988</v>
      </c>
      <c r="AJ124" s="100">
        <f ca="1">Hours!AJ124*$E124*$G124</f>
        <v>48.581217359999997</v>
      </c>
      <c r="AK124" s="100">
        <f ca="1">Hours!AK124*$E124*$G124</f>
        <v>50.42085747320543</v>
      </c>
      <c r="AL124" s="100">
        <f ca="1">Hours!AL124*$E124*$G124</f>
        <v>51.799207092821753</v>
      </c>
      <c r="AM124" s="100">
        <f ca="1">Hours!AM124*$E124*$G124</f>
        <v>51.760495532054385</v>
      </c>
      <c r="AN124" s="100">
        <f ca="1">Hours!AN124*$E124*$G124</f>
        <v>50.105511084283194</v>
      </c>
      <c r="AO124" s="100">
        <f ca="1">Hours!AO124*$E124*$G124</f>
        <v>47.268940756302712</v>
      </c>
      <c r="AP124" s="100">
        <f ca="1">Hours!AP124*$E124*$G124</f>
        <v>42.406142360474874</v>
      </c>
      <c r="AQ124" s="100">
        <f ca="1">Hours!AQ124*$E124*$G124</f>
        <v>34.724505721488953</v>
      </c>
      <c r="AR124" s="100">
        <f ca="1">Hours!AR124*$E124*$G124</f>
        <v>24.532676245259516</v>
      </c>
      <c r="AS124" s="100">
        <f ca="1">Hours!AS124*$E124*$G124</f>
        <v>14.018735197134715</v>
      </c>
      <c r="AT124" s="100">
        <f ca="1">Hours!AT124*$E124*$G124</f>
        <v>6.2355268504463979</v>
      </c>
      <c r="AU124" s="100">
        <f>Hours!AU124*$E124*$G124</f>
        <v>0</v>
      </c>
      <c r="AV124" s="100">
        <f>Hours!AV124*$E124*$G124</f>
        <v>0</v>
      </c>
      <c r="AW124" s="100">
        <f>Hours!AW124*$E124*$G124</f>
        <v>0</v>
      </c>
      <c r="AX124" s="230">
        <f>Hours!AX124*(2*$E124/3+$F124/3)*(2*$G124/3+$H124/3)</f>
        <v>0</v>
      </c>
      <c r="AY124" s="230">
        <f>Hours!AY124*($E124/3+2*$F124/3)*($G124/3+2*$H124/3)</f>
        <v>0</v>
      </c>
      <c r="AZ124" s="100">
        <f>Hours!AZ124*$F124*$H124</f>
        <v>0</v>
      </c>
      <c r="BA124" s="100">
        <f>Hours!BA124*$F124*$H124</f>
        <v>0</v>
      </c>
      <c r="BB124" s="100">
        <f>Hours!BB124*$F124*$H124</f>
        <v>0</v>
      </c>
      <c r="BC124" s="100">
        <f>Hours!BC124*$F124*$H124</f>
        <v>0</v>
      </c>
      <c r="BD124" s="100">
        <f>Hours!BD124*$F124*$H124</f>
        <v>0</v>
      </c>
      <c r="BE124" s="100">
        <f>Hours!BE124*$F124*$H124</f>
        <v>0</v>
      </c>
      <c r="BF124" s="100">
        <f>Hours!BF124*$F124*$H124</f>
        <v>0</v>
      </c>
      <c r="BG124" s="100">
        <f>Hours!BG124*$F124*$H124</f>
        <v>0</v>
      </c>
      <c r="BH124" s="100">
        <f>Hours!BH124*$F124*$H124</f>
        <v>0</v>
      </c>
      <c r="BI124" s="100">
        <f>Hours!BI124*$F124*$H124</f>
        <v>0</v>
      </c>
      <c r="BJ124" s="100">
        <f>Hours!BJ124*$F124*$H124</f>
        <v>0</v>
      </c>
      <c r="BK124" s="100">
        <f>Hours!BK124*$F124*$H124</f>
        <v>0</v>
      </c>
      <c r="BL124" s="100">
        <f>Hours!BL124*$F124*$H124</f>
        <v>0</v>
      </c>
      <c r="BM124" s="100">
        <f>Hours!BM124*$F124*$H124</f>
        <v>0</v>
      </c>
      <c r="BN124" s="100">
        <f>Hours!BN124*$F124*$H124</f>
        <v>0</v>
      </c>
      <c r="BO124" s="100">
        <f>Hours!BO124*$F124*$H124</f>
        <v>0</v>
      </c>
      <c r="BP124" s="100">
        <f>Hours!BP124*$F124*$H124</f>
        <v>0</v>
      </c>
      <c r="BQ124" s="100">
        <f>Hours!BQ124*$F124*$H124</f>
        <v>0</v>
      </c>
      <c r="BR124" s="100">
        <f>Hours!BR124*$F124*$H124</f>
        <v>0</v>
      </c>
      <c r="BS124" s="100">
        <f>Hours!BS124*$F124*$H124</f>
        <v>0</v>
      </c>
      <c r="BT124" s="100">
        <f>Hours!BT124*$F124*$H124</f>
        <v>0</v>
      </c>
      <c r="BU124" s="100">
        <f>Hours!BU124*$F124*$H124</f>
        <v>0</v>
      </c>
      <c r="BV124" s="100">
        <f>Hours!BV124*$F124*$H124</f>
        <v>0</v>
      </c>
      <c r="BW124" s="100">
        <f>Hours!BW124*$F124*$H124</f>
        <v>0</v>
      </c>
      <c r="BX124" s="100">
        <f>Hours!BX124*$F124*$H124</f>
        <v>0</v>
      </c>
      <c r="BY124" s="100">
        <f>Hours!BY124*$F124*$H124</f>
        <v>0</v>
      </c>
      <c r="BZ124" s="100">
        <f>Hours!BZ124*$F124*$H124</f>
        <v>0</v>
      </c>
      <c r="CA124" s="100">
        <f>Hours!CA124*$F124*$H124</f>
        <v>0</v>
      </c>
      <c r="CB124" s="100">
        <f>Hours!CB124*$F124*$H124</f>
        <v>0</v>
      </c>
      <c r="CC124" s="100">
        <f>Hours!CC124*$F124*$H124</f>
        <v>0</v>
      </c>
      <c r="CD124" s="100">
        <f>Hours!CD124*$F124*$H124</f>
        <v>0</v>
      </c>
      <c r="CE124" s="100">
        <f>Hours!CE124*$F124*$H124</f>
        <v>0</v>
      </c>
    </row>
    <row r="125" spans="2:83" x14ac:dyDescent="0.25">
      <c r="B125" s="307"/>
      <c r="C125" s="54" t="s">
        <v>8</v>
      </c>
      <c r="E125" s="35">
        <f>'Life&amp;Use'!F13</f>
        <v>30</v>
      </c>
      <c r="F125" s="64"/>
      <c r="G125" s="228">
        <f>'Life&amp;Use'!F23</f>
        <v>1.1000000000000001</v>
      </c>
      <c r="H125" s="229"/>
      <c r="I125" s="211"/>
      <c r="J125" s="211"/>
      <c r="K125" s="211"/>
      <c r="L125" s="211"/>
      <c r="M125" s="211"/>
      <c r="N125" s="211"/>
      <c r="O125" s="211"/>
      <c r="P125" s="211"/>
      <c r="Q125" s="211"/>
      <c r="R125" s="211"/>
      <c r="S125" s="211"/>
      <c r="T125" s="211"/>
      <c r="U125" s="211"/>
      <c r="V125" s="211"/>
      <c r="W125" s="100">
        <f ca="1">Hours!W125*$E125*$G125</f>
        <v>26.561027656701864</v>
      </c>
      <c r="X125" s="100">
        <f ca="1">Hours!X125*$E125*$G125</f>
        <v>27.316731430201507</v>
      </c>
      <c r="Y125" s="100">
        <f ca="1">Hours!Y125*$E125*$G125</f>
        <v>28.111314759582999</v>
      </c>
      <c r="Z125" s="100">
        <f ca="1">Hours!Z125*$E125*$G125</f>
        <v>28.94079211068474</v>
      </c>
      <c r="AA125" s="100">
        <f ca="1">Hours!AA125*$E125*$G125</f>
        <v>29.808970147242</v>
      </c>
      <c r="AB125" s="100">
        <f ca="1">Hours!AB125*$E125*$G125</f>
        <v>30.719528456759999</v>
      </c>
      <c r="AC125" s="100">
        <f ca="1">Hours!AC125*$E125*$G125</f>
        <v>31.681994830200004</v>
      </c>
      <c r="AD125" s="100">
        <f ca="1">Hours!AD125*$E125*$G125</f>
        <v>32.744455389359999</v>
      </c>
      <c r="AE125" s="100">
        <f ca="1">Hours!AE125*$E125*$G125</f>
        <v>33.830662334039999</v>
      </c>
      <c r="AF125" s="100">
        <f ca="1">Hours!AF125*$E125*$G125</f>
        <v>35.032188957480003</v>
      </c>
      <c r="AG125" s="100">
        <f ca="1">Hours!AG125*$E125*$G125</f>
        <v>36.344959742519997</v>
      </c>
      <c r="AH125" s="100">
        <f ca="1">Hours!AH125*$E125*$G125</f>
        <v>37.753516944000005</v>
      </c>
      <c r="AI125" s="100">
        <f ca="1">Hours!AI125*$E125*$G125</f>
        <v>38.937710045519999</v>
      </c>
      <c r="AJ125" s="100">
        <f ca="1">Hours!AJ125*$E125*$G125</f>
        <v>40.07939986908</v>
      </c>
      <c r="AK125" s="100">
        <f ca="1">Hours!AK125*$E125*$G125</f>
        <v>41.352646070221205</v>
      </c>
      <c r="AL125" s="100">
        <f ca="1">Hours!AL125*$E125*$G125</f>
        <v>43.068766339684807</v>
      </c>
      <c r="AM125" s="100">
        <f ca="1">Hours!AM125*$E125*$G125</f>
        <v>45.214162348212</v>
      </c>
      <c r="AN125" s="100">
        <f ca="1">Hours!AN125*$E125*$G125</f>
        <v>47.824141139002798</v>
      </c>
      <c r="AO125" s="100">
        <f ca="1">Hours!AO125*$E125*$G125</f>
        <v>51.166674130057196</v>
      </c>
      <c r="AP125" s="100">
        <f ca="1">Hours!AP125*$E125*$G125</f>
        <v>55.887883566886799</v>
      </c>
      <c r="AQ125" s="100">
        <f ca="1">Hours!AQ125*$E125*$G125</f>
        <v>63.043101985921197</v>
      </c>
      <c r="AR125" s="100">
        <f ca="1">Hours!AR125*$E125*$G125</f>
        <v>72.029868502878003</v>
      </c>
      <c r="AS125" s="100">
        <f ca="1">Hours!AS125*$E125*$G125</f>
        <v>80.749265085403195</v>
      </c>
      <c r="AT125" s="100">
        <f ca="1">Hours!AT125*$E125*$G125</f>
        <v>87.705396632224776</v>
      </c>
      <c r="AU125" s="100">
        <f>Hours!AU125*$E125*$G125</f>
        <v>0</v>
      </c>
      <c r="AV125" s="100">
        <f>Hours!AV125*$E125*$G125</f>
        <v>0</v>
      </c>
      <c r="AW125" s="100">
        <f>Hours!AW125*$E125*$G125</f>
        <v>0</v>
      </c>
      <c r="AX125" s="230">
        <f>Hours!AX125*(2*$E125/3+$F125/3)*(2*$G125/3+$H125/3)</f>
        <v>0</v>
      </c>
      <c r="AY125" s="230">
        <f>Hours!AY125*($E125/3+2*$F125/3)*($G125/3+2*$H125/3)</f>
        <v>0</v>
      </c>
      <c r="AZ125" s="100">
        <f>Hours!AZ125*$F125*$H125</f>
        <v>0</v>
      </c>
      <c r="BA125" s="100">
        <f>Hours!BA125*$F125*$H125</f>
        <v>0</v>
      </c>
      <c r="BB125" s="100">
        <f>Hours!BB125*$F125*$H125</f>
        <v>0</v>
      </c>
      <c r="BC125" s="100">
        <f>Hours!BC125*$F125*$H125</f>
        <v>0</v>
      </c>
      <c r="BD125" s="100">
        <f>Hours!BD125*$F125*$H125</f>
        <v>0</v>
      </c>
      <c r="BE125" s="100">
        <f>Hours!BE125*$F125*$H125</f>
        <v>0</v>
      </c>
      <c r="BF125" s="100">
        <f>Hours!BF125*$F125*$H125</f>
        <v>0</v>
      </c>
      <c r="BG125" s="100">
        <f>Hours!BG125*$F125*$H125</f>
        <v>0</v>
      </c>
      <c r="BH125" s="100">
        <f>Hours!BH125*$F125*$H125</f>
        <v>0</v>
      </c>
      <c r="BI125" s="100">
        <f>Hours!BI125*$F125*$H125</f>
        <v>0</v>
      </c>
      <c r="BJ125" s="100">
        <f>Hours!BJ125*$F125*$H125</f>
        <v>0</v>
      </c>
      <c r="BK125" s="100">
        <f>Hours!BK125*$F125*$H125</f>
        <v>0</v>
      </c>
      <c r="BL125" s="100">
        <f>Hours!BL125*$F125*$H125</f>
        <v>0</v>
      </c>
      <c r="BM125" s="100">
        <f>Hours!BM125*$F125*$H125</f>
        <v>0</v>
      </c>
      <c r="BN125" s="100">
        <f>Hours!BN125*$F125*$H125</f>
        <v>0</v>
      </c>
      <c r="BO125" s="100">
        <f>Hours!BO125*$F125*$H125</f>
        <v>0</v>
      </c>
      <c r="BP125" s="100">
        <f>Hours!BP125*$F125*$H125</f>
        <v>0</v>
      </c>
      <c r="BQ125" s="100">
        <f>Hours!BQ125*$F125*$H125</f>
        <v>0</v>
      </c>
      <c r="BR125" s="100">
        <f>Hours!BR125*$F125*$H125</f>
        <v>0</v>
      </c>
      <c r="BS125" s="100">
        <f>Hours!BS125*$F125*$H125</f>
        <v>0</v>
      </c>
      <c r="BT125" s="100">
        <f>Hours!BT125*$F125*$H125</f>
        <v>0</v>
      </c>
      <c r="BU125" s="100">
        <f>Hours!BU125*$F125*$H125</f>
        <v>0</v>
      </c>
      <c r="BV125" s="100">
        <f>Hours!BV125*$F125*$H125</f>
        <v>0</v>
      </c>
      <c r="BW125" s="100">
        <f>Hours!BW125*$F125*$H125</f>
        <v>0</v>
      </c>
      <c r="BX125" s="100">
        <f>Hours!BX125*$F125*$H125</f>
        <v>0</v>
      </c>
      <c r="BY125" s="100">
        <f>Hours!BY125*$F125*$H125</f>
        <v>0</v>
      </c>
      <c r="BZ125" s="100">
        <f>Hours!BZ125*$F125*$H125</f>
        <v>0</v>
      </c>
      <c r="CA125" s="100">
        <f>Hours!CA125*$F125*$H125</f>
        <v>0</v>
      </c>
      <c r="CB125" s="100">
        <f>Hours!CB125*$F125*$H125</f>
        <v>0</v>
      </c>
      <c r="CC125" s="100">
        <f>Hours!CC125*$F125*$H125</f>
        <v>0</v>
      </c>
      <c r="CD125" s="100">
        <f>Hours!CD125*$F125*$H125</f>
        <v>0</v>
      </c>
      <c r="CE125" s="100">
        <f>Hours!CE125*$F125*$H125</f>
        <v>0</v>
      </c>
    </row>
    <row r="126" spans="2:83" ht="13.2" customHeight="1" x14ac:dyDescent="0.25">
      <c r="B126" s="307"/>
      <c r="C126" s="54" t="s">
        <v>9</v>
      </c>
      <c r="E126" s="35">
        <f>'Life&amp;Use'!G13</f>
        <v>25</v>
      </c>
      <c r="F126" s="64"/>
      <c r="G126" s="228">
        <f>'Life&amp;Use'!G23</f>
        <v>1.1000000000000001</v>
      </c>
      <c r="H126" s="229"/>
      <c r="I126" s="211"/>
      <c r="J126" s="211"/>
      <c r="K126" s="211"/>
      <c r="L126" s="211"/>
      <c r="M126" s="211"/>
      <c r="N126" s="211"/>
      <c r="O126" s="211"/>
      <c r="P126" s="211"/>
      <c r="Q126" s="211"/>
      <c r="R126" s="211"/>
      <c r="S126" s="211"/>
      <c r="T126" s="211"/>
      <c r="U126" s="211"/>
      <c r="V126" s="211"/>
      <c r="W126" s="100">
        <f ca="1">Hours!W126*$E126*$G126</f>
        <v>0</v>
      </c>
      <c r="X126" s="100">
        <f ca="1">Hours!X126*$E126*$G126</f>
        <v>0</v>
      </c>
      <c r="Y126" s="100">
        <f ca="1">Hours!Y126*$E126*$G126</f>
        <v>0</v>
      </c>
      <c r="Z126" s="100">
        <f ca="1">Hours!Z126*$E126*$G126</f>
        <v>0</v>
      </c>
      <c r="AA126" s="100">
        <f ca="1">Hours!AA126*$E126*$G126</f>
        <v>0</v>
      </c>
      <c r="AB126" s="100">
        <f ca="1">Hours!AB126*$E126*$G126</f>
        <v>0</v>
      </c>
      <c r="AC126" s="100">
        <f ca="1">Hours!AC126*$E126*$G126</f>
        <v>0</v>
      </c>
      <c r="AD126" s="100">
        <f ca="1">Hours!AD126*$E126*$G126</f>
        <v>0</v>
      </c>
      <c r="AE126" s="100">
        <f ca="1">Hours!AE126*$E126*$G126</f>
        <v>0</v>
      </c>
      <c r="AF126" s="100">
        <f ca="1">Hours!AF126*$E126*$G126</f>
        <v>0</v>
      </c>
      <c r="AG126" s="100">
        <f ca="1">Hours!AG126*$E126*$G126</f>
        <v>0</v>
      </c>
      <c r="AH126" s="100">
        <f ca="1">Hours!AH126*$E126*$G126</f>
        <v>0</v>
      </c>
      <c r="AI126" s="100">
        <f ca="1">Hours!AI126*$E126*$G126</f>
        <v>0.22646481000000002</v>
      </c>
      <c r="AJ126" s="100">
        <f ca="1">Hours!AJ126*$E126*$G126</f>
        <v>0.73920775500000002</v>
      </c>
      <c r="AK126" s="100">
        <f ca="1">Hours!AK126*$E126*$G126</f>
        <v>1.6883824458929999</v>
      </c>
      <c r="AL126" s="100">
        <f ca="1">Hours!AL126*$E126*$G126</f>
        <v>2.9976776835719998</v>
      </c>
      <c r="AM126" s="100">
        <f ca="1">Hours!AM126*$E126*$G126</f>
        <v>4.7574337539299982</v>
      </c>
      <c r="AN126" s="100">
        <f ca="1">Hours!AN126*$E126*$G126</f>
        <v>6.967650656966998</v>
      </c>
      <c r="AO126" s="100">
        <f ca="1">Hours!AO126*$E126*$G126</f>
        <v>9.628328392682997</v>
      </c>
      <c r="AP126" s="100">
        <f ca="1">Hours!AP126*$E126*$G126</f>
        <v>12.852494245305</v>
      </c>
      <c r="AQ126" s="100">
        <f ca="1">Hours!AQ126*$E126*$G126</f>
        <v>16.716528193365001</v>
      </c>
      <c r="AR126" s="100">
        <f ca="1">Hours!AR126*$E126*$G126</f>
        <v>20.786868385139996</v>
      </c>
      <c r="AS126" s="100">
        <f ca="1">Hours!AS126*$E126*$G126</f>
        <v>24.877156062329991</v>
      </c>
      <c r="AT126" s="100">
        <f ca="1">Hours!AT126*$E126*$G126</f>
        <v>28.250483327493068</v>
      </c>
      <c r="AU126" s="100">
        <f>Hours!AU126*$E126*$G126</f>
        <v>0</v>
      </c>
      <c r="AV126" s="100">
        <f>Hours!AV126*$E126*$G126</f>
        <v>0</v>
      </c>
      <c r="AW126" s="100">
        <f>Hours!AW126*$E126*$G126</f>
        <v>0</v>
      </c>
      <c r="AX126" s="230">
        <f>Hours!AX126*(2*$E126/3+$F126/3)*(2*$G126/3+$H126/3)</f>
        <v>0</v>
      </c>
      <c r="AY126" s="230">
        <f>Hours!AY126*($E126/3+2*$F126/3)*($G126/3+2*$H126/3)</f>
        <v>0</v>
      </c>
      <c r="AZ126" s="100">
        <f>Hours!AZ126*$F126*$H126</f>
        <v>0</v>
      </c>
      <c r="BA126" s="100">
        <f>Hours!BA126*$F126*$H126</f>
        <v>0</v>
      </c>
      <c r="BB126" s="100">
        <f>Hours!BB126*$F126*$H126</f>
        <v>0</v>
      </c>
      <c r="BC126" s="100">
        <f>Hours!BC126*$F126*$H126</f>
        <v>0</v>
      </c>
      <c r="BD126" s="100">
        <f>Hours!BD126*$F126*$H126</f>
        <v>0</v>
      </c>
      <c r="BE126" s="100">
        <f>Hours!BE126*$F126*$H126</f>
        <v>0</v>
      </c>
      <c r="BF126" s="100">
        <f>Hours!BF126*$F126*$H126</f>
        <v>0</v>
      </c>
      <c r="BG126" s="100">
        <f>Hours!BG126*$F126*$H126</f>
        <v>0</v>
      </c>
      <c r="BH126" s="100">
        <f>Hours!BH126*$F126*$H126</f>
        <v>0</v>
      </c>
      <c r="BI126" s="100">
        <f>Hours!BI126*$F126*$H126</f>
        <v>0</v>
      </c>
      <c r="BJ126" s="100">
        <f>Hours!BJ126*$F126*$H126</f>
        <v>0</v>
      </c>
      <c r="BK126" s="100">
        <f>Hours!BK126*$F126*$H126</f>
        <v>0</v>
      </c>
      <c r="BL126" s="100">
        <f>Hours!BL126*$F126*$H126</f>
        <v>0</v>
      </c>
      <c r="BM126" s="100">
        <f>Hours!BM126*$F126*$H126</f>
        <v>0</v>
      </c>
      <c r="BN126" s="100">
        <f>Hours!BN126*$F126*$H126</f>
        <v>0</v>
      </c>
      <c r="BO126" s="100">
        <f>Hours!BO126*$F126*$H126</f>
        <v>0</v>
      </c>
      <c r="BP126" s="100">
        <f>Hours!BP126*$F126*$H126</f>
        <v>0</v>
      </c>
      <c r="BQ126" s="100">
        <f>Hours!BQ126*$F126*$H126</f>
        <v>0</v>
      </c>
      <c r="BR126" s="100">
        <f>Hours!BR126*$F126*$H126</f>
        <v>0</v>
      </c>
      <c r="BS126" s="100">
        <f>Hours!BS126*$F126*$H126</f>
        <v>0</v>
      </c>
      <c r="BT126" s="100">
        <f>Hours!BT126*$F126*$H126</f>
        <v>0</v>
      </c>
      <c r="BU126" s="100">
        <f>Hours!BU126*$F126*$H126</f>
        <v>0</v>
      </c>
      <c r="BV126" s="100">
        <f>Hours!BV126*$F126*$H126</f>
        <v>0</v>
      </c>
      <c r="BW126" s="100">
        <f>Hours!BW126*$F126*$H126</f>
        <v>0</v>
      </c>
      <c r="BX126" s="100">
        <f>Hours!BX126*$F126*$H126</f>
        <v>0</v>
      </c>
      <c r="BY126" s="100">
        <f>Hours!BY126*$F126*$H126</f>
        <v>0</v>
      </c>
      <c r="BZ126" s="100">
        <f>Hours!BZ126*$F126*$H126</f>
        <v>0</v>
      </c>
      <c r="CA126" s="100">
        <f>Hours!CA126*$F126*$H126</f>
        <v>0</v>
      </c>
      <c r="CB126" s="100">
        <f>Hours!CB126*$F126*$H126</f>
        <v>0</v>
      </c>
      <c r="CC126" s="100">
        <f>Hours!CC126*$F126*$H126</f>
        <v>0</v>
      </c>
      <c r="CD126" s="100">
        <f>Hours!CD126*$F126*$H126</f>
        <v>0</v>
      </c>
      <c r="CE126" s="100">
        <f>Hours!CE126*$F126*$H126</f>
        <v>0</v>
      </c>
    </row>
    <row r="127" spans="2:83" ht="24" x14ac:dyDescent="0.25">
      <c r="B127" s="307"/>
      <c r="C127" s="54" t="s">
        <v>10</v>
      </c>
      <c r="E127" s="35">
        <f>'Life&amp;Use'!H13</f>
        <v>12</v>
      </c>
      <c r="F127" s="64"/>
      <c r="G127" s="228">
        <f>'Life&amp;Use'!H23</f>
        <v>1.2</v>
      </c>
      <c r="H127" s="229"/>
      <c r="I127" s="211"/>
      <c r="J127" s="211"/>
      <c r="K127" s="211"/>
      <c r="L127" s="211"/>
      <c r="M127" s="211"/>
      <c r="N127" s="211"/>
      <c r="O127" s="211"/>
      <c r="P127" s="211"/>
      <c r="Q127" s="211"/>
      <c r="R127" s="211"/>
      <c r="S127" s="211"/>
      <c r="T127" s="211"/>
      <c r="U127" s="211"/>
      <c r="V127" s="211"/>
      <c r="W127" s="100">
        <f ca="1">Hours!W127*$E127*$G127</f>
        <v>3.1765722455218746</v>
      </c>
      <c r="X127" s="100">
        <f ca="1">Hours!X127*$E127*$G127</f>
        <v>3.2687792584761599</v>
      </c>
      <c r="Y127" s="100">
        <f ca="1">Hours!Y127*$E127*$G127</f>
        <v>3.3721682417279997</v>
      </c>
      <c r="Z127" s="100">
        <f ca="1">Hours!Z127*$E127*$G127</f>
        <v>3.4861679423999998</v>
      </c>
      <c r="AA127" s="100">
        <f ca="1">Hours!AA127*$E127*$G127</f>
        <v>3.6143383161599991</v>
      </c>
      <c r="AB127" s="100">
        <f ca="1">Hours!AB127*$E127*$G127</f>
        <v>3.7602211046399994</v>
      </c>
      <c r="AC127" s="100">
        <f ca="1">Hours!AC127*$E127*$G127</f>
        <v>3.9333767615999999</v>
      </c>
      <c r="AD127" s="100">
        <f ca="1">Hours!AD127*$E127*$G127</f>
        <v>4.118979047039999</v>
      </c>
      <c r="AE127" s="100">
        <f ca="1">Hours!AE127*$E127*$G127</f>
        <v>4.31702796096</v>
      </c>
      <c r="AF127" s="100">
        <f ca="1">Hours!AF127*$E127*$G127</f>
        <v>4.532013383039998</v>
      </c>
      <c r="AG127" s="100">
        <f ca="1">Hours!AG127*$E127*$G127</f>
        <v>4.772193528959999</v>
      </c>
      <c r="AH127" s="100">
        <f ca="1">Hours!AH127*$E127*$G127</f>
        <v>5.0103548352000002</v>
      </c>
      <c r="AI127" s="100">
        <f ca="1">Hours!AI127*$E127*$G127</f>
        <v>5.2395536793600002</v>
      </c>
      <c r="AJ127" s="100">
        <f ca="1">Hours!AJ127*$E127*$G127</f>
        <v>5.45623176384</v>
      </c>
      <c r="AK127" s="100">
        <f ca="1">Hours!AK127*$E127*$G127</f>
        <v>5.6494562563296</v>
      </c>
      <c r="AL127" s="100">
        <f ca="1">Hours!AL127*$E127*$G127</f>
        <v>5.7797661677184005</v>
      </c>
      <c r="AM127" s="100">
        <f ca="1">Hours!AM127*$E127*$G127</f>
        <v>5.8360186272960002</v>
      </c>
      <c r="AN127" s="100">
        <f ca="1">Hours!AN127*$E127*$G127</f>
        <v>5.8251572574624007</v>
      </c>
      <c r="AO127" s="100">
        <f ca="1">Hours!AO127*$E127*$G127</f>
        <v>5.7507403558175998</v>
      </c>
      <c r="AP127" s="100">
        <f ca="1">Hours!AP127*$E127*$G127</f>
        <v>5.5740939842015989</v>
      </c>
      <c r="AQ127" s="100">
        <f ca="1">Hours!AQ127*$E127*$G127</f>
        <v>5.3194859422847989</v>
      </c>
      <c r="AR127" s="100">
        <f ca="1">Hours!AR127*$E127*$G127</f>
        <v>4.9489476749855994</v>
      </c>
      <c r="AS127" s="100">
        <f ca="1">Hours!AS127*$E127*$G127</f>
        <v>4.4983223217503987</v>
      </c>
      <c r="AT127" s="100">
        <f ca="1">Hours!AT127*$E127*$G127</f>
        <v>3.9817217078495997</v>
      </c>
      <c r="AU127" s="100">
        <f>Hours!AU127*$E127*$G127</f>
        <v>0</v>
      </c>
      <c r="AV127" s="100">
        <f>Hours!AV127*$E127*$G127</f>
        <v>0</v>
      </c>
      <c r="AW127" s="100">
        <f>Hours!AW127*$E127*$G127</f>
        <v>0</v>
      </c>
      <c r="AX127" s="230">
        <f>Hours!AX127*(2*$E127/3+$F127/3)*(2*$G127/3+$H127/3)</f>
        <v>0</v>
      </c>
      <c r="AY127" s="230">
        <f>Hours!AY127*($E127/3+2*$F127/3)*($G127/3+2*$H127/3)</f>
        <v>0</v>
      </c>
      <c r="AZ127" s="100">
        <f>Hours!AZ127*$F127*$H127</f>
        <v>0</v>
      </c>
      <c r="BA127" s="100">
        <f>Hours!BA127*$F127*$H127</f>
        <v>0</v>
      </c>
      <c r="BB127" s="100">
        <f>Hours!BB127*$F127*$H127</f>
        <v>0</v>
      </c>
      <c r="BC127" s="100">
        <f>Hours!BC127*$F127*$H127</f>
        <v>0</v>
      </c>
      <c r="BD127" s="100">
        <f>Hours!BD127*$F127*$H127</f>
        <v>0</v>
      </c>
      <c r="BE127" s="100">
        <f>Hours!BE127*$F127*$H127</f>
        <v>0</v>
      </c>
      <c r="BF127" s="100">
        <f>Hours!BF127*$F127*$H127</f>
        <v>0</v>
      </c>
      <c r="BG127" s="100">
        <f>Hours!BG127*$F127*$H127</f>
        <v>0</v>
      </c>
      <c r="BH127" s="100">
        <f>Hours!BH127*$F127*$H127</f>
        <v>0</v>
      </c>
      <c r="BI127" s="100">
        <f>Hours!BI127*$F127*$H127</f>
        <v>0</v>
      </c>
      <c r="BJ127" s="100">
        <f>Hours!BJ127*$F127*$H127</f>
        <v>0</v>
      </c>
      <c r="BK127" s="100">
        <f>Hours!BK127*$F127*$H127</f>
        <v>0</v>
      </c>
      <c r="BL127" s="100">
        <f>Hours!BL127*$F127*$H127</f>
        <v>0</v>
      </c>
      <c r="BM127" s="100">
        <f>Hours!BM127*$F127*$H127</f>
        <v>0</v>
      </c>
      <c r="BN127" s="100">
        <f>Hours!BN127*$F127*$H127</f>
        <v>0</v>
      </c>
      <c r="BO127" s="100">
        <f>Hours!BO127*$F127*$H127</f>
        <v>0</v>
      </c>
      <c r="BP127" s="100">
        <f>Hours!BP127*$F127*$H127</f>
        <v>0</v>
      </c>
      <c r="BQ127" s="100">
        <f>Hours!BQ127*$F127*$H127</f>
        <v>0</v>
      </c>
      <c r="BR127" s="100">
        <f>Hours!BR127*$F127*$H127</f>
        <v>0</v>
      </c>
      <c r="BS127" s="100">
        <f>Hours!BS127*$F127*$H127</f>
        <v>0</v>
      </c>
      <c r="BT127" s="100">
        <f>Hours!BT127*$F127*$H127</f>
        <v>0</v>
      </c>
      <c r="BU127" s="100">
        <f>Hours!BU127*$F127*$H127</f>
        <v>0</v>
      </c>
      <c r="BV127" s="100">
        <f>Hours!BV127*$F127*$H127</f>
        <v>0</v>
      </c>
      <c r="BW127" s="100">
        <f>Hours!BW127*$F127*$H127</f>
        <v>0</v>
      </c>
      <c r="BX127" s="100">
        <f>Hours!BX127*$F127*$H127</f>
        <v>0</v>
      </c>
      <c r="BY127" s="100">
        <f>Hours!BY127*$F127*$H127</f>
        <v>0</v>
      </c>
      <c r="BZ127" s="100">
        <f>Hours!BZ127*$F127*$H127</f>
        <v>0</v>
      </c>
      <c r="CA127" s="100">
        <f>Hours!CA127*$F127*$H127</f>
        <v>0</v>
      </c>
      <c r="CB127" s="100">
        <f>Hours!CB127*$F127*$H127</f>
        <v>0</v>
      </c>
      <c r="CC127" s="100">
        <f>Hours!CC127*$F127*$H127</f>
        <v>0</v>
      </c>
      <c r="CD127" s="100">
        <f>Hours!CD127*$F127*$H127</f>
        <v>0</v>
      </c>
      <c r="CE127" s="100">
        <f>Hours!CE127*$F127*$H127</f>
        <v>0</v>
      </c>
    </row>
    <row r="128" spans="2:83" x14ac:dyDescent="0.25">
      <c r="B128" s="307"/>
      <c r="C128" s="3" t="s">
        <v>75</v>
      </c>
      <c r="E128" s="35"/>
      <c r="F128" s="64"/>
      <c r="G128" s="35"/>
      <c r="H128" s="64"/>
      <c r="I128" s="20"/>
      <c r="J128" s="20"/>
      <c r="K128" s="20"/>
      <c r="L128" s="20"/>
      <c r="M128" s="20"/>
      <c r="N128" s="20"/>
      <c r="O128" s="20"/>
      <c r="P128" s="20"/>
      <c r="Q128" s="20"/>
      <c r="R128" s="20"/>
      <c r="S128" s="20"/>
      <c r="T128" s="20"/>
      <c r="U128" s="20"/>
      <c r="V128" s="20"/>
      <c r="W128" s="26">
        <f ca="1">SUM(W123:W127)</f>
        <v>82.303912981406228</v>
      </c>
      <c r="X128" s="26">
        <f t="shared" ref="X128:CE128" ca="1" si="176">SUM(X123:X127)</f>
        <v>83.864744790927674</v>
      </c>
      <c r="Y128" s="26">
        <f t="shared" ca="1" si="176"/>
        <v>84.80459792631099</v>
      </c>
      <c r="Z128" s="26">
        <f t="shared" ca="1" si="176"/>
        <v>85.105625053084736</v>
      </c>
      <c r="AA128" s="26">
        <f t="shared" ca="1" si="176"/>
        <v>85.228741993901991</v>
      </c>
      <c r="AB128" s="26">
        <f t="shared" ca="1" si="176"/>
        <v>85.813608683399991</v>
      </c>
      <c r="AC128" s="26">
        <f t="shared" ca="1" si="176"/>
        <v>86.88358189680001</v>
      </c>
      <c r="AD128" s="26">
        <f t="shared" ca="1" si="176"/>
        <v>88.422718413899986</v>
      </c>
      <c r="AE128" s="26">
        <f t="shared" ca="1" si="176"/>
        <v>90.219461903999999</v>
      </c>
      <c r="AF128" s="26">
        <f t="shared" ca="1" si="176"/>
        <v>92.581607846520001</v>
      </c>
      <c r="AG128" s="26">
        <f t="shared" ca="1" si="176"/>
        <v>95.130433293479996</v>
      </c>
      <c r="AH128" s="26">
        <f t="shared" ca="1" si="176"/>
        <v>97.731194098200021</v>
      </c>
      <c r="AI128" s="26">
        <f t="shared" ca="1" si="176"/>
        <v>99.962305771379974</v>
      </c>
      <c r="AJ128" s="26">
        <f t="shared" ca="1" si="176"/>
        <v>102.63783302291999</v>
      </c>
      <c r="AK128" s="26">
        <f t="shared" ca="1" si="176"/>
        <v>105.96308405961173</v>
      </c>
      <c r="AL128" s="26">
        <f t="shared" ca="1" si="176"/>
        <v>109.68833615214696</v>
      </c>
      <c r="AM128" s="26">
        <f t="shared" ca="1" si="176"/>
        <v>112.93816457611739</v>
      </c>
      <c r="AN128" s="26">
        <f t="shared" ca="1" si="176"/>
        <v>115.43656952065288</v>
      </c>
      <c r="AO128" s="26">
        <f t="shared" ca="1" si="176"/>
        <v>117.87426325668551</v>
      </c>
      <c r="AP128" s="26">
        <f t="shared" ca="1" si="176"/>
        <v>120.13083915914326</v>
      </c>
      <c r="AQ128" s="26">
        <f t="shared" ca="1" si="176"/>
        <v>122.61812636884746</v>
      </c>
      <c r="AR128" s="26">
        <f t="shared" ca="1" si="176"/>
        <v>124.57389664015062</v>
      </c>
      <c r="AS128" s="26">
        <f t="shared" ca="1" si="176"/>
        <v>125.88005999719329</v>
      </c>
      <c r="AT128" s="26">
        <f t="shared" ca="1" si="176"/>
        <v>127.36327160168885</v>
      </c>
      <c r="AU128" s="26">
        <f t="shared" si="176"/>
        <v>0</v>
      </c>
      <c r="AV128" s="26">
        <f t="shared" si="176"/>
        <v>0</v>
      </c>
      <c r="AW128" s="26">
        <f t="shared" si="176"/>
        <v>0</v>
      </c>
      <c r="AX128" s="26">
        <f t="shared" si="176"/>
        <v>0</v>
      </c>
      <c r="AY128" s="26">
        <f t="shared" si="176"/>
        <v>0</v>
      </c>
      <c r="AZ128" s="26">
        <f t="shared" si="176"/>
        <v>0</v>
      </c>
      <c r="BA128" s="26">
        <f t="shared" si="176"/>
        <v>0</v>
      </c>
      <c r="BB128" s="26">
        <f t="shared" si="176"/>
        <v>0</v>
      </c>
      <c r="BC128" s="26">
        <f t="shared" si="176"/>
        <v>0</v>
      </c>
      <c r="BD128" s="26">
        <f t="shared" si="176"/>
        <v>0</v>
      </c>
      <c r="BE128" s="26">
        <f t="shared" si="176"/>
        <v>0</v>
      </c>
      <c r="BF128" s="26">
        <f t="shared" si="176"/>
        <v>0</v>
      </c>
      <c r="BG128" s="26">
        <f t="shared" si="176"/>
        <v>0</v>
      </c>
      <c r="BH128" s="26">
        <f t="shared" si="176"/>
        <v>0</v>
      </c>
      <c r="BI128" s="26">
        <f t="shared" si="176"/>
        <v>0</v>
      </c>
      <c r="BJ128" s="26">
        <f t="shared" si="176"/>
        <v>0</v>
      </c>
      <c r="BK128" s="26">
        <f t="shared" si="176"/>
        <v>0</v>
      </c>
      <c r="BL128" s="26">
        <f t="shared" si="176"/>
        <v>0</v>
      </c>
      <c r="BM128" s="26">
        <f t="shared" si="176"/>
        <v>0</v>
      </c>
      <c r="BN128" s="26">
        <f t="shared" si="176"/>
        <v>0</v>
      </c>
      <c r="BO128" s="26">
        <f t="shared" si="176"/>
        <v>0</v>
      </c>
      <c r="BP128" s="26">
        <f t="shared" si="176"/>
        <v>0</v>
      </c>
      <c r="BQ128" s="26">
        <f t="shared" si="176"/>
        <v>0</v>
      </c>
      <c r="BR128" s="26">
        <f t="shared" si="176"/>
        <v>0</v>
      </c>
      <c r="BS128" s="26">
        <f t="shared" si="176"/>
        <v>0</v>
      </c>
      <c r="BT128" s="26">
        <f t="shared" si="176"/>
        <v>0</v>
      </c>
      <c r="BU128" s="26">
        <f t="shared" si="176"/>
        <v>0</v>
      </c>
      <c r="BV128" s="26">
        <f t="shared" si="176"/>
        <v>0</v>
      </c>
      <c r="BW128" s="26">
        <f t="shared" si="176"/>
        <v>0</v>
      </c>
      <c r="BX128" s="26">
        <f t="shared" si="176"/>
        <v>0</v>
      </c>
      <c r="BY128" s="26">
        <f t="shared" si="176"/>
        <v>0</v>
      </c>
      <c r="BZ128" s="26">
        <f t="shared" si="176"/>
        <v>0</v>
      </c>
      <c r="CA128" s="26">
        <f t="shared" si="176"/>
        <v>0</v>
      </c>
      <c r="CB128" s="26">
        <f t="shared" si="176"/>
        <v>0</v>
      </c>
      <c r="CC128" s="26">
        <f t="shared" si="176"/>
        <v>0</v>
      </c>
      <c r="CD128" s="26">
        <f t="shared" si="176"/>
        <v>0</v>
      </c>
      <c r="CE128" s="26">
        <f t="shared" si="176"/>
        <v>0</v>
      </c>
    </row>
    <row r="129" spans="2:83" x14ac:dyDescent="0.25">
      <c r="B129" s="307" t="s">
        <v>1</v>
      </c>
      <c r="C129" s="54" t="s">
        <v>11</v>
      </c>
      <c r="E129" s="61">
        <f>'Life&amp;Use'!J13</f>
        <v>9.5</v>
      </c>
      <c r="F129" s="220"/>
      <c r="G129" s="228">
        <f>'Life&amp;Use'!J23</f>
        <v>1</v>
      </c>
      <c r="H129" s="229"/>
      <c r="I129" s="211"/>
      <c r="J129" s="211"/>
      <c r="K129" s="211"/>
      <c r="L129" s="211"/>
      <c r="M129" s="211"/>
      <c r="N129" s="211"/>
      <c r="O129" s="211"/>
      <c r="P129" s="211"/>
      <c r="Q129" s="211"/>
      <c r="R129" s="211"/>
      <c r="S129" s="211"/>
      <c r="T129" s="211"/>
      <c r="U129" s="211"/>
      <c r="V129" s="211"/>
      <c r="W129" s="100">
        <f ca="1">Hours!W129*$E129*$G129</f>
        <v>0.37493056718867757</v>
      </c>
      <c r="X129" s="100">
        <f ca="1">Hours!X129*$E129*$G129</f>
        <v>0.415533963542975</v>
      </c>
      <c r="Y129" s="100">
        <f ca="1">Hours!Y129*$E129*$G129</f>
        <v>0.46381551504774998</v>
      </c>
      <c r="Z129" s="100">
        <f ca="1">Hours!Z129*$E129*$G129</f>
        <v>0.52780612783083336</v>
      </c>
      <c r="AA129" s="100">
        <f ca="1">Hours!AA129*$E129*$G129</f>
        <v>0.60981421610833342</v>
      </c>
      <c r="AB129" s="100">
        <f ca="1">Hours!AB129*$E129*$G129</f>
        <v>0.71402320308333322</v>
      </c>
      <c r="AC129" s="100">
        <f ca="1">Hours!AC129*$E129*$G129</f>
        <v>0.83635541083333331</v>
      </c>
      <c r="AD129" s="100">
        <f ca="1">Hours!AD129*$E129*$G129</f>
        <v>0.9784023083333333</v>
      </c>
      <c r="AE129" s="100">
        <f ca="1">Hours!AE129*$E129*$G129</f>
        <v>1.1341210833333333</v>
      </c>
      <c r="AF129" s="100">
        <f ca="1">Hours!AF129*$E129*$G129</f>
        <v>1.2980641666666664</v>
      </c>
      <c r="AG129" s="100">
        <f ca="1">Hours!AG129*$E129*$G129</f>
        <v>1.4634749999999999</v>
      </c>
      <c r="AH129" s="100">
        <f ca="1">Hours!AH129*$E129*$G129</f>
        <v>1.6305166666666666</v>
      </c>
      <c r="AI129" s="100">
        <f ca="1">Hours!AI129*$E129*$G129</f>
        <v>1.7980333333333332</v>
      </c>
      <c r="AJ129" s="100">
        <f ca="1">Hours!AJ129*$E129*$G129</f>
        <v>1.9668877614999996</v>
      </c>
      <c r="AK129" s="100">
        <f ca="1">Hours!AK129*$E129*$G129</f>
        <v>2.1669533304466664</v>
      </c>
      <c r="AL129" s="100">
        <f ca="1">Hours!AL129*$E129*$G129</f>
        <v>2.5013751043199997</v>
      </c>
      <c r="AM129" s="100">
        <f ca="1">Hours!AM129*$E129*$G129</f>
        <v>2.9918424500266667</v>
      </c>
      <c r="AN129" s="100">
        <f ca="1">Hours!AN129*$E129*$G129</f>
        <v>3.660098654953333</v>
      </c>
      <c r="AO129" s="100">
        <f ca="1">Hours!AO129*$E129*$G129</f>
        <v>4.3966653216200005</v>
      </c>
      <c r="AP129" s="100">
        <f ca="1">Hours!AP129*$E129*$G129</f>
        <v>5.1850273581866668</v>
      </c>
      <c r="AQ129" s="100">
        <f ca="1">Hours!AQ129*$E129*$G129</f>
        <v>5.9070382008533331</v>
      </c>
      <c r="AR129" s="100">
        <f ca="1">Hours!AR129*$E129*$G129</f>
        <v>6.5238939045199995</v>
      </c>
      <c r="AS129" s="100">
        <f ca="1">Hours!AS129*$E129*$G129</f>
        <v>6.971154238286668</v>
      </c>
      <c r="AT129" s="100">
        <f ca="1">Hours!AT129*$E129*$G129</f>
        <v>7.2713324326200013</v>
      </c>
      <c r="AU129" s="100">
        <f>Hours!AU129*$E129*$G129</f>
        <v>0</v>
      </c>
      <c r="AV129" s="100">
        <f>Hours!AV129*$E129*$G129</f>
        <v>0</v>
      </c>
      <c r="AW129" s="100">
        <f>Hours!AW129*$E129*$G129</f>
        <v>0</v>
      </c>
      <c r="AX129" s="230">
        <f>Hours!AX129*(2*$E129/3+$F129/3)*(2*$G129/3+$H129/3)</f>
        <v>0</v>
      </c>
      <c r="AY129" s="230">
        <f>Hours!AY129*($E129/3+2*$F129/3)*($G129/3+2*$H129/3)</f>
        <v>0</v>
      </c>
      <c r="AZ129" s="100">
        <f>Hours!AZ129*$F129*$H129</f>
        <v>0</v>
      </c>
      <c r="BA129" s="100">
        <f>Hours!BA129*$F129*$H129</f>
        <v>0</v>
      </c>
      <c r="BB129" s="100">
        <f>Hours!BB129*$F129*$H129</f>
        <v>0</v>
      </c>
      <c r="BC129" s="100">
        <f>Hours!BC129*$F129*$H129</f>
        <v>0</v>
      </c>
      <c r="BD129" s="100">
        <f>Hours!BD129*$F129*$H129</f>
        <v>0</v>
      </c>
      <c r="BE129" s="100">
        <f>Hours!BE129*$F129*$H129</f>
        <v>0</v>
      </c>
      <c r="BF129" s="100">
        <f>Hours!BF129*$F129*$H129</f>
        <v>0</v>
      </c>
      <c r="BG129" s="100">
        <f>Hours!BG129*$F129*$H129</f>
        <v>0</v>
      </c>
      <c r="BH129" s="100">
        <f>Hours!BH129*$F129*$H129</f>
        <v>0</v>
      </c>
      <c r="BI129" s="100">
        <f>Hours!BI129*$F129*$H129</f>
        <v>0</v>
      </c>
      <c r="BJ129" s="100">
        <f>Hours!BJ129*$F129*$H129</f>
        <v>0</v>
      </c>
      <c r="BK129" s="100">
        <f>Hours!BK129*$F129*$H129</f>
        <v>0</v>
      </c>
      <c r="BL129" s="100">
        <f>Hours!BL129*$F129*$H129</f>
        <v>0</v>
      </c>
      <c r="BM129" s="100">
        <f>Hours!BM129*$F129*$H129</f>
        <v>0</v>
      </c>
      <c r="BN129" s="100">
        <f>Hours!BN129*$F129*$H129</f>
        <v>0</v>
      </c>
      <c r="BO129" s="100">
        <f>Hours!BO129*$F129*$H129</f>
        <v>0</v>
      </c>
      <c r="BP129" s="100">
        <f>Hours!BP129*$F129*$H129</f>
        <v>0</v>
      </c>
      <c r="BQ129" s="100">
        <f>Hours!BQ129*$F129*$H129</f>
        <v>0</v>
      </c>
      <c r="BR129" s="100">
        <f>Hours!BR129*$F129*$H129</f>
        <v>0</v>
      </c>
      <c r="BS129" s="100">
        <f>Hours!BS129*$F129*$H129</f>
        <v>0</v>
      </c>
      <c r="BT129" s="100">
        <f>Hours!BT129*$F129*$H129</f>
        <v>0</v>
      </c>
      <c r="BU129" s="100">
        <f>Hours!BU129*$F129*$H129</f>
        <v>0</v>
      </c>
      <c r="BV129" s="100">
        <f>Hours!BV129*$F129*$H129</f>
        <v>0</v>
      </c>
      <c r="BW129" s="100">
        <f>Hours!BW129*$F129*$H129</f>
        <v>0</v>
      </c>
      <c r="BX129" s="100">
        <f>Hours!BX129*$F129*$H129</f>
        <v>0</v>
      </c>
      <c r="BY129" s="100">
        <f>Hours!BY129*$F129*$H129</f>
        <v>0</v>
      </c>
      <c r="BZ129" s="100">
        <f>Hours!BZ129*$F129*$H129</f>
        <v>0</v>
      </c>
      <c r="CA129" s="100">
        <f>Hours!CA129*$F129*$H129</f>
        <v>0</v>
      </c>
      <c r="CB129" s="100">
        <f>Hours!CB129*$F129*$H129</f>
        <v>0</v>
      </c>
      <c r="CC129" s="100">
        <f>Hours!CC129*$F129*$H129</f>
        <v>0</v>
      </c>
      <c r="CD129" s="100">
        <f>Hours!CD129*$F129*$H129</f>
        <v>0</v>
      </c>
      <c r="CE129" s="100">
        <f>Hours!CE129*$F129*$H129</f>
        <v>0</v>
      </c>
    </row>
    <row r="130" spans="2:83" x14ac:dyDescent="0.25">
      <c r="B130" s="307"/>
      <c r="C130" s="54" t="s">
        <v>12</v>
      </c>
      <c r="E130" s="61">
        <f>'Life&amp;Use'!K13</f>
        <v>11.5</v>
      </c>
      <c r="F130" s="220"/>
      <c r="G130" s="228">
        <f>'Life&amp;Use'!K23</f>
        <v>1.1000000000000001</v>
      </c>
      <c r="H130" s="229"/>
      <c r="I130" s="211"/>
      <c r="J130" s="211"/>
      <c r="K130" s="211"/>
      <c r="L130" s="211"/>
      <c r="M130" s="211"/>
      <c r="N130" s="211"/>
      <c r="O130" s="211"/>
      <c r="P130" s="211"/>
      <c r="Q130" s="211"/>
      <c r="R130" s="211"/>
      <c r="S130" s="211"/>
      <c r="T130" s="211"/>
      <c r="U130" s="211"/>
      <c r="V130" s="211"/>
      <c r="W130" s="100">
        <f ca="1">Hours!W130*$E130*$G130</f>
        <v>1.5790342866744602</v>
      </c>
      <c r="X130" s="100">
        <f ca="1">Hours!X130*$E130*$G130</f>
        <v>1.7295468607493998</v>
      </c>
      <c r="Y130" s="100">
        <f ca="1">Hours!Y130*$E130*$G130</f>
        <v>1.8820483341660001</v>
      </c>
      <c r="Z130" s="100">
        <f ca="1">Hours!Z130*$E130*$G130</f>
        <v>2.0342094557400001</v>
      </c>
      <c r="AA130" s="100">
        <f ca="1">Hours!AA130*$E130*$G130</f>
        <v>2.1867055312666666</v>
      </c>
      <c r="AB130" s="100">
        <f ca="1">Hours!AB130*$E130*$G130</f>
        <v>2.3399243046666665</v>
      </c>
      <c r="AC130" s="100">
        <f ca="1">Hours!AC130*$E130*$G130</f>
        <v>2.4939340066666666</v>
      </c>
      <c r="AD130" s="100">
        <f ca="1">Hours!AD130*$E130*$G130</f>
        <v>2.6638862506666667</v>
      </c>
      <c r="AE130" s="100">
        <f ca="1">Hours!AE130*$E130*$G130</f>
        <v>2.8464976026666666</v>
      </c>
      <c r="AF130" s="100">
        <f ca="1">Hours!AF130*$E130*$G130</f>
        <v>3.0534637466666661</v>
      </c>
      <c r="AG130" s="100">
        <f ca="1">Hours!AG130*$E130*$G130</f>
        <v>3.2790549073333328</v>
      </c>
      <c r="AH130" s="100">
        <f ca="1">Hours!AH130*$E130*$G130</f>
        <v>3.5149780820000003</v>
      </c>
      <c r="AI130" s="100">
        <f ca="1">Hours!AI130*$E130*$G130</f>
        <v>3.7443875186666666</v>
      </c>
      <c r="AJ130" s="100">
        <f ca="1">Hours!AJ130*$E130*$G130</f>
        <v>3.9820616220000007</v>
      </c>
      <c r="AK130" s="100">
        <f ca="1">Hours!AK130*$E130*$G130</f>
        <v>4.2489342420037337</v>
      </c>
      <c r="AL130" s="100">
        <f ca="1">Hours!AL130*$E130*$G130</f>
        <v>4.5490037460149333</v>
      </c>
      <c r="AM130" s="100">
        <f ca="1">Hours!AM130*$E130*$G130</f>
        <v>4.884682866037334</v>
      </c>
      <c r="AN130" s="100">
        <f ca="1">Hours!AN130*$E130*$G130</f>
        <v>5.2605643954042662</v>
      </c>
      <c r="AO130" s="100">
        <f ca="1">Hours!AO130*$E130*$G130</f>
        <v>5.6880925361157333</v>
      </c>
      <c r="AP130" s="100">
        <f ca="1">Hours!AP130*$E130*$G130</f>
        <v>6.1462020063546667</v>
      </c>
      <c r="AQ130" s="100">
        <f ca="1">Hours!AQ130*$E130*$G130</f>
        <v>6.5915321028172009</v>
      </c>
      <c r="AR130" s="100">
        <f ca="1">Hours!AR130*$E130*$G130</f>
        <v>6.9150500071678662</v>
      </c>
      <c r="AS130" s="100">
        <f ca="1">Hours!AS130*$E130*$G130</f>
        <v>7.0814751164696004</v>
      </c>
      <c r="AT130" s="100">
        <f ca="1">Hours!AT130*$E130*$G130</f>
        <v>7.0821301713521327</v>
      </c>
      <c r="AU130" s="100">
        <f>Hours!AU130*$E130*$G130</f>
        <v>0</v>
      </c>
      <c r="AV130" s="100">
        <f>Hours!AV130*$E130*$G130</f>
        <v>0</v>
      </c>
      <c r="AW130" s="100">
        <f>Hours!AW130*$E130*$G130</f>
        <v>0</v>
      </c>
      <c r="AX130" s="230">
        <f>Hours!AX130*(2*$E130/3+$F130/3)*(2*$G130/3+$H130/3)</f>
        <v>0</v>
      </c>
      <c r="AY130" s="230">
        <f>Hours!AY130*($E130/3+2*$F130/3)*($G130/3+2*$H130/3)</f>
        <v>0</v>
      </c>
      <c r="AZ130" s="100">
        <f>Hours!AZ130*$F130*$H130</f>
        <v>0</v>
      </c>
      <c r="BA130" s="100">
        <f>Hours!BA130*$F130*$H130</f>
        <v>0</v>
      </c>
      <c r="BB130" s="100">
        <f>Hours!BB130*$F130*$H130</f>
        <v>0</v>
      </c>
      <c r="BC130" s="100">
        <f>Hours!BC130*$F130*$H130</f>
        <v>0</v>
      </c>
      <c r="BD130" s="100">
        <f>Hours!BD130*$F130*$H130</f>
        <v>0</v>
      </c>
      <c r="BE130" s="100">
        <f>Hours!BE130*$F130*$H130</f>
        <v>0</v>
      </c>
      <c r="BF130" s="100">
        <f>Hours!BF130*$F130*$H130</f>
        <v>0</v>
      </c>
      <c r="BG130" s="100">
        <f>Hours!BG130*$F130*$H130</f>
        <v>0</v>
      </c>
      <c r="BH130" s="100">
        <f>Hours!BH130*$F130*$H130</f>
        <v>0</v>
      </c>
      <c r="BI130" s="100">
        <f>Hours!BI130*$F130*$H130</f>
        <v>0</v>
      </c>
      <c r="BJ130" s="100">
        <f>Hours!BJ130*$F130*$H130</f>
        <v>0</v>
      </c>
      <c r="BK130" s="100">
        <f>Hours!BK130*$F130*$H130</f>
        <v>0</v>
      </c>
      <c r="BL130" s="100">
        <f>Hours!BL130*$F130*$H130</f>
        <v>0</v>
      </c>
      <c r="BM130" s="100">
        <f>Hours!BM130*$F130*$H130</f>
        <v>0</v>
      </c>
      <c r="BN130" s="100">
        <f>Hours!BN130*$F130*$H130</f>
        <v>0</v>
      </c>
      <c r="BO130" s="100">
        <f>Hours!BO130*$F130*$H130</f>
        <v>0</v>
      </c>
      <c r="BP130" s="100">
        <f>Hours!BP130*$F130*$H130</f>
        <v>0</v>
      </c>
      <c r="BQ130" s="100">
        <f>Hours!BQ130*$F130*$H130</f>
        <v>0</v>
      </c>
      <c r="BR130" s="100">
        <f>Hours!BR130*$F130*$H130</f>
        <v>0</v>
      </c>
      <c r="BS130" s="100">
        <f>Hours!BS130*$F130*$H130</f>
        <v>0</v>
      </c>
      <c r="BT130" s="100">
        <f>Hours!BT130*$F130*$H130</f>
        <v>0</v>
      </c>
      <c r="BU130" s="100">
        <f>Hours!BU130*$F130*$H130</f>
        <v>0</v>
      </c>
      <c r="BV130" s="100">
        <f>Hours!BV130*$F130*$H130</f>
        <v>0</v>
      </c>
      <c r="BW130" s="100">
        <f>Hours!BW130*$F130*$H130</f>
        <v>0</v>
      </c>
      <c r="BX130" s="100">
        <f>Hours!BX130*$F130*$H130</f>
        <v>0</v>
      </c>
      <c r="BY130" s="100">
        <f>Hours!BY130*$F130*$H130</f>
        <v>0</v>
      </c>
      <c r="BZ130" s="100">
        <f>Hours!BZ130*$F130*$H130</f>
        <v>0</v>
      </c>
      <c r="CA130" s="100">
        <f>Hours!CA130*$F130*$H130</f>
        <v>0</v>
      </c>
      <c r="CB130" s="100">
        <f>Hours!CB130*$F130*$H130</f>
        <v>0</v>
      </c>
      <c r="CC130" s="100">
        <f>Hours!CC130*$F130*$H130</f>
        <v>0</v>
      </c>
      <c r="CD130" s="100">
        <f>Hours!CD130*$F130*$H130</f>
        <v>0</v>
      </c>
      <c r="CE130" s="100">
        <f>Hours!CE130*$F130*$H130</f>
        <v>0</v>
      </c>
    </row>
    <row r="131" spans="2:83" x14ac:dyDescent="0.25">
      <c r="B131" s="307"/>
      <c r="C131" s="3" t="s">
        <v>76</v>
      </c>
      <c r="E131" s="35"/>
      <c r="F131" s="64"/>
      <c r="G131" s="228"/>
      <c r="H131" s="229"/>
      <c r="I131" s="20"/>
      <c r="J131" s="20"/>
      <c r="K131" s="20"/>
      <c r="L131" s="20"/>
      <c r="M131" s="20"/>
      <c r="N131" s="20"/>
      <c r="O131" s="20"/>
      <c r="P131" s="20"/>
      <c r="Q131" s="20"/>
      <c r="R131" s="20"/>
      <c r="S131" s="20"/>
      <c r="T131" s="20"/>
      <c r="U131" s="20"/>
      <c r="V131" s="20"/>
      <c r="W131" s="26">
        <f t="shared" ref="W131" ca="1" si="177">SUM(W129:W130)</f>
        <v>1.9539648538631378</v>
      </c>
      <c r="X131" s="26">
        <f t="shared" ref="X131:CE131" ca="1" si="178">SUM(X129:X130)</f>
        <v>2.1450808242923749</v>
      </c>
      <c r="Y131" s="26">
        <f t="shared" ca="1" si="178"/>
        <v>2.34586384921375</v>
      </c>
      <c r="Z131" s="26">
        <f t="shared" ca="1" si="178"/>
        <v>2.5620155835708336</v>
      </c>
      <c r="AA131" s="26">
        <f t="shared" ca="1" si="178"/>
        <v>2.7965197473750001</v>
      </c>
      <c r="AB131" s="26">
        <f t="shared" ca="1" si="178"/>
        <v>3.0539475077499998</v>
      </c>
      <c r="AC131" s="26">
        <f t="shared" ca="1" si="178"/>
        <v>3.3302894175</v>
      </c>
      <c r="AD131" s="26">
        <f t="shared" ca="1" si="178"/>
        <v>3.6422885589999998</v>
      </c>
      <c r="AE131" s="26">
        <f t="shared" ca="1" si="178"/>
        <v>3.9806186859999997</v>
      </c>
      <c r="AF131" s="26">
        <f t="shared" ca="1" si="178"/>
        <v>4.3515279133333324</v>
      </c>
      <c r="AG131" s="26">
        <f t="shared" ca="1" si="178"/>
        <v>4.7425299073333331</v>
      </c>
      <c r="AH131" s="26">
        <f t="shared" ca="1" si="178"/>
        <v>5.1454947486666667</v>
      </c>
      <c r="AI131" s="26">
        <f t="shared" ca="1" si="178"/>
        <v>5.5424208519999993</v>
      </c>
      <c r="AJ131" s="26">
        <f t="shared" ca="1" si="178"/>
        <v>5.9489493835000005</v>
      </c>
      <c r="AK131" s="26">
        <f t="shared" ca="1" si="178"/>
        <v>6.4158875724503996</v>
      </c>
      <c r="AL131" s="26">
        <f t="shared" ca="1" si="178"/>
        <v>7.0503788503349334</v>
      </c>
      <c r="AM131" s="26">
        <f t="shared" ca="1" si="178"/>
        <v>7.8765253160640007</v>
      </c>
      <c r="AN131" s="26">
        <f t="shared" ca="1" si="178"/>
        <v>8.9206630503576001</v>
      </c>
      <c r="AO131" s="26">
        <f t="shared" ca="1" si="178"/>
        <v>10.084757857735735</v>
      </c>
      <c r="AP131" s="26">
        <f t="shared" ca="1" si="178"/>
        <v>11.331229364541333</v>
      </c>
      <c r="AQ131" s="26">
        <f t="shared" ca="1" si="178"/>
        <v>12.498570303670533</v>
      </c>
      <c r="AR131" s="26">
        <f t="shared" ca="1" si="178"/>
        <v>13.438943911687865</v>
      </c>
      <c r="AS131" s="26">
        <f t="shared" ca="1" si="178"/>
        <v>14.052629354756268</v>
      </c>
      <c r="AT131" s="26">
        <f t="shared" ca="1" si="178"/>
        <v>14.353462603972133</v>
      </c>
      <c r="AU131" s="26">
        <f t="shared" si="178"/>
        <v>0</v>
      </c>
      <c r="AV131" s="26">
        <f t="shared" si="178"/>
        <v>0</v>
      </c>
      <c r="AW131" s="26">
        <f t="shared" si="178"/>
        <v>0</v>
      </c>
      <c r="AX131" s="26">
        <f t="shared" si="178"/>
        <v>0</v>
      </c>
      <c r="AY131" s="26">
        <f t="shared" si="178"/>
        <v>0</v>
      </c>
      <c r="AZ131" s="26">
        <f t="shared" si="178"/>
        <v>0</v>
      </c>
      <c r="BA131" s="26">
        <f t="shared" si="178"/>
        <v>0</v>
      </c>
      <c r="BB131" s="26">
        <f t="shared" si="178"/>
        <v>0</v>
      </c>
      <c r="BC131" s="26">
        <f t="shared" si="178"/>
        <v>0</v>
      </c>
      <c r="BD131" s="26">
        <f t="shared" si="178"/>
        <v>0</v>
      </c>
      <c r="BE131" s="26">
        <f t="shared" si="178"/>
        <v>0</v>
      </c>
      <c r="BF131" s="26">
        <f t="shared" si="178"/>
        <v>0</v>
      </c>
      <c r="BG131" s="26">
        <f t="shared" si="178"/>
        <v>0</v>
      </c>
      <c r="BH131" s="26">
        <f t="shared" si="178"/>
        <v>0</v>
      </c>
      <c r="BI131" s="26">
        <f t="shared" si="178"/>
        <v>0</v>
      </c>
      <c r="BJ131" s="26">
        <f t="shared" si="178"/>
        <v>0</v>
      </c>
      <c r="BK131" s="26">
        <f t="shared" si="178"/>
        <v>0</v>
      </c>
      <c r="BL131" s="26">
        <f t="shared" si="178"/>
        <v>0</v>
      </c>
      <c r="BM131" s="26">
        <f t="shared" si="178"/>
        <v>0</v>
      </c>
      <c r="BN131" s="26">
        <f t="shared" si="178"/>
        <v>0</v>
      </c>
      <c r="BO131" s="26">
        <f t="shared" si="178"/>
        <v>0</v>
      </c>
      <c r="BP131" s="26">
        <f t="shared" si="178"/>
        <v>0</v>
      </c>
      <c r="BQ131" s="26">
        <f t="shared" si="178"/>
        <v>0</v>
      </c>
      <c r="BR131" s="26">
        <f t="shared" si="178"/>
        <v>0</v>
      </c>
      <c r="BS131" s="26">
        <f t="shared" si="178"/>
        <v>0</v>
      </c>
      <c r="BT131" s="26">
        <f t="shared" si="178"/>
        <v>0</v>
      </c>
      <c r="BU131" s="26">
        <f t="shared" si="178"/>
        <v>0</v>
      </c>
      <c r="BV131" s="26">
        <f t="shared" si="178"/>
        <v>0</v>
      </c>
      <c r="BW131" s="26">
        <f t="shared" si="178"/>
        <v>0</v>
      </c>
      <c r="BX131" s="26">
        <f t="shared" si="178"/>
        <v>0</v>
      </c>
      <c r="BY131" s="26">
        <f t="shared" si="178"/>
        <v>0</v>
      </c>
      <c r="BZ131" s="26">
        <f t="shared" si="178"/>
        <v>0</v>
      </c>
      <c r="CA131" s="26">
        <f t="shared" si="178"/>
        <v>0</v>
      </c>
      <c r="CB131" s="26">
        <f t="shared" si="178"/>
        <v>0</v>
      </c>
      <c r="CC131" s="26">
        <f t="shared" si="178"/>
        <v>0</v>
      </c>
      <c r="CD131" s="26">
        <f t="shared" si="178"/>
        <v>0</v>
      </c>
      <c r="CE131" s="26">
        <f t="shared" si="178"/>
        <v>0</v>
      </c>
    </row>
    <row r="132" spans="2:83" ht="24" x14ac:dyDescent="0.25">
      <c r="B132" s="307" t="s">
        <v>73</v>
      </c>
      <c r="C132" s="54" t="s">
        <v>13</v>
      </c>
      <c r="E132" s="35">
        <f>'Life&amp;Use'!M13</f>
        <v>35</v>
      </c>
      <c r="F132" s="64"/>
      <c r="G132" s="228">
        <f>'Life&amp;Use'!M23</f>
        <v>1.06</v>
      </c>
      <c r="H132" s="229"/>
      <c r="I132" s="211"/>
      <c r="J132" s="211"/>
      <c r="K132" s="211"/>
      <c r="L132" s="211"/>
      <c r="M132" s="211"/>
      <c r="N132" s="211"/>
      <c r="O132" s="211"/>
      <c r="P132" s="211"/>
      <c r="Q132" s="211"/>
      <c r="R132" s="211"/>
      <c r="S132" s="211"/>
      <c r="T132" s="211"/>
      <c r="U132" s="211"/>
      <c r="V132" s="211"/>
      <c r="W132" s="100">
        <f ca="1">Hours!W132*$E132*$G132</f>
        <v>0.21263466262822017</v>
      </c>
      <c r="X132" s="100">
        <f ca="1">Hours!X132*$E132*$G132</f>
        <v>0.26093730493519834</v>
      </c>
      <c r="Y132" s="100">
        <f ca="1">Hours!Y132*$E132*$G132</f>
        <v>0.32567498871455541</v>
      </c>
      <c r="Z132" s="100">
        <f ca="1">Hours!Z132*$E132*$G132</f>
        <v>0.40529449337095591</v>
      </c>
      <c r="AA132" s="100">
        <f ca="1">Hours!AA132*$E132*$G132</f>
        <v>0.49770120709776677</v>
      </c>
      <c r="AB132" s="100">
        <f ca="1">Hours!AB132*$E132*$G132</f>
        <v>0.6028496938025194</v>
      </c>
      <c r="AC132" s="100">
        <f ca="1">Hours!AC132*$E132*$G132</f>
        <v>0.71491284898593155</v>
      </c>
      <c r="AD132" s="100">
        <f ca="1">Hours!AD132*$E132*$G132</f>
        <v>0.82845817463149174</v>
      </c>
      <c r="AE132" s="100">
        <f ca="1">Hours!AE132*$E132*$G132</f>
        <v>0.94324728544327119</v>
      </c>
      <c r="AF132" s="100">
        <f ca="1">Hours!AF132*$E132*$G132</f>
        <v>1.0589845137755858</v>
      </c>
      <c r="AG132" s="100">
        <f ca="1">Hours!AG132*$E132*$G132</f>
        <v>1.1753560920763626</v>
      </c>
      <c r="AH132" s="100">
        <f ca="1">Hours!AH132*$E132*$G132</f>
        <v>1.2921459468947627</v>
      </c>
      <c r="AI132" s="100">
        <f ca="1">Hours!AI132*$E132*$G132</f>
        <v>1.4090047672134709</v>
      </c>
      <c r="AJ132" s="100">
        <f ca="1">Hours!AJ132*$E132*$G132</f>
        <v>1.5250373236326256</v>
      </c>
      <c r="AK132" s="100">
        <f ca="1">Hours!AK132*$E132*$G132</f>
        <v>1.6387587182856198</v>
      </c>
      <c r="AL132" s="100">
        <f ca="1">Hours!AL132*$E132*$G132</f>
        <v>1.7476887971591557</v>
      </c>
      <c r="AM132" s="100">
        <f ca="1">Hours!AM132*$E132*$G132</f>
        <v>1.8488773585624056</v>
      </c>
      <c r="AN132" s="100">
        <f ca="1">Hours!AN132*$E132*$G132</f>
        <v>1.9399857175115778</v>
      </c>
      <c r="AO132" s="100">
        <f ca="1">Hours!AO132*$E132*$G132</f>
        <v>2.0194584954443924</v>
      </c>
      <c r="AP132" s="100">
        <f ca="1">Hours!AP132*$E132*$G132</f>
        <v>2.0876005796297128</v>
      </c>
      <c r="AQ132" s="100">
        <f ca="1">Hours!AQ132*$E132*$G132</f>
        <v>2.1426205021663001</v>
      </c>
      <c r="AR132" s="100">
        <f ca="1">Hours!AR132*$E132*$G132</f>
        <v>2.1839538042753532</v>
      </c>
      <c r="AS132" s="100">
        <f ca="1">Hours!AS132*$E132*$G132</f>
        <v>2.2210516488410406</v>
      </c>
      <c r="AT132" s="100">
        <f ca="1">Hours!AT132*$E132*$G132</f>
        <v>2.2805237572594588</v>
      </c>
      <c r="AU132" s="100">
        <f>Hours!AU132*$E132*$G132</f>
        <v>0</v>
      </c>
      <c r="AV132" s="100">
        <f>Hours!AV132*$E132*$G132</f>
        <v>0</v>
      </c>
      <c r="AW132" s="100">
        <f>Hours!AW132*$E132*$G132</f>
        <v>0</v>
      </c>
      <c r="AX132" s="230">
        <f>Hours!AX132*(2*$E132/3+$F132/3)*(2*$G132/3+$H132/3)</f>
        <v>0</v>
      </c>
      <c r="AY132" s="230">
        <f>Hours!AY132*($E132/3+2*$F132/3)*($G132/3+2*$H132/3)</f>
        <v>0</v>
      </c>
      <c r="AZ132" s="100">
        <f>Hours!AZ132*$F132*$H132</f>
        <v>0</v>
      </c>
      <c r="BA132" s="100">
        <f>Hours!BA132*$F132*$H132</f>
        <v>0</v>
      </c>
      <c r="BB132" s="100">
        <f>Hours!BB132*$F132*$H132</f>
        <v>0</v>
      </c>
      <c r="BC132" s="100">
        <f>Hours!BC132*$F132*$H132</f>
        <v>0</v>
      </c>
      <c r="BD132" s="100">
        <f>Hours!BD132*$F132*$H132</f>
        <v>0</v>
      </c>
      <c r="BE132" s="100">
        <f>Hours!BE132*$F132*$H132</f>
        <v>0</v>
      </c>
      <c r="BF132" s="100">
        <f>Hours!BF132*$F132*$H132</f>
        <v>0</v>
      </c>
      <c r="BG132" s="100">
        <f>Hours!BG132*$F132*$H132</f>
        <v>0</v>
      </c>
      <c r="BH132" s="100">
        <f>Hours!BH132*$F132*$H132</f>
        <v>0</v>
      </c>
      <c r="BI132" s="100">
        <f>Hours!BI132*$F132*$H132</f>
        <v>0</v>
      </c>
      <c r="BJ132" s="100">
        <f>Hours!BJ132*$F132*$H132</f>
        <v>0</v>
      </c>
      <c r="BK132" s="100">
        <f>Hours!BK132*$F132*$H132</f>
        <v>0</v>
      </c>
      <c r="BL132" s="100">
        <f>Hours!BL132*$F132*$H132</f>
        <v>0</v>
      </c>
      <c r="BM132" s="100">
        <f>Hours!BM132*$F132*$H132</f>
        <v>0</v>
      </c>
      <c r="BN132" s="100">
        <f>Hours!BN132*$F132*$H132</f>
        <v>0</v>
      </c>
      <c r="BO132" s="100">
        <f>Hours!BO132*$F132*$H132</f>
        <v>0</v>
      </c>
      <c r="BP132" s="100">
        <f>Hours!BP132*$F132*$H132</f>
        <v>0</v>
      </c>
      <c r="BQ132" s="100">
        <f>Hours!BQ132*$F132*$H132</f>
        <v>0</v>
      </c>
      <c r="BR132" s="100">
        <f>Hours!BR132*$F132*$H132</f>
        <v>0</v>
      </c>
      <c r="BS132" s="100">
        <f>Hours!BS132*$F132*$H132</f>
        <v>0</v>
      </c>
      <c r="BT132" s="100">
        <f>Hours!BT132*$F132*$H132</f>
        <v>0</v>
      </c>
      <c r="BU132" s="100">
        <f>Hours!BU132*$F132*$H132</f>
        <v>0</v>
      </c>
      <c r="BV132" s="100">
        <f>Hours!BV132*$F132*$H132</f>
        <v>0</v>
      </c>
      <c r="BW132" s="100">
        <f>Hours!BW132*$F132*$H132</f>
        <v>0</v>
      </c>
      <c r="BX132" s="100">
        <f>Hours!BX132*$F132*$H132</f>
        <v>0</v>
      </c>
      <c r="BY132" s="100">
        <f>Hours!BY132*$F132*$H132</f>
        <v>0</v>
      </c>
      <c r="BZ132" s="100">
        <f>Hours!BZ132*$F132*$H132</f>
        <v>0</v>
      </c>
      <c r="CA132" s="100">
        <f>Hours!CA132*$F132*$H132</f>
        <v>0</v>
      </c>
      <c r="CB132" s="100">
        <f>Hours!CB132*$F132*$H132</f>
        <v>0</v>
      </c>
      <c r="CC132" s="100">
        <f>Hours!CC132*$F132*$H132</f>
        <v>0</v>
      </c>
      <c r="CD132" s="100">
        <f>Hours!CD132*$F132*$H132</f>
        <v>0</v>
      </c>
      <c r="CE132" s="100">
        <f>Hours!CE132*$F132*$H132</f>
        <v>0</v>
      </c>
    </row>
    <row r="133" spans="2:83" x14ac:dyDescent="0.25">
      <c r="B133" s="307"/>
      <c r="C133" s="54" t="s">
        <v>14</v>
      </c>
      <c r="E133" s="35">
        <f>'Life&amp;Use'!N13</f>
        <v>250</v>
      </c>
      <c r="F133" s="64"/>
      <c r="G133" s="228">
        <f>'Life&amp;Use'!N23</f>
        <v>1</v>
      </c>
      <c r="H133" s="229"/>
      <c r="I133" s="211"/>
      <c r="J133" s="211"/>
      <c r="K133" s="211"/>
      <c r="L133" s="211"/>
      <c r="M133" s="211"/>
      <c r="N133" s="211"/>
      <c r="O133" s="211"/>
      <c r="P133" s="211"/>
      <c r="Q133" s="211"/>
      <c r="R133" s="211"/>
      <c r="S133" s="211"/>
      <c r="T133" s="211"/>
      <c r="U133" s="211"/>
      <c r="V133" s="211"/>
      <c r="W133" s="100">
        <f ca="1">Hours!W133*$E133*$G133</f>
        <v>0.65549999999999986</v>
      </c>
      <c r="X133" s="100">
        <f ca="1">Hours!X133*$E133*$G133</f>
        <v>1.1474999999999997</v>
      </c>
      <c r="Y133" s="100">
        <f ca="1">Hours!Y133*$E133*$G133</f>
        <v>2.0249999999999995</v>
      </c>
      <c r="Z133" s="100">
        <f ca="1">Hours!Z133*$E133*$G133</f>
        <v>3.0916666666666659</v>
      </c>
      <c r="AA133" s="100">
        <f ca="1">Hours!AA133*$E133*$G133</f>
        <v>3.8666666666666658</v>
      </c>
      <c r="AB133" s="100">
        <f ca="1">Hours!AB133*$E133*$G133</f>
        <v>4.2833333333333314</v>
      </c>
      <c r="AC133" s="100">
        <f ca="1">Hours!AC133*$E133*$G133</f>
        <v>4.4666666666666659</v>
      </c>
      <c r="AD133" s="100">
        <f ca="1">Hours!AD133*$E133*$G133</f>
        <v>4.4999999999999991</v>
      </c>
      <c r="AE133" s="100">
        <f ca="1">Hours!AE133*$E133*$G133</f>
        <v>4.4999999999999991</v>
      </c>
      <c r="AF133" s="100">
        <f ca="1">Hours!AF133*$E133*$G133</f>
        <v>4.4999999999999991</v>
      </c>
      <c r="AG133" s="100">
        <f ca="1">Hours!AG133*$E133*$G133</f>
        <v>4.4999999999999991</v>
      </c>
      <c r="AH133" s="100">
        <f ca="1">Hours!AH133*$E133*$G133</f>
        <v>4.4999999999999991</v>
      </c>
      <c r="AI133" s="100">
        <f ca="1">Hours!AI133*$E133*$G133</f>
        <v>4.4999999999999991</v>
      </c>
      <c r="AJ133" s="100">
        <f ca="1">Hours!AJ133*$E133*$G133</f>
        <v>4.4999999999999991</v>
      </c>
      <c r="AK133" s="100">
        <f ca="1">Hours!AK133*$E133*$G133</f>
        <v>4.4999999999999991</v>
      </c>
      <c r="AL133" s="100">
        <f ca="1">Hours!AL133*$E133*$G133</f>
        <v>4.4999999999999991</v>
      </c>
      <c r="AM133" s="100">
        <f ca="1">Hours!AM133*$E133*$G133</f>
        <v>4.2749999999999986</v>
      </c>
      <c r="AN133" s="100">
        <f ca="1">Hours!AN133*$E133*$G133</f>
        <v>3.7499999999999996</v>
      </c>
      <c r="AO133" s="100">
        <f ca="1">Hours!AO133*$E133*$G133</f>
        <v>3.1149999999999998</v>
      </c>
      <c r="AP133" s="100">
        <f ca="1">Hours!AP133*$E133*$G133</f>
        <v>2.6133333333333328</v>
      </c>
      <c r="AQ133" s="100">
        <f ca="1">Hours!AQ133*$E133*$G133</f>
        <v>2.3399999999999994</v>
      </c>
      <c r="AR133" s="100">
        <f ca="1">Hours!AR133*$E133*$G133</f>
        <v>2.1566666666666663</v>
      </c>
      <c r="AS133" s="100">
        <f ca="1">Hours!AS133*$E133*$G133</f>
        <v>2.0383333333333327</v>
      </c>
      <c r="AT133" s="100">
        <f ca="1">Hours!AT133*$E133*$G133</f>
        <v>1.9583333333333328</v>
      </c>
      <c r="AU133" s="100">
        <f>Hours!AU133*$E133*$G133</f>
        <v>0</v>
      </c>
      <c r="AV133" s="100">
        <f>Hours!AV133*$E133*$G133</f>
        <v>0</v>
      </c>
      <c r="AW133" s="100">
        <f>Hours!AW133*$E133*$G133</f>
        <v>0</v>
      </c>
      <c r="AX133" s="230">
        <f>Hours!AX133*(2*$E133/3+$F133/3)*(2*$G133/3+$H133/3)</f>
        <v>0</v>
      </c>
      <c r="AY133" s="230">
        <f>Hours!AY133*($E133/3+2*$F133/3)*($G133/3+2*$H133/3)</f>
        <v>0</v>
      </c>
      <c r="AZ133" s="100">
        <f>Hours!AZ133*$F133*$H133</f>
        <v>0</v>
      </c>
      <c r="BA133" s="100">
        <f>Hours!BA133*$F133*$H133</f>
        <v>0</v>
      </c>
      <c r="BB133" s="100">
        <f>Hours!BB133*$F133*$H133</f>
        <v>0</v>
      </c>
      <c r="BC133" s="100">
        <f>Hours!BC133*$F133*$H133</f>
        <v>0</v>
      </c>
      <c r="BD133" s="100">
        <f>Hours!BD133*$F133*$H133</f>
        <v>0</v>
      </c>
      <c r="BE133" s="100">
        <f>Hours!BE133*$F133*$H133</f>
        <v>0</v>
      </c>
      <c r="BF133" s="100">
        <f>Hours!BF133*$F133*$H133</f>
        <v>0</v>
      </c>
      <c r="BG133" s="100">
        <f>Hours!BG133*$F133*$H133</f>
        <v>0</v>
      </c>
      <c r="BH133" s="100">
        <f>Hours!BH133*$F133*$H133</f>
        <v>0</v>
      </c>
      <c r="BI133" s="100">
        <f>Hours!BI133*$F133*$H133</f>
        <v>0</v>
      </c>
      <c r="BJ133" s="100">
        <f>Hours!BJ133*$F133*$H133</f>
        <v>0</v>
      </c>
      <c r="BK133" s="100">
        <f>Hours!BK133*$F133*$H133</f>
        <v>0</v>
      </c>
      <c r="BL133" s="100">
        <f>Hours!BL133*$F133*$H133</f>
        <v>0</v>
      </c>
      <c r="BM133" s="100">
        <f>Hours!BM133*$F133*$H133</f>
        <v>0</v>
      </c>
      <c r="BN133" s="100">
        <f>Hours!BN133*$F133*$H133</f>
        <v>0</v>
      </c>
      <c r="BO133" s="100">
        <f>Hours!BO133*$F133*$H133</f>
        <v>0</v>
      </c>
      <c r="BP133" s="100">
        <f>Hours!BP133*$F133*$H133</f>
        <v>0</v>
      </c>
      <c r="BQ133" s="100">
        <f>Hours!BQ133*$F133*$H133</f>
        <v>0</v>
      </c>
      <c r="BR133" s="100">
        <f>Hours!BR133*$F133*$H133</f>
        <v>0</v>
      </c>
      <c r="BS133" s="100">
        <f>Hours!BS133*$F133*$H133</f>
        <v>0</v>
      </c>
      <c r="BT133" s="100">
        <f>Hours!BT133*$F133*$H133</f>
        <v>0</v>
      </c>
      <c r="BU133" s="100">
        <f>Hours!BU133*$F133*$H133</f>
        <v>0</v>
      </c>
      <c r="BV133" s="100">
        <f>Hours!BV133*$F133*$H133</f>
        <v>0</v>
      </c>
      <c r="BW133" s="100">
        <f>Hours!BW133*$F133*$H133</f>
        <v>0</v>
      </c>
      <c r="BX133" s="100">
        <f>Hours!BX133*$F133*$H133</f>
        <v>0</v>
      </c>
      <c r="BY133" s="100">
        <f>Hours!BY133*$F133*$H133</f>
        <v>0</v>
      </c>
      <c r="BZ133" s="100">
        <f>Hours!BZ133*$F133*$H133</f>
        <v>0</v>
      </c>
      <c r="CA133" s="100">
        <f>Hours!CA133*$F133*$H133</f>
        <v>0</v>
      </c>
      <c r="CB133" s="100">
        <f>Hours!CB133*$F133*$H133</f>
        <v>0</v>
      </c>
      <c r="CC133" s="100">
        <f>Hours!CC133*$F133*$H133</f>
        <v>0</v>
      </c>
      <c r="CD133" s="100">
        <f>Hours!CD133*$F133*$H133</f>
        <v>0</v>
      </c>
      <c r="CE133" s="100">
        <f>Hours!CE133*$F133*$H133</f>
        <v>0</v>
      </c>
    </row>
    <row r="134" spans="2:83" x14ac:dyDescent="0.25">
      <c r="B134" s="307"/>
      <c r="C134" s="54" t="s">
        <v>15</v>
      </c>
      <c r="E134" s="35">
        <f>'Life&amp;Use'!O13</f>
        <v>35</v>
      </c>
      <c r="F134" s="64"/>
      <c r="G134" s="228">
        <f>'Life&amp;Use'!O23</f>
        <v>1.06</v>
      </c>
      <c r="H134" s="229"/>
      <c r="I134" s="211"/>
      <c r="J134" s="211"/>
      <c r="K134" s="211"/>
      <c r="L134" s="211"/>
      <c r="M134" s="211"/>
      <c r="N134" s="211"/>
      <c r="O134" s="211"/>
      <c r="P134" s="211"/>
      <c r="Q134" s="211"/>
      <c r="R134" s="211"/>
      <c r="S134" s="211"/>
      <c r="T134" s="211"/>
      <c r="U134" s="211"/>
      <c r="V134" s="211"/>
      <c r="W134" s="100">
        <f ca="1">Hours!W134*$E134*$G134</f>
        <v>0.65352771847897373</v>
      </c>
      <c r="X134" s="100">
        <f ca="1">Hours!X134*$E134*$G134</f>
        <v>0.70667742892408181</v>
      </c>
      <c r="Y134" s="100">
        <f ca="1">Hours!Y134*$E134*$G134</f>
        <v>0.74626818225498004</v>
      </c>
      <c r="Z134" s="100">
        <f ca="1">Hours!Z134*$E134*$G134</f>
        <v>0.77079342768119985</v>
      </c>
      <c r="AA134" s="100">
        <f ca="1">Hours!AA134*$E134*$G134</f>
        <v>0.7785792198799999</v>
      </c>
      <c r="AB134" s="100">
        <f ca="1">Hours!AB134*$E134*$G134</f>
        <v>0.7785792198799999</v>
      </c>
      <c r="AC134" s="100">
        <f ca="1">Hours!AC134*$E134*$G134</f>
        <v>0.7785792198799999</v>
      </c>
      <c r="AD134" s="100">
        <f ca="1">Hours!AD134*$E134*$G134</f>
        <v>0.7785792198799999</v>
      </c>
      <c r="AE134" s="100">
        <f ca="1">Hours!AE134*$E134*$G134</f>
        <v>0.7785792198799999</v>
      </c>
      <c r="AF134" s="100">
        <f ca="1">Hours!AF134*$E134*$G134</f>
        <v>0.7785792198799999</v>
      </c>
      <c r="AG134" s="100">
        <f ca="1">Hours!AG134*$E134*$G134</f>
        <v>0.7785792198799999</v>
      </c>
      <c r="AH134" s="100">
        <f ca="1">Hours!AH134*$E134*$G134</f>
        <v>0.7785792198799999</v>
      </c>
      <c r="AI134" s="100">
        <f ca="1">Hours!AI134*$E134*$G134</f>
        <v>0.7785792198799999</v>
      </c>
      <c r="AJ134" s="100">
        <f ca="1">Hours!AJ134*$E134*$G134</f>
        <v>0.7785792198799999</v>
      </c>
      <c r="AK134" s="100">
        <f ca="1">Hours!AK134*$E134*$G134</f>
        <v>0.7785792198799999</v>
      </c>
      <c r="AL134" s="100">
        <f ca="1">Hours!AL134*$E134*$G134</f>
        <v>0.7785792198799999</v>
      </c>
      <c r="AM134" s="100">
        <f ca="1">Hours!AM134*$E134*$G134</f>
        <v>0.7785792198799999</v>
      </c>
      <c r="AN134" s="100">
        <f ca="1">Hours!AN134*$E134*$G134</f>
        <v>0.7785792198799999</v>
      </c>
      <c r="AO134" s="100">
        <f ca="1">Hours!AO134*$E134*$G134</f>
        <v>0.7785792198799999</v>
      </c>
      <c r="AP134" s="100">
        <f ca="1">Hours!AP134*$E134*$G134</f>
        <v>0.77987049804291442</v>
      </c>
      <c r="AQ134" s="100">
        <f ca="1">Hours!AQ134*$E134*$G134</f>
        <v>0.7769333821155936</v>
      </c>
      <c r="AR134" s="100">
        <f ca="1">Hours!AR134*$E134*$G134</f>
        <v>0.76604285549067608</v>
      </c>
      <c r="AS134" s="100">
        <f ca="1">Hours!AS134*$E134*$G134</f>
        <v>0.74110060921184406</v>
      </c>
      <c r="AT134" s="100">
        <f ca="1">Hours!AT134*$E134*$G134</f>
        <v>0.70579593877507274</v>
      </c>
      <c r="AU134" s="100">
        <f>Hours!AU134*$E134*$G134</f>
        <v>0</v>
      </c>
      <c r="AV134" s="100">
        <f>Hours!AV134*$E134*$G134</f>
        <v>0</v>
      </c>
      <c r="AW134" s="100">
        <f>Hours!AW134*$E134*$G134</f>
        <v>0</v>
      </c>
      <c r="AX134" s="230">
        <f>Hours!AX134*(2*$E134/3+$F134/3)*(2*$G134/3+$H134/3)</f>
        <v>0</v>
      </c>
      <c r="AY134" s="230">
        <f>Hours!AY134*($E134/3+2*$F134/3)*($G134/3+2*$H134/3)</f>
        <v>0</v>
      </c>
      <c r="AZ134" s="100">
        <f>Hours!AZ134*$F134*$H134</f>
        <v>0</v>
      </c>
      <c r="BA134" s="100">
        <f>Hours!BA134*$F134*$H134</f>
        <v>0</v>
      </c>
      <c r="BB134" s="100">
        <f>Hours!BB134*$F134*$H134</f>
        <v>0</v>
      </c>
      <c r="BC134" s="100">
        <f>Hours!BC134*$F134*$H134</f>
        <v>0</v>
      </c>
      <c r="BD134" s="100">
        <f>Hours!BD134*$F134*$H134</f>
        <v>0</v>
      </c>
      <c r="BE134" s="100">
        <f>Hours!BE134*$F134*$H134</f>
        <v>0</v>
      </c>
      <c r="BF134" s="100">
        <f>Hours!BF134*$F134*$H134</f>
        <v>0</v>
      </c>
      <c r="BG134" s="100">
        <f>Hours!BG134*$F134*$H134</f>
        <v>0</v>
      </c>
      <c r="BH134" s="100">
        <f>Hours!BH134*$F134*$H134</f>
        <v>0</v>
      </c>
      <c r="BI134" s="100">
        <f>Hours!BI134*$F134*$H134</f>
        <v>0</v>
      </c>
      <c r="BJ134" s="100">
        <f>Hours!BJ134*$F134*$H134</f>
        <v>0</v>
      </c>
      <c r="BK134" s="100">
        <f>Hours!BK134*$F134*$H134</f>
        <v>0</v>
      </c>
      <c r="BL134" s="100">
        <f>Hours!BL134*$F134*$H134</f>
        <v>0</v>
      </c>
      <c r="BM134" s="100">
        <f>Hours!BM134*$F134*$H134</f>
        <v>0</v>
      </c>
      <c r="BN134" s="100">
        <f>Hours!BN134*$F134*$H134</f>
        <v>0</v>
      </c>
      <c r="BO134" s="100">
        <f>Hours!BO134*$F134*$H134</f>
        <v>0</v>
      </c>
      <c r="BP134" s="100">
        <f>Hours!BP134*$F134*$H134</f>
        <v>0</v>
      </c>
      <c r="BQ134" s="100">
        <f>Hours!BQ134*$F134*$H134</f>
        <v>0</v>
      </c>
      <c r="BR134" s="100">
        <f>Hours!BR134*$F134*$H134</f>
        <v>0</v>
      </c>
      <c r="BS134" s="100">
        <f>Hours!BS134*$F134*$H134</f>
        <v>0</v>
      </c>
      <c r="BT134" s="100">
        <f>Hours!BT134*$F134*$H134</f>
        <v>0</v>
      </c>
      <c r="BU134" s="100">
        <f>Hours!BU134*$F134*$H134</f>
        <v>0</v>
      </c>
      <c r="BV134" s="100">
        <f>Hours!BV134*$F134*$H134</f>
        <v>0</v>
      </c>
      <c r="BW134" s="100">
        <f>Hours!BW134*$F134*$H134</f>
        <v>0</v>
      </c>
      <c r="BX134" s="100">
        <f>Hours!BX134*$F134*$H134</f>
        <v>0</v>
      </c>
      <c r="BY134" s="100">
        <f>Hours!BY134*$F134*$H134</f>
        <v>0</v>
      </c>
      <c r="BZ134" s="100">
        <f>Hours!BZ134*$F134*$H134</f>
        <v>0</v>
      </c>
      <c r="CA134" s="100">
        <f>Hours!CA134*$F134*$H134</f>
        <v>0</v>
      </c>
      <c r="CB134" s="100">
        <f>Hours!CB134*$F134*$H134</f>
        <v>0</v>
      </c>
      <c r="CC134" s="100">
        <f>Hours!CC134*$F134*$H134</f>
        <v>0</v>
      </c>
      <c r="CD134" s="100">
        <f>Hours!CD134*$F134*$H134</f>
        <v>0</v>
      </c>
      <c r="CE134" s="100">
        <f>Hours!CE134*$F134*$H134</f>
        <v>0</v>
      </c>
    </row>
    <row r="135" spans="2:83" x14ac:dyDescent="0.25">
      <c r="B135" s="307"/>
      <c r="C135" s="54" t="s">
        <v>16</v>
      </c>
      <c r="E135" s="35">
        <f>'Life&amp;Use'!P13</f>
        <v>35</v>
      </c>
      <c r="F135" s="64"/>
      <c r="G135" s="228">
        <f>'Life&amp;Use'!P23</f>
        <v>1</v>
      </c>
      <c r="H135" s="229"/>
      <c r="I135" s="211"/>
      <c r="J135" s="211"/>
      <c r="K135" s="211"/>
      <c r="L135" s="211"/>
      <c r="M135" s="211"/>
      <c r="N135" s="211"/>
      <c r="O135" s="211"/>
      <c r="P135" s="211"/>
      <c r="Q135" s="211"/>
      <c r="R135" s="211"/>
      <c r="S135" s="211"/>
      <c r="T135" s="211"/>
      <c r="U135" s="211"/>
      <c r="V135" s="211"/>
      <c r="W135" s="100">
        <f ca="1">Hours!W135*$E135*$G135</f>
        <v>0</v>
      </c>
      <c r="X135" s="100">
        <f ca="1">Hours!X135*$E135*$G135</f>
        <v>0</v>
      </c>
      <c r="Y135" s="100">
        <f ca="1">Hours!Y135*$E135*$G135</f>
        <v>0</v>
      </c>
      <c r="Z135" s="100">
        <f ca="1">Hours!Z135*$E135*$G135</f>
        <v>0</v>
      </c>
      <c r="AA135" s="100">
        <f ca="1">Hours!AA135*$E135*$G135</f>
        <v>0</v>
      </c>
      <c r="AB135" s="100">
        <f ca="1">Hours!AB135*$E135*$G135</f>
        <v>0</v>
      </c>
      <c r="AC135" s="100">
        <f ca="1">Hours!AC135*$E135*$G135</f>
        <v>0</v>
      </c>
      <c r="AD135" s="100">
        <f ca="1">Hours!AD135*$E135*$G135</f>
        <v>0</v>
      </c>
      <c r="AE135" s="100">
        <f ca="1">Hours!AE135*$E135*$G135</f>
        <v>0</v>
      </c>
      <c r="AF135" s="100">
        <f ca="1">Hours!AF135*$E135*$G135</f>
        <v>0</v>
      </c>
      <c r="AG135" s="100">
        <f ca="1">Hours!AG135*$E135*$G135</f>
        <v>0</v>
      </c>
      <c r="AH135" s="100">
        <f ca="1">Hours!AH135*$E135*$G135</f>
        <v>0</v>
      </c>
      <c r="AI135" s="100">
        <f ca="1">Hours!AI135*$E135*$G135</f>
        <v>0</v>
      </c>
      <c r="AJ135" s="100">
        <f ca="1">Hours!AJ135*$E135*$G135</f>
        <v>0</v>
      </c>
      <c r="AK135" s="100">
        <f ca="1">Hours!AK135*$E135*$G135</f>
        <v>0</v>
      </c>
      <c r="AL135" s="100">
        <f ca="1">Hours!AL135*$E135*$G135</f>
        <v>3.1499999999999993E-2</v>
      </c>
      <c r="AM135" s="100">
        <f ca="1">Hours!AM135*$E135*$G135</f>
        <v>0.10499999999999995</v>
      </c>
      <c r="AN135" s="100">
        <f ca="1">Hours!AN135*$E135*$G135</f>
        <v>0.25199999999999989</v>
      </c>
      <c r="AO135" s="100">
        <f ca="1">Hours!AO135*$E135*$G135</f>
        <v>0.41999999999999987</v>
      </c>
      <c r="AP135" s="100">
        <f ca="1">Hours!AP135*$E135*$G135</f>
        <v>0.58099999999999985</v>
      </c>
      <c r="AQ135" s="100">
        <f ca="1">Hours!AQ135*$E135*$G135</f>
        <v>0.67899999999999983</v>
      </c>
      <c r="AR135" s="100">
        <f ca="1">Hours!AR135*$E135*$G135</f>
        <v>0.7244999999999997</v>
      </c>
      <c r="AS135" s="100">
        <f ca="1">Hours!AS135*$E135*$G135</f>
        <v>0.73499999999999988</v>
      </c>
      <c r="AT135" s="100">
        <f ca="1">Hours!AT135*$E135*$G135</f>
        <v>0.72450000000000003</v>
      </c>
      <c r="AU135" s="100">
        <f>Hours!AU135*$E135*$G135</f>
        <v>0</v>
      </c>
      <c r="AV135" s="100">
        <f>Hours!AV135*$E135*$G135</f>
        <v>0</v>
      </c>
      <c r="AW135" s="100">
        <f>Hours!AW135*$E135*$G135</f>
        <v>0</v>
      </c>
      <c r="AX135" s="230">
        <f>Hours!AX135*(2*$E135/3+$F135/3)*(2*$G135/3+$H135/3)</f>
        <v>0</v>
      </c>
      <c r="AY135" s="230">
        <f>Hours!AY135*($E135/3+2*$F135/3)*($G135/3+2*$H135/3)</f>
        <v>0</v>
      </c>
      <c r="AZ135" s="100">
        <f>Hours!AZ135*$F135*$H135</f>
        <v>0</v>
      </c>
      <c r="BA135" s="100">
        <f>Hours!BA135*$F135*$H135</f>
        <v>0</v>
      </c>
      <c r="BB135" s="100">
        <f>Hours!BB135*$F135*$H135</f>
        <v>0</v>
      </c>
      <c r="BC135" s="100">
        <f>Hours!BC135*$F135*$H135</f>
        <v>0</v>
      </c>
      <c r="BD135" s="100">
        <f>Hours!BD135*$F135*$H135</f>
        <v>0</v>
      </c>
      <c r="BE135" s="100">
        <f>Hours!BE135*$F135*$H135</f>
        <v>0</v>
      </c>
      <c r="BF135" s="100">
        <f>Hours!BF135*$F135*$H135</f>
        <v>0</v>
      </c>
      <c r="BG135" s="100">
        <f>Hours!BG135*$F135*$H135</f>
        <v>0</v>
      </c>
      <c r="BH135" s="100">
        <f>Hours!BH135*$F135*$H135</f>
        <v>0</v>
      </c>
      <c r="BI135" s="100">
        <f>Hours!BI135*$F135*$H135</f>
        <v>0</v>
      </c>
      <c r="BJ135" s="100">
        <f>Hours!BJ135*$F135*$H135</f>
        <v>0</v>
      </c>
      <c r="BK135" s="100">
        <f>Hours!BK135*$F135*$H135</f>
        <v>0</v>
      </c>
      <c r="BL135" s="100">
        <f>Hours!BL135*$F135*$H135</f>
        <v>0</v>
      </c>
      <c r="BM135" s="100">
        <f>Hours!BM135*$F135*$H135</f>
        <v>0</v>
      </c>
      <c r="BN135" s="100">
        <f>Hours!BN135*$F135*$H135</f>
        <v>0</v>
      </c>
      <c r="BO135" s="100">
        <f>Hours!BO135*$F135*$H135</f>
        <v>0</v>
      </c>
      <c r="BP135" s="100">
        <f>Hours!BP135*$F135*$H135</f>
        <v>0</v>
      </c>
      <c r="BQ135" s="100">
        <f>Hours!BQ135*$F135*$H135</f>
        <v>0</v>
      </c>
      <c r="BR135" s="100">
        <f>Hours!BR135*$F135*$H135</f>
        <v>0</v>
      </c>
      <c r="BS135" s="100">
        <f>Hours!BS135*$F135*$H135</f>
        <v>0</v>
      </c>
      <c r="BT135" s="100">
        <f>Hours!BT135*$F135*$H135</f>
        <v>0</v>
      </c>
      <c r="BU135" s="100">
        <f>Hours!BU135*$F135*$H135</f>
        <v>0</v>
      </c>
      <c r="BV135" s="100">
        <f>Hours!BV135*$F135*$H135</f>
        <v>0</v>
      </c>
      <c r="BW135" s="100">
        <f>Hours!BW135*$F135*$H135</f>
        <v>0</v>
      </c>
      <c r="BX135" s="100">
        <f>Hours!BX135*$F135*$H135</f>
        <v>0</v>
      </c>
      <c r="BY135" s="100">
        <f>Hours!BY135*$F135*$H135</f>
        <v>0</v>
      </c>
      <c r="BZ135" s="100">
        <f>Hours!BZ135*$F135*$H135</f>
        <v>0</v>
      </c>
      <c r="CA135" s="100">
        <f>Hours!CA135*$F135*$H135</f>
        <v>0</v>
      </c>
      <c r="CB135" s="100">
        <f>Hours!CB135*$F135*$H135</f>
        <v>0</v>
      </c>
      <c r="CC135" s="100">
        <f>Hours!CC135*$F135*$H135</f>
        <v>0</v>
      </c>
      <c r="CD135" s="100">
        <f>Hours!CD135*$F135*$H135</f>
        <v>0</v>
      </c>
      <c r="CE135" s="100">
        <f>Hours!CE135*$F135*$H135</f>
        <v>0</v>
      </c>
    </row>
    <row r="136" spans="2:83" ht="24" x14ac:dyDescent="0.25">
      <c r="B136" s="307"/>
      <c r="C136" s="54" t="s">
        <v>17</v>
      </c>
      <c r="E136" s="35">
        <f>'Life&amp;Use'!Q13</f>
        <v>36</v>
      </c>
      <c r="F136" s="64"/>
      <c r="G136" s="228">
        <f>'Life&amp;Use'!Q23</f>
        <v>1</v>
      </c>
      <c r="H136" s="229"/>
      <c r="I136" s="211"/>
      <c r="J136" s="211"/>
      <c r="K136" s="211"/>
      <c r="L136" s="211"/>
      <c r="M136" s="211"/>
      <c r="N136" s="211"/>
      <c r="O136" s="211"/>
      <c r="P136" s="211"/>
      <c r="Q136" s="211"/>
      <c r="R136" s="211"/>
      <c r="S136" s="211"/>
      <c r="T136" s="211"/>
      <c r="U136" s="211"/>
      <c r="V136" s="211"/>
      <c r="W136" s="100">
        <f ca="1">Hours!W136*$E136*$G136</f>
        <v>0</v>
      </c>
      <c r="X136" s="100">
        <f ca="1">Hours!X136*$E136*$G136</f>
        <v>0</v>
      </c>
      <c r="Y136" s="100">
        <f ca="1">Hours!Y136*$E136*$G136</f>
        <v>0</v>
      </c>
      <c r="Z136" s="100">
        <f ca="1">Hours!Z136*$E136*$G136</f>
        <v>0</v>
      </c>
      <c r="AA136" s="100">
        <f ca="1">Hours!AA136*$E136*$G136</f>
        <v>0</v>
      </c>
      <c r="AB136" s="100">
        <f ca="1">Hours!AB136*$E136*$G136</f>
        <v>0</v>
      </c>
      <c r="AC136" s="100">
        <f ca="1">Hours!AC136*$E136*$G136</f>
        <v>0</v>
      </c>
      <c r="AD136" s="100">
        <f ca="1">Hours!AD136*$E136*$G136</f>
        <v>0</v>
      </c>
      <c r="AE136" s="100">
        <f ca="1">Hours!AE136*$E136*$G136</f>
        <v>0</v>
      </c>
      <c r="AF136" s="100">
        <f ca="1">Hours!AF136*$E136*$G136</f>
        <v>0</v>
      </c>
      <c r="AG136" s="100">
        <f ca="1">Hours!AG136*$E136*$G136</f>
        <v>0</v>
      </c>
      <c r="AH136" s="100">
        <f ca="1">Hours!AH136*$E136*$G136</f>
        <v>0</v>
      </c>
      <c r="AI136" s="100">
        <f ca="1">Hours!AI136*$E136*$G136</f>
        <v>0</v>
      </c>
      <c r="AJ136" s="100">
        <f ca="1">Hours!AJ136*$E136*$G136</f>
        <v>0</v>
      </c>
      <c r="AK136" s="100">
        <f ca="1">Hours!AK136*$E136*$G136</f>
        <v>0</v>
      </c>
      <c r="AL136" s="100">
        <f ca="1">Hours!AL136*$E136*$G136</f>
        <v>0</v>
      </c>
      <c r="AM136" s="100">
        <f ca="1">Hours!AM136*$E136*$G136</f>
        <v>1.0799999999999997E-2</v>
      </c>
      <c r="AN136" s="100">
        <f ca="1">Hours!AN136*$E136*$G136</f>
        <v>9.7199999999999953E-2</v>
      </c>
      <c r="AO136" s="100">
        <f ca="1">Hours!AO136*$E136*$G136</f>
        <v>0.3596399999999999</v>
      </c>
      <c r="AP136" s="100">
        <f ca="1">Hours!AP136*$E136*$G136</f>
        <v>0.81035999999999975</v>
      </c>
      <c r="AQ136" s="100">
        <f ca="1">Hours!AQ136*$E136*$G136</f>
        <v>1.3064399999999996</v>
      </c>
      <c r="AR136" s="100">
        <f ca="1">Hours!AR136*$E136*$G136</f>
        <v>1.73664</v>
      </c>
      <c r="AS136" s="100">
        <f ca="1">Hours!AS136*$E136*$G136</f>
        <v>2.1355199999999992</v>
      </c>
      <c r="AT136" s="100">
        <f ca="1">Hours!AT136*$E136*$G136</f>
        <v>2.5919999999999992</v>
      </c>
      <c r="AU136" s="100">
        <f>Hours!AU136*$E136*$G136</f>
        <v>0</v>
      </c>
      <c r="AV136" s="100">
        <f>Hours!AV136*$E136*$G136</f>
        <v>0</v>
      </c>
      <c r="AW136" s="100">
        <f>Hours!AW136*$E136*$G136</f>
        <v>0</v>
      </c>
      <c r="AX136" s="230">
        <f>Hours!AX136*(2*$E136/3+$F136/3)*(2*$G136/3+$H136/3)</f>
        <v>0</v>
      </c>
      <c r="AY136" s="230">
        <f>Hours!AY136*($E136/3+2*$F136/3)*($G136/3+2*$H136/3)</f>
        <v>0</v>
      </c>
      <c r="AZ136" s="100">
        <f>Hours!AZ136*$F136*$H136</f>
        <v>0</v>
      </c>
      <c r="BA136" s="100">
        <f>Hours!BA136*$F136*$H136</f>
        <v>0</v>
      </c>
      <c r="BB136" s="100">
        <f>Hours!BB136*$F136*$H136</f>
        <v>0</v>
      </c>
      <c r="BC136" s="100">
        <f>Hours!BC136*$F136*$H136</f>
        <v>0</v>
      </c>
      <c r="BD136" s="100">
        <f>Hours!BD136*$F136*$H136</f>
        <v>0</v>
      </c>
      <c r="BE136" s="100">
        <f>Hours!BE136*$F136*$H136</f>
        <v>0</v>
      </c>
      <c r="BF136" s="100">
        <f>Hours!BF136*$F136*$H136</f>
        <v>0</v>
      </c>
      <c r="BG136" s="100">
        <f>Hours!BG136*$F136*$H136</f>
        <v>0</v>
      </c>
      <c r="BH136" s="100">
        <f>Hours!BH136*$F136*$H136</f>
        <v>0</v>
      </c>
      <c r="BI136" s="100">
        <f>Hours!BI136*$F136*$H136</f>
        <v>0</v>
      </c>
      <c r="BJ136" s="100">
        <f>Hours!BJ136*$F136*$H136</f>
        <v>0</v>
      </c>
      <c r="BK136" s="100">
        <f>Hours!BK136*$F136*$H136</f>
        <v>0</v>
      </c>
      <c r="BL136" s="100">
        <f>Hours!BL136*$F136*$H136</f>
        <v>0</v>
      </c>
      <c r="BM136" s="100">
        <f>Hours!BM136*$F136*$H136</f>
        <v>0</v>
      </c>
      <c r="BN136" s="100">
        <f>Hours!BN136*$F136*$H136</f>
        <v>0</v>
      </c>
      <c r="BO136" s="100">
        <f>Hours!BO136*$F136*$H136</f>
        <v>0</v>
      </c>
      <c r="BP136" s="100">
        <f>Hours!BP136*$F136*$H136</f>
        <v>0</v>
      </c>
      <c r="BQ136" s="100">
        <f>Hours!BQ136*$F136*$H136</f>
        <v>0</v>
      </c>
      <c r="BR136" s="100">
        <f>Hours!BR136*$F136*$H136</f>
        <v>0</v>
      </c>
      <c r="BS136" s="100">
        <f>Hours!BS136*$F136*$H136</f>
        <v>0</v>
      </c>
      <c r="BT136" s="100">
        <f>Hours!BT136*$F136*$H136</f>
        <v>0</v>
      </c>
      <c r="BU136" s="100">
        <f>Hours!BU136*$F136*$H136</f>
        <v>0</v>
      </c>
      <c r="BV136" s="100">
        <f>Hours!BV136*$F136*$H136</f>
        <v>0</v>
      </c>
      <c r="BW136" s="100">
        <f>Hours!BW136*$F136*$H136</f>
        <v>0</v>
      </c>
      <c r="BX136" s="100">
        <f>Hours!BX136*$F136*$H136</f>
        <v>0</v>
      </c>
      <c r="BY136" s="100">
        <f>Hours!BY136*$F136*$H136</f>
        <v>0</v>
      </c>
      <c r="BZ136" s="100">
        <f>Hours!BZ136*$F136*$H136</f>
        <v>0</v>
      </c>
      <c r="CA136" s="100">
        <f>Hours!CA136*$F136*$H136</f>
        <v>0</v>
      </c>
      <c r="CB136" s="100">
        <f>Hours!CB136*$F136*$H136</f>
        <v>0</v>
      </c>
      <c r="CC136" s="100">
        <f>Hours!CC136*$F136*$H136</f>
        <v>0</v>
      </c>
      <c r="CD136" s="100">
        <f>Hours!CD136*$F136*$H136</f>
        <v>0</v>
      </c>
      <c r="CE136" s="100">
        <f>Hours!CE136*$F136*$H136</f>
        <v>0</v>
      </c>
    </row>
    <row r="137" spans="2:83" ht="25.2" customHeight="1" x14ac:dyDescent="0.25">
      <c r="B137" s="307"/>
      <c r="C137" s="54" t="s">
        <v>74</v>
      </c>
      <c r="E137" s="35">
        <f>'Life&amp;Use'!R13</f>
        <v>35</v>
      </c>
      <c r="F137" s="64"/>
      <c r="G137" s="228">
        <f>'Life&amp;Use'!R23</f>
        <v>1</v>
      </c>
      <c r="H137" s="229"/>
      <c r="I137" s="211"/>
      <c r="J137" s="211"/>
      <c r="K137" s="211"/>
      <c r="L137" s="211"/>
      <c r="M137" s="211"/>
      <c r="N137" s="211"/>
      <c r="O137" s="211"/>
      <c r="P137" s="211"/>
      <c r="Q137" s="211"/>
      <c r="R137" s="211"/>
      <c r="S137" s="211"/>
      <c r="T137" s="211"/>
      <c r="U137" s="211"/>
      <c r="V137" s="211"/>
      <c r="W137" s="100">
        <f ca="1">Hours!W137*$E137*$G137</f>
        <v>0</v>
      </c>
      <c r="X137" s="100">
        <f ca="1">Hours!X137*$E137*$G137</f>
        <v>0</v>
      </c>
      <c r="Y137" s="100">
        <f ca="1">Hours!Y137*$E137*$G137</f>
        <v>2.2147382281499997E-4</v>
      </c>
      <c r="Z137" s="100">
        <f ca="1">Hours!Z137*$E137*$G137</f>
        <v>1.9075909152156819E-3</v>
      </c>
      <c r="AA137" s="100">
        <f ca="1">Hours!AA137*$E137*$G137</f>
        <v>7.8912568719265892E-3</v>
      </c>
      <c r="AB137" s="100">
        <f ca="1">Hours!AB137*$E137*$G137</f>
        <v>2.2349059486229315E-2</v>
      </c>
      <c r="AC137" s="100">
        <f ca="1">Hours!AC137*$E137*$G137</f>
        <v>4.8636158557289533E-2</v>
      </c>
      <c r="AD137" s="100">
        <f ca="1">Hours!AD137*$E137*$G137</f>
        <v>8.768649352189041E-2</v>
      </c>
      <c r="AE137" s="100">
        <f ca="1">Hours!AE137*$E137*$G137</f>
        <v>0.13781127137521221</v>
      </c>
      <c r="AF137" s="100">
        <f ca="1">Hours!AF137*$E137*$G137</f>
        <v>0.19618006875357219</v>
      </c>
      <c r="AG137" s="100">
        <f ca="1">Hours!AG137*$E137*$G137</f>
        <v>0.26012386380353647</v>
      </c>
      <c r="AH137" s="100">
        <f ca="1">Hours!AH137*$E137*$G137</f>
        <v>0.32748530861026848</v>
      </c>
      <c r="AI137" s="100">
        <f ca="1">Hours!AI137*$E137*$G137</f>
        <v>0.39671929416457918</v>
      </c>
      <c r="AJ137" s="100">
        <f ca="1">Hours!AJ137*$E137*$G137</f>
        <v>0.46713171376135043</v>
      </c>
      <c r="AK137" s="100">
        <f ca="1">Hours!AK137*$E137*$G137</f>
        <v>0.53983033929975066</v>
      </c>
      <c r="AL137" s="100">
        <f ca="1">Hours!AL137*$E137*$G137</f>
        <v>0.62089903873149555</v>
      </c>
      <c r="AM137" s="100">
        <f ca="1">Hours!AM137*$E137*$G137</f>
        <v>0.72195308189305141</v>
      </c>
      <c r="AN137" s="100">
        <f ca="1">Hours!AN137*$E137*$G137</f>
        <v>0.85776109013979662</v>
      </c>
      <c r="AO137" s="100">
        <f ca="1">Hours!AO137*$E137*$G137</f>
        <v>1.0341333302628146</v>
      </c>
      <c r="AP137" s="100">
        <f ca="1">Hours!AP137*$E137*$G137</f>
        <v>1.2416230866356484</v>
      </c>
      <c r="AQ137" s="100">
        <f ca="1">Hours!AQ137*$E137*$G137</f>
        <v>1.4534126946047117</v>
      </c>
      <c r="AR137" s="100">
        <f ca="1">Hours!AR137*$E137*$G137</f>
        <v>1.6332135245609463</v>
      </c>
      <c r="AS137" s="100">
        <f ca="1">Hours!AS137*$E137*$G137</f>
        <v>1.7497047778875419</v>
      </c>
      <c r="AT137" s="100">
        <f ca="1">Hours!AT137*$E137*$G137</f>
        <v>1.7575010838837117</v>
      </c>
      <c r="AU137" s="100">
        <f>Hours!AU137*$E137*$G137</f>
        <v>0</v>
      </c>
      <c r="AV137" s="100">
        <f>Hours!AV137*$E137*$G137</f>
        <v>0</v>
      </c>
      <c r="AW137" s="100">
        <f>Hours!AW137*$E137*$G137</f>
        <v>0</v>
      </c>
      <c r="AX137" s="230">
        <f>Hours!AX137*(2*$E137/3+$F137/3)*(2*$G137/3+$H137/3)</f>
        <v>0</v>
      </c>
      <c r="AY137" s="230">
        <f>Hours!AY137*($E137/3+2*$F137/3)*($G137/3+2*$H137/3)</f>
        <v>0</v>
      </c>
      <c r="AZ137" s="100">
        <f>Hours!AZ137*$F137*$H137</f>
        <v>0</v>
      </c>
      <c r="BA137" s="100">
        <f>Hours!BA137*$F137*$H137</f>
        <v>0</v>
      </c>
      <c r="BB137" s="100">
        <f>Hours!BB137*$F137*$H137</f>
        <v>0</v>
      </c>
      <c r="BC137" s="100">
        <f>Hours!BC137*$F137*$H137</f>
        <v>0</v>
      </c>
      <c r="BD137" s="100">
        <f>Hours!BD137*$F137*$H137</f>
        <v>0</v>
      </c>
      <c r="BE137" s="100">
        <f>Hours!BE137*$F137*$H137</f>
        <v>0</v>
      </c>
      <c r="BF137" s="100">
        <f>Hours!BF137*$F137*$H137</f>
        <v>0</v>
      </c>
      <c r="BG137" s="100">
        <f>Hours!BG137*$F137*$H137</f>
        <v>0</v>
      </c>
      <c r="BH137" s="100">
        <f>Hours!BH137*$F137*$H137</f>
        <v>0</v>
      </c>
      <c r="BI137" s="100">
        <f>Hours!BI137*$F137*$H137</f>
        <v>0</v>
      </c>
      <c r="BJ137" s="100">
        <f>Hours!BJ137*$F137*$H137</f>
        <v>0</v>
      </c>
      <c r="BK137" s="100">
        <f>Hours!BK137*$F137*$H137</f>
        <v>0</v>
      </c>
      <c r="BL137" s="100">
        <f>Hours!BL137*$F137*$H137</f>
        <v>0</v>
      </c>
      <c r="BM137" s="100">
        <f>Hours!BM137*$F137*$H137</f>
        <v>0</v>
      </c>
      <c r="BN137" s="100">
        <f>Hours!BN137*$F137*$H137</f>
        <v>0</v>
      </c>
      <c r="BO137" s="100">
        <f>Hours!BO137*$F137*$H137</f>
        <v>0</v>
      </c>
      <c r="BP137" s="100">
        <f>Hours!BP137*$F137*$H137</f>
        <v>0</v>
      </c>
      <c r="BQ137" s="100">
        <f>Hours!BQ137*$F137*$H137</f>
        <v>0</v>
      </c>
      <c r="BR137" s="100">
        <f>Hours!BR137*$F137*$H137</f>
        <v>0</v>
      </c>
      <c r="BS137" s="100">
        <f>Hours!BS137*$F137*$H137</f>
        <v>0</v>
      </c>
      <c r="BT137" s="100">
        <f>Hours!BT137*$F137*$H137</f>
        <v>0</v>
      </c>
      <c r="BU137" s="100">
        <f>Hours!BU137*$F137*$H137</f>
        <v>0</v>
      </c>
      <c r="BV137" s="100">
        <f>Hours!BV137*$F137*$H137</f>
        <v>0</v>
      </c>
      <c r="BW137" s="100">
        <f>Hours!BW137*$F137*$H137</f>
        <v>0</v>
      </c>
      <c r="BX137" s="100">
        <f>Hours!BX137*$F137*$H137</f>
        <v>0</v>
      </c>
      <c r="BY137" s="100">
        <f>Hours!BY137*$F137*$H137</f>
        <v>0</v>
      </c>
      <c r="BZ137" s="100">
        <f>Hours!BZ137*$F137*$H137</f>
        <v>0</v>
      </c>
      <c r="CA137" s="100">
        <f>Hours!CA137*$F137*$H137</f>
        <v>0</v>
      </c>
      <c r="CB137" s="100">
        <f>Hours!CB137*$F137*$H137</f>
        <v>0</v>
      </c>
      <c r="CC137" s="100">
        <f>Hours!CC137*$F137*$H137</f>
        <v>0</v>
      </c>
      <c r="CD137" s="100">
        <f>Hours!CD137*$F137*$H137</f>
        <v>0</v>
      </c>
      <c r="CE137" s="100">
        <f>Hours!CE137*$F137*$H137</f>
        <v>0</v>
      </c>
    </row>
    <row r="138" spans="2:83" x14ac:dyDescent="0.25">
      <c r="B138" s="307"/>
      <c r="C138" s="3" t="s">
        <v>77</v>
      </c>
      <c r="E138" s="35"/>
      <c r="F138" s="64"/>
      <c r="G138" s="35"/>
      <c r="H138" s="64"/>
      <c r="I138" s="20"/>
      <c r="J138" s="20"/>
      <c r="K138" s="20"/>
      <c r="L138" s="20"/>
      <c r="M138" s="20"/>
      <c r="N138" s="20"/>
      <c r="O138" s="20"/>
      <c r="P138" s="20"/>
      <c r="Q138" s="20"/>
      <c r="R138" s="20"/>
      <c r="S138" s="20"/>
      <c r="T138" s="20"/>
      <c r="U138" s="20"/>
      <c r="V138" s="20"/>
      <c r="W138" s="26">
        <f t="shared" ref="W138" ca="1" si="179">SUM(W132:W137)</f>
        <v>1.5216623811071939</v>
      </c>
      <c r="X138" s="26">
        <f t="shared" ref="X138:CE138" ca="1" si="180">SUM(X132:X137)</f>
        <v>2.1151147338592802</v>
      </c>
      <c r="Y138" s="26">
        <f t="shared" ca="1" si="180"/>
        <v>3.09716464479235</v>
      </c>
      <c r="Z138" s="26">
        <f t="shared" ca="1" si="180"/>
        <v>4.2696621786340376</v>
      </c>
      <c r="AA138" s="26">
        <f t="shared" ca="1" si="180"/>
        <v>5.1508383505163593</v>
      </c>
      <c r="AB138" s="26">
        <f t="shared" ca="1" si="180"/>
        <v>5.6871113065020804</v>
      </c>
      <c r="AC138" s="26">
        <f t="shared" ca="1" si="180"/>
        <v>6.0087948940898865</v>
      </c>
      <c r="AD138" s="26">
        <f t="shared" ca="1" si="180"/>
        <v>6.1947238880333817</v>
      </c>
      <c r="AE138" s="26">
        <f t="shared" ca="1" si="180"/>
        <v>6.3596377766984826</v>
      </c>
      <c r="AF138" s="26">
        <f t="shared" ca="1" si="180"/>
        <v>6.5337438024091572</v>
      </c>
      <c r="AG138" s="26">
        <f t="shared" ca="1" si="180"/>
        <v>6.714059175759898</v>
      </c>
      <c r="AH138" s="26">
        <f t="shared" ca="1" si="180"/>
        <v>6.8982104753850297</v>
      </c>
      <c r="AI138" s="26">
        <f t="shared" ca="1" si="180"/>
        <v>7.0843032812580491</v>
      </c>
      <c r="AJ138" s="26">
        <f t="shared" ca="1" si="180"/>
        <v>7.2707482572739757</v>
      </c>
      <c r="AK138" s="26">
        <f t="shared" ca="1" si="180"/>
        <v>7.4571682774653691</v>
      </c>
      <c r="AL138" s="26">
        <f t="shared" ca="1" si="180"/>
        <v>7.6786670557706511</v>
      </c>
      <c r="AM138" s="26">
        <f t="shared" ca="1" si="180"/>
        <v>7.7402096603354549</v>
      </c>
      <c r="AN138" s="26">
        <f t="shared" ca="1" si="180"/>
        <v>7.6755260275313741</v>
      </c>
      <c r="AO138" s="26">
        <f t="shared" ca="1" si="180"/>
        <v>7.7268110455872066</v>
      </c>
      <c r="AP138" s="26">
        <f t="shared" ca="1" si="180"/>
        <v>8.1137874976416082</v>
      </c>
      <c r="AQ138" s="26">
        <f t="shared" ca="1" si="180"/>
        <v>8.6984065788866047</v>
      </c>
      <c r="AR138" s="26">
        <f t="shared" ca="1" si="180"/>
        <v>9.2010168509936427</v>
      </c>
      <c r="AS138" s="26">
        <f t="shared" ca="1" si="180"/>
        <v>9.620710369273759</v>
      </c>
      <c r="AT138" s="26">
        <f t="shared" ca="1" si="180"/>
        <v>10.018654113251575</v>
      </c>
      <c r="AU138" s="26">
        <f t="shared" si="180"/>
        <v>0</v>
      </c>
      <c r="AV138" s="26">
        <f t="shared" si="180"/>
        <v>0</v>
      </c>
      <c r="AW138" s="26">
        <f t="shared" si="180"/>
        <v>0</v>
      </c>
      <c r="AX138" s="26">
        <f t="shared" si="180"/>
        <v>0</v>
      </c>
      <c r="AY138" s="26">
        <f t="shared" si="180"/>
        <v>0</v>
      </c>
      <c r="AZ138" s="26">
        <f t="shared" si="180"/>
        <v>0</v>
      </c>
      <c r="BA138" s="26">
        <f t="shared" si="180"/>
        <v>0</v>
      </c>
      <c r="BB138" s="26">
        <f t="shared" si="180"/>
        <v>0</v>
      </c>
      <c r="BC138" s="26">
        <f t="shared" si="180"/>
        <v>0</v>
      </c>
      <c r="BD138" s="26">
        <f t="shared" si="180"/>
        <v>0</v>
      </c>
      <c r="BE138" s="26">
        <f t="shared" si="180"/>
        <v>0</v>
      </c>
      <c r="BF138" s="26">
        <f t="shared" si="180"/>
        <v>0</v>
      </c>
      <c r="BG138" s="26">
        <f t="shared" si="180"/>
        <v>0</v>
      </c>
      <c r="BH138" s="26">
        <f t="shared" si="180"/>
        <v>0</v>
      </c>
      <c r="BI138" s="26">
        <f t="shared" si="180"/>
        <v>0</v>
      </c>
      <c r="BJ138" s="26">
        <f t="shared" si="180"/>
        <v>0</v>
      </c>
      <c r="BK138" s="26">
        <f t="shared" si="180"/>
        <v>0</v>
      </c>
      <c r="BL138" s="26">
        <f t="shared" si="180"/>
        <v>0</v>
      </c>
      <c r="BM138" s="26">
        <f t="shared" si="180"/>
        <v>0</v>
      </c>
      <c r="BN138" s="26">
        <f t="shared" si="180"/>
        <v>0</v>
      </c>
      <c r="BO138" s="26">
        <f t="shared" si="180"/>
        <v>0</v>
      </c>
      <c r="BP138" s="26">
        <f t="shared" si="180"/>
        <v>0</v>
      </c>
      <c r="BQ138" s="26">
        <f t="shared" si="180"/>
        <v>0</v>
      </c>
      <c r="BR138" s="26">
        <f t="shared" si="180"/>
        <v>0</v>
      </c>
      <c r="BS138" s="26">
        <f t="shared" si="180"/>
        <v>0</v>
      </c>
      <c r="BT138" s="26">
        <f t="shared" si="180"/>
        <v>0</v>
      </c>
      <c r="BU138" s="26">
        <f t="shared" si="180"/>
        <v>0</v>
      </c>
      <c r="BV138" s="26">
        <f t="shared" si="180"/>
        <v>0</v>
      </c>
      <c r="BW138" s="26">
        <f t="shared" si="180"/>
        <v>0</v>
      </c>
      <c r="BX138" s="26">
        <f t="shared" si="180"/>
        <v>0</v>
      </c>
      <c r="BY138" s="26">
        <f t="shared" si="180"/>
        <v>0</v>
      </c>
      <c r="BZ138" s="26">
        <f t="shared" si="180"/>
        <v>0</v>
      </c>
      <c r="CA138" s="26">
        <f t="shared" si="180"/>
        <v>0</v>
      </c>
      <c r="CB138" s="26">
        <f t="shared" si="180"/>
        <v>0</v>
      </c>
      <c r="CC138" s="26">
        <f t="shared" si="180"/>
        <v>0</v>
      </c>
      <c r="CD138" s="26">
        <f t="shared" si="180"/>
        <v>0</v>
      </c>
      <c r="CE138" s="26">
        <f t="shared" si="180"/>
        <v>0</v>
      </c>
    </row>
    <row r="139" spans="2:83" x14ac:dyDescent="0.25">
      <c r="B139" s="307" t="s">
        <v>3</v>
      </c>
      <c r="C139" s="54" t="s">
        <v>19</v>
      </c>
      <c r="E139" s="35">
        <f>'Life&amp;Use'!T13</f>
        <v>54</v>
      </c>
      <c r="F139" s="64"/>
      <c r="G139" s="228">
        <f>'Life&amp;Use'!T23</f>
        <v>1</v>
      </c>
      <c r="H139" s="229"/>
      <c r="I139" s="211"/>
      <c r="J139" s="211"/>
      <c r="K139" s="211"/>
      <c r="L139" s="211"/>
      <c r="M139" s="211"/>
      <c r="N139" s="211"/>
      <c r="O139" s="211"/>
      <c r="P139" s="211"/>
      <c r="Q139" s="211"/>
      <c r="R139" s="211"/>
      <c r="S139" s="211"/>
      <c r="T139" s="211"/>
      <c r="U139" s="211"/>
      <c r="V139" s="211"/>
      <c r="W139" s="100">
        <f ca="1">Hours!W139*$E139*$G139</f>
        <v>1.8695402439234043</v>
      </c>
      <c r="X139" s="100">
        <f ca="1">Hours!X139*$E139*$G139</f>
        <v>1.8660999840805554</v>
      </c>
      <c r="Y139" s="100">
        <f ca="1">Hours!Y139*$E139*$G139</f>
        <v>1.8539716891403977</v>
      </c>
      <c r="Z139" s="100">
        <f ca="1">Hours!Z139*$E139*$G139</f>
        <v>1.8328836214716822</v>
      </c>
      <c r="AA139" s="100">
        <f ca="1">Hours!AA139*$E139*$G139</f>
        <v>1.805848751342148</v>
      </c>
      <c r="AB139" s="100">
        <f ca="1">Hours!AB139*$E139*$G139</f>
        <v>1.7780542941988779</v>
      </c>
      <c r="AC139" s="100">
        <f ca="1">Hours!AC139*$E139*$G139</f>
        <v>1.7549602924178049</v>
      </c>
      <c r="AD139" s="100">
        <f ca="1">Hours!AD139*$E139*$G139</f>
        <v>1.737244752428444</v>
      </c>
      <c r="AE139" s="100">
        <f ca="1">Hours!AE139*$E139*$G139</f>
        <v>1.721655387049424</v>
      </c>
      <c r="AF139" s="100">
        <f ca="1">Hours!AF139*$E139*$G139</f>
        <v>1.7054745083051592</v>
      </c>
      <c r="AG139" s="100">
        <f ca="1">Hours!AG139*$E139*$G139</f>
        <v>1.6873652820351777</v>
      </c>
      <c r="AH139" s="100">
        <f ca="1">Hours!AH139*$E139*$G139</f>
        <v>1.6668351716962173</v>
      </c>
      <c r="AI139" s="100">
        <f ca="1">Hours!AI139*$E139*$G139</f>
        <v>1.6443547869955428</v>
      </c>
      <c r="AJ139" s="100">
        <f ca="1">Hours!AJ139*$E139*$G139</f>
        <v>1.6209329686376217</v>
      </c>
      <c r="AK139" s="100">
        <f ca="1">Hours!AK139*$E139*$G139</f>
        <v>1.5971707260649113</v>
      </c>
      <c r="AL139" s="100">
        <f ca="1">Hours!AL139*$E139*$G139</f>
        <v>1.5727348899181284</v>
      </c>
      <c r="AM139" s="100">
        <f ca="1">Hours!AM139*$E139*$G139</f>
        <v>1.5404932393191897</v>
      </c>
      <c r="AN139" s="100">
        <f ca="1">Hours!AN139*$E139*$G139</f>
        <v>1.4868437841896707</v>
      </c>
      <c r="AO139" s="100">
        <f ca="1">Hours!AO139*$E139*$G139</f>
        <v>1.3616269993969152</v>
      </c>
      <c r="AP139" s="100">
        <f ca="1">Hours!AP139*$E139*$G139</f>
        <v>1.1611325077557024</v>
      </c>
      <c r="AQ139" s="100">
        <f ca="1">Hours!AQ139*$E139*$G139</f>
        <v>0.932883340582221</v>
      </c>
      <c r="AR139" s="100">
        <f ca="1">Hours!AR139*$E139*$G139</f>
        <v>0.75041193269030526</v>
      </c>
      <c r="AS139" s="100">
        <f ca="1">Hours!AS139*$E139*$G139</f>
        <v>0.6390102331832398</v>
      </c>
      <c r="AT139" s="100">
        <f ca="1">Hours!AT139*$E139*$G139</f>
        <v>0.50462992404359974</v>
      </c>
      <c r="AU139" s="100">
        <f>Hours!AU139*$E139*$G139</f>
        <v>0</v>
      </c>
      <c r="AV139" s="100">
        <f>Hours!AV139*$E139*$G139</f>
        <v>0</v>
      </c>
      <c r="AW139" s="100">
        <f>Hours!AW139*$E139*$G139</f>
        <v>0</v>
      </c>
      <c r="AX139" s="230">
        <f>Hours!AX139*(2*$E139/3+$F139/3)*(2*$G139/3+$H139/3)</f>
        <v>0</v>
      </c>
      <c r="AY139" s="230">
        <f>Hours!AY139*($E139/3+2*$F139/3)*($G139/3+2*$H139/3)</f>
        <v>0</v>
      </c>
      <c r="AZ139" s="100">
        <f>Hours!AZ139*$F139*$H139</f>
        <v>0</v>
      </c>
      <c r="BA139" s="100">
        <f>Hours!BA139*$F139*$H139</f>
        <v>0</v>
      </c>
      <c r="BB139" s="100">
        <f>Hours!BB139*$F139*$H139</f>
        <v>0</v>
      </c>
      <c r="BC139" s="100">
        <f>Hours!BC139*$F139*$H139</f>
        <v>0</v>
      </c>
      <c r="BD139" s="100">
        <f>Hours!BD139*$F139*$H139</f>
        <v>0</v>
      </c>
      <c r="BE139" s="100">
        <f>Hours!BE139*$F139*$H139</f>
        <v>0</v>
      </c>
      <c r="BF139" s="100">
        <f>Hours!BF139*$F139*$H139</f>
        <v>0</v>
      </c>
      <c r="BG139" s="100">
        <f>Hours!BG139*$F139*$H139</f>
        <v>0</v>
      </c>
      <c r="BH139" s="100">
        <f>Hours!BH139*$F139*$H139</f>
        <v>0</v>
      </c>
      <c r="BI139" s="100">
        <f>Hours!BI139*$F139*$H139</f>
        <v>0</v>
      </c>
      <c r="BJ139" s="100">
        <f>Hours!BJ139*$F139*$H139</f>
        <v>0</v>
      </c>
      <c r="BK139" s="100">
        <f>Hours!BK139*$F139*$H139</f>
        <v>0</v>
      </c>
      <c r="BL139" s="100">
        <f>Hours!BL139*$F139*$H139</f>
        <v>0</v>
      </c>
      <c r="BM139" s="100">
        <f>Hours!BM139*$F139*$H139</f>
        <v>0</v>
      </c>
      <c r="BN139" s="100">
        <f>Hours!BN139*$F139*$H139</f>
        <v>0</v>
      </c>
      <c r="BO139" s="100">
        <f>Hours!BO139*$F139*$H139</f>
        <v>0</v>
      </c>
      <c r="BP139" s="100">
        <f>Hours!BP139*$F139*$H139</f>
        <v>0</v>
      </c>
      <c r="BQ139" s="100">
        <f>Hours!BQ139*$F139*$H139</f>
        <v>0</v>
      </c>
      <c r="BR139" s="100">
        <f>Hours!BR139*$F139*$H139</f>
        <v>0</v>
      </c>
      <c r="BS139" s="100">
        <f>Hours!BS139*$F139*$H139</f>
        <v>0</v>
      </c>
      <c r="BT139" s="100">
        <f>Hours!BT139*$F139*$H139</f>
        <v>0</v>
      </c>
      <c r="BU139" s="100">
        <f>Hours!BU139*$F139*$H139</f>
        <v>0</v>
      </c>
      <c r="BV139" s="100">
        <f>Hours!BV139*$F139*$H139</f>
        <v>0</v>
      </c>
      <c r="BW139" s="100">
        <f>Hours!BW139*$F139*$H139</f>
        <v>0</v>
      </c>
      <c r="BX139" s="100">
        <f>Hours!BX139*$F139*$H139</f>
        <v>0</v>
      </c>
      <c r="BY139" s="100">
        <f>Hours!BY139*$F139*$H139</f>
        <v>0</v>
      </c>
      <c r="BZ139" s="100">
        <f>Hours!BZ139*$F139*$H139</f>
        <v>0</v>
      </c>
      <c r="CA139" s="100">
        <f>Hours!CA139*$F139*$H139</f>
        <v>0</v>
      </c>
      <c r="CB139" s="100">
        <f>Hours!CB139*$F139*$H139</f>
        <v>0</v>
      </c>
      <c r="CC139" s="100">
        <f>Hours!CC139*$F139*$H139</f>
        <v>0</v>
      </c>
      <c r="CD139" s="100">
        <f>Hours!CD139*$F139*$H139</f>
        <v>0</v>
      </c>
      <c r="CE139" s="100">
        <f>Hours!CE139*$F139*$H139</f>
        <v>0</v>
      </c>
    </row>
    <row r="140" spans="2:83" ht="24" x14ac:dyDescent="0.25">
      <c r="B140" s="307"/>
      <c r="C140" s="54" t="s">
        <v>20</v>
      </c>
      <c r="E140" s="35">
        <f>'Life&amp;Use'!U13</f>
        <v>54</v>
      </c>
      <c r="F140" s="64"/>
      <c r="G140" s="228">
        <f>'Life&amp;Use'!U23</f>
        <v>1</v>
      </c>
      <c r="H140" s="229"/>
      <c r="I140" s="211"/>
      <c r="J140" s="211"/>
      <c r="K140" s="211"/>
      <c r="L140" s="211"/>
      <c r="M140" s="211"/>
      <c r="N140" s="211"/>
      <c r="O140" s="211"/>
      <c r="P140" s="211"/>
      <c r="Q140" s="211"/>
      <c r="R140" s="211"/>
      <c r="S140" s="211"/>
      <c r="T140" s="211"/>
      <c r="U140" s="211"/>
      <c r="V140" s="211"/>
      <c r="W140" s="100">
        <f ca="1">Hours!W140*$E140*$G140</f>
        <v>16.355999999999998</v>
      </c>
      <c r="X140" s="100">
        <f ca="1">Hours!X140*$E140*$G140</f>
        <v>16.310679089615302</v>
      </c>
      <c r="Y140" s="100">
        <f ca="1">Hours!Y140*$E140*$G140</f>
        <v>16.220037268845896</v>
      </c>
      <c r="Z140" s="100">
        <f ca="1">Hours!Z140*$E140*$G140</f>
        <v>16.119324134657663</v>
      </c>
      <c r="AA140" s="100">
        <f ca="1">Hours!AA140*$E140*$G140</f>
        <v>16.018611000469424</v>
      </c>
      <c r="AB140" s="100">
        <f ca="1">Hours!AB140*$E140*$G140</f>
        <v>15.917897866281189</v>
      </c>
      <c r="AC140" s="100">
        <f ca="1">Hours!AC140*$E140*$G140</f>
        <v>15.817184732092949</v>
      </c>
      <c r="AD140" s="100">
        <f ca="1">Hours!AD140*$E140*$G140</f>
        <v>15.716471597904716</v>
      </c>
      <c r="AE140" s="100">
        <f ca="1">Hours!AE140*$E140*$G140</f>
        <v>15.61575846371648</v>
      </c>
      <c r="AF140" s="100">
        <f ca="1">Hours!AF140*$E140*$G140</f>
        <v>15.51504532952824</v>
      </c>
      <c r="AG140" s="100">
        <f ca="1">Hours!AG140*$E140*$G140</f>
        <v>15.414332195340007</v>
      </c>
      <c r="AH140" s="100">
        <f ca="1">Hours!AH140*$E140*$G140</f>
        <v>15.313619061151766</v>
      </c>
      <c r="AI140" s="100">
        <f ca="1">Hours!AI140*$E140*$G140</f>
        <v>15.212905926963531</v>
      </c>
      <c r="AJ140" s="100">
        <f ca="1">Hours!AJ140*$E140*$G140</f>
        <v>15.112192792775298</v>
      </c>
      <c r="AK140" s="100">
        <f ca="1">Hours!AK140*$E140*$G140</f>
        <v>15.011479658587056</v>
      </c>
      <c r="AL140" s="100">
        <f ca="1">Hours!AL140*$E140*$G140</f>
        <v>14.910766524398824</v>
      </c>
      <c r="AM140" s="100">
        <f ca="1">Hours!AM140*$E140*$G140</f>
        <v>14.810053390210587</v>
      </c>
      <c r="AN140" s="100">
        <f ca="1">Hours!AN140*$E140*$G140</f>
        <v>14.709340256022351</v>
      </c>
      <c r="AO140" s="100">
        <f ca="1">Hours!AO140*$E140*$G140</f>
        <v>13.771837079138836</v>
      </c>
      <c r="AP140" s="100">
        <f ca="1">Hours!AP140*$E140*$G140</f>
        <v>11.421654812640012</v>
      </c>
      <c r="AQ140" s="100">
        <f ca="1">Hours!AQ140*$E140*$G140</f>
        <v>8.5526301564000029</v>
      </c>
      <c r="AR140" s="100">
        <f ca="1">Hours!AR140*$E140*$G140</f>
        <v>5.92299658602</v>
      </c>
      <c r="AS140" s="100">
        <f ca="1">Hours!AS140*$E140*$G140</f>
        <v>3.8090630156399996</v>
      </c>
      <c r="AT140" s="100">
        <f ca="1">Hours!AT140*$E140*$G140</f>
        <v>2.2220999999999997</v>
      </c>
      <c r="AU140" s="100">
        <f>Hours!AU140*$E140*$G140</f>
        <v>0</v>
      </c>
      <c r="AV140" s="100">
        <f>Hours!AV140*$E140*$G140</f>
        <v>0</v>
      </c>
      <c r="AW140" s="100">
        <f>Hours!AW140*$E140*$G140</f>
        <v>0</v>
      </c>
      <c r="AX140" s="230">
        <f>Hours!AX140*(2*$E140/3+$F140/3)*(2*$G140/3+$H140/3)</f>
        <v>0</v>
      </c>
      <c r="AY140" s="230">
        <f>Hours!AY140*($E140/3+2*$F140/3)*($G140/3+2*$H140/3)</f>
        <v>0</v>
      </c>
      <c r="AZ140" s="100">
        <f>Hours!AZ140*$F140*$H140</f>
        <v>0</v>
      </c>
      <c r="BA140" s="100">
        <f>Hours!BA140*$F140*$H140</f>
        <v>0</v>
      </c>
      <c r="BB140" s="100">
        <f>Hours!BB140*$F140*$H140</f>
        <v>0</v>
      </c>
      <c r="BC140" s="100">
        <f>Hours!BC140*$F140*$H140</f>
        <v>0</v>
      </c>
      <c r="BD140" s="100">
        <f>Hours!BD140*$F140*$H140</f>
        <v>0</v>
      </c>
      <c r="BE140" s="100">
        <f>Hours!BE140*$F140*$H140</f>
        <v>0</v>
      </c>
      <c r="BF140" s="100">
        <f>Hours!BF140*$F140*$H140</f>
        <v>0</v>
      </c>
      <c r="BG140" s="100">
        <f>Hours!BG140*$F140*$H140</f>
        <v>0</v>
      </c>
      <c r="BH140" s="100">
        <f>Hours!BH140*$F140*$H140</f>
        <v>0</v>
      </c>
      <c r="BI140" s="100">
        <f>Hours!BI140*$F140*$H140</f>
        <v>0</v>
      </c>
      <c r="BJ140" s="100">
        <f>Hours!BJ140*$F140*$H140</f>
        <v>0</v>
      </c>
      <c r="BK140" s="100">
        <f>Hours!BK140*$F140*$H140</f>
        <v>0</v>
      </c>
      <c r="BL140" s="100">
        <f>Hours!BL140*$F140*$H140</f>
        <v>0</v>
      </c>
      <c r="BM140" s="100">
        <f>Hours!BM140*$F140*$H140</f>
        <v>0</v>
      </c>
      <c r="BN140" s="100">
        <f>Hours!BN140*$F140*$H140</f>
        <v>0</v>
      </c>
      <c r="BO140" s="100">
        <f>Hours!BO140*$F140*$H140</f>
        <v>0</v>
      </c>
      <c r="BP140" s="100">
        <f>Hours!BP140*$F140*$H140</f>
        <v>0</v>
      </c>
      <c r="BQ140" s="100">
        <f>Hours!BQ140*$F140*$H140</f>
        <v>0</v>
      </c>
      <c r="BR140" s="100">
        <f>Hours!BR140*$F140*$H140</f>
        <v>0</v>
      </c>
      <c r="BS140" s="100">
        <f>Hours!BS140*$F140*$H140</f>
        <v>0</v>
      </c>
      <c r="BT140" s="100">
        <f>Hours!BT140*$F140*$H140</f>
        <v>0</v>
      </c>
      <c r="BU140" s="100">
        <f>Hours!BU140*$F140*$H140</f>
        <v>0</v>
      </c>
      <c r="BV140" s="100">
        <f>Hours!BV140*$F140*$H140</f>
        <v>0</v>
      </c>
      <c r="BW140" s="100">
        <f>Hours!BW140*$F140*$H140</f>
        <v>0</v>
      </c>
      <c r="BX140" s="100">
        <f>Hours!BX140*$F140*$H140</f>
        <v>0</v>
      </c>
      <c r="BY140" s="100">
        <f>Hours!BY140*$F140*$H140</f>
        <v>0</v>
      </c>
      <c r="BZ140" s="100">
        <f>Hours!BZ140*$F140*$H140</f>
        <v>0</v>
      </c>
      <c r="CA140" s="100">
        <f>Hours!CA140*$F140*$H140</f>
        <v>0</v>
      </c>
      <c r="CB140" s="100">
        <f>Hours!CB140*$F140*$H140</f>
        <v>0</v>
      </c>
      <c r="CC140" s="100">
        <f>Hours!CC140*$F140*$H140</f>
        <v>0</v>
      </c>
      <c r="CD140" s="100">
        <f>Hours!CD140*$F140*$H140</f>
        <v>0</v>
      </c>
      <c r="CE140" s="100">
        <f>Hours!CE140*$F140*$H140</f>
        <v>0</v>
      </c>
    </row>
    <row r="141" spans="2:83" x14ac:dyDescent="0.25">
      <c r="B141" s="307"/>
      <c r="C141" s="3" t="s">
        <v>78</v>
      </c>
      <c r="E141" s="35"/>
      <c r="F141" s="64"/>
      <c r="G141" s="228"/>
      <c r="H141" s="229"/>
      <c r="I141" s="20"/>
      <c r="J141" s="20"/>
      <c r="K141" s="20"/>
      <c r="L141" s="20"/>
      <c r="M141" s="20"/>
      <c r="N141" s="20"/>
      <c r="O141" s="20"/>
      <c r="P141" s="20"/>
      <c r="Q141" s="20"/>
      <c r="R141" s="20"/>
      <c r="S141" s="20"/>
      <c r="T141" s="20"/>
      <c r="U141" s="20"/>
      <c r="V141" s="20"/>
      <c r="W141" s="26">
        <f ca="1">SUM(W139:W140)</f>
        <v>18.225540243923401</v>
      </c>
      <c r="X141" s="26">
        <f t="shared" ref="X141:CE141" ca="1" si="181">SUM(X139:X140)</f>
        <v>18.176779073695858</v>
      </c>
      <c r="Y141" s="26">
        <f t="shared" ca="1" si="181"/>
        <v>18.074008957986294</v>
      </c>
      <c r="Z141" s="26">
        <f t="shared" ca="1" si="181"/>
        <v>17.952207756129347</v>
      </c>
      <c r="AA141" s="26">
        <f t="shared" ca="1" si="181"/>
        <v>17.82445975181157</v>
      </c>
      <c r="AB141" s="26">
        <f t="shared" ca="1" si="181"/>
        <v>17.695952160480068</v>
      </c>
      <c r="AC141" s="26">
        <f t="shared" ca="1" si="181"/>
        <v>17.572145024510753</v>
      </c>
      <c r="AD141" s="26">
        <f t="shared" ca="1" si="181"/>
        <v>17.45371635033316</v>
      </c>
      <c r="AE141" s="26">
        <f t="shared" ca="1" si="181"/>
        <v>17.337413850765905</v>
      </c>
      <c r="AF141" s="26">
        <f t="shared" ca="1" si="181"/>
        <v>17.2205198378334</v>
      </c>
      <c r="AG141" s="26">
        <f t="shared" ca="1" si="181"/>
        <v>17.101697477375186</v>
      </c>
      <c r="AH141" s="26">
        <f t="shared" ca="1" si="181"/>
        <v>16.980454232847983</v>
      </c>
      <c r="AI141" s="26">
        <f t="shared" ca="1" si="181"/>
        <v>16.857260713959075</v>
      </c>
      <c r="AJ141" s="26">
        <f t="shared" ca="1" si="181"/>
        <v>16.733125761412921</v>
      </c>
      <c r="AK141" s="26">
        <f t="shared" ca="1" si="181"/>
        <v>16.608650384651966</v>
      </c>
      <c r="AL141" s="26">
        <f t="shared" ca="1" si="181"/>
        <v>16.483501414316951</v>
      </c>
      <c r="AM141" s="26">
        <f t="shared" ca="1" si="181"/>
        <v>16.350546629529777</v>
      </c>
      <c r="AN141" s="26">
        <f t="shared" ca="1" si="181"/>
        <v>16.196184040212021</v>
      </c>
      <c r="AO141" s="26">
        <f t="shared" ca="1" si="181"/>
        <v>15.13346407853575</v>
      </c>
      <c r="AP141" s="26">
        <f t="shared" ca="1" si="181"/>
        <v>12.582787320395715</v>
      </c>
      <c r="AQ141" s="26">
        <f t="shared" ca="1" si="181"/>
        <v>9.4855134969822235</v>
      </c>
      <c r="AR141" s="26">
        <f t="shared" ca="1" si="181"/>
        <v>6.6734085187103052</v>
      </c>
      <c r="AS141" s="26">
        <f t="shared" ca="1" si="181"/>
        <v>4.4480732488232393</v>
      </c>
      <c r="AT141" s="26">
        <f t="shared" ca="1" si="181"/>
        <v>2.7267299240435996</v>
      </c>
      <c r="AU141" s="26">
        <f t="shared" si="181"/>
        <v>0</v>
      </c>
      <c r="AV141" s="26">
        <f t="shared" si="181"/>
        <v>0</v>
      </c>
      <c r="AW141" s="26">
        <f t="shared" si="181"/>
        <v>0</v>
      </c>
      <c r="AX141" s="26">
        <f t="shared" si="181"/>
        <v>0</v>
      </c>
      <c r="AY141" s="26">
        <f t="shared" si="181"/>
        <v>0</v>
      </c>
      <c r="AZ141" s="26">
        <f t="shared" si="181"/>
        <v>0</v>
      </c>
      <c r="BA141" s="26">
        <f t="shared" si="181"/>
        <v>0</v>
      </c>
      <c r="BB141" s="26">
        <f t="shared" si="181"/>
        <v>0</v>
      </c>
      <c r="BC141" s="26">
        <f t="shared" si="181"/>
        <v>0</v>
      </c>
      <c r="BD141" s="26">
        <f t="shared" si="181"/>
        <v>0</v>
      </c>
      <c r="BE141" s="26">
        <f t="shared" si="181"/>
        <v>0</v>
      </c>
      <c r="BF141" s="26">
        <f t="shared" si="181"/>
        <v>0</v>
      </c>
      <c r="BG141" s="26">
        <f t="shared" si="181"/>
        <v>0</v>
      </c>
      <c r="BH141" s="26">
        <f t="shared" si="181"/>
        <v>0</v>
      </c>
      <c r="BI141" s="26">
        <f t="shared" si="181"/>
        <v>0</v>
      </c>
      <c r="BJ141" s="26">
        <f t="shared" si="181"/>
        <v>0</v>
      </c>
      <c r="BK141" s="26">
        <f t="shared" si="181"/>
        <v>0</v>
      </c>
      <c r="BL141" s="26">
        <f t="shared" si="181"/>
        <v>0</v>
      </c>
      <c r="BM141" s="26">
        <f t="shared" si="181"/>
        <v>0</v>
      </c>
      <c r="BN141" s="26">
        <f t="shared" si="181"/>
        <v>0</v>
      </c>
      <c r="BO141" s="26">
        <f t="shared" si="181"/>
        <v>0</v>
      </c>
      <c r="BP141" s="26">
        <f t="shared" si="181"/>
        <v>0</v>
      </c>
      <c r="BQ141" s="26">
        <f t="shared" si="181"/>
        <v>0</v>
      </c>
      <c r="BR141" s="26">
        <f t="shared" si="181"/>
        <v>0</v>
      </c>
      <c r="BS141" s="26">
        <f t="shared" si="181"/>
        <v>0</v>
      </c>
      <c r="BT141" s="26">
        <f t="shared" si="181"/>
        <v>0</v>
      </c>
      <c r="BU141" s="26">
        <f t="shared" si="181"/>
        <v>0</v>
      </c>
      <c r="BV141" s="26">
        <f t="shared" si="181"/>
        <v>0</v>
      </c>
      <c r="BW141" s="26">
        <f t="shared" si="181"/>
        <v>0</v>
      </c>
      <c r="BX141" s="26">
        <f t="shared" si="181"/>
        <v>0</v>
      </c>
      <c r="BY141" s="26">
        <f t="shared" si="181"/>
        <v>0</v>
      </c>
      <c r="BZ141" s="26">
        <f t="shared" si="181"/>
        <v>0</v>
      </c>
      <c r="CA141" s="26">
        <f t="shared" si="181"/>
        <v>0</v>
      </c>
      <c r="CB141" s="26">
        <f t="shared" si="181"/>
        <v>0</v>
      </c>
      <c r="CC141" s="26">
        <f t="shared" si="181"/>
        <v>0</v>
      </c>
      <c r="CD141" s="26">
        <f t="shared" si="181"/>
        <v>0</v>
      </c>
      <c r="CE141" s="26">
        <f t="shared" si="181"/>
        <v>0</v>
      </c>
    </row>
    <row r="142" spans="2:83" ht="11.4" customHeight="1" x14ac:dyDescent="0.25">
      <c r="B142" s="307" t="s">
        <v>4</v>
      </c>
      <c r="C142" s="54" t="s">
        <v>21</v>
      </c>
      <c r="E142" s="35">
        <f>'Life&amp;Use'!W13</f>
        <v>250</v>
      </c>
      <c r="F142" s="64"/>
      <c r="G142" s="228">
        <f>'Life&amp;Use'!W23</f>
        <v>1.2048192771084338</v>
      </c>
      <c r="H142" s="229"/>
      <c r="I142" s="211"/>
      <c r="J142" s="211"/>
      <c r="K142" s="211"/>
      <c r="L142" s="211"/>
      <c r="M142" s="211"/>
      <c r="N142" s="211"/>
      <c r="O142" s="211"/>
      <c r="P142" s="211"/>
      <c r="Q142" s="211"/>
      <c r="R142" s="211"/>
      <c r="S142" s="211"/>
      <c r="T142" s="211"/>
      <c r="U142" s="211"/>
      <c r="V142" s="211"/>
      <c r="W142" s="100">
        <f ca="1">Hours!W142*$E142*$G142</f>
        <v>18.313253012048193</v>
      </c>
      <c r="X142" s="100">
        <f ca="1">Hours!X142*$E142*$G142</f>
        <v>18.554216867469879</v>
      </c>
      <c r="Y142" s="100">
        <f ca="1">Hours!Y142*$E142*$G142</f>
        <v>19.277108433734941</v>
      </c>
      <c r="Z142" s="100">
        <f ca="1">Hours!Z142*$E142*$G142</f>
        <v>20.24096385542169</v>
      </c>
      <c r="AA142" s="100">
        <f ca="1">Hours!AA142*$E142*$G142</f>
        <v>21.020963855421691</v>
      </c>
      <c r="AB142" s="100">
        <f ca="1">Hours!AB142*$E142*$G142</f>
        <v>21.433253012048194</v>
      </c>
      <c r="AC142" s="100">
        <f ca="1">Hours!AC142*$E142*$G142</f>
        <v>21.477831325301207</v>
      </c>
      <c r="AD142" s="100">
        <f ca="1">Hours!AD142*$E142*$G142</f>
        <v>21.338554216867468</v>
      </c>
      <c r="AE142" s="100">
        <f ca="1">Hours!AE142*$E142*$G142</f>
        <v>21.199277108433733</v>
      </c>
      <c r="AF142" s="100">
        <f ca="1">Hours!AF142*$E142*$G142</f>
        <v>21.333012048192774</v>
      </c>
      <c r="AG142" s="100">
        <f ca="1">Hours!AG142*$E142*$G142</f>
        <v>21.428835341365467</v>
      </c>
      <c r="AH142" s="100">
        <f ca="1">Hours!AH142*$E142*$G142</f>
        <v>21.253413654618477</v>
      </c>
      <c r="AI142" s="100">
        <f ca="1">Hours!AI142*$E142*$G142</f>
        <v>20.710843373493976</v>
      </c>
      <c r="AJ142" s="100">
        <f ca="1">Hours!AJ142*$E142*$G142</f>
        <v>20.010040160642575</v>
      </c>
      <c r="AK142" s="100">
        <f ca="1">Hours!AK142*$E142*$G142</f>
        <v>19.32350417670683</v>
      </c>
      <c r="AL142" s="100">
        <f ca="1">Hours!AL142*$E142*$G142</f>
        <v>18.34180787148594</v>
      </c>
      <c r="AM142" s="100">
        <f ca="1">Hours!AM142*$E142*$G142</f>
        <v>17.166959277108433</v>
      </c>
      <c r="AN142" s="100">
        <f ca="1">Hours!AN142*$E142*$G142</f>
        <v>15.859791566265057</v>
      </c>
      <c r="AO142" s="100">
        <f ca="1">Hours!AO142*$E142*$G142</f>
        <v>14.552623855421688</v>
      </c>
      <c r="AP142" s="100">
        <f ca="1">Hours!AP142*$E142*$G142</f>
        <v>13.316379277108437</v>
      </c>
      <c r="AQ142" s="100">
        <f ca="1">Hours!AQ142*$E142*$G142</f>
        <v>12.134375742971889</v>
      </c>
      <c r="AR142" s="100">
        <f ca="1">Hours!AR142*$E142*$G142</f>
        <v>10.880532530120485</v>
      </c>
      <c r="AS142" s="100">
        <f ca="1">Hours!AS142*$E142*$G142</f>
        <v>9.1176983935742975</v>
      </c>
      <c r="AT142" s="100">
        <f ca="1">Hours!AT142*$E142*$G142</f>
        <v>6.6938072289156612</v>
      </c>
      <c r="AU142" s="100">
        <f>Hours!AU142*$E142*$G142</f>
        <v>0</v>
      </c>
      <c r="AV142" s="100">
        <f>Hours!AV142*$E142*$G142</f>
        <v>0</v>
      </c>
      <c r="AW142" s="100">
        <f>Hours!AW142*$E142*$G142</f>
        <v>0</v>
      </c>
      <c r="AX142" s="230">
        <f>Hours!AX142*(2*$E142/3+$F142/3)*(2*$G142/3+$H142/3)</f>
        <v>0</v>
      </c>
      <c r="AY142" s="230">
        <f>Hours!AY142*($E142/3+2*$F142/3)*($G142/3+2*$H142/3)</f>
        <v>0</v>
      </c>
      <c r="AZ142" s="100">
        <f>Hours!AZ142*$F142*$H142</f>
        <v>0</v>
      </c>
      <c r="BA142" s="100">
        <f>Hours!BA142*$F142*$H142</f>
        <v>0</v>
      </c>
      <c r="BB142" s="100">
        <f>Hours!BB142*$F142*$H142</f>
        <v>0</v>
      </c>
      <c r="BC142" s="100">
        <f>Hours!BC142*$F142*$H142</f>
        <v>0</v>
      </c>
      <c r="BD142" s="100">
        <f>Hours!BD142*$F142*$H142</f>
        <v>0</v>
      </c>
      <c r="BE142" s="100">
        <f>Hours!BE142*$F142*$H142</f>
        <v>0</v>
      </c>
      <c r="BF142" s="100">
        <f>Hours!BF142*$F142*$H142</f>
        <v>0</v>
      </c>
      <c r="BG142" s="100">
        <f>Hours!BG142*$F142*$H142</f>
        <v>0</v>
      </c>
      <c r="BH142" s="100">
        <f>Hours!BH142*$F142*$H142</f>
        <v>0</v>
      </c>
      <c r="BI142" s="100">
        <f>Hours!BI142*$F142*$H142</f>
        <v>0</v>
      </c>
      <c r="BJ142" s="100">
        <f>Hours!BJ142*$F142*$H142</f>
        <v>0</v>
      </c>
      <c r="BK142" s="100">
        <f>Hours!BK142*$F142*$H142</f>
        <v>0</v>
      </c>
      <c r="BL142" s="100">
        <f>Hours!BL142*$F142*$H142</f>
        <v>0</v>
      </c>
      <c r="BM142" s="100">
        <f>Hours!BM142*$F142*$H142</f>
        <v>0</v>
      </c>
      <c r="BN142" s="100">
        <f>Hours!BN142*$F142*$H142</f>
        <v>0</v>
      </c>
      <c r="BO142" s="100">
        <f>Hours!BO142*$F142*$H142</f>
        <v>0</v>
      </c>
      <c r="BP142" s="100">
        <f>Hours!BP142*$F142*$H142</f>
        <v>0</v>
      </c>
      <c r="BQ142" s="100">
        <f>Hours!BQ142*$F142*$H142</f>
        <v>0</v>
      </c>
      <c r="BR142" s="100">
        <f>Hours!BR142*$F142*$H142</f>
        <v>0</v>
      </c>
      <c r="BS142" s="100">
        <f>Hours!BS142*$F142*$H142</f>
        <v>0</v>
      </c>
      <c r="BT142" s="100">
        <f>Hours!BT142*$F142*$H142</f>
        <v>0</v>
      </c>
      <c r="BU142" s="100">
        <f>Hours!BU142*$F142*$H142</f>
        <v>0</v>
      </c>
      <c r="BV142" s="100">
        <f>Hours!BV142*$F142*$H142</f>
        <v>0</v>
      </c>
      <c r="BW142" s="100">
        <f>Hours!BW142*$F142*$H142</f>
        <v>0</v>
      </c>
      <c r="BX142" s="100">
        <f>Hours!BX142*$F142*$H142</f>
        <v>0</v>
      </c>
      <c r="BY142" s="100">
        <f>Hours!BY142*$F142*$H142</f>
        <v>0</v>
      </c>
      <c r="BZ142" s="100">
        <f>Hours!BZ142*$F142*$H142</f>
        <v>0</v>
      </c>
      <c r="CA142" s="100">
        <f>Hours!CA142*$F142*$H142</f>
        <v>0</v>
      </c>
      <c r="CB142" s="100">
        <f>Hours!CB142*$F142*$H142</f>
        <v>0</v>
      </c>
      <c r="CC142" s="100">
        <f>Hours!CC142*$F142*$H142</f>
        <v>0</v>
      </c>
      <c r="CD142" s="100">
        <f>Hours!CD142*$F142*$H142</f>
        <v>0</v>
      </c>
      <c r="CE142" s="100">
        <f>Hours!CE142*$F142*$H142</f>
        <v>0</v>
      </c>
    </row>
    <row r="143" spans="2:83" x14ac:dyDescent="0.25">
      <c r="B143" s="307"/>
      <c r="C143" s="54" t="s">
        <v>22</v>
      </c>
      <c r="E143" s="35">
        <f>'Life&amp;Use'!X13</f>
        <v>140</v>
      </c>
      <c r="F143" s="64"/>
      <c r="G143" s="228">
        <f>'Life&amp;Use'!X23</f>
        <v>1.2048192771084338</v>
      </c>
      <c r="H143" s="229"/>
      <c r="I143" s="211"/>
      <c r="J143" s="211"/>
      <c r="K143" s="211"/>
      <c r="L143" s="211"/>
      <c r="M143" s="211"/>
      <c r="N143" s="211"/>
      <c r="O143" s="211"/>
      <c r="P143" s="211"/>
      <c r="Q143" s="211"/>
      <c r="R143" s="211"/>
      <c r="S143" s="211"/>
      <c r="T143" s="211"/>
      <c r="U143" s="211"/>
      <c r="V143" s="211"/>
      <c r="W143" s="100">
        <f ca="1">Hours!W143*$E143*$G143</f>
        <v>14.775903614457832</v>
      </c>
      <c r="X143" s="100">
        <f ca="1">Hours!X143*$E143*$G143</f>
        <v>14.843373493975907</v>
      </c>
      <c r="Y143" s="100">
        <f ca="1">Hours!Y143*$E143*$G143</f>
        <v>15.045783132530124</v>
      </c>
      <c r="Z143" s="100">
        <f ca="1">Hours!Z143*$E143*$G143</f>
        <v>15.383132530120482</v>
      </c>
      <c r="AA143" s="100">
        <f ca="1">Hours!AA143*$E143*$G143</f>
        <v>15.779000803212851</v>
      </c>
      <c r="AB143" s="100">
        <f ca="1">Hours!AB143*$E143*$G143</f>
        <v>16.156967068273094</v>
      </c>
      <c r="AC143" s="100">
        <f ca="1">Hours!AC143*$E143*$G143</f>
        <v>16.508080321285139</v>
      </c>
      <c r="AD143" s="100">
        <f ca="1">Hours!AD143*$E143*$G143</f>
        <v>16.84129156626506</v>
      </c>
      <c r="AE143" s="100">
        <f ca="1">Hours!AE143*$E143*$G143</f>
        <v>17.165551807228915</v>
      </c>
      <c r="AF143" s="100">
        <f ca="1">Hours!AF143*$E143*$G143</f>
        <v>17.532497991967869</v>
      </c>
      <c r="AG143" s="100">
        <f ca="1">Hours!AG143*$E143*$G143</f>
        <v>18.156639357429722</v>
      </c>
      <c r="AH143" s="100">
        <f ca="1">Hours!AH143*$E143*$G143</f>
        <v>18.98867791164659</v>
      </c>
      <c r="AI143" s="100">
        <f ca="1">Hours!AI143*$E143*$G143</f>
        <v>19.963662650602412</v>
      </c>
      <c r="AJ143" s="100">
        <f ca="1">Hours!AJ143*$E143*$G143</f>
        <v>20.734618473895583</v>
      </c>
      <c r="AK143" s="100">
        <f ca="1">Hours!AK143*$E143*$G143</f>
        <v>21.61818035662651</v>
      </c>
      <c r="AL143" s="100">
        <f ca="1">Hours!AL143*$E143*$G143</f>
        <v>22.834231466666665</v>
      </c>
      <c r="AM143" s="100">
        <f ca="1">Hours!AM143*$E143*$G143</f>
        <v>24.65123328514057</v>
      </c>
      <c r="AN143" s="100">
        <f ca="1">Hours!AN143*$E143*$G143</f>
        <v>26.801848828915666</v>
      </c>
      <c r="AO143" s="100">
        <f ca="1">Hours!AO143*$E143*$G143</f>
        <v>29.088459990361443</v>
      </c>
      <c r="AP143" s="100">
        <f ca="1">Hours!AP143*$E143*$G143</f>
        <v>30.791407319518072</v>
      </c>
      <c r="AQ143" s="100">
        <f ca="1">Hours!AQ143*$E143*$G143</f>
        <v>31.485175590040161</v>
      </c>
      <c r="AR143" s="100">
        <f ca="1">Hours!AR143*$E143*$G143</f>
        <v>30.678877617991972</v>
      </c>
      <c r="AS143" s="100">
        <f ca="1">Hours!AS143*$E143*$G143</f>
        <v>29.47702305670683</v>
      </c>
      <c r="AT143" s="100">
        <f ca="1">Hours!AT143*$E143*$G143</f>
        <v>28.476574452048194</v>
      </c>
      <c r="AU143" s="100">
        <f>Hours!AU143*$E143*$G143</f>
        <v>0</v>
      </c>
      <c r="AV143" s="100">
        <f>Hours!AV143*$E143*$G143</f>
        <v>0</v>
      </c>
      <c r="AW143" s="100">
        <f>Hours!AW143*$E143*$G143</f>
        <v>0</v>
      </c>
      <c r="AX143" s="230">
        <f>Hours!AX143*(2*$E143/3+$F143/3)*(2*$G143/3+$H143/3)</f>
        <v>0</v>
      </c>
      <c r="AY143" s="230">
        <f>Hours!AY143*($E143/3+2*$F143/3)*($G143/3+2*$H143/3)</f>
        <v>0</v>
      </c>
      <c r="AZ143" s="100">
        <f>Hours!AZ143*$F143*$H143</f>
        <v>0</v>
      </c>
      <c r="BA143" s="100">
        <f>Hours!BA143*$F143*$H143</f>
        <v>0</v>
      </c>
      <c r="BB143" s="100">
        <f>Hours!BB143*$F143*$H143</f>
        <v>0</v>
      </c>
      <c r="BC143" s="100">
        <f>Hours!BC143*$F143*$H143</f>
        <v>0</v>
      </c>
      <c r="BD143" s="100">
        <f>Hours!BD143*$F143*$H143</f>
        <v>0</v>
      </c>
      <c r="BE143" s="100">
        <f>Hours!BE143*$F143*$H143</f>
        <v>0</v>
      </c>
      <c r="BF143" s="100">
        <f>Hours!BF143*$F143*$H143</f>
        <v>0</v>
      </c>
      <c r="BG143" s="100">
        <f>Hours!BG143*$F143*$H143</f>
        <v>0</v>
      </c>
      <c r="BH143" s="100">
        <f>Hours!BH143*$F143*$H143</f>
        <v>0</v>
      </c>
      <c r="BI143" s="100">
        <f>Hours!BI143*$F143*$H143</f>
        <v>0</v>
      </c>
      <c r="BJ143" s="100">
        <f>Hours!BJ143*$F143*$H143</f>
        <v>0</v>
      </c>
      <c r="BK143" s="100">
        <f>Hours!BK143*$F143*$H143</f>
        <v>0</v>
      </c>
      <c r="BL143" s="100">
        <f>Hours!BL143*$F143*$H143</f>
        <v>0</v>
      </c>
      <c r="BM143" s="100">
        <f>Hours!BM143*$F143*$H143</f>
        <v>0</v>
      </c>
      <c r="BN143" s="100">
        <f>Hours!BN143*$F143*$H143</f>
        <v>0</v>
      </c>
      <c r="BO143" s="100">
        <f>Hours!BO143*$F143*$H143</f>
        <v>0</v>
      </c>
      <c r="BP143" s="100">
        <f>Hours!BP143*$F143*$H143</f>
        <v>0</v>
      </c>
      <c r="BQ143" s="100">
        <f>Hours!BQ143*$F143*$H143</f>
        <v>0</v>
      </c>
      <c r="BR143" s="100">
        <f>Hours!BR143*$F143*$H143</f>
        <v>0</v>
      </c>
      <c r="BS143" s="100">
        <f>Hours!BS143*$F143*$H143</f>
        <v>0</v>
      </c>
      <c r="BT143" s="100">
        <f>Hours!BT143*$F143*$H143</f>
        <v>0</v>
      </c>
      <c r="BU143" s="100">
        <f>Hours!BU143*$F143*$H143</f>
        <v>0</v>
      </c>
      <c r="BV143" s="100">
        <f>Hours!BV143*$F143*$H143</f>
        <v>0</v>
      </c>
      <c r="BW143" s="100">
        <f>Hours!BW143*$F143*$H143</f>
        <v>0</v>
      </c>
      <c r="BX143" s="100">
        <f>Hours!BX143*$F143*$H143</f>
        <v>0</v>
      </c>
      <c r="BY143" s="100">
        <f>Hours!BY143*$F143*$H143</f>
        <v>0</v>
      </c>
      <c r="BZ143" s="100">
        <f>Hours!BZ143*$F143*$H143</f>
        <v>0</v>
      </c>
      <c r="CA143" s="100">
        <f>Hours!CA143*$F143*$H143</f>
        <v>0</v>
      </c>
      <c r="CB143" s="100">
        <f>Hours!CB143*$F143*$H143</f>
        <v>0</v>
      </c>
      <c r="CC143" s="100">
        <f>Hours!CC143*$F143*$H143</f>
        <v>0</v>
      </c>
      <c r="CD143" s="100">
        <f>Hours!CD143*$F143*$H143</f>
        <v>0</v>
      </c>
      <c r="CE143" s="100">
        <f>Hours!CE143*$F143*$H143</f>
        <v>0</v>
      </c>
    </row>
    <row r="144" spans="2:83" x14ac:dyDescent="0.25">
      <c r="B144" s="307"/>
      <c r="C144" s="54" t="s">
        <v>23</v>
      </c>
      <c r="E144" s="35">
        <f>'Life&amp;Use'!Y13</f>
        <v>160</v>
      </c>
      <c r="F144" s="64"/>
      <c r="G144" s="228">
        <f>'Life&amp;Use'!Y23</f>
        <v>1.2048192771084338</v>
      </c>
      <c r="H144" s="229"/>
      <c r="I144" s="211"/>
      <c r="J144" s="211"/>
      <c r="K144" s="211"/>
      <c r="L144" s="211"/>
      <c r="M144" s="211"/>
      <c r="N144" s="211"/>
      <c r="O144" s="211"/>
      <c r="P144" s="211"/>
      <c r="Q144" s="211"/>
      <c r="R144" s="211"/>
      <c r="S144" s="211"/>
      <c r="T144" s="211"/>
      <c r="U144" s="211"/>
      <c r="V144" s="211"/>
      <c r="W144" s="100">
        <f ca="1">Hours!W144*$E144*$G144</f>
        <v>2.4674698795180725</v>
      </c>
      <c r="X144" s="100">
        <f ca="1">Hours!X144*$E144*$G144</f>
        <v>2.6216867469879523</v>
      </c>
      <c r="Y144" s="100">
        <f ca="1">Hours!Y144*$E144*$G144</f>
        <v>3.0843373493975905</v>
      </c>
      <c r="Z144" s="100">
        <f ca="1">Hours!Z144*$E144*$G144</f>
        <v>3.7012048192771081</v>
      </c>
      <c r="AA144" s="100">
        <f ca="1">Hours!AA144*$E144*$G144</f>
        <v>4.3514345381526107</v>
      </c>
      <c r="AB144" s="100">
        <f ca="1">Hours!AB144*$E144*$G144</f>
        <v>5.0683887550200799</v>
      </c>
      <c r="AC144" s="100">
        <f ca="1">Hours!AC144*$E144*$G144</f>
        <v>5.8520674698795174</v>
      </c>
      <c r="AD144" s="100">
        <f ca="1">Hours!AD144*$E144*$G144</f>
        <v>6.6691084337349409</v>
      </c>
      <c r="AE144" s="100">
        <f ca="1">Hours!AE144*$E144*$G144</f>
        <v>7.4861493975903626</v>
      </c>
      <c r="AF144" s="100">
        <f ca="1">Hours!AF144*$E144*$G144</f>
        <v>8.4975550200803216</v>
      </c>
      <c r="AG144" s="100">
        <f ca="1">Hours!AG144*$E144*$G144</f>
        <v>9.7203405622489942</v>
      </c>
      <c r="AH144" s="100">
        <f ca="1">Hours!AH144*$E144*$G144</f>
        <v>10.947341365461847</v>
      </c>
      <c r="AI144" s="100">
        <f ca="1">Hours!AI144*$E144*$G144</f>
        <v>12.074409638554215</v>
      </c>
      <c r="AJ144" s="100">
        <f ca="1">Hours!AJ144*$E144*$G144</f>
        <v>13.412497991967872</v>
      </c>
      <c r="AK144" s="100">
        <f ca="1">Hours!AK144*$E144*$G144</f>
        <v>15.319054650602409</v>
      </c>
      <c r="AL144" s="100">
        <f ca="1">Hours!AL144*$E144*$G144</f>
        <v>17.646210570281124</v>
      </c>
      <c r="AM144" s="100">
        <f ca="1">Hours!AM144*$E144*$G144</f>
        <v>20.065997879518076</v>
      </c>
      <c r="AN144" s="100">
        <f ca="1">Hours!AN144*$E144*$G144</f>
        <v>22.428133012048193</v>
      </c>
      <c r="AO144" s="100">
        <f ca="1">Hours!AO144*$E144*$G144</f>
        <v>24.790268144578313</v>
      </c>
      <c r="AP144" s="100">
        <f ca="1">Hours!AP144*$E144*$G144</f>
        <v>27.916205493975905</v>
      </c>
      <c r="AQ144" s="100">
        <f ca="1">Hours!AQ144*$E144*$G144</f>
        <v>31.534403084337342</v>
      </c>
      <c r="AR144" s="100">
        <f ca="1">Hours!AR144*$E144*$G144</f>
        <v>34.159356658634529</v>
      </c>
      <c r="AS144" s="100">
        <f ca="1">Hours!AS144*$E144*$G144</f>
        <v>33.086667566265056</v>
      </c>
      <c r="AT144" s="100">
        <f ca="1">Hours!AT144*$E144*$G144</f>
        <v>28.144806297188762</v>
      </c>
      <c r="AU144" s="100">
        <f>Hours!AU144*$E144*$G144</f>
        <v>0</v>
      </c>
      <c r="AV144" s="100">
        <f>Hours!AV144*$E144*$G144</f>
        <v>0</v>
      </c>
      <c r="AW144" s="100">
        <f>Hours!AW144*$E144*$G144</f>
        <v>0</v>
      </c>
      <c r="AX144" s="230">
        <f>Hours!AX144*(2*$E144/3+$F144/3)*(2*$G144/3+$H144/3)</f>
        <v>0</v>
      </c>
      <c r="AY144" s="230">
        <f>Hours!AY144*($E144/3+2*$F144/3)*($G144/3+2*$H144/3)</f>
        <v>0</v>
      </c>
      <c r="AZ144" s="100">
        <f>Hours!AZ144*$F144*$H144</f>
        <v>0</v>
      </c>
      <c r="BA144" s="100">
        <f>Hours!BA144*$F144*$H144</f>
        <v>0</v>
      </c>
      <c r="BB144" s="100">
        <f>Hours!BB144*$F144*$H144</f>
        <v>0</v>
      </c>
      <c r="BC144" s="100">
        <f>Hours!BC144*$F144*$H144</f>
        <v>0</v>
      </c>
      <c r="BD144" s="100">
        <f>Hours!BD144*$F144*$H144</f>
        <v>0</v>
      </c>
      <c r="BE144" s="100">
        <f>Hours!BE144*$F144*$H144</f>
        <v>0</v>
      </c>
      <c r="BF144" s="100">
        <f>Hours!BF144*$F144*$H144</f>
        <v>0</v>
      </c>
      <c r="BG144" s="100">
        <f>Hours!BG144*$F144*$H144</f>
        <v>0</v>
      </c>
      <c r="BH144" s="100">
        <f>Hours!BH144*$F144*$H144</f>
        <v>0</v>
      </c>
      <c r="BI144" s="100">
        <f>Hours!BI144*$F144*$H144</f>
        <v>0</v>
      </c>
      <c r="BJ144" s="100">
        <f>Hours!BJ144*$F144*$H144</f>
        <v>0</v>
      </c>
      <c r="BK144" s="100">
        <f>Hours!BK144*$F144*$H144</f>
        <v>0</v>
      </c>
      <c r="BL144" s="100">
        <f>Hours!BL144*$F144*$H144</f>
        <v>0</v>
      </c>
      <c r="BM144" s="100">
        <f>Hours!BM144*$F144*$H144</f>
        <v>0</v>
      </c>
      <c r="BN144" s="100">
        <f>Hours!BN144*$F144*$H144</f>
        <v>0</v>
      </c>
      <c r="BO144" s="100">
        <f>Hours!BO144*$F144*$H144</f>
        <v>0</v>
      </c>
      <c r="BP144" s="100">
        <f>Hours!BP144*$F144*$H144</f>
        <v>0</v>
      </c>
      <c r="BQ144" s="100">
        <f>Hours!BQ144*$F144*$H144</f>
        <v>0</v>
      </c>
      <c r="BR144" s="100">
        <f>Hours!BR144*$F144*$H144</f>
        <v>0</v>
      </c>
      <c r="BS144" s="100">
        <f>Hours!BS144*$F144*$H144</f>
        <v>0</v>
      </c>
      <c r="BT144" s="100">
        <f>Hours!BT144*$F144*$H144</f>
        <v>0</v>
      </c>
      <c r="BU144" s="100">
        <f>Hours!BU144*$F144*$H144</f>
        <v>0</v>
      </c>
      <c r="BV144" s="100">
        <f>Hours!BV144*$F144*$H144</f>
        <v>0</v>
      </c>
      <c r="BW144" s="100">
        <f>Hours!BW144*$F144*$H144</f>
        <v>0</v>
      </c>
      <c r="BX144" s="100">
        <f>Hours!BX144*$F144*$H144</f>
        <v>0</v>
      </c>
      <c r="BY144" s="100">
        <f>Hours!BY144*$F144*$H144</f>
        <v>0</v>
      </c>
      <c r="BZ144" s="100">
        <f>Hours!BZ144*$F144*$H144</f>
        <v>0</v>
      </c>
      <c r="CA144" s="100">
        <f>Hours!CA144*$F144*$H144</f>
        <v>0</v>
      </c>
      <c r="CB144" s="100">
        <f>Hours!CB144*$F144*$H144</f>
        <v>0</v>
      </c>
      <c r="CC144" s="100">
        <f>Hours!CC144*$F144*$H144</f>
        <v>0</v>
      </c>
      <c r="CD144" s="100">
        <f>Hours!CD144*$F144*$H144</f>
        <v>0</v>
      </c>
      <c r="CE144" s="100">
        <f>Hours!CE144*$F144*$H144</f>
        <v>0</v>
      </c>
    </row>
    <row r="145" spans="2:83" x14ac:dyDescent="0.25">
      <c r="B145" s="307"/>
      <c r="C145" s="3" t="s">
        <v>79</v>
      </c>
      <c r="E145" s="35"/>
      <c r="F145" s="64"/>
      <c r="G145" s="35"/>
      <c r="H145" s="64"/>
      <c r="I145" s="20"/>
      <c r="J145" s="20"/>
      <c r="K145" s="20"/>
      <c r="L145" s="20"/>
      <c r="M145" s="20"/>
      <c r="N145" s="20"/>
      <c r="O145" s="20"/>
      <c r="P145" s="20"/>
      <c r="Q145" s="20"/>
      <c r="R145" s="20"/>
      <c r="S145" s="20"/>
      <c r="T145" s="20"/>
      <c r="U145" s="20"/>
      <c r="V145" s="20"/>
      <c r="W145" s="26">
        <f t="shared" ref="W145:CE145" ca="1" si="182">SUM(W142:W144)</f>
        <v>35.556626506024095</v>
      </c>
      <c r="X145" s="26">
        <f t="shared" ca="1" si="182"/>
        <v>36.019277108433741</v>
      </c>
      <c r="Y145" s="26">
        <f t="shared" ca="1" si="182"/>
        <v>37.407228915662657</v>
      </c>
      <c r="Z145" s="26">
        <f t="shared" ca="1" si="182"/>
        <v>39.325301204819283</v>
      </c>
      <c r="AA145" s="26">
        <f t="shared" ca="1" si="182"/>
        <v>41.151399196787153</v>
      </c>
      <c r="AB145" s="26">
        <f t="shared" ca="1" si="182"/>
        <v>42.658608835341369</v>
      </c>
      <c r="AC145" s="26">
        <f t="shared" ca="1" si="182"/>
        <v>43.83797911646586</v>
      </c>
      <c r="AD145" s="26">
        <f t="shared" ca="1" si="182"/>
        <v>44.848954216867469</v>
      </c>
      <c r="AE145" s="26">
        <f t="shared" ca="1" si="182"/>
        <v>45.850978313253009</v>
      </c>
      <c r="AF145" s="26">
        <f t="shared" ca="1" si="182"/>
        <v>47.363065060240963</v>
      </c>
      <c r="AG145" s="26">
        <f t="shared" ca="1" si="182"/>
        <v>49.305815261044181</v>
      </c>
      <c r="AH145" s="26">
        <f t="shared" ca="1" si="182"/>
        <v>51.189432931726913</v>
      </c>
      <c r="AI145" s="26">
        <f t="shared" ca="1" si="182"/>
        <v>52.748915662650603</v>
      </c>
      <c r="AJ145" s="26">
        <f t="shared" ca="1" si="182"/>
        <v>54.157156626506023</v>
      </c>
      <c r="AK145" s="26">
        <f t="shared" ca="1" si="182"/>
        <v>56.260739183935755</v>
      </c>
      <c r="AL145" s="26">
        <f t="shared" ca="1" si="182"/>
        <v>58.822249908433733</v>
      </c>
      <c r="AM145" s="26">
        <f t="shared" ca="1" si="182"/>
        <v>61.884190441767075</v>
      </c>
      <c r="AN145" s="26">
        <f t="shared" ca="1" si="182"/>
        <v>65.089773407228918</v>
      </c>
      <c r="AO145" s="26">
        <f t="shared" ca="1" si="182"/>
        <v>68.431351990361435</v>
      </c>
      <c r="AP145" s="26">
        <f t="shared" ca="1" si="182"/>
        <v>72.02399209060242</v>
      </c>
      <c r="AQ145" s="26">
        <f t="shared" ca="1" si="182"/>
        <v>75.153954417349382</v>
      </c>
      <c r="AR145" s="26">
        <f t="shared" ca="1" si="182"/>
        <v>75.718766806746984</v>
      </c>
      <c r="AS145" s="26">
        <f t="shared" ca="1" si="182"/>
        <v>71.681389016546177</v>
      </c>
      <c r="AT145" s="26">
        <f t="shared" ca="1" si="182"/>
        <v>63.315187978152622</v>
      </c>
      <c r="AU145" s="26">
        <f t="shared" si="182"/>
        <v>0</v>
      </c>
      <c r="AV145" s="26">
        <f t="shared" si="182"/>
        <v>0</v>
      </c>
      <c r="AW145" s="26">
        <f t="shared" si="182"/>
        <v>0</v>
      </c>
      <c r="AX145" s="26">
        <f t="shared" si="182"/>
        <v>0</v>
      </c>
      <c r="AY145" s="26">
        <f t="shared" si="182"/>
        <v>0</v>
      </c>
      <c r="AZ145" s="26">
        <f t="shared" si="182"/>
        <v>0</v>
      </c>
      <c r="BA145" s="26">
        <f t="shared" si="182"/>
        <v>0</v>
      </c>
      <c r="BB145" s="26">
        <f t="shared" si="182"/>
        <v>0</v>
      </c>
      <c r="BC145" s="26">
        <f t="shared" si="182"/>
        <v>0</v>
      </c>
      <c r="BD145" s="26">
        <f t="shared" si="182"/>
        <v>0</v>
      </c>
      <c r="BE145" s="26">
        <f t="shared" si="182"/>
        <v>0</v>
      </c>
      <c r="BF145" s="26">
        <f t="shared" si="182"/>
        <v>0</v>
      </c>
      <c r="BG145" s="26">
        <f t="shared" si="182"/>
        <v>0</v>
      </c>
      <c r="BH145" s="26">
        <f t="shared" si="182"/>
        <v>0</v>
      </c>
      <c r="BI145" s="26">
        <f t="shared" si="182"/>
        <v>0</v>
      </c>
      <c r="BJ145" s="26">
        <f t="shared" si="182"/>
        <v>0</v>
      </c>
      <c r="BK145" s="26">
        <f t="shared" si="182"/>
        <v>0</v>
      </c>
      <c r="BL145" s="26">
        <f t="shared" si="182"/>
        <v>0</v>
      </c>
      <c r="BM145" s="26">
        <f t="shared" si="182"/>
        <v>0</v>
      </c>
      <c r="BN145" s="26">
        <f t="shared" si="182"/>
        <v>0</v>
      </c>
      <c r="BO145" s="26">
        <f t="shared" si="182"/>
        <v>0</v>
      </c>
      <c r="BP145" s="26">
        <f t="shared" si="182"/>
        <v>0</v>
      </c>
      <c r="BQ145" s="26">
        <f t="shared" si="182"/>
        <v>0</v>
      </c>
      <c r="BR145" s="26">
        <f t="shared" si="182"/>
        <v>0</v>
      </c>
      <c r="BS145" s="26">
        <f t="shared" si="182"/>
        <v>0</v>
      </c>
      <c r="BT145" s="26">
        <f t="shared" si="182"/>
        <v>0</v>
      </c>
      <c r="BU145" s="26">
        <f t="shared" si="182"/>
        <v>0</v>
      </c>
      <c r="BV145" s="26">
        <f t="shared" si="182"/>
        <v>0</v>
      </c>
      <c r="BW145" s="26">
        <f t="shared" si="182"/>
        <v>0</v>
      </c>
      <c r="BX145" s="26">
        <f t="shared" si="182"/>
        <v>0</v>
      </c>
      <c r="BY145" s="26">
        <f t="shared" si="182"/>
        <v>0</v>
      </c>
      <c r="BZ145" s="26">
        <f t="shared" si="182"/>
        <v>0</v>
      </c>
      <c r="CA145" s="26">
        <f t="shared" si="182"/>
        <v>0</v>
      </c>
      <c r="CB145" s="26">
        <f t="shared" si="182"/>
        <v>0</v>
      </c>
      <c r="CC145" s="26">
        <f t="shared" si="182"/>
        <v>0</v>
      </c>
      <c r="CD145" s="26">
        <f t="shared" si="182"/>
        <v>0</v>
      </c>
      <c r="CE145" s="26">
        <f t="shared" si="182"/>
        <v>0</v>
      </c>
    </row>
    <row r="146" spans="2:83" x14ac:dyDescent="0.25">
      <c r="B146" s="307" t="s">
        <v>5</v>
      </c>
      <c r="C146" s="54" t="s">
        <v>24</v>
      </c>
      <c r="E146" s="35"/>
      <c r="F146" s="64"/>
      <c r="G146" s="228">
        <f>'Life&amp;Use'!AA23</f>
        <v>1.1000000000000001</v>
      </c>
      <c r="H146" s="229"/>
      <c r="I146" s="211"/>
      <c r="J146" s="211"/>
      <c r="K146" s="211"/>
      <c r="L146" s="211"/>
      <c r="M146" s="211"/>
      <c r="N146" s="211"/>
      <c r="O146" s="211"/>
      <c r="P146" s="211"/>
      <c r="Q146" s="211"/>
      <c r="R146" s="211"/>
      <c r="S146" s="211"/>
      <c r="T146" s="211"/>
      <c r="U146" s="211"/>
      <c r="V146" s="211"/>
      <c r="W146" s="100"/>
      <c r="X146" s="100"/>
      <c r="Y146" s="100"/>
      <c r="Z146" s="100"/>
      <c r="AA146" s="100"/>
      <c r="AB146" s="100"/>
      <c r="AC146" s="100"/>
      <c r="AD146" s="100"/>
      <c r="AE146" s="100"/>
      <c r="AF146" s="100"/>
      <c r="AG146" s="100"/>
      <c r="AH146" s="100"/>
      <c r="AI146" s="100"/>
      <c r="AJ146" s="100"/>
      <c r="AK146" s="100"/>
      <c r="AL146" s="100"/>
      <c r="AM146" s="100"/>
      <c r="AN146" s="100"/>
      <c r="AO146" s="100"/>
      <c r="AP146" s="225">
        <f ca="1">Hours!AP146*AP157*$G146</f>
        <v>0</v>
      </c>
      <c r="AQ146" s="225">
        <f ca="1">Hours!AQ146*AQ157*$G146</f>
        <v>0</v>
      </c>
      <c r="AR146" s="225">
        <f ca="1">Hours!AR146*AR157*$G146</f>
        <v>7.5578002361404257E-3</v>
      </c>
      <c r="AS146" s="225">
        <f ca="1">Hours!AS146*AS157*$G146</f>
        <v>1.9829368592980179E-2</v>
      </c>
      <c r="AT146" s="225">
        <f ca="1">Hours!AT146*AT157*$G146</f>
        <v>8.279848684270795E-2</v>
      </c>
      <c r="AU146" s="225">
        <f>Hours!AU146*AU157*$G146</f>
        <v>0</v>
      </c>
      <c r="AV146" s="225">
        <f>Hours!AV146*AV157*$G146</f>
        <v>0</v>
      </c>
      <c r="AW146" s="225">
        <f>Hours!AW146*AW157*$G146</f>
        <v>0</v>
      </c>
      <c r="AX146" s="225">
        <f>Hours!AX146*AX157*$H146</f>
        <v>0</v>
      </c>
      <c r="AY146" s="225">
        <f>Hours!AY146*AY157*$H146</f>
        <v>0</v>
      </c>
      <c r="AZ146" s="225">
        <f>Hours!AZ146*AZ157*$H146</f>
        <v>0</v>
      </c>
      <c r="BA146" s="225">
        <f>Hours!BA146*BA157*$H146</f>
        <v>0</v>
      </c>
      <c r="BB146" s="225">
        <f>Hours!BB146*BB157*$H146</f>
        <v>0</v>
      </c>
      <c r="BC146" s="225">
        <f>Hours!BC146*BC157*$H146</f>
        <v>0</v>
      </c>
      <c r="BD146" s="225">
        <f>Hours!BD146*BD157*$H146</f>
        <v>0</v>
      </c>
      <c r="BE146" s="225">
        <f>Hours!BE146*BE157*$H146</f>
        <v>0</v>
      </c>
      <c r="BF146" s="225">
        <f>Hours!BF146*BF157*$H146</f>
        <v>0</v>
      </c>
      <c r="BG146" s="225">
        <f>Hours!BG146*BG157*$H146</f>
        <v>0</v>
      </c>
      <c r="BH146" s="225">
        <f>Hours!BH146*BH157*$H146</f>
        <v>0</v>
      </c>
      <c r="BI146" s="225">
        <f>Hours!BI146*BI157*$H146</f>
        <v>0</v>
      </c>
      <c r="BJ146" s="225">
        <f>Hours!BJ146*BJ157*$H146</f>
        <v>0</v>
      </c>
      <c r="BK146" s="225">
        <f>Hours!BK146*BK157*$H146</f>
        <v>0</v>
      </c>
      <c r="BL146" s="225">
        <f>Hours!BL146*BL157*$H146</f>
        <v>0</v>
      </c>
      <c r="BM146" s="225">
        <f>Hours!BM146*BM157*$H146</f>
        <v>0</v>
      </c>
      <c r="BN146" s="225">
        <f>Hours!BN146*BN157*$H146</f>
        <v>0</v>
      </c>
      <c r="BO146" s="225">
        <f>Hours!BO146*BO157*$H146</f>
        <v>0</v>
      </c>
      <c r="BP146" s="225">
        <f>Hours!BP146*BP157*$H146</f>
        <v>0</v>
      </c>
      <c r="BQ146" s="225">
        <f>Hours!BQ146*BQ157*$H146</f>
        <v>0</v>
      </c>
      <c r="BR146" s="225">
        <f>Hours!BR146*BR157*$H146</f>
        <v>0</v>
      </c>
      <c r="BS146" s="225">
        <f>Hours!BS146*BS157*$H146</f>
        <v>0</v>
      </c>
      <c r="BT146" s="225">
        <f>Hours!BT146*BT157*$H146</f>
        <v>0</v>
      </c>
      <c r="BU146" s="225">
        <f>Hours!BU146*BU157*$H146</f>
        <v>0</v>
      </c>
      <c r="BV146" s="225">
        <f>Hours!BV146*BV157*$H146</f>
        <v>0</v>
      </c>
      <c r="BW146" s="225">
        <f>Hours!BW146*BW157*$H146</f>
        <v>0</v>
      </c>
      <c r="BX146" s="225">
        <f>Hours!BX146*BX157*$H146</f>
        <v>0</v>
      </c>
      <c r="BY146" s="225">
        <f>Hours!BY146*BY157*$H146</f>
        <v>0</v>
      </c>
      <c r="BZ146" s="225">
        <f>Hours!BZ146*BZ157*$H146</f>
        <v>0</v>
      </c>
      <c r="CA146" s="225">
        <f>Hours!CA146*CA157*$H146</f>
        <v>0</v>
      </c>
      <c r="CB146" s="225">
        <f>Hours!CB146*CB157*$H146</f>
        <v>0</v>
      </c>
      <c r="CC146" s="225">
        <f>Hours!CC146*CC157*$H146</f>
        <v>0</v>
      </c>
      <c r="CD146" s="225">
        <f>Hours!CD146*CD157*$H146</f>
        <v>0</v>
      </c>
      <c r="CE146" s="225">
        <f>Hours!CE146*CE157*$H146</f>
        <v>0</v>
      </c>
    </row>
    <row r="147" spans="2:83" x14ac:dyDescent="0.25">
      <c r="B147" s="307"/>
      <c r="C147" s="54" t="s">
        <v>25</v>
      </c>
      <c r="E147" s="35"/>
      <c r="F147" s="64"/>
      <c r="G147" s="228">
        <f>'Life&amp;Use'!AB23</f>
        <v>1.1000000000000001</v>
      </c>
      <c r="H147" s="229"/>
      <c r="I147" s="211"/>
      <c r="J147" s="211"/>
      <c r="K147" s="211"/>
      <c r="L147" s="211"/>
      <c r="M147" s="211"/>
      <c r="N147" s="211"/>
      <c r="O147" s="211"/>
      <c r="P147" s="211"/>
      <c r="Q147" s="211"/>
      <c r="R147" s="211"/>
      <c r="S147" s="211"/>
      <c r="T147" s="211"/>
      <c r="U147" s="211"/>
      <c r="V147" s="211"/>
      <c r="W147" s="100"/>
      <c r="X147" s="100"/>
      <c r="Y147" s="100"/>
      <c r="Z147" s="100"/>
      <c r="AA147" s="100"/>
      <c r="AB147" s="100"/>
      <c r="AC147" s="100"/>
      <c r="AD147" s="100"/>
      <c r="AE147" s="100"/>
      <c r="AF147" s="100"/>
      <c r="AG147" s="100"/>
      <c r="AH147" s="100"/>
      <c r="AI147" s="100"/>
      <c r="AJ147" s="100"/>
      <c r="AK147" s="100"/>
      <c r="AL147" s="100"/>
      <c r="AM147" s="100"/>
      <c r="AN147" s="100"/>
      <c r="AO147" s="100"/>
      <c r="AP147" s="225">
        <f ca="1">Hours!AP147*AP158*$G147</f>
        <v>0</v>
      </c>
      <c r="AQ147" s="225">
        <f ca="1">Hours!AQ147*AQ158*$G147</f>
        <v>0</v>
      </c>
      <c r="AR147" s="225">
        <f ca="1">Hours!AR147*AR158*$G147</f>
        <v>3.5059642224749943E-2</v>
      </c>
      <c r="AS147" s="225">
        <f ca="1">Hours!AS147*AS158*$G147</f>
        <v>5.3896950446173215E-2</v>
      </c>
      <c r="AT147" s="225">
        <f ca="1">Hours!AT147*AT158*$G147</f>
        <v>0.29177510167754567</v>
      </c>
      <c r="AU147" s="225">
        <f>Hours!AU147*AU158*$G147</f>
        <v>0</v>
      </c>
      <c r="AV147" s="225">
        <f>Hours!AV147*AV158*$G147</f>
        <v>0</v>
      </c>
      <c r="AW147" s="225">
        <f>Hours!AW147*AW158*$G147</f>
        <v>0</v>
      </c>
      <c r="AX147" s="225">
        <f>Hours!AX147*AX158*$H147</f>
        <v>0</v>
      </c>
      <c r="AY147" s="225">
        <f>Hours!AY147*AY158*$H147</f>
        <v>0</v>
      </c>
      <c r="AZ147" s="225">
        <f>Hours!AZ147*AZ158*$H147</f>
        <v>0</v>
      </c>
      <c r="BA147" s="225">
        <f>Hours!BA147*BA158*$H147</f>
        <v>0</v>
      </c>
      <c r="BB147" s="225">
        <f>Hours!BB147*BB158*$H147</f>
        <v>0</v>
      </c>
      <c r="BC147" s="225">
        <f>Hours!BC147*BC158*$H147</f>
        <v>0</v>
      </c>
      <c r="BD147" s="225">
        <f>Hours!BD147*BD158*$H147</f>
        <v>0</v>
      </c>
      <c r="BE147" s="225">
        <f>Hours!BE147*BE158*$H147</f>
        <v>0</v>
      </c>
      <c r="BF147" s="225">
        <f>Hours!BF147*BF158*$H147</f>
        <v>0</v>
      </c>
      <c r="BG147" s="225">
        <f>Hours!BG147*BG158*$H147</f>
        <v>0</v>
      </c>
      <c r="BH147" s="225">
        <f>Hours!BH147*BH158*$H147</f>
        <v>0</v>
      </c>
      <c r="BI147" s="225">
        <f>Hours!BI147*BI158*$H147</f>
        <v>0</v>
      </c>
      <c r="BJ147" s="225">
        <f>Hours!BJ147*BJ158*$H147</f>
        <v>0</v>
      </c>
      <c r="BK147" s="225">
        <f>Hours!BK147*BK158*$H147</f>
        <v>0</v>
      </c>
      <c r="BL147" s="225">
        <f>Hours!BL147*BL158*$H147</f>
        <v>0</v>
      </c>
      <c r="BM147" s="225">
        <f>Hours!BM147*BM158*$H147</f>
        <v>0</v>
      </c>
      <c r="BN147" s="225">
        <f>Hours!BN147*BN158*$H147</f>
        <v>0</v>
      </c>
      <c r="BO147" s="225">
        <f>Hours!BO147*BO158*$H147</f>
        <v>0</v>
      </c>
      <c r="BP147" s="225">
        <f>Hours!BP147*BP158*$H147</f>
        <v>0</v>
      </c>
      <c r="BQ147" s="225">
        <f>Hours!BQ147*BQ158*$H147</f>
        <v>0</v>
      </c>
      <c r="BR147" s="225">
        <f>Hours!BR147*BR158*$H147</f>
        <v>0</v>
      </c>
      <c r="BS147" s="225">
        <f>Hours!BS147*BS158*$H147</f>
        <v>0</v>
      </c>
      <c r="BT147" s="225">
        <f>Hours!BT147*BT158*$H147</f>
        <v>0</v>
      </c>
      <c r="BU147" s="225">
        <f>Hours!BU147*BU158*$H147</f>
        <v>0</v>
      </c>
      <c r="BV147" s="225">
        <f>Hours!BV147*BV158*$H147</f>
        <v>0</v>
      </c>
      <c r="BW147" s="225">
        <f>Hours!BW147*BW158*$H147</f>
        <v>0</v>
      </c>
      <c r="BX147" s="225">
        <f>Hours!BX147*BX158*$H147</f>
        <v>0</v>
      </c>
      <c r="BY147" s="225">
        <f>Hours!BY147*BY158*$H147</f>
        <v>0</v>
      </c>
      <c r="BZ147" s="225">
        <f>Hours!BZ147*BZ158*$H147</f>
        <v>0</v>
      </c>
      <c r="CA147" s="225">
        <f>Hours!CA147*CA158*$H147</f>
        <v>0</v>
      </c>
      <c r="CB147" s="225">
        <f>Hours!CB147*CB158*$H147</f>
        <v>0</v>
      </c>
      <c r="CC147" s="225">
        <f>Hours!CC147*CC158*$H147</f>
        <v>0</v>
      </c>
      <c r="CD147" s="225">
        <f>Hours!CD147*CD158*$H147</f>
        <v>0</v>
      </c>
      <c r="CE147" s="225">
        <f>Hours!CE147*CE158*$H147</f>
        <v>0</v>
      </c>
    </row>
    <row r="148" spans="2:83" x14ac:dyDescent="0.25">
      <c r="B148" s="307"/>
      <c r="C148" s="3" t="s">
        <v>80</v>
      </c>
      <c r="E148" s="35"/>
      <c r="F148" s="64"/>
      <c r="G148" s="35"/>
      <c r="H148" s="64"/>
      <c r="I148" s="20"/>
      <c r="J148" s="20"/>
      <c r="K148" s="20"/>
      <c r="L148" s="20"/>
      <c r="M148" s="20"/>
      <c r="N148" s="20"/>
      <c r="O148" s="20"/>
      <c r="P148" s="20"/>
      <c r="Q148" s="20"/>
      <c r="R148" s="20"/>
      <c r="S148" s="20"/>
      <c r="T148" s="20"/>
      <c r="U148" s="20"/>
      <c r="V148" s="20"/>
      <c r="W148" s="26">
        <f>W146+W147</f>
        <v>0</v>
      </c>
      <c r="X148" s="26">
        <f t="shared" ref="X148:CE148" si="183">X146+X147</f>
        <v>0</v>
      </c>
      <c r="Y148" s="26">
        <f t="shared" si="183"/>
        <v>0</v>
      </c>
      <c r="Z148" s="26">
        <f t="shared" si="183"/>
        <v>0</v>
      </c>
      <c r="AA148" s="26">
        <f t="shared" si="183"/>
        <v>0</v>
      </c>
      <c r="AB148" s="26">
        <f t="shared" si="183"/>
        <v>0</v>
      </c>
      <c r="AC148" s="26">
        <f t="shared" si="183"/>
        <v>0</v>
      </c>
      <c r="AD148" s="26">
        <f t="shared" si="183"/>
        <v>0</v>
      </c>
      <c r="AE148" s="26">
        <f t="shared" si="183"/>
        <v>0</v>
      </c>
      <c r="AF148" s="26">
        <f t="shared" si="183"/>
        <v>0</v>
      </c>
      <c r="AG148" s="26">
        <f t="shared" si="183"/>
        <v>0</v>
      </c>
      <c r="AH148" s="26">
        <f t="shared" si="183"/>
        <v>0</v>
      </c>
      <c r="AI148" s="26">
        <f t="shared" si="183"/>
        <v>0</v>
      </c>
      <c r="AJ148" s="26">
        <f t="shared" si="183"/>
        <v>0</v>
      </c>
      <c r="AK148" s="26">
        <f t="shared" si="183"/>
        <v>0</v>
      </c>
      <c r="AL148" s="26">
        <f t="shared" si="183"/>
        <v>0</v>
      </c>
      <c r="AM148" s="26">
        <f t="shared" si="183"/>
        <v>0</v>
      </c>
      <c r="AN148" s="26">
        <f t="shared" si="183"/>
        <v>0</v>
      </c>
      <c r="AO148" s="26">
        <f t="shared" si="183"/>
        <v>0</v>
      </c>
      <c r="AP148" s="26">
        <f t="shared" ca="1" si="183"/>
        <v>0</v>
      </c>
      <c r="AQ148" s="26">
        <f t="shared" ca="1" si="183"/>
        <v>0</v>
      </c>
      <c r="AR148" s="26">
        <f t="shared" ca="1" si="183"/>
        <v>4.2617442460890366E-2</v>
      </c>
      <c r="AS148" s="26">
        <f t="shared" ca="1" si="183"/>
        <v>7.3726319039153387E-2</v>
      </c>
      <c r="AT148" s="26">
        <f t="shared" ca="1" si="183"/>
        <v>0.37457358852025363</v>
      </c>
      <c r="AU148" s="26">
        <f t="shared" si="183"/>
        <v>0</v>
      </c>
      <c r="AV148" s="26">
        <f t="shared" si="183"/>
        <v>0</v>
      </c>
      <c r="AW148" s="26">
        <f t="shared" si="183"/>
        <v>0</v>
      </c>
      <c r="AX148" s="26">
        <f t="shared" si="183"/>
        <v>0</v>
      </c>
      <c r="AY148" s="26">
        <f t="shared" si="183"/>
        <v>0</v>
      </c>
      <c r="AZ148" s="26">
        <f t="shared" si="183"/>
        <v>0</v>
      </c>
      <c r="BA148" s="26">
        <f t="shared" si="183"/>
        <v>0</v>
      </c>
      <c r="BB148" s="26">
        <f t="shared" si="183"/>
        <v>0</v>
      </c>
      <c r="BC148" s="26">
        <f t="shared" si="183"/>
        <v>0</v>
      </c>
      <c r="BD148" s="26">
        <f t="shared" si="183"/>
        <v>0</v>
      </c>
      <c r="BE148" s="26">
        <f t="shared" si="183"/>
        <v>0</v>
      </c>
      <c r="BF148" s="26">
        <f t="shared" si="183"/>
        <v>0</v>
      </c>
      <c r="BG148" s="26">
        <f t="shared" si="183"/>
        <v>0</v>
      </c>
      <c r="BH148" s="26">
        <f t="shared" si="183"/>
        <v>0</v>
      </c>
      <c r="BI148" s="26">
        <f t="shared" si="183"/>
        <v>0</v>
      </c>
      <c r="BJ148" s="26">
        <f t="shared" si="183"/>
        <v>0</v>
      </c>
      <c r="BK148" s="26">
        <f t="shared" si="183"/>
        <v>0</v>
      </c>
      <c r="BL148" s="26">
        <f t="shared" si="183"/>
        <v>0</v>
      </c>
      <c r="BM148" s="26">
        <f t="shared" si="183"/>
        <v>0</v>
      </c>
      <c r="BN148" s="26">
        <f t="shared" si="183"/>
        <v>0</v>
      </c>
      <c r="BO148" s="26">
        <f t="shared" si="183"/>
        <v>0</v>
      </c>
      <c r="BP148" s="26">
        <f t="shared" si="183"/>
        <v>0</v>
      </c>
      <c r="BQ148" s="26">
        <f t="shared" si="183"/>
        <v>0</v>
      </c>
      <c r="BR148" s="26">
        <f t="shared" si="183"/>
        <v>0</v>
      </c>
      <c r="BS148" s="26">
        <f t="shared" si="183"/>
        <v>0</v>
      </c>
      <c r="BT148" s="26">
        <f t="shared" si="183"/>
        <v>0</v>
      </c>
      <c r="BU148" s="26">
        <f t="shared" si="183"/>
        <v>0</v>
      </c>
      <c r="BV148" s="26">
        <f t="shared" si="183"/>
        <v>0</v>
      </c>
      <c r="BW148" s="26">
        <f t="shared" si="183"/>
        <v>0</v>
      </c>
      <c r="BX148" s="26">
        <f t="shared" si="183"/>
        <v>0</v>
      </c>
      <c r="BY148" s="26">
        <f t="shared" si="183"/>
        <v>0</v>
      </c>
      <c r="BZ148" s="26">
        <f t="shared" si="183"/>
        <v>0</v>
      </c>
      <c r="CA148" s="26">
        <f t="shared" si="183"/>
        <v>0</v>
      </c>
      <c r="CB148" s="26">
        <f t="shared" si="183"/>
        <v>0</v>
      </c>
      <c r="CC148" s="26">
        <f t="shared" si="183"/>
        <v>0</v>
      </c>
      <c r="CD148" s="26">
        <f t="shared" si="183"/>
        <v>0</v>
      </c>
      <c r="CE148" s="26">
        <f t="shared" si="183"/>
        <v>0</v>
      </c>
    </row>
    <row r="149" spans="2:83" s="207" customFormat="1" x14ac:dyDescent="0.25">
      <c r="B149" s="329"/>
      <c r="C149" s="209" t="s">
        <v>36</v>
      </c>
      <c r="E149" s="35">
        <f>'Life&amp;Use'!AD13</f>
        <v>54</v>
      </c>
      <c r="F149" s="64"/>
      <c r="G149" s="228">
        <f>'Life&amp;Use'!AD23</f>
        <v>1</v>
      </c>
      <c r="H149" s="229"/>
      <c r="I149" s="28"/>
      <c r="J149" s="28"/>
      <c r="K149" s="28"/>
      <c r="L149" s="28"/>
      <c r="M149" s="28"/>
      <c r="N149" s="28"/>
      <c r="O149" s="28"/>
      <c r="P149" s="28"/>
      <c r="Q149" s="28"/>
      <c r="R149" s="28"/>
      <c r="S149" s="28"/>
      <c r="T149" s="28"/>
      <c r="U149" s="28"/>
      <c r="V149" s="28"/>
      <c r="W149" s="100">
        <f ca="1">Hours!W149*$E149*$G149</f>
        <v>0</v>
      </c>
      <c r="X149" s="100">
        <f ca="1">Hours!X149*$E149*$G149</f>
        <v>0</v>
      </c>
      <c r="Y149" s="100">
        <f ca="1">Hours!Y149*$E149*$G149</f>
        <v>0</v>
      </c>
      <c r="Z149" s="100">
        <f ca="1">Hours!Z149*$E149*$G149</f>
        <v>0</v>
      </c>
      <c r="AA149" s="100">
        <f ca="1">Hours!AA149*$E149*$G149</f>
        <v>0</v>
      </c>
      <c r="AB149" s="100">
        <f ca="1">Hours!AB149*$E149*$G149</f>
        <v>0</v>
      </c>
      <c r="AC149" s="100">
        <f ca="1">Hours!AC149*$E149*$G149</f>
        <v>0</v>
      </c>
      <c r="AD149" s="100">
        <f ca="1">Hours!AD149*$E149*$G149</f>
        <v>0</v>
      </c>
      <c r="AE149" s="100">
        <f ca="1">Hours!AE149*$E149*$G149</f>
        <v>0</v>
      </c>
      <c r="AF149" s="100">
        <f ca="1">Hours!AF149*$E149*$G149</f>
        <v>0</v>
      </c>
      <c r="AG149" s="100">
        <f ca="1">Hours!AG149*$E149*$G149</f>
        <v>0</v>
      </c>
      <c r="AH149" s="100">
        <f ca="1">Hours!AH149*$E149*$G149</f>
        <v>0</v>
      </c>
      <c r="AI149" s="100">
        <f ca="1">Hours!AI149*$E149*$G149</f>
        <v>0</v>
      </c>
      <c r="AJ149" s="100">
        <f ca="1">Hours!AJ149*$E149*$G149</f>
        <v>0</v>
      </c>
      <c r="AK149" s="100">
        <f ca="1">Hours!AK149*$E149*$G149</f>
        <v>0</v>
      </c>
      <c r="AL149" s="100">
        <f ca="1">Hours!AL149*$E149*$G149</f>
        <v>0</v>
      </c>
      <c r="AM149" s="100">
        <f ca="1">Hours!AM149*$E149*$G149</f>
        <v>0</v>
      </c>
      <c r="AN149" s="100">
        <f ca="1">Hours!AN149*$E149*$G149</f>
        <v>0</v>
      </c>
      <c r="AO149" s="100">
        <f ca="1">Hours!AO149*$E149*$G149</f>
        <v>0</v>
      </c>
      <c r="AP149" s="100">
        <f ca="1">Hours!AP149*$E149*$G149</f>
        <v>0</v>
      </c>
      <c r="AQ149" s="100">
        <f ca="1">Hours!AQ149*$E149*$G149</f>
        <v>0</v>
      </c>
      <c r="AR149" s="100">
        <f ca="1">Hours!AR149*$E149*$G149</f>
        <v>0</v>
      </c>
      <c r="AS149" s="100">
        <f ca="1">Hours!AS149*$E149*$G149</f>
        <v>0</v>
      </c>
      <c r="AT149" s="100">
        <f ca="1">Hours!AT149*$E149*$G149</f>
        <v>0</v>
      </c>
      <c r="AU149" s="100">
        <f>Hours!AU149*$E149*$G149</f>
        <v>0</v>
      </c>
      <c r="AV149" s="100">
        <f>Hours!AV149*$E149*$G149</f>
        <v>0</v>
      </c>
      <c r="AW149" s="100">
        <f>Hours!AW149*$E149*$G149</f>
        <v>0</v>
      </c>
      <c r="AX149" s="230">
        <f>Hours!AX149*(2*$E149/3+$F149/3)*(2*$G149/3+$H149/3)</f>
        <v>0</v>
      </c>
      <c r="AY149" s="230">
        <f>Hours!AY149*($E149/3+2*$F149/3)*($G149/3+2*$H149/3)</f>
        <v>0</v>
      </c>
      <c r="AZ149" s="100">
        <f>Hours!AZ149*$F149*$H149</f>
        <v>0</v>
      </c>
      <c r="BA149" s="100">
        <f>Hours!BA149*$F149*$H149</f>
        <v>0</v>
      </c>
      <c r="BB149" s="100">
        <f>Hours!BB149*$F149*$H149</f>
        <v>0</v>
      </c>
      <c r="BC149" s="100">
        <f>Hours!BC149*$F149*$H149</f>
        <v>0</v>
      </c>
      <c r="BD149" s="100">
        <f>Hours!BD149*$F149*$H149</f>
        <v>0</v>
      </c>
      <c r="BE149" s="100">
        <f>Hours!BE149*$F149*$H149</f>
        <v>0</v>
      </c>
      <c r="BF149" s="100">
        <f>Hours!BF149*$F149*$H149</f>
        <v>0</v>
      </c>
      <c r="BG149" s="100">
        <f>Hours!BG149*$F149*$H149</f>
        <v>0</v>
      </c>
      <c r="BH149" s="100">
        <f>Hours!BH149*$F149*$H149</f>
        <v>0</v>
      </c>
      <c r="BI149" s="100">
        <f>Hours!BI149*$F149*$H149</f>
        <v>0</v>
      </c>
      <c r="BJ149" s="100">
        <f>Hours!BJ149*$F149*$H149</f>
        <v>0</v>
      </c>
      <c r="BK149" s="100">
        <f>Hours!BK149*$F149*$H149</f>
        <v>0</v>
      </c>
      <c r="BL149" s="100">
        <f>Hours!BL149*$F149*$H149</f>
        <v>0</v>
      </c>
      <c r="BM149" s="100">
        <f>Hours!BM149*$F149*$H149</f>
        <v>0</v>
      </c>
      <c r="BN149" s="100">
        <f>Hours!BN149*$F149*$H149</f>
        <v>0</v>
      </c>
      <c r="BO149" s="100">
        <f>Hours!BO149*$F149*$H149</f>
        <v>0</v>
      </c>
      <c r="BP149" s="100">
        <f>Hours!BP149*$F149*$H149</f>
        <v>0</v>
      </c>
      <c r="BQ149" s="100">
        <f>Hours!BQ149*$F149*$H149</f>
        <v>0</v>
      </c>
      <c r="BR149" s="100">
        <f>Hours!BR149*$F149*$H149</f>
        <v>0</v>
      </c>
      <c r="BS149" s="100">
        <f>Hours!BS149*$F149*$H149</f>
        <v>0</v>
      </c>
      <c r="BT149" s="100">
        <f>Hours!BT149*$F149*$H149</f>
        <v>0</v>
      </c>
      <c r="BU149" s="100">
        <f>Hours!BU149*$F149*$H149</f>
        <v>0</v>
      </c>
      <c r="BV149" s="100">
        <f>Hours!BV149*$F149*$H149</f>
        <v>0</v>
      </c>
      <c r="BW149" s="100">
        <f>Hours!BW149*$F149*$H149</f>
        <v>0</v>
      </c>
      <c r="BX149" s="100">
        <f>Hours!BX149*$F149*$H149</f>
        <v>0</v>
      </c>
      <c r="BY149" s="100">
        <f>Hours!BY149*$F149*$H149</f>
        <v>0</v>
      </c>
      <c r="BZ149" s="100">
        <f>Hours!BZ149*$F149*$H149</f>
        <v>0</v>
      </c>
      <c r="CA149" s="100">
        <f>Hours!CA149*$F149*$H149</f>
        <v>0</v>
      </c>
      <c r="CB149" s="100">
        <f>Hours!CB149*$F149*$H149</f>
        <v>0</v>
      </c>
      <c r="CC149" s="100">
        <f>Hours!CC149*$F149*$H149</f>
        <v>0</v>
      </c>
      <c r="CD149" s="100">
        <f>Hours!CD149*$F149*$H149</f>
        <v>0</v>
      </c>
      <c r="CE149" s="100">
        <f>Hours!CE149*$F149*$H149</f>
        <v>0</v>
      </c>
    </row>
    <row r="150" spans="2:83" s="207" customFormat="1" x14ac:dyDescent="0.25">
      <c r="B150" s="329"/>
      <c r="C150" s="209" t="s">
        <v>37</v>
      </c>
      <c r="E150" s="35">
        <f>'Life&amp;Use'!AE13</f>
        <v>36</v>
      </c>
      <c r="F150" s="64"/>
      <c r="G150" s="228">
        <f>'Life&amp;Use'!AE23</f>
        <v>1.03</v>
      </c>
      <c r="H150" s="229"/>
      <c r="I150" s="28"/>
      <c r="J150" s="28"/>
      <c r="K150" s="28"/>
      <c r="L150" s="28"/>
      <c r="M150" s="28"/>
      <c r="N150" s="28"/>
      <c r="O150" s="28"/>
      <c r="P150" s="28"/>
      <c r="Q150" s="28"/>
      <c r="R150" s="28"/>
      <c r="S150" s="28"/>
      <c r="T150" s="28"/>
      <c r="U150" s="28"/>
      <c r="V150" s="28"/>
      <c r="W150" s="100">
        <f ca="1">Hours!W150*$E150*$G150</f>
        <v>0</v>
      </c>
      <c r="X150" s="100">
        <f ca="1">Hours!X150*$E150*$G150</f>
        <v>0</v>
      </c>
      <c r="Y150" s="100">
        <f ca="1">Hours!Y150*$E150*$G150</f>
        <v>0</v>
      </c>
      <c r="Z150" s="100">
        <f ca="1">Hours!Z150*$E150*$G150</f>
        <v>0</v>
      </c>
      <c r="AA150" s="100">
        <f ca="1">Hours!AA150*$E150*$G150</f>
        <v>0</v>
      </c>
      <c r="AB150" s="100">
        <f ca="1">Hours!AB150*$E150*$G150</f>
        <v>0</v>
      </c>
      <c r="AC150" s="100">
        <f ca="1">Hours!AC150*$E150*$G150</f>
        <v>0</v>
      </c>
      <c r="AD150" s="100">
        <f ca="1">Hours!AD150*$E150*$G150</f>
        <v>0</v>
      </c>
      <c r="AE150" s="100">
        <f ca="1">Hours!AE150*$E150*$G150</f>
        <v>0</v>
      </c>
      <c r="AF150" s="100">
        <f ca="1">Hours!AF150*$E150*$G150</f>
        <v>0</v>
      </c>
      <c r="AG150" s="100">
        <f ca="1">Hours!AG150*$E150*$G150</f>
        <v>0</v>
      </c>
      <c r="AH150" s="100">
        <f ca="1">Hours!AH150*$E150*$G150</f>
        <v>0</v>
      </c>
      <c r="AI150" s="100">
        <f ca="1">Hours!AI150*$E150*$G150</f>
        <v>0</v>
      </c>
      <c r="AJ150" s="100">
        <f ca="1">Hours!AJ150*$E150*$G150</f>
        <v>0</v>
      </c>
      <c r="AK150" s="100">
        <f ca="1">Hours!AK150*$E150*$G150</f>
        <v>0</v>
      </c>
      <c r="AL150" s="100">
        <f ca="1">Hours!AL150*$E150*$G150</f>
        <v>0</v>
      </c>
      <c r="AM150" s="100">
        <f ca="1">Hours!AM150*$E150*$G150</f>
        <v>0</v>
      </c>
      <c r="AN150" s="100">
        <f ca="1">Hours!AN150*$E150*$G150</f>
        <v>0</v>
      </c>
      <c r="AO150" s="100">
        <f ca="1">Hours!AO150*$E150*$G150</f>
        <v>0</v>
      </c>
      <c r="AP150" s="100">
        <f ca="1">Hours!AP150*$E150*$G150</f>
        <v>0</v>
      </c>
      <c r="AQ150" s="100">
        <f ca="1">Hours!AQ150*$E150*$G150</f>
        <v>0</v>
      </c>
      <c r="AR150" s="100">
        <f ca="1">Hours!AR150*$E150*$G150</f>
        <v>0</v>
      </c>
      <c r="AS150" s="100">
        <f ca="1">Hours!AS150*$E150*$G150</f>
        <v>0</v>
      </c>
      <c r="AT150" s="100">
        <f ca="1">Hours!AT150*$E150*$G150</f>
        <v>0</v>
      </c>
      <c r="AU150" s="100">
        <f>Hours!AU150*$E150*$G150</f>
        <v>0</v>
      </c>
      <c r="AV150" s="100">
        <f>Hours!AV150*$E150*$G150</f>
        <v>0</v>
      </c>
      <c r="AW150" s="100">
        <f>Hours!AW150*$E150*$G150</f>
        <v>0</v>
      </c>
      <c r="AX150" s="230">
        <f>Hours!AX150*(2*$E150/3+$F150/3)*(2*$G150/3+$H150/3)</f>
        <v>0</v>
      </c>
      <c r="AY150" s="230">
        <f>Hours!AY150*($E150/3+2*$F150/3)*($G150/3+2*$H150/3)</f>
        <v>0</v>
      </c>
      <c r="AZ150" s="100">
        <f>Hours!AZ150*$F150*$H150</f>
        <v>0</v>
      </c>
      <c r="BA150" s="100">
        <f>Hours!BA150*$F150*$H150</f>
        <v>0</v>
      </c>
      <c r="BB150" s="100">
        <f>Hours!BB150*$F150*$H150</f>
        <v>0</v>
      </c>
      <c r="BC150" s="100">
        <f>Hours!BC150*$F150*$H150</f>
        <v>0</v>
      </c>
      <c r="BD150" s="100">
        <f>Hours!BD150*$F150*$H150</f>
        <v>0</v>
      </c>
      <c r="BE150" s="100">
        <f>Hours!BE150*$F150*$H150</f>
        <v>0</v>
      </c>
      <c r="BF150" s="100">
        <f>Hours!BF150*$F150*$H150</f>
        <v>0</v>
      </c>
      <c r="BG150" s="100">
        <f>Hours!BG150*$F150*$H150</f>
        <v>0</v>
      </c>
      <c r="BH150" s="100">
        <f>Hours!BH150*$F150*$H150</f>
        <v>0</v>
      </c>
      <c r="BI150" s="100">
        <f>Hours!BI150*$F150*$H150</f>
        <v>0</v>
      </c>
      <c r="BJ150" s="100">
        <f>Hours!BJ150*$F150*$H150</f>
        <v>0</v>
      </c>
      <c r="BK150" s="100">
        <f>Hours!BK150*$F150*$H150</f>
        <v>0</v>
      </c>
      <c r="BL150" s="100">
        <f>Hours!BL150*$F150*$H150</f>
        <v>0</v>
      </c>
      <c r="BM150" s="100">
        <f>Hours!BM150*$F150*$H150</f>
        <v>0</v>
      </c>
      <c r="BN150" s="100">
        <f>Hours!BN150*$F150*$H150</f>
        <v>0</v>
      </c>
      <c r="BO150" s="100">
        <f>Hours!BO150*$F150*$H150</f>
        <v>0</v>
      </c>
      <c r="BP150" s="100">
        <f>Hours!BP150*$F150*$H150</f>
        <v>0</v>
      </c>
      <c r="BQ150" s="100">
        <f>Hours!BQ150*$F150*$H150</f>
        <v>0</v>
      </c>
      <c r="BR150" s="100">
        <f>Hours!BR150*$F150*$H150</f>
        <v>0</v>
      </c>
      <c r="BS150" s="100">
        <f>Hours!BS150*$F150*$H150</f>
        <v>0</v>
      </c>
      <c r="BT150" s="100">
        <f>Hours!BT150*$F150*$H150</f>
        <v>0</v>
      </c>
      <c r="BU150" s="100">
        <f>Hours!BU150*$F150*$H150</f>
        <v>0</v>
      </c>
      <c r="BV150" s="100">
        <f>Hours!BV150*$F150*$H150</f>
        <v>0</v>
      </c>
      <c r="BW150" s="100">
        <f>Hours!BW150*$F150*$H150</f>
        <v>0</v>
      </c>
      <c r="BX150" s="100">
        <f>Hours!BX150*$F150*$H150</f>
        <v>0</v>
      </c>
      <c r="BY150" s="100">
        <f>Hours!BY150*$F150*$H150</f>
        <v>0</v>
      </c>
      <c r="BZ150" s="100">
        <f>Hours!BZ150*$F150*$H150</f>
        <v>0</v>
      </c>
      <c r="CA150" s="100">
        <f>Hours!CA150*$F150*$H150</f>
        <v>0</v>
      </c>
      <c r="CB150" s="100">
        <f>Hours!CB150*$F150*$H150</f>
        <v>0</v>
      </c>
      <c r="CC150" s="100">
        <f>Hours!CC150*$F150*$H150</f>
        <v>0</v>
      </c>
      <c r="CD150" s="100">
        <f>Hours!CD150*$F150*$H150</f>
        <v>0</v>
      </c>
      <c r="CE150" s="100">
        <f>Hours!CE150*$F150*$H150</f>
        <v>0</v>
      </c>
    </row>
    <row r="151" spans="2:83" s="207" customFormat="1" x14ac:dyDescent="0.25">
      <c r="B151" s="342"/>
      <c r="C151" s="227" t="s">
        <v>122</v>
      </c>
      <c r="E151" s="35"/>
      <c r="F151" s="64"/>
      <c r="G151" s="228"/>
      <c r="H151" s="229"/>
      <c r="I151" s="28"/>
      <c r="J151" s="28"/>
      <c r="K151" s="28"/>
      <c r="L151" s="28"/>
      <c r="M151" s="28"/>
      <c r="N151" s="28"/>
      <c r="O151" s="28"/>
      <c r="P151" s="28"/>
      <c r="Q151" s="28"/>
      <c r="R151" s="28"/>
      <c r="S151" s="28"/>
      <c r="T151" s="28"/>
      <c r="U151" s="28"/>
      <c r="V151" s="28"/>
      <c r="W151" s="36">
        <v>39.989400000000003</v>
      </c>
      <c r="X151" s="36">
        <v>40.989135000000005</v>
      </c>
      <c r="Y151" s="36">
        <v>42.041487631578953</v>
      </c>
      <c r="Z151" s="36">
        <v>43.093840263157908</v>
      </c>
      <c r="AA151" s="36">
        <v>44.146192894736856</v>
      </c>
      <c r="AB151" s="36">
        <v>45.198545526315812</v>
      </c>
      <c r="AC151" s="36">
        <v>46.25089815789476</v>
      </c>
      <c r="AD151" s="36">
        <v>47.303250789473715</v>
      </c>
      <c r="AE151" s="36">
        <v>48.355603421052663</v>
      </c>
      <c r="AF151" s="36">
        <v>49.407956052631619</v>
      </c>
      <c r="AG151" s="36">
        <v>50.460308684210567</v>
      </c>
      <c r="AH151" s="36">
        <v>51.512661315789522</v>
      </c>
      <c r="AI151" s="36">
        <v>52.56501394736847</v>
      </c>
      <c r="AJ151" s="36">
        <v>53.617366578947426</v>
      </c>
      <c r="AK151" s="36">
        <v>54.669719210526374</v>
      </c>
      <c r="AL151" s="36">
        <v>55.722071842105329</v>
      </c>
      <c r="AM151" s="36">
        <v>56.774424473684277</v>
      </c>
      <c r="AN151" s="36">
        <v>57.826777105263218</v>
      </c>
      <c r="AO151" s="36">
        <v>58.879129736842181</v>
      </c>
      <c r="AP151" s="36">
        <v>59.931482368421122</v>
      </c>
      <c r="AQ151" s="36">
        <v>60.589999999999996</v>
      </c>
      <c r="AR151" s="36">
        <v>58.995526315789469</v>
      </c>
      <c r="AS151" s="36">
        <v>57.401052631578935</v>
      </c>
      <c r="AT151" s="36">
        <v>55.806578947368408</v>
      </c>
      <c r="AU151" s="36">
        <v>54.212105263157881</v>
      </c>
      <c r="AV151" s="36">
        <v>52.617631578947361</v>
      </c>
      <c r="AW151" s="36">
        <v>51.023157894736826</v>
      </c>
      <c r="AX151" s="36">
        <v>49.428684210526299</v>
      </c>
      <c r="AY151" s="36">
        <v>47.834210526315765</v>
      </c>
      <c r="AZ151" s="36">
        <v>46.239736842105238</v>
      </c>
      <c r="BA151" s="36">
        <v>44.645263157894711</v>
      </c>
      <c r="BB151" s="36">
        <v>43.050789473684183</v>
      </c>
      <c r="BC151" s="36">
        <v>41.456315789473656</v>
      </c>
      <c r="BD151" s="36">
        <v>39.861842105263129</v>
      </c>
      <c r="BE151" s="36">
        <v>38.267368421052595</v>
      </c>
      <c r="BF151" s="36">
        <v>36.672894736842068</v>
      </c>
      <c r="BG151" s="36">
        <v>35.078421052631541</v>
      </c>
      <c r="BH151" s="36">
        <v>33.483947368421013</v>
      </c>
      <c r="BI151" s="36">
        <v>31.889473684210483</v>
      </c>
      <c r="BJ151" s="36">
        <v>30.900899999999996</v>
      </c>
      <c r="BK151" s="36">
        <v>30.294999999999998</v>
      </c>
      <c r="BL151" s="36">
        <f t="shared" ref="BL151:BU152" si="184">BK151+BK151-BJ151</f>
        <v>29.6891</v>
      </c>
      <c r="BM151" s="36">
        <f t="shared" si="184"/>
        <v>29.083200000000001</v>
      </c>
      <c r="BN151" s="36">
        <f t="shared" si="184"/>
        <v>28.477300000000003</v>
      </c>
      <c r="BO151" s="36">
        <f t="shared" si="184"/>
        <v>27.871400000000005</v>
      </c>
      <c r="BP151" s="36">
        <f t="shared" si="184"/>
        <v>27.265500000000007</v>
      </c>
      <c r="BQ151" s="36">
        <f t="shared" si="184"/>
        <v>26.659600000000008</v>
      </c>
      <c r="BR151" s="36">
        <f t="shared" si="184"/>
        <v>26.05370000000001</v>
      </c>
      <c r="BS151" s="36">
        <f t="shared" si="184"/>
        <v>25.447800000000012</v>
      </c>
      <c r="BT151" s="36">
        <f t="shared" si="184"/>
        <v>24.841900000000013</v>
      </c>
      <c r="BU151" s="36">
        <f t="shared" si="184"/>
        <v>24.236000000000015</v>
      </c>
      <c r="BV151" s="36">
        <f t="shared" ref="BV151:CE152" si="185">BU151+BU151-BT151</f>
        <v>23.630100000000017</v>
      </c>
      <c r="BW151" s="36">
        <f t="shared" si="185"/>
        <v>23.024200000000018</v>
      </c>
      <c r="BX151" s="36">
        <f t="shared" si="185"/>
        <v>22.41830000000002</v>
      </c>
      <c r="BY151" s="36">
        <f t="shared" si="185"/>
        <v>21.812400000000022</v>
      </c>
      <c r="BZ151" s="36">
        <f t="shared" si="185"/>
        <v>21.206500000000023</v>
      </c>
      <c r="CA151" s="36">
        <f t="shared" si="185"/>
        <v>20.600600000000025</v>
      </c>
      <c r="CB151" s="36">
        <f t="shared" si="185"/>
        <v>19.994700000000027</v>
      </c>
      <c r="CC151" s="36">
        <f t="shared" si="185"/>
        <v>19.388800000000028</v>
      </c>
      <c r="CD151" s="36">
        <f t="shared" si="185"/>
        <v>18.78290000000003</v>
      </c>
      <c r="CE151" s="36">
        <f t="shared" si="185"/>
        <v>18.177000000000032</v>
      </c>
    </row>
    <row r="152" spans="2:83" s="207" customFormat="1" x14ac:dyDescent="0.25">
      <c r="B152" s="343"/>
      <c r="C152" s="227" t="s">
        <v>123</v>
      </c>
      <c r="E152" s="35"/>
      <c r="F152" s="64"/>
      <c r="G152" s="228"/>
      <c r="H152" s="229"/>
      <c r="I152" s="28"/>
      <c r="J152" s="28"/>
      <c r="K152" s="28"/>
      <c r="L152" s="28"/>
      <c r="M152" s="28"/>
      <c r="N152" s="28"/>
      <c r="O152" s="28"/>
      <c r="P152" s="28"/>
      <c r="Q152" s="28"/>
      <c r="R152" s="28"/>
      <c r="S152" s="28"/>
      <c r="T152" s="28"/>
      <c r="U152" s="28"/>
      <c r="V152" s="28"/>
      <c r="W152" s="36">
        <v>11.22</v>
      </c>
      <c r="X152" s="36">
        <v>11.500500000000002</v>
      </c>
      <c r="Y152" s="36">
        <v>11.79576315789474</v>
      </c>
      <c r="Z152" s="36">
        <v>12.091026315789478</v>
      </c>
      <c r="AA152" s="36">
        <v>12.386289473684215</v>
      </c>
      <c r="AB152" s="36">
        <v>12.681552631578954</v>
      </c>
      <c r="AC152" s="36">
        <v>12.976815789473692</v>
      </c>
      <c r="AD152" s="36">
        <v>13.27207894736843</v>
      </c>
      <c r="AE152" s="36">
        <v>13.567342105263167</v>
      </c>
      <c r="AF152" s="36">
        <v>13.862605263157906</v>
      </c>
      <c r="AG152" s="36">
        <v>14.157868421052644</v>
      </c>
      <c r="AH152" s="36">
        <v>14.453131578947382</v>
      </c>
      <c r="AI152" s="36">
        <v>14.748394736842119</v>
      </c>
      <c r="AJ152" s="36">
        <v>15.043657894736858</v>
      </c>
      <c r="AK152" s="36">
        <v>15.338921052631596</v>
      </c>
      <c r="AL152" s="36">
        <v>15.634184210526334</v>
      </c>
      <c r="AM152" s="36">
        <v>15.929447368421071</v>
      </c>
      <c r="AN152" s="36">
        <v>16.22471052631581</v>
      </c>
      <c r="AO152" s="36">
        <v>16.519973684210548</v>
      </c>
      <c r="AP152" s="36">
        <v>16.815236842105286</v>
      </c>
      <c r="AQ152" s="36">
        <v>17</v>
      </c>
      <c r="AR152" s="36">
        <v>16.55263157894737</v>
      </c>
      <c r="AS152" s="36">
        <v>16.105263157894736</v>
      </c>
      <c r="AT152" s="36">
        <v>15.657894736842104</v>
      </c>
      <c r="AU152" s="36">
        <v>15.210526315789473</v>
      </c>
      <c r="AV152" s="36">
        <v>14.763157894736841</v>
      </c>
      <c r="AW152" s="36">
        <v>14.315789473684207</v>
      </c>
      <c r="AX152" s="36">
        <v>13.868421052631575</v>
      </c>
      <c r="AY152" s="36">
        <v>13.421052631578943</v>
      </c>
      <c r="AZ152" s="36">
        <v>12.973684210526311</v>
      </c>
      <c r="BA152" s="36">
        <v>12.52631578947368</v>
      </c>
      <c r="BB152" s="36">
        <v>12.078947368421046</v>
      </c>
      <c r="BC152" s="36">
        <v>11.631578947368414</v>
      </c>
      <c r="BD152" s="36">
        <v>11.184210526315782</v>
      </c>
      <c r="BE152" s="36">
        <v>10.73684210526315</v>
      </c>
      <c r="BF152" s="36">
        <v>10.289473684210517</v>
      </c>
      <c r="BG152" s="36">
        <v>9.8421052631578849</v>
      </c>
      <c r="BH152" s="36">
        <v>9.3947368421052531</v>
      </c>
      <c r="BI152" s="36">
        <v>8.9473684210526212</v>
      </c>
      <c r="BJ152" s="36">
        <v>8.67</v>
      </c>
      <c r="BK152" s="36">
        <v>8.5</v>
      </c>
      <c r="BL152" s="36">
        <f t="shared" si="184"/>
        <v>8.33</v>
      </c>
      <c r="BM152" s="36">
        <f t="shared" si="184"/>
        <v>8.16</v>
      </c>
      <c r="BN152" s="36">
        <f t="shared" si="184"/>
        <v>7.99</v>
      </c>
      <c r="BO152" s="36">
        <f t="shared" si="184"/>
        <v>7.82</v>
      </c>
      <c r="BP152" s="36">
        <f t="shared" si="184"/>
        <v>7.65</v>
      </c>
      <c r="BQ152" s="36">
        <f t="shared" si="184"/>
        <v>7.48</v>
      </c>
      <c r="BR152" s="36">
        <f t="shared" si="184"/>
        <v>7.3100000000000005</v>
      </c>
      <c r="BS152" s="36">
        <f t="shared" si="184"/>
        <v>7.1400000000000006</v>
      </c>
      <c r="BT152" s="36">
        <f t="shared" si="184"/>
        <v>6.9700000000000006</v>
      </c>
      <c r="BU152" s="36">
        <f t="shared" si="184"/>
        <v>6.8000000000000007</v>
      </c>
      <c r="BV152" s="36">
        <f t="shared" si="185"/>
        <v>6.6300000000000008</v>
      </c>
      <c r="BW152" s="36">
        <f t="shared" si="185"/>
        <v>6.4600000000000009</v>
      </c>
      <c r="BX152" s="36">
        <f t="shared" si="185"/>
        <v>6.2900000000000009</v>
      </c>
      <c r="BY152" s="36">
        <f t="shared" si="185"/>
        <v>6.120000000000001</v>
      </c>
      <c r="BZ152" s="36">
        <f t="shared" si="185"/>
        <v>5.9500000000000011</v>
      </c>
      <c r="CA152" s="36">
        <f t="shared" si="185"/>
        <v>5.7800000000000011</v>
      </c>
      <c r="CB152" s="36">
        <f t="shared" si="185"/>
        <v>5.6100000000000012</v>
      </c>
      <c r="CC152" s="36">
        <f t="shared" si="185"/>
        <v>5.4400000000000013</v>
      </c>
      <c r="CD152" s="36">
        <f t="shared" si="185"/>
        <v>5.2700000000000014</v>
      </c>
      <c r="CE152" s="36">
        <f t="shared" si="185"/>
        <v>5.1000000000000014</v>
      </c>
    </row>
    <row r="153" spans="2:83" x14ac:dyDescent="0.25">
      <c r="B153" s="5"/>
      <c r="C153" s="3" t="s">
        <v>27</v>
      </c>
      <c r="E153" s="61"/>
      <c r="F153" s="220"/>
      <c r="G153" s="61"/>
      <c r="H153" s="220"/>
      <c r="I153" s="17"/>
      <c r="J153" s="17"/>
      <c r="K153" s="17"/>
      <c r="L153" s="17"/>
      <c r="M153" s="17"/>
      <c r="N153" s="17"/>
      <c r="O153" s="17"/>
      <c r="P153" s="17"/>
      <c r="Q153" s="17"/>
      <c r="R153" s="17"/>
      <c r="S153" s="17"/>
      <c r="T153" s="17"/>
      <c r="U153" s="17"/>
      <c r="V153" s="17"/>
      <c r="W153" s="31">
        <f ca="1">W128+W131+W138+W141+W145+W148+W149+W150+W151+W152</f>
        <v>190.77110696632408</v>
      </c>
      <c r="X153" s="31">
        <f t="shared" ref="X153:CE153" ca="1" si="186">X128+X131+X138+X141+X145+X148+X149+X150+X151+X152</f>
        <v>194.81063153120897</v>
      </c>
      <c r="Y153" s="31">
        <f t="shared" ca="1" si="186"/>
        <v>199.56611508343974</v>
      </c>
      <c r="Z153" s="31">
        <f t="shared" ca="1" si="186"/>
        <v>204.39967835518564</v>
      </c>
      <c r="AA153" s="31">
        <f t="shared" ca="1" si="186"/>
        <v>208.68444140881314</v>
      </c>
      <c r="AB153" s="31">
        <f t="shared" ca="1" si="186"/>
        <v>212.78932665136827</v>
      </c>
      <c r="AC153" s="31">
        <f t="shared" ca="1" si="186"/>
        <v>216.860504296735</v>
      </c>
      <c r="AD153" s="31">
        <f t="shared" ca="1" si="186"/>
        <v>221.13773116497615</v>
      </c>
      <c r="AE153" s="31">
        <f t="shared" ca="1" si="186"/>
        <v>225.67105605703321</v>
      </c>
      <c r="AF153" s="31">
        <f t="shared" ca="1" si="186"/>
        <v>231.32102577612639</v>
      </c>
      <c r="AG153" s="31">
        <f t="shared" ca="1" si="186"/>
        <v>237.61271222025582</v>
      </c>
      <c r="AH153" s="31">
        <f t="shared" ca="1" si="186"/>
        <v>243.91057938156354</v>
      </c>
      <c r="AI153" s="31">
        <f t="shared" ca="1" si="186"/>
        <v>249.50861496545829</v>
      </c>
      <c r="AJ153" s="31">
        <f t="shared" ca="1" si="186"/>
        <v>255.40883752529723</v>
      </c>
      <c r="AK153" s="31">
        <f t="shared" ca="1" si="186"/>
        <v>262.71416974127322</v>
      </c>
      <c r="AL153" s="31">
        <f t="shared" ca="1" si="186"/>
        <v>271.07938943363484</v>
      </c>
      <c r="AM153" s="31">
        <f t="shared" ca="1" si="186"/>
        <v>279.49350846591904</v>
      </c>
      <c r="AN153" s="31">
        <f t="shared" ca="1" si="186"/>
        <v>287.37020367756179</v>
      </c>
      <c r="AO153" s="31">
        <f t="shared" ca="1" si="186"/>
        <v>294.64975164995838</v>
      </c>
      <c r="AP153" s="31">
        <f t="shared" ca="1" si="186"/>
        <v>300.92935464285074</v>
      </c>
      <c r="AQ153" s="31">
        <f t="shared" ca="1" si="186"/>
        <v>306.04457116573622</v>
      </c>
      <c r="AR153" s="31">
        <f t="shared" ca="1" si="186"/>
        <v>305.19680806548718</v>
      </c>
      <c r="AS153" s="31">
        <f t="shared" ca="1" si="186"/>
        <v>299.26290409510557</v>
      </c>
      <c r="AT153" s="31">
        <f t="shared" ca="1" si="186"/>
        <v>289.61635349383954</v>
      </c>
      <c r="AU153" s="31">
        <f t="shared" si="186"/>
        <v>69.422631578947346</v>
      </c>
      <c r="AV153" s="31">
        <f t="shared" si="186"/>
        <v>67.380789473684203</v>
      </c>
      <c r="AW153" s="31">
        <f t="shared" si="186"/>
        <v>65.338947368421032</v>
      </c>
      <c r="AX153" s="31">
        <f t="shared" si="186"/>
        <v>63.297105263157874</v>
      </c>
      <c r="AY153" s="31">
        <f t="shared" si="186"/>
        <v>61.25526315789471</v>
      </c>
      <c r="AZ153" s="31">
        <f t="shared" si="186"/>
        <v>59.213421052631546</v>
      </c>
      <c r="BA153" s="31">
        <f t="shared" si="186"/>
        <v>57.171578947368388</v>
      </c>
      <c r="BB153" s="31">
        <f t="shared" si="186"/>
        <v>55.129736842105231</v>
      </c>
      <c r="BC153" s="31">
        <f t="shared" si="186"/>
        <v>53.087894736842074</v>
      </c>
      <c r="BD153" s="31">
        <f t="shared" si="186"/>
        <v>51.04605263157891</v>
      </c>
      <c r="BE153" s="31">
        <f t="shared" si="186"/>
        <v>49.004210526315745</v>
      </c>
      <c r="BF153" s="31">
        <f t="shared" si="186"/>
        <v>46.962368421052588</v>
      </c>
      <c r="BG153" s="31">
        <f t="shared" si="186"/>
        <v>44.920526315789424</v>
      </c>
      <c r="BH153" s="31">
        <f t="shared" si="186"/>
        <v>42.878684210526266</v>
      </c>
      <c r="BI153" s="31">
        <f t="shared" si="186"/>
        <v>40.836842105263102</v>
      </c>
      <c r="BJ153" s="31">
        <f t="shared" si="186"/>
        <v>39.570899999999995</v>
      </c>
      <c r="BK153" s="31">
        <f t="shared" si="186"/>
        <v>38.795000000000002</v>
      </c>
      <c r="BL153" s="31">
        <f t="shared" si="186"/>
        <v>38.019100000000002</v>
      </c>
      <c r="BM153" s="31">
        <f t="shared" si="186"/>
        <v>37.243200000000002</v>
      </c>
      <c r="BN153" s="31">
        <f t="shared" si="186"/>
        <v>36.467300000000002</v>
      </c>
      <c r="BO153" s="31">
        <f t="shared" si="186"/>
        <v>35.691400000000002</v>
      </c>
      <c r="BP153" s="31">
        <f t="shared" si="186"/>
        <v>34.915500000000009</v>
      </c>
      <c r="BQ153" s="31">
        <f t="shared" si="186"/>
        <v>34.139600000000009</v>
      </c>
      <c r="BR153" s="31">
        <f t="shared" si="186"/>
        <v>33.363700000000009</v>
      </c>
      <c r="BS153" s="31">
        <f t="shared" si="186"/>
        <v>32.587800000000016</v>
      </c>
      <c r="BT153" s="31">
        <f t="shared" si="186"/>
        <v>31.811900000000016</v>
      </c>
      <c r="BU153" s="31">
        <f t="shared" si="186"/>
        <v>31.036000000000016</v>
      </c>
      <c r="BV153" s="31">
        <f t="shared" si="186"/>
        <v>30.260100000000016</v>
      </c>
      <c r="BW153" s="31">
        <f t="shared" si="186"/>
        <v>29.484200000000019</v>
      </c>
      <c r="BX153" s="31">
        <f t="shared" si="186"/>
        <v>28.708300000000023</v>
      </c>
      <c r="BY153" s="31">
        <f t="shared" si="186"/>
        <v>27.932400000000023</v>
      </c>
      <c r="BZ153" s="31">
        <f t="shared" si="186"/>
        <v>27.156500000000023</v>
      </c>
      <c r="CA153" s="31">
        <f t="shared" si="186"/>
        <v>26.380600000000026</v>
      </c>
      <c r="CB153" s="31">
        <f t="shared" si="186"/>
        <v>25.60470000000003</v>
      </c>
      <c r="CC153" s="31">
        <f t="shared" si="186"/>
        <v>24.82880000000003</v>
      </c>
      <c r="CD153" s="31">
        <f t="shared" si="186"/>
        <v>24.052900000000029</v>
      </c>
      <c r="CE153" s="31">
        <f t="shared" si="186"/>
        <v>23.277000000000033</v>
      </c>
    </row>
    <row r="155" spans="2:83" x14ac:dyDescent="0.25">
      <c r="AK155" s="174" t="s">
        <v>93</v>
      </c>
      <c r="AN155" s="174"/>
      <c r="AO155" s="174"/>
      <c r="AP155" s="174"/>
      <c r="AQ155" s="174"/>
      <c r="AR155" s="174"/>
      <c r="AS155" s="174"/>
      <c r="AT155" s="174"/>
      <c r="AU155" s="174"/>
      <c r="AV155" s="174"/>
      <c r="AW155" s="174"/>
      <c r="AX155" s="174"/>
      <c r="AY155" s="174"/>
      <c r="AZ155" s="174"/>
    </row>
    <row r="156" spans="2:83" x14ac:dyDescent="0.25">
      <c r="AM156" s="337" t="s">
        <v>95</v>
      </c>
      <c r="AN156" s="337"/>
      <c r="AO156" s="182" t="s">
        <v>41</v>
      </c>
      <c r="AP156" s="217">
        <v>2009</v>
      </c>
      <c r="AQ156" s="80">
        <v>2010</v>
      </c>
      <c r="AR156" s="80">
        <v>2011</v>
      </c>
      <c r="AS156" s="80">
        <v>2012</v>
      </c>
      <c r="AT156" s="80">
        <v>2013</v>
      </c>
      <c r="AU156" s="80">
        <v>2014</v>
      </c>
      <c r="AV156" s="80">
        <v>2015</v>
      </c>
      <c r="AW156" s="80">
        <v>2016</v>
      </c>
      <c r="AX156" s="80">
        <v>2017</v>
      </c>
      <c r="AY156" s="80">
        <v>2018</v>
      </c>
      <c r="AZ156" s="80">
        <v>2019</v>
      </c>
      <c r="BA156" s="80">
        <v>2020</v>
      </c>
      <c r="BB156" s="80">
        <v>2021</v>
      </c>
      <c r="BC156" s="80">
        <v>2022</v>
      </c>
      <c r="BD156" s="80">
        <v>2023</v>
      </c>
      <c r="BE156" s="80">
        <v>2024</v>
      </c>
      <c r="BF156" s="80">
        <v>2025</v>
      </c>
      <c r="BG156" s="80">
        <f t="shared" ref="BG156:CE156" si="187">BF156+1</f>
        <v>2026</v>
      </c>
      <c r="BH156" s="80">
        <f t="shared" si="187"/>
        <v>2027</v>
      </c>
      <c r="BI156" s="80">
        <f t="shared" si="187"/>
        <v>2028</v>
      </c>
      <c r="BJ156" s="80">
        <f t="shared" si="187"/>
        <v>2029</v>
      </c>
      <c r="BK156" s="80">
        <f t="shared" si="187"/>
        <v>2030</v>
      </c>
      <c r="BL156" s="80">
        <f t="shared" si="187"/>
        <v>2031</v>
      </c>
      <c r="BM156" s="80">
        <f t="shared" si="187"/>
        <v>2032</v>
      </c>
      <c r="BN156" s="80">
        <f t="shared" si="187"/>
        <v>2033</v>
      </c>
      <c r="BO156" s="80">
        <f t="shared" si="187"/>
        <v>2034</v>
      </c>
      <c r="BP156" s="80">
        <f t="shared" si="187"/>
        <v>2035</v>
      </c>
      <c r="BQ156" s="80">
        <f t="shared" si="187"/>
        <v>2036</v>
      </c>
      <c r="BR156" s="80">
        <f t="shared" si="187"/>
        <v>2037</v>
      </c>
      <c r="BS156" s="80">
        <f t="shared" si="187"/>
        <v>2038</v>
      </c>
      <c r="BT156" s="80">
        <f t="shared" si="187"/>
        <v>2039</v>
      </c>
      <c r="BU156" s="80">
        <f t="shared" si="187"/>
        <v>2040</v>
      </c>
      <c r="BV156" s="80">
        <f t="shared" si="187"/>
        <v>2041</v>
      </c>
      <c r="BW156" s="80">
        <f t="shared" si="187"/>
        <v>2042</v>
      </c>
      <c r="BX156" s="80">
        <f t="shared" si="187"/>
        <v>2043</v>
      </c>
      <c r="BY156" s="80">
        <f t="shared" si="187"/>
        <v>2044</v>
      </c>
      <c r="BZ156" s="80">
        <f t="shared" si="187"/>
        <v>2045</v>
      </c>
      <c r="CA156" s="80">
        <f t="shared" si="187"/>
        <v>2046</v>
      </c>
      <c r="CB156" s="80">
        <f t="shared" si="187"/>
        <v>2047</v>
      </c>
      <c r="CC156" s="80">
        <f t="shared" si="187"/>
        <v>2048</v>
      </c>
      <c r="CD156" s="80">
        <f t="shared" si="187"/>
        <v>2049</v>
      </c>
      <c r="CE156" s="80">
        <f t="shared" si="187"/>
        <v>2050</v>
      </c>
    </row>
    <row r="157" spans="2:83" x14ac:dyDescent="0.25">
      <c r="AM157" s="13" t="s">
        <v>5</v>
      </c>
      <c r="AN157" s="13" t="s">
        <v>94</v>
      </c>
      <c r="AO157" s="182" t="s">
        <v>35</v>
      </c>
      <c r="AP157" s="68">
        <f>'Life&amp;Use'!E78</f>
        <v>24</v>
      </c>
      <c r="AQ157" s="68">
        <f>'Life&amp;Use'!F78</f>
        <v>20</v>
      </c>
      <c r="AR157" s="68">
        <f ca="1">'Life&amp;Use'!G78</f>
        <v>15</v>
      </c>
      <c r="AS157" s="68">
        <f ca="1">'Life&amp;Use'!H78</f>
        <v>11.329343687402664</v>
      </c>
      <c r="AT157" s="68">
        <f ca="1">'Life&amp;Use'!I78</f>
        <v>8.080678767256515</v>
      </c>
      <c r="AU157" s="68">
        <f>'Life&amp;Use'!J78</f>
        <v>0</v>
      </c>
      <c r="AV157" s="68">
        <f>'Life&amp;Use'!K78</f>
        <v>0</v>
      </c>
      <c r="AW157" s="68">
        <f>'Life&amp;Use'!L78</f>
        <v>0</v>
      </c>
      <c r="AX157" s="68">
        <f>'Life&amp;Use'!M78</f>
        <v>0</v>
      </c>
      <c r="AY157" s="68">
        <f>'Life&amp;Use'!N78</f>
        <v>0</v>
      </c>
      <c r="AZ157" s="68">
        <f>'Life&amp;Use'!O78</f>
        <v>0</v>
      </c>
      <c r="BA157" s="68">
        <f>'Life&amp;Use'!P78</f>
        <v>0</v>
      </c>
      <c r="BB157" s="68">
        <f>'Life&amp;Use'!Q78</f>
        <v>0</v>
      </c>
      <c r="BC157" s="68">
        <f>'Life&amp;Use'!R78</f>
        <v>0</v>
      </c>
      <c r="BD157" s="68">
        <f>'Life&amp;Use'!S78</f>
        <v>0</v>
      </c>
      <c r="BE157" s="68">
        <f>'Life&amp;Use'!T78</f>
        <v>0</v>
      </c>
      <c r="BF157" s="68">
        <f>'Life&amp;Use'!U78</f>
        <v>0</v>
      </c>
      <c r="BG157" s="68">
        <f>'Life&amp;Use'!V78</f>
        <v>0</v>
      </c>
      <c r="BH157" s="68">
        <f>'Life&amp;Use'!W78</f>
        <v>0</v>
      </c>
      <c r="BI157" s="68">
        <f>'Life&amp;Use'!X78</f>
        <v>0</v>
      </c>
      <c r="BJ157" s="68">
        <f>'Life&amp;Use'!Y78</f>
        <v>0</v>
      </c>
      <c r="BK157" s="68">
        <f>'Life&amp;Use'!Z78</f>
        <v>0</v>
      </c>
      <c r="BL157" s="68">
        <f>'Life&amp;Use'!AA78</f>
        <v>0</v>
      </c>
      <c r="BM157" s="68">
        <f>'Life&amp;Use'!AB78</f>
        <v>0</v>
      </c>
      <c r="BN157" s="68">
        <f>'Life&amp;Use'!AC78</f>
        <v>0</v>
      </c>
      <c r="BO157" s="68">
        <f>'Life&amp;Use'!AD78</f>
        <v>0</v>
      </c>
      <c r="BP157" s="68">
        <f>'Life&amp;Use'!AE78</f>
        <v>0</v>
      </c>
      <c r="BQ157" s="68">
        <f>'Life&amp;Use'!AF78</f>
        <v>0</v>
      </c>
      <c r="BR157" s="68">
        <f>'Life&amp;Use'!AG78</f>
        <v>0</v>
      </c>
      <c r="BS157" s="68">
        <f>'Life&amp;Use'!AH78</f>
        <v>0</v>
      </c>
      <c r="BT157" s="68">
        <f>'Life&amp;Use'!AI78</f>
        <v>0</v>
      </c>
      <c r="BU157" s="68">
        <f>'Life&amp;Use'!AJ78</f>
        <v>0</v>
      </c>
      <c r="BV157" s="68">
        <f>'Life&amp;Use'!AK78</f>
        <v>0</v>
      </c>
      <c r="BW157" s="68">
        <f>'Life&amp;Use'!AL78</f>
        <v>0</v>
      </c>
      <c r="BX157" s="68">
        <f>'Life&amp;Use'!AM78</f>
        <v>0</v>
      </c>
      <c r="BY157" s="68">
        <f>'Life&amp;Use'!AN78</f>
        <v>0</v>
      </c>
      <c r="BZ157" s="68">
        <f>'Life&amp;Use'!AO78</f>
        <v>0</v>
      </c>
      <c r="CA157" s="68">
        <f>'Life&amp;Use'!AP78</f>
        <v>0</v>
      </c>
      <c r="CB157" s="68">
        <f>'Life&amp;Use'!AQ78</f>
        <v>0</v>
      </c>
      <c r="CC157" s="68">
        <f>'Life&amp;Use'!AR78</f>
        <v>0</v>
      </c>
      <c r="CD157" s="68">
        <f>'Life&amp;Use'!AS78</f>
        <v>0</v>
      </c>
      <c r="CE157" s="68">
        <f>'Life&amp;Use'!AT78</f>
        <v>0</v>
      </c>
    </row>
    <row r="158" spans="2:83" x14ac:dyDescent="0.25">
      <c r="AM158" s="13" t="s">
        <v>5</v>
      </c>
      <c r="AN158" s="13" t="s">
        <v>68</v>
      </c>
      <c r="AO158" s="182" t="s">
        <v>35</v>
      </c>
      <c r="AP158" s="68">
        <f>'Life&amp;Use'!E66</f>
        <v>72</v>
      </c>
      <c r="AQ158" s="68">
        <f>'Life&amp;Use'!F66</f>
        <v>60</v>
      </c>
      <c r="AR158" s="68">
        <f ca="1">'Life&amp;Use'!G66</f>
        <v>45</v>
      </c>
      <c r="AS158" s="68">
        <f ca="1">'Life&amp;Use'!H66</f>
        <v>36.375798639442287</v>
      </c>
      <c r="AT158" s="68">
        <f ca="1">'Life&amp;Use'!I66</f>
        <v>23.576755115721586</v>
      </c>
      <c r="AU158" s="68">
        <f>'Life&amp;Use'!J66</f>
        <v>0</v>
      </c>
      <c r="AV158" s="68">
        <f>'Life&amp;Use'!K66</f>
        <v>0</v>
      </c>
      <c r="AW158" s="68">
        <f>'Life&amp;Use'!L66</f>
        <v>0</v>
      </c>
      <c r="AX158" s="68">
        <f>'Life&amp;Use'!M66</f>
        <v>0</v>
      </c>
      <c r="AY158" s="68">
        <f>'Life&amp;Use'!N66</f>
        <v>0</v>
      </c>
      <c r="AZ158" s="68">
        <f>'Life&amp;Use'!O66</f>
        <v>0</v>
      </c>
      <c r="BA158" s="68">
        <f>'Life&amp;Use'!P66</f>
        <v>0</v>
      </c>
      <c r="BB158" s="68">
        <f>'Life&amp;Use'!Q66</f>
        <v>0</v>
      </c>
      <c r="BC158" s="68">
        <f>'Life&amp;Use'!R66</f>
        <v>0</v>
      </c>
      <c r="BD158" s="68">
        <f>'Life&amp;Use'!S66</f>
        <v>0</v>
      </c>
      <c r="BE158" s="68">
        <f>'Life&amp;Use'!T66</f>
        <v>0</v>
      </c>
      <c r="BF158" s="68">
        <f>'Life&amp;Use'!U66</f>
        <v>0</v>
      </c>
      <c r="BG158" s="68">
        <f>'Life&amp;Use'!V66</f>
        <v>0</v>
      </c>
      <c r="BH158" s="68">
        <f>'Life&amp;Use'!W66</f>
        <v>0</v>
      </c>
      <c r="BI158" s="68">
        <f>'Life&amp;Use'!X66</f>
        <v>0</v>
      </c>
      <c r="BJ158" s="68">
        <f>'Life&amp;Use'!Y66</f>
        <v>0</v>
      </c>
      <c r="BK158" s="68">
        <f>'Life&amp;Use'!Z66</f>
        <v>0</v>
      </c>
      <c r="BL158" s="68">
        <f>'Life&amp;Use'!AA66</f>
        <v>0</v>
      </c>
      <c r="BM158" s="68">
        <f>'Life&amp;Use'!AB66</f>
        <v>0</v>
      </c>
      <c r="BN158" s="68">
        <f>'Life&amp;Use'!AC66</f>
        <v>0</v>
      </c>
      <c r="BO158" s="68">
        <f>'Life&amp;Use'!AD66</f>
        <v>0</v>
      </c>
      <c r="BP158" s="68">
        <f>'Life&amp;Use'!AE66</f>
        <v>0</v>
      </c>
      <c r="BQ158" s="68">
        <f>'Life&amp;Use'!AF66</f>
        <v>0</v>
      </c>
      <c r="BR158" s="68">
        <f>'Life&amp;Use'!AG66</f>
        <v>0</v>
      </c>
      <c r="BS158" s="68">
        <f>'Life&amp;Use'!AH66</f>
        <v>0</v>
      </c>
      <c r="BT158" s="68">
        <f>'Life&amp;Use'!AI66</f>
        <v>0</v>
      </c>
      <c r="BU158" s="68">
        <f>'Life&amp;Use'!AJ66</f>
        <v>0</v>
      </c>
      <c r="BV158" s="68">
        <f>'Life&amp;Use'!AK66</f>
        <v>0</v>
      </c>
      <c r="BW158" s="68">
        <f>'Life&amp;Use'!AL66</f>
        <v>0</v>
      </c>
      <c r="BX158" s="68">
        <f>'Life&amp;Use'!AM66</f>
        <v>0</v>
      </c>
      <c r="BY158" s="68">
        <f>'Life&amp;Use'!AN66</f>
        <v>0</v>
      </c>
      <c r="BZ158" s="68">
        <f>'Life&amp;Use'!AO66</f>
        <v>0</v>
      </c>
      <c r="CA158" s="68">
        <f>'Life&amp;Use'!AP66</f>
        <v>0</v>
      </c>
      <c r="CB158" s="68">
        <f>'Life&amp;Use'!AQ66</f>
        <v>0</v>
      </c>
      <c r="CC158" s="68">
        <f>'Life&amp;Use'!AR66</f>
        <v>0</v>
      </c>
      <c r="CD158" s="68">
        <f>'Life&amp;Use'!AS66</f>
        <v>0</v>
      </c>
      <c r="CE158" s="68">
        <f>'Life&amp;Use'!AT66</f>
        <v>0</v>
      </c>
    </row>
    <row r="161" spans="3:31" x14ac:dyDescent="0.25">
      <c r="G161" s="174"/>
      <c r="I161" s="4"/>
      <c r="J161" s="4"/>
      <c r="K161" s="4"/>
      <c r="L161" s="4"/>
      <c r="M161" s="4"/>
      <c r="N161" s="4"/>
      <c r="O161" s="4"/>
      <c r="P161" s="4"/>
      <c r="Q161" s="4"/>
      <c r="R161" s="4"/>
      <c r="S161" s="4"/>
      <c r="T161" s="4"/>
      <c r="U161" s="4"/>
      <c r="V161" s="4"/>
      <c r="W161" s="315" t="s">
        <v>167</v>
      </c>
      <c r="X161" s="316"/>
      <c r="Y161" s="317"/>
      <c r="Z161" s="13"/>
      <c r="AA161" s="305" t="s">
        <v>168</v>
      </c>
      <c r="AB161" s="305"/>
      <c r="AC161" s="305"/>
    </row>
    <row r="162" spans="3:31" ht="51" customHeight="1" x14ac:dyDescent="0.25">
      <c r="C162" s="259"/>
      <c r="G162" s="174"/>
      <c r="I162" s="4"/>
      <c r="J162" s="4"/>
      <c r="K162" s="4"/>
      <c r="L162" s="4"/>
      <c r="M162" s="4"/>
      <c r="N162" s="4"/>
      <c r="O162" s="4"/>
      <c r="P162" s="4"/>
      <c r="Q162" s="4"/>
      <c r="R162" s="4"/>
      <c r="S162" s="4"/>
      <c r="T162" s="4"/>
      <c r="U162" s="4"/>
      <c r="V162" s="4"/>
      <c r="W162" s="269" t="s">
        <v>124</v>
      </c>
      <c r="X162" s="270" t="s">
        <v>63</v>
      </c>
      <c r="Y162" s="273" t="s">
        <v>166</v>
      </c>
      <c r="Z162" s="13"/>
      <c r="AA162" s="269" t="s">
        <v>124</v>
      </c>
      <c r="AB162" s="270" t="s">
        <v>63</v>
      </c>
      <c r="AC162" s="273" t="s">
        <v>166</v>
      </c>
    </row>
    <row r="163" spans="3:31" x14ac:dyDescent="0.25">
      <c r="C163" s="331" t="s">
        <v>315</v>
      </c>
      <c r="G163" s="13" t="s">
        <v>0</v>
      </c>
      <c r="I163" s="13"/>
      <c r="J163" s="4"/>
      <c r="K163" s="4"/>
      <c r="L163" s="4"/>
      <c r="M163" s="4"/>
      <c r="N163" s="4"/>
      <c r="O163" s="4"/>
      <c r="P163" s="4"/>
      <c r="Q163" s="4"/>
      <c r="R163" s="4"/>
      <c r="S163" s="4"/>
      <c r="T163" s="4"/>
      <c r="U163" s="4"/>
      <c r="V163" s="4"/>
      <c r="W163" s="262">
        <f ca="1">AO5/(AO15-AO12-AO11)</f>
        <v>0.38286937127953991</v>
      </c>
      <c r="X163" s="264">
        <f ca="1">AO78/AO101</f>
        <v>6.5673825129656721E-2</v>
      </c>
      <c r="Y163" s="266">
        <f ca="1">AO128/(AO153-AO151-AO152)</f>
        <v>0.53762332840913885</v>
      </c>
      <c r="Z163" s="13"/>
      <c r="AA163" s="262">
        <f ca="1">AT5/(AT15-AT12-AT11)</f>
        <v>0.4334870594157183</v>
      </c>
      <c r="AB163" s="264">
        <f ca="1">AT78/AT101</f>
        <v>7.9746912329359251E-2</v>
      </c>
      <c r="AC163" s="266">
        <f ca="1">AT128/(AT153-AT151-AT152)</f>
        <v>0.58382843967621467</v>
      </c>
    </row>
    <row r="164" spans="3:31" x14ac:dyDescent="0.25">
      <c r="C164" s="331"/>
      <c r="G164" s="13" t="s">
        <v>1</v>
      </c>
      <c r="I164" s="13"/>
      <c r="J164" s="4"/>
      <c r="K164" s="4"/>
      <c r="L164" s="4"/>
      <c r="M164" s="4"/>
      <c r="N164" s="4"/>
      <c r="O164" s="4"/>
      <c r="P164" s="4"/>
      <c r="Q164" s="4"/>
      <c r="R164" s="4"/>
      <c r="S164" s="4"/>
      <c r="T164" s="4"/>
      <c r="U164" s="4"/>
      <c r="V164" s="4"/>
      <c r="W164" s="262">
        <f ca="1">AO6/(AO15-AO12-AO11)</f>
        <v>5.6977200705477869E-2</v>
      </c>
      <c r="X164" s="264">
        <f ca="1">AO81/AO101</f>
        <v>7.9484127527188489E-2</v>
      </c>
      <c r="Y164" s="266">
        <f ca="1">AO131/(AO153-AO151-AO152)</f>
        <v>4.5996479094588039E-2</v>
      </c>
      <c r="Z164" s="13"/>
      <c r="AA164" s="262">
        <f ca="1">AT6/(AT15-AT12-AT11)</f>
        <v>8.9330334973520248E-2</v>
      </c>
      <c r="AB164" s="264">
        <f ca="1">AT81/AT101</f>
        <v>0.14470520201160134</v>
      </c>
      <c r="AC164" s="266">
        <f ca="1">AT131/(AT153-AT151-AT152)</f>
        <v>6.5795731929964255E-2</v>
      </c>
    </row>
    <row r="165" spans="3:31" x14ac:dyDescent="0.25">
      <c r="C165" s="331"/>
      <c r="G165" s="13" t="s">
        <v>305</v>
      </c>
      <c r="I165" s="13"/>
      <c r="J165" s="4"/>
      <c r="K165" s="4"/>
      <c r="L165" s="4"/>
      <c r="M165" s="4"/>
      <c r="N165" s="4"/>
      <c r="O165" s="4"/>
      <c r="P165" s="4"/>
      <c r="Q165" s="4"/>
      <c r="R165" s="4"/>
      <c r="S165" s="4"/>
      <c r="T165" s="4"/>
      <c r="U165" s="4"/>
      <c r="V165" s="4"/>
      <c r="W165" s="262">
        <f ca="1">(AO7+AO14)/(AO15-AO12-AO11)</f>
        <v>0.11842978954552968</v>
      </c>
      <c r="X165" s="264">
        <f ca="1">(AO88+AO100)/AO101</f>
        <v>0.28893803498775172</v>
      </c>
      <c r="Y165" s="266">
        <f ca="1">(AO138+AO150)/(AO153-AO151-AO152)</f>
        <v>3.5241907415115757E-2</v>
      </c>
      <c r="Z165" s="13"/>
      <c r="AA165" s="262">
        <f ca="1">(AT7+AT14)/(AT15-AT12-AT11)</f>
        <v>0.18475749757417478</v>
      </c>
      <c r="AB165" s="264">
        <f ca="1">(AT88+AT100)/AT101</f>
        <v>0.51141793496836474</v>
      </c>
      <c r="AC165" s="266">
        <f ca="1">(AT138+AT150)/(AT153-AT151-AT152)</f>
        <v>4.5925133086152578E-2</v>
      </c>
      <c r="AE165" s="4" t="s">
        <v>174</v>
      </c>
    </row>
    <row r="166" spans="3:31" x14ac:dyDescent="0.25">
      <c r="C166" s="331"/>
      <c r="G166" s="13" t="s">
        <v>3</v>
      </c>
      <c r="I166" s="13"/>
      <c r="J166" s="4"/>
      <c r="K166" s="4"/>
      <c r="L166" s="4"/>
      <c r="M166" s="4"/>
      <c r="N166" s="4"/>
      <c r="O166" s="4"/>
      <c r="P166" s="4"/>
      <c r="Q166" s="4"/>
      <c r="R166" s="4"/>
      <c r="S166" s="4"/>
      <c r="T166" s="4"/>
      <c r="U166" s="4"/>
      <c r="V166" s="4"/>
      <c r="W166" s="262">
        <f ca="1">(AO8+AO13)/(AO15-AO12-AO11)</f>
        <v>0.23195247759285903</v>
      </c>
      <c r="X166" s="264">
        <f ca="1">(AO91+AO99)/AO101</f>
        <v>0.565904012355403</v>
      </c>
      <c r="Y166" s="266">
        <f ca="1">(AO141+AO149)/(AO153-AO151-AO152)</f>
        <v>6.9023577356705751E-2</v>
      </c>
      <c r="Z166" s="13"/>
      <c r="AA166" s="262">
        <f ca="1">(AT8+AT13)/(AT15-AT12-AT11)</f>
        <v>8.547418230939284E-2</v>
      </c>
      <c r="AB166" s="264">
        <f ca="1">(AT91+AT99)/AT101</f>
        <v>0.25717788282264942</v>
      </c>
      <c r="AC166" s="266">
        <f ca="1">(AT141+AT149)/(AT153-AT151-AT152)</f>
        <v>1.2499227265073716E-2</v>
      </c>
      <c r="AE166" s="4" t="s">
        <v>173</v>
      </c>
    </row>
    <row r="167" spans="3:31" x14ac:dyDescent="0.25">
      <c r="C167" s="331"/>
      <c r="G167" s="13" t="s">
        <v>4</v>
      </c>
      <c r="I167" s="13"/>
      <c r="J167" s="4"/>
      <c r="K167" s="4"/>
      <c r="L167" s="4"/>
      <c r="M167" s="4"/>
      <c r="N167" s="4"/>
      <c r="O167" s="4"/>
      <c r="P167" s="4"/>
      <c r="Q167" s="4"/>
      <c r="R167" s="4"/>
      <c r="S167" s="4"/>
      <c r="T167" s="4"/>
      <c r="U167" s="4"/>
      <c r="V167" s="4"/>
      <c r="W167" s="262">
        <f ca="1">AO9/(AO15-AO12-AO11)</f>
        <v>0.20977116087659345</v>
      </c>
      <c r="X167" s="264">
        <f ca="1">AO95/AO101</f>
        <v>0</v>
      </c>
      <c r="Y167" s="266">
        <f ca="1">AO145/(AO153-AO151-AO152)</f>
        <v>0.3121147077244516</v>
      </c>
      <c r="Z167" s="13"/>
      <c r="AA167" s="262">
        <f ca="1">AT9/(AT15-AT12-AT11)</f>
        <v>0.20367255453938823</v>
      </c>
      <c r="AB167" s="264">
        <f ca="1">AT95/AT101</f>
        <v>0</v>
      </c>
      <c r="AC167" s="266">
        <f ca="1">AT145/(AT153-AT151-AT152)</f>
        <v>0.29023443682174471</v>
      </c>
      <c r="AE167" s="4" t="s">
        <v>316</v>
      </c>
    </row>
    <row r="168" spans="3:31" ht="12.6" thickBot="1" x14ac:dyDescent="0.3">
      <c r="C168" s="331"/>
      <c r="G168" s="105" t="s">
        <v>5</v>
      </c>
      <c r="I168" s="13"/>
      <c r="J168" s="4"/>
      <c r="K168" s="4"/>
      <c r="L168" s="4"/>
      <c r="M168" s="4"/>
      <c r="N168" s="4"/>
      <c r="O168" s="4"/>
      <c r="P168" s="4"/>
      <c r="Q168" s="4"/>
      <c r="R168" s="4"/>
      <c r="S168" s="4"/>
      <c r="T168" s="4"/>
      <c r="U168" s="4"/>
      <c r="V168" s="4"/>
      <c r="W168" s="263">
        <f ca="1">AO10/(AO15-AO12-AO11)</f>
        <v>0</v>
      </c>
      <c r="X168" s="265">
        <f ca="1">AO98/AO101</f>
        <v>0</v>
      </c>
      <c r="Y168" s="267">
        <f ca="1">AO148/(AO153-AO151-AO152)</f>
        <v>0</v>
      </c>
      <c r="Z168" s="13"/>
      <c r="AA168" s="263">
        <f ca="1">AT10/(AT15-AT12-AT11)</f>
        <v>3.2783711878054873E-3</v>
      </c>
      <c r="AB168" s="265">
        <f ca="1">AT98/AT101</f>
        <v>6.9520678680252265E-3</v>
      </c>
      <c r="AC168" s="267">
        <f ca="1">AT148/(AT153-AT151-AT152)</f>
        <v>1.7170312208500175E-3</v>
      </c>
    </row>
    <row r="169" spans="3:31" hidden="1" x14ac:dyDescent="0.25">
      <c r="C169" s="259"/>
      <c r="G169" s="13" t="s">
        <v>27</v>
      </c>
      <c r="I169" s="13"/>
      <c r="J169" s="4"/>
      <c r="K169" s="4"/>
      <c r="L169" s="4"/>
      <c r="M169" s="4"/>
      <c r="N169" s="4"/>
      <c r="O169" s="4"/>
      <c r="P169" s="4"/>
      <c r="Q169" s="4"/>
      <c r="R169" s="4"/>
      <c r="S169" s="4"/>
      <c r="T169" s="4"/>
      <c r="U169" s="4"/>
      <c r="V169" s="4"/>
      <c r="W169" s="107">
        <f ca="1">SUM(W163:W168)</f>
        <v>0.99999999999999989</v>
      </c>
      <c r="X169" s="107">
        <f ca="1">SUM(X163:X168)</f>
        <v>1</v>
      </c>
      <c r="Y169" s="107">
        <f t="shared" ref="Y169" ca="1" si="188">SUM(Y163:Y168)</f>
        <v>1</v>
      </c>
      <c r="Z169" s="13"/>
      <c r="AA169" s="107">
        <f ca="1">SUM(AA163:AA168)</f>
        <v>1</v>
      </c>
      <c r="AB169" s="107">
        <f ca="1">SUM(AB163:AB168)</f>
        <v>1</v>
      </c>
      <c r="AC169" s="107">
        <f t="shared" ref="AC169" ca="1" si="189">SUM(AC163:AC168)</f>
        <v>0.99999999999999989</v>
      </c>
    </row>
  </sheetData>
  <mergeCells count="57">
    <mergeCell ref="AA161:AC161"/>
    <mergeCell ref="G2:G4"/>
    <mergeCell ref="H2:H4"/>
    <mergeCell ref="G20:G22"/>
    <mergeCell ref="H20:H22"/>
    <mergeCell ref="AM56:AN56"/>
    <mergeCell ref="W161:Y161"/>
    <mergeCell ref="B149:B150"/>
    <mergeCell ref="AM156:AN156"/>
    <mergeCell ref="G120:G122"/>
    <mergeCell ref="H120:H122"/>
    <mergeCell ref="G70:G72"/>
    <mergeCell ref="H70:H72"/>
    <mergeCell ref="B151:B152"/>
    <mergeCell ref="B123:B128"/>
    <mergeCell ref="B129:B131"/>
    <mergeCell ref="B132:B138"/>
    <mergeCell ref="B139:B141"/>
    <mergeCell ref="B142:B145"/>
    <mergeCell ref="B146:B148"/>
    <mergeCell ref="B99:B100"/>
    <mergeCell ref="AM104:AN104"/>
    <mergeCell ref="B120:C120"/>
    <mergeCell ref="E120:E122"/>
    <mergeCell ref="F120:F122"/>
    <mergeCell ref="B121:C121"/>
    <mergeCell ref="B122:C122"/>
    <mergeCell ref="F70:F72"/>
    <mergeCell ref="B71:C71"/>
    <mergeCell ref="B72:C72"/>
    <mergeCell ref="B51:B52"/>
    <mergeCell ref="B73:B78"/>
    <mergeCell ref="B42:B45"/>
    <mergeCell ref="B96:B98"/>
    <mergeCell ref="B49:B50"/>
    <mergeCell ref="B70:C70"/>
    <mergeCell ref="E70:E72"/>
    <mergeCell ref="B79:B81"/>
    <mergeCell ref="B82:B88"/>
    <mergeCell ref="B89:B91"/>
    <mergeCell ref="B92:B95"/>
    <mergeCell ref="C163:C168"/>
    <mergeCell ref="B46:B48"/>
    <mergeCell ref="B2:C2"/>
    <mergeCell ref="E2:E4"/>
    <mergeCell ref="F2:F4"/>
    <mergeCell ref="B3:C3"/>
    <mergeCell ref="B4:C4"/>
    <mergeCell ref="B20:C20"/>
    <mergeCell ref="E20:E22"/>
    <mergeCell ref="F20:F22"/>
    <mergeCell ref="B21:C21"/>
    <mergeCell ref="B22:C22"/>
    <mergeCell ref="B23:B28"/>
    <mergeCell ref="B29:B31"/>
    <mergeCell ref="B32:B38"/>
    <mergeCell ref="B39:B41"/>
  </mergeCells>
  <pageMargins left="0.7" right="0.7" top="0.75" bottom="0.75" header="0.3" footer="0.3"/>
  <pageSetup paperSize="9" scale="77" orientation="landscape" horizontalDpi="4294967293" r:id="rId1"/>
  <headerFooter>
    <oddHeader>&amp;C&amp;8MELISA v0</oddHeader>
    <oddFooter>&amp;C&amp;8VHK for EC, Jan. 2015&amp;R&amp;8&amp;P</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E165"/>
  <sheetViews>
    <sheetView view="pageLayout" topLeftCell="A2" zoomScaleNormal="90" workbookViewId="0">
      <selection activeCell="P5" sqref="P5"/>
    </sheetView>
  </sheetViews>
  <sheetFormatPr defaultRowHeight="12" x14ac:dyDescent="0.25"/>
  <cols>
    <col min="1" max="1" width="2.6640625" style="4" customWidth="1"/>
    <col min="2" max="2" width="3" style="50" customWidth="1"/>
    <col min="3" max="3" width="27" style="4" customWidth="1"/>
    <col min="4" max="4" width="1.77734375" style="4" customWidth="1"/>
    <col min="5" max="5" width="5.109375" style="4" customWidth="1"/>
    <col min="6" max="6" width="1.109375" style="4" customWidth="1"/>
    <col min="7" max="22" width="6.77734375" style="18" hidden="1" customWidth="1"/>
    <col min="23" max="46" width="5.21875" style="4" customWidth="1"/>
    <col min="47" max="83" width="6.77734375" style="4" hidden="1" customWidth="1"/>
    <col min="84" max="16384" width="8.88671875" style="4"/>
  </cols>
  <sheetData>
    <row r="1" spans="2:83" hidden="1" x14ac:dyDescent="0.25"/>
    <row r="2" spans="2:83" ht="12" customHeight="1" x14ac:dyDescent="0.25">
      <c r="B2" s="313" t="s">
        <v>169</v>
      </c>
      <c r="C2" s="314"/>
      <c r="E2" s="338"/>
      <c r="F2" s="336"/>
      <c r="G2" s="336"/>
      <c r="H2" s="336"/>
      <c r="I2" s="205"/>
      <c r="J2" s="205"/>
      <c r="K2" s="205"/>
      <c r="L2" s="205"/>
      <c r="M2" s="205"/>
      <c r="N2" s="205"/>
      <c r="O2" s="205"/>
      <c r="P2" s="205"/>
      <c r="Q2" s="205"/>
      <c r="R2" s="205"/>
      <c r="S2" s="205"/>
      <c r="T2" s="205"/>
      <c r="U2" s="205"/>
      <c r="V2" s="205"/>
      <c r="W2" s="80">
        <v>1990</v>
      </c>
      <c r="X2" s="80">
        <v>1991</v>
      </c>
      <c r="Y2" s="80">
        <v>1992</v>
      </c>
      <c r="Z2" s="80">
        <v>1993</v>
      </c>
      <c r="AA2" s="80">
        <v>1994</v>
      </c>
      <c r="AB2" s="80">
        <v>1995</v>
      </c>
      <c r="AC2" s="80">
        <v>1996</v>
      </c>
      <c r="AD2" s="80">
        <v>1997</v>
      </c>
      <c r="AE2" s="80">
        <v>1998</v>
      </c>
      <c r="AF2" s="80">
        <v>1999</v>
      </c>
      <c r="AG2" s="80">
        <v>2000</v>
      </c>
      <c r="AH2" s="80">
        <v>2001</v>
      </c>
      <c r="AI2" s="80">
        <v>2002</v>
      </c>
      <c r="AJ2" s="80">
        <v>2003</v>
      </c>
      <c r="AK2" s="80">
        <v>2004</v>
      </c>
      <c r="AL2" s="80">
        <v>2005</v>
      </c>
      <c r="AM2" s="80">
        <v>2006</v>
      </c>
      <c r="AN2" s="80">
        <v>2007</v>
      </c>
      <c r="AO2" s="80">
        <v>2008</v>
      </c>
      <c r="AP2" s="80">
        <v>2009</v>
      </c>
      <c r="AQ2" s="80">
        <v>2010</v>
      </c>
      <c r="AR2" s="80">
        <v>2011</v>
      </c>
      <c r="AS2" s="80">
        <v>2012</v>
      </c>
      <c r="AT2" s="80">
        <v>2013</v>
      </c>
      <c r="AU2" s="80">
        <v>2014</v>
      </c>
      <c r="AV2" s="80">
        <v>2015</v>
      </c>
      <c r="AW2" s="80">
        <v>2016</v>
      </c>
      <c r="AX2" s="80">
        <v>2017</v>
      </c>
      <c r="AY2" s="80">
        <v>2018</v>
      </c>
      <c r="AZ2" s="80">
        <v>2019</v>
      </c>
      <c r="BA2" s="80">
        <v>2020</v>
      </c>
      <c r="BB2" s="80">
        <v>2021</v>
      </c>
      <c r="BC2" s="80">
        <v>2022</v>
      </c>
      <c r="BD2" s="80">
        <v>2023</v>
      </c>
      <c r="BE2" s="80">
        <v>2024</v>
      </c>
      <c r="BF2" s="80">
        <v>2025</v>
      </c>
      <c r="BG2" s="80">
        <f t="shared" ref="BG2:CE2" si="0">BF2+1</f>
        <v>2026</v>
      </c>
      <c r="BH2" s="80">
        <f t="shared" si="0"/>
        <v>2027</v>
      </c>
      <c r="BI2" s="80">
        <f t="shared" si="0"/>
        <v>2028</v>
      </c>
      <c r="BJ2" s="80">
        <f t="shared" si="0"/>
        <v>2029</v>
      </c>
      <c r="BK2" s="80">
        <f t="shared" si="0"/>
        <v>2030</v>
      </c>
      <c r="BL2" s="80">
        <f t="shared" si="0"/>
        <v>2031</v>
      </c>
      <c r="BM2" s="80">
        <f t="shared" si="0"/>
        <v>2032</v>
      </c>
      <c r="BN2" s="80">
        <f t="shared" si="0"/>
        <v>2033</v>
      </c>
      <c r="BO2" s="80">
        <f t="shared" si="0"/>
        <v>2034</v>
      </c>
      <c r="BP2" s="80">
        <f t="shared" si="0"/>
        <v>2035</v>
      </c>
      <c r="BQ2" s="80">
        <f t="shared" si="0"/>
        <v>2036</v>
      </c>
      <c r="BR2" s="80">
        <f t="shared" si="0"/>
        <v>2037</v>
      </c>
      <c r="BS2" s="80">
        <f t="shared" si="0"/>
        <v>2038</v>
      </c>
      <c r="BT2" s="80">
        <f t="shared" si="0"/>
        <v>2039</v>
      </c>
      <c r="BU2" s="80">
        <f t="shared" si="0"/>
        <v>2040</v>
      </c>
      <c r="BV2" s="80">
        <f t="shared" si="0"/>
        <v>2041</v>
      </c>
      <c r="BW2" s="80">
        <f t="shared" si="0"/>
        <v>2042</v>
      </c>
      <c r="BX2" s="80">
        <f t="shared" si="0"/>
        <v>2043</v>
      </c>
      <c r="BY2" s="80">
        <f t="shared" si="0"/>
        <v>2044</v>
      </c>
      <c r="BZ2" s="80">
        <f t="shared" si="0"/>
        <v>2045</v>
      </c>
      <c r="CA2" s="80">
        <f t="shared" si="0"/>
        <v>2046</v>
      </c>
      <c r="CB2" s="80">
        <f t="shared" si="0"/>
        <v>2047</v>
      </c>
      <c r="CC2" s="80">
        <f t="shared" si="0"/>
        <v>2048</v>
      </c>
      <c r="CD2" s="80">
        <f t="shared" si="0"/>
        <v>2049</v>
      </c>
      <c r="CE2" s="80">
        <f t="shared" si="0"/>
        <v>2050</v>
      </c>
    </row>
    <row r="3" spans="2:83" s="56" customFormat="1" ht="10.8" customHeight="1" x14ac:dyDescent="0.25">
      <c r="B3" s="308" t="s">
        <v>86</v>
      </c>
      <c r="C3" s="309"/>
      <c r="E3" s="339"/>
      <c r="F3" s="336"/>
      <c r="G3" s="336"/>
      <c r="H3" s="336"/>
      <c r="I3" s="131"/>
      <c r="J3" s="131"/>
      <c r="K3" s="131"/>
      <c r="L3" s="131"/>
      <c r="M3" s="131"/>
      <c r="N3" s="131"/>
      <c r="O3" s="131"/>
      <c r="P3" s="131"/>
      <c r="Q3" s="131"/>
      <c r="R3" s="131"/>
      <c r="S3" s="131"/>
      <c r="T3" s="131"/>
      <c r="U3" s="131"/>
      <c r="V3" s="131"/>
    </row>
    <row r="4" spans="2:83" ht="10.8" customHeight="1" x14ac:dyDescent="0.25">
      <c r="B4" s="310" t="s">
        <v>319</v>
      </c>
      <c r="C4" s="311"/>
      <c r="E4" s="340"/>
      <c r="F4" s="336"/>
      <c r="G4" s="336"/>
      <c r="H4" s="336"/>
    </row>
    <row r="5" spans="2:83" x14ac:dyDescent="0.25">
      <c r="C5" s="13" t="str">
        <f>C28</f>
        <v>LFL (total)</v>
      </c>
      <c r="E5" s="34"/>
      <c r="F5" s="63"/>
      <c r="G5" s="63"/>
      <c r="H5" s="63"/>
      <c r="I5" s="16"/>
      <c r="J5" s="16"/>
      <c r="K5" s="16"/>
      <c r="L5" s="16"/>
      <c r="M5" s="16"/>
      <c r="N5" s="16"/>
      <c r="O5" s="16"/>
      <c r="P5" s="16"/>
      <c r="Q5" s="16"/>
      <c r="R5" s="16"/>
      <c r="S5" s="16"/>
      <c r="T5" s="16"/>
      <c r="U5" s="16"/>
      <c r="V5" s="16"/>
      <c r="W5" s="52">
        <f t="shared" ref="W5:CE5" si="1">W28</f>
        <v>2282.9324334596995</v>
      </c>
      <c r="X5" s="52">
        <f t="shared" si="1"/>
        <v>2256.9795032795996</v>
      </c>
      <c r="Y5" s="52">
        <f t="shared" si="1"/>
        <v>2266.8633049193995</v>
      </c>
      <c r="Z5" s="52">
        <f t="shared" si="1"/>
        <v>2276.7471065591999</v>
      </c>
      <c r="AA5" s="52">
        <f t="shared" si="1"/>
        <v>2301.9355933398001</v>
      </c>
      <c r="AB5" s="52">
        <f t="shared" si="1"/>
        <v>2342.4287652611993</v>
      </c>
      <c r="AC5" s="52">
        <f t="shared" si="1"/>
        <v>2398.2266223233996</v>
      </c>
      <c r="AD5" s="52">
        <f t="shared" si="1"/>
        <v>2454.0244793855995</v>
      </c>
      <c r="AE5" s="52">
        <f t="shared" si="1"/>
        <v>2509.8223364477994</v>
      </c>
      <c r="AF5" s="52">
        <f t="shared" si="1"/>
        <v>2613.7788095825999</v>
      </c>
      <c r="AG5" s="52">
        <f t="shared" si="1"/>
        <v>2691.8033313599999</v>
      </c>
      <c r="AH5" s="52">
        <f t="shared" si="1"/>
        <v>2752.7058375299998</v>
      </c>
      <c r="AI5" s="52">
        <f t="shared" si="1"/>
        <v>2785.5525366899992</v>
      </c>
      <c r="AJ5" s="52">
        <f t="shared" si="1"/>
        <v>2918.4374924099993</v>
      </c>
      <c r="AK5" s="52">
        <f t="shared" si="1"/>
        <v>3060.4986224374361</v>
      </c>
      <c r="AL5" s="52">
        <f t="shared" si="1"/>
        <v>3174.5111021023072</v>
      </c>
      <c r="AM5" s="52">
        <f t="shared" si="1"/>
        <v>3206.4714352646151</v>
      </c>
      <c r="AN5" s="52">
        <f t="shared" si="1"/>
        <v>3238.4317684269231</v>
      </c>
      <c r="AO5" s="52">
        <f t="shared" si="1"/>
        <v>3270.3921015892311</v>
      </c>
      <c r="AP5" s="52">
        <f t="shared" si="1"/>
        <v>3255.5741528982226</v>
      </c>
      <c r="AQ5" s="52">
        <f t="shared" si="1"/>
        <v>3277.4576081148193</v>
      </c>
      <c r="AR5" s="52">
        <f t="shared" si="1"/>
        <v>3249.2142066423594</v>
      </c>
      <c r="AS5" s="52">
        <f t="shared" si="1"/>
        <v>3114.8807721510589</v>
      </c>
      <c r="AT5" s="52">
        <f t="shared" si="1"/>
        <v>2881.003762294527</v>
      </c>
      <c r="AU5" s="52">
        <f t="shared" si="1"/>
        <v>0</v>
      </c>
      <c r="AV5" s="52">
        <f t="shared" si="1"/>
        <v>0</v>
      </c>
      <c r="AW5" s="52">
        <f t="shared" si="1"/>
        <v>0</v>
      </c>
      <c r="AX5" s="52">
        <f t="shared" si="1"/>
        <v>0</v>
      </c>
      <c r="AY5" s="52">
        <f t="shared" si="1"/>
        <v>0</v>
      </c>
      <c r="AZ5" s="52">
        <f t="shared" si="1"/>
        <v>0</v>
      </c>
      <c r="BA5" s="52">
        <f t="shared" si="1"/>
        <v>0</v>
      </c>
      <c r="BB5" s="52">
        <f t="shared" si="1"/>
        <v>0</v>
      </c>
      <c r="BC5" s="52">
        <f t="shared" si="1"/>
        <v>0</v>
      </c>
      <c r="BD5" s="52">
        <f t="shared" si="1"/>
        <v>0</v>
      </c>
      <c r="BE5" s="52">
        <f t="shared" si="1"/>
        <v>0</v>
      </c>
      <c r="BF5" s="52">
        <f t="shared" si="1"/>
        <v>0</v>
      </c>
      <c r="BG5" s="52">
        <f t="shared" si="1"/>
        <v>0</v>
      </c>
      <c r="BH5" s="52">
        <f t="shared" si="1"/>
        <v>0</v>
      </c>
      <c r="BI5" s="52">
        <f t="shared" si="1"/>
        <v>0</v>
      </c>
      <c r="BJ5" s="52">
        <f t="shared" si="1"/>
        <v>0</v>
      </c>
      <c r="BK5" s="52">
        <f t="shared" si="1"/>
        <v>0</v>
      </c>
      <c r="BL5" s="52">
        <f t="shared" si="1"/>
        <v>0</v>
      </c>
      <c r="BM5" s="52">
        <f t="shared" si="1"/>
        <v>0</v>
      </c>
      <c r="BN5" s="52">
        <f t="shared" si="1"/>
        <v>0</v>
      </c>
      <c r="BO5" s="52">
        <f t="shared" si="1"/>
        <v>0</v>
      </c>
      <c r="BP5" s="52">
        <f t="shared" si="1"/>
        <v>0</v>
      </c>
      <c r="BQ5" s="52">
        <f t="shared" si="1"/>
        <v>0</v>
      </c>
      <c r="BR5" s="52">
        <f t="shared" si="1"/>
        <v>0</v>
      </c>
      <c r="BS5" s="52">
        <f t="shared" si="1"/>
        <v>0</v>
      </c>
      <c r="BT5" s="52">
        <f t="shared" si="1"/>
        <v>0</v>
      </c>
      <c r="BU5" s="52">
        <f t="shared" si="1"/>
        <v>0</v>
      </c>
      <c r="BV5" s="52">
        <f t="shared" si="1"/>
        <v>0</v>
      </c>
      <c r="BW5" s="52">
        <f t="shared" si="1"/>
        <v>0</v>
      </c>
      <c r="BX5" s="52">
        <f t="shared" si="1"/>
        <v>0</v>
      </c>
      <c r="BY5" s="52">
        <f t="shared" si="1"/>
        <v>0</v>
      </c>
      <c r="BZ5" s="52">
        <f t="shared" si="1"/>
        <v>0</v>
      </c>
      <c r="CA5" s="52">
        <f t="shared" si="1"/>
        <v>0</v>
      </c>
      <c r="CB5" s="52">
        <f t="shared" si="1"/>
        <v>0</v>
      </c>
      <c r="CC5" s="52">
        <f t="shared" si="1"/>
        <v>0</v>
      </c>
      <c r="CD5" s="52">
        <f t="shared" si="1"/>
        <v>0</v>
      </c>
      <c r="CE5" s="52">
        <f t="shared" si="1"/>
        <v>0</v>
      </c>
    </row>
    <row r="6" spans="2:83" x14ac:dyDescent="0.25">
      <c r="C6" s="13" t="str">
        <f>C31</f>
        <v>CFL (total)</v>
      </c>
      <c r="E6" s="46"/>
      <c r="F6" s="131"/>
      <c r="G6" s="131"/>
      <c r="H6" s="131"/>
      <c r="I6" s="16"/>
      <c r="J6" s="16"/>
      <c r="K6" s="16"/>
      <c r="L6" s="16"/>
      <c r="M6" s="16"/>
      <c r="N6" s="16"/>
      <c r="O6" s="16"/>
      <c r="P6" s="16"/>
      <c r="Q6" s="16"/>
      <c r="R6" s="16"/>
      <c r="S6" s="16"/>
      <c r="T6" s="16"/>
      <c r="U6" s="16"/>
      <c r="V6" s="16"/>
      <c r="W6" s="52">
        <f t="shared" ref="W6:CE6" si="2">W31</f>
        <v>242.56855300000001</v>
      </c>
      <c r="X6" s="52">
        <f t="shared" si="2"/>
        <v>258.61151399999994</v>
      </c>
      <c r="Y6" s="52">
        <f t="shared" si="2"/>
        <v>290.69743599999998</v>
      </c>
      <c r="Z6" s="52">
        <f t="shared" si="2"/>
        <v>344.06522466666667</v>
      </c>
      <c r="AA6" s="52">
        <f t="shared" si="2"/>
        <v>405.05189236666661</v>
      </c>
      <c r="AB6" s="52">
        <f t="shared" si="2"/>
        <v>478.56863909999993</v>
      </c>
      <c r="AC6" s="52">
        <f t="shared" si="2"/>
        <v>543.33359819999987</v>
      </c>
      <c r="AD6" s="52">
        <f t="shared" si="2"/>
        <v>613.00975729999993</v>
      </c>
      <c r="AE6" s="52">
        <f t="shared" si="2"/>
        <v>667.95231639999986</v>
      </c>
      <c r="AF6" s="52">
        <f t="shared" si="2"/>
        <v>714.57658896666658</v>
      </c>
      <c r="AG6" s="52">
        <f t="shared" si="2"/>
        <v>743.7533850333333</v>
      </c>
      <c r="AH6" s="52">
        <f t="shared" si="2"/>
        <v>772.91717226666674</v>
      </c>
      <c r="AI6" s="52">
        <f t="shared" si="2"/>
        <v>795.98791430000006</v>
      </c>
      <c r="AJ6" s="52">
        <f t="shared" si="2"/>
        <v>825.17696731866658</v>
      </c>
      <c r="AK6" s="52">
        <f t="shared" si="2"/>
        <v>950.72976336228658</v>
      </c>
      <c r="AL6" s="52">
        <f t="shared" si="2"/>
        <v>1369.0735614977932</v>
      </c>
      <c r="AM6" s="52">
        <f t="shared" si="2"/>
        <v>1851.2077151523331</v>
      </c>
      <c r="AN6" s="52">
        <f t="shared" si="2"/>
        <v>2401.004300217433</v>
      </c>
      <c r="AO6" s="52">
        <f t="shared" si="2"/>
        <v>2657.9941138594932</v>
      </c>
      <c r="AP6" s="52">
        <f t="shared" si="2"/>
        <v>2873.0183413480536</v>
      </c>
      <c r="AQ6" s="52">
        <f t="shared" si="2"/>
        <v>2760.1232302348994</v>
      </c>
      <c r="AR6" s="52">
        <f t="shared" si="2"/>
        <v>2503.4476019129997</v>
      </c>
      <c r="AS6" s="52">
        <f t="shared" si="2"/>
        <v>2054.3666995512331</v>
      </c>
      <c r="AT6" s="52">
        <f t="shared" si="2"/>
        <v>1662.5638838223333</v>
      </c>
      <c r="AU6" s="52">
        <f t="shared" si="2"/>
        <v>0</v>
      </c>
      <c r="AV6" s="52">
        <f t="shared" si="2"/>
        <v>0</v>
      </c>
      <c r="AW6" s="52">
        <f t="shared" si="2"/>
        <v>0</v>
      </c>
      <c r="AX6" s="52">
        <f t="shared" si="2"/>
        <v>0</v>
      </c>
      <c r="AY6" s="52">
        <f t="shared" si="2"/>
        <v>0</v>
      </c>
      <c r="AZ6" s="52">
        <f t="shared" si="2"/>
        <v>0</v>
      </c>
      <c r="BA6" s="52">
        <f t="shared" si="2"/>
        <v>0</v>
      </c>
      <c r="BB6" s="52">
        <f t="shared" si="2"/>
        <v>0</v>
      </c>
      <c r="BC6" s="52">
        <f t="shared" si="2"/>
        <v>0</v>
      </c>
      <c r="BD6" s="52">
        <f t="shared" si="2"/>
        <v>0</v>
      </c>
      <c r="BE6" s="52">
        <f t="shared" si="2"/>
        <v>0</v>
      </c>
      <c r="BF6" s="52">
        <f t="shared" si="2"/>
        <v>0</v>
      </c>
      <c r="BG6" s="52">
        <f t="shared" si="2"/>
        <v>0</v>
      </c>
      <c r="BH6" s="52">
        <f t="shared" si="2"/>
        <v>0</v>
      </c>
      <c r="BI6" s="52">
        <f t="shared" si="2"/>
        <v>0</v>
      </c>
      <c r="BJ6" s="52">
        <f t="shared" si="2"/>
        <v>0</v>
      </c>
      <c r="BK6" s="52">
        <f t="shared" si="2"/>
        <v>0</v>
      </c>
      <c r="BL6" s="52">
        <f t="shared" si="2"/>
        <v>0</v>
      </c>
      <c r="BM6" s="52">
        <f t="shared" si="2"/>
        <v>0</v>
      </c>
      <c r="BN6" s="52">
        <f t="shared" si="2"/>
        <v>0</v>
      </c>
      <c r="BO6" s="52">
        <f t="shared" si="2"/>
        <v>0</v>
      </c>
      <c r="BP6" s="52">
        <f t="shared" si="2"/>
        <v>0</v>
      </c>
      <c r="BQ6" s="52">
        <f t="shared" si="2"/>
        <v>0</v>
      </c>
      <c r="BR6" s="52">
        <f t="shared" si="2"/>
        <v>0</v>
      </c>
      <c r="BS6" s="52">
        <f t="shared" si="2"/>
        <v>0</v>
      </c>
      <c r="BT6" s="52">
        <f t="shared" si="2"/>
        <v>0</v>
      </c>
      <c r="BU6" s="52">
        <f t="shared" si="2"/>
        <v>0</v>
      </c>
      <c r="BV6" s="52">
        <f t="shared" si="2"/>
        <v>0</v>
      </c>
      <c r="BW6" s="52">
        <f t="shared" si="2"/>
        <v>0</v>
      </c>
      <c r="BX6" s="52">
        <f t="shared" si="2"/>
        <v>0</v>
      </c>
      <c r="BY6" s="52">
        <f t="shared" si="2"/>
        <v>0</v>
      </c>
      <c r="BZ6" s="52">
        <f t="shared" si="2"/>
        <v>0</v>
      </c>
      <c r="CA6" s="52">
        <f t="shared" si="2"/>
        <v>0</v>
      </c>
      <c r="CB6" s="52">
        <f t="shared" si="2"/>
        <v>0</v>
      </c>
      <c r="CC6" s="52">
        <f t="shared" si="2"/>
        <v>0</v>
      </c>
      <c r="CD6" s="52">
        <f t="shared" si="2"/>
        <v>0</v>
      </c>
      <c r="CE6" s="52">
        <f t="shared" si="2"/>
        <v>0</v>
      </c>
    </row>
    <row r="7" spans="2:83" x14ac:dyDescent="0.25">
      <c r="C7" s="13" t="str">
        <f>C38</f>
        <v>Tungsten-HL (total)</v>
      </c>
      <c r="E7" s="34"/>
      <c r="F7" s="63"/>
      <c r="G7" s="63"/>
      <c r="H7" s="63"/>
      <c r="I7" s="16"/>
      <c r="J7" s="16"/>
      <c r="K7" s="16"/>
      <c r="L7" s="16"/>
      <c r="M7" s="16"/>
      <c r="N7" s="16"/>
      <c r="O7" s="16"/>
      <c r="P7" s="16"/>
      <c r="Q7" s="16"/>
      <c r="R7" s="16"/>
      <c r="S7" s="16"/>
      <c r="T7" s="16"/>
      <c r="U7" s="16"/>
      <c r="V7" s="16"/>
      <c r="W7" s="52">
        <f t="shared" ref="W7:CE7" si="3">W38</f>
        <v>280.3172691254307</v>
      </c>
      <c r="X7" s="52">
        <f t="shared" si="3"/>
        <v>349.54785165151588</v>
      </c>
      <c r="Y7" s="52">
        <f t="shared" si="3"/>
        <v>438.2579759559859</v>
      </c>
      <c r="Z7" s="52">
        <f t="shared" si="3"/>
        <v>543.02748308924834</v>
      </c>
      <c r="AA7" s="52">
        <f t="shared" si="3"/>
        <v>609.69692951879892</v>
      </c>
      <c r="AB7" s="52">
        <f t="shared" si="3"/>
        <v>695.60102965191243</v>
      </c>
      <c r="AC7" s="52">
        <f t="shared" si="3"/>
        <v>780.07703247980567</v>
      </c>
      <c r="AD7" s="52">
        <f t="shared" si="3"/>
        <v>878.93390170901932</v>
      </c>
      <c r="AE7" s="52">
        <f t="shared" si="3"/>
        <v>987.28979043805975</v>
      </c>
      <c r="AF7" s="52">
        <f t="shared" si="3"/>
        <v>1102.0371829374953</v>
      </c>
      <c r="AG7" s="52">
        <f t="shared" si="3"/>
        <v>1220.7665578381291</v>
      </c>
      <c r="AH7" s="52">
        <f t="shared" si="3"/>
        <v>1341.0791872894652</v>
      </c>
      <c r="AI7" s="52">
        <f t="shared" si="3"/>
        <v>1461.8098185746985</v>
      </c>
      <c r="AJ7" s="52">
        <f t="shared" si="3"/>
        <v>1583.396702180029</v>
      </c>
      <c r="AK7" s="52">
        <f t="shared" si="3"/>
        <v>1710.5580403229173</v>
      </c>
      <c r="AL7" s="52">
        <f t="shared" si="3"/>
        <v>1899.0905042200761</v>
      </c>
      <c r="AM7" s="52">
        <f t="shared" si="3"/>
        <v>2126.4749053373976</v>
      </c>
      <c r="AN7" s="52">
        <f t="shared" si="3"/>
        <v>2497.7929430626032</v>
      </c>
      <c r="AO7" s="52">
        <f t="shared" si="3"/>
        <v>2956.3925570374113</v>
      </c>
      <c r="AP7" s="52">
        <f t="shared" si="3"/>
        <v>3438.2903217320872</v>
      </c>
      <c r="AQ7" s="52">
        <f t="shared" si="3"/>
        <v>3757.1868871783759</v>
      </c>
      <c r="AR7" s="52">
        <f t="shared" si="3"/>
        <v>3942.6835241909016</v>
      </c>
      <c r="AS7" s="52">
        <f t="shared" si="3"/>
        <v>4084.2066405311389</v>
      </c>
      <c r="AT7" s="52">
        <f t="shared" si="3"/>
        <v>4032.490802385757</v>
      </c>
      <c r="AU7" s="52">
        <f t="shared" si="3"/>
        <v>0</v>
      </c>
      <c r="AV7" s="52">
        <f t="shared" si="3"/>
        <v>0</v>
      </c>
      <c r="AW7" s="52">
        <f t="shared" si="3"/>
        <v>0</v>
      </c>
      <c r="AX7" s="52">
        <f t="shared" si="3"/>
        <v>0</v>
      </c>
      <c r="AY7" s="52">
        <f t="shared" si="3"/>
        <v>0</v>
      </c>
      <c r="AZ7" s="52">
        <f t="shared" si="3"/>
        <v>0</v>
      </c>
      <c r="BA7" s="52">
        <f t="shared" si="3"/>
        <v>0</v>
      </c>
      <c r="BB7" s="52">
        <f t="shared" si="3"/>
        <v>0</v>
      </c>
      <c r="BC7" s="52">
        <f t="shared" si="3"/>
        <v>0</v>
      </c>
      <c r="BD7" s="52">
        <f t="shared" si="3"/>
        <v>0</v>
      </c>
      <c r="BE7" s="52">
        <f t="shared" si="3"/>
        <v>0</v>
      </c>
      <c r="BF7" s="52">
        <f t="shared" si="3"/>
        <v>0</v>
      </c>
      <c r="BG7" s="52">
        <f t="shared" si="3"/>
        <v>0</v>
      </c>
      <c r="BH7" s="52">
        <f t="shared" si="3"/>
        <v>0</v>
      </c>
      <c r="BI7" s="52">
        <f t="shared" si="3"/>
        <v>0</v>
      </c>
      <c r="BJ7" s="52">
        <f t="shared" si="3"/>
        <v>0</v>
      </c>
      <c r="BK7" s="52">
        <f t="shared" si="3"/>
        <v>0</v>
      </c>
      <c r="BL7" s="52">
        <f t="shared" si="3"/>
        <v>0</v>
      </c>
      <c r="BM7" s="52">
        <f t="shared" si="3"/>
        <v>0</v>
      </c>
      <c r="BN7" s="52">
        <f t="shared" si="3"/>
        <v>0</v>
      </c>
      <c r="BO7" s="52">
        <f t="shared" si="3"/>
        <v>0</v>
      </c>
      <c r="BP7" s="52">
        <f t="shared" si="3"/>
        <v>0</v>
      </c>
      <c r="BQ7" s="52">
        <f t="shared" si="3"/>
        <v>0</v>
      </c>
      <c r="BR7" s="52">
        <f t="shared" si="3"/>
        <v>0</v>
      </c>
      <c r="BS7" s="52">
        <f t="shared" si="3"/>
        <v>0</v>
      </c>
      <c r="BT7" s="52">
        <f t="shared" si="3"/>
        <v>0</v>
      </c>
      <c r="BU7" s="52">
        <f t="shared" si="3"/>
        <v>0</v>
      </c>
      <c r="BV7" s="52">
        <f t="shared" si="3"/>
        <v>0</v>
      </c>
      <c r="BW7" s="52">
        <f t="shared" si="3"/>
        <v>0</v>
      </c>
      <c r="BX7" s="52">
        <f t="shared" si="3"/>
        <v>0</v>
      </c>
      <c r="BY7" s="52">
        <f t="shared" si="3"/>
        <v>0</v>
      </c>
      <c r="BZ7" s="52">
        <f t="shared" si="3"/>
        <v>0</v>
      </c>
      <c r="CA7" s="52">
        <f t="shared" si="3"/>
        <v>0</v>
      </c>
      <c r="CB7" s="52">
        <f t="shared" si="3"/>
        <v>0</v>
      </c>
      <c r="CC7" s="52">
        <f t="shared" si="3"/>
        <v>0</v>
      </c>
      <c r="CD7" s="52">
        <f t="shared" si="3"/>
        <v>0</v>
      </c>
      <c r="CE7" s="52">
        <f t="shared" si="3"/>
        <v>0</v>
      </c>
    </row>
    <row r="8" spans="2:83" x14ac:dyDescent="0.25">
      <c r="C8" s="13" t="str">
        <f>C41</f>
        <v>GLS (total)</v>
      </c>
      <c r="E8" s="34"/>
      <c r="F8" s="63"/>
      <c r="G8" s="63"/>
      <c r="H8" s="63"/>
      <c r="I8" s="16"/>
      <c r="J8" s="16"/>
      <c r="K8" s="16"/>
      <c r="L8" s="16"/>
      <c r="M8" s="16"/>
      <c r="N8" s="16"/>
      <c r="O8" s="16"/>
      <c r="P8" s="16"/>
      <c r="Q8" s="16"/>
      <c r="R8" s="16"/>
      <c r="S8" s="16"/>
      <c r="T8" s="16"/>
      <c r="U8" s="16"/>
      <c r="V8" s="16"/>
      <c r="W8" s="52">
        <f t="shared" ref="W8:CE8" si="4">W41</f>
        <v>1461.4745945585746</v>
      </c>
      <c r="X8" s="52">
        <f t="shared" si="4"/>
        <v>1452.9489786062343</v>
      </c>
      <c r="Y8" s="52">
        <f t="shared" si="4"/>
        <v>1442.9953242303479</v>
      </c>
      <c r="Z8" s="52">
        <f t="shared" si="4"/>
        <v>1432.2395896740672</v>
      </c>
      <c r="AA8" s="52">
        <f t="shared" si="4"/>
        <v>1420.9850176220816</v>
      </c>
      <c r="AB8" s="52">
        <f t="shared" si="4"/>
        <v>1410.2008222871523</v>
      </c>
      <c r="AC8" s="52">
        <f t="shared" si="4"/>
        <v>1400.3362033049514</v>
      </c>
      <c r="AD8" s="52">
        <f t="shared" si="4"/>
        <v>1390.9110809989324</v>
      </c>
      <c r="AE8" s="52">
        <f t="shared" si="4"/>
        <v>1381.4206919508927</v>
      </c>
      <c r="AF8" s="52">
        <f t="shared" si="4"/>
        <v>1371.7369395419878</v>
      </c>
      <c r="AG8" s="52">
        <f t="shared" si="4"/>
        <v>1361.7363072069238</v>
      </c>
      <c r="AH8" s="52">
        <f t="shared" si="4"/>
        <v>1351.4367470849249</v>
      </c>
      <c r="AI8" s="52">
        <f t="shared" si="4"/>
        <v>1340.975818715395</v>
      </c>
      <c r="AJ8" s="52">
        <f t="shared" si="4"/>
        <v>1330.486501584187</v>
      </c>
      <c r="AK8" s="52">
        <f t="shared" si="4"/>
        <v>1319.9687956913003</v>
      </c>
      <c r="AL8" s="52">
        <f t="shared" si="4"/>
        <v>1309.3024871163486</v>
      </c>
      <c r="AM8" s="52">
        <f t="shared" si="4"/>
        <v>1296.6669510499237</v>
      </c>
      <c r="AN8" s="52">
        <f t="shared" si="4"/>
        <v>1280.2081171416519</v>
      </c>
      <c r="AO8" s="52">
        <f t="shared" si="4"/>
        <v>1108.4061675250377</v>
      </c>
      <c r="AP8" s="52">
        <f t="shared" si="4"/>
        <v>835.74483089265959</v>
      </c>
      <c r="AQ8" s="52">
        <f t="shared" si="4"/>
        <v>604.02550896196533</v>
      </c>
      <c r="AR8" s="52">
        <f t="shared" si="4"/>
        <v>406.32298480792616</v>
      </c>
      <c r="AS8" s="52">
        <f t="shared" si="4"/>
        <v>271.20427805757816</v>
      </c>
      <c r="AT8" s="52">
        <f t="shared" si="4"/>
        <v>147.93599820453818</v>
      </c>
      <c r="AU8" s="52">
        <f t="shared" si="4"/>
        <v>0</v>
      </c>
      <c r="AV8" s="52">
        <f t="shared" si="4"/>
        <v>0</v>
      </c>
      <c r="AW8" s="52">
        <f t="shared" si="4"/>
        <v>0</v>
      </c>
      <c r="AX8" s="52">
        <f t="shared" si="4"/>
        <v>0</v>
      </c>
      <c r="AY8" s="52">
        <f t="shared" si="4"/>
        <v>0</v>
      </c>
      <c r="AZ8" s="52">
        <f t="shared" si="4"/>
        <v>0</v>
      </c>
      <c r="BA8" s="52">
        <f t="shared" si="4"/>
        <v>0</v>
      </c>
      <c r="BB8" s="52">
        <f t="shared" si="4"/>
        <v>0</v>
      </c>
      <c r="BC8" s="52">
        <f t="shared" si="4"/>
        <v>0</v>
      </c>
      <c r="BD8" s="52">
        <f t="shared" si="4"/>
        <v>0</v>
      </c>
      <c r="BE8" s="52">
        <f t="shared" si="4"/>
        <v>0</v>
      </c>
      <c r="BF8" s="52">
        <f t="shared" si="4"/>
        <v>0</v>
      </c>
      <c r="BG8" s="52">
        <f t="shared" si="4"/>
        <v>0</v>
      </c>
      <c r="BH8" s="52">
        <f t="shared" si="4"/>
        <v>0</v>
      </c>
      <c r="BI8" s="52">
        <f t="shared" si="4"/>
        <v>0</v>
      </c>
      <c r="BJ8" s="52">
        <f t="shared" si="4"/>
        <v>0</v>
      </c>
      <c r="BK8" s="52">
        <f t="shared" si="4"/>
        <v>0</v>
      </c>
      <c r="BL8" s="52">
        <f t="shared" si="4"/>
        <v>0</v>
      </c>
      <c r="BM8" s="52">
        <f t="shared" si="4"/>
        <v>0</v>
      </c>
      <c r="BN8" s="52">
        <f t="shared" si="4"/>
        <v>0</v>
      </c>
      <c r="BO8" s="52">
        <f t="shared" si="4"/>
        <v>0</v>
      </c>
      <c r="BP8" s="52">
        <f t="shared" si="4"/>
        <v>0</v>
      </c>
      <c r="BQ8" s="52">
        <f t="shared" si="4"/>
        <v>0</v>
      </c>
      <c r="BR8" s="52">
        <f t="shared" si="4"/>
        <v>0</v>
      </c>
      <c r="BS8" s="52">
        <f t="shared" si="4"/>
        <v>0</v>
      </c>
      <c r="BT8" s="52">
        <f t="shared" si="4"/>
        <v>0</v>
      </c>
      <c r="BU8" s="52">
        <f t="shared" si="4"/>
        <v>0</v>
      </c>
      <c r="BV8" s="52">
        <f t="shared" si="4"/>
        <v>0</v>
      </c>
      <c r="BW8" s="52">
        <f t="shared" si="4"/>
        <v>0</v>
      </c>
      <c r="BX8" s="52">
        <f t="shared" si="4"/>
        <v>0</v>
      </c>
      <c r="BY8" s="52">
        <f t="shared" si="4"/>
        <v>0</v>
      </c>
      <c r="BZ8" s="52">
        <f t="shared" si="4"/>
        <v>0</v>
      </c>
      <c r="CA8" s="52">
        <f t="shared" si="4"/>
        <v>0</v>
      </c>
      <c r="CB8" s="52">
        <f t="shared" si="4"/>
        <v>0</v>
      </c>
      <c r="CC8" s="52">
        <f t="shared" si="4"/>
        <v>0</v>
      </c>
      <c r="CD8" s="52">
        <f t="shared" si="4"/>
        <v>0</v>
      </c>
      <c r="CE8" s="52">
        <f t="shared" si="4"/>
        <v>0</v>
      </c>
    </row>
    <row r="9" spans="2:83" x14ac:dyDescent="0.25">
      <c r="C9" s="13" t="str">
        <f>C45</f>
        <v>HID (total)</v>
      </c>
      <c r="E9" s="34"/>
      <c r="F9" s="63"/>
      <c r="G9" s="63"/>
      <c r="H9" s="63"/>
      <c r="I9" s="16"/>
      <c r="J9" s="16"/>
      <c r="K9" s="16"/>
      <c r="L9" s="16"/>
      <c r="M9" s="16"/>
      <c r="N9" s="16"/>
      <c r="O9" s="16"/>
      <c r="P9" s="16"/>
      <c r="Q9" s="16"/>
      <c r="R9" s="16"/>
      <c r="S9" s="16"/>
      <c r="T9" s="16"/>
      <c r="U9" s="16"/>
      <c r="V9" s="16"/>
      <c r="W9" s="52">
        <f t="shared" ref="W9:CE9" si="5">W45</f>
        <v>369.5</v>
      </c>
      <c r="X9" s="52">
        <f t="shared" si="5"/>
        <v>381.00000000000006</v>
      </c>
      <c r="Y9" s="52">
        <f t="shared" si="5"/>
        <v>404</v>
      </c>
      <c r="Z9" s="52">
        <f t="shared" si="5"/>
        <v>426.99999999999994</v>
      </c>
      <c r="AA9" s="52">
        <f t="shared" si="5"/>
        <v>448.21579999999994</v>
      </c>
      <c r="AB9" s="52">
        <f t="shared" si="5"/>
        <v>467.6474</v>
      </c>
      <c r="AC9" s="52">
        <f t="shared" si="5"/>
        <v>485.29479999999995</v>
      </c>
      <c r="AD9" s="52">
        <f t="shared" si="5"/>
        <v>502.94220000000007</v>
      </c>
      <c r="AE9" s="52">
        <f t="shared" si="5"/>
        <v>520.58960000000002</v>
      </c>
      <c r="AF9" s="52">
        <f t="shared" si="5"/>
        <v>550.60320000000002</v>
      </c>
      <c r="AG9" s="52">
        <f t="shared" si="5"/>
        <v>585.40966666666668</v>
      </c>
      <c r="AH9" s="52">
        <f t="shared" si="5"/>
        <v>618.35500000000002</v>
      </c>
      <c r="AI9" s="52">
        <f t="shared" si="5"/>
        <v>641.61799999999994</v>
      </c>
      <c r="AJ9" s="52">
        <f t="shared" si="5"/>
        <v>673.52766666666662</v>
      </c>
      <c r="AK9" s="52">
        <f t="shared" si="5"/>
        <v>722.2945034666667</v>
      </c>
      <c r="AL9" s="52">
        <f t="shared" si="5"/>
        <v>783.37351039999999</v>
      </c>
      <c r="AM9" s="52">
        <f t="shared" si="5"/>
        <v>846.00902079999992</v>
      </c>
      <c r="AN9" s="52">
        <f t="shared" si="5"/>
        <v>908.64453119999996</v>
      </c>
      <c r="AO9" s="52">
        <f t="shared" si="5"/>
        <v>971.2800416</v>
      </c>
      <c r="AP9" s="52">
        <f t="shared" si="5"/>
        <v>1038.3043135400001</v>
      </c>
      <c r="AQ9" s="52">
        <f t="shared" si="5"/>
        <v>1078.5567816733333</v>
      </c>
      <c r="AR9" s="52">
        <f t="shared" si="5"/>
        <v>1073.1158750066666</v>
      </c>
      <c r="AS9" s="52">
        <f t="shared" si="5"/>
        <v>977.91009266666651</v>
      </c>
      <c r="AT9" s="52">
        <f t="shared" si="5"/>
        <v>855.36427733333335</v>
      </c>
      <c r="AU9" s="52">
        <f t="shared" si="5"/>
        <v>0</v>
      </c>
      <c r="AV9" s="52">
        <f t="shared" si="5"/>
        <v>0</v>
      </c>
      <c r="AW9" s="52">
        <f t="shared" si="5"/>
        <v>0</v>
      </c>
      <c r="AX9" s="52">
        <f t="shared" si="5"/>
        <v>0</v>
      </c>
      <c r="AY9" s="52">
        <f t="shared" si="5"/>
        <v>0</v>
      </c>
      <c r="AZ9" s="52">
        <f t="shared" si="5"/>
        <v>0</v>
      </c>
      <c r="BA9" s="52">
        <f t="shared" si="5"/>
        <v>0</v>
      </c>
      <c r="BB9" s="52">
        <f t="shared" si="5"/>
        <v>0</v>
      </c>
      <c r="BC9" s="52">
        <f t="shared" si="5"/>
        <v>0</v>
      </c>
      <c r="BD9" s="52">
        <f t="shared" si="5"/>
        <v>0</v>
      </c>
      <c r="BE9" s="52">
        <f t="shared" si="5"/>
        <v>0</v>
      </c>
      <c r="BF9" s="52">
        <f t="shared" si="5"/>
        <v>0</v>
      </c>
      <c r="BG9" s="52">
        <f t="shared" si="5"/>
        <v>0</v>
      </c>
      <c r="BH9" s="52">
        <f t="shared" si="5"/>
        <v>0</v>
      </c>
      <c r="BI9" s="52">
        <f t="shared" si="5"/>
        <v>0</v>
      </c>
      <c r="BJ9" s="52">
        <f t="shared" si="5"/>
        <v>0</v>
      </c>
      <c r="BK9" s="52">
        <f t="shared" si="5"/>
        <v>0</v>
      </c>
      <c r="BL9" s="52">
        <f t="shared" si="5"/>
        <v>0</v>
      </c>
      <c r="BM9" s="52">
        <f t="shared" si="5"/>
        <v>0</v>
      </c>
      <c r="BN9" s="52">
        <f t="shared" si="5"/>
        <v>0</v>
      </c>
      <c r="BO9" s="52">
        <f t="shared" si="5"/>
        <v>0</v>
      </c>
      <c r="BP9" s="52">
        <f t="shared" si="5"/>
        <v>0</v>
      </c>
      <c r="BQ9" s="52">
        <f t="shared" si="5"/>
        <v>0</v>
      </c>
      <c r="BR9" s="52">
        <f t="shared" si="5"/>
        <v>0</v>
      </c>
      <c r="BS9" s="52">
        <f t="shared" si="5"/>
        <v>0</v>
      </c>
      <c r="BT9" s="52">
        <f t="shared" si="5"/>
        <v>0</v>
      </c>
      <c r="BU9" s="52">
        <f t="shared" si="5"/>
        <v>0</v>
      </c>
      <c r="BV9" s="52">
        <f t="shared" si="5"/>
        <v>0</v>
      </c>
      <c r="BW9" s="52">
        <f t="shared" si="5"/>
        <v>0</v>
      </c>
      <c r="BX9" s="52">
        <f t="shared" si="5"/>
        <v>0</v>
      </c>
      <c r="BY9" s="52">
        <f t="shared" si="5"/>
        <v>0</v>
      </c>
      <c r="BZ9" s="52">
        <f t="shared" si="5"/>
        <v>0</v>
      </c>
      <c r="CA9" s="52">
        <f t="shared" si="5"/>
        <v>0</v>
      </c>
      <c r="CB9" s="52">
        <f t="shared" si="5"/>
        <v>0</v>
      </c>
      <c r="CC9" s="52">
        <f t="shared" si="5"/>
        <v>0</v>
      </c>
      <c r="CD9" s="52">
        <f t="shared" si="5"/>
        <v>0</v>
      </c>
      <c r="CE9" s="52">
        <f t="shared" si="5"/>
        <v>0</v>
      </c>
    </row>
    <row r="10" spans="2:83" x14ac:dyDescent="0.25">
      <c r="C10" s="13" t="str">
        <f>C48</f>
        <v>LED (total)</v>
      </c>
      <c r="E10" s="34"/>
      <c r="F10" s="63"/>
      <c r="G10" s="63"/>
      <c r="H10" s="63"/>
      <c r="I10" s="16"/>
      <c r="J10" s="16"/>
      <c r="K10" s="16"/>
      <c r="L10" s="16"/>
      <c r="M10" s="16"/>
      <c r="N10" s="16"/>
      <c r="O10" s="16"/>
      <c r="P10" s="16"/>
      <c r="Q10" s="16"/>
      <c r="R10" s="16"/>
      <c r="S10" s="16"/>
      <c r="T10" s="16"/>
      <c r="U10" s="16"/>
      <c r="V10" s="16"/>
      <c r="W10" s="52">
        <f t="shared" ref="W10:CE10" si="6">W48</f>
        <v>0</v>
      </c>
      <c r="X10" s="52">
        <f t="shared" si="6"/>
        <v>0</v>
      </c>
      <c r="Y10" s="52">
        <f t="shared" si="6"/>
        <v>0</v>
      </c>
      <c r="Z10" s="52">
        <f t="shared" si="6"/>
        <v>0</v>
      </c>
      <c r="AA10" s="52">
        <f t="shared" si="6"/>
        <v>0</v>
      </c>
      <c r="AB10" s="52">
        <f t="shared" si="6"/>
        <v>0</v>
      </c>
      <c r="AC10" s="52">
        <f t="shared" si="6"/>
        <v>0</v>
      </c>
      <c r="AD10" s="52">
        <f t="shared" si="6"/>
        <v>0</v>
      </c>
      <c r="AE10" s="52">
        <f t="shared" si="6"/>
        <v>0</v>
      </c>
      <c r="AF10" s="52">
        <f t="shared" si="6"/>
        <v>0</v>
      </c>
      <c r="AG10" s="52">
        <f t="shared" si="6"/>
        <v>0</v>
      </c>
      <c r="AH10" s="52">
        <f t="shared" si="6"/>
        <v>0</v>
      </c>
      <c r="AI10" s="52">
        <f t="shared" si="6"/>
        <v>0</v>
      </c>
      <c r="AJ10" s="52">
        <f t="shared" si="6"/>
        <v>0</v>
      </c>
      <c r="AK10" s="52">
        <f t="shared" si="6"/>
        <v>0</v>
      </c>
      <c r="AL10" s="52">
        <f t="shared" si="6"/>
        <v>0</v>
      </c>
      <c r="AM10" s="52">
        <f t="shared" si="6"/>
        <v>0</v>
      </c>
      <c r="AN10" s="52">
        <f t="shared" si="6"/>
        <v>0</v>
      </c>
      <c r="AO10" s="52">
        <f t="shared" si="6"/>
        <v>0</v>
      </c>
      <c r="AP10" s="52">
        <f t="shared" si="6"/>
        <v>154.7842587984</v>
      </c>
      <c r="AQ10" s="52">
        <f t="shared" si="6"/>
        <v>284.76115075008005</v>
      </c>
      <c r="AR10" s="52">
        <f t="shared" si="6"/>
        <v>521.83483363591995</v>
      </c>
      <c r="AS10" s="52">
        <f t="shared" si="6"/>
        <v>781.43165267480003</v>
      </c>
      <c r="AT10" s="52">
        <f t="shared" si="6"/>
        <v>1300.7422544000001</v>
      </c>
      <c r="AU10" s="52">
        <f t="shared" si="6"/>
        <v>0</v>
      </c>
      <c r="AV10" s="52">
        <f t="shared" si="6"/>
        <v>0</v>
      </c>
      <c r="AW10" s="52">
        <f t="shared" si="6"/>
        <v>0</v>
      </c>
      <c r="AX10" s="52">
        <f t="shared" si="6"/>
        <v>0</v>
      </c>
      <c r="AY10" s="52">
        <f t="shared" si="6"/>
        <v>0</v>
      </c>
      <c r="AZ10" s="52">
        <f t="shared" si="6"/>
        <v>0</v>
      </c>
      <c r="BA10" s="52">
        <f t="shared" si="6"/>
        <v>0</v>
      </c>
      <c r="BB10" s="52">
        <f t="shared" si="6"/>
        <v>0</v>
      </c>
      <c r="BC10" s="52">
        <f t="shared" si="6"/>
        <v>0</v>
      </c>
      <c r="BD10" s="52">
        <f t="shared" si="6"/>
        <v>0</v>
      </c>
      <c r="BE10" s="52">
        <f t="shared" si="6"/>
        <v>0</v>
      </c>
      <c r="BF10" s="52">
        <f t="shared" si="6"/>
        <v>0</v>
      </c>
      <c r="BG10" s="52">
        <f t="shared" si="6"/>
        <v>0</v>
      </c>
      <c r="BH10" s="52">
        <f t="shared" si="6"/>
        <v>0</v>
      </c>
      <c r="BI10" s="52">
        <f t="shared" si="6"/>
        <v>0</v>
      </c>
      <c r="BJ10" s="52">
        <f t="shared" si="6"/>
        <v>0</v>
      </c>
      <c r="BK10" s="52">
        <f t="shared" si="6"/>
        <v>0</v>
      </c>
      <c r="BL10" s="52">
        <f t="shared" si="6"/>
        <v>0</v>
      </c>
      <c r="BM10" s="52">
        <f t="shared" si="6"/>
        <v>0</v>
      </c>
      <c r="BN10" s="52">
        <f t="shared" si="6"/>
        <v>0</v>
      </c>
      <c r="BO10" s="52">
        <f t="shared" si="6"/>
        <v>0</v>
      </c>
      <c r="BP10" s="52">
        <f t="shared" si="6"/>
        <v>0</v>
      </c>
      <c r="BQ10" s="52">
        <f t="shared" si="6"/>
        <v>0</v>
      </c>
      <c r="BR10" s="52">
        <f t="shared" si="6"/>
        <v>0</v>
      </c>
      <c r="BS10" s="52">
        <f t="shared" si="6"/>
        <v>0</v>
      </c>
      <c r="BT10" s="52">
        <f t="shared" si="6"/>
        <v>0</v>
      </c>
      <c r="BU10" s="52">
        <f t="shared" si="6"/>
        <v>0</v>
      </c>
      <c r="BV10" s="52">
        <f t="shared" si="6"/>
        <v>0</v>
      </c>
      <c r="BW10" s="52">
        <f t="shared" si="6"/>
        <v>0</v>
      </c>
      <c r="BX10" s="52">
        <f t="shared" si="6"/>
        <v>0</v>
      </c>
      <c r="BY10" s="52">
        <f t="shared" si="6"/>
        <v>0</v>
      </c>
      <c r="BZ10" s="52">
        <f t="shared" si="6"/>
        <v>0</v>
      </c>
      <c r="CA10" s="52">
        <f t="shared" si="6"/>
        <v>0</v>
      </c>
      <c r="CB10" s="52">
        <f t="shared" si="6"/>
        <v>0</v>
      </c>
      <c r="CC10" s="52">
        <f t="shared" si="6"/>
        <v>0</v>
      </c>
      <c r="CD10" s="52">
        <f t="shared" si="6"/>
        <v>0</v>
      </c>
      <c r="CE10" s="52">
        <f t="shared" si="6"/>
        <v>0</v>
      </c>
    </row>
    <row r="11" spans="2:83" s="207" customFormat="1" x14ac:dyDescent="0.25">
      <c r="B11" s="206"/>
      <c r="C11" s="27" t="str">
        <f>C49</f>
        <v>GLS stock</v>
      </c>
      <c r="E11" s="35"/>
      <c r="F11" s="64"/>
      <c r="G11" s="64"/>
      <c r="H11" s="64"/>
      <c r="I11" s="28"/>
      <c r="J11" s="28"/>
      <c r="K11" s="28"/>
      <c r="L11" s="28"/>
      <c r="M11" s="28"/>
      <c r="N11" s="28"/>
      <c r="O11" s="28"/>
      <c r="P11" s="28"/>
      <c r="Q11" s="28"/>
      <c r="R11" s="28"/>
      <c r="S11" s="28"/>
      <c r="T11" s="28"/>
      <c r="U11" s="28"/>
      <c r="V11" s="28"/>
      <c r="W11" s="29">
        <f t="shared" ref="W11:CE12" si="7">W49</f>
        <v>0</v>
      </c>
      <c r="X11" s="29">
        <f t="shared" si="7"/>
        <v>0</v>
      </c>
      <c r="Y11" s="29">
        <f t="shared" si="7"/>
        <v>0</v>
      </c>
      <c r="Z11" s="29">
        <f t="shared" si="7"/>
        <v>0</v>
      </c>
      <c r="AA11" s="29">
        <f t="shared" si="7"/>
        <v>0</v>
      </c>
      <c r="AB11" s="29">
        <f t="shared" si="7"/>
        <v>0</v>
      </c>
      <c r="AC11" s="29">
        <f t="shared" si="7"/>
        <v>0</v>
      </c>
      <c r="AD11" s="29">
        <f t="shared" si="7"/>
        <v>0</v>
      </c>
      <c r="AE11" s="29">
        <f t="shared" si="7"/>
        <v>0</v>
      </c>
      <c r="AF11" s="29">
        <f t="shared" si="7"/>
        <v>0</v>
      </c>
      <c r="AG11" s="29">
        <f t="shared" si="7"/>
        <v>0</v>
      </c>
      <c r="AH11" s="29">
        <f t="shared" si="7"/>
        <v>0</v>
      </c>
      <c r="AI11" s="29">
        <f t="shared" si="7"/>
        <v>0</v>
      </c>
      <c r="AJ11" s="29">
        <f t="shared" si="7"/>
        <v>0</v>
      </c>
      <c r="AK11" s="29">
        <f t="shared" si="7"/>
        <v>0</v>
      </c>
      <c r="AL11" s="29">
        <f t="shared" si="7"/>
        <v>0</v>
      </c>
      <c r="AM11" s="29">
        <f t="shared" si="7"/>
        <v>0</v>
      </c>
      <c r="AN11" s="29">
        <f t="shared" si="7"/>
        <v>0</v>
      </c>
      <c r="AO11" s="29">
        <f t="shared" si="7"/>
        <v>0</v>
      </c>
      <c r="AP11" s="29">
        <f t="shared" si="7"/>
        <v>0</v>
      </c>
      <c r="AQ11" s="29">
        <f t="shared" si="7"/>
        <v>0</v>
      </c>
      <c r="AR11" s="29">
        <f t="shared" si="7"/>
        <v>0</v>
      </c>
      <c r="AS11" s="29">
        <f t="shared" si="7"/>
        <v>0</v>
      </c>
      <c r="AT11" s="29">
        <f t="shared" si="7"/>
        <v>0</v>
      </c>
      <c r="AU11" s="29">
        <f t="shared" si="7"/>
        <v>0</v>
      </c>
      <c r="AV11" s="29">
        <f t="shared" si="7"/>
        <v>0</v>
      </c>
      <c r="AW11" s="29">
        <f t="shared" si="7"/>
        <v>0</v>
      </c>
      <c r="AX11" s="29">
        <f t="shared" si="7"/>
        <v>0</v>
      </c>
      <c r="AY11" s="29">
        <f t="shared" si="7"/>
        <v>0</v>
      </c>
      <c r="AZ11" s="29">
        <f t="shared" si="7"/>
        <v>0</v>
      </c>
      <c r="BA11" s="29">
        <f t="shared" si="7"/>
        <v>0</v>
      </c>
      <c r="BB11" s="29">
        <f t="shared" si="7"/>
        <v>0</v>
      </c>
      <c r="BC11" s="29">
        <f t="shared" si="7"/>
        <v>0</v>
      </c>
      <c r="BD11" s="29">
        <f t="shared" si="7"/>
        <v>0</v>
      </c>
      <c r="BE11" s="29">
        <f t="shared" si="7"/>
        <v>0</v>
      </c>
      <c r="BF11" s="29">
        <f t="shared" si="7"/>
        <v>0</v>
      </c>
      <c r="BG11" s="29">
        <f t="shared" si="7"/>
        <v>0</v>
      </c>
      <c r="BH11" s="29">
        <f t="shared" si="7"/>
        <v>0</v>
      </c>
      <c r="BI11" s="29">
        <f t="shared" si="7"/>
        <v>0</v>
      </c>
      <c r="BJ11" s="29">
        <f t="shared" si="7"/>
        <v>0</v>
      </c>
      <c r="BK11" s="29">
        <f t="shared" si="7"/>
        <v>0</v>
      </c>
      <c r="BL11" s="29">
        <f t="shared" si="7"/>
        <v>0</v>
      </c>
      <c r="BM11" s="29">
        <f t="shared" si="7"/>
        <v>0</v>
      </c>
      <c r="BN11" s="29">
        <f t="shared" si="7"/>
        <v>0</v>
      </c>
      <c r="BO11" s="29">
        <f t="shared" si="7"/>
        <v>0</v>
      </c>
      <c r="BP11" s="29">
        <f t="shared" si="7"/>
        <v>0</v>
      </c>
      <c r="BQ11" s="29">
        <f t="shared" si="7"/>
        <v>0</v>
      </c>
      <c r="BR11" s="29">
        <f t="shared" si="7"/>
        <v>0</v>
      </c>
      <c r="BS11" s="29">
        <f t="shared" si="7"/>
        <v>0</v>
      </c>
      <c r="BT11" s="29">
        <f t="shared" si="7"/>
        <v>0</v>
      </c>
      <c r="BU11" s="29">
        <f t="shared" si="7"/>
        <v>0</v>
      </c>
      <c r="BV11" s="29">
        <f t="shared" si="7"/>
        <v>0</v>
      </c>
      <c r="BW11" s="29">
        <f t="shared" si="7"/>
        <v>0</v>
      </c>
      <c r="BX11" s="29">
        <f t="shared" si="7"/>
        <v>0</v>
      </c>
      <c r="BY11" s="29">
        <f t="shared" si="7"/>
        <v>0</v>
      </c>
      <c r="BZ11" s="29">
        <f t="shared" si="7"/>
        <v>0</v>
      </c>
      <c r="CA11" s="29">
        <f t="shared" si="7"/>
        <v>0</v>
      </c>
      <c r="CB11" s="29">
        <f t="shared" si="7"/>
        <v>0</v>
      </c>
      <c r="CC11" s="29">
        <f t="shared" si="7"/>
        <v>0</v>
      </c>
      <c r="CD11" s="29">
        <f t="shared" si="7"/>
        <v>0</v>
      </c>
      <c r="CE11" s="29">
        <f t="shared" si="7"/>
        <v>0</v>
      </c>
    </row>
    <row r="12" spans="2:83" s="207" customFormat="1" x14ac:dyDescent="0.25">
      <c r="B12" s="206"/>
      <c r="C12" s="27" t="str">
        <f>C50</f>
        <v>Tungsten stock</v>
      </c>
      <c r="E12" s="35"/>
      <c r="F12" s="64"/>
      <c r="G12" s="64"/>
      <c r="H12" s="64"/>
      <c r="I12" s="28"/>
      <c r="J12" s="28"/>
      <c r="K12" s="28"/>
      <c r="L12" s="28"/>
      <c r="M12" s="28"/>
      <c r="N12" s="28"/>
      <c r="O12" s="28"/>
      <c r="P12" s="28"/>
      <c r="Q12" s="28"/>
      <c r="R12" s="28"/>
      <c r="S12" s="28"/>
      <c r="T12" s="28"/>
      <c r="U12" s="28"/>
      <c r="V12" s="28"/>
      <c r="W12" s="29">
        <f t="shared" si="7"/>
        <v>0</v>
      </c>
      <c r="X12" s="29">
        <f t="shared" si="7"/>
        <v>0</v>
      </c>
      <c r="Y12" s="29">
        <f t="shared" si="7"/>
        <v>0</v>
      </c>
      <c r="Z12" s="29">
        <f t="shared" si="7"/>
        <v>0</v>
      </c>
      <c r="AA12" s="29">
        <f t="shared" si="7"/>
        <v>0</v>
      </c>
      <c r="AB12" s="29">
        <f t="shared" si="7"/>
        <v>0</v>
      </c>
      <c r="AC12" s="29">
        <f t="shared" si="7"/>
        <v>0</v>
      </c>
      <c r="AD12" s="29">
        <f t="shared" si="7"/>
        <v>0</v>
      </c>
      <c r="AE12" s="29">
        <f t="shared" si="7"/>
        <v>0</v>
      </c>
      <c r="AF12" s="29">
        <f t="shared" si="7"/>
        <v>0</v>
      </c>
      <c r="AG12" s="29">
        <f t="shared" si="7"/>
        <v>0</v>
      </c>
      <c r="AH12" s="29">
        <f t="shared" si="7"/>
        <v>0</v>
      </c>
      <c r="AI12" s="29">
        <f t="shared" si="7"/>
        <v>0</v>
      </c>
      <c r="AJ12" s="29">
        <f t="shared" si="7"/>
        <v>0</v>
      </c>
      <c r="AK12" s="29">
        <f t="shared" si="7"/>
        <v>0</v>
      </c>
      <c r="AL12" s="29">
        <f t="shared" si="7"/>
        <v>0</v>
      </c>
      <c r="AM12" s="29">
        <f t="shared" si="7"/>
        <v>0</v>
      </c>
      <c r="AN12" s="29">
        <f t="shared" si="7"/>
        <v>0</v>
      </c>
      <c r="AO12" s="29">
        <f t="shared" si="7"/>
        <v>0</v>
      </c>
      <c r="AP12" s="29">
        <f t="shared" si="7"/>
        <v>0</v>
      </c>
      <c r="AQ12" s="29">
        <f t="shared" si="7"/>
        <v>0</v>
      </c>
      <c r="AR12" s="29">
        <f t="shared" si="7"/>
        <v>0</v>
      </c>
      <c r="AS12" s="29">
        <f t="shared" si="7"/>
        <v>0</v>
      </c>
      <c r="AT12" s="29">
        <f t="shared" si="7"/>
        <v>0</v>
      </c>
      <c r="AU12" s="29">
        <f t="shared" si="7"/>
        <v>0</v>
      </c>
      <c r="AV12" s="29">
        <f t="shared" si="7"/>
        <v>0</v>
      </c>
      <c r="AW12" s="29">
        <f t="shared" si="7"/>
        <v>0</v>
      </c>
      <c r="AX12" s="29">
        <f t="shared" si="7"/>
        <v>0</v>
      </c>
      <c r="AY12" s="29">
        <f t="shared" si="7"/>
        <v>0</v>
      </c>
      <c r="AZ12" s="29">
        <f t="shared" si="7"/>
        <v>0</v>
      </c>
      <c r="BA12" s="29">
        <f t="shared" si="7"/>
        <v>0</v>
      </c>
      <c r="BB12" s="29">
        <f t="shared" si="7"/>
        <v>0</v>
      </c>
      <c r="BC12" s="29">
        <f t="shared" si="7"/>
        <v>0</v>
      </c>
      <c r="BD12" s="29">
        <f t="shared" si="7"/>
        <v>0</v>
      </c>
      <c r="BE12" s="29">
        <f t="shared" si="7"/>
        <v>0</v>
      </c>
      <c r="BF12" s="29">
        <f t="shared" si="7"/>
        <v>0</v>
      </c>
      <c r="BG12" s="29">
        <f t="shared" si="7"/>
        <v>0</v>
      </c>
      <c r="BH12" s="29">
        <f t="shared" si="7"/>
        <v>0</v>
      </c>
      <c r="BI12" s="29">
        <f t="shared" si="7"/>
        <v>0</v>
      </c>
      <c r="BJ12" s="29">
        <f t="shared" si="7"/>
        <v>0</v>
      </c>
      <c r="BK12" s="29">
        <f t="shared" si="7"/>
        <v>0</v>
      </c>
      <c r="BL12" s="29">
        <f t="shared" si="7"/>
        <v>0</v>
      </c>
      <c r="BM12" s="29">
        <f t="shared" si="7"/>
        <v>0</v>
      </c>
      <c r="BN12" s="29">
        <f t="shared" si="7"/>
        <v>0</v>
      </c>
      <c r="BO12" s="29">
        <f t="shared" si="7"/>
        <v>0</v>
      </c>
      <c r="BP12" s="29">
        <f t="shared" si="7"/>
        <v>0</v>
      </c>
      <c r="BQ12" s="29">
        <f t="shared" si="7"/>
        <v>0</v>
      </c>
      <c r="BR12" s="29">
        <f t="shared" si="7"/>
        <v>0</v>
      </c>
      <c r="BS12" s="29">
        <f t="shared" si="7"/>
        <v>0</v>
      </c>
      <c r="BT12" s="29">
        <f t="shared" si="7"/>
        <v>0</v>
      </c>
      <c r="BU12" s="29">
        <f t="shared" si="7"/>
        <v>0</v>
      </c>
      <c r="BV12" s="29">
        <f t="shared" si="7"/>
        <v>0</v>
      </c>
      <c r="BW12" s="29">
        <f t="shared" si="7"/>
        <v>0</v>
      </c>
      <c r="BX12" s="29">
        <f t="shared" si="7"/>
        <v>0</v>
      </c>
      <c r="BY12" s="29">
        <f t="shared" si="7"/>
        <v>0</v>
      </c>
      <c r="BZ12" s="29">
        <f t="shared" si="7"/>
        <v>0</v>
      </c>
      <c r="CA12" s="29">
        <f t="shared" si="7"/>
        <v>0</v>
      </c>
      <c r="CB12" s="29">
        <f t="shared" si="7"/>
        <v>0</v>
      </c>
      <c r="CC12" s="29">
        <f t="shared" si="7"/>
        <v>0</v>
      </c>
      <c r="CD12" s="29">
        <f t="shared" si="7"/>
        <v>0</v>
      </c>
      <c r="CE12" s="29">
        <f t="shared" si="7"/>
        <v>0</v>
      </c>
    </row>
    <row r="13" spans="2:83" s="83" customFormat="1" x14ac:dyDescent="0.25">
      <c r="B13" s="50"/>
      <c r="C13" s="82" t="str">
        <f>C51</f>
        <v>TOTAL</v>
      </c>
      <c r="E13" s="208"/>
      <c r="F13" s="226"/>
      <c r="G13" s="226"/>
      <c r="H13" s="226"/>
      <c r="I13" s="17"/>
      <c r="J13" s="17"/>
      <c r="K13" s="17"/>
      <c r="L13" s="17"/>
      <c r="M13" s="17"/>
      <c r="N13" s="17"/>
      <c r="O13" s="17"/>
      <c r="P13" s="17"/>
      <c r="Q13" s="17"/>
      <c r="R13" s="17"/>
      <c r="S13" s="17"/>
      <c r="T13" s="17"/>
      <c r="U13" s="17"/>
      <c r="V13" s="17"/>
      <c r="W13" s="6">
        <f t="shared" ref="W13:CE13" si="8">W51</f>
        <v>4636.7928501437054</v>
      </c>
      <c r="X13" s="6">
        <f t="shared" si="8"/>
        <v>4699.0878475373493</v>
      </c>
      <c r="Y13" s="6">
        <f t="shared" si="8"/>
        <v>4842.8140411057329</v>
      </c>
      <c r="Z13" s="6">
        <f t="shared" si="8"/>
        <v>5023.0794039891825</v>
      </c>
      <c r="AA13" s="6">
        <f t="shared" si="8"/>
        <v>5185.8852328473477</v>
      </c>
      <c r="AB13" s="6">
        <f t="shared" si="8"/>
        <v>5394.4466563002643</v>
      </c>
      <c r="AC13" s="6">
        <f t="shared" si="8"/>
        <v>5607.2682563081562</v>
      </c>
      <c r="AD13" s="6">
        <f t="shared" si="8"/>
        <v>5839.8214193935519</v>
      </c>
      <c r="AE13" s="6">
        <f t="shared" si="8"/>
        <v>6067.0747352367516</v>
      </c>
      <c r="AF13" s="6">
        <f t="shared" si="8"/>
        <v>6352.7327210287494</v>
      </c>
      <c r="AG13" s="6">
        <f t="shared" si="8"/>
        <v>6603.4692481050524</v>
      </c>
      <c r="AH13" s="6">
        <f t="shared" si="8"/>
        <v>6836.4939441710558</v>
      </c>
      <c r="AI13" s="6">
        <f t="shared" si="8"/>
        <v>7025.9440882800918</v>
      </c>
      <c r="AJ13" s="6">
        <f t="shared" si="8"/>
        <v>7331.0253301595485</v>
      </c>
      <c r="AK13" s="6">
        <f t="shared" si="8"/>
        <v>7764.0497252806072</v>
      </c>
      <c r="AL13" s="6">
        <f t="shared" si="8"/>
        <v>8535.3511653365258</v>
      </c>
      <c r="AM13" s="6">
        <f t="shared" si="8"/>
        <v>9326.8300276042701</v>
      </c>
      <c r="AN13" s="6">
        <f t="shared" si="8"/>
        <v>10326.081660048611</v>
      </c>
      <c r="AO13" s="6">
        <f t="shared" si="8"/>
        <v>10964.464981611174</v>
      </c>
      <c r="AP13" s="6">
        <f t="shared" si="8"/>
        <v>11595.716219209422</v>
      </c>
      <c r="AQ13" s="6">
        <f t="shared" si="8"/>
        <v>11762.111166913473</v>
      </c>
      <c r="AR13" s="6">
        <f t="shared" si="8"/>
        <v>11696.619026196773</v>
      </c>
      <c r="AS13" s="6">
        <f t="shared" si="8"/>
        <v>11284.000135632476</v>
      </c>
      <c r="AT13" s="6">
        <f t="shared" si="8"/>
        <v>10880.100978440491</v>
      </c>
      <c r="AU13" s="6">
        <f t="shared" si="8"/>
        <v>0</v>
      </c>
      <c r="AV13" s="6">
        <f t="shared" si="8"/>
        <v>0</v>
      </c>
      <c r="AW13" s="6">
        <f t="shared" si="8"/>
        <v>0</v>
      </c>
      <c r="AX13" s="6">
        <f t="shared" si="8"/>
        <v>0</v>
      </c>
      <c r="AY13" s="6">
        <f t="shared" si="8"/>
        <v>0</v>
      </c>
      <c r="AZ13" s="6">
        <f t="shared" si="8"/>
        <v>0</v>
      </c>
      <c r="BA13" s="6">
        <f t="shared" si="8"/>
        <v>0</v>
      </c>
      <c r="BB13" s="6">
        <f t="shared" si="8"/>
        <v>0</v>
      </c>
      <c r="BC13" s="6">
        <f t="shared" si="8"/>
        <v>0</v>
      </c>
      <c r="BD13" s="6">
        <f t="shared" si="8"/>
        <v>0</v>
      </c>
      <c r="BE13" s="6">
        <f t="shared" si="8"/>
        <v>0</v>
      </c>
      <c r="BF13" s="6">
        <f t="shared" si="8"/>
        <v>0</v>
      </c>
      <c r="BG13" s="6">
        <f t="shared" si="8"/>
        <v>0</v>
      </c>
      <c r="BH13" s="6">
        <f t="shared" si="8"/>
        <v>0</v>
      </c>
      <c r="BI13" s="6">
        <f t="shared" si="8"/>
        <v>0</v>
      </c>
      <c r="BJ13" s="6">
        <f t="shared" si="8"/>
        <v>0</v>
      </c>
      <c r="BK13" s="6">
        <f t="shared" si="8"/>
        <v>0</v>
      </c>
      <c r="BL13" s="6">
        <f t="shared" si="8"/>
        <v>0</v>
      </c>
      <c r="BM13" s="6">
        <f t="shared" si="8"/>
        <v>0</v>
      </c>
      <c r="BN13" s="6">
        <f t="shared" si="8"/>
        <v>0</v>
      </c>
      <c r="BO13" s="6">
        <f t="shared" si="8"/>
        <v>0</v>
      </c>
      <c r="BP13" s="6">
        <f t="shared" si="8"/>
        <v>0</v>
      </c>
      <c r="BQ13" s="6">
        <f t="shared" si="8"/>
        <v>0</v>
      </c>
      <c r="BR13" s="6">
        <f t="shared" si="8"/>
        <v>0</v>
      </c>
      <c r="BS13" s="6">
        <f t="shared" si="8"/>
        <v>0</v>
      </c>
      <c r="BT13" s="6">
        <f t="shared" si="8"/>
        <v>0</v>
      </c>
      <c r="BU13" s="6">
        <f t="shared" si="8"/>
        <v>0</v>
      </c>
      <c r="BV13" s="6">
        <f t="shared" si="8"/>
        <v>0</v>
      </c>
      <c r="BW13" s="6">
        <f t="shared" si="8"/>
        <v>0</v>
      </c>
      <c r="BX13" s="6">
        <f t="shared" si="8"/>
        <v>0</v>
      </c>
      <c r="BY13" s="6">
        <f t="shared" si="8"/>
        <v>0</v>
      </c>
      <c r="BZ13" s="6">
        <f t="shared" si="8"/>
        <v>0</v>
      </c>
      <c r="CA13" s="6">
        <f t="shared" si="8"/>
        <v>0</v>
      </c>
      <c r="CB13" s="6">
        <f t="shared" si="8"/>
        <v>0</v>
      </c>
      <c r="CC13" s="6">
        <f t="shared" si="8"/>
        <v>0</v>
      </c>
      <c r="CD13" s="6">
        <f t="shared" si="8"/>
        <v>0</v>
      </c>
      <c r="CE13" s="6">
        <f t="shared" si="8"/>
        <v>0</v>
      </c>
    </row>
    <row r="14" spans="2:83" hidden="1" x14ac:dyDescent="0.25">
      <c r="F14" s="70"/>
    </row>
    <row r="15" spans="2:83" hidden="1" x14ac:dyDescent="0.25">
      <c r="F15" s="70"/>
    </row>
    <row r="16" spans="2:83" hidden="1" x14ac:dyDescent="0.25">
      <c r="F16" s="70"/>
    </row>
    <row r="17" spans="2:83" x14ac:dyDescent="0.25">
      <c r="B17" s="121"/>
      <c r="C17" s="18"/>
      <c r="D17" s="18"/>
      <c r="E17" s="18"/>
      <c r="F17" s="18"/>
      <c r="W17" s="18"/>
      <c r="X17" s="18"/>
      <c r="Y17" s="18"/>
    </row>
    <row r="18" spans="2:83" x14ac:dyDescent="0.25">
      <c r="B18" s="121"/>
      <c r="C18" s="231" t="s">
        <v>321</v>
      </c>
      <c r="D18" s="18"/>
      <c r="E18" s="18"/>
      <c r="F18" s="18"/>
      <c r="W18" s="18"/>
      <c r="X18" s="18"/>
      <c r="Y18" s="18"/>
    </row>
    <row r="19" spans="2:83" ht="14.4" hidden="1" customHeight="1" x14ac:dyDescent="0.25">
      <c r="C19" s="231" t="s">
        <v>136</v>
      </c>
      <c r="F19" s="70"/>
    </row>
    <row r="20" spans="2:83" ht="14.4" customHeight="1" x14ac:dyDescent="0.25">
      <c r="B20" s="313" t="s">
        <v>170</v>
      </c>
      <c r="C20" s="314"/>
      <c r="E20" s="338"/>
      <c r="F20" s="336"/>
      <c r="G20" s="336"/>
      <c r="H20" s="336"/>
      <c r="I20" s="205"/>
      <c r="J20" s="205"/>
      <c r="K20" s="205"/>
      <c r="L20" s="205"/>
      <c r="M20" s="205"/>
      <c r="N20" s="205"/>
      <c r="O20" s="205"/>
      <c r="P20" s="205"/>
      <c r="Q20" s="205"/>
      <c r="R20" s="205"/>
      <c r="S20" s="205"/>
      <c r="T20" s="205"/>
      <c r="U20" s="205"/>
      <c r="V20" s="205"/>
      <c r="W20" s="80">
        <v>1990</v>
      </c>
      <c r="X20" s="80">
        <v>1991</v>
      </c>
      <c r="Y20" s="80">
        <v>1992</v>
      </c>
      <c r="Z20" s="80">
        <v>1993</v>
      </c>
      <c r="AA20" s="80">
        <v>1994</v>
      </c>
      <c r="AB20" s="80">
        <v>1995</v>
      </c>
      <c r="AC20" s="80">
        <v>1996</v>
      </c>
      <c r="AD20" s="80">
        <v>1997</v>
      </c>
      <c r="AE20" s="80">
        <v>1998</v>
      </c>
      <c r="AF20" s="80">
        <v>1999</v>
      </c>
      <c r="AG20" s="80">
        <v>2000</v>
      </c>
      <c r="AH20" s="80">
        <v>2001</v>
      </c>
      <c r="AI20" s="80">
        <v>2002</v>
      </c>
      <c r="AJ20" s="80">
        <v>2003</v>
      </c>
      <c r="AK20" s="80">
        <v>2004</v>
      </c>
      <c r="AL20" s="80">
        <v>2005</v>
      </c>
      <c r="AM20" s="80">
        <v>2006</v>
      </c>
      <c r="AN20" s="80">
        <v>2007</v>
      </c>
      <c r="AO20" s="80">
        <v>2008</v>
      </c>
      <c r="AP20" s="80">
        <v>2009</v>
      </c>
      <c r="AQ20" s="80">
        <v>2010</v>
      </c>
      <c r="AR20" s="80">
        <v>2011</v>
      </c>
      <c r="AS20" s="80">
        <v>2012</v>
      </c>
      <c r="AT20" s="80">
        <v>2013</v>
      </c>
      <c r="AU20" s="80">
        <v>2014</v>
      </c>
      <c r="AV20" s="80">
        <v>2015</v>
      </c>
      <c r="AW20" s="80">
        <v>2016</v>
      </c>
      <c r="AX20" s="80">
        <v>2017</v>
      </c>
      <c r="AY20" s="80">
        <v>2018</v>
      </c>
      <c r="AZ20" s="80">
        <v>2019</v>
      </c>
      <c r="BA20" s="80">
        <v>2020</v>
      </c>
      <c r="BB20" s="80">
        <v>2021</v>
      </c>
      <c r="BC20" s="80">
        <v>2022</v>
      </c>
      <c r="BD20" s="80">
        <v>2023</v>
      </c>
      <c r="BE20" s="80">
        <v>2024</v>
      </c>
      <c r="BF20" s="80">
        <v>2025</v>
      </c>
      <c r="BG20" s="80">
        <f t="shared" ref="BG20:CE20" si="9">BF20+1</f>
        <v>2026</v>
      </c>
      <c r="BH20" s="80">
        <f t="shared" si="9"/>
        <v>2027</v>
      </c>
      <c r="BI20" s="80">
        <f t="shared" si="9"/>
        <v>2028</v>
      </c>
      <c r="BJ20" s="80">
        <f t="shared" si="9"/>
        <v>2029</v>
      </c>
      <c r="BK20" s="80">
        <f t="shared" si="9"/>
        <v>2030</v>
      </c>
      <c r="BL20" s="80">
        <f t="shared" si="9"/>
        <v>2031</v>
      </c>
      <c r="BM20" s="80">
        <f t="shared" si="9"/>
        <v>2032</v>
      </c>
      <c r="BN20" s="80">
        <f t="shared" si="9"/>
        <v>2033</v>
      </c>
      <c r="BO20" s="80">
        <f t="shared" si="9"/>
        <v>2034</v>
      </c>
      <c r="BP20" s="80">
        <f t="shared" si="9"/>
        <v>2035</v>
      </c>
      <c r="BQ20" s="80">
        <f t="shared" si="9"/>
        <v>2036</v>
      </c>
      <c r="BR20" s="80">
        <f t="shared" si="9"/>
        <v>2037</v>
      </c>
      <c r="BS20" s="80">
        <f t="shared" si="9"/>
        <v>2038</v>
      </c>
      <c r="BT20" s="80">
        <f t="shared" si="9"/>
        <v>2039</v>
      </c>
      <c r="BU20" s="80">
        <f t="shared" si="9"/>
        <v>2040</v>
      </c>
      <c r="BV20" s="80">
        <f t="shared" si="9"/>
        <v>2041</v>
      </c>
      <c r="BW20" s="80">
        <f t="shared" si="9"/>
        <v>2042</v>
      </c>
      <c r="BX20" s="80">
        <f t="shared" si="9"/>
        <v>2043</v>
      </c>
      <c r="BY20" s="80">
        <f t="shared" si="9"/>
        <v>2044</v>
      </c>
      <c r="BZ20" s="80">
        <f t="shared" si="9"/>
        <v>2045</v>
      </c>
      <c r="CA20" s="80">
        <f t="shared" si="9"/>
        <v>2046</v>
      </c>
      <c r="CB20" s="80">
        <f t="shared" si="9"/>
        <v>2047</v>
      </c>
      <c r="CC20" s="80">
        <f t="shared" si="9"/>
        <v>2048</v>
      </c>
      <c r="CD20" s="80">
        <f t="shared" si="9"/>
        <v>2049</v>
      </c>
      <c r="CE20" s="80">
        <f t="shared" si="9"/>
        <v>2050</v>
      </c>
    </row>
    <row r="21" spans="2:83" s="56" customFormat="1" ht="14.4" customHeight="1" x14ac:dyDescent="0.25">
      <c r="B21" s="308" t="s">
        <v>82</v>
      </c>
      <c r="C21" s="309"/>
      <c r="E21" s="339"/>
      <c r="F21" s="336"/>
      <c r="G21" s="336"/>
      <c r="H21" s="336"/>
      <c r="I21" s="131"/>
      <c r="J21" s="131"/>
      <c r="K21" s="131"/>
      <c r="L21" s="131"/>
      <c r="M21" s="131"/>
      <c r="N21" s="131"/>
      <c r="O21" s="131"/>
      <c r="P21" s="131"/>
      <c r="Q21" s="131"/>
      <c r="R21" s="131"/>
      <c r="S21" s="131"/>
      <c r="T21" s="131"/>
      <c r="U21" s="131"/>
      <c r="V21" s="131"/>
    </row>
    <row r="22" spans="2:83" x14ac:dyDescent="0.25">
      <c r="B22" s="310" t="s">
        <v>319</v>
      </c>
      <c r="C22" s="311"/>
      <c r="E22" s="340"/>
      <c r="F22" s="336"/>
      <c r="G22" s="336"/>
      <c r="H22" s="336"/>
    </row>
    <row r="23" spans="2:83" x14ac:dyDescent="0.25">
      <c r="B23" s="306" t="s">
        <v>0</v>
      </c>
      <c r="C23" s="53" t="s">
        <v>6</v>
      </c>
      <c r="E23" s="34"/>
      <c r="F23" s="63"/>
      <c r="G23" s="63"/>
      <c r="H23" s="63"/>
      <c r="I23" s="16"/>
      <c r="J23" s="16"/>
      <c r="K23" s="16"/>
      <c r="L23" s="16"/>
      <c r="M23" s="16"/>
      <c r="N23" s="16"/>
      <c r="O23" s="16"/>
      <c r="P23" s="16"/>
      <c r="Q23" s="16"/>
      <c r="R23" s="16"/>
      <c r="S23" s="16"/>
      <c r="T23" s="16"/>
      <c r="U23" s="16"/>
      <c r="V23" s="16"/>
      <c r="W23" s="52">
        <f t="shared" ref="W23:CE27" si="10">W73+W123</f>
        <v>683.94763799999987</v>
      </c>
      <c r="X23" s="52">
        <f t="shared" si="10"/>
        <v>622.15797599999996</v>
      </c>
      <c r="Y23" s="52">
        <f t="shared" si="10"/>
        <v>560.36831399999994</v>
      </c>
      <c r="Z23" s="52">
        <f t="shared" si="10"/>
        <v>498.57865199999998</v>
      </c>
      <c r="AA23" s="52">
        <f t="shared" si="10"/>
        <v>445.43883245399996</v>
      </c>
      <c r="AB23" s="52">
        <f t="shared" si="10"/>
        <v>400.9488553619999</v>
      </c>
      <c r="AC23" s="52">
        <f t="shared" si="10"/>
        <v>365.10872072400002</v>
      </c>
      <c r="AD23" s="52">
        <f t="shared" si="10"/>
        <v>329.26858608599997</v>
      </c>
      <c r="AE23" s="52">
        <f t="shared" si="10"/>
        <v>293.42845144799998</v>
      </c>
      <c r="AF23" s="52">
        <f t="shared" si="10"/>
        <v>275.31981912599991</v>
      </c>
      <c r="AG23" s="52">
        <f t="shared" si="10"/>
        <v>247.17995477999995</v>
      </c>
      <c r="AH23" s="52">
        <f t="shared" si="10"/>
        <v>223.41224168999997</v>
      </c>
      <c r="AI23" s="52">
        <f t="shared" si="10"/>
        <v>187.41798800999996</v>
      </c>
      <c r="AJ23" s="52">
        <f t="shared" si="10"/>
        <v>168.04657386</v>
      </c>
      <c r="AK23" s="52">
        <f t="shared" si="10"/>
        <v>150.55384597406999</v>
      </c>
      <c r="AL23" s="52">
        <f t="shared" si="10"/>
        <v>133.80699388220998</v>
      </c>
      <c r="AM23" s="52">
        <f t="shared" si="10"/>
        <v>116.71937180441996</v>
      </c>
      <c r="AN23" s="52">
        <f t="shared" si="10"/>
        <v>99.631749726629977</v>
      </c>
      <c r="AO23" s="52">
        <f t="shared" si="10"/>
        <v>82.544127648839975</v>
      </c>
      <c r="AP23" s="52">
        <f t="shared" si="10"/>
        <v>66.162938964209985</v>
      </c>
      <c r="AQ23" s="52">
        <f t="shared" si="10"/>
        <v>54.149224697369988</v>
      </c>
      <c r="AR23" s="52">
        <f t="shared" si="10"/>
        <v>42.430445981549994</v>
      </c>
      <c r="AS23" s="52">
        <f t="shared" si="10"/>
        <v>25.601051423969995</v>
      </c>
      <c r="AT23" s="52">
        <f t="shared" si="10"/>
        <v>10.100056474529994</v>
      </c>
      <c r="AU23" s="52">
        <f t="shared" si="10"/>
        <v>0</v>
      </c>
      <c r="AV23" s="52">
        <f t="shared" si="10"/>
        <v>0</v>
      </c>
      <c r="AW23" s="52">
        <f t="shared" si="10"/>
        <v>0</v>
      </c>
      <c r="AX23" s="52">
        <f t="shared" si="10"/>
        <v>0</v>
      </c>
      <c r="AY23" s="52">
        <f t="shared" si="10"/>
        <v>0</v>
      </c>
      <c r="AZ23" s="52">
        <f t="shared" si="10"/>
        <v>0</v>
      </c>
      <c r="BA23" s="52">
        <f t="shared" si="10"/>
        <v>0</v>
      </c>
      <c r="BB23" s="52">
        <f t="shared" si="10"/>
        <v>0</v>
      </c>
      <c r="BC23" s="52">
        <f t="shared" si="10"/>
        <v>0</v>
      </c>
      <c r="BD23" s="52">
        <f t="shared" si="10"/>
        <v>0</v>
      </c>
      <c r="BE23" s="52">
        <f t="shared" si="10"/>
        <v>0</v>
      </c>
      <c r="BF23" s="52">
        <f t="shared" si="10"/>
        <v>0</v>
      </c>
      <c r="BG23" s="52">
        <f t="shared" si="10"/>
        <v>0</v>
      </c>
      <c r="BH23" s="52">
        <f t="shared" si="10"/>
        <v>0</v>
      </c>
      <c r="BI23" s="52">
        <f t="shared" si="10"/>
        <v>0</v>
      </c>
      <c r="BJ23" s="52">
        <f t="shared" si="10"/>
        <v>0</v>
      </c>
      <c r="BK23" s="52">
        <f t="shared" si="10"/>
        <v>0</v>
      </c>
      <c r="BL23" s="52">
        <f t="shared" si="10"/>
        <v>0</v>
      </c>
      <c r="BM23" s="52">
        <f t="shared" si="10"/>
        <v>0</v>
      </c>
      <c r="BN23" s="52">
        <f t="shared" si="10"/>
        <v>0</v>
      </c>
      <c r="BO23" s="52">
        <f t="shared" si="10"/>
        <v>0</v>
      </c>
      <c r="BP23" s="52">
        <f t="shared" si="10"/>
        <v>0</v>
      </c>
      <c r="BQ23" s="52">
        <f t="shared" si="10"/>
        <v>0</v>
      </c>
      <c r="BR23" s="52">
        <f t="shared" si="10"/>
        <v>0</v>
      </c>
      <c r="BS23" s="52">
        <f t="shared" si="10"/>
        <v>0</v>
      </c>
      <c r="BT23" s="52">
        <f t="shared" si="10"/>
        <v>0</v>
      </c>
      <c r="BU23" s="52">
        <f t="shared" si="10"/>
        <v>0</v>
      </c>
      <c r="BV23" s="52">
        <f t="shared" si="10"/>
        <v>0</v>
      </c>
      <c r="BW23" s="52">
        <f t="shared" si="10"/>
        <v>0</v>
      </c>
      <c r="BX23" s="52">
        <f t="shared" si="10"/>
        <v>0</v>
      </c>
      <c r="BY23" s="52">
        <f t="shared" si="10"/>
        <v>0</v>
      </c>
      <c r="BZ23" s="52">
        <f t="shared" si="10"/>
        <v>0</v>
      </c>
      <c r="CA23" s="52">
        <f t="shared" si="10"/>
        <v>0</v>
      </c>
      <c r="CB23" s="52">
        <f t="shared" si="10"/>
        <v>0</v>
      </c>
      <c r="CC23" s="52">
        <f t="shared" si="10"/>
        <v>0</v>
      </c>
      <c r="CD23" s="52">
        <f t="shared" si="10"/>
        <v>0</v>
      </c>
      <c r="CE23" s="52">
        <f t="shared" si="10"/>
        <v>0</v>
      </c>
    </row>
    <row r="24" spans="2:83" x14ac:dyDescent="0.25">
      <c r="B24" s="307"/>
      <c r="C24" s="54" t="s">
        <v>7</v>
      </c>
      <c r="E24" s="34"/>
      <c r="F24" s="63"/>
      <c r="G24" s="63"/>
      <c r="H24" s="63"/>
      <c r="I24" s="16"/>
      <c r="J24" s="16"/>
      <c r="K24" s="16"/>
      <c r="L24" s="16"/>
      <c r="M24" s="16"/>
      <c r="N24" s="16"/>
      <c r="O24" s="16"/>
      <c r="P24" s="16"/>
      <c r="Q24" s="16"/>
      <c r="R24" s="16"/>
      <c r="S24" s="16"/>
      <c r="T24" s="16"/>
      <c r="U24" s="16"/>
      <c r="V24" s="16"/>
      <c r="W24" s="52">
        <f t="shared" si="10"/>
        <v>809.65763999999979</v>
      </c>
      <c r="X24" s="52">
        <f t="shared" si="10"/>
        <v>830.9644199999999</v>
      </c>
      <c r="Y24" s="52">
        <f t="shared" si="10"/>
        <v>873.57797999999991</v>
      </c>
      <c r="Z24" s="52">
        <f t="shared" si="10"/>
        <v>916.1915399999998</v>
      </c>
      <c r="AA24" s="52">
        <f t="shared" si="10"/>
        <v>963.34486459199979</v>
      </c>
      <c r="AB24" s="52">
        <f t="shared" si="10"/>
        <v>1015.0379537759998</v>
      </c>
      <c r="AC24" s="52">
        <f t="shared" si="10"/>
        <v>1071.270807552</v>
      </c>
      <c r="AD24" s="52">
        <f t="shared" si="10"/>
        <v>1127.5036613279999</v>
      </c>
      <c r="AE24" s="52">
        <f t="shared" si="10"/>
        <v>1183.7365151039999</v>
      </c>
      <c r="AF24" s="52">
        <f t="shared" si="10"/>
        <v>1256.4842540579998</v>
      </c>
      <c r="AG24" s="52">
        <f t="shared" si="10"/>
        <v>1309.4933920200001</v>
      </c>
      <c r="AH24" s="52">
        <f t="shared" si="10"/>
        <v>1348.19360676</v>
      </c>
      <c r="AI24" s="52">
        <f t="shared" si="10"/>
        <v>1380.1147143299997</v>
      </c>
      <c r="AJ24" s="52">
        <f t="shared" si="10"/>
        <v>1465.1323176599997</v>
      </c>
      <c r="AK24" s="52">
        <f t="shared" si="10"/>
        <v>1513.9158825550358</v>
      </c>
      <c r="AL24" s="52">
        <f t="shared" si="10"/>
        <v>1502.4207077851077</v>
      </c>
      <c r="AM24" s="52">
        <f t="shared" si="10"/>
        <v>1407.0246765902157</v>
      </c>
      <c r="AN24" s="52">
        <f t="shared" si="10"/>
        <v>1311.6286453953235</v>
      </c>
      <c r="AO24" s="52">
        <f t="shared" si="10"/>
        <v>1216.2326142004315</v>
      </c>
      <c r="AP24" s="52">
        <f t="shared" si="10"/>
        <v>964.57188095852337</v>
      </c>
      <c r="AQ24" s="52">
        <f t="shared" si="10"/>
        <v>577.50740423839966</v>
      </c>
      <c r="AR24" s="52">
        <f t="shared" si="10"/>
        <v>222.37882379756991</v>
      </c>
      <c r="AS24" s="52">
        <f t="shared" si="10"/>
        <v>36.830008574369984</v>
      </c>
      <c r="AT24" s="52">
        <f t="shared" si="10"/>
        <v>18.483613894349997</v>
      </c>
      <c r="AU24" s="52">
        <f t="shared" si="10"/>
        <v>0</v>
      </c>
      <c r="AV24" s="52">
        <f t="shared" si="10"/>
        <v>0</v>
      </c>
      <c r="AW24" s="52">
        <f t="shared" si="10"/>
        <v>0</v>
      </c>
      <c r="AX24" s="52">
        <f t="shared" si="10"/>
        <v>0</v>
      </c>
      <c r="AY24" s="52">
        <f t="shared" si="10"/>
        <v>0</v>
      </c>
      <c r="AZ24" s="52">
        <f t="shared" si="10"/>
        <v>0</v>
      </c>
      <c r="BA24" s="52">
        <f t="shared" si="10"/>
        <v>0</v>
      </c>
      <c r="BB24" s="52">
        <f t="shared" si="10"/>
        <v>0</v>
      </c>
      <c r="BC24" s="52">
        <f t="shared" si="10"/>
        <v>0</v>
      </c>
      <c r="BD24" s="52">
        <f t="shared" si="10"/>
        <v>0</v>
      </c>
      <c r="BE24" s="52">
        <f t="shared" si="10"/>
        <v>0</v>
      </c>
      <c r="BF24" s="52">
        <f t="shared" si="10"/>
        <v>0</v>
      </c>
      <c r="BG24" s="52">
        <f t="shared" si="10"/>
        <v>0</v>
      </c>
      <c r="BH24" s="52">
        <f t="shared" si="10"/>
        <v>0</v>
      </c>
      <c r="BI24" s="52">
        <f t="shared" si="10"/>
        <v>0</v>
      </c>
      <c r="BJ24" s="52">
        <f t="shared" si="10"/>
        <v>0</v>
      </c>
      <c r="BK24" s="52">
        <f t="shared" si="10"/>
        <v>0</v>
      </c>
      <c r="BL24" s="52">
        <f t="shared" si="10"/>
        <v>0</v>
      </c>
      <c r="BM24" s="52">
        <f t="shared" si="10"/>
        <v>0</v>
      </c>
      <c r="BN24" s="52">
        <f t="shared" si="10"/>
        <v>0</v>
      </c>
      <c r="BO24" s="52">
        <f t="shared" si="10"/>
        <v>0</v>
      </c>
      <c r="BP24" s="52">
        <f t="shared" si="10"/>
        <v>0</v>
      </c>
      <c r="BQ24" s="52">
        <f t="shared" si="10"/>
        <v>0</v>
      </c>
      <c r="BR24" s="52">
        <f t="shared" si="10"/>
        <v>0</v>
      </c>
      <c r="BS24" s="52">
        <f t="shared" si="10"/>
        <v>0</v>
      </c>
      <c r="BT24" s="52">
        <f t="shared" si="10"/>
        <v>0</v>
      </c>
      <c r="BU24" s="52">
        <f t="shared" si="10"/>
        <v>0</v>
      </c>
      <c r="BV24" s="52">
        <f t="shared" si="10"/>
        <v>0</v>
      </c>
      <c r="BW24" s="52">
        <f t="shared" si="10"/>
        <v>0</v>
      </c>
      <c r="BX24" s="52">
        <f t="shared" si="10"/>
        <v>0</v>
      </c>
      <c r="BY24" s="52">
        <f t="shared" si="10"/>
        <v>0</v>
      </c>
      <c r="BZ24" s="52">
        <f t="shared" si="10"/>
        <v>0</v>
      </c>
      <c r="CA24" s="52">
        <f t="shared" si="10"/>
        <v>0</v>
      </c>
      <c r="CB24" s="52">
        <f t="shared" si="10"/>
        <v>0</v>
      </c>
      <c r="CC24" s="52">
        <f t="shared" si="10"/>
        <v>0</v>
      </c>
      <c r="CD24" s="52">
        <f t="shared" si="10"/>
        <v>0</v>
      </c>
      <c r="CE24" s="52">
        <f t="shared" si="10"/>
        <v>0</v>
      </c>
    </row>
    <row r="25" spans="2:83" x14ac:dyDescent="0.25">
      <c r="B25" s="307"/>
      <c r="C25" s="54" t="s">
        <v>8</v>
      </c>
      <c r="E25" s="34"/>
      <c r="F25" s="63"/>
      <c r="G25" s="63"/>
      <c r="H25" s="63"/>
      <c r="I25" s="16"/>
      <c r="J25" s="16"/>
      <c r="K25" s="16"/>
      <c r="L25" s="16"/>
      <c r="M25" s="16"/>
      <c r="N25" s="16"/>
      <c r="O25" s="16"/>
      <c r="P25" s="16"/>
      <c r="Q25" s="16"/>
      <c r="R25" s="16"/>
      <c r="S25" s="16"/>
      <c r="T25" s="16"/>
      <c r="U25" s="16"/>
      <c r="V25" s="16"/>
      <c r="W25" s="52">
        <f t="shared" si="10"/>
        <v>606.84085145969993</v>
      </c>
      <c r="X25" s="52">
        <f t="shared" si="10"/>
        <v>617.36011527959988</v>
      </c>
      <c r="Y25" s="52">
        <f t="shared" si="10"/>
        <v>638.39864291939989</v>
      </c>
      <c r="Z25" s="52">
        <f t="shared" si="10"/>
        <v>659.4371705591999</v>
      </c>
      <c r="AA25" s="52">
        <f t="shared" si="10"/>
        <v>681.46845210180004</v>
      </c>
      <c r="AB25" s="52">
        <f t="shared" si="10"/>
        <v>704.49248754719974</v>
      </c>
      <c r="AC25" s="52">
        <f t="shared" si="10"/>
        <v>728.50927689539992</v>
      </c>
      <c r="AD25" s="52">
        <f t="shared" si="10"/>
        <v>752.52606624359987</v>
      </c>
      <c r="AE25" s="52">
        <f t="shared" si="10"/>
        <v>776.54285559179993</v>
      </c>
      <c r="AF25" s="52">
        <f t="shared" si="10"/>
        <v>812.13497931059999</v>
      </c>
      <c r="AG25" s="52">
        <f t="shared" si="10"/>
        <v>848.20870727999989</v>
      </c>
      <c r="AH25" s="52">
        <f t="shared" si="10"/>
        <v>883.33648523999989</v>
      </c>
      <c r="AI25" s="52">
        <f t="shared" si="10"/>
        <v>879.21362330999989</v>
      </c>
      <c r="AJ25" s="52">
        <f t="shared" si="10"/>
        <v>897.89966936999974</v>
      </c>
      <c r="AK25" s="52">
        <f t="shared" si="10"/>
        <v>939.46850752055389</v>
      </c>
      <c r="AL25" s="52">
        <f t="shared" si="10"/>
        <v>1030.6494932716619</v>
      </c>
      <c r="AM25" s="52">
        <f t="shared" si="10"/>
        <v>1120.4768088633236</v>
      </c>
      <c r="AN25" s="52">
        <f t="shared" si="10"/>
        <v>1210.3041244549856</v>
      </c>
      <c r="AO25" s="52">
        <f t="shared" si="10"/>
        <v>1300.1314400466476</v>
      </c>
      <c r="AP25" s="52">
        <f t="shared" si="10"/>
        <v>1493.8107612965455</v>
      </c>
      <c r="AQ25" s="52">
        <f t="shared" si="10"/>
        <v>1845.16217996913</v>
      </c>
      <c r="AR25" s="52">
        <f t="shared" si="10"/>
        <v>2165.9320987563597</v>
      </c>
      <c r="AS25" s="52">
        <f t="shared" si="10"/>
        <v>2222.2259893547994</v>
      </c>
      <c r="AT25" s="52">
        <f t="shared" si="10"/>
        <v>2090.9053439999998</v>
      </c>
      <c r="AU25" s="52">
        <f t="shared" si="10"/>
        <v>0</v>
      </c>
      <c r="AV25" s="52">
        <f t="shared" si="10"/>
        <v>0</v>
      </c>
      <c r="AW25" s="52">
        <f t="shared" si="10"/>
        <v>0</v>
      </c>
      <c r="AX25" s="52">
        <f t="shared" si="10"/>
        <v>0</v>
      </c>
      <c r="AY25" s="52">
        <f t="shared" si="10"/>
        <v>0</v>
      </c>
      <c r="AZ25" s="52">
        <f t="shared" si="10"/>
        <v>0</v>
      </c>
      <c r="BA25" s="52">
        <f t="shared" si="10"/>
        <v>0</v>
      </c>
      <c r="BB25" s="52">
        <f t="shared" si="10"/>
        <v>0</v>
      </c>
      <c r="BC25" s="52">
        <f t="shared" si="10"/>
        <v>0</v>
      </c>
      <c r="BD25" s="52">
        <f t="shared" si="10"/>
        <v>0</v>
      </c>
      <c r="BE25" s="52">
        <f t="shared" si="10"/>
        <v>0</v>
      </c>
      <c r="BF25" s="52">
        <f t="shared" si="10"/>
        <v>0</v>
      </c>
      <c r="BG25" s="52">
        <f t="shared" si="10"/>
        <v>0</v>
      </c>
      <c r="BH25" s="52">
        <f t="shared" si="10"/>
        <v>0</v>
      </c>
      <c r="BI25" s="52">
        <f t="shared" si="10"/>
        <v>0</v>
      </c>
      <c r="BJ25" s="52">
        <f t="shared" si="10"/>
        <v>0</v>
      </c>
      <c r="BK25" s="52">
        <f t="shared" si="10"/>
        <v>0</v>
      </c>
      <c r="BL25" s="52">
        <f t="shared" si="10"/>
        <v>0</v>
      </c>
      <c r="BM25" s="52">
        <f t="shared" si="10"/>
        <v>0</v>
      </c>
      <c r="BN25" s="52">
        <f t="shared" si="10"/>
        <v>0</v>
      </c>
      <c r="BO25" s="52">
        <f t="shared" si="10"/>
        <v>0</v>
      </c>
      <c r="BP25" s="52">
        <f t="shared" si="10"/>
        <v>0</v>
      </c>
      <c r="BQ25" s="52">
        <f t="shared" si="10"/>
        <v>0</v>
      </c>
      <c r="BR25" s="52">
        <f t="shared" si="10"/>
        <v>0</v>
      </c>
      <c r="BS25" s="52">
        <f t="shared" si="10"/>
        <v>0</v>
      </c>
      <c r="BT25" s="52">
        <f t="shared" si="10"/>
        <v>0</v>
      </c>
      <c r="BU25" s="52">
        <f t="shared" si="10"/>
        <v>0</v>
      </c>
      <c r="BV25" s="52">
        <f t="shared" si="10"/>
        <v>0</v>
      </c>
      <c r="BW25" s="52">
        <f t="shared" si="10"/>
        <v>0</v>
      </c>
      <c r="BX25" s="52">
        <f t="shared" si="10"/>
        <v>0</v>
      </c>
      <c r="BY25" s="52">
        <f t="shared" si="10"/>
        <v>0</v>
      </c>
      <c r="BZ25" s="52">
        <f t="shared" si="10"/>
        <v>0</v>
      </c>
      <c r="CA25" s="52">
        <f t="shared" si="10"/>
        <v>0</v>
      </c>
      <c r="CB25" s="52">
        <f t="shared" si="10"/>
        <v>0</v>
      </c>
      <c r="CC25" s="52">
        <f t="shared" si="10"/>
        <v>0</v>
      </c>
      <c r="CD25" s="52">
        <f t="shared" si="10"/>
        <v>0</v>
      </c>
      <c r="CE25" s="52">
        <f t="shared" si="10"/>
        <v>0</v>
      </c>
    </row>
    <row r="26" spans="2:83" ht="12.6" customHeight="1" x14ac:dyDescent="0.25">
      <c r="B26" s="307"/>
      <c r="C26" s="54" t="s">
        <v>9</v>
      </c>
      <c r="E26" s="34"/>
      <c r="F26" s="63"/>
      <c r="G26" s="63"/>
      <c r="H26" s="63"/>
      <c r="I26" s="16"/>
      <c r="J26" s="16"/>
      <c r="K26" s="16"/>
      <c r="L26" s="16"/>
      <c r="M26" s="16"/>
      <c r="N26" s="16"/>
      <c r="O26" s="16"/>
      <c r="P26" s="16"/>
      <c r="Q26" s="16"/>
      <c r="R26" s="16"/>
      <c r="S26" s="16"/>
      <c r="T26" s="16"/>
      <c r="U26" s="16"/>
      <c r="V26" s="16"/>
      <c r="W26" s="52">
        <f t="shared" si="10"/>
        <v>0</v>
      </c>
      <c r="X26" s="52">
        <f t="shared" si="10"/>
        <v>0</v>
      </c>
      <c r="Y26" s="52">
        <f t="shared" si="10"/>
        <v>0</v>
      </c>
      <c r="Z26" s="52">
        <f t="shared" si="10"/>
        <v>0</v>
      </c>
      <c r="AA26" s="52">
        <f t="shared" si="10"/>
        <v>0</v>
      </c>
      <c r="AB26" s="52">
        <f t="shared" si="10"/>
        <v>0</v>
      </c>
      <c r="AC26" s="52">
        <f t="shared" si="10"/>
        <v>0</v>
      </c>
      <c r="AD26" s="52">
        <f t="shared" si="10"/>
        <v>0</v>
      </c>
      <c r="AE26" s="52">
        <f t="shared" si="10"/>
        <v>0</v>
      </c>
      <c r="AF26" s="52">
        <f t="shared" si="10"/>
        <v>0</v>
      </c>
      <c r="AG26" s="52">
        <f t="shared" si="10"/>
        <v>0</v>
      </c>
      <c r="AH26" s="52">
        <f t="shared" si="10"/>
        <v>0</v>
      </c>
      <c r="AI26" s="52">
        <f t="shared" si="10"/>
        <v>32.078819520000003</v>
      </c>
      <c r="AJ26" s="52">
        <f t="shared" si="10"/>
        <v>72.630217439999996</v>
      </c>
      <c r="AK26" s="52">
        <f t="shared" si="10"/>
        <v>134.45092684425597</v>
      </c>
      <c r="AL26" s="52">
        <f t="shared" si="10"/>
        <v>185.46212821276796</v>
      </c>
      <c r="AM26" s="52">
        <f t="shared" si="10"/>
        <v>249.27006266553596</v>
      </c>
      <c r="AN26" s="52">
        <f t="shared" si="10"/>
        <v>313.07799711830393</v>
      </c>
      <c r="AO26" s="52">
        <f t="shared" si="10"/>
        <v>376.88593157107198</v>
      </c>
      <c r="AP26" s="52">
        <f t="shared" si="10"/>
        <v>456.70422035462394</v>
      </c>
      <c r="AQ26" s="52">
        <f t="shared" si="10"/>
        <v>547.34175980351995</v>
      </c>
      <c r="AR26" s="52">
        <f t="shared" si="10"/>
        <v>605.72767456079987</v>
      </c>
      <c r="AS26" s="52">
        <f t="shared" si="10"/>
        <v>648.33440636447972</v>
      </c>
      <c r="AT26" s="52">
        <f t="shared" si="10"/>
        <v>606.6638489483671</v>
      </c>
      <c r="AU26" s="52">
        <f t="shared" si="10"/>
        <v>0</v>
      </c>
      <c r="AV26" s="52">
        <f t="shared" si="10"/>
        <v>0</v>
      </c>
      <c r="AW26" s="52">
        <f t="shared" si="10"/>
        <v>0</v>
      </c>
      <c r="AX26" s="52">
        <f t="shared" si="10"/>
        <v>0</v>
      </c>
      <c r="AY26" s="52">
        <f t="shared" si="10"/>
        <v>0</v>
      </c>
      <c r="AZ26" s="52">
        <f t="shared" si="10"/>
        <v>0</v>
      </c>
      <c r="BA26" s="52">
        <f t="shared" si="10"/>
        <v>0</v>
      </c>
      <c r="BB26" s="52">
        <f t="shared" si="10"/>
        <v>0</v>
      </c>
      <c r="BC26" s="52">
        <f t="shared" si="10"/>
        <v>0</v>
      </c>
      <c r="BD26" s="52">
        <f t="shared" si="10"/>
        <v>0</v>
      </c>
      <c r="BE26" s="52">
        <f t="shared" si="10"/>
        <v>0</v>
      </c>
      <c r="BF26" s="52">
        <f t="shared" si="10"/>
        <v>0</v>
      </c>
      <c r="BG26" s="52">
        <f t="shared" si="10"/>
        <v>0</v>
      </c>
      <c r="BH26" s="52">
        <f t="shared" si="10"/>
        <v>0</v>
      </c>
      <c r="BI26" s="52">
        <f t="shared" si="10"/>
        <v>0</v>
      </c>
      <c r="BJ26" s="52">
        <f t="shared" si="10"/>
        <v>0</v>
      </c>
      <c r="BK26" s="52">
        <f t="shared" si="10"/>
        <v>0</v>
      </c>
      <c r="BL26" s="52">
        <f t="shared" si="10"/>
        <v>0</v>
      </c>
      <c r="BM26" s="52">
        <f t="shared" si="10"/>
        <v>0</v>
      </c>
      <c r="BN26" s="52">
        <f t="shared" si="10"/>
        <v>0</v>
      </c>
      <c r="BO26" s="52">
        <f t="shared" si="10"/>
        <v>0</v>
      </c>
      <c r="BP26" s="52">
        <f t="shared" si="10"/>
        <v>0</v>
      </c>
      <c r="BQ26" s="52">
        <f t="shared" si="10"/>
        <v>0</v>
      </c>
      <c r="BR26" s="52">
        <f t="shared" si="10"/>
        <v>0</v>
      </c>
      <c r="BS26" s="52">
        <f t="shared" si="10"/>
        <v>0</v>
      </c>
      <c r="BT26" s="52">
        <f t="shared" si="10"/>
        <v>0</v>
      </c>
      <c r="BU26" s="52">
        <f t="shared" si="10"/>
        <v>0</v>
      </c>
      <c r="BV26" s="52">
        <f t="shared" si="10"/>
        <v>0</v>
      </c>
      <c r="BW26" s="52">
        <f t="shared" si="10"/>
        <v>0</v>
      </c>
      <c r="BX26" s="52">
        <f t="shared" si="10"/>
        <v>0</v>
      </c>
      <c r="BY26" s="52">
        <f t="shared" si="10"/>
        <v>0</v>
      </c>
      <c r="BZ26" s="52">
        <f t="shared" si="10"/>
        <v>0</v>
      </c>
      <c r="CA26" s="52">
        <f t="shared" si="10"/>
        <v>0</v>
      </c>
      <c r="CB26" s="52">
        <f t="shared" si="10"/>
        <v>0</v>
      </c>
      <c r="CC26" s="52">
        <f t="shared" si="10"/>
        <v>0</v>
      </c>
      <c r="CD26" s="52">
        <f t="shared" si="10"/>
        <v>0</v>
      </c>
      <c r="CE26" s="52">
        <f t="shared" si="10"/>
        <v>0</v>
      </c>
    </row>
    <row r="27" spans="2:83" ht="24" x14ac:dyDescent="0.25">
      <c r="B27" s="307"/>
      <c r="C27" s="54" t="s">
        <v>10</v>
      </c>
      <c r="E27" s="34"/>
      <c r="F27" s="63"/>
      <c r="G27" s="63"/>
      <c r="H27" s="63"/>
      <c r="I27" s="16"/>
      <c r="J27" s="16"/>
      <c r="K27" s="16"/>
      <c r="L27" s="16"/>
      <c r="M27" s="16"/>
      <c r="N27" s="16"/>
      <c r="O27" s="16"/>
      <c r="P27" s="16"/>
      <c r="Q27" s="16"/>
      <c r="R27" s="16"/>
      <c r="S27" s="16"/>
      <c r="T27" s="16"/>
      <c r="U27" s="16"/>
      <c r="V27" s="16"/>
      <c r="W27" s="52">
        <f t="shared" si="10"/>
        <v>182.48630399999999</v>
      </c>
      <c r="X27" s="52">
        <f t="shared" si="10"/>
        <v>186.49699200000001</v>
      </c>
      <c r="Y27" s="52">
        <f t="shared" si="10"/>
        <v>194.51836799999998</v>
      </c>
      <c r="Z27" s="52">
        <f t="shared" si="10"/>
        <v>202.53974400000001</v>
      </c>
      <c r="AA27" s="52">
        <f t="shared" si="10"/>
        <v>211.68344419199997</v>
      </c>
      <c r="AB27" s="52">
        <f t="shared" si="10"/>
        <v>221.94946857600002</v>
      </c>
      <c r="AC27" s="52">
        <f t="shared" si="10"/>
        <v>233.33781715199996</v>
      </c>
      <c r="AD27" s="52">
        <f t="shared" si="10"/>
        <v>244.72616572799996</v>
      </c>
      <c r="AE27" s="52">
        <f t="shared" si="10"/>
        <v>256.11451430399995</v>
      </c>
      <c r="AF27" s="52">
        <f t="shared" si="10"/>
        <v>269.83975708799994</v>
      </c>
      <c r="AG27" s="52">
        <f t="shared" si="10"/>
        <v>286.92127728000003</v>
      </c>
      <c r="AH27" s="52">
        <f t="shared" ref="AH27:CE27" si="11">AH77+AH127</f>
        <v>297.76350384</v>
      </c>
      <c r="AI27" s="52">
        <f t="shared" si="11"/>
        <v>306.72739152000003</v>
      </c>
      <c r="AJ27" s="52">
        <f t="shared" si="11"/>
        <v>314.72871408000003</v>
      </c>
      <c r="AK27" s="52">
        <f t="shared" si="11"/>
        <v>322.10945954351996</v>
      </c>
      <c r="AL27" s="52">
        <f t="shared" si="11"/>
        <v>322.17177895056005</v>
      </c>
      <c r="AM27" s="52">
        <f t="shared" si="11"/>
        <v>312.98051534112005</v>
      </c>
      <c r="AN27" s="52">
        <f t="shared" si="11"/>
        <v>303.78925173168</v>
      </c>
      <c r="AO27" s="52">
        <f t="shared" si="11"/>
        <v>294.59798812223994</v>
      </c>
      <c r="AP27" s="52">
        <f t="shared" si="11"/>
        <v>274.32435132431993</v>
      </c>
      <c r="AQ27" s="52">
        <f t="shared" si="11"/>
        <v>253.29703940639999</v>
      </c>
      <c r="AR27" s="52">
        <f t="shared" si="11"/>
        <v>212.74516354607999</v>
      </c>
      <c r="AS27" s="52">
        <f t="shared" si="11"/>
        <v>181.88931643344003</v>
      </c>
      <c r="AT27" s="52">
        <f t="shared" si="11"/>
        <v>154.85089897728002</v>
      </c>
      <c r="AU27" s="52">
        <f t="shared" si="11"/>
        <v>0</v>
      </c>
      <c r="AV27" s="52">
        <f t="shared" si="11"/>
        <v>0</v>
      </c>
      <c r="AW27" s="52">
        <f t="shared" si="11"/>
        <v>0</v>
      </c>
      <c r="AX27" s="52">
        <f t="shared" si="11"/>
        <v>0</v>
      </c>
      <c r="AY27" s="52">
        <f t="shared" si="11"/>
        <v>0</v>
      </c>
      <c r="AZ27" s="52">
        <f t="shared" si="11"/>
        <v>0</v>
      </c>
      <c r="BA27" s="52">
        <f t="shared" si="11"/>
        <v>0</v>
      </c>
      <c r="BB27" s="52">
        <f t="shared" si="11"/>
        <v>0</v>
      </c>
      <c r="BC27" s="52">
        <f t="shared" si="11"/>
        <v>0</v>
      </c>
      <c r="BD27" s="52">
        <f t="shared" si="11"/>
        <v>0</v>
      </c>
      <c r="BE27" s="52">
        <f t="shared" si="11"/>
        <v>0</v>
      </c>
      <c r="BF27" s="52">
        <f t="shared" si="11"/>
        <v>0</v>
      </c>
      <c r="BG27" s="52">
        <f t="shared" si="11"/>
        <v>0</v>
      </c>
      <c r="BH27" s="52">
        <f t="shared" si="11"/>
        <v>0</v>
      </c>
      <c r="BI27" s="52">
        <f t="shared" si="11"/>
        <v>0</v>
      </c>
      <c r="BJ27" s="52">
        <f t="shared" si="11"/>
        <v>0</v>
      </c>
      <c r="BK27" s="52">
        <f t="shared" si="11"/>
        <v>0</v>
      </c>
      <c r="BL27" s="52">
        <f t="shared" si="11"/>
        <v>0</v>
      </c>
      <c r="BM27" s="52">
        <f t="shared" si="11"/>
        <v>0</v>
      </c>
      <c r="BN27" s="52">
        <f t="shared" si="11"/>
        <v>0</v>
      </c>
      <c r="BO27" s="52">
        <f t="shared" si="11"/>
        <v>0</v>
      </c>
      <c r="BP27" s="52">
        <f t="shared" si="11"/>
        <v>0</v>
      </c>
      <c r="BQ27" s="52">
        <f t="shared" si="11"/>
        <v>0</v>
      </c>
      <c r="BR27" s="52">
        <f t="shared" si="11"/>
        <v>0</v>
      </c>
      <c r="BS27" s="52">
        <f t="shared" si="11"/>
        <v>0</v>
      </c>
      <c r="BT27" s="52">
        <f t="shared" si="11"/>
        <v>0</v>
      </c>
      <c r="BU27" s="52">
        <f t="shared" si="11"/>
        <v>0</v>
      </c>
      <c r="BV27" s="52">
        <f t="shared" si="11"/>
        <v>0</v>
      </c>
      <c r="BW27" s="52">
        <f t="shared" si="11"/>
        <v>0</v>
      </c>
      <c r="BX27" s="52">
        <f t="shared" si="11"/>
        <v>0</v>
      </c>
      <c r="BY27" s="52">
        <f t="shared" si="11"/>
        <v>0</v>
      </c>
      <c r="BZ27" s="52">
        <f t="shared" si="11"/>
        <v>0</v>
      </c>
      <c r="CA27" s="52">
        <f t="shared" si="11"/>
        <v>0</v>
      </c>
      <c r="CB27" s="52">
        <f t="shared" si="11"/>
        <v>0</v>
      </c>
      <c r="CC27" s="52">
        <f t="shared" si="11"/>
        <v>0</v>
      </c>
      <c r="CD27" s="52">
        <f t="shared" si="11"/>
        <v>0</v>
      </c>
      <c r="CE27" s="52">
        <f t="shared" si="11"/>
        <v>0</v>
      </c>
    </row>
    <row r="28" spans="2:83" x14ac:dyDescent="0.25">
      <c r="B28" s="307"/>
      <c r="C28" s="3" t="s">
        <v>75</v>
      </c>
      <c r="E28" s="34"/>
      <c r="F28" s="63"/>
      <c r="G28" s="63"/>
      <c r="H28" s="63"/>
      <c r="I28" s="17"/>
      <c r="J28" s="17"/>
      <c r="K28" s="17"/>
      <c r="L28" s="17"/>
      <c r="M28" s="17"/>
      <c r="N28" s="17"/>
      <c r="O28" s="17"/>
      <c r="P28" s="17"/>
      <c r="Q28" s="17"/>
      <c r="R28" s="17"/>
      <c r="S28" s="17"/>
      <c r="T28" s="17"/>
      <c r="U28" s="17"/>
      <c r="V28" s="17"/>
      <c r="W28" s="6">
        <f t="shared" ref="W28:CE28" si="12">SUM(W23:W27)</f>
        <v>2282.9324334596995</v>
      </c>
      <c r="X28" s="6">
        <f t="shared" si="12"/>
        <v>2256.9795032795996</v>
      </c>
      <c r="Y28" s="6">
        <f t="shared" si="12"/>
        <v>2266.8633049193995</v>
      </c>
      <c r="Z28" s="6">
        <f t="shared" si="12"/>
        <v>2276.7471065591999</v>
      </c>
      <c r="AA28" s="6">
        <f t="shared" si="12"/>
        <v>2301.9355933398001</v>
      </c>
      <c r="AB28" s="6">
        <f t="shared" si="12"/>
        <v>2342.4287652611993</v>
      </c>
      <c r="AC28" s="6">
        <f t="shared" si="12"/>
        <v>2398.2266223233996</v>
      </c>
      <c r="AD28" s="6">
        <f t="shared" si="12"/>
        <v>2454.0244793855995</v>
      </c>
      <c r="AE28" s="6">
        <f t="shared" si="12"/>
        <v>2509.8223364477994</v>
      </c>
      <c r="AF28" s="6">
        <f t="shared" si="12"/>
        <v>2613.7788095825999</v>
      </c>
      <c r="AG28" s="6">
        <f t="shared" si="12"/>
        <v>2691.8033313599999</v>
      </c>
      <c r="AH28" s="6">
        <f t="shared" si="12"/>
        <v>2752.7058375299998</v>
      </c>
      <c r="AI28" s="6">
        <f t="shared" si="12"/>
        <v>2785.5525366899992</v>
      </c>
      <c r="AJ28" s="6">
        <f t="shared" si="12"/>
        <v>2918.4374924099993</v>
      </c>
      <c r="AK28" s="6">
        <f t="shared" si="12"/>
        <v>3060.4986224374361</v>
      </c>
      <c r="AL28" s="6">
        <f t="shared" si="12"/>
        <v>3174.5111021023072</v>
      </c>
      <c r="AM28" s="6">
        <f t="shared" si="12"/>
        <v>3206.4714352646151</v>
      </c>
      <c r="AN28" s="6">
        <f t="shared" si="12"/>
        <v>3238.4317684269231</v>
      </c>
      <c r="AO28" s="6">
        <f t="shared" si="12"/>
        <v>3270.3921015892311</v>
      </c>
      <c r="AP28" s="6">
        <f t="shared" si="12"/>
        <v>3255.5741528982226</v>
      </c>
      <c r="AQ28" s="6">
        <f t="shared" si="12"/>
        <v>3277.4576081148193</v>
      </c>
      <c r="AR28" s="6">
        <f t="shared" si="12"/>
        <v>3249.2142066423594</v>
      </c>
      <c r="AS28" s="6">
        <f t="shared" si="12"/>
        <v>3114.8807721510589</v>
      </c>
      <c r="AT28" s="6">
        <f t="shared" si="12"/>
        <v>2881.003762294527</v>
      </c>
      <c r="AU28" s="6">
        <f t="shared" si="12"/>
        <v>0</v>
      </c>
      <c r="AV28" s="6">
        <f t="shared" si="12"/>
        <v>0</v>
      </c>
      <c r="AW28" s="6">
        <f t="shared" si="12"/>
        <v>0</v>
      </c>
      <c r="AX28" s="6">
        <f t="shared" si="12"/>
        <v>0</v>
      </c>
      <c r="AY28" s="6">
        <f t="shared" si="12"/>
        <v>0</v>
      </c>
      <c r="AZ28" s="6">
        <f t="shared" si="12"/>
        <v>0</v>
      </c>
      <c r="BA28" s="6">
        <f t="shared" si="12"/>
        <v>0</v>
      </c>
      <c r="BB28" s="6">
        <f t="shared" si="12"/>
        <v>0</v>
      </c>
      <c r="BC28" s="6">
        <f t="shared" si="12"/>
        <v>0</v>
      </c>
      <c r="BD28" s="6">
        <f t="shared" si="12"/>
        <v>0</v>
      </c>
      <c r="BE28" s="6">
        <f t="shared" si="12"/>
        <v>0</v>
      </c>
      <c r="BF28" s="6">
        <f t="shared" si="12"/>
        <v>0</v>
      </c>
      <c r="BG28" s="6">
        <f t="shared" si="12"/>
        <v>0</v>
      </c>
      <c r="BH28" s="6">
        <f t="shared" si="12"/>
        <v>0</v>
      </c>
      <c r="BI28" s="6">
        <f t="shared" si="12"/>
        <v>0</v>
      </c>
      <c r="BJ28" s="6">
        <f t="shared" si="12"/>
        <v>0</v>
      </c>
      <c r="BK28" s="6">
        <f t="shared" si="12"/>
        <v>0</v>
      </c>
      <c r="BL28" s="6">
        <f t="shared" si="12"/>
        <v>0</v>
      </c>
      <c r="BM28" s="6">
        <f t="shared" si="12"/>
        <v>0</v>
      </c>
      <c r="BN28" s="6">
        <f t="shared" si="12"/>
        <v>0</v>
      </c>
      <c r="BO28" s="6">
        <f t="shared" si="12"/>
        <v>0</v>
      </c>
      <c r="BP28" s="6">
        <f t="shared" si="12"/>
        <v>0</v>
      </c>
      <c r="BQ28" s="6">
        <f t="shared" si="12"/>
        <v>0</v>
      </c>
      <c r="BR28" s="6">
        <f t="shared" si="12"/>
        <v>0</v>
      </c>
      <c r="BS28" s="6">
        <f t="shared" si="12"/>
        <v>0</v>
      </c>
      <c r="BT28" s="6">
        <f t="shared" si="12"/>
        <v>0</v>
      </c>
      <c r="BU28" s="6">
        <f t="shared" si="12"/>
        <v>0</v>
      </c>
      <c r="BV28" s="6">
        <f t="shared" si="12"/>
        <v>0</v>
      </c>
      <c r="BW28" s="6">
        <f t="shared" si="12"/>
        <v>0</v>
      </c>
      <c r="BX28" s="6">
        <f t="shared" si="12"/>
        <v>0</v>
      </c>
      <c r="BY28" s="6">
        <f t="shared" si="12"/>
        <v>0</v>
      </c>
      <c r="BZ28" s="6">
        <f t="shared" si="12"/>
        <v>0</v>
      </c>
      <c r="CA28" s="6">
        <f t="shared" si="12"/>
        <v>0</v>
      </c>
      <c r="CB28" s="6">
        <f t="shared" si="12"/>
        <v>0</v>
      </c>
      <c r="CC28" s="6">
        <f t="shared" si="12"/>
        <v>0</v>
      </c>
      <c r="CD28" s="6">
        <f t="shared" si="12"/>
        <v>0</v>
      </c>
      <c r="CE28" s="6">
        <f t="shared" si="12"/>
        <v>0</v>
      </c>
    </row>
    <row r="29" spans="2:83" x14ac:dyDescent="0.25">
      <c r="B29" s="307" t="s">
        <v>1</v>
      </c>
      <c r="C29" s="54" t="s">
        <v>11</v>
      </c>
      <c r="E29" s="34"/>
      <c r="F29" s="63"/>
      <c r="G29" s="63"/>
      <c r="H29" s="63"/>
      <c r="I29" s="16"/>
      <c r="J29" s="16"/>
      <c r="K29" s="16"/>
      <c r="L29" s="16"/>
      <c r="M29" s="16"/>
      <c r="N29" s="16"/>
      <c r="O29" s="16"/>
      <c r="P29" s="16"/>
      <c r="Q29" s="16"/>
      <c r="R29" s="16"/>
      <c r="S29" s="16"/>
      <c r="T29" s="16"/>
      <c r="U29" s="16"/>
      <c r="V29" s="16"/>
      <c r="W29" s="52">
        <f t="shared" ref="W29:CE30" si="13">W79+W129</f>
        <v>135.05799999999999</v>
      </c>
      <c r="X29" s="52">
        <f t="shared" si="13"/>
        <v>147.33599999999998</v>
      </c>
      <c r="Y29" s="52">
        <f t="shared" si="13"/>
        <v>171.892</v>
      </c>
      <c r="Z29" s="52">
        <f t="shared" si="13"/>
        <v>217.72986666666668</v>
      </c>
      <c r="AA29" s="52">
        <f t="shared" si="13"/>
        <v>270.11599999999999</v>
      </c>
      <c r="AB29" s="52">
        <f t="shared" si="13"/>
        <v>333.96159999999998</v>
      </c>
      <c r="AC29" s="52">
        <f t="shared" si="13"/>
        <v>387.98479999999995</v>
      </c>
      <c r="AD29" s="52">
        <f t="shared" si="13"/>
        <v>446.91919999999993</v>
      </c>
      <c r="AE29" s="52">
        <f t="shared" si="13"/>
        <v>491.11999999999995</v>
      </c>
      <c r="AF29" s="52">
        <f t="shared" si="13"/>
        <v>522.22426666666661</v>
      </c>
      <c r="AG29" s="52">
        <f t="shared" si="13"/>
        <v>536.95786666666663</v>
      </c>
      <c r="AH29" s="52">
        <f t="shared" si="13"/>
        <v>553.32853333333333</v>
      </c>
      <c r="AI29" s="52">
        <f t="shared" si="13"/>
        <v>568.06213333333335</v>
      </c>
      <c r="AJ29" s="52">
        <f t="shared" si="13"/>
        <v>583.79803558533331</v>
      </c>
      <c r="AK29" s="52">
        <f t="shared" si="13"/>
        <v>689.02990642677332</v>
      </c>
      <c r="AL29" s="52">
        <f t="shared" si="13"/>
        <v>1082.1573486912532</v>
      </c>
      <c r="AM29" s="52">
        <f t="shared" si="13"/>
        <v>1537.8966464392531</v>
      </c>
      <c r="AN29" s="52">
        <f t="shared" si="13"/>
        <v>2061.298375597813</v>
      </c>
      <c r="AO29" s="52">
        <f t="shared" si="13"/>
        <v>2291.8933333333334</v>
      </c>
      <c r="AP29" s="52">
        <f t="shared" si="13"/>
        <v>2484.7105863085335</v>
      </c>
      <c r="AQ29" s="52">
        <f t="shared" si="13"/>
        <v>2357.4040265813328</v>
      </c>
      <c r="AR29" s="52">
        <f t="shared" si="13"/>
        <v>2116.6988623759999</v>
      </c>
      <c r="AS29" s="52">
        <f t="shared" si="13"/>
        <v>1693.0552094007999</v>
      </c>
      <c r="AT29" s="52">
        <f t="shared" si="13"/>
        <v>1329.241769128</v>
      </c>
      <c r="AU29" s="52">
        <f t="shared" si="13"/>
        <v>0</v>
      </c>
      <c r="AV29" s="52">
        <f t="shared" si="13"/>
        <v>0</v>
      </c>
      <c r="AW29" s="52">
        <f t="shared" si="13"/>
        <v>0</v>
      </c>
      <c r="AX29" s="52">
        <f t="shared" si="13"/>
        <v>0</v>
      </c>
      <c r="AY29" s="52">
        <f t="shared" si="13"/>
        <v>0</v>
      </c>
      <c r="AZ29" s="52">
        <f t="shared" si="13"/>
        <v>0</v>
      </c>
      <c r="BA29" s="52">
        <f t="shared" si="13"/>
        <v>0</v>
      </c>
      <c r="BB29" s="52">
        <f t="shared" si="13"/>
        <v>0</v>
      </c>
      <c r="BC29" s="52">
        <f t="shared" si="13"/>
        <v>0</v>
      </c>
      <c r="BD29" s="52">
        <f t="shared" si="13"/>
        <v>0</v>
      </c>
      <c r="BE29" s="52">
        <f t="shared" si="13"/>
        <v>0</v>
      </c>
      <c r="BF29" s="52">
        <f t="shared" si="13"/>
        <v>0</v>
      </c>
      <c r="BG29" s="52">
        <f t="shared" si="13"/>
        <v>0</v>
      </c>
      <c r="BH29" s="52">
        <f t="shared" si="13"/>
        <v>0</v>
      </c>
      <c r="BI29" s="52">
        <f t="shared" si="13"/>
        <v>0</v>
      </c>
      <c r="BJ29" s="52">
        <f t="shared" si="13"/>
        <v>0</v>
      </c>
      <c r="BK29" s="52">
        <f t="shared" si="13"/>
        <v>0</v>
      </c>
      <c r="BL29" s="52">
        <f t="shared" si="13"/>
        <v>0</v>
      </c>
      <c r="BM29" s="52">
        <f t="shared" si="13"/>
        <v>0</v>
      </c>
      <c r="BN29" s="52">
        <f t="shared" si="13"/>
        <v>0</v>
      </c>
      <c r="BO29" s="52">
        <f t="shared" si="13"/>
        <v>0</v>
      </c>
      <c r="BP29" s="52">
        <f t="shared" si="13"/>
        <v>0</v>
      </c>
      <c r="BQ29" s="52">
        <f t="shared" si="13"/>
        <v>0</v>
      </c>
      <c r="BR29" s="52">
        <f t="shared" si="13"/>
        <v>0</v>
      </c>
      <c r="BS29" s="52">
        <f t="shared" si="13"/>
        <v>0</v>
      </c>
      <c r="BT29" s="52">
        <f t="shared" si="13"/>
        <v>0</v>
      </c>
      <c r="BU29" s="52">
        <f t="shared" si="13"/>
        <v>0</v>
      </c>
      <c r="BV29" s="52">
        <f t="shared" si="13"/>
        <v>0</v>
      </c>
      <c r="BW29" s="52">
        <f t="shared" si="13"/>
        <v>0</v>
      </c>
      <c r="BX29" s="52">
        <f t="shared" si="13"/>
        <v>0</v>
      </c>
      <c r="BY29" s="52">
        <f t="shared" si="13"/>
        <v>0</v>
      </c>
      <c r="BZ29" s="52">
        <f t="shared" si="13"/>
        <v>0</v>
      </c>
      <c r="CA29" s="52">
        <f t="shared" si="13"/>
        <v>0</v>
      </c>
      <c r="CB29" s="52">
        <f t="shared" si="13"/>
        <v>0</v>
      </c>
      <c r="CC29" s="52">
        <f t="shared" si="13"/>
        <v>0</v>
      </c>
      <c r="CD29" s="52">
        <f t="shared" si="13"/>
        <v>0</v>
      </c>
      <c r="CE29" s="52">
        <f t="shared" si="13"/>
        <v>0</v>
      </c>
    </row>
    <row r="30" spans="2:83" x14ac:dyDescent="0.25">
      <c r="B30" s="307"/>
      <c r="C30" s="54" t="s">
        <v>12</v>
      </c>
      <c r="E30" s="34"/>
      <c r="F30" s="63"/>
      <c r="G30" s="63"/>
      <c r="H30" s="63"/>
      <c r="I30" s="16"/>
      <c r="J30" s="16"/>
      <c r="K30" s="16"/>
      <c r="L30" s="16"/>
      <c r="M30" s="16"/>
      <c r="N30" s="16"/>
      <c r="O30" s="16"/>
      <c r="P30" s="16"/>
      <c r="Q30" s="16"/>
      <c r="R30" s="16"/>
      <c r="S30" s="16"/>
      <c r="T30" s="16"/>
      <c r="U30" s="16"/>
      <c r="V30" s="16"/>
      <c r="W30" s="52">
        <f t="shared" si="13"/>
        <v>107.51055300000002</v>
      </c>
      <c r="X30" s="52">
        <f t="shared" si="13"/>
        <v>111.27551399999999</v>
      </c>
      <c r="Y30" s="52">
        <f t="shared" si="13"/>
        <v>118.80543599999999</v>
      </c>
      <c r="Z30" s="52">
        <f t="shared" si="13"/>
        <v>126.33535799999999</v>
      </c>
      <c r="AA30" s="52">
        <f t="shared" si="13"/>
        <v>134.93589236666665</v>
      </c>
      <c r="AB30" s="52">
        <f t="shared" si="13"/>
        <v>144.60703909999998</v>
      </c>
      <c r="AC30" s="52">
        <f t="shared" si="13"/>
        <v>155.34879819999998</v>
      </c>
      <c r="AD30" s="52">
        <f t="shared" si="13"/>
        <v>166.09055729999997</v>
      </c>
      <c r="AE30" s="52">
        <f t="shared" si="13"/>
        <v>176.83231639999991</v>
      </c>
      <c r="AF30" s="52">
        <f t="shared" si="13"/>
        <v>192.3523223</v>
      </c>
      <c r="AG30" s="52">
        <f t="shared" si="13"/>
        <v>206.79551836666664</v>
      </c>
      <c r="AH30" s="52">
        <f t="shared" si="13"/>
        <v>219.58863893333336</v>
      </c>
      <c r="AI30" s="52">
        <f t="shared" si="13"/>
        <v>227.92578096666668</v>
      </c>
      <c r="AJ30" s="52">
        <f t="shared" si="13"/>
        <v>241.37893173333333</v>
      </c>
      <c r="AK30" s="52">
        <f t="shared" si="13"/>
        <v>261.69985693551331</v>
      </c>
      <c r="AL30" s="52">
        <f t="shared" si="13"/>
        <v>286.91621280653999</v>
      </c>
      <c r="AM30" s="52">
        <f t="shared" si="13"/>
        <v>313.31106871307998</v>
      </c>
      <c r="AN30" s="52">
        <f t="shared" si="13"/>
        <v>339.70592461961996</v>
      </c>
      <c r="AO30" s="52">
        <f t="shared" si="13"/>
        <v>366.10078052615995</v>
      </c>
      <c r="AP30" s="52">
        <f t="shared" si="13"/>
        <v>388.30775503951998</v>
      </c>
      <c r="AQ30" s="52">
        <f t="shared" si="13"/>
        <v>402.71920365356664</v>
      </c>
      <c r="AR30" s="52">
        <f t="shared" si="13"/>
        <v>386.74873953700001</v>
      </c>
      <c r="AS30" s="52">
        <f t="shared" si="13"/>
        <v>361.3114901504332</v>
      </c>
      <c r="AT30" s="52">
        <f t="shared" si="13"/>
        <v>333.32211469433332</v>
      </c>
      <c r="AU30" s="52">
        <f t="shared" si="13"/>
        <v>0</v>
      </c>
      <c r="AV30" s="52">
        <f t="shared" si="13"/>
        <v>0</v>
      </c>
      <c r="AW30" s="52">
        <f t="shared" si="13"/>
        <v>0</v>
      </c>
      <c r="AX30" s="52">
        <f t="shared" si="13"/>
        <v>0</v>
      </c>
      <c r="AY30" s="52">
        <f t="shared" si="13"/>
        <v>0</v>
      </c>
      <c r="AZ30" s="52">
        <f t="shared" si="13"/>
        <v>0</v>
      </c>
      <c r="BA30" s="52">
        <f t="shared" si="13"/>
        <v>0</v>
      </c>
      <c r="BB30" s="52">
        <f t="shared" si="13"/>
        <v>0</v>
      </c>
      <c r="BC30" s="52">
        <f t="shared" si="13"/>
        <v>0</v>
      </c>
      <c r="BD30" s="52">
        <f t="shared" si="13"/>
        <v>0</v>
      </c>
      <c r="BE30" s="52">
        <f t="shared" si="13"/>
        <v>0</v>
      </c>
      <c r="BF30" s="52">
        <f t="shared" si="13"/>
        <v>0</v>
      </c>
      <c r="BG30" s="52">
        <f t="shared" si="13"/>
        <v>0</v>
      </c>
      <c r="BH30" s="52">
        <f t="shared" si="13"/>
        <v>0</v>
      </c>
      <c r="BI30" s="52">
        <f t="shared" si="13"/>
        <v>0</v>
      </c>
      <c r="BJ30" s="52">
        <f t="shared" si="13"/>
        <v>0</v>
      </c>
      <c r="BK30" s="52">
        <f t="shared" si="13"/>
        <v>0</v>
      </c>
      <c r="BL30" s="52">
        <f t="shared" si="13"/>
        <v>0</v>
      </c>
      <c r="BM30" s="52">
        <f t="shared" si="13"/>
        <v>0</v>
      </c>
      <c r="BN30" s="52">
        <f t="shared" si="13"/>
        <v>0</v>
      </c>
      <c r="BO30" s="52">
        <f t="shared" si="13"/>
        <v>0</v>
      </c>
      <c r="BP30" s="52">
        <f t="shared" si="13"/>
        <v>0</v>
      </c>
      <c r="BQ30" s="52">
        <f t="shared" si="13"/>
        <v>0</v>
      </c>
      <c r="BR30" s="52">
        <f t="shared" si="13"/>
        <v>0</v>
      </c>
      <c r="BS30" s="52">
        <f t="shared" si="13"/>
        <v>0</v>
      </c>
      <c r="BT30" s="52">
        <f t="shared" si="13"/>
        <v>0</v>
      </c>
      <c r="BU30" s="52">
        <f t="shared" si="13"/>
        <v>0</v>
      </c>
      <c r="BV30" s="52">
        <f t="shared" si="13"/>
        <v>0</v>
      </c>
      <c r="BW30" s="52">
        <f t="shared" si="13"/>
        <v>0</v>
      </c>
      <c r="BX30" s="52">
        <f t="shared" si="13"/>
        <v>0</v>
      </c>
      <c r="BY30" s="52">
        <f t="shared" si="13"/>
        <v>0</v>
      </c>
      <c r="BZ30" s="52">
        <f t="shared" si="13"/>
        <v>0</v>
      </c>
      <c r="CA30" s="52">
        <f t="shared" si="13"/>
        <v>0</v>
      </c>
      <c r="CB30" s="52">
        <f t="shared" si="13"/>
        <v>0</v>
      </c>
      <c r="CC30" s="52">
        <f t="shared" si="13"/>
        <v>0</v>
      </c>
      <c r="CD30" s="52">
        <f t="shared" si="13"/>
        <v>0</v>
      </c>
      <c r="CE30" s="52">
        <f t="shared" si="13"/>
        <v>0</v>
      </c>
    </row>
    <row r="31" spans="2:83" x14ac:dyDescent="0.25">
      <c r="B31" s="307"/>
      <c r="C31" s="3" t="s">
        <v>76</v>
      </c>
      <c r="E31" s="34"/>
      <c r="F31" s="63"/>
      <c r="G31" s="63"/>
      <c r="H31" s="63"/>
      <c r="I31" s="17"/>
      <c r="J31" s="17"/>
      <c r="K31" s="17"/>
      <c r="L31" s="17"/>
      <c r="M31" s="17"/>
      <c r="N31" s="17"/>
      <c r="O31" s="17"/>
      <c r="P31" s="17"/>
      <c r="Q31" s="17"/>
      <c r="R31" s="17"/>
      <c r="S31" s="17"/>
      <c r="T31" s="17"/>
      <c r="U31" s="17"/>
      <c r="V31" s="17"/>
      <c r="W31" s="6">
        <f t="shared" ref="W31:CE31" si="14">W29+W30</f>
        <v>242.56855300000001</v>
      </c>
      <c r="X31" s="6">
        <f t="shared" si="14"/>
        <v>258.61151399999994</v>
      </c>
      <c r="Y31" s="6">
        <f t="shared" si="14"/>
        <v>290.69743599999998</v>
      </c>
      <c r="Z31" s="6">
        <f t="shared" si="14"/>
        <v>344.06522466666667</v>
      </c>
      <c r="AA31" s="6">
        <f t="shared" si="14"/>
        <v>405.05189236666661</v>
      </c>
      <c r="AB31" s="6">
        <f t="shared" si="14"/>
        <v>478.56863909999993</v>
      </c>
      <c r="AC31" s="6">
        <f t="shared" si="14"/>
        <v>543.33359819999987</v>
      </c>
      <c r="AD31" s="6">
        <f t="shared" si="14"/>
        <v>613.00975729999993</v>
      </c>
      <c r="AE31" s="6">
        <f t="shared" si="14"/>
        <v>667.95231639999986</v>
      </c>
      <c r="AF31" s="6">
        <f t="shared" si="14"/>
        <v>714.57658896666658</v>
      </c>
      <c r="AG31" s="6">
        <f t="shared" si="14"/>
        <v>743.7533850333333</v>
      </c>
      <c r="AH31" s="6">
        <f t="shared" si="14"/>
        <v>772.91717226666674</v>
      </c>
      <c r="AI31" s="6">
        <f t="shared" si="14"/>
        <v>795.98791430000006</v>
      </c>
      <c r="AJ31" s="6">
        <f t="shared" si="14"/>
        <v>825.17696731866658</v>
      </c>
      <c r="AK31" s="6">
        <f t="shared" si="14"/>
        <v>950.72976336228658</v>
      </c>
      <c r="AL31" s="6">
        <f t="shared" si="14"/>
        <v>1369.0735614977932</v>
      </c>
      <c r="AM31" s="6">
        <f t="shared" si="14"/>
        <v>1851.2077151523331</v>
      </c>
      <c r="AN31" s="6">
        <f t="shared" si="14"/>
        <v>2401.004300217433</v>
      </c>
      <c r="AO31" s="6">
        <f t="shared" si="14"/>
        <v>2657.9941138594932</v>
      </c>
      <c r="AP31" s="6">
        <f t="shared" si="14"/>
        <v>2873.0183413480536</v>
      </c>
      <c r="AQ31" s="6">
        <f t="shared" si="14"/>
        <v>2760.1232302348994</v>
      </c>
      <c r="AR31" s="6">
        <f t="shared" si="14"/>
        <v>2503.4476019129997</v>
      </c>
      <c r="AS31" s="6">
        <f t="shared" si="14"/>
        <v>2054.3666995512331</v>
      </c>
      <c r="AT31" s="6">
        <f t="shared" si="14"/>
        <v>1662.5638838223333</v>
      </c>
      <c r="AU31" s="6">
        <f t="shared" si="14"/>
        <v>0</v>
      </c>
      <c r="AV31" s="6">
        <f t="shared" si="14"/>
        <v>0</v>
      </c>
      <c r="AW31" s="6">
        <f t="shared" si="14"/>
        <v>0</v>
      </c>
      <c r="AX31" s="6">
        <f t="shared" si="14"/>
        <v>0</v>
      </c>
      <c r="AY31" s="6">
        <f t="shared" si="14"/>
        <v>0</v>
      </c>
      <c r="AZ31" s="6">
        <f t="shared" si="14"/>
        <v>0</v>
      </c>
      <c r="BA31" s="6">
        <f t="shared" si="14"/>
        <v>0</v>
      </c>
      <c r="BB31" s="6">
        <f t="shared" si="14"/>
        <v>0</v>
      </c>
      <c r="BC31" s="6">
        <f t="shared" si="14"/>
        <v>0</v>
      </c>
      <c r="BD31" s="6">
        <f t="shared" si="14"/>
        <v>0</v>
      </c>
      <c r="BE31" s="6">
        <f t="shared" si="14"/>
        <v>0</v>
      </c>
      <c r="BF31" s="6">
        <f t="shared" si="14"/>
        <v>0</v>
      </c>
      <c r="BG31" s="6">
        <f t="shared" si="14"/>
        <v>0</v>
      </c>
      <c r="BH31" s="6">
        <f t="shared" si="14"/>
        <v>0</v>
      </c>
      <c r="BI31" s="6">
        <f t="shared" si="14"/>
        <v>0</v>
      </c>
      <c r="BJ31" s="6">
        <f t="shared" si="14"/>
        <v>0</v>
      </c>
      <c r="BK31" s="6">
        <f t="shared" si="14"/>
        <v>0</v>
      </c>
      <c r="BL31" s="6">
        <f t="shared" si="14"/>
        <v>0</v>
      </c>
      <c r="BM31" s="6">
        <f t="shared" si="14"/>
        <v>0</v>
      </c>
      <c r="BN31" s="6">
        <f t="shared" si="14"/>
        <v>0</v>
      </c>
      <c r="BO31" s="6">
        <f t="shared" si="14"/>
        <v>0</v>
      </c>
      <c r="BP31" s="6">
        <f t="shared" si="14"/>
        <v>0</v>
      </c>
      <c r="BQ31" s="6">
        <f t="shared" si="14"/>
        <v>0</v>
      </c>
      <c r="BR31" s="6">
        <f t="shared" si="14"/>
        <v>0</v>
      </c>
      <c r="BS31" s="6">
        <f t="shared" si="14"/>
        <v>0</v>
      </c>
      <c r="BT31" s="6">
        <f t="shared" si="14"/>
        <v>0</v>
      </c>
      <c r="BU31" s="6">
        <f t="shared" si="14"/>
        <v>0</v>
      </c>
      <c r="BV31" s="6">
        <f t="shared" si="14"/>
        <v>0</v>
      </c>
      <c r="BW31" s="6">
        <f t="shared" si="14"/>
        <v>0</v>
      </c>
      <c r="BX31" s="6">
        <f t="shared" si="14"/>
        <v>0</v>
      </c>
      <c r="BY31" s="6">
        <f t="shared" si="14"/>
        <v>0</v>
      </c>
      <c r="BZ31" s="6">
        <f t="shared" si="14"/>
        <v>0</v>
      </c>
      <c r="CA31" s="6">
        <f t="shared" si="14"/>
        <v>0</v>
      </c>
      <c r="CB31" s="6">
        <f t="shared" si="14"/>
        <v>0</v>
      </c>
      <c r="CC31" s="6">
        <f t="shared" si="14"/>
        <v>0</v>
      </c>
      <c r="CD31" s="6">
        <f t="shared" si="14"/>
        <v>0</v>
      </c>
      <c r="CE31" s="6">
        <f t="shared" si="14"/>
        <v>0</v>
      </c>
    </row>
    <row r="32" spans="2:83" ht="24" x14ac:dyDescent="0.25">
      <c r="B32" s="307" t="s">
        <v>73</v>
      </c>
      <c r="C32" s="54" t="s">
        <v>13</v>
      </c>
      <c r="E32" s="34"/>
      <c r="F32" s="63"/>
      <c r="G32" s="63"/>
      <c r="H32" s="63"/>
      <c r="I32" s="16"/>
      <c r="J32" s="16"/>
      <c r="K32" s="16"/>
      <c r="L32" s="16"/>
      <c r="M32" s="16"/>
      <c r="N32" s="16"/>
      <c r="O32" s="16"/>
      <c r="P32" s="16"/>
      <c r="Q32" s="16"/>
      <c r="R32" s="16"/>
      <c r="S32" s="16"/>
      <c r="T32" s="16"/>
      <c r="U32" s="16"/>
      <c r="V32" s="16"/>
      <c r="W32" s="52">
        <f t="shared" ref="W32:CE36" si="15">W82+W132</f>
        <v>74.417071557710699</v>
      </c>
      <c r="X32" s="52">
        <f t="shared" si="15"/>
        <v>87.695054083795867</v>
      </c>
      <c r="Y32" s="52">
        <f t="shared" si="15"/>
        <v>114.40036517643946</v>
      </c>
      <c r="Z32" s="52">
        <f t="shared" si="15"/>
        <v>141.57171134820948</v>
      </c>
      <c r="AA32" s="52">
        <f t="shared" si="15"/>
        <v>169.1576903035882</v>
      </c>
      <c r="AB32" s="52">
        <f t="shared" si="15"/>
        <v>197.12489670476432</v>
      </c>
      <c r="AC32" s="52">
        <f t="shared" si="15"/>
        <v>225.44679789605522</v>
      </c>
      <c r="AD32" s="52">
        <f t="shared" si="15"/>
        <v>254.0367226539183</v>
      </c>
      <c r="AE32" s="52">
        <f t="shared" si="15"/>
        <v>282.80265490076113</v>
      </c>
      <c r="AF32" s="52">
        <f t="shared" si="15"/>
        <v>311.6403610228129</v>
      </c>
      <c r="AG32" s="52">
        <f t="shared" si="15"/>
        <v>340.50040112011322</v>
      </c>
      <c r="AH32" s="52">
        <f t="shared" si="15"/>
        <v>369.42998711429829</v>
      </c>
      <c r="AI32" s="52">
        <f t="shared" si="15"/>
        <v>398.19333799676235</v>
      </c>
      <c r="AJ32" s="52">
        <f t="shared" si="15"/>
        <v>426.09286452136905</v>
      </c>
      <c r="AK32" s="52">
        <f t="shared" si="15"/>
        <v>452.40800149321592</v>
      </c>
      <c r="AL32" s="52">
        <f t="shared" si="15"/>
        <v>476.05136675109947</v>
      </c>
      <c r="AM32" s="52">
        <f t="shared" si="15"/>
        <v>496.39738637134741</v>
      </c>
      <c r="AN32" s="52">
        <f t="shared" si="15"/>
        <v>513.62445579171981</v>
      </c>
      <c r="AO32" s="52">
        <f t="shared" si="15"/>
        <v>527.88138392555481</v>
      </c>
      <c r="AP32" s="52">
        <f t="shared" si="15"/>
        <v>540.28423415378847</v>
      </c>
      <c r="AQ32" s="52">
        <f t="shared" si="15"/>
        <v>547.70281620820447</v>
      </c>
      <c r="AR32" s="52">
        <f t="shared" si="15"/>
        <v>551.30403968685732</v>
      </c>
      <c r="AS32" s="52">
        <f t="shared" si="15"/>
        <v>562.23540725296471</v>
      </c>
      <c r="AT32" s="52">
        <f t="shared" si="15"/>
        <v>600.00330138101594</v>
      </c>
      <c r="AU32" s="52">
        <f t="shared" si="15"/>
        <v>0</v>
      </c>
      <c r="AV32" s="52">
        <f t="shared" si="15"/>
        <v>0</v>
      </c>
      <c r="AW32" s="52">
        <f t="shared" si="15"/>
        <v>0</v>
      </c>
      <c r="AX32" s="52">
        <f t="shared" si="15"/>
        <v>0</v>
      </c>
      <c r="AY32" s="52">
        <f t="shared" si="15"/>
        <v>0</v>
      </c>
      <c r="AZ32" s="52">
        <f t="shared" si="15"/>
        <v>0</v>
      </c>
      <c r="BA32" s="52">
        <f t="shared" si="15"/>
        <v>0</v>
      </c>
      <c r="BB32" s="52">
        <f t="shared" si="15"/>
        <v>0</v>
      </c>
      <c r="BC32" s="52">
        <f t="shared" si="15"/>
        <v>0</v>
      </c>
      <c r="BD32" s="52">
        <f t="shared" si="15"/>
        <v>0</v>
      </c>
      <c r="BE32" s="52">
        <f t="shared" si="15"/>
        <v>0</v>
      </c>
      <c r="BF32" s="52">
        <f t="shared" si="15"/>
        <v>0</v>
      </c>
      <c r="BG32" s="52">
        <f t="shared" si="15"/>
        <v>0</v>
      </c>
      <c r="BH32" s="52">
        <f t="shared" si="15"/>
        <v>0</v>
      </c>
      <c r="BI32" s="52">
        <f t="shared" si="15"/>
        <v>0</v>
      </c>
      <c r="BJ32" s="52">
        <f t="shared" si="15"/>
        <v>0</v>
      </c>
      <c r="BK32" s="52">
        <f t="shared" si="15"/>
        <v>0</v>
      </c>
      <c r="BL32" s="52">
        <f t="shared" si="15"/>
        <v>0</v>
      </c>
      <c r="BM32" s="52">
        <f t="shared" si="15"/>
        <v>0</v>
      </c>
      <c r="BN32" s="52">
        <f t="shared" si="15"/>
        <v>0</v>
      </c>
      <c r="BO32" s="52">
        <f t="shared" si="15"/>
        <v>0</v>
      </c>
      <c r="BP32" s="52">
        <f t="shared" si="15"/>
        <v>0</v>
      </c>
      <c r="BQ32" s="52">
        <f t="shared" si="15"/>
        <v>0</v>
      </c>
      <c r="BR32" s="52">
        <f t="shared" si="15"/>
        <v>0</v>
      </c>
      <c r="BS32" s="52">
        <f t="shared" si="15"/>
        <v>0</v>
      </c>
      <c r="BT32" s="52">
        <f t="shared" si="15"/>
        <v>0</v>
      </c>
      <c r="BU32" s="52">
        <f t="shared" si="15"/>
        <v>0</v>
      </c>
      <c r="BV32" s="52">
        <f t="shared" si="15"/>
        <v>0</v>
      </c>
      <c r="BW32" s="52">
        <f t="shared" si="15"/>
        <v>0</v>
      </c>
      <c r="BX32" s="52">
        <f t="shared" si="15"/>
        <v>0</v>
      </c>
      <c r="BY32" s="52">
        <f t="shared" si="15"/>
        <v>0</v>
      </c>
      <c r="BZ32" s="52">
        <f t="shared" si="15"/>
        <v>0</v>
      </c>
      <c r="CA32" s="52">
        <f t="shared" si="15"/>
        <v>0</v>
      </c>
      <c r="CB32" s="52">
        <f t="shared" si="15"/>
        <v>0</v>
      </c>
      <c r="CC32" s="52">
        <f t="shared" si="15"/>
        <v>0</v>
      </c>
      <c r="CD32" s="52">
        <f t="shared" si="15"/>
        <v>0</v>
      </c>
      <c r="CE32" s="52">
        <f t="shared" si="15"/>
        <v>0</v>
      </c>
    </row>
    <row r="33" spans="2:83" x14ac:dyDescent="0.25">
      <c r="B33" s="307"/>
      <c r="C33" s="54" t="s">
        <v>14</v>
      </c>
      <c r="E33" s="34"/>
      <c r="F33" s="63"/>
      <c r="G33" s="63"/>
      <c r="H33" s="63"/>
      <c r="I33" s="16"/>
      <c r="J33" s="16"/>
      <c r="K33" s="16"/>
      <c r="L33" s="16"/>
      <c r="M33" s="16"/>
      <c r="N33" s="16"/>
      <c r="O33" s="16"/>
      <c r="P33" s="16"/>
      <c r="Q33" s="16"/>
      <c r="R33" s="16"/>
      <c r="S33" s="16"/>
      <c r="T33" s="16"/>
      <c r="U33" s="16"/>
      <c r="V33" s="16"/>
      <c r="W33" s="52">
        <f t="shared" si="15"/>
        <v>45.779400000000003</v>
      </c>
      <c r="X33" s="52">
        <f t="shared" si="15"/>
        <v>101.73200000000003</v>
      </c>
      <c r="Y33" s="52">
        <f t="shared" si="15"/>
        <v>162.77120000000002</v>
      </c>
      <c r="Z33" s="52">
        <f t="shared" si="15"/>
        <v>233.98360000000002</v>
      </c>
      <c r="AA33" s="52">
        <f t="shared" si="15"/>
        <v>254.33</v>
      </c>
      <c r="AB33" s="52">
        <f t="shared" si="15"/>
        <v>274.6764</v>
      </c>
      <c r="AC33" s="52">
        <f t="shared" si="15"/>
        <v>274.6764</v>
      </c>
      <c r="AD33" s="52">
        <f t="shared" si="15"/>
        <v>274.6764</v>
      </c>
      <c r="AE33" s="52">
        <f t="shared" si="15"/>
        <v>274.6764</v>
      </c>
      <c r="AF33" s="52">
        <f t="shared" si="15"/>
        <v>274.6764</v>
      </c>
      <c r="AG33" s="52">
        <f t="shared" si="15"/>
        <v>274.6764</v>
      </c>
      <c r="AH33" s="52">
        <f t="shared" si="15"/>
        <v>274.6764</v>
      </c>
      <c r="AI33" s="52">
        <f t="shared" si="15"/>
        <v>274.6764</v>
      </c>
      <c r="AJ33" s="52">
        <f t="shared" si="15"/>
        <v>274.6764</v>
      </c>
      <c r="AK33" s="52">
        <f t="shared" si="15"/>
        <v>274.6764</v>
      </c>
      <c r="AL33" s="52">
        <f t="shared" si="15"/>
        <v>274.6764</v>
      </c>
      <c r="AM33" s="52">
        <f t="shared" si="15"/>
        <v>244.1568</v>
      </c>
      <c r="AN33" s="52">
        <f t="shared" si="15"/>
        <v>203.46400000000006</v>
      </c>
      <c r="AO33" s="52">
        <f t="shared" si="15"/>
        <v>164.80583999999999</v>
      </c>
      <c r="AP33" s="52">
        <f t="shared" si="15"/>
        <v>144.45944</v>
      </c>
      <c r="AQ33" s="52">
        <f t="shared" si="15"/>
        <v>136.32087999999999</v>
      </c>
      <c r="AR33" s="52">
        <f t="shared" si="15"/>
        <v>124.11303999999998</v>
      </c>
      <c r="AS33" s="52">
        <f t="shared" si="15"/>
        <v>122.0784</v>
      </c>
      <c r="AT33" s="52">
        <f t="shared" si="15"/>
        <v>115.97448</v>
      </c>
      <c r="AU33" s="52">
        <f t="shared" si="15"/>
        <v>0</v>
      </c>
      <c r="AV33" s="52">
        <f t="shared" si="15"/>
        <v>0</v>
      </c>
      <c r="AW33" s="52">
        <f t="shared" si="15"/>
        <v>0</v>
      </c>
      <c r="AX33" s="52">
        <f t="shared" si="15"/>
        <v>0</v>
      </c>
      <c r="AY33" s="52">
        <f t="shared" si="15"/>
        <v>0</v>
      </c>
      <c r="AZ33" s="52">
        <f t="shared" si="15"/>
        <v>0</v>
      </c>
      <c r="BA33" s="52">
        <f t="shared" si="15"/>
        <v>0</v>
      </c>
      <c r="BB33" s="52">
        <f t="shared" si="15"/>
        <v>0</v>
      </c>
      <c r="BC33" s="52">
        <f t="shared" si="15"/>
        <v>0</v>
      </c>
      <c r="BD33" s="52">
        <f t="shared" si="15"/>
        <v>0</v>
      </c>
      <c r="BE33" s="52">
        <f t="shared" si="15"/>
        <v>0</v>
      </c>
      <c r="BF33" s="52">
        <f t="shared" si="15"/>
        <v>0</v>
      </c>
      <c r="BG33" s="52">
        <f t="shared" si="15"/>
        <v>0</v>
      </c>
      <c r="BH33" s="52">
        <f t="shared" si="15"/>
        <v>0</v>
      </c>
      <c r="BI33" s="52">
        <f t="shared" si="15"/>
        <v>0</v>
      </c>
      <c r="BJ33" s="52">
        <f t="shared" si="15"/>
        <v>0</v>
      </c>
      <c r="BK33" s="52">
        <f t="shared" si="15"/>
        <v>0</v>
      </c>
      <c r="BL33" s="52">
        <f t="shared" si="15"/>
        <v>0</v>
      </c>
      <c r="BM33" s="52">
        <f t="shared" si="15"/>
        <v>0</v>
      </c>
      <c r="BN33" s="52">
        <f t="shared" si="15"/>
        <v>0</v>
      </c>
      <c r="BO33" s="52">
        <f t="shared" si="15"/>
        <v>0</v>
      </c>
      <c r="BP33" s="52">
        <f t="shared" si="15"/>
        <v>0</v>
      </c>
      <c r="BQ33" s="52">
        <f t="shared" si="15"/>
        <v>0</v>
      </c>
      <c r="BR33" s="52">
        <f t="shared" si="15"/>
        <v>0</v>
      </c>
      <c r="BS33" s="52">
        <f t="shared" si="15"/>
        <v>0</v>
      </c>
      <c r="BT33" s="52">
        <f t="shared" si="15"/>
        <v>0</v>
      </c>
      <c r="BU33" s="52">
        <f t="shared" si="15"/>
        <v>0</v>
      </c>
      <c r="BV33" s="52">
        <f t="shared" si="15"/>
        <v>0</v>
      </c>
      <c r="BW33" s="52">
        <f t="shared" si="15"/>
        <v>0</v>
      </c>
      <c r="BX33" s="52">
        <f t="shared" si="15"/>
        <v>0</v>
      </c>
      <c r="BY33" s="52">
        <f t="shared" si="15"/>
        <v>0</v>
      </c>
      <c r="BZ33" s="52">
        <f t="shared" si="15"/>
        <v>0</v>
      </c>
      <c r="CA33" s="52">
        <f t="shared" si="15"/>
        <v>0</v>
      </c>
      <c r="CB33" s="52">
        <f t="shared" si="15"/>
        <v>0</v>
      </c>
      <c r="CC33" s="52">
        <f t="shared" si="15"/>
        <v>0</v>
      </c>
      <c r="CD33" s="52">
        <f t="shared" si="15"/>
        <v>0</v>
      </c>
      <c r="CE33" s="52">
        <f t="shared" si="15"/>
        <v>0</v>
      </c>
    </row>
    <row r="34" spans="2:83" x14ac:dyDescent="0.25">
      <c r="B34" s="307"/>
      <c r="C34" s="54" t="s">
        <v>15</v>
      </c>
      <c r="E34" s="34"/>
      <c r="F34" s="63"/>
      <c r="G34" s="63"/>
      <c r="H34" s="63"/>
      <c r="I34" s="16"/>
      <c r="J34" s="16"/>
      <c r="K34" s="16"/>
      <c r="L34" s="16"/>
      <c r="M34" s="16"/>
      <c r="N34" s="16"/>
      <c r="O34" s="16"/>
      <c r="P34" s="16"/>
      <c r="Q34" s="16"/>
      <c r="R34" s="16"/>
      <c r="S34" s="16"/>
      <c r="T34" s="16"/>
      <c r="U34" s="16"/>
      <c r="V34" s="16"/>
      <c r="W34" s="52">
        <f t="shared" si="15"/>
        <v>160.12079756772002</v>
      </c>
      <c r="X34" s="52">
        <f t="shared" si="15"/>
        <v>160.12079756772002</v>
      </c>
      <c r="Y34" s="52">
        <f t="shared" si="15"/>
        <v>160.12079756772002</v>
      </c>
      <c r="Z34" s="52">
        <f t="shared" si="15"/>
        <v>160.12079756772002</v>
      </c>
      <c r="AA34" s="52">
        <f t="shared" si="15"/>
        <v>160.12079756772002</v>
      </c>
      <c r="AB34" s="52">
        <f t="shared" si="15"/>
        <v>160.12079756772002</v>
      </c>
      <c r="AC34" s="52">
        <f t="shared" si="15"/>
        <v>160.12079756772002</v>
      </c>
      <c r="AD34" s="52">
        <f t="shared" si="15"/>
        <v>160.12079756772002</v>
      </c>
      <c r="AE34" s="52">
        <f t="shared" si="15"/>
        <v>160.12079756772002</v>
      </c>
      <c r="AF34" s="52">
        <f t="shared" si="15"/>
        <v>160.12079756772002</v>
      </c>
      <c r="AG34" s="52">
        <f t="shared" si="15"/>
        <v>160.12079756772002</v>
      </c>
      <c r="AH34" s="52">
        <f t="shared" si="15"/>
        <v>160.12079756772002</v>
      </c>
      <c r="AI34" s="52">
        <f t="shared" si="15"/>
        <v>160.12079756772002</v>
      </c>
      <c r="AJ34" s="52">
        <f t="shared" si="15"/>
        <v>160.12079756772002</v>
      </c>
      <c r="AK34" s="52">
        <f t="shared" si="15"/>
        <v>160.12079756772002</v>
      </c>
      <c r="AL34" s="52">
        <f t="shared" si="15"/>
        <v>160.12079756772002</v>
      </c>
      <c r="AM34" s="52">
        <f t="shared" si="15"/>
        <v>160.12079756772002</v>
      </c>
      <c r="AN34" s="52">
        <f t="shared" si="15"/>
        <v>160.12079756772002</v>
      </c>
      <c r="AO34" s="52">
        <f t="shared" si="15"/>
        <v>160.12079756772002</v>
      </c>
      <c r="AP34" s="52">
        <f t="shared" si="15"/>
        <v>161.30106989538953</v>
      </c>
      <c r="AQ34" s="52">
        <f t="shared" si="15"/>
        <v>157.43617333125817</v>
      </c>
      <c r="AR34" s="52">
        <f t="shared" si="15"/>
        <v>150.16648440863548</v>
      </c>
      <c r="AS34" s="52">
        <f t="shared" si="15"/>
        <v>137.32273289172596</v>
      </c>
      <c r="AT34" s="52">
        <f t="shared" si="15"/>
        <v>128.50683026661733</v>
      </c>
      <c r="AU34" s="52">
        <f t="shared" si="15"/>
        <v>0</v>
      </c>
      <c r="AV34" s="52">
        <f t="shared" si="15"/>
        <v>0</v>
      </c>
      <c r="AW34" s="52">
        <f t="shared" si="15"/>
        <v>0</v>
      </c>
      <c r="AX34" s="52">
        <f t="shared" si="15"/>
        <v>0</v>
      </c>
      <c r="AY34" s="52">
        <f t="shared" si="15"/>
        <v>0</v>
      </c>
      <c r="AZ34" s="52">
        <f t="shared" si="15"/>
        <v>0</v>
      </c>
      <c r="BA34" s="52">
        <f t="shared" si="15"/>
        <v>0</v>
      </c>
      <c r="BB34" s="52">
        <f t="shared" si="15"/>
        <v>0</v>
      </c>
      <c r="BC34" s="52">
        <f t="shared" si="15"/>
        <v>0</v>
      </c>
      <c r="BD34" s="52">
        <f t="shared" si="15"/>
        <v>0</v>
      </c>
      <c r="BE34" s="52">
        <f t="shared" si="15"/>
        <v>0</v>
      </c>
      <c r="BF34" s="52">
        <f t="shared" si="15"/>
        <v>0</v>
      </c>
      <c r="BG34" s="52">
        <f t="shared" si="15"/>
        <v>0</v>
      </c>
      <c r="BH34" s="52">
        <f t="shared" si="15"/>
        <v>0</v>
      </c>
      <c r="BI34" s="52">
        <f t="shared" si="15"/>
        <v>0</v>
      </c>
      <c r="BJ34" s="52">
        <f t="shared" si="15"/>
        <v>0</v>
      </c>
      <c r="BK34" s="52">
        <f t="shared" si="15"/>
        <v>0</v>
      </c>
      <c r="BL34" s="52">
        <f t="shared" si="15"/>
        <v>0</v>
      </c>
      <c r="BM34" s="52">
        <f t="shared" si="15"/>
        <v>0</v>
      </c>
      <c r="BN34" s="52">
        <f t="shared" si="15"/>
        <v>0</v>
      </c>
      <c r="BO34" s="52">
        <f t="shared" si="15"/>
        <v>0</v>
      </c>
      <c r="BP34" s="52">
        <f t="shared" si="15"/>
        <v>0</v>
      </c>
      <c r="BQ34" s="52">
        <f t="shared" si="15"/>
        <v>0</v>
      </c>
      <c r="BR34" s="52">
        <f t="shared" si="15"/>
        <v>0</v>
      </c>
      <c r="BS34" s="52">
        <f t="shared" si="15"/>
        <v>0</v>
      </c>
      <c r="BT34" s="52">
        <f t="shared" si="15"/>
        <v>0</v>
      </c>
      <c r="BU34" s="52">
        <f t="shared" si="15"/>
        <v>0</v>
      </c>
      <c r="BV34" s="52">
        <f t="shared" si="15"/>
        <v>0</v>
      </c>
      <c r="BW34" s="52">
        <f t="shared" si="15"/>
        <v>0</v>
      </c>
      <c r="BX34" s="52">
        <f t="shared" si="15"/>
        <v>0</v>
      </c>
      <c r="BY34" s="52">
        <f t="shared" si="15"/>
        <v>0</v>
      </c>
      <c r="BZ34" s="52">
        <f t="shared" si="15"/>
        <v>0</v>
      </c>
      <c r="CA34" s="52">
        <f t="shared" si="15"/>
        <v>0</v>
      </c>
      <c r="CB34" s="52">
        <f t="shared" si="15"/>
        <v>0</v>
      </c>
      <c r="CC34" s="52">
        <f t="shared" si="15"/>
        <v>0</v>
      </c>
      <c r="CD34" s="52">
        <f t="shared" si="15"/>
        <v>0</v>
      </c>
      <c r="CE34" s="52">
        <f t="shared" si="15"/>
        <v>0</v>
      </c>
    </row>
    <row r="35" spans="2:83" x14ac:dyDescent="0.25">
      <c r="B35" s="307"/>
      <c r="C35" s="54" t="s">
        <v>16</v>
      </c>
      <c r="E35" s="34"/>
      <c r="F35" s="63"/>
      <c r="G35" s="63"/>
      <c r="H35" s="63"/>
      <c r="I35" s="16"/>
      <c r="J35" s="16"/>
      <c r="K35" s="16"/>
      <c r="L35" s="16"/>
      <c r="M35" s="16"/>
      <c r="N35" s="16"/>
      <c r="O35" s="16"/>
      <c r="P35" s="16"/>
      <c r="Q35" s="16"/>
      <c r="R35" s="16"/>
      <c r="S35" s="16"/>
      <c r="T35" s="16"/>
      <c r="U35" s="16"/>
      <c r="V35" s="16"/>
      <c r="W35" s="52">
        <f t="shared" si="15"/>
        <v>0</v>
      </c>
      <c r="X35" s="52">
        <f t="shared" si="15"/>
        <v>0</v>
      </c>
      <c r="Y35" s="52">
        <f t="shared" si="15"/>
        <v>0</v>
      </c>
      <c r="Z35" s="52">
        <f t="shared" si="15"/>
        <v>0</v>
      </c>
      <c r="AA35" s="52">
        <f t="shared" si="15"/>
        <v>0</v>
      </c>
      <c r="AB35" s="52">
        <f t="shared" si="15"/>
        <v>0</v>
      </c>
      <c r="AC35" s="52">
        <f t="shared" si="15"/>
        <v>0</v>
      </c>
      <c r="AD35" s="52">
        <f t="shared" si="15"/>
        <v>0</v>
      </c>
      <c r="AE35" s="52">
        <f t="shared" si="15"/>
        <v>0</v>
      </c>
      <c r="AF35" s="52">
        <f t="shared" si="15"/>
        <v>0</v>
      </c>
      <c r="AG35" s="52">
        <f t="shared" si="15"/>
        <v>0</v>
      </c>
      <c r="AH35" s="52">
        <f t="shared" si="15"/>
        <v>0</v>
      </c>
      <c r="AI35" s="52">
        <f t="shared" si="15"/>
        <v>0</v>
      </c>
      <c r="AJ35" s="52">
        <f t="shared" si="15"/>
        <v>0</v>
      </c>
      <c r="AK35" s="52">
        <f t="shared" si="15"/>
        <v>0</v>
      </c>
      <c r="AL35" s="52">
        <f t="shared" si="15"/>
        <v>36.623519999999999</v>
      </c>
      <c r="AM35" s="52">
        <f t="shared" si="15"/>
        <v>85.454880000000003</v>
      </c>
      <c r="AN35" s="52">
        <f t="shared" si="15"/>
        <v>170.90976000000001</v>
      </c>
      <c r="AO35" s="52">
        <f t="shared" si="15"/>
        <v>219.74111999999997</v>
      </c>
      <c r="AP35" s="52">
        <f t="shared" si="15"/>
        <v>256.36464000000001</v>
      </c>
      <c r="AQ35" s="52">
        <f t="shared" si="15"/>
        <v>256.36464000000001</v>
      </c>
      <c r="AR35" s="52">
        <f t="shared" si="15"/>
        <v>256.36464000000001</v>
      </c>
      <c r="AS35" s="52">
        <f t="shared" si="15"/>
        <v>256.36464000000001</v>
      </c>
      <c r="AT35" s="52">
        <f t="shared" si="15"/>
        <v>244.15680000000003</v>
      </c>
      <c r="AU35" s="52">
        <f t="shared" si="15"/>
        <v>0</v>
      </c>
      <c r="AV35" s="52">
        <f t="shared" si="15"/>
        <v>0</v>
      </c>
      <c r="AW35" s="52">
        <f t="shared" si="15"/>
        <v>0</v>
      </c>
      <c r="AX35" s="52">
        <f t="shared" si="15"/>
        <v>0</v>
      </c>
      <c r="AY35" s="52">
        <f t="shared" si="15"/>
        <v>0</v>
      </c>
      <c r="AZ35" s="52">
        <f t="shared" si="15"/>
        <v>0</v>
      </c>
      <c r="BA35" s="52">
        <f t="shared" si="15"/>
        <v>0</v>
      </c>
      <c r="BB35" s="52">
        <f t="shared" si="15"/>
        <v>0</v>
      </c>
      <c r="BC35" s="52">
        <f t="shared" si="15"/>
        <v>0</v>
      </c>
      <c r="BD35" s="52">
        <f t="shared" si="15"/>
        <v>0</v>
      </c>
      <c r="BE35" s="52">
        <f t="shared" si="15"/>
        <v>0</v>
      </c>
      <c r="BF35" s="52">
        <f t="shared" si="15"/>
        <v>0</v>
      </c>
      <c r="BG35" s="52">
        <f t="shared" si="15"/>
        <v>0</v>
      </c>
      <c r="BH35" s="52">
        <f t="shared" si="15"/>
        <v>0</v>
      </c>
      <c r="BI35" s="52">
        <f t="shared" si="15"/>
        <v>0</v>
      </c>
      <c r="BJ35" s="52">
        <f t="shared" si="15"/>
        <v>0</v>
      </c>
      <c r="BK35" s="52">
        <f t="shared" si="15"/>
        <v>0</v>
      </c>
      <c r="BL35" s="52">
        <f t="shared" si="15"/>
        <v>0</v>
      </c>
      <c r="BM35" s="52">
        <f t="shared" si="15"/>
        <v>0</v>
      </c>
      <c r="BN35" s="52">
        <f t="shared" si="15"/>
        <v>0</v>
      </c>
      <c r="BO35" s="52">
        <f t="shared" si="15"/>
        <v>0</v>
      </c>
      <c r="BP35" s="52">
        <f t="shared" si="15"/>
        <v>0</v>
      </c>
      <c r="BQ35" s="52">
        <f t="shared" si="15"/>
        <v>0</v>
      </c>
      <c r="BR35" s="52">
        <f t="shared" si="15"/>
        <v>0</v>
      </c>
      <c r="BS35" s="52">
        <f t="shared" si="15"/>
        <v>0</v>
      </c>
      <c r="BT35" s="52">
        <f t="shared" si="15"/>
        <v>0</v>
      </c>
      <c r="BU35" s="52">
        <f t="shared" si="15"/>
        <v>0</v>
      </c>
      <c r="BV35" s="52">
        <f t="shared" si="15"/>
        <v>0</v>
      </c>
      <c r="BW35" s="52">
        <f t="shared" si="15"/>
        <v>0</v>
      </c>
      <c r="BX35" s="52">
        <f t="shared" si="15"/>
        <v>0</v>
      </c>
      <c r="BY35" s="52">
        <f t="shared" si="15"/>
        <v>0</v>
      </c>
      <c r="BZ35" s="52">
        <f t="shared" si="15"/>
        <v>0</v>
      </c>
      <c r="CA35" s="52">
        <f t="shared" si="15"/>
        <v>0</v>
      </c>
      <c r="CB35" s="52">
        <f t="shared" si="15"/>
        <v>0</v>
      </c>
      <c r="CC35" s="52">
        <f t="shared" si="15"/>
        <v>0</v>
      </c>
      <c r="CD35" s="52">
        <f t="shared" si="15"/>
        <v>0</v>
      </c>
      <c r="CE35" s="52">
        <f t="shared" si="15"/>
        <v>0</v>
      </c>
    </row>
    <row r="36" spans="2:83" ht="24" x14ac:dyDescent="0.25">
      <c r="B36" s="307"/>
      <c r="C36" s="54" t="s">
        <v>17</v>
      </c>
      <c r="E36" s="34"/>
      <c r="F36" s="63"/>
      <c r="G36" s="63"/>
      <c r="H36" s="63"/>
      <c r="I36" s="16"/>
      <c r="J36" s="16"/>
      <c r="K36" s="16"/>
      <c r="L36" s="16"/>
      <c r="M36" s="16"/>
      <c r="N36" s="16"/>
      <c r="O36" s="16"/>
      <c r="P36" s="16"/>
      <c r="Q36" s="16"/>
      <c r="R36" s="16"/>
      <c r="S36" s="16"/>
      <c r="T36" s="16"/>
      <c r="U36" s="16"/>
      <c r="V36" s="16"/>
      <c r="W36" s="52">
        <f t="shared" si="15"/>
        <v>0</v>
      </c>
      <c r="X36" s="52">
        <f t="shared" si="15"/>
        <v>0</v>
      </c>
      <c r="Y36" s="52">
        <f t="shared" si="15"/>
        <v>0</v>
      </c>
      <c r="Z36" s="52">
        <f t="shared" si="15"/>
        <v>0</v>
      </c>
      <c r="AA36" s="52">
        <f t="shared" si="15"/>
        <v>0</v>
      </c>
      <c r="AB36" s="52">
        <f t="shared" si="15"/>
        <v>0</v>
      </c>
      <c r="AC36" s="52">
        <f t="shared" si="15"/>
        <v>0</v>
      </c>
      <c r="AD36" s="52">
        <f t="shared" si="15"/>
        <v>0</v>
      </c>
      <c r="AE36" s="52">
        <f t="shared" si="15"/>
        <v>0</v>
      </c>
      <c r="AF36" s="52">
        <f t="shared" si="15"/>
        <v>0</v>
      </c>
      <c r="AG36" s="52">
        <f t="shared" si="15"/>
        <v>0</v>
      </c>
      <c r="AH36" s="52">
        <f t="shared" ref="AH36:CE37" si="16">AH86+AH136</f>
        <v>0</v>
      </c>
      <c r="AI36" s="52">
        <f t="shared" si="16"/>
        <v>0</v>
      </c>
      <c r="AJ36" s="52">
        <f t="shared" si="16"/>
        <v>0</v>
      </c>
      <c r="AK36" s="52">
        <f t="shared" si="16"/>
        <v>0</v>
      </c>
      <c r="AL36" s="52">
        <f t="shared" si="16"/>
        <v>0</v>
      </c>
      <c r="AM36" s="52">
        <f t="shared" si="16"/>
        <v>8.477666666666666</v>
      </c>
      <c r="AN36" s="52">
        <f t="shared" si="16"/>
        <v>67.821333333333328</v>
      </c>
      <c r="AO36" s="52">
        <f t="shared" si="16"/>
        <v>206.00729999999996</v>
      </c>
      <c r="AP36" s="52">
        <f t="shared" si="16"/>
        <v>359.4530666666667</v>
      </c>
      <c r="AQ36" s="52">
        <f t="shared" si="16"/>
        <v>437.44759999999991</v>
      </c>
      <c r="AR36" s="52">
        <f t="shared" si="16"/>
        <v>497.63903333333326</v>
      </c>
      <c r="AS36" s="52">
        <f t="shared" si="16"/>
        <v>621.41296666666676</v>
      </c>
      <c r="AT36" s="52">
        <f t="shared" si="16"/>
        <v>769.77213333333339</v>
      </c>
      <c r="AU36" s="52">
        <f t="shared" si="16"/>
        <v>0</v>
      </c>
      <c r="AV36" s="52">
        <f t="shared" si="16"/>
        <v>0</v>
      </c>
      <c r="AW36" s="52">
        <f t="shared" si="16"/>
        <v>0</v>
      </c>
      <c r="AX36" s="52">
        <f t="shared" si="16"/>
        <v>0</v>
      </c>
      <c r="AY36" s="52">
        <f t="shared" si="16"/>
        <v>0</v>
      </c>
      <c r="AZ36" s="52">
        <f t="shared" si="16"/>
        <v>0</v>
      </c>
      <c r="BA36" s="52">
        <f t="shared" si="16"/>
        <v>0</v>
      </c>
      <c r="BB36" s="52">
        <f t="shared" si="16"/>
        <v>0</v>
      </c>
      <c r="BC36" s="52">
        <f t="shared" si="16"/>
        <v>0</v>
      </c>
      <c r="BD36" s="52">
        <f t="shared" si="16"/>
        <v>0</v>
      </c>
      <c r="BE36" s="52">
        <f t="shared" si="16"/>
        <v>0</v>
      </c>
      <c r="BF36" s="52">
        <f t="shared" si="16"/>
        <v>0</v>
      </c>
      <c r="BG36" s="52">
        <f t="shared" si="16"/>
        <v>0</v>
      </c>
      <c r="BH36" s="52">
        <f t="shared" si="16"/>
        <v>0</v>
      </c>
      <c r="BI36" s="52">
        <f t="shared" si="16"/>
        <v>0</v>
      </c>
      <c r="BJ36" s="52">
        <f t="shared" si="16"/>
        <v>0</v>
      </c>
      <c r="BK36" s="52">
        <f t="shared" si="16"/>
        <v>0</v>
      </c>
      <c r="BL36" s="52">
        <f t="shared" si="16"/>
        <v>0</v>
      </c>
      <c r="BM36" s="52">
        <f t="shared" si="16"/>
        <v>0</v>
      </c>
      <c r="BN36" s="52">
        <f t="shared" si="16"/>
        <v>0</v>
      </c>
      <c r="BO36" s="52">
        <f t="shared" si="16"/>
        <v>0</v>
      </c>
      <c r="BP36" s="52">
        <f t="shared" si="16"/>
        <v>0</v>
      </c>
      <c r="BQ36" s="52">
        <f t="shared" si="16"/>
        <v>0</v>
      </c>
      <c r="BR36" s="52">
        <f t="shared" si="16"/>
        <v>0</v>
      </c>
      <c r="BS36" s="52">
        <f t="shared" si="16"/>
        <v>0</v>
      </c>
      <c r="BT36" s="52">
        <f t="shared" si="16"/>
        <v>0</v>
      </c>
      <c r="BU36" s="52">
        <f t="shared" si="16"/>
        <v>0</v>
      </c>
      <c r="BV36" s="52">
        <f t="shared" si="16"/>
        <v>0</v>
      </c>
      <c r="BW36" s="52">
        <f t="shared" si="16"/>
        <v>0</v>
      </c>
      <c r="BX36" s="52">
        <f t="shared" si="16"/>
        <v>0</v>
      </c>
      <c r="BY36" s="52">
        <f t="shared" si="16"/>
        <v>0</v>
      </c>
      <c r="BZ36" s="52">
        <f t="shared" si="16"/>
        <v>0</v>
      </c>
      <c r="CA36" s="52">
        <f t="shared" si="16"/>
        <v>0</v>
      </c>
      <c r="CB36" s="52">
        <f t="shared" si="16"/>
        <v>0</v>
      </c>
      <c r="CC36" s="52">
        <f t="shared" si="16"/>
        <v>0</v>
      </c>
      <c r="CD36" s="52">
        <f t="shared" si="16"/>
        <v>0</v>
      </c>
      <c r="CE36" s="52">
        <f t="shared" si="16"/>
        <v>0</v>
      </c>
    </row>
    <row r="37" spans="2:83" ht="24.6" customHeight="1" x14ac:dyDescent="0.25">
      <c r="B37" s="307"/>
      <c r="C37" s="54" t="s">
        <v>74</v>
      </c>
      <c r="E37" s="34"/>
      <c r="F37" s="63"/>
      <c r="G37" s="63"/>
      <c r="H37" s="63"/>
      <c r="I37" s="16"/>
      <c r="J37" s="16"/>
      <c r="K37" s="16"/>
      <c r="L37" s="16"/>
      <c r="M37" s="16"/>
      <c r="N37" s="16"/>
      <c r="O37" s="16"/>
      <c r="P37" s="16"/>
      <c r="Q37" s="16"/>
      <c r="R37" s="16"/>
      <c r="S37" s="16"/>
      <c r="T37" s="16"/>
      <c r="U37" s="16"/>
      <c r="V37" s="16"/>
      <c r="W37" s="52">
        <f t="shared" ref="W37:BB37" si="17">W87+W137</f>
        <v>0</v>
      </c>
      <c r="X37" s="52">
        <f t="shared" si="17"/>
        <v>0</v>
      </c>
      <c r="Y37" s="52">
        <f t="shared" si="17"/>
        <v>0.96561321182638205</v>
      </c>
      <c r="Z37" s="52">
        <f t="shared" si="17"/>
        <v>7.3513741733188365</v>
      </c>
      <c r="AA37" s="52">
        <f t="shared" si="17"/>
        <v>26.088441647490608</v>
      </c>
      <c r="AB37" s="52">
        <f t="shared" si="17"/>
        <v>63.678935379428069</v>
      </c>
      <c r="AC37" s="52">
        <f t="shared" si="17"/>
        <v>119.83303701603035</v>
      </c>
      <c r="AD37" s="52">
        <f t="shared" si="17"/>
        <v>190.09998148738097</v>
      </c>
      <c r="AE37" s="52">
        <f t="shared" si="17"/>
        <v>269.68993796957847</v>
      </c>
      <c r="AF37" s="52">
        <f t="shared" si="17"/>
        <v>355.59962434696229</v>
      </c>
      <c r="AG37" s="52">
        <f t="shared" si="17"/>
        <v>445.46895915029586</v>
      </c>
      <c r="AH37" s="52">
        <f t="shared" si="17"/>
        <v>536.85200260744682</v>
      </c>
      <c r="AI37" s="52">
        <f t="shared" si="17"/>
        <v>628.81928301021617</v>
      </c>
      <c r="AJ37" s="52">
        <f t="shared" si="17"/>
        <v>722.50664009093987</v>
      </c>
      <c r="AK37" s="52">
        <f t="shared" si="17"/>
        <v>823.35284126198155</v>
      </c>
      <c r="AL37" s="52">
        <f t="shared" si="17"/>
        <v>951.61841990125663</v>
      </c>
      <c r="AM37" s="52">
        <f t="shared" si="17"/>
        <v>1131.8673747316634</v>
      </c>
      <c r="AN37" s="52">
        <f t="shared" si="17"/>
        <v>1381.8525963698298</v>
      </c>
      <c r="AO37" s="52">
        <f t="shared" si="17"/>
        <v>1677.8361155441364</v>
      </c>
      <c r="AP37" s="52">
        <f t="shared" si="17"/>
        <v>1976.4278710162423</v>
      </c>
      <c r="AQ37" s="52">
        <f t="shared" si="17"/>
        <v>2221.9147776389132</v>
      </c>
      <c r="AR37" s="52">
        <f t="shared" si="17"/>
        <v>2363.0962867620756</v>
      </c>
      <c r="AS37" s="52">
        <f t="shared" si="17"/>
        <v>2384.7924937197813</v>
      </c>
      <c r="AT37" s="52">
        <f t="shared" si="17"/>
        <v>2174.0772574047901</v>
      </c>
      <c r="AU37" s="52">
        <f t="shared" si="17"/>
        <v>0</v>
      </c>
      <c r="AV37" s="52">
        <f t="shared" si="17"/>
        <v>0</v>
      </c>
      <c r="AW37" s="52">
        <f t="shared" si="17"/>
        <v>0</v>
      </c>
      <c r="AX37" s="52">
        <f t="shared" si="17"/>
        <v>0</v>
      </c>
      <c r="AY37" s="52">
        <f t="shared" si="17"/>
        <v>0</v>
      </c>
      <c r="AZ37" s="52">
        <f t="shared" si="17"/>
        <v>0</v>
      </c>
      <c r="BA37" s="52">
        <f t="shared" si="17"/>
        <v>0</v>
      </c>
      <c r="BB37" s="52">
        <f t="shared" si="17"/>
        <v>0</v>
      </c>
      <c r="BC37" s="52">
        <f t="shared" si="16"/>
        <v>0</v>
      </c>
      <c r="BD37" s="52">
        <f t="shared" si="16"/>
        <v>0</v>
      </c>
      <c r="BE37" s="52">
        <f t="shared" si="16"/>
        <v>0</v>
      </c>
      <c r="BF37" s="52">
        <f t="shared" si="16"/>
        <v>0</v>
      </c>
      <c r="BG37" s="52">
        <f t="shared" si="16"/>
        <v>0</v>
      </c>
      <c r="BH37" s="52">
        <f t="shared" si="16"/>
        <v>0</v>
      </c>
      <c r="BI37" s="52">
        <f t="shared" si="16"/>
        <v>0</v>
      </c>
      <c r="BJ37" s="52">
        <f t="shared" si="16"/>
        <v>0</v>
      </c>
      <c r="BK37" s="52">
        <f t="shared" si="16"/>
        <v>0</v>
      </c>
      <c r="BL37" s="52">
        <f t="shared" si="16"/>
        <v>0</v>
      </c>
      <c r="BM37" s="52">
        <f t="shared" si="16"/>
        <v>0</v>
      </c>
      <c r="BN37" s="52">
        <f t="shared" si="16"/>
        <v>0</v>
      </c>
      <c r="BO37" s="52">
        <f t="shared" si="16"/>
        <v>0</v>
      </c>
      <c r="BP37" s="52">
        <f t="shared" si="16"/>
        <v>0</v>
      </c>
      <c r="BQ37" s="52">
        <f t="shared" si="16"/>
        <v>0</v>
      </c>
      <c r="BR37" s="52">
        <f t="shared" si="16"/>
        <v>0</v>
      </c>
      <c r="BS37" s="52">
        <f t="shared" si="16"/>
        <v>0</v>
      </c>
      <c r="BT37" s="52">
        <f t="shared" si="16"/>
        <v>0</v>
      </c>
      <c r="BU37" s="52">
        <f t="shared" si="16"/>
        <v>0</v>
      </c>
      <c r="BV37" s="52">
        <f t="shared" si="16"/>
        <v>0</v>
      </c>
      <c r="BW37" s="52">
        <f t="shared" si="16"/>
        <v>0</v>
      </c>
      <c r="BX37" s="52">
        <f t="shared" si="16"/>
        <v>0</v>
      </c>
      <c r="BY37" s="52">
        <f t="shared" si="16"/>
        <v>0</v>
      </c>
      <c r="BZ37" s="52">
        <f t="shared" si="16"/>
        <v>0</v>
      </c>
      <c r="CA37" s="52">
        <f t="shared" si="16"/>
        <v>0</v>
      </c>
      <c r="CB37" s="52">
        <f t="shared" si="16"/>
        <v>0</v>
      </c>
      <c r="CC37" s="52">
        <f t="shared" si="16"/>
        <v>0</v>
      </c>
      <c r="CD37" s="52">
        <f t="shared" si="16"/>
        <v>0</v>
      </c>
      <c r="CE37" s="52">
        <f t="shared" si="16"/>
        <v>0</v>
      </c>
    </row>
    <row r="38" spans="2:83" x14ac:dyDescent="0.25">
      <c r="B38" s="307"/>
      <c r="C38" s="3" t="s">
        <v>77</v>
      </c>
      <c r="E38" s="34"/>
      <c r="F38" s="63"/>
      <c r="G38" s="63"/>
      <c r="H38" s="63"/>
      <c r="I38" s="17"/>
      <c r="J38" s="17"/>
      <c r="K38" s="17"/>
      <c r="L38" s="17"/>
      <c r="M38" s="17"/>
      <c r="N38" s="17"/>
      <c r="O38" s="17"/>
      <c r="P38" s="17"/>
      <c r="Q38" s="17"/>
      <c r="R38" s="17"/>
      <c r="S38" s="17"/>
      <c r="T38" s="17"/>
      <c r="U38" s="17"/>
      <c r="V38" s="17"/>
      <c r="W38" s="6">
        <f t="shared" ref="W38:CE38" si="18">SUM(W32:W37)</f>
        <v>280.3172691254307</v>
      </c>
      <c r="X38" s="6">
        <f t="shared" si="18"/>
        <v>349.54785165151588</v>
      </c>
      <c r="Y38" s="6">
        <f t="shared" si="18"/>
        <v>438.2579759559859</v>
      </c>
      <c r="Z38" s="6">
        <f t="shared" si="18"/>
        <v>543.02748308924834</v>
      </c>
      <c r="AA38" s="6">
        <f t="shared" si="18"/>
        <v>609.69692951879892</v>
      </c>
      <c r="AB38" s="6">
        <f t="shared" si="18"/>
        <v>695.60102965191243</v>
      </c>
      <c r="AC38" s="6">
        <f t="shared" si="18"/>
        <v>780.07703247980567</v>
      </c>
      <c r="AD38" s="6">
        <f t="shared" si="18"/>
        <v>878.93390170901932</v>
      </c>
      <c r="AE38" s="6">
        <f t="shared" si="18"/>
        <v>987.28979043805975</v>
      </c>
      <c r="AF38" s="6">
        <f t="shared" si="18"/>
        <v>1102.0371829374953</v>
      </c>
      <c r="AG38" s="6">
        <f t="shared" si="18"/>
        <v>1220.7665578381291</v>
      </c>
      <c r="AH38" s="6">
        <f t="shared" si="18"/>
        <v>1341.0791872894652</v>
      </c>
      <c r="AI38" s="6">
        <f t="shared" si="18"/>
        <v>1461.8098185746985</v>
      </c>
      <c r="AJ38" s="6">
        <f t="shared" si="18"/>
        <v>1583.396702180029</v>
      </c>
      <c r="AK38" s="6">
        <f t="shared" si="18"/>
        <v>1710.5580403229173</v>
      </c>
      <c r="AL38" s="6">
        <f t="shared" si="18"/>
        <v>1899.0905042200761</v>
      </c>
      <c r="AM38" s="6">
        <f t="shared" si="18"/>
        <v>2126.4749053373976</v>
      </c>
      <c r="AN38" s="6">
        <f t="shared" si="18"/>
        <v>2497.7929430626032</v>
      </c>
      <c r="AO38" s="6">
        <f t="shared" si="18"/>
        <v>2956.3925570374113</v>
      </c>
      <c r="AP38" s="6">
        <f t="shared" si="18"/>
        <v>3438.2903217320872</v>
      </c>
      <c r="AQ38" s="6">
        <f t="shared" si="18"/>
        <v>3757.1868871783759</v>
      </c>
      <c r="AR38" s="6">
        <f t="shared" si="18"/>
        <v>3942.6835241909016</v>
      </c>
      <c r="AS38" s="6">
        <f t="shared" si="18"/>
        <v>4084.2066405311389</v>
      </c>
      <c r="AT38" s="6">
        <f t="shared" si="18"/>
        <v>4032.490802385757</v>
      </c>
      <c r="AU38" s="6">
        <f t="shared" si="18"/>
        <v>0</v>
      </c>
      <c r="AV38" s="6">
        <f t="shared" si="18"/>
        <v>0</v>
      </c>
      <c r="AW38" s="6">
        <f t="shared" si="18"/>
        <v>0</v>
      </c>
      <c r="AX38" s="6">
        <f t="shared" si="18"/>
        <v>0</v>
      </c>
      <c r="AY38" s="6">
        <f t="shared" si="18"/>
        <v>0</v>
      </c>
      <c r="AZ38" s="6">
        <f t="shared" si="18"/>
        <v>0</v>
      </c>
      <c r="BA38" s="6">
        <f t="shared" si="18"/>
        <v>0</v>
      </c>
      <c r="BB38" s="6">
        <f t="shared" si="18"/>
        <v>0</v>
      </c>
      <c r="BC38" s="6">
        <f t="shared" si="18"/>
        <v>0</v>
      </c>
      <c r="BD38" s="6">
        <f t="shared" si="18"/>
        <v>0</v>
      </c>
      <c r="BE38" s="6">
        <f t="shared" si="18"/>
        <v>0</v>
      </c>
      <c r="BF38" s="6">
        <f t="shared" si="18"/>
        <v>0</v>
      </c>
      <c r="BG38" s="6">
        <f t="shared" si="18"/>
        <v>0</v>
      </c>
      <c r="BH38" s="6">
        <f t="shared" si="18"/>
        <v>0</v>
      </c>
      <c r="BI38" s="6">
        <f t="shared" si="18"/>
        <v>0</v>
      </c>
      <c r="BJ38" s="6">
        <f t="shared" si="18"/>
        <v>0</v>
      </c>
      <c r="BK38" s="6">
        <f t="shared" si="18"/>
        <v>0</v>
      </c>
      <c r="BL38" s="6">
        <f t="shared" si="18"/>
        <v>0</v>
      </c>
      <c r="BM38" s="6">
        <f t="shared" si="18"/>
        <v>0</v>
      </c>
      <c r="BN38" s="6">
        <f t="shared" si="18"/>
        <v>0</v>
      </c>
      <c r="BO38" s="6">
        <f t="shared" si="18"/>
        <v>0</v>
      </c>
      <c r="BP38" s="6">
        <f t="shared" si="18"/>
        <v>0</v>
      </c>
      <c r="BQ38" s="6">
        <f t="shared" si="18"/>
        <v>0</v>
      </c>
      <c r="BR38" s="6">
        <f t="shared" si="18"/>
        <v>0</v>
      </c>
      <c r="BS38" s="6">
        <f t="shared" si="18"/>
        <v>0</v>
      </c>
      <c r="BT38" s="6">
        <f t="shared" si="18"/>
        <v>0</v>
      </c>
      <c r="BU38" s="6">
        <f t="shared" si="18"/>
        <v>0</v>
      </c>
      <c r="BV38" s="6">
        <f t="shared" si="18"/>
        <v>0</v>
      </c>
      <c r="BW38" s="6">
        <f t="shared" si="18"/>
        <v>0</v>
      </c>
      <c r="BX38" s="6">
        <f t="shared" si="18"/>
        <v>0</v>
      </c>
      <c r="BY38" s="6">
        <f t="shared" si="18"/>
        <v>0</v>
      </c>
      <c r="BZ38" s="6">
        <f t="shared" si="18"/>
        <v>0</v>
      </c>
      <c r="CA38" s="6">
        <f t="shared" si="18"/>
        <v>0</v>
      </c>
      <c r="CB38" s="6">
        <f t="shared" si="18"/>
        <v>0</v>
      </c>
      <c r="CC38" s="6">
        <f t="shared" si="18"/>
        <v>0</v>
      </c>
      <c r="CD38" s="6">
        <f t="shared" si="18"/>
        <v>0</v>
      </c>
      <c r="CE38" s="6">
        <f t="shared" si="18"/>
        <v>0</v>
      </c>
    </row>
    <row r="39" spans="2:83" x14ac:dyDescent="0.25">
      <c r="B39" s="307" t="s">
        <v>3</v>
      </c>
      <c r="C39" s="54" t="s">
        <v>19</v>
      </c>
      <c r="E39" s="34"/>
      <c r="F39" s="63"/>
      <c r="G39" s="63"/>
      <c r="H39" s="63"/>
      <c r="I39" s="16"/>
      <c r="J39" s="16"/>
      <c r="K39" s="16"/>
      <c r="L39" s="16"/>
      <c r="M39" s="16"/>
      <c r="N39" s="16"/>
      <c r="O39" s="16"/>
      <c r="P39" s="16"/>
      <c r="Q39" s="16"/>
      <c r="R39" s="16"/>
      <c r="S39" s="16"/>
      <c r="T39" s="16"/>
      <c r="U39" s="16"/>
      <c r="V39" s="16"/>
      <c r="W39" s="52">
        <f t="shared" ref="W39:CE40" si="19">W89+W139</f>
        <v>228.93489678079686</v>
      </c>
      <c r="X39" s="52">
        <f t="shared" si="19"/>
        <v>227.99872421159398</v>
      </c>
      <c r="Y39" s="52">
        <f t="shared" si="19"/>
        <v>225.63451321884676</v>
      </c>
      <c r="Z39" s="52">
        <f t="shared" si="19"/>
        <v>222.46822204570515</v>
      </c>
      <c r="AA39" s="52">
        <f t="shared" si="19"/>
        <v>218.80309337685833</v>
      </c>
      <c r="AB39" s="52">
        <f t="shared" si="19"/>
        <v>215.60834142506803</v>
      </c>
      <c r="AC39" s="52">
        <f t="shared" si="19"/>
        <v>213.33316582600597</v>
      </c>
      <c r="AD39" s="52">
        <f t="shared" si="19"/>
        <v>211.49748690312629</v>
      </c>
      <c r="AE39" s="52">
        <f t="shared" si="19"/>
        <v>209.59654123822565</v>
      </c>
      <c r="AF39" s="52">
        <f t="shared" si="19"/>
        <v>207.50223221245957</v>
      </c>
      <c r="AG39" s="52">
        <f t="shared" si="19"/>
        <v>205.09104326053469</v>
      </c>
      <c r="AH39" s="52">
        <f t="shared" si="19"/>
        <v>202.38092652167492</v>
      </c>
      <c r="AI39" s="52">
        <f t="shared" si="19"/>
        <v>199.50944153528403</v>
      </c>
      <c r="AJ39" s="52">
        <f t="shared" si="19"/>
        <v>196.60956778721484</v>
      </c>
      <c r="AK39" s="52">
        <f t="shared" si="19"/>
        <v>193.68130527746746</v>
      </c>
      <c r="AL39" s="52">
        <f t="shared" si="19"/>
        <v>190.6044400856544</v>
      </c>
      <c r="AM39" s="52">
        <f t="shared" si="19"/>
        <v>185.5583474023689</v>
      </c>
      <c r="AN39" s="52">
        <f t="shared" si="19"/>
        <v>176.68895687723611</v>
      </c>
      <c r="AO39" s="52">
        <f t="shared" si="19"/>
        <v>152.60538006512041</v>
      </c>
      <c r="AP39" s="52">
        <f t="shared" si="19"/>
        <v>124.10084343274497</v>
      </c>
      <c r="AQ39" s="52">
        <f t="shared" si="19"/>
        <v>95.845521502050673</v>
      </c>
      <c r="AR39" s="52">
        <f t="shared" si="19"/>
        <v>80.780584807926161</v>
      </c>
      <c r="AS39" s="52">
        <f t="shared" si="19"/>
        <v>71.809558057578172</v>
      </c>
      <c r="AT39" s="52">
        <f t="shared" si="19"/>
        <v>47.56042487120483</v>
      </c>
      <c r="AU39" s="52">
        <f t="shared" si="19"/>
        <v>0</v>
      </c>
      <c r="AV39" s="52">
        <f t="shared" si="19"/>
        <v>0</v>
      </c>
      <c r="AW39" s="52">
        <f t="shared" si="19"/>
        <v>0</v>
      </c>
      <c r="AX39" s="52">
        <f t="shared" si="19"/>
        <v>0</v>
      </c>
      <c r="AY39" s="52">
        <f t="shared" si="19"/>
        <v>0</v>
      </c>
      <c r="AZ39" s="52">
        <f t="shared" si="19"/>
        <v>0</v>
      </c>
      <c r="BA39" s="52">
        <f t="shared" si="19"/>
        <v>0</v>
      </c>
      <c r="BB39" s="52">
        <f t="shared" si="19"/>
        <v>0</v>
      </c>
      <c r="BC39" s="52">
        <f t="shared" si="19"/>
        <v>0</v>
      </c>
      <c r="BD39" s="52">
        <f t="shared" si="19"/>
        <v>0</v>
      </c>
      <c r="BE39" s="52">
        <f t="shared" si="19"/>
        <v>0</v>
      </c>
      <c r="BF39" s="52">
        <f t="shared" si="19"/>
        <v>0</v>
      </c>
      <c r="BG39" s="52">
        <f t="shared" si="19"/>
        <v>0</v>
      </c>
      <c r="BH39" s="52">
        <f t="shared" si="19"/>
        <v>0</v>
      </c>
      <c r="BI39" s="52">
        <f t="shared" si="19"/>
        <v>0</v>
      </c>
      <c r="BJ39" s="52">
        <f t="shared" si="19"/>
        <v>0</v>
      </c>
      <c r="BK39" s="52">
        <f t="shared" si="19"/>
        <v>0</v>
      </c>
      <c r="BL39" s="52">
        <f t="shared" si="19"/>
        <v>0</v>
      </c>
      <c r="BM39" s="52">
        <f t="shared" si="19"/>
        <v>0</v>
      </c>
      <c r="BN39" s="52">
        <f t="shared" si="19"/>
        <v>0</v>
      </c>
      <c r="BO39" s="52">
        <f t="shared" si="19"/>
        <v>0</v>
      </c>
      <c r="BP39" s="52">
        <f t="shared" si="19"/>
        <v>0</v>
      </c>
      <c r="BQ39" s="52">
        <f t="shared" si="19"/>
        <v>0</v>
      </c>
      <c r="BR39" s="52">
        <f t="shared" si="19"/>
        <v>0</v>
      </c>
      <c r="BS39" s="52">
        <f t="shared" si="19"/>
        <v>0</v>
      </c>
      <c r="BT39" s="52">
        <f t="shared" si="19"/>
        <v>0</v>
      </c>
      <c r="BU39" s="52">
        <f t="shared" si="19"/>
        <v>0</v>
      </c>
      <c r="BV39" s="52">
        <f t="shared" si="19"/>
        <v>0</v>
      </c>
      <c r="BW39" s="52">
        <f t="shared" si="19"/>
        <v>0</v>
      </c>
      <c r="BX39" s="52">
        <f t="shared" si="19"/>
        <v>0</v>
      </c>
      <c r="BY39" s="52">
        <f t="shared" si="19"/>
        <v>0</v>
      </c>
      <c r="BZ39" s="52">
        <f t="shared" si="19"/>
        <v>0</v>
      </c>
      <c r="CA39" s="52">
        <f t="shared" si="19"/>
        <v>0</v>
      </c>
      <c r="CB39" s="52">
        <f t="shared" si="19"/>
        <v>0</v>
      </c>
      <c r="CC39" s="52">
        <f t="shared" si="19"/>
        <v>0</v>
      </c>
      <c r="CD39" s="52">
        <f t="shared" si="19"/>
        <v>0</v>
      </c>
      <c r="CE39" s="52">
        <f t="shared" si="19"/>
        <v>0</v>
      </c>
    </row>
    <row r="40" spans="2:83" ht="24" x14ac:dyDescent="0.25">
      <c r="B40" s="307"/>
      <c r="C40" s="54" t="s">
        <v>20</v>
      </c>
      <c r="E40" s="34"/>
      <c r="F40" s="63"/>
      <c r="G40" s="63"/>
      <c r="H40" s="63"/>
      <c r="I40" s="16"/>
      <c r="J40" s="16"/>
      <c r="K40" s="16"/>
      <c r="L40" s="16"/>
      <c r="M40" s="16"/>
      <c r="N40" s="16"/>
      <c r="O40" s="16"/>
      <c r="P40" s="16"/>
      <c r="Q40" s="16"/>
      <c r="R40" s="16"/>
      <c r="S40" s="16"/>
      <c r="T40" s="16"/>
      <c r="U40" s="16"/>
      <c r="V40" s="16"/>
      <c r="W40" s="52">
        <f t="shared" si="19"/>
        <v>1232.5396977777777</v>
      </c>
      <c r="X40" s="52">
        <f t="shared" si="19"/>
        <v>1224.9502543946403</v>
      </c>
      <c r="Y40" s="52">
        <f t="shared" si="19"/>
        <v>1217.3608110115013</v>
      </c>
      <c r="Z40" s="52">
        <f t="shared" si="19"/>
        <v>1209.7713676283622</v>
      </c>
      <c r="AA40" s="52">
        <f t="shared" si="19"/>
        <v>1202.1819242452232</v>
      </c>
      <c r="AB40" s="52">
        <f t="shared" si="19"/>
        <v>1194.5924808620844</v>
      </c>
      <c r="AC40" s="52">
        <f t="shared" si="19"/>
        <v>1187.0030374789453</v>
      </c>
      <c r="AD40" s="52">
        <f t="shared" si="19"/>
        <v>1179.4135940958063</v>
      </c>
      <c r="AE40" s="52">
        <f t="shared" si="19"/>
        <v>1171.824150712667</v>
      </c>
      <c r="AF40" s="52">
        <f t="shared" si="19"/>
        <v>1164.2347073295282</v>
      </c>
      <c r="AG40" s="52">
        <f t="shared" si="19"/>
        <v>1156.6452639463892</v>
      </c>
      <c r="AH40" s="52">
        <f t="shared" si="19"/>
        <v>1149.0558205632501</v>
      </c>
      <c r="AI40" s="52">
        <f t="shared" si="19"/>
        <v>1141.4663771801111</v>
      </c>
      <c r="AJ40" s="52">
        <f t="shared" si="19"/>
        <v>1133.876933796972</v>
      </c>
      <c r="AK40" s="52">
        <f t="shared" si="19"/>
        <v>1126.287490413833</v>
      </c>
      <c r="AL40" s="52">
        <f t="shared" si="19"/>
        <v>1118.6980470306942</v>
      </c>
      <c r="AM40" s="52">
        <f t="shared" si="19"/>
        <v>1111.1086036475549</v>
      </c>
      <c r="AN40" s="52">
        <f t="shared" si="19"/>
        <v>1103.5191602644159</v>
      </c>
      <c r="AO40" s="52">
        <f t="shared" si="19"/>
        <v>955.80078745991739</v>
      </c>
      <c r="AP40" s="52">
        <f t="shared" si="19"/>
        <v>711.64398745991468</v>
      </c>
      <c r="AQ40" s="52">
        <f t="shared" si="19"/>
        <v>508.17998745991468</v>
      </c>
      <c r="AR40" s="52">
        <f t="shared" si="19"/>
        <v>325.54239999999999</v>
      </c>
      <c r="AS40" s="52">
        <f t="shared" si="19"/>
        <v>199.39472000000001</v>
      </c>
      <c r="AT40" s="52">
        <f t="shared" si="19"/>
        <v>100.37557333333334</v>
      </c>
      <c r="AU40" s="52">
        <f t="shared" si="19"/>
        <v>0</v>
      </c>
      <c r="AV40" s="52">
        <f t="shared" si="19"/>
        <v>0</v>
      </c>
      <c r="AW40" s="52">
        <f t="shared" si="19"/>
        <v>0</v>
      </c>
      <c r="AX40" s="52">
        <f t="shared" si="19"/>
        <v>0</v>
      </c>
      <c r="AY40" s="52">
        <f t="shared" si="19"/>
        <v>0</v>
      </c>
      <c r="AZ40" s="52">
        <f t="shared" si="19"/>
        <v>0</v>
      </c>
      <c r="BA40" s="52">
        <f t="shared" si="19"/>
        <v>0</v>
      </c>
      <c r="BB40" s="52">
        <f t="shared" si="19"/>
        <v>0</v>
      </c>
      <c r="BC40" s="52">
        <f t="shared" si="19"/>
        <v>0</v>
      </c>
      <c r="BD40" s="52">
        <f t="shared" si="19"/>
        <v>0</v>
      </c>
      <c r="BE40" s="52">
        <f t="shared" si="19"/>
        <v>0</v>
      </c>
      <c r="BF40" s="52">
        <f t="shared" si="19"/>
        <v>0</v>
      </c>
      <c r="BG40" s="52">
        <f t="shared" si="19"/>
        <v>0</v>
      </c>
      <c r="BH40" s="52">
        <f t="shared" si="19"/>
        <v>0</v>
      </c>
      <c r="BI40" s="52">
        <f t="shared" si="19"/>
        <v>0</v>
      </c>
      <c r="BJ40" s="52">
        <f t="shared" si="19"/>
        <v>0</v>
      </c>
      <c r="BK40" s="52">
        <f t="shared" si="19"/>
        <v>0</v>
      </c>
      <c r="BL40" s="52">
        <f t="shared" si="19"/>
        <v>0</v>
      </c>
      <c r="BM40" s="52">
        <f t="shared" si="19"/>
        <v>0</v>
      </c>
      <c r="BN40" s="52">
        <f t="shared" si="19"/>
        <v>0</v>
      </c>
      <c r="BO40" s="52">
        <f t="shared" si="19"/>
        <v>0</v>
      </c>
      <c r="BP40" s="52">
        <f t="shared" si="19"/>
        <v>0</v>
      </c>
      <c r="BQ40" s="52">
        <f t="shared" si="19"/>
        <v>0</v>
      </c>
      <c r="BR40" s="52">
        <f t="shared" si="19"/>
        <v>0</v>
      </c>
      <c r="BS40" s="52">
        <f t="shared" si="19"/>
        <v>0</v>
      </c>
      <c r="BT40" s="52">
        <f t="shared" si="19"/>
        <v>0</v>
      </c>
      <c r="BU40" s="52">
        <f t="shared" si="19"/>
        <v>0</v>
      </c>
      <c r="BV40" s="52">
        <f t="shared" si="19"/>
        <v>0</v>
      </c>
      <c r="BW40" s="52">
        <f t="shared" si="19"/>
        <v>0</v>
      </c>
      <c r="BX40" s="52">
        <f t="shared" si="19"/>
        <v>0</v>
      </c>
      <c r="BY40" s="52">
        <f t="shared" si="19"/>
        <v>0</v>
      </c>
      <c r="BZ40" s="52">
        <f t="shared" si="19"/>
        <v>0</v>
      </c>
      <c r="CA40" s="52">
        <f t="shared" si="19"/>
        <v>0</v>
      </c>
      <c r="CB40" s="52">
        <f t="shared" si="19"/>
        <v>0</v>
      </c>
      <c r="CC40" s="52">
        <f t="shared" si="19"/>
        <v>0</v>
      </c>
      <c r="CD40" s="52">
        <f t="shared" si="19"/>
        <v>0</v>
      </c>
      <c r="CE40" s="52">
        <f t="shared" si="19"/>
        <v>0</v>
      </c>
    </row>
    <row r="41" spans="2:83" x14ac:dyDescent="0.25">
      <c r="B41" s="307"/>
      <c r="C41" s="3" t="s">
        <v>78</v>
      </c>
      <c r="E41" s="34"/>
      <c r="F41" s="63"/>
      <c r="G41" s="63"/>
      <c r="H41" s="63"/>
      <c r="I41" s="17"/>
      <c r="J41" s="17"/>
      <c r="K41" s="17"/>
      <c r="L41" s="17"/>
      <c r="M41" s="17"/>
      <c r="N41" s="17"/>
      <c r="O41" s="17"/>
      <c r="P41" s="17"/>
      <c r="Q41" s="17"/>
      <c r="R41" s="17"/>
      <c r="S41" s="17"/>
      <c r="T41" s="17"/>
      <c r="U41" s="17"/>
      <c r="V41" s="17"/>
      <c r="W41" s="6">
        <f t="shared" ref="W41:CE41" si="20">W39+W40</f>
        <v>1461.4745945585746</v>
      </c>
      <c r="X41" s="6">
        <f t="shared" si="20"/>
        <v>1452.9489786062343</v>
      </c>
      <c r="Y41" s="6">
        <f t="shared" si="20"/>
        <v>1442.9953242303479</v>
      </c>
      <c r="Z41" s="6">
        <f t="shared" si="20"/>
        <v>1432.2395896740672</v>
      </c>
      <c r="AA41" s="6">
        <f t="shared" si="20"/>
        <v>1420.9850176220816</v>
      </c>
      <c r="AB41" s="6">
        <f t="shared" si="20"/>
        <v>1410.2008222871523</v>
      </c>
      <c r="AC41" s="6">
        <f t="shared" si="20"/>
        <v>1400.3362033049514</v>
      </c>
      <c r="AD41" s="6">
        <f t="shared" si="20"/>
        <v>1390.9110809989324</v>
      </c>
      <c r="AE41" s="6">
        <f t="shared" si="20"/>
        <v>1381.4206919508927</v>
      </c>
      <c r="AF41" s="6">
        <f t="shared" si="20"/>
        <v>1371.7369395419878</v>
      </c>
      <c r="AG41" s="6">
        <f t="shared" si="20"/>
        <v>1361.7363072069238</v>
      </c>
      <c r="AH41" s="6">
        <f t="shared" si="20"/>
        <v>1351.4367470849249</v>
      </c>
      <c r="AI41" s="6">
        <f t="shared" si="20"/>
        <v>1340.975818715395</v>
      </c>
      <c r="AJ41" s="6">
        <f t="shared" si="20"/>
        <v>1330.486501584187</v>
      </c>
      <c r="AK41" s="6">
        <f t="shared" si="20"/>
        <v>1319.9687956913003</v>
      </c>
      <c r="AL41" s="6">
        <f t="shared" si="20"/>
        <v>1309.3024871163486</v>
      </c>
      <c r="AM41" s="6">
        <f t="shared" si="20"/>
        <v>1296.6669510499237</v>
      </c>
      <c r="AN41" s="6">
        <f t="shared" si="20"/>
        <v>1280.2081171416519</v>
      </c>
      <c r="AO41" s="6">
        <f t="shared" si="20"/>
        <v>1108.4061675250377</v>
      </c>
      <c r="AP41" s="6">
        <f t="shared" si="20"/>
        <v>835.74483089265959</v>
      </c>
      <c r="AQ41" s="6">
        <f t="shared" si="20"/>
        <v>604.02550896196533</v>
      </c>
      <c r="AR41" s="6">
        <f t="shared" si="20"/>
        <v>406.32298480792616</v>
      </c>
      <c r="AS41" s="6">
        <f t="shared" si="20"/>
        <v>271.20427805757816</v>
      </c>
      <c r="AT41" s="6">
        <f t="shared" si="20"/>
        <v>147.93599820453818</v>
      </c>
      <c r="AU41" s="6">
        <f t="shared" si="20"/>
        <v>0</v>
      </c>
      <c r="AV41" s="6">
        <f t="shared" si="20"/>
        <v>0</v>
      </c>
      <c r="AW41" s="6">
        <f t="shared" si="20"/>
        <v>0</v>
      </c>
      <c r="AX41" s="6">
        <f t="shared" si="20"/>
        <v>0</v>
      </c>
      <c r="AY41" s="6">
        <f t="shared" si="20"/>
        <v>0</v>
      </c>
      <c r="AZ41" s="6">
        <f t="shared" si="20"/>
        <v>0</v>
      </c>
      <c r="BA41" s="6">
        <f t="shared" si="20"/>
        <v>0</v>
      </c>
      <c r="BB41" s="6">
        <f t="shared" si="20"/>
        <v>0</v>
      </c>
      <c r="BC41" s="6">
        <f t="shared" si="20"/>
        <v>0</v>
      </c>
      <c r="BD41" s="6">
        <f t="shared" si="20"/>
        <v>0</v>
      </c>
      <c r="BE41" s="6">
        <f t="shared" si="20"/>
        <v>0</v>
      </c>
      <c r="BF41" s="6">
        <f t="shared" si="20"/>
        <v>0</v>
      </c>
      <c r="BG41" s="6">
        <f t="shared" si="20"/>
        <v>0</v>
      </c>
      <c r="BH41" s="6">
        <f t="shared" si="20"/>
        <v>0</v>
      </c>
      <c r="BI41" s="6">
        <f t="shared" si="20"/>
        <v>0</v>
      </c>
      <c r="BJ41" s="6">
        <f t="shared" si="20"/>
        <v>0</v>
      </c>
      <c r="BK41" s="6">
        <f t="shared" si="20"/>
        <v>0</v>
      </c>
      <c r="BL41" s="6">
        <f t="shared" si="20"/>
        <v>0</v>
      </c>
      <c r="BM41" s="6">
        <f t="shared" si="20"/>
        <v>0</v>
      </c>
      <c r="BN41" s="6">
        <f t="shared" si="20"/>
        <v>0</v>
      </c>
      <c r="BO41" s="6">
        <f t="shared" si="20"/>
        <v>0</v>
      </c>
      <c r="BP41" s="6">
        <f t="shared" si="20"/>
        <v>0</v>
      </c>
      <c r="BQ41" s="6">
        <f t="shared" si="20"/>
        <v>0</v>
      </c>
      <c r="BR41" s="6">
        <f t="shared" si="20"/>
        <v>0</v>
      </c>
      <c r="BS41" s="6">
        <f t="shared" si="20"/>
        <v>0</v>
      </c>
      <c r="BT41" s="6">
        <f t="shared" si="20"/>
        <v>0</v>
      </c>
      <c r="BU41" s="6">
        <f t="shared" si="20"/>
        <v>0</v>
      </c>
      <c r="BV41" s="6">
        <f t="shared" si="20"/>
        <v>0</v>
      </c>
      <c r="BW41" s="6">
        <f t="shared" si="20"/>
        <v>0</v>
      </c>
      <c r="BX41" s="6">
        <f t="shared" si="20"/>
        <v>0</v>
      </c>
      <c r="BY41" s="6">
        <f t="shared" si="20"/>
        <v>0</v>
      </c>
      <c r="BZ41" s="6">
        <f t="shared" si="20"/>
        <v>0</v>
      </c>
      <c r="CA41" s="6">
        <f t="shared" si="20"/>
        <v>0</v>
      </c>
      <c r="CB41" s="6">
        <f t="shared" si="20"/>
        <v>0</v>
      </c>
      <c r="CC41" s="6">
        <f t="shared" si="20"/>
        <v>0</v>
      </c>
      <c r="CD41" s="6">
        <f t="shared" si="20"/>
        <v>0</v>
      </c>
      <c r="CE41" s="6">
        <f t="shared" si="20"/>
        <v>0</v>
      </c>
    </row>
    <row r="42" spans="2:83" ht="12" customHeight="1" x14ac:dyDescent="0.25">
      <c r="B42" s="307" t="s">
        <v>4</v>
      </c>
      <c r="C42" s="54" t="s">
        <v>21</v>
      </c>
      <c r="E42" s="34"/>
      <c r="F42" s="63"/>
      <c r="G42" s="63"/>
      <c r="H42" s="63"/>
      <c r="I42" s="16"/>
      <c r="J42" s="16"/>
      <c r="K42" s="16"/>
      <c r="L42" s="16"/>
      <c r="M42" s="16"/>
      <c r="N42" s="16"/>
      <c r="O42" s="16"/>
      <c r="P42" s="16"/>
      <c r="Q42" s="16"/>
      <c r="R42" s="16"/>
      <c r="S42" s="16"/>
      <c r="T42" s="16"/>
      <c r="U42" s="16"/>
      <c r="V42" s="16"/>
      <c r="W42" s="52">
        <f t="shared" ref="W42:CE44" si="21">W92+W142</f>
        <v>129.19999999999999</v>
      </c>
      <c r="X42" s="52">
        <f t="shared" si="21"/>
        <v>132.6</v>
      </c>
      <c r="Y42" s="52">
        <f t="shared" si="21"/>
        <v>139.4</v>
      </c>
      <c r="Z42" s="52">
        <f t="shared" si="21"/>
        <v>146.19999999999999</v>
      </c>
      <c r="AA42" s="52">
        <f t="shared" si="21"/>
        <v>150.4058</v>
      </c>
      <c r="AB42" s="52">
        <f t="shared" si="21"/>
        <v>152.01740000000001</v>
      </c>
      <c r="AC42" s="52">
        <f t="shared" si="21"/>
        <v>151.03479999999999</v>
      </c>
      <c r="AD42" s="52">
        <f t="shared" si="21"/>
        <v>150.05219999999997</v>
      </c>
      <c r="AE42" s="52">
        <f t="shared" si="21"/>
        <v>149.06960000000001</v>
      </c>
      <c r="AF42" s="52">
        <f t="shared" si="21"/>
        <v>151.93920000000003</v>
      </c>
      <c r="AG42" s="52">
        <f t="shared" si="21"/>
        <v>150.42166666666668</v>
      </c>
      <c r="AH42" s="52">
        <f t="shared" si="21"/>
        <v>149.464</v>
      </c>
      <c r="AI42" s="52">
        <f t="shared" si="21"/>
        <v>142.76599999999999</v>
      </c>
      <c r="AJ42" s="52">
        <f t="shared" si="21"/>
        <v>139.57566666666665</v>
      </c>
      <c r="AK42" s="52">
        <f t="shared" si="21"/>
        <v>133.07897726666667</v>
      </c>
      <c r="AL42" s="52">
        <f t="shared" si="21"/>
        <v>125.72393179999999</v>
      </c>
      <c r="AM42" s="52">
        <f t="shared" si="21"/>
        <v>116.50186359999999</v>
      </c>
      <c r="AN42" s="52">
        <f t="shared" si="21"/>
        <v>107.2797954</v>
      </c>
      <c r="AO42" s="52">
        <f t="shared" si="21"/>
        <v>98.057727200000002</v>
      </c>
      <c r="AP42" s="52">
        <f t="shared" si="21"/>
        <v>89.8363844</v>
      </c>
      <c r="AQ42" s="52">
        <f t="shared" si="21"/>
        <v>81.379657333333327</v>
      </c>
      <c r="AR42" s="52">
        <f t="shared" si="21"/>
        <v>72.144656666666663</v>
      </c>
      <c r="AS42" s="52">
        <f t="shared" si="21"/>
        <v>56.506067666666659</v>
      </c>
      <c r="AT42" s="52">
        <f t="shared" si="21"/>
        <v>37.943552333333336</v>
      </c>
      <c r="AU42" s="52">
        <f t="shared" si="21"/>
        <v>0</v>
      </c>
      <c r="AV42" s="52">
        <f t="shared" si="21"/>
        <v>0</v>
      </c>
      <c r="AW42" s="52">
        <f t="shared" si="21"/>
        <v>0</v>
      </c>
      <c r="AX42" s="52">
        <f t="shared" si="21"/>
        <v>0</v>
      </c>
      <c r="AY42" s="52">
        <f t="shared" si="21"/>
        <v>0</v>
      </c>
      <c r="AZ42" s="52">
        <f t="shared" si="21"/>
        <v>0</v>
      </c>
      <c r="BA42" s="52">
        <f t="shared" si="21"/>
        <v>0</v>
      </c>
      <c r="BB42" s="52">
        <f t="shared" si="21"/>
        <v>0</v>
      </c>
      <c r="BC42" s="52">
        <f t="shared" si="21"/>
        <v>0</v>
      </c>
      <c r="BD42" s="52">
        <f t="shared" si="21"/>
        <v>0</v>
      </c>
      <c r="BE42" s="52">
        <f t="shared" si="21"/>
        <v>0</v>
      </c>
      <c r="BF42" s="52">
        <f t="shared" si="21"/>
        <v>0</v>
      </c>
      <c r="BG42" s="52">
        <f t="shared" si="21"/>
        <v>0</v>
      </c>
      <c r="BH42" s="52">
        <f t="shared" si="21"/>
        <v>0</v>
      </c>
      <c r="BI42" s="52">
        <f t="shared" si="21"/>
        <v>0</v>
      </c>
      <c r="BJ42" s="52">
        <f t="shared" si="21"/>
        <v>0</v>
      </c>
      <c r="BK42" s="52">
        <f t="shared" si="21"/>
        <v>0</v>
      </c>
      <c r="BL42" s="52">
        <f t="shared" si="21"/>
        <v>0</v>
      </c>
      <c r="BM42" s="52">
        <f t="shared" si="21"/>
        <v>0</v>
      </c>
      <c r="BN42" s="52">
        <f t="shared" si="21"/>
        <v>0</v>
      </c>
      <c r="BO42" s="52">
        <f t="shared" si="21"/>
        <v>0</v>
      </c>
      <c r="BP42" s="52">
        <f t="shared" si="21"/>
        <v>0</v>
      </c>
      <c r="BQ42" s="52">
        <f t="shared" si="21"/>
        <v>0</v>
      </c>
      <c r="BR42" s="52">
        <f t="shared" si="21"/>
        <v>0</v>
      </c>
      <c r="BS42" s="52">
        <f t="shared" si="21"/>
        <v>0</v>
      </c>
      <c r="BT42" s="52">
        <f t="shared" si="21"/>
        <v>0</v>
      </c>
      <c r="BU42" s="52">
        <f t="shared" si="21"/>
        <v>0</v>
      </c>
      <c r="BV42" s="52">
        <f t="shared" si="21"/>
        <v>0</v>
      </c>
      <c r="BW42" s="52">
        <f t="shared" si="21"/>
        <v>0</v>
      </c>
      <c r="BX42" s="52">
        <f t="shared" si="21"/>
        <v>0</v>
      </c>
      <c r="BY42" s="52">
        <f t="shared" si="21"/>
        <v>0</v>
      </c>
      <c r="BZ42" s="52">
        <f t="shared" si="21"/>
        <v>0</v>
      </c>
      <c r="CA42" s="52">
        <f t="shared" si="21"/>
        <v>0</v>
      </c>
      <c r="CB42" s="52">
        <f t="shared" si="21"/>
        <v>0</v>
      </c>
      <c r="CC42" s="52">
        <f t="shared" si="21"/>
        <v>0</v>
      </c>
      <c r="CD42" s="52">
        <f t="shared" si="21"/>
        <v>0</v>
      </c>
      <c r="CE42" s="52">
        <f t="shared" si="21"/>
        <v>0</v>
      </c>
    </row>
    <row r="43" spans="2:83" x14ac:dyDescent="0.25">
      <c r="B43" s="307"/>
      <c r="C43" s="54" t="s">
        <v>22</v>
      </c>
      <c r="E43" s="34"/>
      <c r="F43" s="63"/>
      <c r="G43" s="63"/>
      <c r="H43" s="63"/>
      <c r="I43" s="16"/>
      <c r="J43" s="16"/>
      <c r="K43" s="16"/>
      <c r="L43" s="16"/>
      <c r="M43" s="16"/>
      <c r="N43" s="16"/>
      <c r="O43" s="16"/>
      <c r="P43" s="16"/>
      <c r="Q43" s="16"/>
      <c r="R43" s="16"/>
      <c r="S43" s="16"/>
      <c r="T43" s="16"/>
      <c r="U43" s="16"/>
      <c r="V43" s="16"/>
      <c r="W43" s="52">
        <f t="shared" si="21"/>
        <v>197.10000000000002</v>
      </c>
      <c r="X43" s="52">
        <f t="shared" si="21"/>
        <v>199.80000000000004</v>
      </c>
      <c r="Y43" s="52">
        <f t="shared" si="21"/>
        <v>205.20000000000002</v>
      </c>
      <c r="Z43" s="52">
        <f t="shared" si="21"/>
        <v>210.6</v>
      </c>
      <c r="AA43" s="52">
        <f t="shared" si="21"/>
        <v>215.64179999999999</v>
      </c>
      <c r="AB43" s="52">
        <f t="shared" si="21"/>
        <v>220.3254</v>
      </c>
      <c r="AC43" s="52">
        <f t="shared" si="21"/>
        <v>224.65079999999998</v>
      </c>
      <c r="AD43" s="52">
        <f t="shared" si="21"/>
        <v>228.97620000000003</v>
      </c>
      <c r="AE43" s="52">
        <f t="shared" si="21"/>
        <v>233.30160000000001</v>
      </c>
      <c r="AF43" s="52">
        <f t="shared" si="21"/>
        <v>239.33520000000001</v>
      </c>
      <c r="AG43" s="52">
        <f t="shared" si="21"/>
        <v>253.953</v>
      </c>
      <c r="AH43" s="52">
        <f t="shared" si="21"/>
        <v>266.59800000000001</v>
      </c>
      <c r="AI43" s="52">
        <f t="shared" si="21"/>
        <v>278.35199999999998</v>
      </c>
      <c r="AJ43" s="52">
        <f t="shared" si="21"/>
        <v>284.80500000000001</v>
      </c>
      <c r="AK43" s="52">
        <f t="shared" si="21"/>
        <v>301.95625320000005</v>
      </c>
      <c r="AL43" s="52">
        <f t="shared" si="21"/>
        <v>327.01575960000002</v>
      </c>
      <c r="AM43" s="52">
        <f t="shared" si="21"/>
        <v>357.51751919999998</v>
      </c>
      <c r="AN43" s="52">
        <f t="shared" si="21"/>
        <v>388.01927880000005</v>
      </c>
      <c r="AO43" s="52">
        <f t="shared" si="21"/>
        <v>418.52103839999995</v>
      </c>
      <c r="AP43" s="52">
        <f t="shared" si="21"/>
        <v>425.66582214000005</v>
      </c>
      <c r="AQ43" s="52">
        <f t="shared" si="21"/>
        <v>415.78239834000004</v>
      </c>
      <c r="AR43" s="52">
        <f t="shared" si="21"/>
        <v>386.25472133999995</v>
      </c>
      <c r="AS43" s="52">
        <f t="shared" si="21"/>
        <v>377.57017799999994</v>
      </c>
      <c r="AT43" s="52">
        <f t="shared" si="21"/>
        <v>375.74658900000009</v>
      </c>
      <c r="AU43" s="52">
        <f t="shared" si="21"/>
        <v>0</v>
      </c>
      <c r="AV43" s="52">
        <f t="shared" si="21"/>
        <v>0</v>
      </c>
      <c r="AW43" s="52">
        <f t="shared" si="21"/>
        <v>0</v>
      </c>
      <c r="AX43" s="52">
        <f t="shared" si="21"/>
        <v>0</v>
      </c>
      <c r="AY43" s="52">
        <f t="shared" si="21"/>
        <v>0</v>
      </c>
      <c r="AZ43" s="52">
        <f t="shared" si="21"/>
        <v>0</v>
      </c>
      <c r="BA43" s="52">
        <f t="shared" si="21"/>
        <v>0</v>
      </c>
      <c r="BB43" s="52">
        <f t="shared" si="21"/>
        <v>0</v>
      </c>
      <c r="BC43" s="52">
        <f t="shared" si="21"/>
        <v>0</v>
      </c>
      <c r="BD43" s="52">
        <f t="shared" si="21"/>
        <v>0</v>
      </c>
      <c r="BE43" s="52">
        <f t="shared" si="21"/>
        <v>0</v>
      </c>
      <c r="BF43" s="52">
        <f t="shared" si="21"/>
        <v>0</v>
      </c>
      <c r="BG43" s="52">
        <f t="shared" si="21"/>
        <v>0</v>
      </c>
      <c r="BH43" s="52">
        <f t="shared" si="21"/>
        <v>0</v>
      </c>
      <c r="BI43" s="52">
        <f t="shared" si="21"/>
        <v>0</v>
      </c>
      <c r="BJ43" s="52">
        <f t="shared" si="21"/>
        <v>0</v>
      </c>
      <c r="BK43" s="52">
        <f t="shared" si="21"/>
        <v>0</v>
      </c>
      <c r="BL43" s="52">
        <f t="shared" si="21"/>
        <v>0</v>
      </c>
      <c r="BM43" s="52">
        <f t="shared" si="21"/>
        <v>0</v>
      </c>
      <c r="BN43" s="52">
        <f t="shared" si="21"/>
        <v>0</v>
      </c>
      <c r="BO43" s="52">
        <f t="shared" si="21"/>
        <v>0</v>
      </c>
      <c r="BP43" s="52">
        <f t="shared" si="21"/>
        <v>0</v>
      </c>
      <c r="BQ43" s="52">
        <f t="shared" si="21"/>
        <v>0</v>
      </c>
      <c r="BR43" s="52">
        <f t="shared" si="21"/>
        <v>0</v>
      </c>
      <c r="BS43" s="52">
        <f t="shared" si="21"/>
        <v>0</v>
      </c>
      <c r="BT43" s="52">
        <f t="shared" si="21"/>
        <v>0</v>
      </c>
      <c r="BU43" s="52">
        <f t="shared" si="21"/>
        <v>0</v>
      </c>
      <c r="BV43" s="52">
        <f t="shared" si="21"/>
        <v>0</v>
      </c>
      <c r="BW43" s="52">
        <f t="shared" si="21"/>
        <v>0</v>
      </c>
      <c r="BX43" s="52">
        <f t="shared" si="21"/>
        <v>0</v>
      </c>
      <c r="BY43" s="52">
        <f t="shared" si="21"/>
        <v>0</v>
      </c>
      <c r="BZ43" s="52">
        <f t="shared" si="21"/>
        <v>0</v>
      </c>
      <c r="CA43" s="52">
        <f t="shared" si="21"/>
        <v>0</v>
      </c>
      <c r="CB43" s="52">
        <f t="shared" si="21"/>
        <v>0</v>
      </c>
      <c r="CC43" s="52">
        <f t="shared" si="21"/>
        <v>0</v>
      </c>
      <c r="CD43" s="52">
        <f t="shared" si="21"/>
        <v>0</v>
      </c>
      <c r="CE43" s="52">
        <f t="shared" si="21"/>
        <v>0</v>
      </c>
    </row>
    <row r="44" spans="2:83" x14ac:dyDescent="0.25">
      <c r="B44" s="307"/>
      <c r="C44" s="54" t="s">
        <v>23</v>
      </c>
      <c r="E44" s="34"/>
      <c r="F44" s="63"/>
      <c r="G44" s="63"/>
      <c r="H44" s="63"/>
      <c r="I44" s="16"/>
      <c r="J44" s="16"/>
      <c r="K44" s="16"/>
      <c r="L44" s="16"/>
      <c r="M44" s="16"/>
      <c r="N44" s="16"/>
      <c r="O44" s="16"/>
      <c r="P44" s="16"/>
      <c r="Q44" s="16"/>
      <c r="R44" s="16"/>
      <c r="S44" s="16"/>
      <c r="T44" s="16"/>
      <c r="U44" s="16"/>
      <c r="V44" s="16"/>
      <c r="W44" s="52">
        <f t="shared" si="21"/>
        <v>43.2</v>
      </c>
      <c r="X44" s="52">
        <f t="shared" si="21"/>
        <v>48.6</v>
      </c>
      <c r="Y44" s="52">
        <f t="shared" si="21"/>
        <v>59.399999999999991</v>
      </c>
      <c r="Z44" s="52">
        <f t="shared" si="21"/>
        <v>70.2</v>
      </c>
      <c r="AA44" s="52">
        <f t="shared" si="21"/>
        <v>82.168199999999985</v>
      </c>
      <c r="AB44" s="52">
        <f t="shared" si="21"/>
        <v>95.304599999999994</v>
      </c>
      <c r="AC44" s="52">
        <f t="shared" si="21"/>
        <v>109.60919999999999</v>
      </c>
      <c r="AD44" s="52">
        <f t="shared" si="21"/>
        <v>123.91380000000001</v>
      </c>
      <c r="AE44" s="52">
        <f t="shared" si="21"/>
        <v>138.2184</v>
      </c>
      <c r="AF44" s="52">
        <f t="shared" si="21"/>
        <v>159.32879999999997</v>
      </c>
      <c r="AG44" s="52">
        <f t="shared" si="21"/>
        <v>181.03499999999997</v>
      </c>
      <c r="AH44" s="52">
        <f t="shared" si="21"/>
        <v>202.29299999999995</v>
      </c>
      <c r="AI44" s="52">
        <f t="shared" si="21"/>
        <v>220.49999999999997</v>
      </c>
      <c r="AJ44" s="52">
        <f t="shared" si="21"/>
        <v>249.14699999999999</v>
      </c>
      <c r="AK44" s="52">
        <f t="shared" si="21"/>
        <v>287.25927300000001</v>
      </c>
      <c r="AL44" s="52">
        <f t="shared" si="21"/>
        <v>330.63381900000002</v>
      </c>
      <c r="AM44" s="52">
        <f t="shared" si="21"/>
        <v>371.98963800000001</v>
      </c>
      <c r="AN44" s="52">
        <f t="shared" si="21"/>
        <v>413.3454569999999</v>
      </c>
      <c r="AO44" s="52">
        <f t="shared" si="21"/>
        <v>454.70127600000001</v>
      </c>
      <c r="AP44" s="52">
        <f t="shared" si="21"/>
        <v>522.80210699999998</v>
      </c>
      <c r="AQ44" s="52">
        <f t="shared" si="21"/>
        <v>581.39472599999988</v>
      </c>
      <c r="AR44" s="52">
        <f t="shared" si="21"/>
        <v>614.71649699999989</v>
      </c>
      <c r="AS44" s="52">
        <f t="shared" si="21"/>
        <v>543.83384699999999</v>
      </c>
      <c r="AT44" s="52">
        <f t="shared" si="21"/>
        <v>441.67413599999998</v>
      </c>
      <c r="AU44" s="52">
        <f t="shared" si="21"/>
        <v>0</v>
      </c>
      <c r="AV44" s="52">
        <f t="shared" si="21"/>
        <v>0</v>
      </c>
      <c r="AW44" s="52">
        <f t="shared" si="21"/>
        <v>0</v>
      </c>
      <c r="AX44" s="52">
        <f t="shared" si="21"/>
        <v>0</v>
      </c>
      <c r="AY44" s="52">
        <f t="shared" si="21"/>
        <v>0</v>
      </c>
      <c r="AZ44" s="52">
        <f t="shared" si="21"/>
        <v>0</v>
      </c>
      <c r="BA44" s="52">
        <f t="shared" si="21"/>
        <v>0</v>
      </c>
      <c r="BB44" s="52">
        <f t="shared" si="21"/>
        <v>0</v>
      </c>
      <c r="BC44" s="52">
        <f t="shared" si="21"/>
        <v>0</v>
      </c>
      <c r="BD44" s="52">
        <f t="shared" si="21"/>
        <v>0</v>
      </c>
      <c r="BE44" s="52">
        <f t="shared" si="21"/>
        <v>0</v>
      </c>
      <c r="BF44" s="52">
        <f t="shared" si="21"/>
        <v>0</v>
      </c>
      <c r="BG44" s="52">
        <f t="shared" si="21"/>
        <v>0</v>
      </c>
      <c r="BH44" s="52">
        <f t="shared" si="21"/>
        <v>0</v>
      </c>
      <c r="BI44" s="52">
        <f t="shared" si="21"/>
        <v>0</v>
      </c>
      <c r="BJ44" s="52">
        <f t="shared" si="21"/>
        <v>0</v>
      </c>
      <c r="BK44" s="52">
        <f t="shared" si="21"/>
        <v>0</v>
      </c>
      <c r="BL44" s="52">
        <f t="shared" si="21"/>
        <v>0</v>
      </c>
      <c r="BM44" s="52">
        <f t="shared" si="21"/>
        <v>0</v>
      </c>
      <c r="BN44" s="52">
        <f t="shared" si="21"/>
        <v>0</v>
      </c>
      <c r="BO44" s="52">
        <f t="shared" si="21"/>
        <v>0</v>
      </c>
      <c r="BP44" s="52">
        <f t="shared" si="21"/>
        <v>0</v>
      </c>
      <c r="BQ44" s="52">
        <f t="shared" si="21"/>
        <v>0</v>
      </c>
      <c r="BR44" s="52">
        <f t="shared" si="21"/>
        <v>0</v>
      </c>
      <c r="BS44" s="52">
        <f t="shared" si="21"/>
        <v>0</v>
      </c>
      <c r="BT44" s="52">
        <f t="shared" si="21"/>
        <v>0</v>
      </c>
      <c r="BU44" s="52">
        <f t="shared" si="21"/>
        <v>0</v>
      </c>
      <c r="BV44" s="52">
        <f t="shared" si="21"/>
        <v>0</v>
      </c>
      <c r="BW44" s="52">
        <f t="shared" si="21"/>
        <v>0</v>
      </c>
      <c r="BX44" s="52">
        <f t="shared" si="21"/>
        <v>0</v>
      </c>
      <c r="BY44" s="52">
        <f t="shared" si="21"/>
        <v>0</v>
      </c>
      <c r="BZ44" s="52">
        <f t="shared" si="21"/>
        <v>0</v>
      </c>
      <c r="CA44" s="52">
        <f t="shared" si="21"/>
        <v>0</v>
      </c>
      <c r="CB44" s="52">
        <f t="shared" si="21"/>
        <v>0</v>
      </c>
      <c r="CC44" s="52">
        <f t="shared" si="21"/>
        <v>0</v>
      </c>
      <c r="CD44" s="52">
        <f t="shared" si="21"/>
        <v>0</v>
      </c>
      <c r="CE44" s="52">
        <f t="shared" si="21"/>
        <v>0</v>
      </c>
    </row>
    <row r="45" spans="2:83" x14ac:dyDescent="0.25">
      <c r="B45" s="307"/>
      <c r="C45" s="3" t="s">
        <v>79</v>
      </c>
      <c r="E45" s="34"/>
      <c r="F45" s="63"/>
      <c r="G45" s="63"/>
      <c r="H45" s="63"/>
      <c r="I45" s="16"/>
      <c r="J45" s="16"/>
      <c r="K45" s="16"/>
      <c r="L45" s="16"/>
      <c r="M45" s="16"/>
      <c r="N45" s="16"/>
      <c r="O45" s="16"/>
      <c r="P45" s="16"/>
      <c r="Q45" s="16"/>
      <c r="R45" s="16"/>
      <c r="S45" s="16"/>
      <c r="T45" s="16"/>
      <c r="U45" s="16"/>
      <c r="V45" s="16"/>
      <c r="W45" s="6">
        <f t="shared" ref="W45:CE45" si="22">SUM(W42:W44)</f>
        <v>369.5</v>
      </c>
      <c r="X45" s="6">
        <f t="shared" si="22"/>
        <v>381.00000000000006</v>
      </c>
      <c r="Y45" s="6">
        <f t="shared" si="22"/>
        <v>404</v>
      </c>
      <c r="Z45" s="6">
        <f t="shared" si="22"/>
        <v>426.99999999999994</v>
      </c>
      <c r="AA45" s="6">
        <f t="shared" si="22"/>
        <v>448.21579999999994</v>
      </c>
      <c r="AB45" s="6">
        <f t="shared" si="22"/>
        <v>467.6474</v>
      </c>
      <c r="AC45" s="6">
        <f t="shared" si="22"/>
        <v>485.29479999999995</v>
      </c>
      <c r="AD45" s="6">
        <f t="shared" si="22"/>
        <v>502.94220000000007</v>
      </c>
      <c r="AE45" s="6">
        <f t="shared" si="22"/>
        <v>520.58960000000002</v>
      </c>
      <c r="AF45" s="6">
        <f t="shared" si="22"/>
        <v>550.60320000000002</v>
      </c>
      <c r="AG45" s="6">
        <f t="shared" si="22"/>
        <v>585.40966666666668</v>
      </c>
      <c r="AH45" s="6">
        <f t="shared" si="22"/>
        <v>618.35500000000002</v>
      </c>
      <c r="AI45" s="6">
        <f t="shared" si="22"/>
        <v>641.61799999999994</v>
      </c>
      <c r="AJ45" s="6">
        <f t="shared" si="22"/>
        <v>673.52766666666662</v>
      </c>
      <c r="AK45" s="6">
        <f t="shared" si="22"/>
        <v>722.2945034666667</v>
      </c>
      <c r="AL45" s="6">
        <f t="shared" si="22"/>
        <v>783.37351039999999</v>
      </c>
      <c r="AM45" s="6">
        <f t="shared" si="22"/>
        <v>846.00902079999992</v>
      </c>
      <c r="AN45" s="6">
        <f t="shared" si="22"/>
        <v>908.64453119999996</v>
      </c>
      <c r="AO45" s="6">
        <f t="shared" si="22"/>
        <v>971.2800416</v>
      </c>
      <c r="AP45" s="6">
        <f t="shared" si="22"/>
        <v>1038.3043135400001</v>
      </c>
      <c r="AQ45" s="6">
        <f t="shared" si="22"/>
        <v>1078.5567816733333</v>
      </c>
      <c r="AR45" s="6">
        <f t="shared" si="22"/>
        <v>1073.1158750066666</v>
      </c>
      <c r="AS45" s="6">
        <f t="shared" si="22"/>
        <v>977.91009266666651</v>
      </c>
      <c r="AT45" s="6">
        <f t="shared" si="22"/>
        <v>855.36427733333335</v>
      </c>
      <c r="AU45" s="6">
        <f t="shared" si="22"/>
        <v>0</v>
      </c>
      <c r="AV45" s="6">
        <f t="shared" si="22"/>
        <v>0</v>
      </c>
      <c r="AW45" s="6">
        <f t="shared" si="22"/>
        <v>0</v>
      </c>
      <c r="AX45" s="6">
        <f t="shared" si="22"/>
        <v>0</v>
      </c>
      <c r="AY45" s="6">
        <f t="shared" si="22"/>
        <v>0</v>
      </c>
      <c r="AZ45" s="6">
        <f t="shared" si="22"/>
        <v>0</v>
      </c>
      <c r="BA45" s="6">
        <f t="shared" si="22"/>
        <v>0</v>
      </c>
      <c r="BB45" s="6">
        <f t="shared" si="22"/>
        <v>0</v>
      </c>
      <c r="BC45" s="6">
        <f t="shared" si="22"/>
        <v>0</v>
      </c>
      <c r="BD45" s="6">
        <f t="shared" si="22"/>
        <v>0</v>
      </c>
      <c r="BE45" s="6">
        <f t="shared" si="22"/>
        <v>0</v>
      </c>
      <c r="BF45" s="6">
        <f t="shared" si="22"/>
        <v>0</v>
      </c>
      <c r="BG45" s="6">
        <f t="shared" si="22"/>
        <v>0</v>
      </c>
      <c r="BH45" s="6">
        <f t="shared" si="22"/>
        <v>0</v>
      </c>
      <c r="BI45" s="6">
        <f t="shared" si="22"/>
        <v>0</v>
      </c>
      <c r="BJ45" s="6">
        <f t="shared" si="22"/>
        <v>0</v>
      </c>
      <c r="BK45" s="6">
        <f t="shared" si="22"/>
        <v>0</v>
      </c>
      <c r="BL45" s="6">
        <f t="shared" si="22"/>
        <v>0</v>
      </c>
      <c r="BM45" s="6">
        <f t="shared" si="22"/>
        <v>0</v>
      </c>
      <c r="BN45" s="6">
        <f t="shared" si="22"/>
        <v>0</v>
      </c>
      <c r="BO45" s="6">
        <f t="shared" si="22"/>
        <v>0</v>
      </c>
      <c r="BP45" s="6">
        <f t="shared" si="22"/>
        <v>0</v>
      </c>
      <c r="BQ45" s="6">
        <f t="shared" si="22"/>
        <v>0</v>
      </c>
      <c r="BR45" s="6">
        <f t="shared" si="22"/>
        <v>0</v>
      </c>
      <c r="BS45" s="6">
        <f t="shared" si="22"/>
        <v>0</v>
      </c>
      <c r="BT45" s="6">
        <f t="shared" si="22"/>
        <v>0</v>
      </c>
      <c r="BU45" s="6">
        <f t="shared" si="22"/>
        <v>0</v>
      </c>
      <c r="BV45" s="6">
        <f t="shared" si="22"/>
        <v>0</v>
      </c>
      <c r="BW45" s="6">
        <f t="shared" si="22"/>
        <v>0</v>
      </c>
      <c r="BX45" s="6">
        <f t="shared" si="22"/>
        <v>0</v>
      </c>
      <c r="BY45" s="6">
        <f t="shared" si="22"/>
        <v>0</v>
      </c>
      <c r="BZ45" s="6">
        <f t="shared" si="22"/>
        <v>0</v>
      </c>
      <c r="CA45" s="6">
        <f t="shared" si="22"/>
        <v>0</v>
      </c>
      <c r="CB45" s="6">
        <f t="shared" si="22"/>
        <v>0</v>
      </c>
      <c r="CC45" s="6">
        <f t="shared" si="22"/>
        <v>0</v>
      </c>
      <c r="CD45" s="6">
        <f t="shared" si="22"/>
        <v>0</v>
      </c>
      <c r="CE45" s="6">
        <f t="shared" si="22"/>
        <v>0</v>
      </c>
    </row>
    <row r="46" spans="2:83" x14ac:dyDescent="0.25">
      <c r="B46" s="307" t="s">
        <v>5</v>
      </c>
      <c r="C46" s="54" t="s">
        <v>24</v>
      </c>
      <c r="E46" s="34"/>
      <c r="F46" s="63"/>
      <c r="G46" s="63"/>
      <c r="H46" s="63"/>
      <c r="W46" s="52">
        <f t="shared" ref="W46:CE47" si="23">W96+W146</f>
        <v>0</v>
      </c>
      <c r="X46" s="52">
        <f t="shared" si="23"/>
        <v>0</v>
      </c>
      <c r="Y46" s="52">
        <f t="shared" si="23"/>
        <v>0</v>
      </c>
      <c r="Z46" s="52">
        <f t="shared" si="23"/>
        <v>0</v>
      </c>
      <c r="AA46" s="52">
        <f t="shared" si="23"/>
        <v>0</v>
      </c>
      <c r="AB46" s="52">
        <f t="shared" si="23"/>
        <v>0</v>
      </c>
      <c r="AC46" s="52">
        <f t="shared" si="23"/>
        <v>0</v>
      </c>
      <c r="AD46" s="52">
        <f t="shared" si="23"/>
        <v>0</v>
      </c>
      <c r="AE46" s="52">
        <f t="shared" si="23"/>
        <v>0</v>
      </c>
      <c r="AF46" s="52">
        <f t="shared" si="23"/>
        <v>0</v>
      </c>
      <c r="AG46" s="52">
        <f t="shared" si="23"/>
        <v>0</v>
      </c>
      <c r="AH46" s="52">
        <f t="shared" si="23"/>
        <v>0</v>
      </c>
      <c r="AI46" s="52">
        <f t="shared" si="23"/>
        <v>0</v>
      </c>
      <c r="AJ46" s="52">
        <f t="shared" si="23"/>
        <v>0</v>
      </c>
      <c r="AK46" s="52">
        <f t="shared" si="23"/>
        <v>0</v>
      </c>
      <c r="AL46" s="52">
        <f t="shared" si="23"/>
        <v>0</v>
      </c>
      <c r="AM46" s="52">
        <f t="shared" si="23"/>
        <v>0</v>
      </c>
      <c r="AN46" s="52">
        <f t="shared" si="23"/>
        <v>0</v>
      </c>
      <c r="AO46" s="52">
        <f t="shared" si="23"/>
        <v>0</v>
      </c>
      <c r="AP46" s="52">
        <f t="shared" si="23"/>
        <v>112.808174976</v>
      </c>
      <c r="AQ46" s="52">
        <f t="shared" si="23"/>
        <v>200.68577280000002</v>
      </c>
      <c r="AR46" s="52">
        <f t="shared" si="23"/>
        <v>317.45915028800005</v>
      </c>
      <c r="AS46" s="52">
        <f t="shared" si="23"/>
        <v>442.18287797599999</v>
      </c>
      <c r="AT46" s="52">
        <f t="shared" si="23"/>
        <v>568.40479784000001</v>
      </c>
      <c r="AU46" s="52">
        <f t="shared" si="23"/>
        <v>0</v>
      </c>
      <c r="AV46" s="52">
        <f t="shared" si="23"/>
        <v>0</v>
      </c>
      <c r="AW46" s="52">
        <f t="shared" si="23"/>
        <v>0</v>
      </c>
      <c r="AX46" s="52">
        <f t="shared" si="23"/>
        <v>0</v>
      </c>
      <c r="AY46" s="52">
        <f t="shared" si="23"/>
        <v>0</v>
      </c>
      <c r="AZ46" s="52">
        <f t="shared" si="23"/>
        <v>0</v>
      </c>
      <c r="BA46" s="52">
        <f t="shared" si="23"/>
        <v>0</v>
      </c>
      <c r="BB46" s="52">
        <f t="shared" si="23"/>
        <v>0</v>
      </c>
      <c r="BC46" s="52">
        <f t="shared" si="23"/>
        <v>0</v>
      </c>
      <c r="BD46" s="52">
        <f t="shared" si="23"/>
        <v>0</v>
      </c>
      <c r="BE46" s="52">
        <f t="shared" si="23"/>
        <v>0</v>
      </c>
      <c r="BF46" s="52">
        <f t="shared" si="23"/>
        <v>0</v>
      </c>
      <c r="BG46" s="52">
        <f t="shared" si="23"/>
        <v>0</v>
      </c>
      <c r="BH46" s="52">
        <f t="shared" si="23"/>
        <v>0</v>
      </c>
      <c r="BI46" s="52">
        <f t="shared" si="23"/>
        <v>0</v>
      </c>
      <c r="BJ46" s="52">
        <f t="shared" si="23"/>
        <v>0</v>
      </c>
      <c r="BK46" s="52">
        <f t="shared" si="23"/>
        <v>0</v>
      </c>
      <c r="BL46" s="52">
        <f t="shared" si="23"/>
        <v>0</v>
      </c>
      <c r="BM46" s="52">
        <f t="shared" si="23"/>
        <v>0</v>
      </c>
      <c r="BN46" s="52">
        <f t="shared" si="23"/>
        <v>0</v>
      </c>
      <c r="BO46" s="52">
        <f t="shared" si="23"/>
        <v>0</v>
      </c>
      <c r="BP46" s="52">
        <f t="shared" si="23"/>
        <v>0</v>
      </c>
      <c r="BQ46" s="52">
        <f t="shared" si="23"/>
        <v>0</v>
      </c>
      <c r="BR46" s="52">
        <f t="shared" si="23"/>
        <v>0</v>
      </c>
      <c r="BS46" s="52">
        <f t="shared" si="23"/>
        <v>0</v>
      </c>
      <c r="BT46" s="52">
        <f t="shared" si="23"/>
        <v>0</v>
      </c>
      <c r="BU46" s="52">
        <f t="shared" si="23"/>
        <v>0</v>
      </c>
      <c r="BV46" s="52">
        <f t="shared" si="23"/>
        <v>0</v>
      </c>
      <c r="BW46" s="52">
        <f t="shared" si="23"/>
        <v>0</v>
      </c>
      <c r="BX46" s="52">
        <f t="shared" si="23"/>
        <v>0</v>
      </c>
      <c r="BY46" s="52">
        <f t="shared" si="23"/>
        <v>0</v>
      </c>
      <c r="BZ46" s="52">
        <f t="shared" si="23"/>
        <v>0</v>
      </c>
      <c r="CA46" s="52">
        <f t="shared" si="23"/>
        <v>0</v>
      </c>
      <c r="CB46" s="52">
        <f t="shared" si="23"/>
        <v>0</v>
      </c>
      <c r="CC46" s="52">
        <f t="shared" si="23"/>
        <v>0</v>
      </c>
      <c r="CD46" s="52">
        <f t="shared" si="23"/>
        <v>0</v>
      </c>
      <c r="CE46" s="52">
        <f t="shared" si="23"/>
        <v>0</v>
      </c>
    </row>
    <row r="47" spans="2:83" x14ac:dyDescent="0.25">
      <c r="B47" s="307"/>
      <c r="C47" s="54" t="s">
        <v>25</v>
      </c>
      <c r="E47" s="34"/>
      <c r="F47" s="63"/>
      <c r="G47" s="63"/>
      <c r="H47" s="63"/>
      <c r="W47" s="52">
        <f t="shared" si="23"/>
        <v>0</v>
      </c>
      <c r="X47" s="52">
        <f t="shared" si="23"/>
        <v>0</v>
      </c>
      <c r="Y47" s="52">
        <f t="shared" si="23"/>
        <v>0</v>
      </c>
      <c r="Z47" s="52">
        <f t="shared" si="23"/>
        <v>0</v>
      </c>
      <c r="AA47" s="52">
        <f t="shared" si="23"/>
        <v>0</v>
      </c>
      <c r="AB47" s="52">
        <f t="shared" si="23"/>
        <v>0</v>
      </c>
      <c r="AC47" s="52">
        <f t="shared" si="23"/>
        <v>0</v>
      </c>
      <c r="AD47" s="52">
        <f t="shared" si="23"/>
        <v>0</v>
      </c>
      <c r="AE47" s="52">
        <f t="shared" si="23"/>
        <v>0</v>
      </c>
      <c r="AF47" s="52">
        <f t="shared" si="23"/>
        <v>0</v>
      </c>
      <c r="AG47" s="52">
        <f t="shared" si="23"/>
        <v>0</v>
      </c>
      <c r="AH47" s="52">
        <f t="shared" si="23"/>
        <v>0</v>
      </c>
      <c r="AI47" s="52">
        <f t="shared" si="23"/>
        <v>0</v>
      </c>
      <c r="AJ47" s="52">
        <f t="shared" si="23"/>
        <v>0</v>
      </c>
      <c r="AK47" s="52">
        <f t="shared" si="23"/>
        <v>0</v>
      </c>
      <c r="AL47" s="52">
        <f t="shared" si="23"/>
        <v>0</v>
      </c>
      <c r="AM47" s="52">
        <f t="shared" si="23"/>
        <v>0</v>
      </c>
      <c r="AN47" s="52">
        <f t="shared" si="23"/>
        <v>0</v>
      </c>
      <c r="AO47" s="52">
        <f t="shared" si="23"/>
        <v>0</v>
      </c>
      <c r="AP47" s="52">
        <f t="shared" si="23"/>
        <v>41.9760838224</v>
      </c>
      <c r="AQ47" s="52">
        <f t="shared" si="23"/>
        <v>84.075377950080011</v>
      </c>
      <c r="AR47" s="52">
        <f t="shared" si="23"/>
        <v>204.37568334791996</v>
      </c>
      <c r="AS47" s="52">
        <f t="shared" si="23"/>
        <v>339.24877469879999</v>
      </c>
      <c r="AT47" s="52">
        <f t="shared" si="23"/>
        <v>732.33745655999996</v>
      </c>
      <c r="AU47" s="52">
        <f t="shared" si="23"/>
        <v>0</v>
      </c>
      <c r="AV47" s="52">
        <f t="shared" si="23"/>
        <v>0</v>
      </c>
      <c r="AW47" s="52">
        <f t="shared" si="23"/>
        <v>0</v>
      </c>
      <c r="AX47" s="52">
        <f t="shared" si="23"/>
        <v>0</v>
      </c>
      <c r="AY47" s="52">
        <f t="shared" si="23"/>
        <v>0</v>
      </c>
      <c r="AZ47" s="52">
        <f t="shared" si="23"/>
        <v>0</v>
      </c>
      <c r="BA47" s="52">
        <f t="shared" si="23"/>
        <v>0</v>
      </c>
      <c r="BB47" s="52">
        <f t="shared" si="23"/>
        <v>0</v>
      </c>
      <c r="BC47" s="52">
        <f t="shared" si="23"/>
        <v>0</v>
      </c>
      <c r="BD47" s="52">
        <f t="shared" si="23"/>
        <v>0</v>
      </c>
      <c r="BE47" s="52">
        <f t="shared" si="23"/>
        <v>0</v>
      </c>
      <c r="BF47" s="52">
        <f t="shared" si="23"/>
        <v>0</v>
      </c>
      <c r="BG47" s="52">
        <f t="shared" si="23"/>
        <v>0</v>
      </c>
      <c r="BH47" s="52">
        <f t="shared" si="23"/>
        <v>0</v>
      </c>
      <c r="BI47" s="52">
        <f t="shared" si="23"/>
        <v>0</v>
      </c>
      <c r="BJ47" s="52">
        <f t="shared" si="23"/>
        <v>0</v>
      </c>
      <c r="BK47" s="52">
        <f t="shared" si="23"/>
        <v>0</v>
      </c>
      <c r="BL47" s="52">
        <f t="shared" si="23"/>
        <v>0</v>
      </c>
      <c r="BM47" s="52">
        <f t="shared" si="23"/>
        <v>0</v>
      </c>
      <c r="BN47" s="52">
        <f t="shared" si="23"/>
        <v>0</v>
      </c>
      <c r="BO47" s="52">
        <f t="shared" si="23"/>
        <v>0</v>
      </c>
      <c r="BP47" s="52">
        <f t="shared" si="23"/>
        <v>0</v>
      </c>
      <c r="BQ47" s="52">
        <f t="shared" si="23"/>
        <v>0</v>
      </c>
      <c r="BR47" s="52">
        <f t="shared" si="23"/>
        <v>0</v>
      </c>
      <c r="BS47" s="52">
        <f t="shared" si="23"/>
        <v>0</v>
      </c>
      <c r="BT47" s="52">
        <f t="shared" si="23"/>
        <v>0</v>
      </c>
      <c r="BU47" s="52">
        <f t="shared" si="23"/>
        <v>0</v>
      </c>
      <c r="BV47" s="52">
        <f t="shared" si="23"/>
        <v>0</v>
      </c>
      <c r="BW47" s="52">
        <f t="shared" si="23"/>
        <v>0</v>
      </c>
      <c r="BX47" s="52">
        <f t="shared" si="23"/>
        <v>0</v>
      </c>
      <c r="BY47" s="52">
        <f t="shared" si="23"/>
        <v>0</v>
      </c>
      <c r="BZ47" s="52">
        <f t="shared" si="23"/>
        <v>0</v>
      </c>
      <c r="CA47" s="52">
        <f t="shared" si="23"/>
        <v>0</v>
      </c>
      <c r="CB47" s="52">
        <f t="shared" si="23"/>
        <v>0</v>
      </c>
      <c r="CC47" s="52">
        <f t="shared" si="23"/>
        <v>0</v>
      </c>
      <c r="CD47" s="52">
        <f t="shared" si="23"/>
        <v>0</v>
      </c>
      <c r="CE47" s="52">
        <f t="shared" si="23"/>
        <v>0</v>
      </c>
    </row>
    <row r="48" spans="2:83" x14ac:dyDescent="0.25">
      <c r="B48" s="307"/>
      <c r="C48" s="3" t="s">
        <v>80</v>
      </c>
      <c r="E48" s="34"/>
      <c r="F48" s="63"/>
      <c r="G48" s="63"/>
      <c r="H48" s="63"/>
      <c r="W48" s="6">
        <f>SUM(W46:W47)</f>
        <v>0</v>
      </c>
      <c r="X48" s="6">
        <f t="shared" ref="X48:CE48" si="24">SUM(X46:X47)</f>
        <v>0</v>
      </c>
      <c r="Y48" s="6">
        <f t="shared" si="24"/>
        <v>0</v>
      </c>
      <c r="Z48" s="6">
        <f t="shared" si="24"/>
        <v>0</v>
      </c>
      <c r="AA48" s="6">
        <f t="shared" si="24"/>
        <v>0</v>
      </c>
      <c r="AB48" s="6">
        <f t="shared" si="24"/>
        <v>0</v>
      </c>
      <c r="AC48" s="6">
        <f t="shared" si="24"/>
        <v>0</v>
      </c>
      <c r="AD48" s="6">
        <f t="shared" si="24"/>
        <v>0</v>
      </c>
      <c r="AE48" s="6">
        <f t="shared" si="24"/>
        <v>0</v>
      </c>
      <c r="AF48" s="6">
        <f t="shared" si="24"/>
        <v>0</v>
      </c>
      <c r="AG48" s="6">
        <f t="shared" si="24"/>
        <v>0</v>
      </c>
      <c r="AH48" s="6">
        <f t="shared" si="24"/>
        <v>0</v>
      </c>
      <c r="AI48" s="6">
        <f t="shared" si="24"/>
        <v>0</v>
      </c>
      <c r="AJ48" s="6">
        <f t="shared" si="24"/>
        <v>0</v>
      </c>
      <c r="AK48" s="6">
        <f t="shared" si="24"/>
        <v>0</v>
      </c>
      <c r="AL48" s="6">
        <f t="shared" si="24"/>
        <v>0</v>
      </c>
      <c r="AM48" s="6">
        <f t="shared" si="24"/>
        <v>0</v>
      </c>
      <c r="AN48" s="6">
        <f t="shared" si="24"/>
        <v>0</v>
      </c>
      <c r="AO48" s="6">
        <f t="shared" si="24"/>
        <v>0</v>
      </c>
      <c r="AP48" s="6">
        <f t="shared" si="24"/>
        <v>154.7842587984</v>
      </c>
      <c r="AQ48" s="6">
        <f t="shared" si="24"/>
        <v>284.76115075008005</v>
      </c>
      <c r="AR48" s="6">
        <f t="shared" si="24"/>
        <v>521.83483363591995</v>
      </c>
      <c r="AS48" s="6">
        <f t="shared" si="24"/>
        <v>781.43165267480003</v>
      </c>
      <c r="AT48" s="6">
        <f t="shared" si="24"/>
        <v>1300.7422544000001</v>
      </c>
      <c r="AU48" s="6">
        <f t="shared" si="24"/>
        <v>0</v>
      </c>
      <c r="AV48" s="6">
        <f t="shared" si="24"/>
        <v>0</v>
      </c>
      <c r="AW48" s="6">
        <f t="shared" si="24"/>
        <v>0</v>
      </c>
      <c r="AX48" s="6">
        <f t="shared" si="24"/>
        <v>0</v>
      </c>
      <c r="AY48" s="6">
        <f t="shared" si="24"/>
        <v>0</v>
      </c>
      <c r="AZ48" s="6">
        <f t="shared" si="24"/>
        <v>0</v>
      </c>
      <c r="BA48" s="6">
        <f t="shared" si="24"/>
        <v>0</v>
      </c>
      <c r="BB48" s="6">
        <f t="shared" si="24"/>
        <v>0</v>
      </c>
      <c r="BC48" s="6">
        <f t="shared" si="24"/>
        <v>0</v>
      </c>
      <c r="BD48" s="6">
        <f t="shared" si="24"/>
        <v>0</v>
      </c>
      <c r="BE48" s="6">
        <f t="shared" si="24"/>
        <v>0</v>
      </c>
      <c r="BF48" s="6">
        <f t="shared" si="24"/>
        <v>0</v>
      </c>
      <c r="BG48" s="6">
        <f t="shared" si="24"/>
        <v>0</v>
      </c>
      <c r="BH48" s="6">
        <f t="shared" si="24"/>
        <v>0</v>
      </c>
      <c r="BI48" s="6">
        <f t="shared" si="24"/>
        <v>0</v>
      </c>
      <c r="BJ48" s="6">
        <f t="shared" si="24"/>
        <v>0</v>
      </c>
      <c r="BK48" s="6">
        <f t="shared" si="24"/>
        <v>0</v>
      </c>
      <c r="BL48" s="6">
        <f t="shared" si="24"/>
        <v>0</v>
      </c>
      <c r="BM48" s="6">
        <f t="shared" si="24"/>
        <v>0</v>
      </c>
      <c r="BN48" s="6">
        <f t="shared" si="24"/>
        <v>0</v>
      </c>
      <c r="BO48" s="6">
        <f t="shared" si="24"/>
        <v>0</v>
      </c>
      <c r="BP48" s="6">
        <f t="shared" si="24"/>
        <v>0</v>
      </c>
      <c r="BQ48" s="6">
        <f t="shared" si="24"/>
        <v>0</v>
      </c>
      <c r="BR48" s="6">
        <f t="shared" si="24"/>
        <v>0</v>
      </c>
      <c r="BS48" s="6">
        <f t="shared" si="24"/>
        <v>0</v>
      </c>
      <c r="BT48" s="6">
        <f t="shared" si="24"/>
        <v>0</v>
      </c>
      <c r="BU48" s="6">
        <f t="shared" si="24"/>
        <v>0</v>
      </c>
      <c r="BV48" s="6">
        <f t="shared" si="24"/>
        <v>0</v>
      </c>
      <c r="BW48" s="6">
        <f t="shared" si="24"/>
        <v>0</v>
      </c>
      <c r="BX48" s="6">
        <f t="shared" si="24"/>
        <v>0</v>
      </c>
      <c r="BY48" s="6">
        <f t="shared" si="24"/>
        <v>0</v>
      </c>
      <c r="BZ48" s="6">
        <f t="shared" si="24"/>
        <v>0</v>
      </c>
      <c r="CA48" s="6">
        <f t="shared" si="24"/>
        <v>0</v>
      </c>
      <c r="CB48" s="6">
        <f t="shared" si="24"/>
        <v>0</v>
      </c>
      <c r="CC48" s="6">
        <f t="shared" si="24"/>
        <v>0</v>
      </c>
      <c r="CD48" s="6">
        <f t="shared" si="24"/>
        <v>0</v>
      </c>
      <c r="CE48" s="6">
        <f t="shared" si="24"/>
        <v>0</v>
      </c>
    </row>
    <row r="49" spans="2:83" s="207" customFormat="1" x14ac:dyDescent="0.25">
      <c r="B49" s="329"/>
      <c r="C49" s="209" t="s">
        <v>36</v>
      </c>
      <c r="E49" s="34"/>
      <c r="F49" s="63"/>
      <c r="G49" s="63"/>
      <c r="H49" s="63"/>
      <c r="I49" s="210"/>
      <c r="J49" s="210"/>
      <c r="K49" s="210"/>
      <c r="L49" s="210"/>
      <c r="M49" s="210"/>
      <c r="N49" s="210"/>
      <c r="O49" s="210"/>
      <c r="P49" s="210"/>
      <c r="Q49" s="210"/>
      <c r="R49" s="210"/>
      <c r="S49" s="210"/>
      <c r="T49" s="210"/>
      <c r="U49" s="210"/>
      <c r="V49" s="210"/>
      <c r="W49" s="29">
        <f t="shared" ref="W49:CE50" si="25">W99+W149</f>
        <v>0</v>
      </c>
      <c r="X49" s="29">
        <f t="shared" si="25"/>
        <v>0</v>
      </c>
      <c r="Y49" s="29">
        <f t="shared" si="25"/>
        <v>0</v>
      </c>
      <c r="Z49" s="29">
        <f t="shared" si="25"/>
        <v>0</v>
      </c>
      <c r="AA49" s="29">
        <f t="shared" si="25"/>
        <v>0</v>
      </c>
      <c r="AB49" s="29">
        <f t="shared" si="25"/>
        <v>0</v>
      </c>
      <c r="AC49" s="29">
        <f t="shared" si="25"/>
        <v>0</v>
      </c>
      <c r="AD49" s="29">
        <f t="shared" si="25"/>
        <v>0</v>
      </c>
      <c r="AE49" s="29">
        <f t="shared" si="25"/>
        <v>0</v>
      </c>
      <c r="AF49" s="29">
        <f t="shared" si="25"/>
        <v>0</v>
      </c>
      <c r="AG49" s="29">
        <f t="shared" si="25"/>
        <v>0</v>
      </c>
      <c r="AH49" s="29">
        <f t="shared" si="25"/>
        <v>0</v>
      </c>
      <c r="AI49" s="29">
        <f t="shared" si="25"/>
        <v>0</v>
      </c>
      <c r="AJ49" s="29">
        <f t="shared" si="25"/>
        <v>0</v>
      </c>
      <c r="AK49" s="29">
        <f t="shared" si="25"/>
        <v>0</v>
      </c>
      <c r="AL49" s="29">
        <f t="shared" si="25"/>
        <v>0</v>
      </c>
      <c r="AM49" s="29">
        <f t="shared" si="25"/>
        <v>0</v>
      </c>
      <c r="AN49" s="29">
        <f t="shared" si="25"/>
        <v>0</v>
      </c>
      <c r="AO49" s="29">
        <f t="shared" si="25"/>
        <v>0</v>
      </c>
      <c r="AP49" s="29">
        <f t="shared" si="25"/>
        <v>0</v>
      </c>
      <c r="AQ49" s="29">
        <f t="shared" si="25"/>
        <v>0</v>
      </c>
      <c r="AR49" s="29">
        <f t="shared" si="25"/>
        <v>0</v>
      </c>
      <c r="AS49" s="29">
        <f t="shared" si="25"/>
        <v>0</v>
      </c>
      <c r="AT49" s="29">
        <f t="shared" si="25"/>
        <v>0</v>
      </c>
      <c r="AU49" s="29">
        <f t="shared" si="25"/>
        <v>0</v>
      </c>
      <c r="AV49" s="29">
        <f t="shared" si="25"/>
        <v>0</v>
      </c>
      <c r="AW49" s="29">
        <f t="shared" si="25"/>
        <v>0</v>
      </c>
      <c r="AX49" s="29">
        <f t="shared" si="25"/>
        <v>0</v>
      </c>
      <c r="AY49" s="29">
        <f t="shared" si="25"/>
        <v>0</v>
      </c>
      <c r="AZ49" s="29">
        <f t="shared" si="25"/>
        <v>0</v>
      </c>
      <c r="BA49" s="29">
        <f t="shared" si="25"/>
        <v>0</v>
      </c>
      <c r="BB49" s="29">
        <f t="shared" si="25"/>
        <v>0</v>
      </c>
      <c r="BC49" s="29">
        <f t="shared" si="25"/>
        <v>0</v>
      </c>
      <c r="BD49" s="29">
        <f t="shared" si="25"/>
        <v>0</v>
      </c>
      <c r="BE49" s="29">
        <f t="shared" si="25"/>
        <v>0</v>
      </c>
      <c r="BF49" s="29">
        <f t="shared" si="25"/>
        <v>0</v>
      </c>
      <c r="BG49" s="29">
        <f t="shared" si="25"/>
        <v>0</v>
      </c>
      <c r="BH49" s="29">
        <f t="shared" si="25"/>
        <v>0</v>
      </c>
      <c r="BI49" s="29">
        <f t="shared" si="25"/>
        <v>0</v>
      </c>
      <c r="BJ49" s="29">
        <f t="shared" si="25"/>
        <v>0</v>
      </c>
      <c r="BK49" s="29">
        <f t="shared" si="25"/>
        <v>0</v>
      </c>
      <c r="BL49" s="29">
        <f t="shared" si="25"/>
        <v>0</v>
      </c>
      <c r="BM49" s="29">
        <f t="shared" si="25"/>
        <v>0</v>
      </c>
      <c r="BN49" s="29">
        <f t="shared" si="25"/>
        <v>0</v>
      </c>
      <c r="BO49" s="29">
        <f t="shared" si="25"/>
        <v>0</v>
      </c>
      <c r="BP49" s="29">
        <f t="shared" si="25"/>
        <v>0</v>
      </c>
      <c r="BQ49" s="29">
        <f t="shared" si="25"/>
        <v>0</v>
      </c>
      <c r="BR49" s="29">
        <f t="shared" si="25"/>
        <v>0</v>
      </c>
      <c r="BS49" s="29">
        <f t="shared" si="25"/>
        <v>0</v>
      </c>
      <c r="BT49" s="29">
        <f t="shared" si="25"/>
        <v>0</v>
      </c>
      <c r="BU49" s="29">
        <f t="shared" si="25"/>
        <v>0</v>
      </c>
      <c r="BV49" s="29">
        <f t="shared" si="25"/>
        <v>0</v>
      </c>
      <c r="BW49" s="29">
        <f t="shared" si="25"/>
        <v>0</v>
      </c>
      <c r="BX49" s="29">
        <f t="shared" si="25"/>
        <v>0</v>
      </c>
      <c r="BY49" s="29">
        <f t="shared" si="25"/>
        <v>0</v>
      </c>
      <c r="BZ49" s="29">
        <f t="shared" si="25"/>
        <v>0</v>
      </c>
      <c r="CA49" s="29">
        <f t="shared" si="25"/>
        <v>0</v>
      </c>
      <c r="CB49" s="29">
        <f t="shared" si="25"/>
        <v>0</v>
      </c>
      <c r="CC49" s="29">
        <f t="shared" si="25"/>
        <v>0</v>
      </c>
      <c r="CD49" s="29">
        <f t="shared" si="25"/>
        <v>0</v>
      </c>
      <c r="CE49" s="29">
        <f t="shared" si="25"/>
        <v>0</v>
      </c>
    </row>
    <row r="50" spans="2:83" s="207" customFormat="1" x14ac:dyDescent="0.25">
      <c r="B50" s="329"/>
      <c r="C50" s="209" t="s">
        <v>37</v>
      </c>
      <c r="E50" s="34"/>
      <c r="F50" s="63"/>
      <c r="G50" s="63"/>
      <c r="H50" s="63"/>
      <c r="I50" s="210"/>
      <c r="J50" s="210"/>
      <c r="K50" s="210"/>
      <c r="L50" s="210"/>
      <c r="M50" s="210"/>
      <c r="N50" s="210"/>
      <c r="O50" s="210"/>
      <c r="P50" s="210"/>
      <c r="Q50" s="210"/>
      <c r="R50" s="210"/>
      <c r="S50" s="210"/>
      <c r="T50" s="210"/>
      <c r="U50" s="210"/>
      <c r="V50" s="210"/>
      <c r="W50" s="29">
        <f t="shared" si="25"/>
        <v>0</v>
      </c>
      <c r="X50" s="29">
        <f t="shared" si="25"/>
        <v>0</v>
      </c>
      <c r="Y50" s="29">
        <f t="shared" si="25"/>
        <v>0</v>
      </c>
      <c r="Z50" s="29">
        <f t="shared" si="25"/>
        <v>0</v>
      </c>
      <c r="AA50" s="29">
        <f t="shared" si="25"/>
        <v>0</v>
      </c>
      <c r="AB50" s="29">
        <f t="shared" si="25"/>
        <v>0</v>
      </c>
      <c r="AC50" s="29">
        <f t="shared" si="25"/>
        <v>0</v>
      </c>
      <c r="AD50" s="29">
        <f t="shared" si="25"/>
        <v>0</v>
      </c>
      <c r="AE50" s="29">
        <f t="shared" si="25"/>
        <v>0</v>
      </c>
      <c r="AF50" s="29">
        <f t="shared" si="25"/>
        <v>0</v>
      </c>
      <c r="AG50" s="29">
        <f t="shared" si="25"/>
        <v>0</v>
      </c>
      <c r="AH50" s="29">
        <f t="shared" si="25"/>
        <v>0</v>
      </c>
      <c r="AI50" s="29">
        <f t="shared" si="25"/>
        <v>0</v>
      </c>
      <c r="AJ50" s="29">
        <f t="shared" si="25"/>
        <v>0</v>
      </c>
      <c r="AK50" s="29">
        <f t="shared" si="25"/>
        <v>0</v>
      </c>
      <c r="AL50" s="29">
        <f t="shared" si="25"/>
        <v>0</v>
      </c>
      <c r="AM50" s="29">
        <f t="shared" si="25"/>
        <v>0</v>
      </c>
      <c r="AN50" s="29">
        <f t="shared" si="25"/>
        <v>0</v>
      </c>
      <c r="AO50" s="29">
        <f t="shared" si="25"/>
        <v>0</v>
      </c>
      <c r="AP50" s="29">
        <f t="shared" si="25"/>
        <v>0</v>
      </c>
      <c r="AQ50" s="29">
        <f t="shared" si="25"/>
        <v>0</v>
      </c>
      <c r="AR50" s="29">
        <f t="shared" si="25"/>
        <v>0</v>
      </c>
      <c r="AS50" s="29">
        <f t="shared" si="25"/>
        <v>0</v>
      </c>
      <c r="AT50" s="29">
        <f t="shared" si="25"/>
        <v>0</v>
      </c>
      <c r="AU50" s="29">
        <f t="shared" si="25"/>
        <v>0</v>
      </c>
      <c r="AV50" s="29">
        <f t="shared" si="25"/>
        <v>0</v>
      </c>
      <c r="AW50" s="29">
        <f t="shared" si="25"/>
        <v>0</v>
      </c>
      <c r="AX50" s="29">
        <f t="shared" si="25"/>
        <v>0</v>
      </c>
      <c r="AY50" s="29">
        <f t="shared" si="25"/>
        <v>0</v>
      </c>
      <c r="AZ50" s="29">
        <f t="shared" si="25"/>
        <v>0</v>
      </c>
      <c r="BA50" s="29">
        <f t="shared" si="25"/>
        <v>0</v>
      </c>
      <c r="BB50" s="29">
        <f t="shared" si="25"/>
        <v>0</v>
      </c>
      <c r="BC50" s="29">
        <f t="shared" si="25"/>
        <v>0</v>
      </c>
      <c r="BD50" s="29">
        <f t="shared" si="25"/>
        <v>0</v>
      </c>
      <c r="BE50" s="29">
        <f t="shared" si="25"/>
        <v>0</v>
      </c>
      <c r="BF50" s="29">
        <f t="shared" si="25"/>
        <v>0</v>
      </c>
      <c r="BG50" s="29">
        <f t="shared" si="25"/>
        <v>0</v>
      </c>
      <c r="BH50" s="29">
        <f t="shared" si="25"/>
        <v>0</v>
      </c>
      <c r="BI50" s="29">
        <f t="shared" si="25"/>
        <v>0</v>
      </c>
      <c r="BJ50" s="29">
        <f t="shared" si="25"/>
        <v>0</v>
      </c>
      <c r="BK50" s="29">
        <f t="shared" si="25"/>
        <v>0</v>
      </c>
      <c r="BL50" s="29">
        <f t="shared" si="25"/>
        <v>0</v>
      </c>
      <c r="BM50" s="29">
        <f t="shared" si="25"/>
        <v>0</v>
      </c>
      <c r="BN50" s="29">
        <f t="shared" si="25"/>
        <v>0</v>
      </c>
      <c r="BO50" s="29">
        <f t="shared" si="25"/>
        <v>0</v>
      </c>
      <c r="BP50" s="29">
        <f t="shared" si="25"/>
        <v>0</v>
      </c>
      <c r="BQ50" s="29">
        <f t="shared" si="25"/>
        <v>0</v>
      </c>
      <c r="BR50" s="29">
        <f t="shared" si="25"/>
        <v>0</v>
      </c>
      <c r="BS50" s="29">
        <f t="shared" si="25"/>
        <v>0</v>
      </c>
      <c r="BT50" s="29">
        <f t="shared" si="25"/>
        <v>0</v>
      </c>
      <c r="BU50" s="29">
        <f t="shared" si="25"/>
        <v>0</v>
      </c>
      <c r="BV50" s="29">
        <f t="shared" si="25"/>
        <v>0</v>
      </c>
      <c r="BW50" s="29">
        <f t="shared" si="25"/>
        <v>0</v>
      </c>
      <c r="BX50" s="29">
        <f t="shared" si="25"/>
        <v>0</v>
      </c>
      <c r="BY50" s="29">
        <f t="shared" si="25"/>
        <v>0</v>
      </c>
      <c r="BZ50" s="29">
        <f t="shared" si="25"/>
        <v>0</v>
      </c>
      <c r="CA50" s="29">
        <f t="shared" si="25"/>
        <v>0</v>
      </c>
      <c r="CB50" s="29">
        <f t="shared" si="25"/>
        <v>0</v>
      </c>
      <c r="CC50" s="29">
        <f t="shared" si="25"/>
        <v>0</v>
      </c>
      <c r="CD50" s="29">
        <f t="shared" si="25"/>
        <v>0</v>
      </c>
      <c r="CE50" s="29">
        <f t="shared" si="25"/>
        <v>0</v>
      </c>
    </row>
    <row r="51" spans="2:83" x14ac:dyDescent="0.25">
      <c r="B51" s="5"/>
      <c r="C51" s="3" t="s">
        <v>27</v>
      </c>
      <c r="E51" s="34"/>
      <c r="F51" s="63"/>
      <c r="G51" s="63"/>
      <c r="H51" s="63"/>
      <c r="I51" s="19"/>
      <c r="J51" s="19"/>
      <c r="K51" s="19"/>
      <c r="L51" s="19"/>
      <c r="M51" s="19"/>
      <c r="N51" s="19"/>
      <c r="O51" s="19"/>
      <c r="P51" s="19"/>
      <c r="Q51" s="19"/>
      <c r="R51" s="19"/>
      <c r="S51" s="19"/>
      <c r="T51" s="19"/>
      <c r="U51" s="19"/>
      <c r="V51" s="19"/>
      <c r="W51" s="7">
        <f>W28+W31+W38+W41+W45+W48+W49+W50</f>
        <v>4636.7928501437054</v>
      </c>
      <c r="X51" s="7">
        <f t="shared" ref="X51:CE51" si="26">X28+X31+X38+X41+X45+X48+X49+X50</f>
        <v>4699.0878475373493</v>
      </c>
      <c r="Y51" s="7">
        <f t="shared" si="26"/>
        <v>4842.8140411057329</v>
      </c>
      <c r="Z51" s="7">
        <f t="shared" si="26"/>
        <v>5023.0794039891825</v>
      </c>
      <c r="AA51" s="7">
        <f t="shared" si="26"/>
        <v>5185.8852328473477</v>
      </c>
      <c r="AB51" s="7">
        <f t="shared" si="26"/>
        <v>5394.4466563002643</v>
      </c>
      <c r="AC51" s="7">
        <f t="shared" si="26"/>
        <v>5607.2682563081562</v>
      </c>
      <c r="AD51" s="7">
        <f t="shared" si="26"/>
        <v>5839.8214193935519</v>
      </c>
      <c r="AE51" s="7">
        <f t="shared" si="26"/>
        <v>6067.0747352367516</v>
      </c>
      <c r="AF51" s="7">
        <f t="shared" si="26"/>
        <v>6352.7327210287494</v>
      </c>
      <c r="AG51" s="7">
        <f t="shared" si="26"/>
        <v>6603.4692481050524</v>
      </c>
      <c r="AH51" s="7">
        <f t="shared" si="26"/>
        <v>6836.4939441710558</v>
      </c>
      <c r="AI51" s="7">
        <f t="shared" si="26"/>
        <v>7025.9440882800918</v>
      </c>
      <c r="AJ51" s="7">
        <f t="shared" si="26"/>
        <v>7331.0253301595485</v>
      </c>
      <c r="AK51" s="7">
        <f t="shared" si="26"/>
        <v>7764.0497252806072</v>
      </c>
      <c r="AL51" s="7">
        <f t="shared" si="26"/>
        <v>8535.3511653365258</v>
      </c>
      <c r="AM51" s="7">
        <f t="shared" si="26"/>
        <v>9326.8300276042701</v>
      </c>
      <c r="AN51" s="7">
        <f t="shared" si="26"/>
        <v>10326.081660048611</v>
      </c>
      <c r="AO51" s="7">
        <f t="shared" si="26"/>
        <v>10964.464981611174</v>
      </c>
      <c r="AP51" s="7">
        <f t="shared" si="26"/>
        <v>11595.716219209422</v>
      </c>
      <c r="AQ51" s="7">
        <f t="shared" si="26"/>
        <v>11762.111166913473</v>
      </c>
      <c r="AR51" s="7">
        <f t="shared" si="26"/>
        <v>11696.619026196773</v>
      </c>
      <c r="AS51" s="7">
        <f t="shared" si="26"/>
        <v>11284.000135632476</v>
      </c>
      <c r="AT51" s="7">
        <f t="shared" si="26"/>
        <v>10880.100978440491</v>
      </c>
      <c r="AU51" s="7">
        <f t="shared" si="26"/>
        <v>0</v>
      </c>
      <c r="AV51" s="7">
        <f t="shared" si="26"/>
        <v>0</v>
      </c>
      <c r="AW51" s="7">
        <f t="shared" si="26"/>
        <v>0</v>
      </c>
      <c r="AX51" s="7">
        <f t="shared" si="26"/>
        <v>0</v>
      </c>
      <c r="AY51" s="7">
        <f t="shared" si="26"/>
        <v>0</v>
      </c>
      <c r="AZ51" s="7">
        <f t="shared" si="26"/>
        <v>0</v>
      </c>
      <c r="BA51" s="7">
        <f t="shared" si="26"/>
        <v>0</v>
      </c>
      <c r="BB51" s="7">
        <f t="shared" si="26"/>
        <v>0</v>
      </c>
      <c r="BC51" s="7">
        <f t="shared" si="26"/>
        <v>0</v>
      </c>
      <c r="BD51" s="7">
        <f t="shared" si="26"/>
        <v>0</v>
      </c>
      <c r="BE51" s="7">
        <f t="shared" si="26"/>
        <v>0</v>
      </c>
      <c r="BF51" s="7">
        <f t="shared" si="26"/>
        <v>0</v>
      </c>
      <c r="BG51" s="7">
        <f t="shared" si="26"/>
        <v>0</v>
      </c>
      <c r="BH51" s="7">
        <f t="shared" si="26"/>
        <v>0</v>
      </c>
      <c r="BI51" s="7">
        <f t="shared" si="26"/>
        <v>0</v>
      </c>
      <c r="BJ51" s="7">
        <f t="shared" si="26"/>
        <v>0</v>
      </c>
      <c r="BK51" s="7">
        <f t="shared" si="26"/>
        <v>0</v>
      </c>
      <c r="BL51" s="7">
        <f t="shared" si="26"/>
        <v>0</v>
      </c>
      <c r="BM51" s="7">
        <f t="shared" si="26"/>
        <v>0</v>
      </c>
      <c r="BN51" s="7">
        <f t="shared" si="26"/>
        <v>0</v>
      </c>
      <c r="BO51" s="7">
        <f t="shared" si="26"/>
        <v>0</v>
      </c>
      <c r="BP51" s="7">
        <f t="shared" si="26"/>
        <v>0</v>
      </c>
      <c r="BQ51" s="7">
        <f t="shared" si="26"/>
        <v>0</v>
      </c>
      <c r="BR51" s="7">
        <f t="shared" si="26"/>
        <v>0</v>
      </c>
      <c r="BS51" s="7">
        <f t="shared" si="26"/>
        <v>0</v>
      </c>
      <c r="BT51" s="7">
        <f t="shared" si="26"/>
        <v>0</v>
      </c>
      <c r="BU51" s="7">
        <f t="shared" si="26"/>
        <v>0</v>
      </c>
      <c r="BV51" s="7">
        <f t="shared" si="26"/>
        <v>0</v>
      </c>
      <c r="BW51" s="7">
        <f t="shared" si="26"/>
        <v>0</v>
      </c>
      <c r="BX51" s="7">
        <f t="shared" si="26"/>
        <v>0</v>
      </c>
      <c r="BY51" s="7">
        <f t="shared" si="26"/>
        <v>0</v>
      </c>
      <c r="BZ51" s="7">
        <f t="shared" si="26"/>
        <v>0</v>
      </c>
      <c r="CA51" s="7">
        <f t="shared" si="26"/>
        <v>0</v>
      </c>
      <c r="CB51" s="7">
        <f t="shared" si="26"/>
        <v>0</v>
      </c>
      <c r="CC51" s="7">
        <f t="shared" si="26"/>
        <v>0</v>
      </c>
      <c r="CD51" s="7">
        <f t="shared" si="26"/>
        <v>0</v>
      </c>
      <c r="CE51" s="7">
        <f t="shared" si="26"/>
        <v>0</v>
      </c>
    </row>
    <row r="52" spans="2:83" x14ac:dyDescent="0.25">
      <c r="F52" s="70"/>
    </row>
    <row r="53" spans="2:83" x14ac:dyDescent="0.25">
      <c r="F53" s="70"/>
      <c r="AM53" s="174" t="s">
        <v>125</v>
      </c>
      <c r="AN53" s="174"/>
      <c r="AO53" s="174"/>
      <c r="AP53" s="174"/>
      <c r="AQ53" s="174"/>
      <c r="AR53" s="174"/>
      <c r="AS53" s="174"/>
      <c r="AT53" s="174"/>
      <c r="AU53" s="174"/>
      <c r="AV53" s="174"/>
      <c r="AW53" s="174"/>
      <c r="AX53" s="174"/>
      <c r="AY53" s="174"/>
      <c r="AZ53" s="174"/>
    </row>
    <row r="54" spans="2:83" x14ac:dyDescent="0.25">
      <c r="F54" s="70"/>
      <c r="AM54" s="337" t="s">
        <v>124</v>
      </c>
      <c r="AN54" s="337"/>
      <c r="AO54" s="182" t="s">
        <v>41</v>
      </c>
      <c r="AP54" s="217">
        <v>2009</v>
      </c>
      <c r="AQ54" s="80">
        <v>2010</v>
      </c>
      <c r="AR54" s="80">
        <v>2011</v>
      </c>
      <c r="AS54" s="80">
        <v>2012</v>
      </c>
      <c r="AT54" s="80">
        <v>2013</v>
      </c>
      <c r="AU54" s="80">
        <v>2014</v>
      </c>
      <c r="AV54" s="80">
        <v>2015</v>
      </c>
      <c r="AW54" s="80">
        <v>2016</v>
      </c>
      <c r="AX54" s="80">
        <v>2017</v>
      </c>
      <c r="AY54" s="80">
        <v>2018</v>
      </c>
      <c r="AZ54" s="80">
        <v>2019</v>
      </c>
      <c r="BA54" s="80">
        <v>2020</v>
      </c>
      <c r="BB54" s="80">
        <v>2021</v>
      </c>
      <c r="BC54" s="80">
        <v>2022</v>
      </c>
      <c r="BD54" s="80">
        <v>2023</v>
      </c>
      <c r="BE54" s="80">
        <v>2024</v>
      </c>
      <c r="BF54" s="80">
        <v>2025</v>
      </c>
      <c r="BG54" s="80">
        <f t="shared" ref="BG54:CE54" si="27">BF54+1</f>
        <v>2026</v>
      </c>
      <c r="BH54" s="80">
        <f t="shared" si="27"/>
        <v>2027</v>
      </c>
      <c r="BI54" s="80">
        <f t="shared" si="27"/>
        <v>2028</v>
      </c>
      <c r="BJ54" s="80">
        <f t="shared" si="27"/>
        <v>2029</v>
      </c>
      <c r="BK54" s="80">
        <f t="shared" si="27"/>
        <v>2030</v>
      </c>
      <c r="BL54" s="80">
        <f t="shared" si="27"/>
        <v>2031</v>
      </c>
      <c r="BM54" s="80">
        <f t="shared" si="27"/>
        <v>2032</v>
      </c>
      <c r="BN54" s="80">
        <f t="shared" si="27"/>
        <v>2033</v>
      </c>
      <c r="BO54" s="80">
        <f t="shared" si="27"/>
        <v>2034</v>
      </c>
      <c r="BP54" s="80">
        <f t="shared" si="27"/>
        <v>2035</v>
      </c>
      <c r="BQ54" s="80">
        <f t="shared" si="27"/>
        <v>2036</v>
      </c>
      <c r="BR54" s="80">
        <f t="shared" si="27"/>
        <v>2037</v>
      </c>
      <c r="BS54" s="80">
        <f t="shared" si="27"/>
        <v>2038</v>
      </c>
      <c r="BT54" s="80">
        <f t="shared" si="27"/>
        <v>2039</v>
      </c>
      <c r="BU54" s="80">
        <f t="shared" si="27"/>
        <v>2040</v>
      </c>
      <c r="BV54" s="80">
        <f t="shared" si="27"/>
        <v>2041</v>
      </c>
      <c r="BW54" s="80">
        <f t="shared" si="27"/>
        <v>2042</v>
      </c>
      <c r="BX54" s="80">
        <f t="shared" si="27"/>
        <v>2043</v>
      </c>
      <c r="BY54" s="80">
        <f t="shared" si="27"/>
        <v>2044</v>
      </c>
      <c r="BZ54" s="80">
        <f t="shared" si="27"/>
        <v>2045</v>
      </c>
      <c r="CA54" s="80">
        <f t="shared" si="27"/>
        <v>2046</v>
      </c>
      <c r="CB54" s="80">
        <f t="shared" si="27"/>
        <v>2047</v>
      </c>
      <c r="CC54" s="80">
        <f t="shared" si="27"/>
        <v>2048</v>
      </c>
      <c r="CD54" s="80">
        <f t="shared" si="27"/>
        <v>2049</v>
      </c>
      <c r="CE54" s="80">
        <f t="shared" si="27"/>
        <v>2050</v>
      </c>
    </row>
    <row r="55" spans="2:83" x14ac:dyDescent="0.25">
      <c r="F55" s="70"/>
      <c r="AM55" s="13" t="s">
        <v>5</v>
      </c>
      <c r="AN55" s="13" t="s">
        <v>94</v>
      </c>
      <c r="AO55" s="182" t="s">
        <v>137</v>
      </c>
      <c r="AP55" s="68">
        <f>(Sales!AP96*AP105+Sales!AP146*AP155)/(Sales!AP96+Sales!AP146)</f>
        <v>40.32</v>
      </c>
      <c r="AQ55" s="68">
        <f>(Sales!AQ96*AQ105+Sales!AQ146*AQ155)/(Sales!AQ96+Sales!AQ146)</f>
        <v>34.56</v>
      </c>
      <c r="AR55" s="68">
        <f>(Sales!AR96*AR105+Sales!AR146*AR155)/(Sales!AR96+Sales!AR146)</f>
        <v>29.903558891942712</v>
      </c>
      <c r="AS55" s="68">
        <f>(Sales!AS96*AS105+Sales!AS146*AS155)/(Sales!AS96+Sales!AS146)</f>
        <v>24.188839835436511</v>
      </c>
      <c r="AT55" s="68">
        <f>(Sales!AT96*AT105+Sales!AT146*AT155)/(Sales!AT96+Sales!AT146)</f>
        <v>13.960489410085554</v>
      </c>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row>
    <row r="56" spans="2:83" x14ac:dyDescent="0.25">
      <c r="F56" s="70"/>
      <c r="AM56" s="13" t="s">
        <v>5</v>
      </c>
      <c r="AN56" s="13" t="s">
        <v>68</v>
      </c>
      <c r="AO56" s="182" t="s">
        <v>137</v>
      </c>
      <c r="AP56" s="68">
        <f>(Sales!AP97*AP106+Sales!AP147*AP156)/(Sales!AP97+Sales!AP147)</f>
        <v>33.6</v>
      </c>
      <c r="AQ56" s="68">
        <f>(Sales!AQ97*AQ106+Sales!AQ147*AQ156)/(Sales!AQ97+Sales!AQ147)</f>
        <v>31.68</v>
      </c>
      <c r="AR56" s="68">
        <f>(Sales!AR97*AR106+Sales!AR147*AR156)/(Sales!AR97+Sales!AR147)</f>
        <v>33.780102244787315</v>
      </c>
      <c r="AS56" s="68">
        <f>(Sales!AS97*AS106+Sales!AS147*AS156)/(Sales!AS97+Sales!AS147)</f>
        <v>25.662746229761154</v>
      </c>
      <c r="AT56" s="68">
        <f>(Sales!AT97*AT106+Sales!AT147*AT156)/(Sales!AT97+Sales!AT147)</f>
        <v>17.882279708250255</v>
      </c>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row>
    <row r="57" spans="2:83" x14ac:dyDescent="0.25">
      <c r="F57" s="70"/>
      <c r="AM57" s="13" t="s">
        <v>5</v>
      </c>
      <c r="AN57" s="13" t="s">
        <v>126</v>
      </c>
      <c r="AO57" s="182" t="s">
        <v>137</v>
      </c>
      <c r="AP57" s="68">
        <f>(AP55*Sales!AP46+AP56*Sales!AP47)/Sales!AP48</f>
        <v>38.245626744563246</v>
      </c>
      <c r="AQ57" s="68">
        <f>(AQ55*Sales!AQ46+AQ56*Sales!AQ47)/Sales!AQ48</f>
        <v>33.656629253993266</v>
      </c>
      <c r="AR57" s="68">
        <f>(AR55*Sales!AR46+AR56*Sales!AR47)/Sales!AR48</f>
        <v>31.310818635516554</v>
      </c>
      <c r="AS57" s="68">
        <f>(AS55*Sales!AS46+AS56*Sales!AS47)/Sales!AS48</f>
        <v>24.807390306872211</v>
      </c>
      <c r="AT57" s="68">
        <f>(AT55*Sales!AT46+AT56*Sales!AT47)/Sales!AT48</f>
        <v>15.927099051760651</v>
      </c>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row>
    <row r="58" spans="2:83" x14ac:dyDescent="0.25">
      <c r="F58" s="70"/>
    </row>
    <row r="59" spans="2:83" hidden="1" x14ac:dyDescent="0.25">
      <c r="F59" s="70"/>
    </row>
    <row r="60" spans="2:83" hidden="1" x14ac:dyDescent="0.25">
      <c r="F60" s="70"/>
    </row>
    <row r="61" spans="2:83" hidden="1" x14ac:dyDescent="0.25">
      <c r="F61" s="70"/>
    </row>
    <row r="62" spans="2:83" hidden="1" x14ac:dyDescent="0.25">
      <c r="F62" s="70"/>
    </row>
    <row r="63" spans="2:83" hidden="1" x14ac:dyDescent="0.25">
      <c r="F63" s="70"/>
    </row>
    <row r="64" spans="2:83" hidden="1" x14ac:dyDescent="0.25">
      <c r="F64" s="70"/>
    </row>
    <row r="65" spans="2:83" hidden="1" x14ac:dyDescent="0.25">
      <c r="F65" s="70"/>
    </row>
    <row r="66" spans="2:83" hidden="1" x14ac:dyDescent="0.25">
      <c r="F66" s="70"/>
    </row>
    <row r="67" spans="2:83" hidden="1" x14ac:dyDescent="0.25">
      <c r="F67" s="70"/>
    </row>
    <row r="68" spans="2:83" hidden="1" x14ac:dyDescent="0.25">
      <c r="F68" s="70"/>
    </row>
    <row r="69" spans="2:83" x14ac:dyDescent="0.25">
      <c r="C69" s="231" t="s">
        <v>135</v>
      </c>
      <c r="F69" s="70"/>
    </row>
    <row r="70" spans="2:83" ht="14.4" customHeight="1" x14ac:dyDescent="0.25">
      <c r="B70" s="313" t="s">
        <v>170</v>
      </c>
      <c r="C70" s="314"/>
      <c r="E70" s="335" t="s">
        <v>320</v>
      </c>
      <c r="F70" s="336"/>
      <c r="G70" s="336"/>
      <c r="H70" s="336"/>
      <c r="I70" s="205"/>
      <c r="J70" s="205"/>
      <c r="K70" s="205"/>
      <c r="L70" s="205"/>
      <c r="M70" s="205"/>
      <c r="N70" s="205"/>
      <c r="O70" s="205"/>
      <c r="P70" s="205"/>
      <c r="Q70" s="205"/>
      <c r="R70" s="205"/>
      <c r="S70" s="205"/>
      <c r="T70" s="205"/>
      <c r="U70" s="205"/>
      <c r="V70" s="205"/>
      <c r="W70" s="80">
        <v>1990</v>
      </c>
      <c r="X70" s="80">
        <v>1991</v>
      </c>
      <c r="Y70" s="80">
        <v>1992</v>
      </c>
      <c r="Z70" s="80">
        <v>1993</v>
      </c>
      <c r="AA70" s="80">
        <v>1994</v>
      </c>
      <c r="AB70" s="80">
        <v>1995</v>
      </c>
      <c r="AC70" s="80">
        <v>1996</v>
      </c>
      <c r="AD70" s="80">
        <v>1997</v>
      </c>
      <c r="AE70" s="80">
        <v>1998</v>
      </c>
      <c r="AF70" s="80">
        <v>1999</v>
      </c>
      <c r="AG70" s="80">
        <v>2000</v>
      </c>
      <c r="AH70" s="80">
        <v>2001</v>
      </c>
      <c r="AI70" s="80">
        <v>2002</v>
      </c>
      <c r="AJ70" s="80">
        <v>2003</v>
      </c>
      <c r="AK70" s="80">
        <v>2004</v>
      </c>
      <c r="AL70" s="80">
        <v>2005</v>
      </c>
      <c r="AM70" s="80">
        <v>2006</v>
      </c>
      <c r="AN70" s="80">
        <v>2007</v>
      </c>
      <c r="AO70" s="80">
        <v>2008</v>
      </c>
      <c r="AP70" s="80">
        <v>2009</v>
      </c>
      <c r="AQ70" s="80">
        <v>2010</v>
      </c>
      <c r="AR70" s="80">
        <v>2011</v>
      </c>
      <c r="AS70" s="80">
        <v>2012</v>
      </c>
      <c r="AT70" s="80">
        <v>2013</v>
      </c>
      <c r="AU70" s="80">
        <v>2014</v>
      </c>
      <c r="AV70" s="80">
        <v>2015</v>
      </c>
      <c r="AW70" s="80">
        <v>2016</v>
      </c>
      <c r="AX70" s="80">
        <v>2017</v>
      </c>
      <c r="AY70" s="80">
        <v>2018</v>
      </c>
      <c r="AZ70" s="80">
        <v>2019</v>
      </c>
      <c r="BA70" s="80">
        <v>2020</v>
      </c>
      <c r="BB70" s="80">
        <v>2021</v>
      </c>
      <c r="BC70" s="80">
        <v>2022</v>
      </c>
      <c r="BD70" s="80">
        <v>2023</v>
      </c>
      <c r="BE70" s="80">
        <v>2024</v>
      </c>
      <c r="BF70" s="80">
        <v>2025</v>
      </c>
      <c r="BG70" s="80">
        <f t="shared" ref="BG70:CE70" si="28">BF70+1</f>
        <v>2026</v>
      </c>
      <c r="BH70" s="80">
        <f t="shared" si="28"/>
        <v>2027</v>
      </c>
      <c r="BI70" s="80">
        <f t="shared" si="28"/>
        <v>2028</v>
      </c>
      <c r="BJ70" s="80">
        <f t="shared" si="28"/>
        <v>2029</v>
      </c>
      <c r="BK70" s="80">
        <f t="shared" si="28"/>
        <v>2030</v>
      </c>
      <c r="BL70" s="80">
        <f t="shared" si="28"/>
        <v>2031</v>
      </c>
      <c r="BM70" s="80">
        <f t="shared" si="28"/>
        <v>2032</v>
      </c>
      <c r="BN70" s="80">
        <f t="shared" si="28"/>
        <v>2033</v>
      </c>
      <c r="BO70" s="80">
        <f t="shared" si="28"/>
        <v>2034</v>
      </c>
      <c r="BP70" s="80">
        <f t="shared" si="28"/>
        <v>2035</v>
      </c>
      <c r="BQ70" s="80">
        <f t="shared" si="28"/>
        <v>2036</v>
      </c>
      <c r="BR70" s="80">
        <f t="shared" si="28"/>
        <v>2037</v>
      </c>
      <c r="BS70" s="80">
        <f t="shared" si="28"/>
        <v>2038</v>
      </c>
      <c r="BT70" s="80">
        <f t="shared" si="28"/>
        <v>2039</v>
      </c>
      <c r="BU70" s="80">
        <f t="shared" si="28"/>
        <v>2040</v>
      </c>
      <c r="BV70" s="80">
        <f t="shared" si="28"/>
        <v>2041</v>
      </c>
      <c r="BW70" s="80">
        <f t="shared" si="28"/>
        <v>2042</v>
      </c>
      <c r="BX70" s="80">
        <f t="shared" si="28"/>
        <v>2043</v>
      </c>
      <c r="BY70" s="80">
        <f t="shared" si="28"/>
        <v>2044</v>
      </c>
      <c r="BZ70" s="80">
        <f t="shared" si="28"/>
        <v>2045</v>
      </c>
      <c r="CA70" s="80">
        <f t="shared" si="28"/>
        <v>2046</v>
      </c>
      <c r="CB70" s="80">
        <f t="shared" si="28"/>
        <v>2047</v>
      </c>
      <c r="CC70" s="80">
        <f t="shared" si="28"/>
        <v>2048</v>
      </c>
      <c r="CD70" s="80">
        <f t="shared" si="28"/>
        <v>2049</v>
      </c>
      <c r="CE70" s="80">
        <f t="shared" si="28"/>
        <v>2050</v>
      </c>
    </row>
    <row r="71" spans="2:83" s="56" customFormat="1" ht="14.4" customHeight="1" x14ac:dyDescent="0.25">
      <c r="B71" s="308" t="s">
        <v>83</v>
      </c>
      <c r="C71" s="309"/>
      <c r="E71" s="335"/>
      <c r="F71" s="336"/>
      <c r="G71" s="336"/>
      <c r="H71" s="336"/>
      <c r="I71" s="131"/>
      <c r="J71" s="131"/>
      <c r="K71" s="131"/>
      <c r="L71" s="131"/>
      <c r="M71" s="131"/>
      <c r="N71" s="131"/>
      <c r="O71" s="131"/>
      <c r="P71" s="131"/>
      <c r="Q71" s="131"/>
      <c r="R71" s="131"/>
      <c r="S71" s="131"/>
      <c r="T71" s="131"/>
      <c r="U71" s="131"/>
      <c r="V71" s="131"/>
    </row>
    <row r="72" spans="2:83" ht="13.8" customHeight="1" x14ac:dyDescent="0.25">
      <c r="B72" s="310" t="s">
        <v>319</v>
      </c>
      <c r="C72" s="311"/>
      <c r="E72" s="335"/>
      <c r="F72" s="336"/>
      <c r="G72" s="336"/>
      <c r="H72" s="336"/>
    </row>
    <row r="73" spans="2:83" x14ac:dyDescent="0.25">
      <c r="B73" s="306" t="s">
        <v>0</v>
      </c>
      <c r="C73" s="53" t="s">
        <v>6</v>
      </c>
      <c r="E73" s="228">
        <f>'Life&amp;Use'!D26</f>
        <v>10.097999999999999</v>
      </c>
      <c r="F73" s="64"/>
      <c r="G73" s="229"/>
      <c r="H73" s="229"/>
      <c r="I73" s="211"/>
      <c r="J73" s="211"/>
      <c r="K73" s="211"/>
      <c r="L73" s="211"/>
      <c r="M73" s="211"/>
      <c r="N73" s="211"/>
      <c r="O73" s="211"/>
      <c r="P73" s="211"/>
      <c r="Q73" s="211"/>
      <c r="R73" s="211"/>
      <c r="S73" s="211"/>
      <c r="T73" s="211"/>
      <c r="U73" s="211"/>
      <c r="V73" s="211"/>
      <c r="W73" s="52">
        <f>Sales!W73*$E73</f>
        <v>51.863327999999996</v>
      </c>
      <c r="X73" s="52">
        <f>Sales!X73*$E73</f>
        <v>47.177855999999991</v>
      </c>
      <c r="Y73" s="52">
        <f>Sales!Y73*$E73</f>
        <v>42.492383999999994</v>
      </c>
      <c r="Z73" s="52">
        <f>Sales!Z73*$E73</f>
        <v>37.806911999999997</v>
      </c>
      <c r="AA73" s="52">
        <f>Sales!AA73*$E73</f>
        <v>33.777352224000005</v>
      </c>
      <c r="AB73" s="52">
        <f>Sales!AB73*$E73</f>
        <v>30.403704672</v>
      </c>
      <c r="AC73" s="52">
        <f>Sales!AC73*$E73</f>
        <v>27.685969344000004</v>
      </c>
      <c r="AD73" s="52">
        <f>Sales!AD73*$E73</f>
        <v>24.968234016</v>
      </c>
      <c r="AE73" s="52">
        <f>Sales!AE73*$E73</f>
        <v>22.250498687999997</v>
      </c>
      <c r="AF73" s="52">
        <f>Sales!AF73*$E73</f>
        <v>20.877332255999999</v>
      </c>
      <c r="AG73" s="52">
        <f>Sales!AG73*$E73</f>
        <v>18.743503679999996</v>
      </c>
      <c r="AH73" s="52">
        <f>Sales!AH73*$E73</f>
        <v>16.94121264</v>
      </c>
      <c r="AI73" s="52">
        <f>Sales!AI73*$E73</f>
        <v>14.211790559999997</v>
      </c>
      <c r="AJ73" s="52">
        <f>Sales!AJ73*$E73</f>
        <v>12.74286816</v>
      </c>
      <c r="AK73" s="52">
        <f>Sales!AK73*$E73</f>
        <v>11.416405381920001</v>
      </c>
      <c r="AL73" s="52">
        <f>Sales!AL73*$E73</f>
        <v>10.146501905759999</v>
      </c>
      <c r="AM73" s="52">
        <f>Sales!AM73*$E73</f>
        <v>8.8507580515199979</v>
      </c>
      <c r="AN73" s="52">
        <f>Sales!AN73*$E73</f>
        <v>7.5550141972799985</v>
      </c>
      <c r="AO73" s="52">
        <f>Sales!AO73*$E73</f>
        <v>6.259270343039999</v>
      </c>
      <c r="AP73" s="52">
        <f>Sales!AP73*$E73</f>
        <v>5.017094897759999</v>
      </c>
      <c r="AQ73" s="52">
        <f>Sales!AQ73*$E73</f>
        <v>4.1061023467199993</v>
      </c>
      <c r="AR73" s="52">
        <f>Sales!AR73*$E73</f>
        <v>3.2174745767999999</v>
      </c>
      <c r="AS73" s="52">
        <f>Sales!AS73*$E73</f>
        <v>1.9413119563199996</v>
      </c>
      <c r="AT73" s="52">
        <f>Sales!AT73*$E73</f>
        <v>0.76588105967999964</v>
      </c>
      <c r="AU73" s="100">
        <f>Sales!AU73*$E73</f>
        <v>0</v>
      </c>
      <c r="AV73" s="100">
        <f>Sales!AV73*$E73</f>
        <v>0</v>
      </c>
      <c r="AW73" s="100">
        <f>Sales!AW73*$E73</f>
        <v>0</v>
      </c>
      <c r="AX73" s="100">
        <f>Sales!AX73*$E73</f>
        <v>0</v>
      </c>
      <c r="AY73" s="100">
        <f>Sales!AY73*$E73</f>
        <v>0</v>
      </c>
      <c r="AZ73" s="100">
        <f>Sales!AZ73*$E73</f>
        <v>0</v>
      </c>
      <c r="BA73" s="100">
        <f>Sales!BA73*$E73</f>
        <v>0</v>
      </c>
      <c r="BB73" s="100">
        <f>Sales!BB73*$E73</f>
        <v>0</v>
      </c>
      <c r="BC73" s="100">
        <f>Sales!BC73*$E73</f>
        <v>0</v>
      </c>
      <c r="BD73" s="100">
        <f>Sales!BD73*$E73</f>
        <v>0</v>
      </c>
      <c r="BE73" s="100">
        <f>Sales!BE73*$E73</f>
        <v>0</v>
      </c>
      <c r="BF73" s="100">
        <f>Sales!BF73*$E73</f>
        <v>0</v>
      </c>
      <c r="BG73" s="100">
        <f>Sales!BG73*$E73</f>
        <v>0</v>
      </c>
      <c r="BH73" s="100">
        <f>Sales!BH73*$E73</f>
        <v>0</v>
      </c>
      <c r="BI73" s="100">
        <f>Sales!BI73*$E73</f>
        <v>0</v>
      </c>
      <c r="BJ73" s="100">
        <f>Sales!BJ73*$E73</f>
        <v>0</v>
      </c>
      <c r="BK73" s="100">
        <f>Sales!BK73*$E73</f>
        <v>0</v>
      </c>
      <c r="BL73" s="100">
        <f>Sales!BL73*$E73</f>
        <v>0</v>
      </c>
      <c r="BM73" s="100">
        <f>Sales!BM73*$E73</f>
        <v>0</v>
      </c>
      <c r="BN73" s="100">
        <f>Sales!BN73*$E73</f>
        <v>0</v>
      </c>
      <c r="BO73" s="100">
        <f>Sales!BO73*$E73</f>
        <v>0</v>
      </c>
      <c r="BP73" s="100">
        <f>Sales!BP73*$E73</f>
        <v>0</v>
      </c>
      <c r="BQ73" s="100">
        <f>Sales!BQ73*$E73</f>
        <v>0</v>
      </c>
      <c r="BR73" s="100">
        <f>Sales!BR73*$E73</f>
        <v>0</v>
      </c>
      <c r="BS73" s="100">
        <f>Sales!BS73*$E73</f>
        <v>0</v>
      </c>
      <c r="BT73" s="100">
        <f>Sales!BT73*$E73</f>
        <v>0</v>
      </c>
      <c r="BU73" s="100">
        <f>Sales!BU73*$E73</f>
        <v>0</v>
      </c>
      <c r="BV73" s="100">
        <f>Sales!BV73*$E73</f>
        <v>0</v>
      </c>
      <c r="BW73" s="100">
        <f>Sales!BW73*$E73</f>
        <v>0</v>
      </c>
      <c r="BX73" s="100">
        <f>Sales!BX73*$E73</f>
        <v>0</v>
      </c>
      <c r="BY73" s="100">
        <f>Sales!BY73*$E73</f>
        <v>0</v>
      </c>
      <c r="BZ73" s="100">
        <f>Sales!BZ73*$E73</f>
        <v>0</v>
      </c>
      <c r="CA73" s="100">
        <f>Sales!CA73*$E73</f>
        <v>0</v>
      </c>
      <c r="CB73" s="100">
        <f>Sales!CB73*$E73</f>
        <v>0</v>
      </c>
      <c r="CC73" s="100">
        <f>Sales!CC73*$E73</f>
        <v>0</v>
      </c>
      <c r="CD73" s="100">
        <f>Sales!CD73*$E73</f>
        <v>0</v>
      </c>
      <c r="CE73" s="100">
        <f>Sales!CE73*$E73</f>
        <v>0</v>
      </c>
    </row>
    <row r="74" spans="2:83" x14ac:dyDescent="0.25">
      <c r="B74" s="307"/>
      <c r="C74" s="54" t="s">
        <v>7</v>
      </c>
      <c r="E74" s="228">
        <f>'Life&amp;Use'!E26</f>
        <v>10.097999999999999</v>
      </c>
      <c r="F74" s="64"/>
      <c r="G74" s="229"/>
      <c r="H74" s="229"/>
      <c r="I74" s="211"/>
      <c r="J74" s="211"/>
      <c r="K74" s="211"/>
      <c r="L74" s="211"/>
      <c r="M74" s="211"/>
      <c r="N74" s="211"/>
      <c r="O74" s="211"/>
      <c r="P74" s="211"/>
      <c r="Q74" s="211"/>
      <c r="R74" s="211"/>
      <c r="S74" s="211"/>
      <c r="T74" s="211"/>
      <c r="U74" s="211"/>
      <c r="V74" s="211"/>
      <c r="W74" s="52">
        <f>Sales!W74*$E74</f>
        <v>61.395839999999993</v>
      </c>
      <c r="X74" s="52">
        <f>Sales!X74*$E74</f>
        <v>63.011519999999997</v>
      </c>
      <c r="Y74" s="52">
        <f>Sales!Y74*$E74</f>
        <v>66.24288</v>
      </c>
      <c r="Z74" s="52">
        <f>Sales!Z74*$E74</f>
        <v>69.474239999999995</v>
      </c>
      <c r="AA74" s="52">
        <f>Sales!AA74*$E74</f>
        <v>73.049847551999989</v>
      </c>
      <c r="AB74" s="52">
        <f>Sales!AB74*$E74</f>
        <v>76.969702655999995</v>
      </c>
      <c r="AC74" s="52">
        <f>Sales!AC74*$E74</f>
        <v>81.233805311999987</v>
      </c>
      <c r="AD74" s="52">
        <f>Sales!AD74*$E74</f>
        <v>85.497907968000007</v>
      </c>
      <c r="AE74" s="52">
        <f>Sales!AE74*$E74</f>
        <v>89.762010623999998</v>
      </c>
      <c r="AF74" s="52">
        <f>Sales!AF74*$E74</f>
        <v>95.278426847999981</v>
      </c>
      <c r="AG74" s="52">
        <f>Sales!AG74*$E74</f>
        <v>99.298077120000002</v>
      </c>
      <c r="AH74" s="52">
        <f>Sales!AH74*$E74</f>
        <v>102.23269055999999</v>
      </c>
      <c r="AI74" s="52">
        <f>Sales!AI74*$E74</f>
        <v>104.65324848</v>
      </c>
      <c r="AJ74" s="52">
        <f>Sales!AJ74*$E74</f>
        <v>111.10008095999999</v>
      </c>
      <c r="AK74" s="52">
        <f>Sales!AK74*$E74</f>
        <v>114.79930862976575</v>
      </c>
      <c r="AL74" s="52">
        <f>Sales!AL74*$E74</f>
        <v>113.92763660929727</v>
      </c>
      <c r="AM74" s="52">
        <f>Sales!AM74*$E74</f>
        <v>106.69381433859456</v>
      </c>
      <c r="AN74" s="52">
        <f>Sales!AN74*$E74</f>
        <v>99.459992067891832</v>
      </c>
      <c r="AO74" s="52">
        <f>Sales!AO74*$E74</f>
        <v>92.226169797189101</v>
      </c>
      <c r="AP74" s="52">
        <f>Sales!AP74*$E74</f>
        <v>73.142891447091827</v>
      </c>
      <c r="AQ74" s="52">
        <f>Sales!AQ74*$E74</f>
        <v>43.792030653148792</v>
      </c>
      <c r="AR74" s="52">
        <f>Sales!AR74*$E74</f>
        <v>16.862849197919996</v>
      </c>
      <c r="AS74" s="52">
        <f>Sales!AS74*$E74</f>
        <v>2.7927968587199987</v>
      </c>
      <c r="AT74" s="52">
        <f>Sales!AT74*$E74</f>
        <v>1.4016010535999999</v>
      </c>
      <c r="AU74" s="100">
        <f>Sales!AU74*$E74</f>
        <v>0</v>
      </c>
      <c r="AV74" s="100">
        <f>Sales!AV74*$E74</f>
        <v>0</v>
      </c>
      <c r="AW74" s="100">
        <f>Sales!AW74*$E74</f>
        <v>0</v>
      </c>
      <c r="AX74" s="100">
        <f>Sales!AX74*$E74</f>
        <v>0</v>
      </c>
      <c r="AY74" s="100">
        <f>Sales!AY74*$E74</f>
        <v>0</v>
      </c>
      <c r="AZ74" s="100">
        <f>Sales!AZ74*$E74</f>
        <v>0</v>
      </c>
      <c r="BA74" s="100">
        <f>Sales!BA74*$E74</f>
        <v>0</v>
      </c>
      <c r="BB74" s="100">
        <f>Sales!BB74*$E74</f>
        <v>0</v>
      </c>
      <c r="BC74" s="100">
        <f>Sales!BC74*$E74</f>
        <v>0</v>
      </c>
      <c r="BD74" s="100">
        <f>Sales!BD74*$E74</f>
        <v>0</v>
      </c>
      <c r="BE74" s="100">
        <f>Sales!BE74*$E74</f>
        <v>0</v>
      </c>
      <c r="BF74" s="100">
        <f>Sales!BF74*$E74</f>
        <v>0</v>
      </c>
      <c r="BG74" s="100">
        <f>Sales!BG74*$E74</f>
        <v>0</v>
      </c>
      <c r="BH74" s="100">
        <f>Sales!BH74*$E74</f>
        <v>0</v>
      </c>
      <c r="BI74" s="100">
        <f>Sales!BI74*$E74</f>
        <v>0</v>
      </c>
      <c r="BJ74" s="100">
        <f>Sales!BJ74*$E74</f>
        <v>0</v>
      </c>
      <c r="BK74" s="100">
        <f>Sales!BK74*$E74</f>
        <v>0</v>
      </c>
      <c r="BL74" s="100">
        <f>Sales!BL74*$E74</f>
        <v>0</v>
      </c>
      <c r="BM74" s="100">
        <f>Sales!BM74*$E74</f>
        <v>0</v>
      </c>
      <c r="BN74" s="100">
        <f>Sales!BN74*$E74</f>
        <v>0</v>
      </c>
      <c r="BO74" s="100">
        <f>Sales!BO74*$E74</f>
        <v>0</v>
      </c>
      <c r="BP74" s="100">
        <f>Sales!BP74*$E74</f>
        <v>0</v>
      </c>
      <c r="BQ74" s="100">
        <f>Sales!BQ74*$E74</f>
        <v>0</v>
      </c>
      <c r="BR74" s="100">
        <f>Sales!BR74*$E74</f>
        <v>0</v>
      </c>
      <c r="BS74" s="100">
        <f>Sales!BS74*$E74</f>
        <v>0</v>
      </c>
      <c r="BT74" s="100">
        <f>Sales!BT74*$E74</f>
        <v>0</v>
      </c>
      <c r="BU74" s="100">
        <f>Sales!BU74*$E74</f>
        <v>0</v>
      </c>
      <c r="BV74" s="100">
        <f>Sales!BV74*$E74</f>
        <v>0</v>
      </c>
      <c r="BW74" s="100">
        <f>Sales!BW74*$E74</f>
        <v>0</v>
      </c>
      <c r="BX74" s="100">
        <f>Sales!BX74*$E74</f>
        <v>0</v>
      </c>
      <c r="BY74" s="100">
        <f>Sales!BY74*$E74</f>
        <v>0</v>
      </c>
      <c r="BZ74" s="100">
        <f>Sales!BZ74*$E74</f>
        <v>0</v>
      </c>
      <c r="CA74" s="100">
        <f>Sales!CA74*$E74</f>
        <v>0</v>
      </c>
      <c r="CB74" s="100">
        <f>Sales!CB74*$E74</f>
        <v>0</v>
      </c>
      <c r="CC74" s="100">
        <f>Sales!CC74*$E74</f>
        <v>0</v>
      </c>
      <c r="CD74" s="100">
        <f>Sales!CD74*$E74</f>
        <v>0</v>
      </c>
      <c r="CE74" s="100">
        <f>Sales!CE74*$E74</f>
        <v>0</v>
      </c>
    </row>
    <row r="75" spans="2:83" x14ac:dyDescent="0.25">
      <c r="B75" s="307"/>
      <c r="C75" s="54" t="s">
        <v>8</v>
      </c>
      <c r="E75" s="228">
        <f>'Life&amp;Use'!F26</f>
        <v>10.097999999999999</v>
      </c>
      <c r="F75" s="64"/>
      <c r="G75" s="229"/>
      <c r="H75" s="229"/>
      <c r="I75" s="211"/>
      <c r="J75" s="211"/>
      <c r="K75" s="211"/>
      <c r="L75" s="211"/>
      <c r="M75" s="211"/>
      <c r="N75" s="211"/>
      <c r="O75" s="211"/>
      <c r="P75" s="211"/>
      <c r="Q75" s="211"/>
      <c r="R75" s="211"/>
      <c r="S75" s="211"/>
      <c r="T75" s="211"/>
      <c r="U75" s="211"/>
      <c r="V75" s="211"/>
      <c r="W75" s="52">
        <f>Sales!W75*$E75</f>
        <v>46.016367883199997</v>
      </c>
      <c r="X75" s="52">
        <f>Sales!X75*$E75</f>
        <v>46.814037177599999</v>
      </c>
      <c r="Y75" s="52">
        <f>Sales!Y75*$E75</f>
        <v>48.409375766399997</v>
      </c>
      <c r="Z75" s="52">
        <f>Sales!Z75*$E75</f>
        <v>50.004714355199994</v>
      </c>
      <c r="AA75" s="52">
        <f>Sales!AA75*$E75</f>
        <v>51.675332860799998</v>
      </c>
      <c r="AB75" s="52">
        <f>Sales!AB75*$E75</f>
        <v>53.421231283199987</v>
      </c>
      <c r="AC75" s="52">
        <f>Sales!AC75*$E75</f>
        <v>55.24240962239999</v>
      </c>
      <c r="AD75" s="52">
        <f>Sales!AD75*$E75</f>
        <v>57.063587961600007</v>
      </c>
      <c r="AE75" s="52">
        <f>Sales!AE75*$E75</f>
        <v>58.884766300799996</v>
      </c>
      <c r="AF75" s="52">
        <f>Sales!AF75*$E75</f>
        <v>61.583695113599994</v>
      </c>
      <c r="AG75" s="52">
        <f>Sales!AG75*$E75</f>
        <v>64.319143679999982</v>
      </c>
      <c r="AH75" s="52">
        <f>Sales!AH75*$E75</f>
        <v>66.982861439999994</v>
      </c>
      <c r="AI75" s="52">
        <f>Sales!AI75*$E75</f>
        <v>66.670227359999984</v>
      </c>
      <c r="AJ75" s="52">
        <f>Sales!AJ75*$E75</f>
        <v>68.087178719999997</v>
      </c>
      <c r="AK75" s="52">
        <f>Sales!AK75*$E75</f>
        <v>71.239318105823997</v>
      </c>
      <c r="AL75" s="52">
        <f>Sales!AL75*$E75</f>
        <v>78.153516077471991</v>
      </c>
      <c r="AM75" s="52">
        <f>Sales!AM75*$E75</f>
        <v>84.965066074943977</v>
      </c>
      <c r="AN75" s="52">
        <f>Sales!AN75*$E75</f>
        <v>91.776616072415976</v>
      </c>
      <c r="AO75" s="52">
        <f>Sales!AO75*$E75</f>
        <v>98.58816606988799</v>
      </c>
      <c r="AP75" s="52">
        <f>Sales!AP75*$E75</f>
        <v>113.27474967177598</v>
      </c>
      <c r="AQ75" s="52">
        <f>Sales!AQ75*$E75</f>
        <v>139.91751127728</v>
      </c>
      <c r="AR75" s="52">
        <f>Sales!AR75*$E75</f>
        <v>164.24129658815997</v>
      </c>
      <c r="AS75" s="52">
        <f>Sales!AS75*$E75</f>
        <v>168.51002762879997</v>
      </c>
      <c r="AT75" s="52">
        <f>Sales!AT75*$E75</f>
        <v>158.552064</v>
      </c>
      <c r="AU75" s="100">
        <f>Sales!AU75*$E75</f>
        <v>0</v>
      </c>
      <c r="AV75" s="100">
        <f>Sales!AV75*$E75</f>
        <v>0</v>
      </c>
      <c r="AW75" s="100">
        <f>Sales!AW75*$E75</f>
        <v>0</v>
      </c>
      <c r="AX75" s="100">
        <f>Sales!AX75*$E75</f>
        <v>0</v>
      </c>
      <c r="AY75" s="100">
        <f>Sales!AY75*$E75</f>
        <v>0</v>
      </c>
      <c r="AZ75" s="100">
        <f>Sales!AZ75*$E75</f>
        <v>0</v>
      </c>
      <c r="BA75" s="100">
        <f>Sales!BA75*$E75</f>
        <v>0</v>
      </c>
      <c r="BB75" s="100">
        <f>Sales!BB75*$E75</f>
        <v>0</v>
      </c>
      <c r="BC75" s="100">
        <f>Sales!BC75*$E75</f>
        <v>0</v>
      </c>
      <c r="BD75" s="100">
        <f>Sales!BD75*$E75</f>
        <v>0</v>
      </c>
      <c r="BE75" s="100">
        <f>Sales!BE75*$E75</f>
        <v>0</v>
      </c>
      <c r="BF75" s="100">
        <f>Sales!BF75*$E75</f>
        <v>0</v>
      </c>
      <c r="BG75" s="100">
        <f>Sales!BG75*$E75</f>
        <v>0</v>
      </c>
      <c r="BH75" s="100">
        <f>Sales!BH75*$E75</f>
        <v>0</v>
      </c>
      <c r="BI75" s="100">
        <f>Sales!BI75*$E75</f>
        <v>0</v>
      </c>
      <c r="BJ75" s="100">
        <f>Sales!BJ75*$E75</f>
        <v>0</v>
      </c>
      <c r="BK75" s="100">
        <f>Sales!BK75*$E75</f>
        <v>0</v>
      </c>
      <c r="BL75" s="100">
        <f>Sales!BL75*$E75</f>
        <v>0</v>
      </c>
      <c r="BM75" s="100">
        <f>Sales!BM75*$E75</f>
        <v>0</v>
      </c>
      <c r="BN75" s="100">
        <f>Sales!BN75*$E75</f>
        <v>0</v>
      </c>
      <c r="BO75" s="100">
        <f>Sales!BO75*$E75</f>
        <v>0</v>
      </c>
      <c r="BP75" s="100">
        <f>Sales!BP75*$E75</f>
        <v>0</v>
      </c>
      <c r="BQ75" s="100">
        <f>Sales!BQ75*$E75</f>
        <v>0</v>
      </c>
      <c r="BR75" s="100">
        <f>Sales!BR75*$E75</f>
        <v>0</v>
      </c>
      <c r="BS75" s="100">
        <f>Sales!BS75*$E75</f>
        <v>0</v>
      </c>
      <c r="BT75" s="100">
        <f>Sales!BT75*$E75</f>
        <v>0</v>
      </c>
      <c r="BU75" s="100">
        <f>Sales!BU75*$E75</f>
        <v>0</v>
      </c>
      <c r="BV75" s="100">
        <f>Sales!BV75*$E75</f>
        <v>0</v>
      </c>
      <c r="BW75" s="100">
        <f>Sales!BW75*$E75</f>
        <v>0</v>
      </c>
      <c r="BX75" s="100">
        <f>Sales!BX75*$E75</f>
        <v>0</v>
      </c>
      <c r="BY75" s="100">
        <f>Sales!BY75*$E75</f>
        <v>0</v>
      </c>
      <c r="BZ75" s="100">
        <f>Sales!BZ75*$E75</f>
        <v>0</v>
      </c>
      <c r="CA75" s="100">
        <f>Sales!CA75*$E75</f>
        <v>0</v>
      </c>
      <c r="CB75" s="100">
        <f>Sales!CB75*$E75</f>
        <v>0</v>
      </c>
      <c r="CC75" s="100">
        <f>Sales!CC75*$E75</f>
        <v>0</v>
      </c>
      <c r="CD75" s="100">
        <f>Sales!CD75*$E75</f>
        <v>0</v>
      </c>
      <c r="CE75" s="100">
        <f>Sales!CE75*$E75</f>
        <v>0</v>
      </c>
    </row>
    <row r="76" spans="2:83" ht="12" customHeight="1" x14ac:dyDescent="0.25">
      <c r="B76" s="307"/>
      <c r="C76" s="54" t="s">
        <v>9</v>
      </c>
      <c r="E76" s="228">
        <f>'Life&amp;Use'!G26</f>
        <v>9.5039999999999996</v>
      </c>
      <c r="F76" s="64"/>
      <c r="G76" s="229"/>
      <c r="H76" s="229"/>
      <c r="I76" s="211"/>
      <c r="J76" s="211"/>
      <c r="K76" s="211"/>
      <c r="L76" s="211"/>
      <c r="M76" s="211"/>
      <c r="N76" s="211"/>
      <c r="O76" s="211"/>
      <c r="P76" s="211"/>
      <c r="Q76" s="211"/>
      <c r="R76" s="211"/>
      <c r="S76" s="211"/>
      <c r="T76" s="211"/>
      <c r="U76" s="211"/>
      <c r="V76" s="211"/>
      <c r="W76" s="52">
        <f>Sales!W76*$E76</f>
        <v>0</v>
      </c>
      <c r="X76" s="52">
        <f>Sales!X76*$E76</f>
        <v>0</v>
      </c>
      <c r="Y76" s="52">
        <f>Sales!Y76*$E76</f>
        <v>0</v>
      </c>
      <c r="Z76" s="52">
        <f>Sales!Z76*$E76</f>
        <v>0</v>
      </c>
      <c r="AA76" s="52">
        <f>Sales!AA76*$E76</f>
        <v>0</v>
      </c>
      <c r="AB76" s="52">
        <f>Sales!AB76*$E76</f>
        <v>0</v>
      </c>
      <c r="AC76" s="52">
        <f>Sales!AC76*$E76</f>
        <v>0</v>
      </c>
      <c r="AD76" s="52">
        <f>Sales!AD76*$E76</f>
        <v>0</v>
      </c>
      <c r="AE76" s="52">
        <f>Sales!AE76*$E76</f>
        <v>0</v>
      </c>
      <c r="AF76" s="52">
        <f>Sales!AF76*$E76</f>
        <v>0</v>
      </c>
      <c r="AG76" s="52">
        <f>Sales!AG76*$E76</f>
        <v>0</v>
      </c>
      <c r="AH76" s="52">
        <f>Sales!AH76*$E76</f>
        <v>0</v>
      </c>
      <c r="AI76" s="52">
        <f>Sales!AI76*$E76</f>
        <v>2.4325171200000004</v>
      </c>
      <c r="AJ76" s="52">
        <f>Sales!AJ76*$E76</f>
        <v>5.5075046399999996</v>
      </c>
      <c r="AK76" s="52">
        <f>Sales!AK76*$E76</f>
        <v>10.195330945535998</v>
      </c>
      <c r="AL76" s="52">
        <f>Sales!AL76*$E76</f>
        <v>14.063478916607997</v>
      </c>
      <c r="AM76" s="52">
        <f>Sales!AM76*$E76</f>
        <v>18.901995273215999</v>
      </c>
      <c r="AN76" s="52">
        <f>Sales!AN76*$E76</f>
        <v>23.740511629823995</v>
      </c>
      <c r="AO76" s="52">
        <f>Sales!AO76*$E76</f>
        <v>28.579027986431999</v>
      </c>
      <c r="AP76" s="52">
        <f>Sales!AP76*$E76</f>
        <v>34.631599647743997</v>
      </c>
      <c r="AQ76" s="52">
        <f>Sales!AQ76*$E76</f>
        <v>41.504588421119998</v>
      </c>
      <c r="AR76" s="52">
        <f>Sales!AR76*$E76</f>
        <v>45.931956364799994</v>
      </c>
      <c r="AS76" s="52">
        <f>Sales!AS76*$E76</f>
        <v>49.162798586879987</v>
      </c>
      <c r="AT76" s="52">
        <f>Sales!AT76*$E76</f>
        <v>46.002945891819309</v>
      </c>
      <c r="AU76" s="100">
        <f>Sales!AU76*$E76</f>
        <v>0</v>
      </c>
      <c r="AV76" s="100">
        <f>Sales!AV76*$E76</f>
        <v>0</v>
      </c>
      <c r="AW76" s="100">
        <f>Sales!AW76*$E76</f>
        <v>0</v>
      </c>
      <c r="AX76" s="100">
        <f>Sales!AX76*$E76</f>
        <v>0</v>
      </c>
      <c r="AY76" s="100">
        <f>Sales!AY76*$E76</f>
        <v>0</v>
      </c>
      <c r="AZ76" s="100">
        <f>Sales!AZ76*$E76</f>
        <v>0</v>
      </c>
      <c r="BA76" s="100">
        <f>Sales!BA76*$E76</f>
        <v>0</v>
      </c>
      <c r="BB76" s="100">
        <f>Sales!BB76*$E76</f>
        <v>0</v>
      </c>
      <c r="BC76" s="100">
        <f>Sales!BC76*$E76</f>
        <v>0</v>
      </c>
      <c r="BD76" s="100">
        <f>Sales!BD76*$E76</f>
        <v>0</v>
      </c>
      <c r="BE76" s="100">
        <f>Sales!BE76*$E76</f>
        <v>0</v>
      </c>
      <c r="BF76" s="100">
        <f>Sales!BF76*$E76</f>
        <v>0</v>
      </c>
      <c r="BG76" s="100">
        <f>Sales!BG76*$E76</f>
        <v>0</v>
      </c>
      <c r="BH76" s="100">
        <f>Sales!BH76*$E76</f>
        <v>0</v>
      </c>
      <c r="BI76" s="100">
        <f>Sales!BI76*$E76</f>
        <v>0</v>
      </c>
      <c r="BJ76" s="100">
        <f>Sales!BJ76*$E76</f>
        <v>0</v>
      </c>
      <c r="BK76" s="100">
        <f>Sales!BK76*$E76</f>
        <v>0</v>
      </c>
      <c r="BL76" s="100">
        <f>Sales!BL76*$E76</f>
        <v>0</v>
      </c>
      <c r="BM76" s="100">
        <f>Sales!BM76*$E76</f>
        <v>0</v>
      </c>
      <c r="BN76" s="100">
        <f>Sales!BN76*$E76</f>
        <v>0</v>
      </c>
      <c r="BO76" s="100">
        <f>Sales!BO76*$E76</f>
        <v>0</v>
      </c>
      <c r="BP76" s="100">
        <f>Sales!BP76*$E76</f>
        <v>0</v>
      </c>
      <c r="BQ76" s="100">
        <f>Sales!BQ76*$E76</f>
        <v>0</v>
      </c>
      <c r="BR76" s="100">
        <f>Sales!BR76*$E76</f>
        <v>0</v>
      </c>
      <c r="BS76" s="100">
        <f>Sales!BS76*$E76</f>
        <v>0</v>
      </c>
      <c r="BT76" s="100">
        <f>Sales!BT76*$E76</f>
        <v>0</v>
      </c>
      <c r="BU76" s="100">
        <f>Sales!BU76*$E76</f>
        <v>0</v>
      </c>
      <c r="BV76" s="100">
        <f>Sales!BV76*$E76</f>
        <v>0</v>
      </c>
      <c r="BW76" s="100">
        <f>Sales!BW76*$E76</f>
        <v>0</v>
      </c>
      <c r="BX76" s="100">
        <f>Sales!BX76*$E76</f>
        <v>0</v>
      </c>
      <c r="BY76" s="100">
        <f>Sales!BY76*$E76</f>
        <v>0</v>
      </c>
      <c r="BZ76" s="100">
        <f>Sales!BZ76*$E76</f>
        <v>0</v>
      </c>
      <c r="CA76" s="100">
        <f>Sales!CA76*$E76</f>
        <v>0</v>
      </c>
      <c r="CB76" s="100">
        <f>Sales!CB76*$E76</f>
        <v>0</v>
      </c>
      <c r="CC76" s="100">
        <f>Sales!CC76*$E76</f>
        <v>0</v>
      </c>
      <c r="CD76" s="100">
        <f>Sales!CD76*$E76</f>
        <v>0</v>
      </c>
      <c r="CE76" s="100">
        <f>Sales!CE76*$E76</f>
        <v>0</v>
      </c>
    </row>
    <row r="77" spans="2:83" ht="24" x14ac:dyDescent="0.25">
      <c r="B77" s="307"/>
      <c r="C77" s="54" t="s">
        <v>10</v>
      </c>
      <c r="E77" s="228">
        <f>'Life&amp;Use'!H26</f>
        <v>9.5039999999999996</v>
      </c>
      <c r="F77" s="64"/>
      <c r="G77" s="229"/>
      <c r="H77" s="229"/>
      <c r="I77" s="211"/>
      <c r="J77" s="211"/>
      <c r="K77" s="211"/>
      <c r="L77" s="211"/>
      <c r="M77" s="211"/>
      <c r="N77" s="211"/>
      <c r="O77" s="211"/>
      <c r="P77" s="211"/>
      <c r="Q77" s="211"/>
      <c r="R77" s="211"/>
      <c r="S77" s="211"/>
      <c r="T77" s="211"/>
      <c r="U77" s="211"/>
      <c r="V77" s="211"/>
      <c r="W77" s="52">
        <f>Sales!W77*$E77</f>
        <v>13.837823999999999</v>
      </c>
      <c r="X77" s="52">
        <f>Sales!X77*$E77</f>
        <v>14.141952</v>
      </c>
      <c r="Y77" s="52">
        <f>Sales!Y77*$E77</f>
        <v>14.750207999999999</v>
      </c>
      <c r="Z77" s="52">
        <f>Sales!Z77*$E77</f>
        <v>15.358464</v>
      </c>
      <c r="AA77" s="52">
        <f>Sales!AA77*$E77</f>
        <v>16.051825151999999</v>
      </c>
      <c r="AB77" s="52">
        <f>Sales!AB77*$E77</f>
        <v>16.830291456000001</v>
      </c>
      <c r="AC77" s="52">
        <f>Sales!AC77*$E77</f>
        <v>17.693862912</v>
      </c>
      <c r="AD77" s="52">
        <f>Sales!AD77*$E77</f>
        <v>18.557434367999999</v>
      </c>
      <c r="AE77" s="52">
        <f>Sales!AE77*$E77</f>
        <v>19.421005823999998</v>
      </c>
      <c r="AF77" s="52">
        <f>Sales!AF77*$E77</f>
        <v>20.461782527999997</v>
      </c>
      <c r="AG77" s="52">
        <f>Sales!AG77*$E77</f>
        <v>21.757063680000005</v>
      </c>
      <c r="AH77" s="52">
        <f>Sales!AH77*$E77</f>
        <v>22.579223039999999</v>
      </c>
      <c r="AI77" s="52">
        <f>Sales!AI77*$E77</f>
        <v>23.25894912</v>
      </c>
      <c r="AJ77" s="52">
        <f>Sales!AJ77*$E77</f>
        <v>23.865684480000002</v>
      </c>
      <c r="AK77" s="52">
        <f>Sales!AK77*$E77</f>
        <v>24.425361861119999</v>
      </c>
      <c r="AL77" s="52">
        <f>Sales!AL77*$E77</f>
        <v>24.430087503360003</v>
      </c>
      <c r="AM77" s="52">
        <f>Sales!AM77*$E77</f>
        <v>23.733119646720006</v>
      </c>
      <c r="AN77" s="52">
        <f>Sales!AN77*$E77</f>
        <v>23.036151790080002</v>
      </c>
      <c r="AO77" s="52">
        <f>Sales!AO77*$E77</f>
        <v>22.339183933440001</v>
      </c>
      <c r="AP77" s="52">
        <f>Sales!AP77*$E77</f>
        <v>20.801846545919993</v>
      </c>
      <c r="AQ77" s="52">
        <f>Sales!AQ77*$E77</f>
        <v>19.2073584384</v>
      </c>
      <c r="AR77" s="52">
        <f>Sales!AR77*$E77</f>
        <v>16.132334676479999</v>
      </c>
      <c r="AS77" s="52">
        <f>Sales!AS77*$E77</f>
        <v>13.792554800640003</v>
      </c>
      <c r="AT77" s="52">
        <f>Sales!AT77*$E77</f>
        <v>11.742248263680002</v>
      </c>
      <c r="AU77" s="100">
        <f>Sales!AU77*$E77</f>
        <v>0</v>
      </c>
      <c r="AV77" s="100">
        <f>Sales!AV77*$E77</f>
        <v>0</v>
      </c>
      <c r="AW77" s="100">
        <f>Sales!AW77*$E77</f>
        <v>0</v>
      </c>
      <c r="AX77" s="100">
        <f>Sales!AX77*$E77</f>
        <v>0</v>
      </c>
      <c r="AY77" s="100">
        <f>Sales!AY77*$E77</f>
        <v>0</v>
      </c>
      <c r="AZ77" s="100">
        <f>Sales!AZ77*$E77</f>
        <v>0</v>
      </c>
      <c r="BA77" s="100">
        <f>Sales!BA77*$E77</f>
        <v>0</v>
      </c>
      <c r="BB77" s="100">
        <f>Sales!BB77*$E77</f>
        <v>0</v>
      </c>
      <c r="BC77" s="100">
        <f>Sales!BC77*$E77</f>
        <v>0</v>
      </c>
      <c r="BD77" s="100">
        <f>Sales!BD77*$E77</f>
        <v>0</v>
      </c>
      <c r="BE77" s="100">
        <f>Sales!BE77*$E77</f>
        <v>0</v>
      </c>
      <c r="BF77" s="100">
        <f>Sales!BF77*$E77</f>
        <v>0</v>
      </c>
      <c r="BG77" s="100">
        <f>Sales!BG77*$E77</f>
        <v>0</v>
      </c>
      <c r="BH77" s="100">
        <f>Sales!BH77*$E77</f>
        <v>0</v>
      </c>
      <c r="BI77" s="100">
        <f>Sales!BI77*$E77</f>
        <v>0</v>
      </c>
      <c r="BJ77" s="100">
        <f>Sales!BJ77*$E77</f>
        <v>0</v>
      </c>
      <c r="BK77" s="100">
        <f>Sales!BK77*$E77</f>
        <v>0</v>
      </c>
      <c r="BL77" s="100">
        <f>Sales!BL77*$E77</f>
        <v>0</v>
      </c>
      <c r="BM77" s="100">
        <f>Sales!BM77*$E77</f>
        <v>0</v>
      </c>
      <c r="BN77" s="100">
        <f>Sales!BN77*$E77</f>
        <v>0</v>
      </c>
      <c r="BO77" s="100">
        <f>Sales!BO77*$E77</f>
        <v>0</v>
      </c>
      <c r="BP77" s="100">
        <f>Sales!BP77*$E77</f>
        <v>0</v>
      </c>
      <c r="BQ77" s="100">
        <f>Sales!BQ77*$E77</f>
        <v>0</v>
      </c>
      <c r="BR77" s="100">
        <f>Sales!BR77*$E77</f>
        <v>0</v>
      </c>
      <c r="BS77" s="100">
        <f>Sales!BS77*$E77</f>
        <v>0</v>
      </c>
      <c r="BT77" s="100">
        <f>Sales!BT77*$E77</f>
        <v>0</v>
      </c>
      <c r="BU77" s="100">
        <f>Sales!BU77*$E77</f>
        <v>0</v>
      </c>
      <c r="BV77" s="100">
        <f>Sales!BV77*$E77</f>
        <v>0</v>
      </c>
      <c r="BW77" s="100">
        <f>Sales!BW77*$E77</f>
        <v>0</v>
      </c>
      <c r="BX77" s="100">
        <f>Sales!BX77*$E77</f>
        <v>0</v>
      </c>
      <c r="BY77" s="100">
        <f>Sales!BY77*$E77</f>
        <v>0</v>
      </c>
      <c r="BZ77" s="100">
        <f>Sales!BZ77*$E77</f>
        <v>0</v>
      </c>
      <c r="CA77" s="100">
        <f>Sales!CA77*$E77</f>
        <v>0</v>
      </c>
      <c r="CB77" s="100">
        <f>Sales!CB77*$E77</f>
        <v>0</v>
      </c>
      <c r="CC77" s="100">
        <f>Sales!CC77*$E77</f>
        <v>0</v>
      </c>
      <c r="CD77" s="100">
        <f>Sales!CD77*$E77</f>
        <v>0</v>
      </c>
      <c r="CE77" s="100">
        <f>Sales!CE77*$E77</f>
        <v>0</v>
      </c>
    </row>
    <row r="78" spans="2:83" x14ac:dyDescent="0.25">
      <c r="B78" s="307"/>
      <c r="C78" s="3" t="s">
        <v>75</v>
      </c>
      <c r="E78" s="228"/>
      <c r="F78" s="64"/>
      <c r="G78" s="229"/>
      <c r="H78" s="229"/>
      <c r="I78" s="20"/>
      <c r="J78" s="20"/>
      <c r="K78" s="20"/>
      <c r="L78" s="20"/>
      <c r="M78" s="20"/>
      <c r="N78" s="20"/>
      <c r="O78" s="20"/>
      <c r="P78" s="20"/>
      <c r="Q78" s="20"/>
      <c r="R78" s="20"/>
      <c r="S78" s="20"/>
      <c r="T78" s="20"/>
      <c r="U78" s="20"/>
      <c r="V78" s="20"/>
      <c r="W78" s="6">
        <f>SUM(W73:W77)</f>
        <v>173.11335988319999</v>
      </c>
      <c r="X78" s="6">
        <f t="shared" ref="X78:CE78" si="29">SUM(X73:X77)</f>
        <v>171.14536517759998</v>
      </c>
      <c r="Y78" s="6">
        <f t="shared" si="29"/>
        <v>171.89484776639998</v>
      </c>
      <c r="Z78" s="6">
        <f t="shared" si="29"/>
        <v>172.64433035519997</v>
      </c>
      <c r="AA78" s="6">
        <f t="shared" si="29"/>
        <v>174.55435778879996</v>
      </c>
      <c r="AB78" s="6">
        <f t="shared" si="29"/>
        <v>177.62493006719998</v>
      </c>
      <c r="AC78" s="6">
        <f t="shared" si="29"/>
        <v>181.85604719039998</v>
      </c>
      <c r="AD78" s="6">
        <f t="shared" si="29"/>
        <v>186.08716431360003</v>
      </c>
      <c r="AE78" s="6">
        <f t="shared" si="29"/>
        <v>190.31828143679999</v>
      </c>
      <c r="AF78" s="6">
        <f t="shared" si="29"/>
        <v>198.20123674559997</v>
      </c>
      <c r="AG78" s="6">
        <f t="shared" si="29"/>
        <v>204.11778816</v>
      </c>
      <c r="AH78" s="6">
        <f t="shared" si="29"/>
        <v>208.73598767999999</v>
      </c>
      <c r="AI78" s="6">
        <f t="shared" si="29"/>
        <v>211.22673263999999</v>
      </c>
      <c r="AJ78" s="6">
        <f t="shared" si="29"/>
        <v>221.30331695999999</v>
      </c>
      <c r="AK78" s="6">
        <f t="shared" si="29"/>
        <v>232.07572492416574</v>
      </c>
      <c r="AL78" s="6">
        <f t="shared" si="29"/>
        <v>240.72122101249727</v>
      </c>
      <c r="AM78" s="6">
        <f t="shared" si="29"/>
        <v>243.14475338499454</v>
      </c>
      <c r="AN78" s="6">
        <f t="shared" si="29"/>
        <v>245.56828575749179</v>
      </c>
      <c r="AO78" s="6">
        <f t="shared" si="29"/>
        <v>247.9918181299891</v>
      </c>
      <c r="AP78" s="6">
        <f t="shared" si="29"/>
        <v>246.86818221029182</v>
      </c>
      <c r="AQ78" s="6">
        <f t="shared" si="29"/>
        <v>248.5275911366688</v>
      </c>
      <c r="AR78" s="6">
        <f t="shared" si="29"/>
        <v>246.38591140415997</v>
      </c>
      <c r="AS78" s="6">
        <f t="shared" si="29"/>
        <v>236.19948983135998</v>
      </c>
      <c r="AT78" s="6">
        <f t="shared" si="29"/>
        <v>218.46474026877931</v>
      </c>
      <c r="AU78" s="26">
        <f t="shared" si="29"/>
        <v>0</v>
      </c>
      <c r="AV78" s="26">
        <f t="shared" si="29"/>
        <v>0</v>
      </c>
      <c r="AW78" s="26">
        <f t="shared" si="29"/>
        <v>0</v>
      </c>
      <c r="AX78" s="26">
        <f t="shared" si="29"/>
        <v>0</v>
      </c>
      <c r="AY78" s="26">
        <f t="shared" si="29"/>
        <v>0</v>
      </c>
      <c r="AZ78" s="26">
        <f t="shared" si="29"/>
        <v>0</v>
      </c>
      <c r="BA78" s="26">
        <f t="shared" si="29"/>
        <v>0</v>
      </c>
      <c r="BB78" s="26">
        <f t="shared" si="29"/>
        <v>0</v>
      </c>
      <c r="BC78" s="26">
        <f t="shared" si="29"/>
        <v>0</v>
      </c>
      <c r="BD78" s="26">
        <f t="shared" si="29"/>
        <v>0</v>
      </c>
      <c r="BE78" s="26">
        <f t="shared" si="29"/>
        <v>0</v>
      </c>
      <c r="BF78" s="26">
        <f t="shared" si="29"/>
        <v>0</v>
      </c>
      <c r="BG78" s="26">
        <f t="shared" si="29"/>
        <v>0</v>
      </c>
      <c r="BH78" s="26">
        <f t="shared" si="29"/>
        <v>0</v>
      </c>
      <c r="BI78" s="26">
        <f t="shared" si="29"/>
        <v>0</v>
      </c>
      <c r="BJ78" s="26">
        <f t="shared" si="29"/>
        <v>0</v>
      </c>
      <c r="BK78" s="26">
        <f t="shared" si="29"/>
        <v>0</v>
      </c>
      <c r="BL78" s="26">
        <f t="shared" si="29"/>
        <v>0</v>
      </c>
      <c r="BM78" s="26">
        <f t="shared" si="29"/>
        <v>0</v>
      </c>
      <c r="BN78" s="26">
        <f t="shared" si="29"/>
        <v>0</v>
      </c>
      <c r="BO78" s="26">
        <f t="shared" si="29"/>
        <v>0</v>
      </c>
      <c r="BP78" s="26">
        <f t="shared" si="29"/>
        <v>0</v>
      </c>
      <c r="BQ78" s="26">
        <f t="shared" si="29"/>
        <v>0</v>
      </c>
      <c r="BR78" s="26">
        <f t="shared" si="29"/>
        <v>0</v>
      </c>
      <c r="BS78" s="26">
        <f t="shared" si="29"/>
        <v>0</v>
      </c>
      <c r="BT78" s="26">
        <f t="shared" si="29"/>
        <v>0</v>
      </c>
      <c r="BU78" s="26">
        <f t="shared" si="29"/>
        <v>0</v>
      </c>
      <c r="BV78" s="26">
        <f t="shared" si="29"/>
        <v>0</v>
      </c>
      <c r="BW78" s="26">
        <f t="shared" si="29"/>
        <v>0</v>
      </c>
      <c r="BX78" s="26">
        <f t="shared" si="29"/>
        <v>0</v>
      </c>
      <c r="BY78" s="26">
        <f t="shared" si="29"/>
        <v>0</v>
      </c>
      <c r="BZ78" s="26">
        <f t="shared" si="29"/>
        <v>0</v>
      </c>
      <c r="CA78" s="26">
        <f t="shared" si="29"/>
        <v>0</v>
      </c>
      <c r="CB78" s="26">
        <f t="shared" si="29"/>
        <v>0</v>
      </c>
      <c r="CC78" s="26">
        <f t="shared" si="29"/>
        <v>0</v>
      </c>
      <c r="CD78" s="26">
        <f t="shared" si="29"/>
        <v>0</v>
      </c>
      <c r="CE78" s="26">
        <f t="shared" si="29"/>
        <v>0</v>
      </c>
    </row>
    <row r="79" spans="2:83" x14ac:dyDescent="0.25">
      <c r="B79" s="307" t="s">
        <v>1</v>
      </c>
      <c r="C79" s="54" t="s">
        <v>11</v>
      </c>
      <c r="E79" s="228">
        <f>'Life&amp;Use'!J26</f>
        <v>5.2619999999999996</v>
      </c>
      <c r="F79" s="220"/>
      <c r="G79" s="229"/>
      <c r="H79" s="229"/>
      <c r="I79" s="211"/>
      <c r="J79" s="211"/>
      <c r="K79" s="211"/>
      <c r="L79" s="211"/>
      <c r="M79" s="211"/>
      <c r="N79" s="211"/>
      <c r="O79" s="211"/>
      <c r="P79" s="211"/>
      <c r="Q79" s="211"/>
      <c r="R79" s="211"/>
      <c r="S79" s="211"/>
      <c r="T79" s="211"/>
      <c r="U79" s="211"/>
      <c r="V79" s="211"/>
      <c r="W79" s="52">
        <f>Sales!W79*$E79</f>
        <v>86.822999999999993</v>
      </c>
      <c r="X79" s="52">
        <f>Sales!X79*$E79</f>
        <v>94.715999999999994</v>
      </c>
      <c r="Y79" s="52">
        <f>Sales!Y79*$E79</f>
        <v>110.502</v>
      </c>
      <c r="Z79" s="52">
        <f>Sales!Z79*$E79</f>
        <v>139.9692</v>
      </c>
      <c r="AA79" s="52">
        <f>Sales!AA79*$E79</f>
        <v>173.64599999999999</v>
      </c>
      <c r="AB79" s="52">
        <f>Sales!AB79*$E79</f>
        <v>214.68959999999996</v>
      </c>
      <c r="AC79" s="52">
        <f>Sales!AC79*$E79</f>
        <v>249.41879999999998</v>
      </c>
      <c r="AD79" s="52">
        <f>Sales!AD79*$E79</f>
        <v>287.30519999999996</v>
      </c>
      <c r="AE79" s="52">
        <f>Sales!AE79*$E79</f>
        <v>315.71999999999997</v>
      </c>
      <c r="AF79" s="52">
        <f>Sales!AF79*$E79</f>
        <v>335.71559999999994</v>
      </c>
      <c r="AG79" s="52">
        <f>Sales!AG79*$E79</f>
        <v>345.18719999999996</v>
      </c>
      <c r="AH79" s="52">
        <f>Sales!AH79*$E79</f>
        <v>355.71119999999996</v>
      </c>
      <c r="AI79" s="52">
        <f>Sales!AI79*$E79</f>
        <v>365.18279999999999</v>
      </c>
      <c r="AJ79" s="52">
        <f>Sales!AJ79*$E79</f>
        <v>375.29873716199995</v>
      </c>
      <c r="AK79" s="52">
        <f>Sales!AK79*$E79</f>
        <v>442.94779698863999</v>
      </c>
      <c r="AL79" s="52">
        <f>Sales!AL79*$E79</f>
        <v>695.67258130151993</v>
      </c>
      <c r="AM79" s="52">
        <f>Sales!AM79*$E79</f>
        <v>988.64784413951986</v>
      </c>
      <c r="AN79" s="52">
        <f>Sales!AN79*$E79</f>
        <v>1325.1203843128799</v>
      </c>
      <c r="AO79" s="52">
        <f>Sales!AO79*$E79</f>
        <v>1473.36</v>
      </c>
      <c r="AP79" s="52">
        <f>Sales!AP79*$E79</f>
        <v>1597.3139483411999</v>
      </c>
      <c r="AQ79" s="52">
        <f>Sales!AQ79*$E79</f>
        <v>1515.4740170879998</v>
      </c>
      <c r="AR79" s="52">
        <f>Sales!AR79*$E79</f>
        <v>1360.7349829559998</v>
      </c>
      <c r="AS79" s="52">
        <f>Sales!AS79*$E79</f>
        <v>1088.3926346147998</v>
      </c>
      <c r="AT79" s="52">
        <f>Sales!AT79*$E79</f>
        <v>854.51256586799991</v>
      </c>
      <c r="AU79" s="100">
        <f>Sales!AU79*$E79</f>
        <v>0</v>
      </c>
      <c r="AV79" s="100">
        <f>Sales!AV79*$E79</f>
        <v>0</v>
      </c>
      <c r="AW79" s="100">
        <f>Sales!AW79*$E79</f>
        <v>0</v>
      </c>
      <c r="AX79" s="100">
        <f>Sales!AX79*$E79</f>
        <v>0</v>
      </c>
      <c r="AY79" s="100">
        <f>Sales!AY79*$E79</f>
        <v>0</v>
      </c>
      <c r="AZ79" s="100">
        <f>Sales!AZ79*$E79</f>
        <v>0</v>
      </c>
      <c r="BA79" s="100">
        <f>Sales!BA79*$E79</f>
        <v>0</v>
      </c>
      <c r="BB79" s="100">
        <f>Sales!BB79*$E79</f>
        <v>0</v>
      </c>
      <c r="BC79" s="100">
        <f>Sales!BC79*$E79</f>
        <v>0</v>
      </c>
      <c r="BD79" s="100">
        <f>Sales!BD79*$E79</f>
        <v>0</v>
      </c>
      <c r="BE79" s="100">
        <f>Sales!BE79*$E79</f>
        <v>0</v>
      </c>
      <c r="BF79" s="100">
        <f>Sales!BF79*$E79</f>
        <v>0</v>
      </c>
      <c r="BG79" s="100">
        <f>Sales!BG79*$E79</f>
        <v>0</v>
      </c>
      <c r="BH79" s="100">
        <f>Sales!BH79*$E79</f>
        <v>0</v>
      </c>
      <c r="BI79" s="100">
        <f>Sales!BI79*$E79</f>
        <v>0</v>
      </c>
      <c r="BJ79" s="100">
        <f>Sales!BJ79*$E79</f>
        <v>0</v>
      </c>
      <c r="BK79" s="100">
        <f>Sales!BK79*$E79</f>
        <v>0</v>
      </c>
      <c r="BL79" s="100">
        <f>Sales!BL79*$E79</f>
        <v>0</v>
      </c>
      <c r="BM79" s="100">
        <f>Sales!BM79*$E79</f>
        <v>0</v>
      </c>
      <c r="BN79" s="100">
        <f>Sales!BN79*$E79</f>
        <v>0</v>
      </c>
      <c r="BO79" s="100">
        <f>Sales!BO79*$E79</f>
        <v>0</v>
      </c>
      <c r="BP79" s="100">
        <f>Sales!BP79*$E79</f>
        <v>0</v>
      </c>
      <c r="BQ79" s="100">
        <f>Sales!BQ79*$E79</f>
        <v>0</v>
      </c>
      <c r="BR79" s="100">
        <f>Sales!BR79*$E79</f>
        <v>0</v>
      </c>
      <c r="BS79" s="100">
        <f>Sales!BS79*$E79</f>
        <v>0</v>
      </c>
      <c r="BT79" s="100">
        <f>Sales!BT79*$E79</f>
        <v>0</v>
      </c>
      <c r="BU79" s="100">
        <f>Sales!BU79*$E79</f>
        <v>0</v>
      </c>
      <c r="BV79" s="100">
        <f>Sales!BV79*$E79</f>
        <v>0</v>
      </c>
      <c r="BW79" s="100">
        <f>Sales!BW79*$E79</f>
        <v>0</v>
      </c>
      <c r="BX79" s="100">
        <f>Sales!BX79*$E79</f>
        <v>0</v>
      </c>
      <c r="BY79" s="100">
        <f>Sales!BY79*$E79</f>
        <v>0</v>
      </c>
      <c r="BZ79" s="100">
        <f>Sales!BZ79*$E79</f>
        <v>0</v>
      </c>
      <c r="CA79" s="100">
        <f>Sales!CA79*$E79</f>
        <v>0</v>
      </c>
      <c r="CB79" s="100">
        <f>Sales!CB79*$E79</f>
        <v>0</v>
      </c>
      <c r="CC79" s="100">
        <f>Sales!CC79*$E79</f>
        <v>0</v>
      </c>
      <c r="CD79" s="100">
        <f>Sales!CD79*$E79</f>
        <v>0</v>
      </c>
      <c r="CE79" s="100">
        <f>Sales!CE79*$E79</f>
        <v>0</v>
      </c>
    </row>
    <row r="80" spans="2:83" x14ac:dyDescent="0.25">
      <c r="B80" s="307"/>
      <c r="C80" s="54" t="s">
        <v>12</v>
      </c>
      <c r="E80" s="228">
        <f>'Life&amp;Use'!K26</f>
        <v>5.2619999999999996</v>
      </c>
      <c r="F80" s="220"/>
      <c r="G80" s="229"/>
      <c r="H80" s="229"/>
      <c r="I80" s="211"/>
      <c r="J80" s="211"/>
      <c r="K80" s="211"/>
      <c r="L80" s="211"/>
      <c r="M80" s="211"/>
      <c r="N80" s="211"/>
      <c r="O80" s="211"/>
      <c r="P80" s="211"/>
      <c r="Q80" s="211"/>
      <c r="R80" s="211"/>
      <c r="S80" s="211"/>
      <c r="T80" s="211"/>
      <c r="U80" s="211"/>
      <c r="V80" s="211"/>
      <c r="W80" s="52">
        <f>Sales!W80*$E80</f>
        <v>36.513018000000002</v>
      </c>
      <c r="X80" s="52">
        <f>Sales!X80*$E80</f>
        <v>37.791683999999997</v>
      </c>
      <c r="Y80" s="52">
        <f>Sales!Y80*$E80</f>
        <v>40.349015999999999</v>
      </c>
      <c r="Z80" s="52">
        <f>Sales!Z80*$E80</f>
        <v>42.906347999999994</v>
      </c>
      <c r="AA80" s="52">
        <f>Sales!AA80*$E80</f>
        <v>45.827284199999994</v>
      </c>
      <c r="AB80" s="52">
        <f>Sales!AB80*$E80</f>
        <v>49.111824599999991</v>
      </c>
      <c r="AC80" s="52">
        <f>Sales!AC80*$E80</f>
        <v>52.759969199999986</v>
      </c>
      <c r="AD80" s="52">
        <f>Sales!AD80*$E80</f>
        <v>56.408113799999988</v>
      </c>
      <c r="AE80" s="52">
        <f>Sales!AE80*$E80</f>
        <v>60.056258399999976</v>
      </c>
      <c r="AF80" s="52">
        <f>Sales!AF80*$E80</f>
        <v>65.327203800000007</v>
      </c>
      <c r="AG80" s="52">
        <f>Sales!AG80*$E80</f>
        <v>70.232440199999985</v>
      </c>
      <c r="AH80" s="52">
        <f>Sales!AH80*$E80</f>
        <v>74.577273599999998</v>
      </c>
      <c r="AI80" s="52">
        <f>Sales!AI80*$E80</f>
        <v>77.408755799999994</v>
      </c>
      <c r="AJ80" s="52">
        <f>Sales!AJ80*$E80</f>
        <v>81.977750399999991</v>
      </c>
      <c r="AK80" s="52">
        <f>Sales!AK80*$E80</f>
        <v>88.879196695079983</v>
      </c>
      <c r="AL80" s="52">
        <f>Sales!AL80*$E80</f>
        <v>97.443242085239987</v>
      </c>
      <c r="AM80" s="52">
        <f>Sales!AM80*$E80</f>
        <v>106.40753277047999</v>
      </c>
      <c r="AN80" s="52">
        <f>Sales!AN80*$E80</f>
        <v>115.37182345571998</v>
      </c>
      <c r="AO80" s="52">
        <f>Sales!AO80*$E80</f>
        <v>124.33611414095998</v>
      </c>
      <c r="AP80" s="52">
        <f>Sales!AP80*$E80</f>
        <v>131.87810548511999</v>
      </c>
      <c r="AQ80" s="52">
        <f>Sales!AQ80*$E80</f>
        <v>136.77255973140001</v>
      </c>
      <c r="AR80" s="52">
        <f>Sales!AR80*$E80</f>
        <v>131.34862852200001</v>
      </c>
      <c r="AS80" s="52">
        <f>Sales!AS80*$E80</f>
        <v>122.70956269259996</v>
      </c>
      <c r="AT80" s="52">
        <f>Sales!AT80*$E80</f>
        <v>113.20373706599999</v>
      </c>
      <c r="AU80" s="100">
        <f>Sales!AU80*$E80</f>
        <v>0</v>
      </c>
      <c r="AV80" s="100">
        <f>Sales!AV80*$E80</f>
        <v>0</v>
      </c>
      <c r="AW80" s="100">
        <f>Sales!AW80*$E80</f>
        <v>0</v>
      </c>
      <c r="AX80" s="100">
        <f>Sales!AX80*$E80</f>
        <v>0</v>
      </c>
      <c r="AY80" s="100">
        <f>Sales!AY80*$E80</f>
        <v>0</v>
      </c>
      <c r="AZ80" s="100">
        <f>Sales!AZ80*$E80</f>
        <v>0</v>
      </c>
      <c r="BA80" s="100">
        <f>Sales!BA80*$E80</f>
        <v>0</v>
      </c>
      <c r="BB80" s="100">
        <f>Sales!BB80*$E80</f>
        <v>0</v>
      </c>
      <c r="BC80" s="100">
        <f>Sales!BC80*$E80</f>
        <v>0</v>
      </c>
      <c r="BD80" s="100">
        <f>Sales!BD80*$E80</f>
        <v>0</v>
      </c>
      <c r="BE80" s="100">
        <f>Sales!BE80*$E80</f>
        <v>0</v>
      </c>
      <c r="BF80" s="100">
        <f>Sales!BF80*$E80</f>
        <v>0</v>
      </c>
      <c r="BG80" s="100">
        <f>Sales!BG80*$E80</f>
        <v>0</v>
      </c>
      <c r="BH80" s="100">
        <f>Sales!BH80*$E80</f>
        <v>0</v>
      </c>
      <c r="BI80" s="100">
        <f>Sales!BI80*$E80</f>
        <v>0</v>
      </c>
      <c r="BJ80" s="100">
        <f>Sales!BJ80*$E80</f>
        <v>0</v>
      </c>
      <c r="BK80" s="100">
        <f>Sales!BK80*$E80</f>
        <v>0</v>
      </c>
      <c r="BL80" s="100">
        <f>Sales!BL80*$E80</f>
        <v>0</v>
      </c>
      <c r="BM80" s="100">
        <f>Sales!BM80*$E80</f>
        <v>0</v>
      </c>
      <c r="BN80" s="100">
        <f>Sales!BN80*$E80</f>
        <v>0</v>
      </c>
      <c r="BO80" s="100">
        <f>Sales!BO80*$E80</f>
        <v>0</v>
      </c>
      <c r="BP80" s="100">
        <f>Sales!BP80*$E80</f>
        <v>0</v>
      </c>
      <c r="BQ80" s="100">
        <f>Sales!BQ80*$E80</f>
        <v>0</v>
      </c>
      <c r="BR80" s="100">
        <f>Sales!BR80*$E80</f>
        <v>0</v>
      </c>
      <c r="BS80" s="100">
        <f>Sales!BS80*$E80</f>
        <v>0</v>
      </c>
      <c r="BT80" s="100">
        <f>Sales!BT80*$E80</f>
        <v>0</v>
      </c>
      <c r="BU80" s="100">
        <f>Sales!BU80*$E80</f>
        <v>0</v>
      </c>
      <c r="BV80" s="100">
        <f>Sales!BV80*$E80</f>
        <v>0</v>
      </c>
      <c r="BW80" s="100">
        <f>Sales!BW80*$E80</f>
        <v>0</v>
      </c>
      <c r="BX80" s="100">
        <f>Sales!BX80*$E80</f>
        <v>0</v>
      </c>
      <c r="BY80" s="100">
        <f>Sales!BY80*$E80</f>
        <v>0</v>
      </c>
      <c r="BZ80" s="100">
        <f>Sales!BZ80*$E80</f>
        <v>0</v>
      </c>
      <c r="CA80" s="100">
        <f>Sales!CA80*$E80</f>
        <v>0</v>
      </c>
      <c r="CB80" s="100">
        <f>Sales!CB80*$E80</f>
        <v>0</v>
      </c>
      <c r="CC80" s="100">
        <f>Sales!CC80*$E80</f>
        <v>0</v>
      </c>
      <c r="CD80" s="100">
        <f>Sales!CD80*$E80</f>
        <v>0</v>
      </c>
      <c r="CE80" s="100">
        <f>Sales!CE80*$E80</f>
        <v>0</v>
      </c>
    </row>
    <row r="81" spans="2:83" x14ac:dyDescent="0.25">
      <c r="B81" s="307"/>
      <c r="C81" s="3" t="s">
        <v>76</v>
      </c>
      <c r="E81" s="228"/>
      <c r="F81" s="64"/>
      <c r="G81" s="229"/>
      <c r="H81" s="229"/>
      <c r="I81" s="20"/>
      <c r="J81" s="20"/>
      <c r="K81" s="20"/>
      <c r="L81" s="20"/>
      <c r="M81" s="20"/>
      <c r="N81" s="20"/>
      <c r="O81" s="20"/>
      <c r="P81" s="20"/>
      <c r="Q81" s="20"/>
      <c r="R81" s="20"/>
      <c r="S81" s="20"/>
      <c r="T81" s="20"/>
      <c r="U81" s="20"/>
      <c r="V81" s="20"/>
      <c r="W81" s="6">
        <f t="shared" ref="W81" si="30">SUM(W79:W80)</f>
        <v>123.336018</v>
      </c>
      <c r="X81" s="6">
        <f t="shared" ref="X81:CE81" si="31">SUM(X79:X80)</f>
        <v>132.50768399999998</v>
      </c>
      <c r="Y81" s="6">
        <f t="shared" si="31"/>
        <v>150.85101599999999</v>
      </c>
      <c r="Z81" s="6">
        <f t="shared" si="31"/>
        <v>182.87554799999998</v>
      </c>
      <c r="AA81" s="6">
        <f t="shared" si="31"/>
        <v>219.47328419999997</v>
      </c>
      <c r="AB81" s="6">
        <f t="shared" si="31"/>
        <v>263.80142459999996</v>
      </c>
      <c r="AC81" s="6">
        <f t="shared" si="31"/>
        <v>302.17876919999998</v>
      </c>
      <c r="AD81" s="6">
        <f t="shared" si="31"/>
        <v>343.71331379999992</v>
      </c>
      <c r="AE81" s="6">
        <f t="shared" si="31"/>
        <v>375.77625839999996</v>
      </c>
      <c r="AF81" s="6">
        <f t="shared" si="31"/>
        <v>401.04280379999994</v>
      </c>
      <c r="AG81" s="6">
        <f t="shared" si="31"/>
        <v>415.41964019999995</v>
      </c>
      <c r="AH81" s="6">
        <f t="shared" si="31"/>
        <v>430.28847359999997</v>
      </c>
      <c r="AI81" s="6">
        <f t="shared" si="31"/>
        <v>442.59155579999998</v>
      </c>
      <c r="AJ81" s="6">
        <f t="shared" si="31"/>
        <v>457.27648756199994</v>
      </c>
      <c r="AK81" s="6">
        <f t="shared" si="31"/>
        <v>531.82699368371993</v>
      </c>
      <c r="AL81" s="6">
        <f t="shared" si="31"/>
        <v>793.11582338675987</v>
      </c>
      <c r="AM81" s="6">
        <f t="shared" si="31"/>
        <v>1095.0553769099999</v>
      </c>
      <c r="AN81" s="6">
        <f t="shared" si="31"/>
        <v>1440.4922077685999</v>
      </c>
      <c r="AO81" s="6">
        <f t="shared" si="31"/>
        <v>1597.6961141409599</v>
      </c>
      <c r="AP81" s="6">
        <f t="shared" si="31"/>
        <v>1729.1920538263198</v>
      </c>
      <c r="AQ81" s="6">
        <f t="shared" si="31"/>
        <v>1652.2465768193997</v>
      </c>
      <c r="AR81" s="6">
        <f t="shared" si="31"/>
        <v>1492.083611478</v>
      </c>
      <c r="AS81" s="6">
        <f t="shared" si="31"/>
        <v>1211.1021973073998</v>
      </c>
      <c r="AT81" s="6">
        <f t="shared" si="31"/>
        <v>967.71630293399994</v>
      </c>
      <c r="AU81" s="26">
        <f t="shared" si="31"/>
        <v>0</v>
      </c>
      <c r="AV81" s="26">
        <f t="shared" si="31"/>
        <v>0</v>
      </c>
      <c r="AW81" s="26">
        <f t="shared" si="31"/>
        <v>0</v>
      </c>
      <c r="AX81" s="26">
        <f t="shared" si="31"/>
        <v>0</v>
      </c>
      <c r="AY81" s="26">
        <f t="shared" si="31"/>
        <v>0</v>
      </c>
      <c r="AZ81" s="26">
        <f t="shared" si="31"/>
        <v>0</v>
      </c>
      <c r="BA81" s="26">
        <f t="shared" si="31"/>
        <v>0</v>
      </c>
      <c r="BB81" s="26">
        <f t="shared" si="31"/>
        <v>0</v>
      </c>
      <c r="BC81" s="26">
        <f t="shared" si="31"/>
        <v>0</v>
      </c>
      <c r="BD81" s="26">
        <f t="shared" si="31"/>
        <v>0</v>
      </c>
      <c r="BE81" s="26">
        <f t="shared" si="31"/>
        <v>0</v>
      </c>
      <c r="BF81" s="26">
        <f t="shared" si="31"/>
        <v>0</v>
      </c>
      <c r="BG81" s="26">
        <f t="shared" si="31"/>
        <v>0</v>
      </c>
      <c r="BH81" s="26">
        <f t="shared" si="31"/>
        <v>0</v>
      </c>
      <c r="BI81" s="26">
        <f t="shared" si="31"/>
        <v>0</v>
      </c>
      <c r="BJ81" s="26">
        <f t="shared" si="31"/>
        <v>0</v>
      </c>
      <c r="BK81" s="26">
        <f t="shared" si="31"/>
        <v>0</v>
      </c>
      <c r="BL81" s="26">
        <f t="shared" si="31"/>
        <v>0</v>
      </c>
      <c r="BM81" s="26">
        <f t="shared" si="31"/>
        <v>0</v>
      </c>
      <c r="BN81" s="26">
        <f t="shared" si="31"/>
        <v>0</v>
      </c>
      <c r="BO81" s="26">
        <f t="shared" si="31"/>
        <v>0</v>
      </c>
      <c r="BP81" s="26">
        <f t="shared" si="31"/>
        <v>0</v>
      </c>
      <c r="BQ81" s="26">
        <f t="shared" si="31"/>
        <v>0</v>
      </c>
      <c r="BR81" s="26">
        <f t="shared" si="31"/>
        <v>0</v>
      </c>
      <c r="BS81" s="26">
        <f t="shared" si="31"/>
        <v>0</v>
      </c>
      <c r="BT81" s="26">
        <f t="shared" si="31"/>
        <v>0</v>
      </c>
      <c r="BU81" s="26">
        <f t="shared" si="31"/>
        <v>0</v>
      </c>
      <c r="BV81" s="26">
        <f t="shared" si="31"/>
        <v>0</v>
      </c>
      <c r="BW81" s="26">
        <f t="shared" si="31"/>
        <v>0</v>
      </c>
      <c r="BX81" s="26">
        <f t="shared" si="31"/>
        <v>0</v>
      </c>
      <c r="BY81" s="26">
        <f t="shared" si="31"/>
        <v>0</v>
      </c>
      <c r="BZ81" s="26">
        <f t="shared" si="31"/>
        <v>0</v>
      </c>
      <c r="CA81" s="26">
        <f t="shared" si="31"/>
        <v>0</v>
      </c>
      <c r="CB81" s="26">
        <f t="shared" si="31"/>
        <v>0</v>
      </c>
      <c r="CC81" s="26">
        <f t="shared" si="31"/>
        <v>0</v>
      </c>
      <c r="CD81" s="26">
        <f t="shared" si="31"/>
        <v>0</v>
      </c>
      <c r="CE81" s="26">
        <f t="shared" si="31"/>
        <v>0</v>
      </c>
    </row>
    <row r="82" spans="2:83" ht="24" x14ac:dyDescent="0.25">
      <c r="B82" s="307" t="s">
        <v>73</v>
      </c>
      <c r="C82" s="54" t="s">
        <v>13</v>
      </c>
      <c r="E82" s="228">
        <f>'Life&amp;Use'!M26</f>
        <v>3.78864</v>
      </c>
      <c r="F82" s="64"/>
      <c r="G82" s="229"/>
      <c r="H82" s="229"/>
      <c r="I82" s="211"/>
      <c r="J82" s="211"/>
      <c r="K82" s="211"/>
      <c r="L82" s="211"/>
      <c r="M82" s="211"/>
      <c r="N82" s="211"/>
      <c r="O82" s="211"/>
      <c r="P82" s="211"/>
      <c r="Q82" s="211"/>
      <c r="R82" s="211"/>
      <c r="S82" s="211"/>
      <c r="T82" s="211"/>
      <c r="U82" s="211"/>
      <c r="V82" s="211"/>
      <c r="W82" s="52">
        <f>Sales!W82*$E82</f>
        <v>61.586541978795061</v>
      </c>
      <c r="X82" s="52">
        <f>Sales!X82*$E82</f>
        <v>72.575217172796584</v>
      </c>
      <c r="Y82" s="52">
        <f>Sales!Y82*$E82</f>
        <v>94.676164283949902</v>
      </c>
      <c r="Z82" s="52">
        <f>Sales!Z82*$E82</f>
        <v>117.16279559851819</v>
      </c>
      <c r="AA82" s="52">
        <f>Sales!AA82*$E82</f>
        <v>139.99257128572816</v>
      </c>
      <c r="AB82" s="52">
        <f>Sales!AB82*$E82</f>
        <v>163.13784554877049</v>
      </c>
      <c r="AC82" s="52">
        <f>Sales!AC82*$E82</f>
        <v>186.57666032776984</v>
      </c>
      <c r="AD82" s="52">
        <f>Sales!AD82*$E82</f>
        <v>210.23728771358756</v>
      </c>
      <c r="AE82" s="52">
        <f>Sales!AE82*$E82</f>
        <v>234.04357646959542</v>
      </c>
      <c r="AF82" s="52">
        <f>Sales!AF82*$E82</f>
        <v>257.90926429474172</v>
      </c>
      <c r="AG82" s="52">
        <f>Sales!AG82*$E82</f>
        <v>281.79343540974889</v>
      </c>
      <c r="AH82" s="52">
        <f>Sales!AH82*$E82</f>
        <v>305.73516174976413</v>
      </c>
      <c r="AI82" s="52">
        <f>Sales!AI82*$E82</f>
        <v>329.53931420421713</v>
      </c>
      <c r="AJ82" s="52">
        <f>Sales!AJ82*$E82</f>
        <v>352.62857753492614</v>
      </c>
      <c r="AK82" s="52">
        <f>Sales!AK82*$E82</f>
        <v>374.4066219254201</v>
      </c>
      <c r="AL82" s="52">
        <f>Sales!AL82*$E82</f>
        <v>393.97354489746164</v>
      </c>
      <c r="AM82" s="52">
        <f>Sales!AM82*$E82</f>
        <v>410.81163010042548</v>
      </c>
      <c r="AN82" s="52">
        <f>Sales!AN82*$E82</f>
        <v>425.06851513797506</v>
      </c>
      <c r="AO82" s="52">
        <f>Sales!AO82*$E82</f>
        <v>436.86735221425226</v>
      </c>
      <c r="AP82" s="52">
        <f>Sales!AP82*$E82</f>
        <v>447.13177998934219</v>
      </c>
      <c r="AQ82" s="52">
        <f>Sales!AQ82*$E82</f>
        <v>453.27129617230713</v>
      </c>
      <c r="AR82" s="52">
        <f>Sales!AR82*$E82</f>
        <v>456.25161905119234</v>
      </c>
      <c r="AS82" s="52">
        <f>Sales!AS82*$E82</f>
        <v>465.2982680714191</v>
      </c>
      <c r="AT82" s="52">
        <f>Sales!AT82*$E82</f>
        <v>496.55445631532353</v>
      </c>
      <c r="AU82" s="100">
        <f>Sales!AU82*$E82</f>
        <v>0</v>
      </c>
      <c r="AV82" s="100">
        <f>Sales!AV82*$E82</f>
        <v>0</v>
      </c>
      <c r="AW82" s="100">
        <f>Sales!AW82*$E82</f>
        <v>0</v>
      </c>
      <c r="AX82" s="100">
        <f>Sales!AX82*$E82</f>
        <v>0</v>
      </c>
      <c r="AY82" s="100">
        <f>Sales!AY82*$E82</f>
        <v>0</v>
      </c>
      <c r="AZ82" s="100">
        <f>Sales!AZ82*$E82</f>
        <v>0</v>
      </c>
      <c r="BA82" s="100">
        <f>Sales!BA82*$E82</f>
        <v>0</v>
      </c>
      <c r="BB82" s="100">
        <f>Sales!BB82*$E82</f>
        <v>0</v>
      </c>
      <c r="BC82" s="100">
        <f>Sales!BC82*$E82</f>
        <v>0</v>
      </c>
      <c r="BD82" s="100">
        <f>Sales!BD82*$E82</f>
        <v>0</v>
      </c>
      <c r="BE82" s="100">
        <f>Sales!BE82*$E82</f>
        <v>0</v>
      </c>
      <c r="BF82" s="100">
        <f>Sales!BF82*$E82</f>
        <v>0</v>
      </c>
      <c r="BG82" s="100">
        <f>Sales!BG82*$E82</f>
        <v>0</v>
      </c>
      <c r="BH82" s="100">
        <f>Sales!BH82*$E82</f>
        <v>0</v>
      </c>
      <c r="BI82" s="100">
        <f>Sales!BI82*$E82</f>
        <v>0</v>
      </c>
      <c r="BJ82" s="100">
        <f>Sales!BJ82*$E82</f>
        <v>0</v>
      </c>
      <c r="BK82" s="100">
        <f>Sales!BK82*$E82</f>
        <v>0</v>
      </c>
      <c r="BL82" s="100">
        <f>Sales!BL82*$E82</f>
        <v>0</v>
      </c>
      <c r="BM82" s="100">
        <f>Sales!BM82*$E82</f>
        <v>0</v>
      </c>
      <c r="BN82" s="100">
        <f>Sales!BN82*$E82</f>
        <v>0</v>
      </c>
      <c r="BO82" s="100">
        <f>Sales!BO82*$E82</f>
        <v>0</v>
      </c>
      <c r="BP82" s="100">
        <f>Sales!BP82*$E82</f>
        <v>0</v>
      </c>
      <c r="BQ82" s="100">
        <f>Sales!BQ82*$E82</f>
        <v>0</v>
      </c>
      <c r="BR82" s="100">
        <f>Sales!BR82*$E82</f>
        <v>0</v>
      </c>
      <c r="BS82" s="100">
        <f>Sales!BS82*$E82</f>
        <v>0</v>
      </c>
      <c r="BT82" s="100">
        <f>Sales!BT82*$E82</f>
        <v>0</v>
      </c>
      <c r="BU82" s="100">
        <f>Sales!BU82*$E82</f>
        <v>0</v>
      </c>
      <c r="BV82" s="100">
        <f>Sales!BV82*$E82</f>
        <v>0</v>
      </c>
      <c r="BW82" s="100">
        <f>Sales!BW82*$E82</f>
        <v>0</v>
      </c>
      <c r="BX82" s="100">
        <f>Sales!BX82*$E82</f>
        <v>0</v>
      </c>
      <c r="BY82" s="100">
        <f>Sales!BY82*$E82</f>
        <v>0</v>
      </c>
      <c r="BZ82" s="100">
        <f>Sales!BZ82*$E82</f>
        <v>0</v>
      </c>
      <c r="CA82" s="100">
        <f>Sales!CA82*$E82</f>
        <v>0</v>
      </c>
      <c r="CB82" s="100">
        <f>Sales!CB82*$E82</f>
        <v>0</v>
      </c>
      <c r="CC82" s="100">
        <f>Sales!CC82*$E82</f>
        <v>0</v>
      </c>
      <c r="CD82" s="100">
        <f>Sales!CD82*$E82</f>
        <v>0</v>
      </c>
      <c r="CE82" s="100">
        <f>Sales!CE82*$E82</f>
        <v>0</v>
      </c>
    </row>
    <row r="83" spans="2:83" x14ac:dyDescent="0.25">
      <c r="B83" s="307"/>
      <c r="C83" s="54" t="s">
        <v>14</v>
      </c>
      <c r="E83" s="228">
        <f>'Life&amp;Use'!N26</f>
        <v>3.1572</v>
      </c>
      <c r="F83" s="64"/>
      <c r="G83" s="229"/>
      <c r="H83" s="229"/>
      <c r="I83" s="211"/>
      <c r="J83" s="211"/>
      <c r="K83" s="211"/>
      <c r="L83" s="211"/>
      <c r="M83" s="211"/>
      <c r="N83" s="211"/>
      <c r="O83" s="211"/>
      <c r="P83" s="211"/>
      <c r="Q83" s="211"/>
      <c r="R83" s="211"/>
      <c r="S83" s="211"/>
      <c r="T83" s="211"/>
      <c r="U83" s="211"/>
      <c r="V83" s="211"/>
      <c r="W83" s="52">
        <f>Sales!W83*$E83</f>
        <v>37.886400000000002</v>
      </c>
      <c r="X83" s="52">
        <f>Sales!X83*$E83</f>
        <v>84.192000000000021</v>
      </c>
      <c r="Y83" s="52">
        <f>Sales!Y83*$E83</f>
        <v>134.70720000000003</v>
      </c>
      <c r="Z83" s="52">
        <f>Sales!Z83*$E83</f>
        <v>193.64160000000004</v>
      </c>
      <c r="AA83" s="52">
        <f>Sales!AA83*$E83</f>
        <v>210.48000000000002</v>
      </c>
      <c r="AB83" s="52">
        <f>Sales!AB83*$E83</f>
        <v>227.3184</v>
      </c>
      <c r="AC83" s="52">
        <f>Sales!AC83*$E83</f>
        <v>227.3184</v>
      </c>
      <c r="AD83" s="52">
        <f>Sales!AD83*$E83</f>
        <v>227.3184</v>
      </c>
      <c r="AE83" s="52">
        <f>Sales!AE83*$E83</f>
        <v>227.3184</v>
      </c>
      <c r="AF83" s="52">
        <f>Sales!AF83*$E83</f>
        <v>227.3184</v>
      </c>
      <c r="AG83" s="52">
        <f>Sales!AG83*$E83</f>
        <v>227.3184</v>
      </c>
      <c r="AH83" s="52">
        <f>Sales!AH83*$E83</f>
        <v>227.3184</v>
      </c>
      <c r="AI83" s="52">
        <f>Sales!AI83*$E83</f>
        <v>227.3184</v>
      </c>
      <c r="AJ83" s="52">
        <f>Sales!AJ83*$E83</f>
        <v>227.3184</v>
      </c>
      <c r="AK83" s="52">
        <f>Sales!AK83*$E83</f>
        <v>227.3184</v>
      </c>
      <c r="AL83" s="52">
        <f>Sales!AL83*$E83</f>
        <v>227.3184</v>
      </c>
      <c r="AM83" s="52">
        <f>Sales!AM83*$E83</f>
        <v>202.0608</v>
      </c>
      <c r="AN83" s="52">
        <f>Sales!AN83*$E83</f>
        <v>168.38400000000004</v>
      </c>
      <c r="AO83" s="52">
        <f>Sales!AO83*$E83</f>
        <v>136.39104</v>
      </c>
      <c r="AP83" s="52">
        <f>Sales!AP83*$E83</f>
        <v>119.55264</v>
      </c>
      <c r="AQ83" s="52">
        <f>Sales!AQ83*$E83</f>
        <v>112.81728</v>
      </c>
      <c r="AR83" s="52">
        <f>Sales!AR83*$E83</f>
        <v>102.71423999999999</v>
      </c>
      <c r="AS83" s="52">
        <f>Sales!AS83*$E83</f>
        <v>101.0304</v>
      </c>
      <c r="AT83" s="52">
        <f>Sales!AT83*$E83</f>
        <v>95.978880000000004</v>
      </c>
      <c r="AU83" s="100">
        <f>Sales!AU83*$E83</f>
        <v>0</v>
      </c>
      <c r="AV83" s="100">
        <f>Sales!AV83*$E83</f>
        <v>0</v>
      </c>
      <c r="AW83" s="100">
        <f>Sales!AW83*$E83</f>
        <v>0</v>
      </c>
      <c r="AX83" s="100">
        <f>Sales!AX83*$E83</f>
        <v>0</v>
      </c>
      <c r="AY83" s="100">
        <f>Sales!AY83*$E83</f>
        <v>0</v>
      </c>
      <c r="AZ83" s="100">
        <f>Sales!AZ83*$E83</f>
        <v>0</v>
      </c>
      <c r="BA83" s="100">
        <f>Sales!BA83*$E83</f>
        <v>0</v>
      </c>
      <c r="BB83" s="100">
        <f>Sales!BB83*$E83</f>
        <v>0</v>
      </c>
      <c r="BC83" s="100">
        <f>Sales!BC83*$E83</f>
        <v>0</v>
      </c>
      <c r="BD83" s="100">
        <f>Sales!BD83*$E83</f>
        <v>0</v>
      </c>
      <c r="BE83" s="100">
        <f>Sales!BE83*$E83</f>
        <v>0</v>
      </c>
      <c r="BF83" s="100">
        <f>Sales!BF83*$E83</f>
        <v>0</v>
      </c>
      <c r="BG83" s="100">
        <f>Sales!BG83*$E83</f>
        <v>0</v>
      </c>
      <c r="BH83" s="100">
        <f>Sales!BH83*$E83</f>
        <v>0</v>
      </c>
      <c r="BI83" s="100">
        <f>Sales!BI83*$E83</f>
        <v>0</v>
      </c>
      <c r="BJ83" s="100">
        <f>Sales!BJ83*$E83</f>
        <v>0</v>
      </c>
      <c r="BK83" s="100">
        <f>Sales!BK83*$E83</f>
        <v>0</v>
      </c>
      <c r="BL83" s="100">
        <f>Sales!BL83*$E83</f>
        <v>0</v>
      </c>
      <c r="BM83" s="100">
        <f>Sales!BM83*$E83</f>
        <v>0</v>
      </c>
      <c r="BN83" s="100">
        <f>Sales!BN83*$E83</f>
        <v>0</v>
      </c>
      <c r="BO83" s="100">
        <f>Sales!BO83*$E83</f>
        <v>0</v>
      </c>
      <c r="BP83" s="100">
        <f>Sales!BP83*$E83</f>
        <v>0</v>
      </c>
      <c r="BQ83" s="100">
        <f>Sales!BQ83*$E83</f>
        <v>0</v>
      </c>
      <c r="BR83" s="100">
        <f>Sales!BR83*$E83</f>
        <v>0</v>
      </c>
      <c r="BS83" s="100">
        <f>Sales!BS83*$E83</f>
        <v>0</v>
      </c>
      <c r="BT83" s="100">
        <f>Sales!BT83*$E83</f>
        <v>0</v>
      </c>
      <c r="BU83" s="100">
        <f>Sales!BU83*$E83</f>
        <v>0</v>
      </c>
      <c r="BV83" s="100">
        <f>Sales!BV83*$E83</f>
        <v>0</v>
      </c>
      <c r="BW83" s="100">
        <f>Sales!BW83*$E83</f>
        <v>0</v>
      </c>
      <c r="BX83" s="100">
        <f>Sales!BX83*$E83</f>
        <v>0</v>
      </c>
      <c r="BY83" s="100">
        <f>Sales!BY83*$E83</f>
        <v>0</v>
      </c>
      <c r="BZ83" s="100">
        <f>Sales!BZ83*$E83</f>
        <v>0</v>
      </c>
      <c r="CA83" s="100">
        <f>Sales!CA83*$E83</f>
        <v>0</v>
      </c>
      <c r="CB83" s="100">
        <f>Sales!CB83*$E83</f>
        <v>0</v>
      </c>
      <c r="CC83" s="100">
        <f>Sales!CC83*$E83</f>
        <v>0</v>
      </c>
      <c r="CD83" s="100">
        <f>Sales!CD83*$E83</f>
        <v>0</v>
      </c>
      <c r="CE83" s="100">
        <f>Sales!CE83*$E83</f>
        <v>0</v>
      </c>
    </row>
    <row r="84" spans="2:83" x14ac:dyDescent="0.25">
      <c r="B84" s="307"/>
      <c r="C84" s="54" t="s">
        <v>15</v>
      </c>
      <c r="E84" s="228">
        <f>'Life&amp;Use'!O26</f>
        <v>3.1572</v>
      </c>
      <c r="F84" s="64"/>
      <c r="G84" s="229"/>
      <c r="H84" s="229"/>
      <c r="I84" s="211"/>
      <c r="J84" s="211"/>
      <c r="K84" s="211"/>
      <c r="L84" s="211"/>
      <c r="M84" s="211"/>
      <c r="N84" s="211"/>
      <c r="O84" s="211"/>
      <c r="P84" s="211"/>
      <c r="Q84" s="211"/>
      <c r="R84" s="211"/>
      <c r="S84" s="211"/>
      <c r="T84" s="211"/>
      <c r="U84" s="211"/>
      <c r="V84" s="211"/>
      <c r="W84" s="52">
        <f>Sales!W84*$E84</f>
        <v>132.51376350432002</v>
      </c>
      <c r="X84" s="52">
        <f>Sales!X84*$E84</f>
        <v>132.51376350432002</v>
      </c>
      <c r="Y84" s="52">
        <f>Sales!Y84*$E84</f>
        <v>132.51376350432002</v>
      </c>
      <c r="Z84" s="52">
        <f>Sales!Z84*$E84</f>
        <v>132.51376350432002</v>
      </c>
      <c r="AA84" s="52">
        <f>Sales!AA84*$E84</f>
        <v>132.51376350432002</v>
      </c>
      <c r="AB84" s="52">
        <f>Sales!AB84*$E84</f>
        <v>132.51376350432002</v>
      </c>
      <c r="AC84" s="52">
        <f>Sales!AC84*$E84</f>
        <v>132.51376350432002</v>
      </c>
      <c r="AD84" s="52">
        <f>Sales!AD84*$E84</f>
        <v>132.51376350432002</v>
      </c>
      <c r="AE84" s="52">
        <f>Sales!AE84*$E84</f>
        <v>132.51376350432002</v>
      </c>
      <c r="AF84" s="52">
        <f>Sales!AF84*$E84</f>
        <v>132.51376350432002</v>
      </c>
      <c r="AG84" s="52">
        <f>Sales!AG84*$E84</f>
        <v>132.51376350432002</v>
      </c>
      <c r="AH84" s="52">
        <f>Sales!AH84*$E84</f>
        <v>132.51376350432002</v>
      </c>
      <c r="AI84" s="52">
        <f>Sales!AI84*$E84</f>
        <v>132.51376350432002</v>
      </c>
      <c r="AJ84" s="52">
        <f>Sales!AJ84*$E84</f>
        <v>132.51376350432002</v>
      </c>
      <c r="AK84" s="52">
        <f>Sales!AK84*$E84</f>
        <v>132.51376350432002</v>
      </c>
      <c r="AL84" s="52">
        <f>Sales!AL84*$E84</f>
        <v>132.51376350432002</v>
      </c>
      <c r="AM84" s="52">
        <f>Sales!AM84*$E84</f>
        <v>132.51376350432002</v>
      </c>
      <c r="AN84" s="52">
        <f>Sales!AN84*$E84</f>
        <v>132.51376350432002</v>
      </c>
      <c r="AO84" s="52">
        <f>Sales!AO84*$E84</f>
        <v>132.51376350432002</v>
      </c>
      <c r="AP84" s="52">
        <f>Sales!AP84*$E84</f>
        <v>133.490540603081</v>
      </c>
      <c r="AQ84" s="52">
        <f>Sales!AQ84*$E84</f>
        <v>130.29200551552401</v>
      </c>
      <c r="AR84" s="52">
        <f>Sales!AR84*$E84</f>
        <v>124.27571123473281</v>
      </c>
      <c r="AS84" s="52">
        <f>Sales!AS84*$E84</f>
        <v>113.64639963453183</v>
      </c>
      <c r="AT84" s="52">
        <f>Sales!AT84*$E84</f>
        <v>106.35048022064882</v>
      </c>
      <c r="AU84" s="100">
        <f>Sales!AU84*$E84</f>
        <v>0</v>
      </c>
      <c r="AV84" s="100">
        <f>Sales!AV84*$E84</f>
        <v>0</v>
      </c>
      <c r="AW84" s="100">
        <f>Sales!AW84*$E84</f>
        <v>0</v>
      </c>
      <c r="AX84" s="100">
        <f>Sales!AX84*$E84</f>
        <v>0</v>
      </c>
      <c r="AY84" s="100">
        <f>Sales!AY84*$E84</f>
        <v>0</v>
      </c>
      <c r="AZ84" s="100">
        <f>Sales!AZ84*$E84</f>
        <v>0</v>
      </c>
      <c r="BA84" s="100">
        <f>Sales!BA84*$E84</f>
        <v>0</v>
      </c>
      <c r="BB84" s="100">
        <f>Sales!BB84*$E84</f>
        <v>0</v>
      </c>
      <c r="BC84" s="100">
        <f>Sales!BC84*$E84</f>
        <v>0</v>
      </c>
      <c r="BD84" s="100">
        <f>Sales!BD84*$E84</f>
        <v>0</v>
      </c>
      <c r="BE84" s="100">
        <f>Sales!BE84*$E84</f>
        <v>0</v>
      </c>
      <c r="BF84" s="100">
        <f>Sales!BF84*$E84</f>
        <v>0</v>
      </c>
      <c r="BG84" s="100">
        <f>Sales!BG84*$E84</f>
        <v>0</v>
      </c>
      <c r="BH84" s="100">
        <f>Sales!BH84*$E84</f>
        <v>0</v>
      </c>
      <c r="BI84" s="100">
        <f>Sales!BI84*$E84</f>
        <v>0</v>
      </c>
      <c r="BJ84" s="100">
        <f>Sales!BJ84*$E84</f>
        <v>0</v>
      </c>
      <c r="BK84" s="100">
        <f>Sales!BK84*$E84</f>
        <v>0</v>
      </c>
      <c r="BL84" s="100">
        <f>Sales!BL84*$E84</f>
        <v>0</v>
      </c>
      <c r="BM84" s="100">
        <f>Sales!BM84*$E84</f>
        <v>0</v>
      </c>
      <c r="BN84" s="100">
        <f>Sales!BN84*$E84</f>
        <v>0</v>
      </c>
      <c r="BO84" s="100">
        <f>Sales!BO84*$E84</f>
        <v>0</v>
      </c>
      <c r="BP84" s="100">
        <f>Sales!BP84*$E84</f>
        <v>0</v>
      </c>
      <c r="BQ84" s="100">
        <f>Sales!BQ84*$E84</f>
        <v>0</v>
      </c>
      <c r="BR84" s="100">
        <f>Sales!BR84*$E84</f>
        <v>0</v>
      </c>
      <c r="BS84" s="100">
        <f>Sales!BS84*$E84</f>
        <v>0</v>
      </c>
      <c r="BT84" s="100">
        <f>Sales!BT84*$E84</f>
        <v>0</v>
      </c>
      <c r="BU84" s="100">
        <f>Sales!BU84*$E84</f>
        <v>0</v>
      </c>
      <c r="BV84" s="100">
        <f>Sales!BV84*$E84</f>
        <v>0</v>
      </c>
      <c r="BW84" s="100">
        <f>Sales!BW84*$E84</f>
        <v>0</v>
      </c>
      <c r="BX84" s="100">
        <f>Sales!BX84*$E84</f>
        <v>0</v>
      </c>
      <c r="BY84" s="100">
        <f>Sales!BY84*$E84</f>
        <v>0</v>
      </c>
      <c r="BZ84" s="100">
        <f>Sales!BZ84*$E84</f>
        <v>0</v>
      </c>
      <c r="CA84" s="100">
        <f>Sales!CA84*$E84</f>
        <v>0</v>
      </c>
      <c r="CB84" s="100">
        <f>Sales!CB84*$E84</f>
        <v>0</v>
      </c>
      <c r="CC84" s="100">
        <f>Sales!CC84*$E84</f>
        <v>0</v>
      </c>
      <c r="CD84" s="100">
        <f>Sales!CD84*$E84</f>
        <v>0</v>
      </c>
      <c r="CE84" s="100">
        <f>Sales!CE84*$E84</f>
        <v>0</v>
      </c>
    </row>
    <row r="85" spans="2:83" x14ac:dyDescent="0.25">
      <c r="B85" s="307"/>
      <c r="C85" s="54" t="s">
        <v>16</v>
      </c>
      <c r="E85" s="228">
        <f>'Life&amp;Use'!P26</f>
        <v>3.78864</v>
      </c>
      <c r="F85" s="64"/>
      <c r="G85" s="229"/>
      <c r="H85" s="229"/>
      <c r="I85" s="211"/>
      <c r="J85" s="211"/>
      <c r="K85" s="211"/>
      <c r="L85" s="211"/>
      <c r="M85" s="211"/>
      <c r="N85" s="211"/>
      <c r="O85" s="211"/>
      <c r="P85" s="211"/>
      <c r="Q85" s="211"/>
      <c r="R85" s="211"/>
      <c r="S85" s="211"/>
      <c r="T85" s="211"/>
      <c r="U85" s="211"/>
      <c r="V85" s="211"/>
      <c r="W85" s="52">
        <f>Sales!W85*$E85</f>
        <v>0</v>
      </c>
      <c r="X85" s="52">
        <f>Sales!X85*$E85</f>
        <v>0</v>
      </c>
      <c r="Y85" s="52">
        <f>Sales!Y85*$E85</f>
        <v>0</v>
      </c>
      <c r="Z85" s="52">
        <f>Sales!Z85*$E85</f>
        <v>0</v>
      </c>
      <c r="AA85" s="52">
        <f>Sales!AA85*$E85</f>
        <v>0</v>
      </c>
      <c r="AB85" s="52">
        <f>Sales!AB85*$E85</f>
        <v>0</v>
      </c>
      <c r="AC85" s="52">
        <f>Sales!AC85*$E85</f>
        <v>0</v>
      </c>
      <c r="AD85" s="52">
        <f>Sales!AD85*$E85</f>
        <v>0</v>
      </c>
      <c r="AE85" s="52">
        <f>Sales!AE85*$E85</f>
        <v>0</v>
      </c>
      <c r="AF85" s="52">
        <f>Sales!AF85*$E85</f>
        <v>0</v>
      </c>
      <c r="AG85" s="52">
        <f>Sales!AG85*$E85</f>
        <v>0</v>
      </c>
      <c r="AH85" s="52">
        <f>Sales!AH85*$E85</f>
        <v>0</v>
      </c>
      <c r="AI85" s="52">
        <f>Sales!AI85*$E85</f>
        <v>0</v>
      </c>
      <c r="AJ85" s="52">
        <f>Sales!AJ85*$E85</f>
        <v>0</v>
      </c>
      <c r="AK85" s="52">
        <f>Sales!AK85*$E85</f>
        <v>0</v>
      </c>
      <c r="AL85" s="52">
        <f>Sales!AL85*$E85</f>
        <v>30.30912</v>
      </c>
      <c r="AM85" s="52">
        <f>Sales!AM85*$E85</f>
        <v>70.721280000000007</v>
      </c>
      <c r="AN85" s="52">
        <f>Sales!AN85*$E85</f>
        <v>141.44256000000001</v>
      </c>
      <c r="AO85" s="52">
        <f>Sales!AO85*$E85</f>
        <v>181.85471999999999</v>
      </c>
      <c r="AP85" s="52">
        <f>Sales!AP85*$E85</f>
        <v>212.16383999999999</v>
      </c>
      <c r="AQ85" s="52">
        <f>Sales!AQ85*$E85</f>
        <v>212.16383999999999</v>
      </c>
      <c r="AR85" s="52">
        <f>Sales!AR85*$E85</f>
        <v>212.16383999999999</v>
      </c>
      <c r="AS85" s="52">
        <f>Sales!AS85*$E85</f>
        <v>212.16383999999999</v>
      </c>
      <c r="AT85" s="52">
        <f>Sales!AT85*$E85</f>
        <v>202.06080000000003</v>
      </c>
      <c r="AU85" s="100">
        <f>Sales!AU85*$E85</f>
        <v>0</v>
      </c>
      <c r="AV85" s="100">
        <f>Sales!AV85*$E85</f>
        <v>0</v>
      </c>
      <c r="AW85" s="100">
        <f>Sales!AW85*$E85</f>
        <v>0</v>
      </c>
      <c r="AX85" s="100">
        <f>Sales!AX85*$E85</f>
        <v>0</v>
      </c>
      <c r="AY85" s="100">
        <f>Sales!AY85*$E85</f>
        <v>0</v>
      </c>
      <c r="AZ85" s="100">
        <f>Sales!AZ85*$E85</f>
        <v>0</v>
      </c>
      <c r="BA85" s="100">
        <f>Sales!BA85*$E85</f>
        <v>0</v>
      </c>
      <c r="BB85" s="100">
        <f>Sales!BB85*$E85</f>
        <v>0</v>
      </c>
      <c r="BC85" s="100">
        <f>Sales!BC85*$E85</f>
        <v>0</v>
      </c>
      <c r="BD85" s="100">
        <f>Sales!BD85*$E85</f>
        <v>0</v>
      </c>
      <c r="BE85" s="100">
        <f>Sales!BE85*$E85</f>
        <v>0</v>
      </c>
      <c r="BF85" s="100">
        <f>Sales!BF85*$E85</f>
        <v>0</v>
      </c>
      <c r="BG85" s="100">
        <f>Sales!BG85*$E85</f>
        <v>0</v>
      </c>
      <c r="BH85" s="100">
        <f>Sales!BH85*$E85</f>
        <v>0</v>
      </c>
      <c r="BI85" s="100">
        <f>Sales!BI85*$E85</f>
        <v>0</v>
      </c>
      <c r="BJ85" s="100">
        <f>Sales!BJ85*$E85</f>
        <v>0</v>
      </c>
      <c r="BK85" s="100">
        <f>Sales!BK85*$E85</f>
        <v>0</v>
      </c>
      <c r="BL85" s="100">
        <f>Sales!BL85*$E85</f>
        <v>0</v>
      </c>
      <c r="BM85" s="100">
        <f>Sales!BM85*$E85</f>
        <v>0</v>
      </c>
      <c r="BN85" s="100">
        <f>Sales!BN85*$E85</f>
        <v>0</v>
      </c>
      <c r="BO85" s="100">
        <f>Sales!BO85*$E85</f>
        <v>0</v>
      </c>
      <c r="BP85" s="100">
        <f>Sales!BP85*$E85</f>
        <v>0</v>
      </c>
      <c r="BQ85" s="100">
        <f>Sales!BQ85*$E85</f>
        <v>0</v>
      </c>
      <c r="BR85" s="100">
        <f>Sales!BR85*$E85</f>
        <v>0</v>
      </c>
      <c r="BS85" s="100">
        <f>Sales!BS85*$E85</f>
        <v>0</v>
      </c>
      <c r="BT85" s="100">
        <f>Sales!BT85*$E85</f>
        <v>0</v>
      </c>
      <c r="BU85" s="100">
        <f>Sales!BU85*$E85</f>
        <v>0</v>
      </c>
      <c r="BV85" s="100">
        <f>Sales!BV85*$E85</f>
        <v>0</v>
      </c>
      <c r="BW85" s="100">
        <f>Sales!BW85*$E85</f>
        <v>0</v>
      </c>
      <c r="BX85" s="100">
        <f>Sales!BX85*$E85</f>
        <v>0</v>
      </c>
      <c r="BY85" s="100">
        <f>Sales!BY85*$E85</f>
        <v>0</v>
      </c>
      <c r="BZ85" s="100">
        <f>Sales!BZ85*$E85</f>
        <v>0</v>
      </c>
      <c r="CA85" s="100">
        <f>Sales!CA85*$E85</f>
        <v>0</v>
      </c>
      <c r="CB85" s="100">
        <f>Sales!CB85*$E85</f>
        <v>0</v>
      </c>
      <c r="CC85" s="100">
        <f>Sales!CC85*$E85</f>
        <v>0</v>
      </c>
      <c r="CD85" s="100">
        <f>Sales!CD85*$E85</f>
        <v>0</v>
      </c>
      <c r="CE85" s="100">
        <f>Sales!CE85*$E85</f>
        <v>0</v>
      </c>
    </row>
    <row r="86" spans="2:83" ht="24" x14ac:dyDescent="0.25">
      <c r="B86" s="307"/>
      <c r="C86" s="54" t="s">
        <v>17</v>
      </c>
      <c r="E86" s="228">
        <f>'Life&amp;Use'!Q26</f>
        <v>2.6309999999999998</v>
      </c>
      <c r="F86" s="64"/>
      <c r="G86" s="229"/>
      <c r="H86" s="229"/>
      <c r="I86" s="211"/>
      <c r="J86" s="211"/>
      <c r="K86" s="211"/>
      <c r="L86" s="211"/>
      <c r="M86" s="211"/>
      <c r="N86" s="211"/>
      <c r="O86" s="211"/>
      <c r="P86" s="211"/>
      <c r="Q86" s="211"/>
      <c r="R86" s="211"/>
      <c r="S86" s="211"/>
      <c r="T86" s="211"/>
      <c r="U86" s="211"/>
      <c r="V86" s="211"/>
      <c r="W86" s="52">
        <f>Sales!W86*$E86</f>
        <v>0</v>
      </c>
      <c r="X86" s="52">
        <f>Sales!X86*$E86</f>
        <v>0</v>
      </c>
      <c r="Y86" s="52">
        <f>Sales!Y86*$E86</f>
        <v>0</v>
      </c>
      <c r="Z86" s="52">
        <f>Sales!Z86*$E86</f>
        <v>0</v>
      </c>
      <c r="AA86" s="52">
        <f>Sales!AA86*$E86</f>
        <v>0</v>
      </c>
      <c r="AB86" s="52">
        <f>Sales!AB86*$E86</f>
        <v>0</v>
      </c>
      <c r="AC86" s="52">
        <f>Sales!AC86*$E86</f>
        <v>0</v>
      </c>
      <c r="AD86" s="52">
        <f>Sales!AD86*$E86</f>
        <v>0</v>
      </c>
      <c r="AE86" s="52">
        <f>Sales!AE86*$E86</f>
        <v>0</v>
      </c>
      <c r="AF86" s="52">
        <f>Sales!AF86*$E86</f>
        <v>0</v>
      </c>
      <c r="AG86" s="52">
        <f>Sales!AG86*$E86</f>
        <v>0</v>
      </c>
      <c r="AH86" s="52">
        <f>Sales!AH86*$E86</f>
        <v>0</v>
      </c>
      <c r="AI86" s="52">
        <f>Sales!AI86*$E86</f>
        <v>0</v>
      </c>
      <c r="AJ86" s="52">
        <f>Sales!AJ86*$E86</f>
        <v>0</v>
      </c>
      <c r="AK86" s="52">
        <f>Sales!AK86*$E86</f>
        <v>0</v>
      </c>
      <c r="AL86" s="52">
        <f>Sales!AL86*$E86</f>
        <v>0</v>
      </c>
      <c r="AM86" s="52">
        <f>Sales!AM86*$E86</f>
        <v>7.016</v>
      </c>
      <c r="AN86" s="52">
        <f>Sales!AN86*$E86</f>
        <v>56.128</v>
      </c>
      <c r="AO86" s="52">
        <f>Sales!AO86*$E86</f>
        <v>170.48879999999997</v>
      </c>
      <c r="AP86" s="52">
        <f>Sales!AP86*$E86</f>
        <v>297.47840000000002</v>
      </c>
      <c r="AQ86" s="52">
        <f>Sales!AQ86*$E86</f>
        <v>362.02559999999994</v>
      </c>
      <c r="AR86" s="52">
        <f>Sales!AR86*$E86</f>
        <v>411.83919999999995</v>
      </c>
      <c r="AS86" s="52">
        <f>Sales!AS86*$E86</f>
        <v>514.27280000000007</v>
      </c>
      <c r="AT86" s="52">
        <f>Sales!AT86*$E86</f>
        <v>637.05280000000005</v>
      </c>
      <c r="AU86" s="100">
        <f>Sales!AU86*$E86</f>
        <v>0</v>
      </c>
      <c r="AV86" s="100">
        <f>Sales!AV86*$E86</f>
        <v>0</v>
      </c>
      <c r="AW86" s="100">
        <f>Sales!AW86*$E86</f>
        <v>0</v>
      </c>
      <c r="AX86" s="100">
        <f>Sales!AX86*$E86</f>
        <v>0</v>
      </c>
      <c r="AY86" s="100">
        <f>Sales!AY86*$E86</f>
        <v>0</v>
      </c>
      <c r="AZ86" s="100">
        <f>Sales!AZ86*$E86</f>
        <v>0</v>
      </c>
      <c r="BA86" s="100">
        <f>Sales!BA86*$E86</f>
        <v>0</v>
      </c>
      <c r="BB86" s="100">
        <f>Sales!BB86*$E86</f>
        <v>0</v>
      </c>
      <c r="BC86" s="100">
        <f>Sales!BC86*$E86</f>
        <v>0</v>
      </c>
      <c r="BD86" s="100">
        <f>Sales!BD86*$E86</f>
        <v>0</v>
      </c>
      <c r="BE86" s="100">
        <f>Sales!BE86*$E86</f>
        <v>0</v>
      </c>
      <c r="BF86" s="100">
        <f>Sales!BF86*$E86</f>
        <v>0</v>
      </c>
      <c r="BG86" s="100">
        <f>Sales!BG86*$E86</f>
        <v>0</v>
      </c>
      <c r="BH86" s="100">
        <f>Sales!BH86*$E86</f>
        <v>0</v>
      </c>
      <c r="BI86" s="100">
        <f>Sales!BI86*$E86</f>
        <v>0</v>
      </c>
      <c r="BJ86" s="100">
        <f>Sales!BJ86*$E86</f>
        <v>0</v>
      </c>
      <c r="BK86" s="100">
        <f>Sales!BK86*$E86</f>
        <v>0</v>
      </c>
      <c r="BL86" s="100">
        <f>Sales!BL86*$E86</f>
        <v>0</v>
      </c>
      <c r="BM86" s="100">
        <f>Sales!BM86*$E86</f>
        <v>0</v>
      </c>
      <c r="BN86" s="100">
        <f>Sales!BN86*$E86</f>
        <v>0</v>
      </c>
      <c r="BO86" s="100">
        <f>Sales!BO86*$E86</f>
        <v>0</v>
      </c>
      <c r="BP86" s="100">
        <f>Sales!BP86*$E86</f>
        <v>0</v>
      </c>
      <c r="BQ86" s="100">
        <f>Sales!BQ86*$E86</f>
        <v>0</v>
      </c>
      <c r="BR86" s="100">
        <f>Sales!BR86*$E86</f>
        <v>0</v>
      </c>
      <c r="BS86" s="100">
        <f>Sales!BS86*$E86</f>
        <v>0</v>
      </c>
      <c r="BT86" s="100">
        <f>Sales!BT86*$E86</f>
        <v>0</v>
      </c>
      <c r="BU86" s="100">
        <f>Sales!BU86*$E86</f>
        <v>0</v>
      </c>
      <c r="BV86" s="100">
        <f>Sales!BV86*$E86</f>
        <v>0</v>
      </c>
      <c r="BW86" s="100">
        <f>Sales!BW86*$E86</f>
        <v>0</v>
      </c>
      <c r="BX86" s="100">
        <f>Sales!BX86*$E86</f>
        <v>0</v>
      </c>
      <c r="BY86" s="100">
        <f>Sales!BY86*$E86</f>
        <v>0</v>
      </c>
      <c r="BZ86" s="100">
        <f>Sales!BZ86*$E86</f>
        <v>0</v>
      </c>
      <c r="CA86" s="100">
        <f>Sales!CA86*$E86</f>
        <v>0</v>
      </c>
      <c r="CB86" s="100">
        <f>Sales!CB86*$E86</f>
        <v>0</v>
      </c>
      <c r="CC86" s="100">
        <f>Sales!CC86*$E86</f>
        <v>0</v>
      </c>
      <c r="CD86" s="100">
        <f>Sales!CD86*$E86</f>
        <v>0</v>
      </c>
      <c r="CE86" s="100">
        <f>Sales!CE86*$E86</f>
        <v>0</v>
      </c>
    </row>
    <row r="87" spans="2:83" ht="24.6" customHeight="1" x14ac:dyDescent="0.25">
      <c r="B87" s="307"/>
      <c r="C87" s="54" t="s">
        <v>74</v>
      </c>
      <c r="E87" s="228">
        <f>'Life&amp;Use'!R26</f>
        <v>14.207399999999998</v>
      </c>
      <c r="F87" s="64"/>
      <c r="G87" s="229"/>
      <c r="H87" s="229"/>
      <c r="I87" s="211"/>
      <c r="J87" s="211"/>
      <c r="K87" s="211"/>
      <c r="L87" s="211"/>
      <c r="M87" s="211"/>
      <c r="N87" s="211"/>
      <c r="O87" s="211"/>
      <c r="P87" s="211"/>
      <c r="Q87" s="211"/>
      <c r="R87" s="211"/>
      <c r="S87" s="211"/>
      <c r="T87" s="211"/>
      <c r="U87" s="211"/>
      <c r="V87" s="211"/>
      <c r="W87" s="52">
        <f>Sales!W87*$E87</f>
        <v>0</v>
      </c>
      <c r="X87" s="52">
        <f>Sales!X87*$E87</f>
        <v>0</v>
      </c>
      <c r="Y87" s="52">
        <f>Sales!Y87*$E87</f>
        <v>0.79912817530459201</v>
      </c>
      <c r="Z87" s="52">
        <f>Sales!Z87*$E87</f>
        <v>6.0838958675742099</v>
      </c>
      <c r="AA87" s="52">
        <f>Sales!AA87*$E87</f>
        <v>21.59043446688878</v>
      </c>
      <c r="AB87" s="52">
        <f>Sales!AB87*$E87</f>
        <v>52.699808589871509</v>
      </c>
      <c r="AC87" s="52">
        <f>Sales!AC87*$E87</f>
        <v>99.172168564990628</v>
      </c>
      <c r="AD87" s="52">
        <f>Sales!AD87*$E87</f>
        <v>157.32412261024632</v>
      </c>
      <c r="AE87" s="52">
        <f>Sales!AE87*$E87</f>
        <v>223.19167280240978</v>
      </c>
      <c r="AF87" s="52">
        <f>Sales!AF87*$E87</f>
        <v>294.2893442871412</v>
      </c>
      <c r="AG87" s="52">
        <f>Sales!AG87*$E87</f>
        <v>368.6639661933483</v>
      </c>
      <c r="AH87" s="52">
        <f>Sales!AH87*$E87</f>
        <v>444.29131250271467</v>
      </c>
      <c r="AI87" s="52">
        <f>Sales!AI87*$E87</f>
        <v>520.40216524983407</v>
      </c>
      <c r="AJ87" s="52">
        <f>Sales!AJ87*$E87</f>
        <v>597.93652973043299</v>
      </c>
      <c r="AK87" s="52">
        <f>Sales!AK87*$E87</f>
        <v>681.39545483750203</v>
      </c>
      <c r="AL87" s="52">
        <f>Sales!AL87*$E87</f>
        <v>787.54627853897102</v>
      </c>
      <c r="AM87" s="52">
        <f>Sales!AM87*$E87</f>
        <v>936.71782736413536</v>
      </c>
      <c r="AN87" s="52">
        <f>Sales!AN87*$E87</f>
        <v>1143.6021487198593</v>
      </c>
      <c r="AO87" s="52">
        <f>Sales!AO87*$E87</f>
        <v>1388.5540266572164</v>
      </c>
      <c r="AP87" s="52">
        <f>Sales!AP87*$E87</f>
        <v>1635.6644449789592</v>
      </c>
      <c r="AQ87" s="52">
        <f>Sales!AQ87*$E87</f>
        <v>1838.8260228735833</v>
      </c>
      <c r="AR87" s="52">
        <f>Sales!AR87*$E87</f>
        <v>1955.6658924927522</v>
      </c>
      <c r="AS87" s="52">
        <f>Sales!AS87*$E87</f>
        <v>1973.6213741129227</v>
      </c>
      <c r="AT87" s="52">
        <f>Sales!AT87*$E87</f>
        <v>1799.2363509556885</v>
      </c>
      <c r="AU87" s="100">
        <f>Sales!AU87*$E87</f>
        <v>0</v>
      </c>
      <c r="AV87" s="100">
        <f>Sales!AV87*$E87</f>
        <v>0</v>
      </c>
      <c r="AW87" s="100">
        <f>Sales!AW87*$E87</f>
        <v>0</v>
      </c>
      <c r="AX87" s="100">
        <f>Sales!AX87*$E87</f>
        <v>0</v>
      </c>
      <c r="AY87" s="100">
        <f>Sales!AY87*$E87</f>
        <v>0</v>
      </c>
      <c r="AZ87" s="100">
        <f>Sales!AZ87*$E87</f>
        <v>0</v>
      </c>
      <c r="BA87" s="100">
        <f>Sales!BA87*$E87</f>
        <v>0</v>
      </c>
      <c r="BB87" s="100">
        <f>Sales!BB87*$E87</f>
        <v>0</v>
      </c>
      <c r="BC87" s="100">
        <f>Sales!BC87*$E87</f>
        <v>0</v>
      </c>
      <c r="BD87" s="100">
        <f>Sales!BD87*$E87</f>
        <v>0</v>
      </c>
      <c r="BE87" s="100">
        <f>Sales!BE87*$E87</f>
        <v>0</v>
      </c>
      <c r="BF87" s="100">
        <f>Sales!BF87*$E87</f>
        <v>0</v>
      </c>
      <c r="BG87" s="100">
        <f>Sales!BG87*$E87</f>
        <v>0</v>
      </c>
      <c r="BH87" s="100">
        <f>Sales!BH87*$E87</f>
        <v>0</v>
      </c>
      <c r="BI87" s="100">
        <f>Sales!BI87*$E87</f>
        <v>0</v>
      </c>
      <c r="BJ87" s="100">
        <f>Sales!BJ87*$E87</f>
        <v>0</v>
      </c>
      <c r="BK87" s="100">
        <f>Sales!BK87*$E87</f>
        <v>0</v>
      </c>
      <c r="BL87" s="100">
        <f>Sales!BL87*$E87</f>
        <v>0</v>
      </c>
      <c r="BM87" s="100">
        <f>Sales!BM87*$E87</f>
        <v>0</v>
      </c>
      <c r="BN87" s="100">
        <f>Sales!BN87*$E87</f>
        <v>0</v>
      </c>
      <c r="BO87" s="100">
        <f>Sales!BO87*$E87</f>
        <v>0</v>
      </c>
      <c r="BP87" s="100">
        <f>Sales!BP87*$E87</f>
        <v>0</v>
      </c>
      <c r="BQ87" s="100">
        <f>Sales!BQ87*$E87</f>
        <v>0</v>
      </c>
      <c r="BR87" s="100">
        <f>Sales!BR87*$E87</f>
        <v>0</v>
      </c>
      <c r="BS87" s="100">
        <f>Sales!BS87*$E87</f>
        <v>0</v>
      </c>
      <c r="BT87" s="100">
        <f>Sales!BT87*$E87</f>
        <v>0</v>
      </c>
      <c r="BU87" s="100">
        <f>Sales!BU87*$E87</f>
        <v>0</v>
      </c>
      <c r="BV87" s="100">
        <f>Sales!BV87*$E87</f>
        <v>0</v>
      </c>
      <c r="BW87" s="100">
        <f>Sales!BW87*$E87</f>
        <v>0</v>
      </c>
      <c r="BX87" s="100">
        <f>Sales!BX87*$E87</f>
        <v>0</v>
      </c>
      <c r="BY87" s="100">
        <f>Sales!BY87*$E87</f>
        <v>0</v>
      </c>
      <c r="BZ87" s="100">
        <f>Sales!BZ87*$E87</f>
        <v>0</v>
      </c>
      <c r="CA87" s="100">
        <f>Sales!CA87*$E87</f>
        <v>0</v>
      </c>
      <c r="CB87" s="100">
        <f>Sales!CB87*$E87</f>
        <v>0</v>
      </c>
      <c r="CC87" s="100">
        <f>Sales!CC87*$E87</f>
        <v>0</v>
      </c>
      <c r="CD87" s="100">
        <f>Sales!CD87*$E87</f>
        <v>0</v>
      </c>
      <c r="CE87" s="100">
        <f>Sales!CE87*$E87</f>
        <v>0</v>
      </c>
    </row>
    <row r="88" spans="2:83" x14ac:dyDescent="0.25">
      <c r="B88" s="307"/>
      <c r="C88" s="3" t="s">
        <v>77</v>
      </c>
      <c r="E88" s="228"/>
      <c r="F88" s="64"/>
      <c r="G88" s="229"/>
      <c r="H88" s="229"/>
      <c r="I88" s="20"/>
      <c r="J88" s="20"/>
      <c r="K88" s="20"/>
      <c r="L88" s="20"/>
      <c r="M88" s="20"/>
      <c r="N88" s="20"/>
      <c r="O88" s="20"/>
      <c r="P88" s="20"/>
      <c r="Q88" s="20"/>
      <c r="R88" s="20"/>
      <c r="S88" s="20"/>
      <c r="T88" s="20"/>
      <c r="U88" s="20"/>
      <c r="V88" s="20"/>
      <c r="W88" s="6">
        <f t="shared" ref="W88" si="32">SUM(W82:W87)</f>
        <v>231.98670548311509</v>
      </c>
      <c r="X88" s="6">
        <f t="shared" ref="X88:CE88" si="33">SUM(X82:X87)</f>
        <v>289.28098067711664</v>
      </c>
      <c r="Y88" s="6">
        <f t="shared" si="33"/>
        <v>362.69625596357452</v>
      </c>
      <c r="Z88" s="6">
        <f t="shared" si="33"/>
        <v>449.40205497041245</v>
      </c>
      <c r="AA88" s="6">
        <f t="shared" si="33"/>
        <v>504.57676925693698</v>
      </c>
      <c r="AB88" s="6">
        <f t="shared" si="33"/>
        <v>575.66981764296202</v>
      </c>
      <c r="AC88" s="6">
        <f t="shared" si="33"/>
        <v>645.58099239708054</v>
      </c>
      <c r="AD88" s="6">
        <f t="shared" si="33"/>
        <v>727.39357382815388</v>
      </c>
      <c r="AE88" s="6">
        <f t="shared" si="33"/>
        <v>817.06741277632523</v>
      </c>
      <c r="AF88" s="6">
        <f t="shared" si="33"/>
        <v>912.03077208620289</v>
      </c>
      <c r="AG88" s="6">
        <f t="shared" si="33"/>
        <v>1010.2895651074172</v>
      </c>
      <c r="AH88" s="6">
        <f t="shared" si="33"/>
        <v>1109.8586377567988</v>
      </c>
      <c r="AI88" s="6">
        <f t="shared" si="33"/>
        <v>1209.7736429583713</v>
      </c>
      <c r="AJ88" s="6">
        <f t="shared" si="33"/>
        <v>1310.3972707696792</v>
      </c>
      <c r="AK88" s="6">
        <f t="shared" si="33"/>
        <v>1415.6342402672421</v>
      </c>
      <c r="AL88" s="6">
        <f t="shared" si="33"/>
        <v>1571.6611069407527</v>
      </c>
      <c r="AM88" s="6">
        <f t="shared" si="33"/>
        <v>1759.8413009688809</v>
      </c>
      <c r="AN88" s="6">
        <f t="shared" si="33"/>
        <v>2067.1389873621542</v>
      </c>
      <c r="AO88" s="6">
        <f t="shared" si="33"/>
        <v>2446.6697023757888</v>
      </c>
      <c r="AP88" s="6">
        <f t="shared" si="33"/>
        <v>2845.4816455713822</v>
      </c>
      <c r="AQ88" s="6">
        <f t="shared" si="33"/>
        <v>3109.3960445614143</v>
      </c>
      <c r="AR88" s="6">
        <f t="shared" si="33"/>
        <v>3262.9105027786773</v>
      </c>
      <c r="AS88" s="6">
        <f t="shared" si="33"/>
        <v>3380.0330818188736</v>
      </c>
      <c r="AT88" s="6">
        <f t="shared" si="33"/>
        <v>3337.2337674916612</v>
      </c>
      <c r="AU88" s="26">
        <f t="shared" si="33"/>
        <v>0</v>
      </c>
      <c r="AV88" s="26">
        <f t="shared" si="33"/>
        <v>0</v>
      </c>
      <c r="AW88" s="26">
        <f t="shared" si="33"/>
        <v>0</v>
      </c>
      <c r="AX88" s="26">
        <f t="shared" si="33"/>
        <v>0</v>
      </c>
      <c r="AY88" s="26">
        <f t="shared" si="33"/>
        <v>0</v>
      </c>
      <c r="AZ88" s="26">
        <f t="shared" si="33"/>
        <v>0</v>
      </c>
      <c r="BA88" s="26">
        <f t="shared" si="33"/>
        <v>0</v>
      </c>
      <c r="BB88" s="26">
        <f t="shared" si="33"/>
        <v>0</v>
      </c>
      <c r="BC88" s="26">
        <f t="shared" si="33"/>
        <v>0</v>
      </c>
      <c r="BD88" s="26">
        <f t="shared" si="33"/>
        <v>0</v>
      </c>
      <c r="BE88" s="26">
        <f t="shared" si="33"/>
        <v>0</v>
      </c>
      <c r="BF88" s="26">
        <f t="shared" si="33"/>
        <v>0</v>
      </c>
      <c r="BG88" s="26">
        <f t="shared" si="33"/>
        <v>0</v>
      </c>
      <c r="BH88" s="26">
        <f t="shared" si="33"/>
        <v>0</v>
      </c>
      <c r="BI88" s="26">
        <f t="shared" si="33"/>
        <v>0</v>
      </c>
      <c r="BJ88" s="26">
        <f t="shared" si="33"/>
        <v>0</v>
      </c>
      <c r="BK88" s="26">
        <f t="shared" si="33"/>
        <v>0</v>
      </c>
      <c r="BL88" s="26">
        <f t="shared" si="33"/>
        <v>0</v>
      </c>
      <c r="BM88" s="26">
        <f t="shared" si="33"/>
        <v>0</v>
      </c>
      <c r="BN88" s="26">
        <f t="shared" si="33"/>
        <v>0</v>
      </c>
      <c r="BO88" s="26">
        <f t="shared" si="33"/>
        <v>0</v>
      </c>
      <c r="BP88" s="26">
        <f t="shared" si="33"/>
        <v>0</v>
      </c>
      <c r="BQ88" s="26">
        <f t="shared" si="33"/>
        <v>0</v>
      </c>
      <c r="BR88" s="26">
        <f t="shared" si="33"/>
        <v>0</v>
      </c>
      <c r="BS88" s="26">
        <f t="shared" si="33"/>
        <v>0</v>
      </c>
      <c r="BT88" s="26">
        <f t="shared" si="33"/>
        <v>0</v>
      </c>
      <c r="BU88" s="26">
        <f t="shared" si="33"/>
        <v>0</v>
      </c>
      <c r="BV88" s="26">
        <f t="shared" si="33"/>
        <v>0</v>
      </c>
      <c r="BW88" s="26">
        <f t="shared" si="33"/>
        <v>0</v>
      </c>
      <c r="BX88" s="26">
        <f t="shared" si="33"/>
        <v>0</v>
      </c>
      <c r="BY88" s="26">
        <f t="shared" si="33"/>
        <v>0</v>
      </c>
      <c r="BZ88" s="26">
        <f t="shared" si="33"/>
        <v>0</v>
      </c>
      <c r="CA88" s="26">
        <f t="shared" si="33"/>
        <v>0</v>
      </c>
      <c r="CB88" s="26">
        <f t="shared" si="33"/>
        <v>0</v>
      </c>
      <c r="CC88" s="26">
        <f t="shared" si="33"/>
        <v>0</v>
      </c>
      <c r="CD88" s="26">
        <f t="shared" si="33"/>
        <v>0</v>
      </c>
      <c r="CE88" s="26">
        <f t="shared" si="33"/>
        <v>0</v>
      </c>
    </row>
    <row r="89" spans="2:83" x14ac:dyDescent="0.25">
      <c r="B89" s="307" t="s">
        <v>3</v>
      </c>
      <c r="C89" s="54" t="s">
        <v>19</v>
      </c>
      <c r="E89" s="228">
        <f>'Life&amp;Use'!T26</f>
        <v>1.36812</v>
      </c>
      <c r="F89" s="64"/>
      <c r="G89" s="229"/>
      <c r="H89" s="229"/>
      <c r="I89" s="211"/>
      <c r="J89" s="211"/>
      <c r="K89" s="211"/>
      <c r="L89" s="211"/>
      <c r="M89" s="211"/>
      <c r="N89" s="211"/>
      <c r="O89" s="211"/>
      <c r="P89" s="211"/>
      <c r="Q89" s="211"/>
      <c r="R89" s="211"/>
      <c r="S89" s="211"/>
      <c r="T89" s="211"/>
      <c r="U89" s="211"/>
      <c r="V89" s="211"/>
      <c r="W89" s="52">
        <f>Sales!W89*$E89</f>
        <v>189.46336285307328</v>
      </c>
      <c r="X89" s="52">
        <f>Sales!X89*$E89</f>
        <v>188.68859934752606</v>
      </c>
      <c r="Y89" s="52">
        <f>Sales!Y89*$E89</f>
        <v>186.73201093973526</v>
      </c>
      <c r="Z89" s="52">
        <f>Sales!Z89*$E89</f>
        <v>184.11163203782496</v>
      </c>
      <c r="AA89" s="52">
        <f>Sales!AA89*$E89</f>
        <v>181.0784221049862</v>
      </c>
      <c r="AB89" s="52">
        <f>Sales!AB89*$E89</f>
        <v>178.43448945522871</v>
      </c>
      <c r="AC89" s="52">
        <f>Sales!AC89*$E89</f>
        <v>176.55158551117736</v>
      </c>
      <c r="AD89" s="52">
        <f>Sales!AD89*$E89</f>
        <v>175.03240295431141</v>
      </c>
      <c r="AE89" s="52">
        <f>Sales!AE89*$E89</f>
        <v>173.45920654197985</v>
      </c>
      <c r="AF89" s="52">
        <f>Sales!AF89*$E89</f>
        <v>171.7259852792769</v>
      </c>
      <c r="AG89" s="52">
        <f>Sales!AG89*$E89</f>
        <v>169.7305185604425</v>
      </c>
      <c r="AH89" s="52">
        <f>Sales!AH89*$E89</f>
        <v>167.48766332828271</v>
      </c>
      <c r="AI89" s="52">
        <f>Sales!AI89*$E89</f>
        <v>165.11126196023505</v>
      </c>
      <c r="AJ89" s="52">
        <f>Sales!AJ89*$E89</f>
        <v>162.71136644459159</v>
      </c>
      <c r="AK89" s="52">
        <f>Sales!AK89*$E89</f>
        <v>160.2879767813524</v>
      </c>
      <c r="AL89" s="52">
        <f>Sales!AL89*$E89</f>
        <v>157.74160558812778</v>
      </c>
      <c r="AM89" s="52">
        <f>Sales!AM89*$E89</f>
        <v>153.5655288847191</v>
      </c>
      <c r="AN89" s="52">
        <f>Sales!AN89*$E89</f>
        <v>146.22534362254024</v>
      </c>
      <c r="AO89" s="52">
        <f>Sales!AO89*$E89</f>
        <v>126.29410764009967</v>
      </c>
      <c r="AP89" s="52">
        <f>Sales!AP89*$E89</f>
        <v>102.70414628916825</v>
      </c>
      <c r="AQ89" s="52">
        <f>Sales!AQ89*$E89</f>
        <v>79.320431587904011</v>
      </c>
      <c r="AR89" s="52">
        <f>Sales!AR89*$E89</f>
        <v>66.85289777207683</v>
      </c>
      <c r="AS89" s="52">
        <f>Sales!AS89*$E89</f>
        <v>59.428599771788832</v>
      </c>
      <c r="AT89" s="52">
        <f>Sales!AT89*$E89</f>
        <v>39.360351617548829</v>
      </c>
      <c r="AU89" s="100">
        <f>Sales!AU89*$E89</f>
        <v>0</v>
      </c>
      <c r="AV89" s="100">
        <f>Sales!AV89*$E89</f>
        <v>0</v>
      </c>
      <c r="AW89" s="100">
        <f>Sales!AW89*$E89</f>
        <v>0</v>
      </c>
      <c r="AX89" s="100">
        <f>Sales!AX89*$E89</f>
        <v>0</v>
      </c>
      <c r="AY89" s="100">
        <f>Sales!AY89*$E89</f>
        <v>0</v>
      </c>
      <c r="AZ89" s="100">
        <f>Sales!AZ89*$E89</f>
        <v>0</v>
      </c>
      <c r="BA89" s="100">
        <f>Sales!BA89*$E89</f>
        <v>0</v>
      </c>
      <c r="BB89" s="100">
        <f>Sales!BB89*$E89</f>
        <v>0</v>
      </c>
      <c r="BC89" s="100">
        <f>Sales!BC89*$E89</f>
        <v>0</v>
      </c>
      <c r="BD89" s="100">
        <f>Sales!BD89*$E89</f>
        <v>0</v>
      </c>
      <c r="BE89" s="100">
        <f>Sales!BE89*$E89</f>
        <v>0</v>
      </c>
      <c r="BF89" s="100">
        <f>Sales!BF89*$E89</f>
        <v>0</v>
      </c>
      <c r="BG89" s="100">
        <f>Sales!BG89*$E89</f>
        <v>0</v>
      </c>
      <c r="BH89" s="100">
        <f>Sales!BH89*$E89</f>
        <v>0</v>
      </c>
      <c r="BI89" s="100">
        <f>Sales!BI89*$E89</f>
        <v>0</v>
      </c>
      <c r="BJ89" s="100">
        <f>Sales!BJ89*$E89</f>
        <v>0</v>
      </c>
      <c r="BK89" s="100">
        <f>Sales!BK89*$E89</f>
        <v>0</v>
      </c>
      <c r="BL89" s="100">
        <f>Sales!BL89*$E89</f>
        <v>0</v>
      </c>
      <c r="BM89" s="100">
        <f>Sales!BM89*$E89</f>
        <v>0</v>
      </c>
      <c r="BN89" s="100">
        <f>Sales!BN89*$E89</f>
        <v>0</v>
      </c>
      <c r="BO89" s="100">
        <f>Sales!BO89*$E89</f>
        <v>0</v>
      </c>
      <c r="BP89" s="100">
        <f>Sales!BP89*$E89</f>
        <v>0</v>
      </c>
      <c r="BQ89" s="100">
        <f>Sales!BQ89*$E89</f>
        <v>0</v>
      </c>
      <c r="BR89" s="100">
        <f>Sales!BR89*$E89</f>
        <v>0</v>
      </c>
      <c r="BS89" s="100">
        <f>Sales!BS89*$E89</f>
        <v>0</v>
      </c>
      <c r="BT89" s="100">
        <f>Sales!BT89*$E89</f>
        <v>0</v>
      </c>
      <c r="BU89" s="100">
        <f>Sales!BU89*$E89</f>
        <v>0</v>
      </c>
      <c r="BV89" s="100">
        <f>Sales!BV89*$E89</f>
        <v>0</v>
      </c>
      <c r="BW89" s="100">
        <f>Sales!BW89*$E89</f>
        <v>0</v>
      </c>
      <c r="BX89" s="100">
        <f>Sales!BX89*$E89</f>
        <v>0</v>
      </c>
      <c r="BY89" s="100">
        <f>Sales!BY89*$E89</f>
        <v>0</v>
      </c>
      <c r="BZ89" s="100">
        <f>Sales!BZ89*$E89</f>
        <v>0</v>
      </c>
      <c r="CA89" s="100">
        <f>Sales!CA89*$E89</f>
        <v>0</v>
      </c>
      <c r="CB89" s="100">
        <f>Sales!CB89*$E89</f>
        <v>0</v>
      </c>
      <c r="CC89" s="100">
        <f>Sales!CC89*$E89</f>
        <v>0</v>
      </c>
      <c r="CD89" s="100">
        <f>Sales!CD89*$E89</f>
        <v>0</v>
      </c>
      <c r="CE89" s="100">
        <f>Sales!CE89*$E89</f>
        <v>0</v>
      </c>
    </row>
    <row r="90" spans="2:83" ht="24" x14ac:dyDescent="0.25">
      <c r="B90" s="307"/>
      <c r="C90" s="54" t="s">
        <v>20</v>
      </c>
      <c r="E90" s="228">
        <f>'Life&amp;Use'!U26</f>
        <v>0.84192</v>
      </c>
      <c r="F90" s="64"/>
      <c r="G90" s="229"/>
      <c r="H90" s="229"/>
      <c r="I90" s="211"/>
      <c r="J90" s="211"/>
      <c r="K90" s="211"/>
      <c r="L90" s="211"/>
      <c r="M90" s="211"/>
      <c r="N90" s="211"/>
      <c r="O90" s="211"/>
      <c r="P90" s="211"/>
      <c r="Q90" s="211"/>
      <c r="R90" s="211"/>
      <c r="S90" s="211"/>
      <c r="T90" s="211"/>
      <c r="U90" s="211"/>
      <c r="V90" s="211"/>
      <c r="W90" s="52">
        <f>Sales!W90*$E90</f>
        <v>1020.0328533333334</v>
      </c>
      <c r="X90" s="52">
        <f>Sales!X90*$E90</f>
        <v>1013.7519346714265</v>
      </c>
      <c r="Y90" s="52">
        <f>Sales!Y90*$E90</f>
        <v>1007.4710160095184</v>
      </c>
      <c r="Z90" s="52">
        <f>Sales!Z90*$E90</f>
        <v>1001.1900973476102</v>
      </c>
      <c r="AA90" s="52">
        <f>Sales!AA90*$E90</f>
        <v>994.90917868570193</v>
      </c>
      <c r="AB90" s="52">
        <f>Sales!AB90*$E90</f>
        <v>988.62826002379393</v>
      </c>
      <c r="AC90" s="52">
        <f>Sales!AC90*$E90</f>
        <v>982.34734136188581</v>
      </c>
      <c r="AD90" s="52">
        <f>Sales!AD90*$E90</f>
        <v>976.06642269997758</v>
      </c>
      <c r="AE90" s="52">
        <f>Sales!AE90*$E90</f>
        <v>969.78550403806935</v>
      </c>
      <c r="AF90" s="52">
        <f>Sales!AF90*$E90</f>
        <v>963.50458537616123</v>
      </c>
      <c r="AG90" s="52">
        <f>Sales!AG90*$E90</f>
        <v>957.22366671425323</v>
      </c>
      <c r="AH90" s="52">
        <f>Sales!AH90*$E90</f>
        <v>950.942748052345</v>
      </c>
      <c r="AI90" s="52">
        <f>Sales!AI90*$E90</f>
        <v>944.66182939043676</v>
      </c>
      <c r="AJ90" s="52">
        <f>Sales!AJ90*$E90</f>
        <v>938.38091072852865</v>
      </c>
      <c r="AK90" s="52">
        <f>Sales!AK90*$E90</f>
        <v>932.09999206662042</v>
      </c>
      <c r="AL90" s="52">
        <f>Sales!AL90*$E90</f>
        <v>925.81907340471241</v>
      </c>
      <c r="AM90" s="52">
        <f>Sales!AM90*$E90</f>
        <v>919.53815474280418</v>
      </c>
      <c r="AN90" s="52">
        <f>Sales!AN90*$E90</f>
        <v>913.25723608089595</v>
      </c>
      <c r="AO90" s="52">
        <f>Sales!AO90*$E90</f>
        <v>791.00754824269029</v>
      </c>
      <c r="AP90" s="52">
        <f>Sales!AP90*$E90</f>
        <v>588.94674824268805</v>
      </c>
      <c r="AQ90" s="52">
        <f>Sales!AQ90*$E90</f>
        <v>420.56274824268803</v>
      </c>
      <c r="AR90" s="52">
        <f>Sales!AR90*$E90</f>
        <v>269.4144</v>
      </c>
      <c r="AS90" s="52">
        <f>Sales!AS90*$E90</f>
        <v>165.01632000000001</v>
      </c>
      <c r="AT90" s="52">
        <f>Sales!AT90*$E90</f>
        <v>83.06944</v>
      </c>
      <c r="AU90" s="100">
        <f>Sales!AU90*$E90</f>
        <v>0</v>
      </c>
      <c r="AV90" s="100">
        <f>Sales!AV90*$E90</f>
        <v>0</v>
      </c>
      <c r="AW90" s="100">
        <f>Sales!AW90*$E90</f>
        <v>0</v>
      </c>
      <c r="AX90" s="100">
        <f>Sales!AX90*$E90</f>
        <v>0</v>
      </c>
      <c r="AY90" s="100">
        <f>Sales!AY90*$E90</f>
        <v>0</v>
      </c>
      <c r="AZ90" s="100">
        <f>Sales!AZ90*$E90</f>
        <v>0</v>
      </c>
      <c r="BA90" s="100">
        <f>Sales!BA90*$E90</f>
        <v>0</v>
      </c>
      <c r="BB90" s="100">
        <f>Sales!BB90*$E90</f>
        <v>0</v>
      </c>
      <c r="BC90" s="100">
        <f>Sales!BC90*$E90</f>
        <v>0</v>
      </c>
      <c r="BD90" s="100">
        <f>Sales!BD90*$E90</f>
        <v>0</v>
      </c>
      <c r="BE90" s="100">
        <f>Sales!BE90*$E90</f>
        <v>0</v>
      </c>
      <c r="BF90" s="100">
        <f>Sales!BF90*$E90</f>
        <v>0</v>
      </c>
      <c r="BG90" s="100">
        <f>Sales!BG90*$E90</f>
        <v>0</v>
      </c>
      <c r="BH90" s="100">
        <f>Sales!BH90*$E90</f>
        <v>0</v>
      </c>
      <c r="BI90" s="100">
        <f>Sales!BI90*$E90</f>
        <v>0</v>
      </c>
      <c r="BJ90" s="100">
        <f>Sales!BJ90*$E90</f>
        <v>0</v>
      </c>
      <c r="BK90" s="100">
        <f>Sales!BK90*$E90</f>
        <v>0</v>
      </c>
      <c r="BL90" s="100">
        <f>Sales!BL90*$E90</f>
        <v>0</v>
      </c>
      <c r="BM90" s="100">
        <f>Sales!BM90*$E90</f>
        <v>0</v>
      </c>
      <c r="BN90" s="100">
        <f>Sales!BN90*$E90</f>
        <v>0</v>
      </c>
      <c r="BO90" s="100">
        <f>Sales!BO90*$E90</f>
        <v>0</v>
      </c>
      <c r="BP90" s="100">
        <f>Sales!BP90*$E90</f>
        <v>0</v>
      </c>
      <c r="BQ90" s="100">
        <f>Sales!BQ90*$E90</f>
        <v>0</v>
      </c>
      <c r="BR90" s="100">
        <f>Sales!BR90*$E90</f>
        <v>0</v>
      </c>
      <c r="BS90" s="100">
        <f>Sales!BS90*$E90</f>
        <v>0</v>
      </c>
      <c r="BT90" s="100">
        <f>Sales!BT90*$E90</f>
        <v>0</v>
      </c>
      <c r="BU90" s="100">
        <f>Sales!BU90*$E90</f>
        <v>0</v>
      </c>
      <c r="BV90" s="100">
        <f>Sales!BV90*$E90</f>
        <v>0</v>
      </c>
      <c r="BW90" s="100">
        <f>Sales!BW90*$E90</f>
        <v>0</v>
      </c>
      <c r="BX90" s="100">
        <f>Sales!BX90*$E90</f>
        <v>0</v>
      </c>
      <c r="BY90" s="100">
        <f>Sales!BY90*$E90</f>
        <v>0</v>
      </c>
      <c r="BZ90" s="100">
        <f>Sales!BZ90*$E90</f>
        <v>0</v>
      </c>
      <c r="CA90" s="100">
        <f>Sales!CA90*$E90</f>
        <v>0</v>
      </c>
      <c r="CB90" s="100">
        <f>Sales!CB90*$E90</f>
        <v>0</v>
      </c>
      <c r="CC90" s="100">
        <f>Sales!CC90*$E90</f>
        <v>0</v>
      </c>
      <c r="CD90" s="100">
        <f>Sales!CD90*$E90</f>
        <v>0</v>
      </c>
      <c r="CE90" s="100">
        <f>Sales!CE90*$E90</f>
        <v>0</v>
      </c>
    </row>
    <row r="91" spans="2:83" x14ac:dyDescent="0.25">
      <c r="B91" s="307"/>
      <c r="C91" s="3" t="s">
        <v>78</v>
      </c>
      <c r="E91" s="228"/>
      <c r="F91" s="64"/>
      <c r="G91" s="229"/>
      <c r="H91" s="229"/>
      <c r="I91" s="20"/>
      <c r="J91" s="20"/>
      <c r="K91" s="20"/>
      <c r="L91" s="20"/>
      <c r="M91" s="20"/>
      <c r="N91" s="20"/>
      <c r="O91" s="20"/>
      <c r="P91" s="20"/>
      <c r="Q91" s="20"/>
      <c r="R91" s="20"/>
      <c r="S91" s="20"/>
      <c r="T91" s="20"/>
      <c r="U91" s="20"/>
      <c r="V91" s="20"/>
      <c r="W91" s="6">
        <f>SUM(W89:W90)</f>
        <v>1209.4962161864066</v>
      </c>
      <c r="X91" s="6">
        <f t="shared" ref="X91:CE91" si="34">SUM(X89:X90)</f>
        <v>1202.4405340189526</v>
      </c>
      <c r="Y91" s="6">
        <f t="shared" si="34"/>
        <v>1194.2030269492536</v>
      </c>
      <c r="Z91" s="6">
        <f t="shared" si="34"/>
        <v>1185.301729385435</v>
      </c>
      <c r="AA91" s="6">
        <f t="shared" si="34"/>
        <v>1175.9876007906882</v>
      </c>
      <c r="AB91" s="6">
        <f t="shared" si="34"/>
        <v>1167.0627494790226</v>
      </c>
      <c r="AC91" s="6">
        <f t="shared" si="34"/>
        <v>1158.8989268730631</v>
      </c>
      <c r="AD91" s="6">
        <f t="shared" si="34"/>
        <v>1151.0988256542889</v>
      </c>
      <c r="AE91" s="6">
        <f t="shared" si="34"/>
        <v>1143.2447105800493</v>
      </c>
      <c r="AF91" s="6">
        <f t="shared" si="34"/>
        <v>1135.2305706554382</v>
      </c>
      <c r="AG91" s="6">
        <f t="shared" si="34"/>
        <v>1126.9541852746956</v>
      </c>
      <c r="AH91" s="6">
        <f t="shared" si="34"/>
        <v>1118.4304113806277</v>
      </c>
      <c r="AI91" s="6">
        <f t="shared" si="34"/>
        <v>1109.7730913506718</v>
      </c>
      <c r="AJ91" s="6">
        <f t="shared" si="34"/>
        <v>1101.0922771731202</v>
      </c>
      <c r="AK91" s="6">
        <f t="shared" si="34"/>
        <v>1092.3879688479728</v>
      </c>
      <c r="AL91" s="6">
        <f t="shared" si="34"/>
        <v>1083.5606789928402</v>
      </c>
      <c r="AM91" s="6">
        <f t="shared" si="34"/>
        <v>1073.1036836275232</v>
      </c>
      <c r="AN91" s="6">
        <f t="shared" si="34"/>
        <v>1059.4825797034362</v>
      </c>
      <c r="AO91" s="6">
        <f t="shared" si="34"/>
        <v>917.30165588278999</v>
      </c>
      <c r="AP91" s="6">
        <f t="shared" si="34"/>
        <v>691.65089453185624</v>
      </c>
      <c r="AQ91" s="6">
        <f t="shared" si="34"/>
        <v>499.88317983059204</v>
      </c>
      <c r="AR91" s="6">
        <f t="shared" si="34"/>
        <v>336.26729777207686</v>
      </c>
      <c r="AS91" s="6">
        <f t="shared" si="34"/>
        <v>224.44491977178885</v>
      </c>
      <c r="AT91" s="6">
        <f t="shared" si="34"/>
        <v>122.42979161754883</v>
      </c>
      <c r="AU91" s="26">
        <f t="shared" si="34"/>
        <v>0</v>
      </c>
      <c r="AV91" s="26">
        <f t="shared" si="34"/>
        <v>0</v>
      </c>
      <c r="AW91" s="26">
        <f t="shared" si="34"/>
        <v>0</v>
      </c>
      <c r="AX91" s="26">
        <f t="shared" si="34"/>
        <v>0</v>
      </c>
      <c r="AY91" s="26">
        <f t="shared" si="34"/>
        <v>0</v>
      </c>
      <c r="AZ91" s="26">
        <f t="shared" si="34"/>
        <v>0</v>
      </c>
      <c r="BA91" s="26">
        <f t="shared" si="34"/>
        <v>0</v>
      </c>
      <c r="BB91" s="26">
        <f t="shared" si="34"/>
        <v>0</v>
      </c>
      <c r="BC91" s="26">
        <f t="shared" si="34"/>
        <v>0</v>
      </c>
      <c r="BD91" s="26">
        <f t="shared" si="34"/>
        <v>0</v>
      </c>
      <c r="BE91" s="26">
        <f t="shared" si="34"/>
        <v>0</v>
      </c>
      <c r="BF91" s="26">
        <f t="shared" si="34"/>
        <v>0</v>
      </c>
      <c r="BG91" s="26">
        <f t="shared" si="34"/>
        <v>0</v>
      </c>
      <c r="BH91" s="26">
        <f t="shared" si="34"/>
        <v>0</v>
      </c>
      <c r="BI91" s="26">
        <f t="shared" si="34"/>
        <v>0</v>
      </c>
      <c r="BJ91" s="26">
        <f t="shared" si="34"/>
        <v>0</v>
      </c>
      <c r="BK91" s="26">
        <f t="shared" si="34"/>
        <v>0</v>
      </c>
      <c r="BL91" s="26">
        <f t="shared" si="34"/>
        <v>0</v>
      </c>
      <c r="BM91" s="26">
        <f t="shared" si="34"/>
        <v>0</v>
      </c>
      <c r="BN91" s="26">
        <f t="shared" si="34"/>
        <v>0</v>
      </c>
      <c r="BO91" s="26">
        <f t="shared" si="34"/>
        <v>0</v>
      </c>
      <c r="BP91" s="26">
        <f t="shared" si="34"/>
        <v>0</v>
      </c>
      <c r="BQ91" s="26">
        <f t="shared" si="34"/>
        <v>0</v>
      </c>
      <c r="BR91" s="26">
        <f t="shared" si="34"/>
        <v>0</v>
      </c>
      <c r="BS91" s="26">
        <f t="shared" si="34"/>
        <v>0</v>
      </c>
      <c r="BT91" s="26">
        <f t="shared" si="34"/>
        <v>0</v>
      </c>
      <c r="BU91" s="26">
        <f t="shared" si="34"/>
        <v>0</v>
      </c>
      <c r="BV91" s="26">
        <f t="shared" si="34"/>
        <v>0</v>
      </c>
      <c r="BW91" s="26">
        <f t="shared" si="34"/>
        <v>0</v>
      </c>
      <c r="BX91" s="26">
        <f t="shared" si="34"/>
        <v>0</v>
      </c>
      <c r="BY91" s="26">
        <f t="shared" si="34"/>
        <v>0</v>
      </c>
      <c r="BZ91" s="26">
        <f t="shared" si="34"/>
        <v>0</v>
      </c>
      <c r="CA91" s="26">
        <f t="shared" si="34"/>
        <v>0</v>
      </c>
      <c r="CB91" s="26">
        <f t="shared" si="34"/>
        <v>0</v>
      </c>
      <c r="CC91" s="26">
        <f t="shared" si="34"/>
        <v>0</v>
      </c>
      <c r="CD91" s="26">
        <f t="shared" si="34"/>
        <v>0</v>
      </c>
      <c r="CE91" s="26">
        <f t="shared" si="34"/>
        <v>0</v>
      </c>
    </row>
    <row r="92" spans="2:83" ht="12" customHeight="1" x14ac:dyDescent="0.25">
      <c r="B92" s="307" t="s">
        <v>4</v>
      </c>
      <c r="C92" s="54" t="s">
        <v>21</v>
      </c>
      <c r="E92" s="228">
        <f>'Life&amp;Use'!W26</f>
        <v>20.399999999999999</v>
      </c>
      <c r="F92" s="64"/>
      <c r="G92" s="229"/>
      <c r="H92" s="229"/>
      <c r="I92" s="213"/>
      <c r="J92" s="213"/>
      <c r="K92" s="213"/>
      <c r="L92" s="213"/>
      <c r="M92" s="213"/>
      <c r="N92" s="213"/>
      <c r="O92" s="213"/>
      <c r="P92" s="213"/>
      <c r="Q92" s="213"/>
      <c r="R92" s="213"/>
      <c r="S92" s="213"/>
      <c r="T92" s="213"/>
      <c r="U92" s="213"/>
      <c r="V92" s="213"/>
      <c r="W92" s="52">
        <f>Sales!W92*$E92</f>
        <v>0</v>
      </c>
      <c r="X92" s="52">
        <f>Sales!X92*$E92</f>
        <v>0</v>
      </c>
      <c r="Y92" s="52">
        <f>Sales!Y92*$E92</f>
        <v>0</v>
      </c>
      <c r="Z92" s="52">
        <f>Sales!Z92*$E92</f>
        <v>0</v>
      </c>
      <c r="AA92" s="52">
        <f>Sales!AA92*$E92</f>
        <v>0</v>
      </c>
      <c r="AB92" s="52">
        <f>Sales!AB92*$E92</f>
        <v>0</v>
      </c>
      <c r="AC92" s="52">
        <f>Sales!AC92*$E92</f>
        <v>0</v>
      </c>
      <c r="AD92" s="52">
        <f>Sales!AD92*$E92</f>
        <v>0</v>
      </c>
      <c r="AE92" s="52">
        <f>Sales!AE92*$E92</f>
        <v>0</v>
      </c>
      <c r="AF92" s="52">
        <f>Sales!AF92*$E92</f>
        <v>0</v>
      </c>
      <c r="AG92" s="52">
        <f>Sales!AG92*$E92</f>
        <v>0</v>
      </c>
      <c r="AH92" s="52">
        <f>Sales!AH92*$E92</f>
        <v>0</v>
      </c>
      <c r="AI92" s="52">
        <f>Sales!AI92*$E92</f>
        <v>0</v>
      </c>
      <c r="AJ92" s="52">
        <f>Sales!AJ92*$E92</f>
        <v>0</v>
      </c>
      <c r="AK92" s="52">
        <f>Sales!AK92*$E92</f>
        <v>0</v>
      </c>
      <c r="AL92" s="52">
        <f>Sales!AL92*$E92</f>
        <v>0</v>
      </c>
      <c r="AM92" s="52">
        <f>Sales!AM92*$E92</f>
        <v>0</v>
      </c>
      <c r="AN92" s="52">
        <f>Sales!AN92*$E92</f>
        <v>0</v>
      </c>
      <c r="AO92" s="52">
        <f>Sales!AO92*$E92</f>
        <v>0</v>
      </c>
      <c r="AP92" s="52">
        <f>Sales!AP92*$E92</f>
        <v>0</v>
      </c>
      <c r="AQ92" s="52">
        <f>Sales!AQ92*$E92</f>
        <v>0</v>
      </c>
      <c r="AR92" s="52">
        <f>Sales!AR92*$E92</f>
        <v>0</v>
      </c>
      <c r="AS92" s="52">
        <f>Sales!AS92*$E92</f>
        <v>0</v>
      </c>
      <c r="AT92" s="52">
        <f>Sales!AT92*$E92</f>
        <v>0</v>
      </c>
      <c r="AU92" s="100">
        <f>Sales!AU92*$E92</f>
        <v>0</v>
      </c>
      <c r="AV92" s="100">
        <f>Sales!AV92*$E92</f>
        <v>0</v>
      </c>
      <c r="AW92" s="100">
        <f>Sales!AW92*$E92</f>
        <v>0</v>
      </c>
      <c r="AX92" s="100">
        <f>Sales!AX92*$E92</f>
        <v>0</v>
      </c>
      <c r="AY92" s="100">
        <f>Sales!AY92*$E92</f>
        <v>0</v>
      </c>
      <c r="AZ92" s="100">
        <f>Sales!AZ92*$E92</f>
        <v>0</v>
      </c>
      <c r="BA92" s="100">
        <f>Sales!BA92*$E92</f>
        <v>0</v>
      </c>
      <c r="BB92" s="100">
        <f>Sales!BB92*$E92</f>
        <v>0</v>
      </c>
      <c r="BC92" s="100">
        <f>Sales!BC92*$E92</f>
        <v>0</v>
      </c>
      <c r="BD92" s="100">
        <f>Sales!BD92*$E92</f>
        <v>0</v>
      </c>
      <c r="BE92" s="100">
        <f>Sales!BE92*$E92</f>
        <v>0</v>
      </c>
      <c r="BF92" s="100">
        <f>Sales!BF92*$E92</f>
        <v>0</v>
      </c>
      <c r="BG92" s="100">
        <f>Sales!BG92*$E92</f>
        <v>0</v>
      </c>
      <c r="BH92" s="100">
        <f>Sales!BH92*$E92</f>
        <v>0</v>
      </c>
      <c r="BI92" s="100">
        <f>Sales!BI92*$E92</f>
        <v>0</v>
      </c>
      <c r="BJ92" s="100">
        <f>Sales!BJ92*$E92</f>
        <v>0</v>
      </c>
      <c r="BK92" s="100">
        <f>Sales!BK92*$E92</f>
        <v>0</v>
      </c>
      <c r="BL92" s="100">
        <f>Sales!BL92*$E92</f>
        <v>0</v>
      </c>
      <c r="BM92" s="100">
        <f>Sales!BM92*$E92</f>
        <v>0</v>
      </c>
      <c r="BN92" s="100">
        <f>Sales!BN92*$E92</f>
        <v>0</v>
      </c>
      <c r="BO92" s="100">
        <f>Sales!BO92*$E92</f>
        <v>0</v>
      </c>
      <c r="BP92" s="100">
        <f>Sales!BP92*$E92</f>
        <v>0</v>
      </c>
      <c r="BQ92" s="100">
        <f>Sales!BQ92*$E92</f>
        <v>0</v>
      </c>
      <c r="BR92" s="100">
        <f>Sales!BR92*$E92</f>
        <v>0</v>
      </c>
      <c r="BS92" s="100">
        <f>Sales!BS92*$E92</f>
        <v>0</v>
      </c>
      <c r="BT92" s="100">
        <f>Sales!BT92*$E92</f>
        <v>0</v>
      </c>
      <c r="BU92" s="100">
        <f>Sales!BU92*$E92</f>
        <v>0</v>
      </c>
      <c r="BV92" s="100">
        <f>Sales!BV92*$E92</f>
        <v>0</v>
      </c>
      <c r="BW92" s="100">
        <f>Sales!BW92*$E92</f>
        <v>0</v>
      </c>
      <c r="BX92" s="100">
        <f>Sales!BX92*$E92</f>
        <v>0</v>
      </c>
      <c r="BY92" s="100">
        <f>Sales!BY92*$E92</f>
        <v>0</v>
      </c>
      <c r="BZ92" s="100">
        <f>Sales!BZ92*$E92</f>
        <v>0</v>
      </c>
      <c r="CA92" s="100">
        <f>Sales!CA92*$E92</f>
        <v>0</v>
      </c>
      <c r="CB92" s="100">
        <f>Sales!CB92*$E92</f>
        <v>0</v>
      </c>
      <c r="CC92" s="100">
        <f>Sales!CC92*$E92</f>
        <v>0</v>
      </c>
      <c r="CD92" s="100">
        <f>Sales!CD92*$E92</f>
        <v>0</v>
      </c>
      <c r="CE92" s="100">
        <f>Sales!CE92*$E92</f>
        <v>0</v>
      </c>
    </row>
    <row r="93" spans="2:83" x14ac:dyDescent="0.25">
      <c r="B93" s="307"/>
      <c r="C93" s="54" t="s">
        <v>22</v>
      </c>
      <c r="E93" s="228">
        <f>'Life&amp;Use'!X26</f>
        <v>32.4</v>
      </c>
      <c r="F93" s="64"/>
      <c r="G93" s="229"/>
      <c r="H93" s="229"/>
      <c r="I93" s="213"/>
      <c r="J93" s="213"/>
      <c r="K93" s="213"/>
      <c r="L93" s="213"/>
      <c r="M93" s="213"/>
      <c r="N93" s="213"/>
      <c r="O93" s="213"/>
      <c r="P93" s="213"/>
      <c r="Q93" s="213"/>
      <c r="R93" s="213"/>
      <c r="S93" s="213"/>
      <c r="T93" s="213"/>
      <c r="U93" s="213"/>
      <c r="V93" s="213"/>
      <c r="W93" s="52">
        <f>Sales!W93*$E93</f>
        <v>0</v>
      </c>
      <c r="X93" s="52">
        <f>Sales!X93*$E93</f>
        <v>0</v>
      </c>
      <c r="Y93" s="52">
        <f>Sales!Y93*$E93</f>
        <v>0</v>
      </c>
      <c r="Z93" s="52">
        <f>Sales!Z93*$E93</f>
        <v>0</v>
      </c>
      <c r="AA93" s="52">
        <f>Sales!AA93*$E93</f>
        <v>0</v>
      </c>
      <c r="AB93" s="52">
        <f>Sales!AB93*$E93</f>
        <v>0</v>
      </c>
      <c r="AC93" s="52">
        <f>Sales!AC93*$E93</f>
        <v>0</v>
      </c>
      <c r="AD93" s="52">
        <f>Sales!AD93*$E93</f>
        <v>0</v>
      </c>
      <c r="AE93" s="52">
        <f>Sales!AE93*$E93</f>
        <v>0</v>
      </c>
      <c r="AF93" s="52">
        <f>Sales!AF93*$E93</f>
        <v>0</v>
      </c>
      <c r="AG93" s="52">
        <f>Sales!AG93*$E93</f>
        <v>0</v>
      </c>
      <c r="AH93" s="52">
        <f>Sales!AH93*$E93</f>
        <v>0</v>
      </c>
      <c r="AI93" s="52">
        <f>Sales!AI93*$E93</f>
        <v>0</v>
      </c>
      <c r="AJ93" s="52">
        <f>Sales!AJ93*$E93</f>
        <v>0</v>
      </c>
      <c r="AK93" s="52">
        <f>Sales!AK93*$E93</f>
        <v>0</v>
      </c>
      <c r="AL93" s="52">
        <f>Sales!AL93*$E93</f>
        <v>0</v>
      </c>
      <c r="AM93" s="52">
        <f>Sales!AM93*$E93</f>
        <v>0</v>
      </c>
      <c r="AN93" s="52">
        <f>Sales!AN93*$E93</f>
        <v>0</v>
      </c>
      <c r="AO93" s="52">
        <f>Sales!AO93*$E93</f>
        <v>0</v>
      </c>
      <c r="AP93" s="52">
        <f>Sales!AP93*$E93</f>
        <v>0</v>
      </c>
      <c r="AQ93" s="52">
        <f>Sales!AQ93*$E93</f>
        <v>0</v>
      </c>
      <c r="AR93" s="52">
        <f>Sales!AR93*$E93</f>
        <v>0</v>
      </c>
      <c r="AS93" s="52">
        <f>Sales!AS93*$E93</f>
        <v>0</v>
      </c>
      <c r="AT93" s="52">
        <f>Sales!AT93*$E93</f>
        <v>0</v>
      </c>
      <c r="AU93" s="100">
        <f>Sales!AU93*$E93</f>
        <v>0</v>
      </c>
      <c r="AV93" s="100">
        <f>Sales!AV93*$E93</f>
        <v>0</v>
      </c>
      <c r="AW93" s="100">
        <f>Sales!AW93*$E93</f>
        <v>0</v>
      </c>
      <c r="AX93" s="100">
        <f>Sales!AX93*$E93</f>
        <v>0</v>
      </c>
      <c r="AY93" s="100">
        <f>Sales!AY93*$E93</f>
        <v>0</v>
      </c>
      <c r="AZ93" s="100">
        <f>Sales!AZ93*$E93</f>
        <v>0</v>
      </c>
      <c r="BA93" s="100">
        <f>Sales!BA93*$E93</f>
        <v>0</v>
      </c>
      <c r="BB93" s="100">
        <f>Sales!BB93*$E93</f>
        <v>0</v>
      </c>
      <c r="BC93" s="100">
        <f>Sales!BC93*$E93</f>
        <v>0</v>
      </c>
      <c r="BD93" s="100">
        <f>Sales!BD93*$E93</f>
        <v>0</v>
      </c>
      <c r="BE93" s="100">
        <f>Sales!BE93*$E93</f>
        <v>0</v>
      </c>
      <c r="BF93" s="100">
        <f>Sales!BF93*$E93</f>
        <v>0</v>
      </c>
      <c r="BG93" s="100">
        <f>Sales!BG93*$E93</f>
        <v>0</v>
      </c>
      <c r="BH93" s="100">
        <f>Sales!BH93*$E93</f>
        <v>0</v>
      </c>
      <c r="BI93" s="100">
        <f>Sales!BI93*$E93</f>
        <v>0</v>
      </c>
      <c r="BJ93" s="100">
        <f>Sales!BJ93*$E93</f>
        <v>0</v>
      </c>
      <c r="BK93" s="100">
        <f>Sales!BK93*$E93</f>
        <v>0</v>
      </c>
      <c r="BL93" s="100">
        <f>Sales!BL93*$E93</f>
        <v>0</v>
      </c>
      <c r="BM93" s="100">
        <f>Sales!BM93*$E93</f>
        <v>0</v>
      </c>
      <c r="BN93" s="100">
        <f>Sales!BN93*$E93</f>
        <v>0</v>
      </c>
      <c r="BO93" s="100">
        <f>Sales!BO93*$E93</f>
        <v>0</v>
      </c>
      <c r="BP93" s="100">
        <f>Sales!BP93*$E93</f>
        <v>0</v>
      </c>
      <c r="BQ93" s="100">
        <f>Sales!BQ93*$E93</f>
        <v>0</v>
      </c>
      <c r="BR93" s="100">
        <f>Sales!BR93*$E93</f>
        <v>0</v>
      </c>
      <c r="BS93" s="100">
        <f>Sales!BS93*$E93</f>
        <v>0</v>
      </c>
      <c r="BT93" s="100">
        <f>Sales!BT93*$E93</f>
        <v>0</v>
      </c>
      <c r="BU93" s="100">
        <f>Sales!BU93*$E93</f>
        <v>0</v>
      </c>
      <c r="BV93" s="100">
        <f>Sales!BV93*$E93</f>
        <v>0</v>
      </c>
      <c r="BW93" s="100">
        <f>Sales!BW93*$E93</f>
        <v>0</v>
      </c>
      <c r="BX93" s="100">
        <f>Sales!BX93*$E93</f>
        <v>0</v>
      </c>
      <c r="BY93" s="100">
        <f>Sales!BY93*$E93</f>
        <v>0</v>
      </c>
      <c r="BZ93" s="100">
        <f>Sales!BZ93*$E93</f>
        <v>0</v>
      </c>
      <c r="CA93" s="100">
        <f>Sales!CA93*$E93</f>
        <v>0</v>
      </c>
      <c r="CB93" s="100">
        <f>Sales!CB93*$E93</f>
        <v>0</v>
      </c>
      <c r="CC93" s="100">
        <f>Sales!CC93*$E93</f>
        <v>0</v>
      </c>
      <c r="CD93" s="100">
        <f>Sales!CD93*$E93</f>
        <v>0</v>
      </c>
      <c r="CE93" s="100">
        <f>Sales!CE93*$E93</f>
        <v>0</v>
      </c>
    </row>
    <row r="94" spans="2:83" x14ac:dyDescent="0.25">
      <c r="B94" s="307"/>
      <c r="C94" s="54" t="s">
        <v>23</v>
      </c>
      <c r="E94" s="228">
        <f>'Life&amp;Use'!Y26</f>
        <v>32.4</v>
      </c>
      <c r="F94" s="64"/>
      <c r="G94" s="229"/>
      <c r="H94" s="229"/>
      <c r="I94" s="213"/>
      <c r="J94" s="213"/>
      <c r="K94" s="213"/>
      <c r="L94" s="213"/>
      <c r="M94" s="213"/>
      <c r="N94" s="213"/>
      <c r="O94" s="213"/>
      <c r="P94" s="213"/>
      <c r="Q94" s="213"/>
      <c r="R94" s="213"/>
      <c r="S94" s="213"/>
      <c r="T94" s="213"/>
      <c r="U94" s="213"/>
      <c r="V94" s="213"/>
      <c r="W94" s="52">
        <f>Sales!W94*$E94</f>
        <v>0</v>
      </c>
      <c r="X94" s="52">
        <f>Sales!X94*$E94</f>
        <v>0</v>
      </c>
      <c r="Y94" s="52">
        <f>Sales!Y94*$E94</f>
        <v>0</v>
      </c>
      <c r="Z94" s="52">
        <f>Sales!Z94*$E94</f>
        <v>0</v>
      </c>
      <c r="AA94" s="52">
        <f>Sales!AA94*$E94</f>
        <v>0</v>
      </c>
      <c r="AB94" s="52">
        <f>Sales!AB94*$E94</f>
        <v>0</v>
      </c>
      <c r="AC94" s="52">
        <f>Sales!AC94*$E94</f>
        <v>0</v>
      </c>
      <c r="AD94" s="52">
        <f>Sales!AD94*$E94</f>
        <v>0</v>
      </c>
      <c r="AE94" s="52">
        <f>Sales!AE94*$E94</f>
        <v>0</v>
      </c>
      <c r="AF94" s="52">
        <f>Sales!AF94*$E94</f>
        <v>0</v>
      </c>
      <c r="AG94" s="52">
        <f>Sales!AG94*$E94</f>
        <v>0</v>
      </c>
      <c r="AH94" s="52">
        <f>Sales!AH94*$E94</f>
        <v>0</v>
      </c>
      <c r="AI94" s="52">
        <f>Sales!AI94*$E94</f>
        <v>0</v>
      </c>
      <c r="AJ94" s="52">
        <f>Sales!AJ94*$E94</f>
        <v>0</v>
      </c>
      <c r="AK94" s="52">
        <f>Sales!AK94*$E94</f>
        <v>0</v>
      </c>
      <c r="AL94" s="52">
        <f>Sales!AL94*$E94</f>
        <v>0</v>
      </c>
      <c r="AM94" s="52">
        <f>Sales!AM94*$E94</f>
        <v>0</v>
      </c>
      <c r="AN94" s="52">
        <f>Sales!AN94*$E94</f>
        <v>0</v>
      </c>
      <c r="AO94" s="52">
        <f>Sales!AO94*$E94</f>
        <v>0</v>
      </c>
      <c r="AP94" s="52">
        <f>Sales!AP94*$E94</f>
        <v>0</v>
      </c>
      <c r="AQ94" s="52">
        <f>Sales!AQ94*$E94</f>
        <v>0</v>
      </c>
      <c r="AR94" s="52">
        <f>Sales!AR94*$E94</f>
        <v>0</v>
      </c>
      <c r="AS94" s="52">
        <f>Sales!AS94*$E94</f>
        <v>0</v>
      </c>
      <c r="AT94" s="52">
        <f>Sales!AT94*$E94</f>
        <v>0</v>
      </c>
      <c r="AU94" s="100">
        <f>Sales!AU94*$E94</f>
        <v>0</v>
      </c>
      <c r="AV94" s="100">
        <f>Sales!AV94*$E94</f>
        <v>0</v>
      </c>
      <c r="AW94" s="100">
        <f>Sales!AW94*$E94</f>
        <v>0</v>
      </c>
      <c r="AX94" s="100">
        <f>Sales!AX94*$E94</f>
        <v>0</v>
      </c>
      <c r="AY94" s="100">
        <f>Sales!AY94*$E94</f>
        <v>0</v>
      </c>
      <c r="AZ94" s="100">
        <f>Sales!AZ94*$E94</f>
        <v>0</v>
      </c>
      <c r="BA94" s="100">
        <f>Sales!BA94*$E94</f>
        <v>0</v>
      </c>
      <c r="BB94" s="100">
        <f>Sales!BB94*$E94</f>
        <v>0</v>
      </c>
      <c r="BC94" s="100">
        <f>Sales!BC94*$E94</f>
        <v>0</v>
      </c>
      <c r="BD94" s="100">
        <f>Sales!BD94*$E94</f>
        <v>0</v>
      </c>
      <c r="BE94" s="100">
        <f>Sales!BE94*$E94</f>
        <v>0</v>
      </c>
      <c r="BF94" s="100">
        <f>Sales!BF94*$E94</f>
        <v>0</v>
      </c>
      <c r="BG94" s="100">
        <f>Sales!BG94*$E94</f>
        <v>0</v>
      </c>
      <c r="BH94" s="100">
        <f>Sales!BH94*$E94</f>
        <v>0</v>
      </c>
      <c r="BI94" s="100">
        <f>Sales!BI94*$E94</f>
        <v>0</v>
      </c>
      <c r="BJ94" s="100">
        <f>Sales!BJ94*$E94</f>
        <v>0</v>
      </c>
      <c r="BK94" s="100">
        <f>Sales!BK94*$E94</f>
        <v>0</v>
      </c>
      <c r="BL94" s="100">
        <f>Sales!BL94*$E94</f>
        <v>0</v>
      </c>
      <c r="BM94" s="100">
        <f>Sales!BM94*$E94</f>
        <v>0</v>
      </c>
      <c r="BN94" s="100">
        <f>Sales!BN94*$E94</f>
        <v>0</v>
      </c>
      <c r="BO94" s="100">
        <f>Sales!BO94*$E94</f>
        <v>0</v>
      </c>
      <c r="BP94" s="100">
        <f>Sales!BP94*$E94</f>
        <v>0</v>
      </c>
      <c r="BQ94" s="100">
        <f>Sales!BQ94*$E94</f>
        <v>0</v>
      </c>
      <c r="BR94" s="100">
        <f>Sales!BR94*$E94</f>
        <v>0</v>
      </c>
      <c r="BS94" s="100">
        <f>Sales!BS94*$E94</f>
        <v>0</v>
      </c>
      <c r="BT94" s="100">
        <f>Sales!BT94*$E94</f>
        <v>0</v>
      </c>
      <c r="BU94" s="100">
        <f>Sales!BU94*$E94</f>
        <v>0</v>
      </c>
      <c r="BV94" s="100">
        <f>Sales!BV94*$E94</f>
        <v>0</v>
      </c>
      <c r="BW94" s="100">
        <f>Sales!BW94*$E94</f>
        <v>0</v>
      </c>
      <c r="BX94" s="100">
        <f>Sales!BX94*$E94</f>
        <v>0</v>
      </c>
      <c r="BY94" s="100">
        <f>Sales!BY94*$E94</f>
        <v>0</v>
      </c>
      <c r="BZ94" s="100">
        <f>Sales!BZ94*$E94</f>
        <v>0</v>
      </c>
      <c r="CA94" s="100">
        <f>Sales!CA94*$E94</f>
        <v>0</v>
      </c>
      <c r="CB94" s="100">
        <f>Sales!CB94*$E94</f>
        <v>0</v>
      </c>
      <c r="CC94" s="100">
        <f>Sales!CC94*$E94</f>
        <v>0</v>
      </c>
      <c r="CD94" s="100">
        <f>Sales!CD94*$E94</f>
        <v>0</v>
      </c>
      <c r="CE94" s="100">
        <f>Sales!CE94*$E94</f>
        <v>0</v>
      </c>
    </row>
    <row r="95" spans="2:83" x14ac:dyDescent="0.25">
      <c r="B95" s="307"/>
      <c r="C95" s="3" t="s">
        <v>79</v>
      </c>
      <c r="E95" s="228"/>
      <c r="F95" s="64"/>
      <c r="G95" s="229"/>
      <c r="H95" s="229"/>
      <c r="I95" s="17"/>
      <c r="J95" s="17"/>
      <c r="K95" s="17"/>
      <c r="L95" s="17"/>
      <c r="M95" s="17"/>
      <c r="N95" s="17"/>
      <c r="O95" s="17"/>
      <c r="P95" s="17"/>
      <c r="Q95" s="17"/>
      <c r="R95" s="17"/>
      <c r="S95" s="17"/>
      <c r="T95" s="17"/>
      <c r="U95" s="17"/>
      <c r="V95" s="17"/>
      <c r="W95" s="6">
        <f t="shared" ref="W95:CE95" si="35">SUM(W92:W94)</f>
        <v>0</v>
      </c>
      <c r="X95" s="6">
        <f t="shared" si="35"/>
        <v>0</v>
      </c>
      <c r="Y95" s="6">
        <f t="shared" si="35"/>
        <v>0</v>
      </c>
      <c r="Z95" s="6">
        <f t="shared" si="35"/>
        <v>0</v>
      </c>
      <c r="AA95" s="6">
        <f t="shared" si="35"/>
        <v>0</v>
      </c>
      <c r="AB95" s="6">
        <f t="shared" si="35"/>
        <v>0</v>
      </c>
      <c r="AC95" s="6">
        <f t="shared" si="35"/>
        <v>0</v>
      </c>
      <c r="AD95" s="6">
        <f t="shared" si="35"/>
        <v>0</v>
      </c>
      <c r="AE95" s="6">
        <f t="shared" si="35"/>
        <v>0</v>
      </c>
      <c r="AF95" s="6">
        <f t="shared" si="35"/>
        <v>0</v>
      </c>
      <c r="AG95" s="6">
        <f t="shared" si="35"/>
        <v>0</v>
      </c>
      <c r="AH95" s="6">
        <f t="shared" si="35"/>
        <v>0</v>
      </c>
      <c r="AI95" s="6">
        <f t="shared" si="35"/>
        <v>0</v>
      </c>
      <c r="AJ95" s="6">
        <f t="shared" si="35"/>
        <v>0</v>
      </c>
      <c r="AK95" s="6">
        <f t="shared" si="35"/>
        <v>0</v>
      </c>
      <c r="AL95" s="6">
        <f t="shared" si="35"/>
        <v>0</v>
      </c>
      <c r="AM95" s="6">
        <f t="shared" si="35"/>
        <v>0</v>
      </c>
      <c r="AN95" s="6">
        <f t="shared" si="35"/>
        <v>0</v>
      </c>
      <c r="AO95" s="6">
        <f t="shared" si="35"/>
        <v>0</v>
      </c>
      <c r="AP95" s="6">
        <f t="shared" si="35"/>
        <v>0</v>
      </c>
      <c r="AQ95" s="6">
        <f t="shared" si="35"/>
        <v>0</v>
      </c>
      <c r="AR95" s="6">
        <f t="shared" si="35"/>
        <v>0</v>
      </c>
      <c r="AS95" s="6">
        <f t="shared" si="35"/>
        <v>0</v>
      </c>
      <c r="AT95" s="6">
        <f t="shared" si="35"/>
        <v>0</v>
      </c>
      <c r="AU95" s="26">
        <f t="shared" si="35"/>
        <v>0</v>
      </c>
      <c r="AV95" s="26">
        <f t="shared" si="35"/>
        <v>0</v>
      </c>
      <c r="AW95" s="26">
        <f t="shared" si="35"/>
        <v>0</v>
      </c>
      <c r="AX95" s="26">
        <f t="shared" si="35"/>
        <v>0</v>
      </c>
      <c r="AY95" s="26">
        <f t="shared" si="35"/>
        <v>0</v>
      </c>
      <c r="AZ95" s="26">
        <f t="shared" si="35"/>
        <v>0</v>
      </c>
      <c r="BA95" s="26">
        <f t="shared" si="35"/>
        <v>0</v>
      </c>
      <c r="BB95" s="26">
        <f t="shared" si="35"/>
        <v>0</v>
      </c>
      <c r="BC95" s="26">
        <f t="shared" si="35"/>
        <v>0</v>
      </c>
      <c r="BD95" s="26">
        <f t="shared" si="35"/>
        <v>0</v>
      </c>
      <c r="BE95" s="26">
        <f t="shared" si="35"/>
        <v>0</v>
      </c>
      <c r="BF95" s="26">
        <f t="shared" si="35"/>
        <v>0</v>
      </c>
      <c r="BG95" s="26">
        <f t="shared" si="35"/>
        <v>0</v>
      </c>
      <c r="BH95" s="26">
        <f t="shared" si="35"/>
        <v>0</v>
      </c>
      <c r="BI95" s="26">
        <f t="shared" si="35"/>
        <v>0</v>
      </c>
      <c r="BJ95" s="26">
        <f t="shared" si="35"/>
        <v>0</v>
      </c>
      <c r="BK95" s="26">
        <f t="shared" si="35"/>
        <v>0</v>
      </c>
      <c r="BL95" s="26">
        <f t="shared" si="35"/>
        <v>0</v>
      </c>
      <c r="BM95" s="26">
        <f t="shared" si="35"/>
        <v>0</v>
      </c>
      <c r="BN95" s="26">
        <f t="shared" si="35"/>
        <v>0</v>
      </c>
      <c r="BO95" s="26">
        <f t="shared" si="35"/>
        <v>0</v>
      </c>
      <c r="BP95" s="26">
        <f t="shared" si="35"/>
        <v>0</v>
      </c>
      <c r="BQ95" s="26">
        <f t="shared" si="35"/>
        <v>0</v>
      </c>
      <c r="BR95" s="26">
        <f t="shared" si="35"/>
        <v>0</v>
      </c>
      <c r="BS95" s="26">
        <f t="shared" si="35"/>
        <v>0</v>
      </c>
      <c r="BT95" s="26">
        <f t="shared" si="35"/>
        <v>0</v>
      </c>
      <c r="BU95" s="26">
        <f t="shared" si="35"/>
        <v>0</v>
      </c>
      <c r="BV95" s="26">
        <f t="shared" si="35"/>
        <v>0</v>
      </c>
      <c r="BW95" s="26">
        <f t="shared" si="35"/>
        <v>0</v>
      </c>
      <c r="BX95" s="26">
        <f t="shared" si="35"/>
        <v>0</v>
      </c>
      <c r="BY95" s="26">
        <f t="shared" si="35"/>
        <v>0</v>
      </c>
      <c r="BZ95" s="26">
        <f t="shared" si="35"/>
        <v>0</v>
      </c>
      <c r="CA95" s="26">
        <f t="shared" si="35"/>
        <v>0</v>
      </c>
      <c r="CB95" s="26">
        <f t="shared" si="35"/>
        <v>0</v>
      </c>
      <c r="CC95" s="26">
        <f t="shared" si="35"/>
        <v>0</v>
      </c>
      <c r="CD95" s="26">
        <f t="shared" si="35"/>
        <v>0</v>
      </c>
      <c r="CE95" s="26">
        <f t="shared" si="35"/>
        <v>0</v>
      </c>
    </row>
    <row r="96" spans="2:83" x14ac:dyDescent="0.25">
      <c r="B96" s="307" t="s">
        <v>5</v>
      </c>
      <c r="C96" s="54" t="s">
        <v>24</v>
      </c>
      <c r="E96" s="228"/>
      <c r="F96" s="64"/>
      <c r="G96" s="229"/>
      <c r="H96" s="229"/>
      <c r="W96" s="52"/>
      <c r="X96" s="52"/>
      <c r="Y96" s="52"/>
      <c r="Z96" s="52"/>
      <c r="AA96" s="52"/>
      <c r="AB96" s="52"/>
      <c r="AC96" s="52"/>
      <c r="AD96" s="52"/>
      <c r="AE96" s="52"/>
      <c r="AF96" s="52"/>
      <c r="AG96" s="52"/>
      <c r="AH96" s="52"/>
      <c r="AI96" s="52"/>
      <c r="AJ96" s="52"/>
      <c r="AK96" s="52"/>
      <c r="AL96" s="52"/>
      <c r="AM96" s="52"/>
      <c r="AN96" s="52"/>
      <c r="AO96" s="52"/>
      <c r="AP96" s="232">
        <f>Sales!AP96*AP105</f>
        <v>112.808174976</v>
      </c>
      <c r="AQ96" s="232">
        <f>Sales!AQ96*AQ105</f>
        <v>200.68577280000002</v>
      </c>
      <c r="AR96" s="232">
        <f>Sales!AR96*AR105</f>
        <v>299.60068924800004</v>
      </c>
      <c r="AS96" s="232">
        <f>Sales!AS96*AS105</f>
        <v>415.57018377600002</v>
      </c>
      <c r="AT96" s="232">
        <f>Sales!AT96*AT105</f>
        <v>478.93088304000003</v>
      </c>
      <c r="AU96" s="225">
        <f>Sales!AU96*AU105</f>
        <v>0</v>
      </c>
      <c r="AV96" s="225">
        <f>Sales!AV96*AV105</f>
        <v>0</v>
      </c>
      <c r="AW96" s="225">
        <f>Sales!AW96*AW105</f>
        <v>0</v>
      </c>
      <c r="AX96" s="225">
        <f>Sales!AX96*AX105</f>
        <v>0</v>
      </c>
      <c r="AY96" s="225">
        <f>Sales!AY96*AY105</f>
        <v>0</v>
      </c>
      <c r="AZ96" s="225">
        <f>Sales!AZ96*AZ105</f>
        <v>0</v>
      </c>
      <c r="BA96" s="225">
        <f>Sales!BA96*BA105</f>
        <v>0</v>
      </c>
      <c r="BB96" s="225">
        <f>Sales!BB96*BB105</f>
        <v>0</v>
      </c>
      <c r="BC96" s="225">
        <f>Sales!BC96*BC105</f>
        <v>0</v>
      </c>
      <c r="BD96" s="225">
        <f>Sales!BD96*BD105</f>
        <v>0</v>
      </c>
      <c r="BE96" s="225">
        <f>Sales!BE96*BE105</f>
        <v>0</v>
      </c>
      <c r="BF96" s="225">
        <f>Sales!BF96*BF105</f>
        <v>0</v>
      </c>
      <c r="BG96" s="225">
        <f>Sales!BG96*BG105</f>
        <v>0</v>
      </c>
      <c r="BH96" s="225">
        <f>Sales!BH96*BH105</f>
        <v>0</v>
      </c>
      <c r="BI96" s="225">
        <f>Sales!BI96*BI105</f>
        <v>0</v>
      </c>
      <c r="BJ96" s="225">
        <f>Sales!BJ96*BJ105</f>
        <v>0</v>
      </c>
      <c r="BK96" s="225">
        <f>Sales!BK96*BK105</f>
        <v>0</v>
      </c>
      <c r="BL96" s="225">
        <f>Sales!BL96*BL105</f>
        <v>0</v>
      </c>
      <c r="BM96" s="225">
        <f>Sales!BM96*BM105</f>
        <v>0</v>
      </c>
      <c r="BN96" s="225">
        <f>Sales!BN96*BN105</f>
        <v>0</v>
      </c>
      <c r="BO96" s="225">
        <f>Sales!BO96*BO105</f>
        <v>0</v>
      </c>
      <c r="BP96" s="225">
        <f>Sales!BP96*BP105</f>
        <v>0</v>
      </c>
      <c r="BQ96" s="225">
        <f>Sales!BQ96*BQ105</f>
        <v>0</v>
      </c>
      <c r="BR96" s="225">
        <f>Sales!BR96*BR105</f>
        <v>0</v>
      </c>
      <c r="BS96" s="225">
        <f>Sales!BS96*BS105</f>
        <v>0</v>
      </c>
      <c r="BT96" s="225">
        <f>Sales!BT96*BT105</f>
        <v>0</v>
      </c>
      <c r="BU96" s="225">
        <f>Sales!BU96*BU105</f>
        <v>0</v>
      </c>
      <c r="BV96" s="225">
        <f>Sales!BV96*BV105</f>
        <v>0</v>
      </c>
      <c r="BW96" s="225">
        <f>Sales!BW96*BW105</f>
        <v>0</v>
      </c>
      <c r="BX96" s="225">
        <f>Sales!BX96*BX105</f>
        <v>0</v>
      </c>
      <c r="BY96" s="225">
        <f>Sales!BY96*BY105</f>
        <v>0</v>
      </c>
      <c r="BZ96" s="225">
        <f>Sales!BZ96*BZ105</f>
        <v>0</v>
      </c>
      <c r="CA96" s="225">
        <f>Sales!CA96*CA105</f>
        <v>0</v>
      </c>
      <c r="CB96" s="225">
        <f>Sales!CB96*CB105</f>
        <v>0</v>
      </c>
      <c r="CC96" s="225">
        <f>Sales!CC96*CC105</f>
        <v>0</v>
      </c>
      <c r="CD96" s="225">
        <f>Sales!CD96*CD105</f>
        <v>0</v>
      </c>
      <c r="CE96" s="225">
        <f>Sales!CE96*CE105</f>
        <v>0</v>
      </c>
    </row>
    <row r="97" spans="2:83" x14ac:dyDescent="0.25">
      <c r="B97" s="307"/>
      <c r="C97" s="54" t="s">
        <v>25</v>
      </c>
      <c r="E97" s="228"/>
      <c r="F97" s="64"/>
      <c r="G97" s="229"/>
      <c r="H97" s="229"/>
      <c r="W97" s="52"/>
      <c r="X97" s="52"/>
      <c r="Y97" s="52"/>
      <c r="Z97" s="52"/>
      <c r="AA97" s="52"/>
      <c r="AB97" s="52"/>
      <c r="AC97" s="52"/>
      <c r="AD97" s="52"/>
      <c r="AE97" s="52"/>
      <c r="AF97" s="52"/>
      <c r="AG97" s="52"/>
      <c r="AH97" s="52"/>
      <c r="AI97" s="52"/>
      <c r="AJ97" s="52"/>
      <c r="AK97" s="52"/>
      <c r="AL97" s="52"/>
      <c r="AM97" s="52"/>
      <c r="AN97" s="52"/>
      <c r="AO97" s="52"/>
      <c r="AP97" s="232">
        <f>Sales!AP97*AP106</f>
        <v>41.9760838224</v>
      </c>
      <c r="AQ97" s="232">
        <f>Sales!AQ97*AQ106</f>
        <v>84.075377950080011</v>
      </c>
      <c r="AR97" s="232">
        <f>Sales!AR97*AR106</f>
        <v>168.67859308272003</v>
      </c>
      <c r="AS97" s="232">
        <f>Sales!AS97*AS106</f>
        <v>313.18991064000005</v>
      </c>
      <c r="AT97" s="232">
        <f>Sales!AT97*AT106</f>
        <v>494.65300895999997</v>
      </c>
      <c r="AU97" s="225">
        <f>Sales!AU97*AU106</f>
        <v>0</v>
      </c>
      <c r="AV97" s="225">
        <f>Sales!AV97*AV106</f>
        <v>0</v>
      </c>
      <c r="AW97" s="225">
        <f>Sales!AW97*AW106</f>
        <v>0</v>
      </c>
      <c r="AX97" s="225">
        <f>Sales!AX97*AX106</f>
        <v>0</v>
      </c>
      <c r="AY97" s="225">
        <f>Sales!AY97*AY106</f>
        <v>0</v>
      </c>
      <c r="AZ97" s="225">
        <f>Sales!AZ97*AZ106</f>
        <v>0</v>
      </c>
      <c r="BA97" s="225">
        <f>Sales!BA97*BA106</f>
        <v>0</v>
      </c>
      <c r="BB97" s="225">
        <f>Sales!BB97*BB106</f>
        <v>0</v>
      </c>
      <c r="BC97" s="225">
        <f>Sales!BC97*BC106</f>
        <v>0</v>
      </c>
      <c r="BD97" s="225">
        <f>Sales!BD97*BD106</f>
        <v>0</v>
      </c>
      <c r="BE97" s="225">
        <f>Sales!BE97*BE106</f>
        <v>0</v>
      </c>
      <c r="BF97" s="225">
        <f>Sales!BF97*BF106</f>
        <v>0</v>
      </c>
      <c r="BG97" s="225">
        <f>Sales!BG97*BG106</f>
        <v>0</v>
      </c>
      <c r="BH97" s="225">
        <f>Sales!BH97*BH106</f>
        <v>0</v>
      </c>
      <c r="BI97" s="225">
        <f>Sales!BI97*BI106</f>
        <v>0</v>
      </c>
      <c r="BJ97" s="225">
        <f>Sales!BJ97*BJ106</f>
        <v>0</v>
      </c>
      <c r="BK97" s="225">
        <f>Sales!BK97*BK106</f>
        <v>0</v>
      </c>
      <c r="BL97" s="225">
        <f>Sales!BL97*BL106</f>
        <v>0</v>
      </c>
      <c r="BM97" s="225">
        <f>Sales!BM97*BM106</f>
        <v>0</v>
      </c>
      <c r="BN97" s="225">
        <f>Sales!BN97*BN106</f>
        <v>0</v>
      </c>
      <c r="BO97" s="225">
        <f>Sales!BO97*BO106</f>
        <v>0</v>
      </c>
      <c r="BP97" s="225">
        <f>Sales!BP97*BP106</f>
        <v>0</v>
      </c>
      <c r="BQ97" s="225">
        <f>Sales!BQ97*BQ106</f>
        <v>0</v>
      </c>
      <c r="BR97" s="225">
        <f>Sales!BR97*BR106</f>
        <v>0</v>
      </c>
      <c r="BS97" s="225">
        <f>Sales!BS97*BS106</f>
        <v>0</v>
      </c>
      <c r="BT97" s="225">
        <f>Sales!BT97*BT106</f>
        <v>0</v>
      </c>
      <c r="BU97" s="225">
        <f>Sales!BU97*BU106</f>
        <v>0</v>
      </c>
      <c r="BV97" s="225">
        <f>Sales!BV97*BV106</f>
        <v>0</v>
      </c>
      <c r="BW97" s="225">
        <f>Sales!BW97*BW106</f>
        <v>0</v>
      </c>
      <c r="BX97" s="225">
        <f>Sales!BX97*BX106</f>
        <v>0</v>
      </c>
      <c r="BY97" s="225">
        <f>Sales!BY97*BY106</f>
        <v>0</v>
      </c>
      <c r="BZ97" s="225">
        <f>Sales!BZ97*BZ106</f>
        <v>0</v>
      </c>
      <c r="CA97" s="225">
        <f>Sales!CA97*CA106</f>
        <v>0</v>
      </c>
      <c r="CB97" s="225">
        <f>Sales!CB97*CB106</f>
        <v>0</v>
      </c>
      <c r="CC97" s="225">
        <f>Sales!CC97*CC106</f>
        <v>0</v>
      </c>
      <c r="CD97" s="225">
        <f>Sales!CD97*CD106</f>
        <v>0</v>
      </c>
      <c r="CE97" s="225">
        <f>Sales!CE97*CE106</f>
        <v>0</v>
      </c>
    </row>
    <row r="98" spans="2:83" x14ac:dyDescent="0.25">
      <c r="B98" s="307"/>
      <c r="C98" s="3" t="s">
        <v>80</v>
      </c>
      <c r="E98" s="228"/>
      <c r="F98" s="64"/>
      <c r="G98" s="229"/>
      <c r="H98" s="229"/>
      <c r="W98" s="6">
        <f>W96+W97</f>
        <v>0</v>
      </c>
      <c r="X98" s="6">
        <f t="shared" ref="X98:CE98" si="36">X96+X97</f>
        <v>0</v>
      </c>
      <c r="Y98" s="6">
        <f t="shared" si="36"/>
        <v>0</v>
      </c>
      <c r="Z98" s="6">
        <f t="shared" si="36"/>
        <v>0</v>
      </c>
      <c r="AA98" s="6">
        <f t="shared" si="36"/>
        <v>0</v>
      </c>
      <c r="AB98" s="6">
        <f t="shared" si="36"/>
        <v>0</v>
      </c>
      <c r="AC98" s="6">
        <f t="shared" si="36"/>
        <v>0</v>
      </c>
      <c r="AD98" s="6">
        <f t="shared" si="36"/>
        <v>0</v>
      </c>
      <c r="AE98" s="6">
        <f t="shared" si="36"/>
        <v>0</v>
      </c>
      <c r="AF98" s="6">
        <f t="shared" si="36"/>
        <v>0</v>
      </c>
      <c r="AG98" s="6">
        <f t="shared" si="36"/>
        <v>0</v>
      </c>
      <c r="AH98" s="6">
        <f t="shared" si="36"/>
        <v>0</v>
      </c>
      <c r="AI98" s="6">
        <f t="shared" si="36"/>
        <v>0</v>
      </c>
      <c r="AJ98" s="6">
        <f t="shared" si="36"/>
        <v>0</v>
      </c>
      <c r="AK98" s="6">
        <f t="shared" si="36"/>
        <v>0</v>
      </c>
      <c r="AL98" s="6">
        <f t="shared" si="36"/>
        <v>0</v>
      </c>
      <c r="AM98" s="6">
        <f t="shared" si="36"/>
        <v>0</v>
      </c>
      <c r="AN98" s="6">
        <f t="shared" si="36"/>
        <v>0</v>
      </c>
      <c r="AO98" s="6">
        <f t="shared" si="36"/>
        <v>0</v>
      </c>
      <c r="AP98" s="6">
        <f t="shared" si="36"/>
        <v>154.7842587984</v>
      </c>
      <c r="AQ98" s="6">
        <f t="shared" si="36"/>
        <v>284.76115075008005</v>
      </c>
      <c r="AR98" s="6">
        <f t="shared" si="36"/>
        <v>468.27928233072009</v>
      </c>
      <c r="AS98" s="6">
        <f t="shared" si="36"/>
        <v>728.76009441600013</v>
      </c>
      <c r="AT98" s="6">
        <f t="shared" si="36"/>
        <v>973.58389199999999</v>
      </c>
      <c r="AU98" s="26">
        <f t="shared" si="36"/>
        <v>0</v>
      </c>
      <c r="AV98" s="26">
        <f t="shared" si="36"/>
        <v>0</v>
      </c>
      <c r="AW98" s="26">
        <f t="shared" si="36"/>
        <v>0</v>
      </c>
      <c r="AX98" s="26">
        <f t="shared" si="36"/>
        <v>0</v>
      </c>
      <c r="AY98" s="26">
        <f t="shared" si="36"/>
        <v>0</v>
      </c>
      <c r="AZ98" s="26">
        <f t="shared" si="36"/>
        <v>0</v>
      </c>
      <c r="BA98" s="26">
        <f t="shared" si="36"/>
        <v>0</v>
      </c>
      <c r="BB98" s="26">
        <f t="shared" si="36"/>
        <v>0</v>
      </c>
      <c r="BC98" s="26">
        <f t="shared" si="36"/>
        <v>0</v>
      </c>
      <c r="BD98" s="26">
        <f t="shared" si="36"/>
        <v>0</v>
      </c>
      <c r="BE98" s="26">
        <f t="shared" si="36"/>
        <v>0</v>
      </c>
      <c r="BF98" s="26">
        <f t="shared" si="36"/>
        <v>0</v>
      </c>
      <c r="BG98" s="26">
        <f t="shared" si="36"/>
        <v>0</v>
      </c>
      <c r="BH98" s="26">
        <f t="shared" si="36"/>
        <v>0</v>
      </c>
      <c r="BI98" s="26">
        <f t="shared" si="36"/>
        <v>0</v>
      </c>
      <c r="BJ98" s="26">
        <f t="shared" si="36"/>
        <v>0</v>
      </c>
      <c r="BK98" s="26">
        <f t="shared" si="36"/>
        <v>0</v>
      </c>
      <c r="BL98" s="26">
        <f t="shared" si="36"/>
        <v>0</v>
      </c>
      <c r="BM98" s="26">
        <f t="shared" si="36"/>
        <v>0</v>
      </c>
      <c r="BN98" s="26">
        <f t="shared" si="36"/>
        <v>0</v>
      </c>
      <c r="BO98" s="26">
        <f t="shared" si="36"/>
        <v>0</v>
      </c>
      <c r="BP98" s="26">
        <f t="shared" si="36"/>
        <v>0</v>
      </c>
      <c r="BQ98" s="26">
        <f t="shared" si="36"/>
        <v>0</v>
      </c>
      <c r="BR98" s="26">
        <f t="shared" si="36"/>
        <v>0</v>
      </c>
      <c r="BS98" s="26">
        <f t="shared" si="36"/>
        <v>0</v>
      </c>
      <c r="BT98" s="26">
        <f t="shared" si="36"/>
        <v>0</v>
      </c>
      <c r="BU98" s="26">
        <f t="shared" si="36"/>
        <v>0</v>
      </c>
      <c r="BV98" s="26">
        <f t="shared" si="36"/>
        <v>0</v>
      </c>
      <c r="BW98" s="26">
        <f t="shared" si="36"/>
        <v>0</v>
      </c>
      <c r="BX98" s="26">
        <f t="shared" si="36"/>
        <v>0</v>
      </c>
      <c r="BY98" s="26">
        <f t="shared" si="36"/>
        <v>0</v>
      </c>
      <c r="BZ98" s="26">
        <f t="shared" si="36"/>
        <v>0</v>
      </c>
      <c r="CA98" s="26">
        <f t="shared" si="36"/>
        <v>0</v>
      </c>
      <c r="CB98" s="26">
        <f t="shared" si="36"/>
        <v>0</v>
      </c>
      <c r="CC98" s="26">
        <f t="shared" si="36"/>
        <v>0</v>
      </c>
      <c r="CD98" s="26">
        <f t="shared" si="36"/>
        <v>0</v>
      </c>
      <c r="CE98" s="26">
        <f t="shared" si="36"/>
        <v>0</v>
      </c>
    </row>
    <row r="99" spans="2:83" s="207" customFormat="1" x14ac:dyDescent="0.25">
      <c r="B99" s="329"/>
      <c r="C99" s="209" t="s">
        <v>36</v>
      </c>
      <c r="E99" s="228"/>
      <c r="F99" s="64"/>
      <c r="G99" s="229"/>
      <c r="H99" s="229"/>
      <c r="I99" s="210"/>
      <c r="J99" s="210"/>
      <c r="K99" s="210"/>
      <c r="L99" s="210"/>
      <c r="M99" s="210"/>
      <c r="N99" s="210"/>
      <c r="O99" s="210"/>
      <c r="P99" s="210"/>
      <c r="Q99" s="210"/>
      <c r="R99" s="210"/>
      <c r="S99" s="210"/>
      <c r="T99" s="210"/>
      <c r="U99" s="210"/>
      <c r="V99" s="210"/>
      <c r="W99" s="52">
        <f>Sales!W99*$E99</f>
        <v>0</v>
      </c>
      <c r="X99" s="52">
        <f>Sales!X99*$E99</f>
        <v>0</v>
      </c>
      <c r="Y99" s="52">
        <f>Sales!Y99*$E99</f>
        <v>0</v>
      </c>
      <c r="Z99" s="52">
        <f>Sales!Z99*$E99</f>
        <v>0</v>
      </c>
      <c r="AA99" s="52">
        <f>Sales!AA99*$E99</f>
        <v>0</v>
      </c>
      <c r="AB99" s="52">
        <f>Sales!AB99*$E99</f>
        <v>0</v>
      </c>
      <c r="AC99" s="52">
        <f>Sales!AC99*$E99</f>
        <v>0</v>
      </c>
      <c r="AD99" s="52">
        <f>Sales!AD99*$E99</f>
        <v>0</v>
      </c>
      <c r="AE99" s="52">
        <f>Sales!AE99*$E99</f>
        <v>0</v>
      </c>
      <c r="AF99" s="52">
        <f>Sales!AF99*$E99</f>
        <v>0</v>
      </c>
      <c r="AG99" s="52">
        <f>Sales!AG99*$E99</f>
        <v>0</v>
      </c>
      <c r="AH99" s="52">
        <f>Sales!AH99*$E99</f>
        <v>0</v>
      </c>
      <c r="AI99" s="52">
        <f>Sales!AI99*$E99</f>
        <v>0</v>
      </c>
      <c r="AJ99" s="52">
        <f>Sales!AJ99*$E99</f>
        <v>0</v>
      </c>
      <c r="AK99" s="52">
        <f>Sales!AK99*$E99</f>
        <v>0</v>
      </c>
      <c r="AL99" s="52">
        <f>Sales!AL99*$E99</f>
        <v>0</v>
      </c>
      <c r="AM99" s="52">
        <f>Sales!AM99*$E99</f>
        <v>0</v>
      </c>
      <c r="AN99" s="52">
        <f>Sales!AN99*$E99</f>
        <v>0</v>
      </c>
      <c r="AO99" s="52">
        <f>Sales!AO99*$E99</f>
        <v>0</v>
      </c>
      <c r="AP99" s="52">
        <f>Sales!AP99*$E99</f>
        <v>0</v>
      </c>
      <c r="AQ99" s="52">
        <f>Sales!AQ99*$E99</f>
        <v>0</v>
      </c>
      <c r="AR99" s="52">
        <f>Sales!AR99*$E99</f>
        <v>0</v>
      </c>
      <c r="AS99" s="52">
        <f>Sales!AS99*$E99</f>
        <v>0</v>
      </c>
      <c r="AT99" s="52">
        <f>Sales!AT99*$E99</f>
        <v>0</v>
      </c>
      <c r="AU99" s="100">
        <f>Sales!AU99*$E99</f>
        <v>0</v>
      </c>
      <c r="AV99" s="100">
        <f>Sales!AV99*$E99</f>
        <v>0</v>
      </c>
      <c r="AW99" s="100">
        <f>Sales!AW99*$E99</f>
        <v>0</v>
      </c>
      <c r="AX99" s="100">
        <f>Sales!AX99*$E99</f>
        <v>0</v>
      </c>
      <c r="AY99" s="100">
        <f>Sales!AY99*$E99</f>
        <v>0</v>
      </c>
      <c r="AZ99" s="100">
        <f>Sales!AZ99*$E99</f>
        <v>0</v>
      </c>
      <c r="BA99" s="100">
        <f>Sales!BA99*$E99</f>
        <v>0</v>
      </c>
      <c r="BB99" s="100">
        <f>Sales!BB99*$E99</f>
        <v>0</v>
      </c>
      <c r="BC99" s="100">
        <f>Sales!BC99*$E99</f>
        <v>0</v>
      </c>
      <c r="BD99" s="100">
        <f>Sales!BD99*$E99</f>
        <v>0</v>
      </c>
      <c r="BE99" s="100">
        <f>Sales!BE99*$E99</f>
        <v>0</v>
      </c>
      <c r="BF99" s="100">
        <f>Sales!BF99*$E99</f>
        <v>0</v>
      </c>
      <c r="BG99" s="100">
        <f>Sales!BG99*$E99</f>
        <v>0</v>
      </c>
      <c r="BH99" s="100">
        <f>Sales!BH99*$E99</f>
        <v>0</v>
      </c>
      <c r="BI99" s="100">
        <f>Sales!BI99*$E99</f>
        <v>0</v>
      </c>
      <c r="BJ99" s="100">
        <f>Sales!BJ99*$E99</f>
        <v>0</v>
      </c>
      <c r="BK99" s="100">
        <f>Sales!BK99*$E99</f>
        <v>0</v>
      </c>
      <c r="BL99" s="100">
        <f>Sales!BL99*$E99</f>
        <v>0</v>
      </c>
      <c r="BM99" s="100">
        <f>Sales!BM99*$E99</f>
        <v>0</v>
      </c>
      <c r="BN99" s="100">
        <f>Sales!BN99*$E99</f>
        <v>0</v>
      </c>
      <c r="BO99" s="100">
        <f>Sales!BO99*$E99</f>
        <v>0</v>
      </c>
      <c r="BP99" s="100">
        <f>Sales!BP99*$E99</f>
        <v>0</v>
      </c>
      <c r="BQ99" s="100">
        <f>Sales!BQ99*$E99</f>
        <v>0</v>
      </c>
      <c r="BR99" s="100">
        <f>Sales!BR99*$E99</f>
        <v>0</v>
      </c>
      <c r="BS99" s="100">
        <f>Sales!BS99*$E99</f>
        <v>0</v>
      </c>
      <c r="BT99" s="100">
        <f>Sales!BT99*$E99</f>
        <v>0</v>
      </c>
      <c r="BU99" s="100">
        <f>Sales!BU99*$E99</f>
        <v>0</v>
      </c>
      <c r="BV99" s="100">
        <f>Sales!BV99*$E99</f>
        <v>0</v>
      </c>
      <c r="BW99" s="100">
        <f>Sales!BW99*$E99</f>
        <v>0</v>
      </c>
      <c r="BX99" s="100">
        <f>Sales!BX99*$E99</f>
        <v>0</v>
      </c>
      <c r="BY99" s="100">
        <f>Sales!BY99*$E99</f>
        <v>0</v>
      </c>
      <c r="BZ99" s="100">
        <f>Sales!BZ99*$E99</f>
        <v>0</v>
      </c>
      <c r="CA99" s="100">
        <f>Sales!CA99*$E99</f>
        <v>0</v>
      </c>
      <c r="CB99" s="100">
        <f>Sales!CB99*$E99</f>
        <v>0</v>
      </c>
      <c r="CC99" s="100">
        <f>Sales!CC99*$E99</f>
        <v>0</v>
      </c>
      <c r="CD99" s="100">
        <f>Sales!CD99*$E99</f>
        <v>0</v>
      </c>
      <c r="CE99" s="100">
        <f>Sales!CE99*$E99</f>
        <v>0</v>
      </c>
    </row>
    <row r="100" spans="2:83" s="207" customFormat="1" x14ac:dyDescent="0.25">
      <c r="B100" s="329"/>
      <c r="C100" s="209" t="s">
        <v>37</v>
      </c>
      <c r="E100" s="228"/>
      <c r="F100" s="64"/>
      <c r="G100" s="229"/>
      <c r="H100" s="229"/>
      <c r="I100" s="210"/>
      <c r="J100" s="210"/>
      <c r="K100" s="210"/>
      <c r="L100" s="210"/>
      <c r="M100" s="210"/>
      <c r="N100" s="210"/>
      <c r="O100" s="210"/>
      <c r="P100" s="210"/>
      <c r="Q100" s="210"/>
      <c r="R100" s="210"/>
      <c r="S100" s="210"/>
      <c r="T100" s="210"/>
      <c r="U100" s="210"/>
      <c r="V100" s="210"/>
      <c r="W100" s="52">
        <f>Sales!W100*$E100</f>
        <v>0</v>
      </c>
      <c r="X100" s="52">
        <f>Sales!X100*$E100</f>
        <v>0</v>
      </c>
      <c r="Y100" s="52">
        <f>Sales!Y100*$E100</f>
        <v>0</v>
      </c>
      <c r="Z100" s="52">
        <f>Sales!Z100*$E100</f>
        <v>0</v>
      </c>
      <c r="AA100" s="52">
        <f>Sales!AA100*$E100</f>
        <v>0</v>
      </c>
      <c r="AB100" s="52">
        <f>Sales!AB100*$E100</f>
        <v>0</v>
      </c>
      <c r="AC100" s="52">
        <f>Sales!AC100*$E100</f>
        <v>0</v>
      </c>
      <c r="AD100" s="52">
        <f>Sales!AD100*$E100</f>
        <v>0</v>
      </c>
      <c r="AE100" s="52">
        <f>Sales!AE100*$E100</f>
        <v>0</v>
      </c>
      <c r="AF100" s="52">
        <f>Sales!AF100*$E100</f>
        <v>0</v>
      </c>
      <c r="AG100" s="52">
        <f>Sales!AG100*$E100</f>
        <v>0</v>
      </c>
      <c r="AH100" s="52">
        <f>Sales!AH100*$E100</f>
        <v>0</v>
      </c>
      <c r="AI100" s="52">
        <f>Sales!AI100*$E100</f>
        <v>0</v>
      </c>
      <c r="AJ100" s="52">
        <f>Sales!AJ100*$E100</f>
        <v>0</v>
      </c>
      <c r="AK100" s="52">
        <f>Sales!AK100*$E100</f>
        <v>0</v>
      </c>
      <c r="AL100" s="52">
        <f>Sales!AL100*$E100</f>
        <v>0</v>
      </c>
      <c r="AM100" s="52">
        <f>Sales!AM100*$E100</f>
        <v>0</v>
      </c>
      <c r="AN100" s="52">
        <f>Sales!AN100*$E100</f>
        <v>0</v>
      </c>
      <c r="AO100" s="52">
        <f>Sales!AO100*$E100</f>
        <v>0</v>
      </c>
      <c r="AP100" s="52">
        <f>Sales!AP100*$E100</f>
        <v>0</v>
      </c>
      <c r="AQ100" s="52">
        <f>Sales!AQ100*$E100</f>
        <v>0</v>
      </c>
      <c r="AR100" s="52">
        <f>Sales!AR100*$E100</f>
        <v>0</v>
      </c>
      <c r="AS100" s="52">
        <f>Sales!AS100*$E100</f>
        <v>0</v>
      </c>
      <c r="AT100" s="52">
        <f>Sales!AT100*$E100</f>
        <v>0</v>
      </c>
      <c r="AU100" s="100">
        <f>Sales!AU100*$E100</f>
        <v>0</v>
      </c>
      <c r="AV100" s="100">
        <f>Sales!AV100*$E100</f>
        <v>0</v>
      </c>
      <c r="AW100" s="100">
        <f>Sales!AW100*$E100</f>
        <v>0</v>
      </c>
      <c r="AX100" s="100">
        <f>Sales!AX100*$E100</f>
        <v>0</v>
      </c>
      <c r="AY100" s="100">
        <f>Sales!AY100*$E100</f>
        <v>0</v>
      </c>
      <c r="AZ100" s="100">
        <f>Sales!AZ100*$E100</f>
        <v>0</v>
      </c>
      <c r="BA100" s="100">
        <f>Sales!BA100*$E100</f>
        <v>0</v>
      </c>
      <c r="BB100" s="100">
        <f>Sales!BB100*$E100</f>
        <v>0</v>
      </c>
      <c r="BC100" s="100">
        <f>Sales!BC100*$E100</f>
        <v>0</v>
      </c>
      <c r="BD100" s="100">
        <f>Sales!BD100*$E100</f>
        <v>0</v>
      </c>
      <c r="BE100" s="100">
        <f>Sales!BE100*$E100</f>
        <v>0</v>
      </c>
      <c r="BF100" s="100">
        <f>Sales!BF100*$E100</f>
        <v>0</v>
      </c>
      <c r="BG100" s="100">
        <f>Sales!BG100*$E100</f>
        <v>0</v>
      </c>
      <c r="BH100" s="100">
        <f>Sales!BH100*$E100</f>
        <v>0</v>
      </c>
      <c r="BI100" s="100">
        <f>Sales!BI100*$E100</f>
        <v>0</v>
      </c>
      <c r="BJ100" s="100">
        <f>Sales!BJ100*$E100</f>
        <v>0</v>
      </c>
      <c r="BK100" s="100">
        <f>Sales!BK100*$E100</f>
        <v>0</v>
      </c>
      <c r="BL100" s="100">
        <f>Sales!BL100*$E100</f>
        <v>0</v>
      </c>
      <c r="BM100" s="100">
        <f>Sales!BM100*$E100</f>
        <v>0</v>
      </c>
      <c r="BN100" s="100">
        <f>Sales!BN100*$E100</f>
        <v>0</v>
      </c>
      <c r="BO100" s="100">
        <f>Sales!BO100*$E100</f>
        <v>0</v>
      </c>
      <c r="BP100" s="100">
        <f>Sales!BP100*$E100</f>
        <v>0</v>
      </c>
      <c r="BQ100" s="100">
        <f>Sales!BQ100*$E100</f>
        <v>0</v>
      </c>
      <c r="BR100" s="100">
        <f>Sales!BR100*$E100</f>
        <v>0</v>
      </c>
      <c r="BS100" s="100">
        <f>Sales!BS100*$E100</f>
        <v>0</v>
      </c>
      <c r="BT100" s="100">
        <f>Sales!BT100*$E100</f>
        <v>0</v>
      </c>
      <c r="BU100" s="100">
        <f>Sales!BU100*$E100</f>
        <v>0</v>
      </c>
      <c r="BV100" s="100">
        <f>Sales!BV100*$E100</f>
        <v>0</v>
      </c>
      <c r="BW100" s="100">
        <f>Sales!BW100*$E100</f>
        <v>0</v>
      </c>
      <c r="BX100" s="100">
        <f>Sales!BX100*$E100</f>
        <v>0</v>
      </c>
      <c r="BY100" s="100">
        <f>Sales!BY100*$E100</f>
        <v>0</v>
      </c>
      <c r="BZ100" s="100">
        <f>Sales!BZ100*$E100</f>
        <v>0</v>
      </c>
      <c r="CA100" s="100">
        <f>Sales!CA100*$E100</f>
        <v>0</v>
      </c>
      <c r="CB100" s="100">
        <f>Sales!CB100*$E100</f>
        <v>0</v>
      </c>
      <c r="CC100" s="100">
        <f>Sales!CC100*$E100</f>
        <v>0</v>
      </c>
      <c r="CD100" s="100">
        <f>Sales!CD100*$E100</f>
        <v>0</v>
      </c>
      <c r="CE100" s="100">
        <f>Sales!CE100*$E100</f>
        <v>0</v>
      </c>
    </row>
    <row r="101" spans="2:83" x14ac:dyDescent="0.25">
      <c r="B101" s="5"/>
      <c r="C101" s="3" t="s">
        <v>27</v>
      </c>
      <c r="E101" s="228"/>
      <c r="F101" s="64"/>
      <c r="G101" s="229"/>
      <c r="H101" s="229"/>
      <c r="I101" s="17"/>
      <c r="J101" s="17"/>
      <c r="K101" s="17"/>
      <c r="L101" s="17"/>
      <c r="M101" s="17"/>
      <c r="N101" s="17"/>
      <c r="O101" s="17"/>
      <c r="P101" s="17"/>
      <c r="Q101" s="17"/>
      <c r="R101" s="17"/>
      <c r="S101" s="17"/>
      <c r="T101" s="17"/>
      <c r="U101" s="17"/>
      <c r="V101" s="17"/>
      <c r="W101" s="7">
        <f>W78+W81+W88+W91+W95+W98+W99+W100</f>
        <v>1737.9322995527218</v>
      </c>
      <c r="X101" s="7">
        <f t="shared" ref="X101:CE101" si="37">X78+X81+X88+X91+X95+X98+X99+X100</f>
        <v>1795.3745638736691</v>
      </c>
      <c r="Y101" s="7">
        <f t="shared" si="37"/>
        <v>1879.6451466792282</v>
      </c>
      <c r="Z101" s="7">
        <f t="shared" si="37"/>
        <v>1990.2236627110474</v>
      </c>
      <c r="AA101" s="7">
        <f t="shared" si="37"/>
        <v>2074.5920120364253</v>
      </c>
      <c r="AB101" s="7">
        <f t="shared" si="37"/>
        <v>2184.1589217891847</v>
      </c>
      <c r="AC101" s="7">
        <f t="shared" si="37"/>
        <v>2288.5147356605439</v>
      </c>
      <c r="AD101" s="7">
        <f t="shared" si="37"/>
        <v>2408.2928775960427</v>
      </c>
      <c r="AE101" s="7">
        <f t="shared" si="37"/>
        <v>2526.4066631931746</v>
      </c>
      <c r="AF101" s="7">
        <f t="shared" si="37"/>
        <v>2646.5053832872409</v>
      </c>
      <c r="AG101" s="7">
        <f t="shared" si="37"/>
        <v>2756.7811787421128</v>
      </c>
      <c r="AH101" s="7">
        <f t="shared" si="37"/>
        <v>2867.3135104174262</v>
      </c>
      <c r="AI101" s="7">
        <f t="shared" si="37"/>
        <v>2973.3650227490434</v>
      </c>
      <c r="AJ101" s="7">
        <f t="shared" si="37"/>
        <v>3090.0693524647995</v>
      </c>
      <c r="AK101" s="7">
        <f t="shared" si="37"/>
        <v>3271.9249277231006</v>
      </c>
      <c r="AL101" s="7">
        <f t="shared" si="37"/>
        <v>3689.05883033285</v>
      </c>
      <c r="AM101" s="7">
        <f t="shared" si="37"/>
        <v>4171.1451148913984</v>
      </c>
      <c r="AN101" s="7">
        <f t="shared" si="37"/>
        <v>4812.6820605916819</v>
      </c>
      <c r="AO101" s="7">
        <f t="shared" si="37"/>
        <v>5209.6592905295283</v>
      </c>
      <c r="AP101" s="7">
        <f t="shared" si="37"/>
        <v>5667.9770349382497</v>
      </c>
      <c r="AQ101" s="7">
        <f t="shared" si="37"/>
        <v>5794.8145430981549</v>
      </c>
      <c r="AR101" s="7">
        <f t="shared" si="37"/>
        <v>5805.9266057636341</v>
      </c>
      <c r="AS101" s="7">
        <f t="shared" si="37"/>
        <v>5780.539783145422</v>
      </c>
      <c r="AT101" s="7">
        <f t="shared" si="37"/>
        <v>5619.4284943119892</v>
      </c>
      <c r="AU101" s="31">
        <f t="shared" si="37"/>
        <v>0</v>
      </c>
      <c r="AV101" s="31">
        <f t="shared" si="37"/>
        <v>0</v>
      </c>
      <c r="AW101" s="31">
        <f t="shared" si="37"/>
        <v>0</v>
      </c>
      <c r="AX101" s="31">
        <f t="shared" si="37"/>
        <v>0</v>
      </c>
      <c r="AY101" s="31">
        <f t="shared" si="37"/>
        <v>0</v>
      </c>
      <c r="AZ101" s="31">
        <f t="shared" si="37"/>
        <v>0</v>
      </c>
      <c r="BA101" s="31">
        <f t="shared" si="37"/>
        <v>0</v>
      </c>
      <c r="BB101" s="31">
        <f t="shared" si="37"/>
        <v>0</v>
      </c>
      <c r="BC101" s="31">
        <f t="shared" si="37"/>
        <v>0</v>
      </c>
      <c r="BD101" s="31">
        <f t="shared" si="37"/>
        <v>0</v>
      </c>
      <c r="BE101" s="31">
        <f t="shared" si="37"/>
        <v>0</v>
      </c>
      <c r="BF101" s="31">
        <f t="shared" si="37"/>
        <v>0</v>
      </c>
      <c r="BG101" s="31">
        <f t="shared" si="37"/>
        <v>0</v>
      </c>
      <c r="BH101" s="31">
        <f t="shared" si="37"/>
        <v>0</v>
      </c>
      <c r="BI101" s="31">
        <f t="shared" si="37"/>
        <v>0</v>
      </c>
      <c r="BJ101" s="31">
        <f t="shared" si="37"/>
        <v>0</v>
      </c>
      <c r="BK101" s="31">
        <f t="shared" si="37"/>
        <v>0</v>
      </c>
      <c r="BL101" s="31">
        <f t="shared" si="37"/>
        <v>0</v>
      </c>
      <c r="BM101" s="31">
        <f t="shared" si="37"/>
        <v>0</v>
      </c>
      <c r="BN101" s="31">
        <f t="shared" si="37"/>
        <v>0</v>
      </c>
      <c r="BO101" s="31">
        <f t="shared" si="37"/>
        <v>0</v>
      </c>
      <c r="BP101" s="31">
        <f t="shared" si="37"/>
        <v>0</v>
      </c>
      <c r="BQ101" s="31">
        <f t="shared" si="37"/>
        <v>0</v>
      </c>
      <c r="BR101" s="31">
        <f t="shared" si="37"/>
        <v>0</v>
      </c>
      <c r="BS101" s="31">
        <f t="shared" si="37"/>
        <v>0</v>
      </c>
      <c r="BT101" s="31">
        <f t="shared" si="37"/>
        <v>0</v>
      </c>
      <c r="BU101" s="31">
        <f t="shared" si="37"/>
        <v>0</v>
      </c>
      <c r="BV101" s="31">
        <f t="shared" si="37"/>
        <v>0</v>
      </c>
      <c r="BW101" s="31">
        <f t="shared" si="37"/>
        <v>0</v>
      </c>
      <c r="BX101" s="31">
        <f t="shared" si="37"/>
        <v>0</v>
      </c>
      <c r="BY101" s="31">
        <f t="shared" si="37"/>
        <v>0</v>
      </c>
      <c r="BZ101" s="31">
        <f t="shared" si="37"/>
        <v>0</v>
      </c>
      <c r="CA101" s="31">
        <f t="shared" si="37"/>
        <v>0</v>
      </c>
      <c r="CB101" s="31">
        <f t="shared" si="37"/>
        <v>0</v>
      </c>
      <c r="CC101" s="31">
        <f t="shared" si="37"/>
        <v>0</v>
      </c>
      <c r="CD101" s="31">
        <f t="shared" si="37"/>
        <v>0</v>
      </c>
      <c r="CE101" s="31">
        <f t="shared" si="37"/>
        <v>0</v>
      </c>
    </row>
    <row r="102" spans="2:83" x14ac:dyDescent="0.25">
      <c r="F102" s="70"/>
    </row>
    <row r="103" spans="2:83" x14ac:dyDescent="0.25">
      <c r="F103" s="70"/>
      <c r="AK103" s="174" t="s">
        <v>93</v>
      </c>
      <c r="AN103" s="174"/>
      <c r="AO103" s="174"/>
      <c r="AP103" s="174"/>
      <c r="AQ103" s="174"/>
      <c r="AR103" s="174"/>
      <c r="AS103" s="174"/>
      <c r="AT103" s="174"/>
      <c r="AU103" s="174"/>
      <c r="AV103" s="174"/>
      <c r="AW103" s="174"/>
      <c r="AX103" s="174"/>
      <c r="AY103" s="174"/>
      <c r="AZ103" s="174"/>
    </row>
    <row r="104" spans="2:83" x14ac:dyDescent="0.25">
      <c r="F104" s="70"/>
      <c r="AM104" s="337" t="s">
        <v>63</v>
      </c>
      <c r="AN104" s="337"/>
      <c r="AO104" s="182" t="s">
        <v>41</v>
      </c>
      <c r="AP104" s="217">
        <v>2009</v>
      </c>
      <c r="AQ104" s="80">
        <v>2010</v>
      </c>
      <c r="AR104" s="80">
        <v>2011</v>
      </c>
      <c r="AS104" s="80">
        <v>2012</v>
      </c>
      <c r="AT104" s="80">
        <v>2013</v>
      </c>
      <c r="AU104" s="80">
        <v>2014</v>
      </c>
      <c r="AV104" s="80">
        <v>2015</v>
      </c>
      <c r="AW104" s="80">
        <v>2016</v>
      </c>
      <c r="AX104" s="80">
        <v>2017</v>
      </c>
      <c r="AY104" s="80">
        <v>2018</v>
      </c>
      <c r="AZ104" s="80">
        <v>2019</v>
      </c>
      <c r="BA104" s="80">
        <v>2020</v>
      </c>
      <c r="BB104" s="80">
        <v>2021</v>
      </c>
      <c r="BC104" s="80">
        <v>2022</v>
      </c>
      <c r="BD104" s="80">
        <v>2023</v>
      </c>
      <c r="BE104" s="80">
        <v>2024</v>
      </c>
      <c r="BF104" s="80">
        <v>2025</v>
      </c>
      <c r="BG104" s="80">
        <f t="shared" ref="BG104:CE104" si="38">BF104+1</f>
        <v>2026</v>
      </c>
      <c r="BH104" s="80">
        <f t="shared" si="38"/>
        <v>2027</v>
      </c>
      <c r="BI104" s="80">
        <f t="shared" si="38"/>
        <v>2028</v>
      </c>
      <c r="BJ104" s="80">
        <f t="shared" si="38"/>
        <v>2029</v>
      </c>
      <c r="BK104" s="80">
        <f t="shared" si="38"/>
        <v>2030</v>
      </c>
      <c r="BL104" s="80">
        <f t="shared" si="38"/>
        <v>2031</v>
      </c>
      <c r="BM104" s="80">
        <f t="shared" si="38"/>
        <v>2032</v>
      </c>
      <c r="BN104" s="80">
        <f t="shared" si="38"/>
        <v>2033</v>
      </c>
      <c r="BO104" s="80">
        <f t="shared" si="38"/>
        <v>2034</v>
      </c>
      <c r="BP104" s="80">
        <f t="shared" si="38"/>
        <v>2035</v>
      </c>
      <c r="BQ104" s="80">
        <f t="shared" si="38"/>
        <v>2036</v>
      </c>
      <c r="BR104" s="80">
        <f t="shared" si="38"/>
        <v>2037</v>
      </c>
      <c r="BS104" s="80">
        <f t="shared" si="38"/>
        <v>2038</v>
      </c>
      <c r="BT104" s="80">
        <f t="shared" si="38"/>
        <v>2039</v>
      </c>
      <c r="BU104" s="80">
        <f t="shared" si="38"/>
        <v>2040</v>
      </c>
      <c r="BV104" s="80">
        <f t="shared" si="38"/>
        <v>2041</v>
      </c>
      <c r="BW104" s="80">
        <f t="shared" si="38"/>
        <v>2042</v>
      </c>
      <c r="BX104" s="80">
        <f t="shared" si="38"/>
        <v>2043</v>
      </c>
      <c r="BY104" s="80">
        <f t="shared" si="38"/>
        <v>2044</v>
      </c>
      <c r="BZ104" s="80">
        <f t="shared" si="38"/>
        <v>2045</v>
      </c>
      <c r="CA104" s="80">
        <f t="shared" si="38"/>
        <v>2046</v>
      </c>
      <c r="CB104" s="80">
        <f t="shared" si="38"/>
        <v>2047</v>
      </c>
      <c r="CC104" s="80">
        <f t="shared" si="38"/>
        <v>2048</v>
      </c>
      <c r="CD104" s="80">
        <f t="shared" si="38"/>
        <v>2049</v>
      </c>
      <c r="CE104" s="80">
        <f t="shared" si="38"/>
        <v>2050</v>
      </c>
    </row>
    <row r="105" spans="2:83" x14ac:dyDescent="0.25">
      <c r="F105" s="70"/>
      <c r="AM105" s="13" t="s">
        <v>5</v>
      </c>
      <c r="AN105" s="13" t="s">
        <v>94</v>
      </c>
      <c r="AO105" s="182" t="s">
        <v>137</v>
      </c>
      <c r="AP105" s="77">
        <f>'Life&amp;Use'!E74</f>
        <v>40.32</v>
      </c>
      <c r="AQ105" s="77">
        <f>'Life&amp;Use'!F74</f>
        <v>34.56</v>
      </c>
      <c r="AR105" s="77">
        <f>'Life&amp;Use'!G74</f>
        <v>30.240000000000002</v>
      </c>
      <c r="AS105" s="77">
        <f>'Life&amp;Use'!H74</f>
        <v>24.48</v>
      </c>
      <c r="AT105" s="77">
        <f>'Life&amp;Use'!I74</f>
        <v>14.399999999999999</v>
      </c>
      <c r="AU105" s="77">
        <f>'Life&amp;Use'!J74</f>
        <v>0</v>
      </c>
      <c r="AV105" s="77">
        <f>'Life&amp;Use'!K74</f>
        <v>0</v>
      </c>
      <c r="AW105" s="77">
        <f>'Life&amp;Use'!L74</f>
        <v>0</v>
      </c>
      <c r="AX105" s="77">
        <f>'Life&amp;Use'!M74</f>
        <v>0</v>
      </c>
      <c r="AY105" s="77">
        <f>'Life&amp;Use'!N74</f>
        <v>0</v>
      </c>
      <c r="AZ105" s="77">
        <f>'Life&amp;Use'!O74</f>
        <v>0</v>
      </c>
      <c r="BA105" s="77">
        <f>'Life&amp;Use'!P74</f>
        <v>0</v>
      </c>
      <c r="BB105" s="77">
        <f>'Life&amp;Use'!Q74</f>
        <v>0</v>
      </c>
      <c r="BC105" s="77">
        <f>'Life&amp;Use'!R74</f>
        <v>0</v>
      </c>
      <c r="BD105" s="77">
        <f>'Life&amp;Use'!S74</f>
        <v>0</v>
      </c>
      <c r="BE105" s="77">
        <f>'Life&amp;Use'!T74</f>
        <v>0</v>
      </c>
      <c r="BF105" s="77">
        <f>'Life&amp;Use'!U74</f>
        <v>0</v>
      </c>
      <c r="BG105" s="77">
        <f>'Life&amp;Use'!V74</f>
        <v>0</v>
      </c>
      <c r="BH105" s="77">
        <f>'Life&amp;Use'!W74</f>
        <v>0</v>
      </c>
      <c r="BI105" s="77">
        <f>'Life&amp;Use'!X74</f>
        <v>0</v>
      </c>
      <c r="BJ105" s="77">
        <f>'Life&amp;Use'!Y74</f>
        <v>0</v>
      </c>
      <c r="BK105" s="77">
        <f>'Life&amp;Use'!Z74</f>
        <v>0</v>
      </c>
      <c r="BL105" s="77">
        <f>'Life&amp;Use'!AA74</f>
        <v>0</v>
      </c>
      <c r="BM105" s="77">
        <f>'Life&amp;Use'!AB74</f>
        <v>0</v>
      </c>
      <c r="BN105" s="77">
        <f>'Life&amp;Use'!AC74</f>
        <v>0</v>
      </c>
      <c r="BO105" s="77">
        <f>'Life&amp;Use'!AD74</f>
        <v>0</v>
      </c>
      <c r="BP105" s="77">
        <f>'Life&amp;Use'!AE74</f>
        <v>0</v>
      </c>
      <c r="BQ105" s="77">
        <f>'Life&amp;Use'!AF74</f>
        <v>0</v>
      </c>
      <c r="BR105" s="77">
        <f>'Life&amp;Use'!AG74</f>
        <v>0</v>
      </c>
      <c r="BS105" s="77">
        <f>'Life&amp;Use'!AH74</f>
        <v>0</v>
      </c>
      <c r="BT105" s="77">
        <f>'Life&amp;Use'!AI74</f>
        <v>0</v>
      </c>
      <c r="BU105" s="77">
        <f>'Life&amp;Use'!AJ74</f>
        <v>0</v>
      </c>
      <c r="BV105" s="77">
        <f>'Life&amp;Use'!AK74</f>
        <v>0</v>
      </c>
      <c r="BW105" s="77">
        <f>'Life&amp;Use'!AL74</f>
        <v>0</v>
      </c>
      <c r="BX105" s="77">
        <f>'Life&amp;Use'!AM74</f>
        <v>0</v>
      </c>
      <c r="BY105" s="77">
        <f>'Life&amp;Use'!AN74</f>
        <v>0</v>
      </c>
      <c r="BZ105" s="77">
        <f>'Life&amp;Use'!AO74</f>
        <v>0</v>
      </c>
      <c r="CA105" s="77">
        <f>'Life&amp;Use'!AP74</f>
        <v>0</v>
      </c>
      <c r="CB105" s="77">
        <f>'Life&amp;Use'!AQ74</f>
        <v>0</v>
      </c>
      <c r="CC105" s="77">
        <f>'Life&amp;Use'!AR74</f>
        <v>0</v>
      </c>
      <c r="CD105" s="77">
        <f>'Life&amp;Use'!AS74</f>
        <v>0</v>
      </c>
      <c r="CE105" s="77">
        <f>'Life&amp;Use'!AT74</f>
        <v>0</v>
      </c>
    </row>
    <row r="106" spans="2:83" x14ac:dyDescent="0.25">
      <c r="F106" s="70"/>
      <c r="AM106" s="13" t="s">
        <v>5</v>
      </c>
      <c r="AN106" s="13" t="s">
        <v>68</v>
      </c>
      <c r="AO106" s="182" t="s">
        <v>137</v>
      </c>
      <c r="AP106" s="77">
        <f>'Life&amp;Use'!E62</f>
        <v>33.6</v>
      </c>
      <c r="AQ106" s="77">
        <f>'Life&amp;Use'!F62</f>
        <v>31.68</v>
      </c>
      <c r="AR106" s="77">
        <f>'Life&amp;Use'!G62</f>
        <v>30.240000000000002</v>
      </c>
      <c r="AS106" s="77">
        <f>'Life&amp;Use'!H62</f>
        <v>24.48</v>
      </c>
      <c r="AT106" s="77">
        <f>'Life&amp;Use'!I62</f>
        <v>14.399999999999999</v>
      </c>
      <c r="AU106" s="77">
        <f>'Life&amp;Use'!J62</f>
        <v>0</v>
      </c>
      <c r="AV106" s="77">
        <f>'Life&amp;Use'!K62</f>
        <v>0</v>
      </c>
      <c r="AW106" s="77">
        <f>'Life&amp;Use'!L62</f>
        <v>0</v>
      </c>
      <c r="AX106" s="77">
        <f>'Life&amp;Use'!M62</f>
        <v>0</v>
      </c>
      <c r="AY106" s="77">
        <f>'Life&amp;Use'!N62</f>
        <v>0</v>
      </c>
      <c r="AZ106" s="77">
        <f>'Life&amp;Use'!O62</f>
        <v>0</v>
      </c>
      <c r="BA106" s="77">
        <f>'Life&amp;Use'!P62</f>
        <v>0</v>
      </c>
      <c r="BB106" s="77">
        <f>'Life&amp;Use'!Q62</f>
        <v>0</v>
      </c>
      <c r="BC106" s="77">
        <f>'Life&amp;Use'!R62</f>
        <v>0</v>
      </c>
      <c r="BD106" s="77">
        <f>'Life&amp;Use'!S62</f>
        <v>0</v>
      </c>
      <c r="BE106" s="77">
        <f>'Life&amp;Use'!T62</f>
        <v>0</v>
      </c>
      <c r="BF106" s="77">
        <f>'Life&amp;Use'!U62</f>
        <v>0</v>
      </c>
      <c r="BG106" s="77">
        <f>'Life&amp;Use'!V62</f>
        <v>0</v>
      </c>
      <c r="BH106" s="77">
        <f>'Life&amp;Use'!W62</f>
        <v>0</v>
      </c>
      <c r="BI106" s="77">
        <f>'Life&amp;Use'!X62</f>
        <v>0</v>
      </c>
      <c r="BJ106" s="77">
        <f>'Life&amp;Use'!Y62</f>
        <v>0</v>
      </c>
      <c r="BK106" s="77">
        <f>'Life&amp;Use'!Z62</f>
        <v>0</v>
      </c>
      <c r="BL106" s="77">
        <f>'Life&amp;Use'!AA62</f>
        <v>0</v>
      </c>
      <c r="BM106" s="77">
        <f>'Life&amp;Use'!AB62</f>
        <v>0</v>
      </c>
      <c r="BN106" s="77">
        <f>'Life&amp;Use'!AC62</f>
        <v>0</v>
      </c>
      <c r="BO106" s="77">
        <f>'Life&amp;Use'!AD62</f>
        <v>0</v>
      </c>
      <c r="BP106" s="77">
        <f>'Life&amp;Use'!AE62</f>
        <v>0</v>
      </c>
      <c r="BQ106" s="77">
        <f>'Life&amp;Use'!AF62</f>
        <v>0</v>
      </c>
      <c r="BR106" s="77">
        <f>'Life&amp;Use'!AG62</f>
        <v>0</v>
      </c>
      <c r="BS106" s="77">
        <f>'Life&amp;Use'!AH62</f>
        <v>0</v>
      </c>
      <c r="BT106" s="77">
        <f>'Life&amp;Use'!AI62</f>
        <v>0</v>
      </c>
      <c r="BU106" s="77">
        <f>'Life&amp;Use'!AJ62</f>
        <v>0</v>
      </c>
      <c r="BV106" s="77">
        <f>'Life&amp;Use'!AK62</f>
        <v>0</v>
      </c>
      <c r="BW106" s="77">
        <f>'Life&amp;Use'!AL62</f>
        <v>0</v>
      </c>
      <c r="BX106" s="77">
        <f>'Life&amp;Use'!AM62</f>
        <v>0</v>
      </c>
      <c r="BY106" s="77">
        <f>'Life&amp;Use'!AN62</f>
        <v>0</v>
      </c>
      <c r="BZ106" s="77">
        <f>'Life&amp;Use'!AO62</f>
        <v>0</v>
      </c>
      <c r="CA106" s="77">
        <f>'Life&amp;Use'!AP62</f>
        <v>0</v>
      </c>
      <c r="CB106" s="77">
        <f>'Life&amp;Use'!AQ62</f>
        <v>0</v>
      </c>
      <c r="CC106" s="77">
        <f>'Life&amp;Use'!AR62</f>
        <v>0</v>
      </c>
      <c r="CD106" s="77">
        <f>'Life&amp;Use'!AS62</f>
        <v>0</v>
      </c>
      <c r="CE106" s="77">
        <f>'Life&amp;Use'!AT62</f>
        <v>0</v>
      </c>
    </row>
    <row r="107" spans="2:83" ht="31.8" customHeight="1" x14ac:dyDescent="0.25">
      <c r="C107" s="18"/>
      <c r="F107" s="70"/>
    </row>
    <row r="108" spans="2:83" x14ac:dyDescent="0.25">
      <c r="C108" s="69" t="s">
        <v>322</v>
      </c>
      <c r="F108" s="70"/>
    </row>
    <row r="109" spans="2:83" x14ac:dyDescent="0.25">
      <c r="C109" s="22" t="s">
        <v>89</v>
      </c>
      <c r="F109" s="70"/>
      <c r="W109" s="2">
        <f>Sales!W109</f>
        <v>171.6</v>
      </c>
      <c r="X109" s="2">
        <f>Sales!X109</f>
        <v>173.57999999999998</v>
      </c>
      <c r="Y109" s="2">
        <f>Sales!Y109</f>
        <v>175.55999999999997</v>
      </c>
      <c r="Z109" s="2">
        <f>Sales!Z109</f>
        <v>177.53999999999996</v>
      </c>
      <c r="AA109" s="2">
        <f>Sales!AA109</f>
        <v>179.51999999999995</v>
      </c>
      <c r="AB109" s="2">
        <f>Sales!AB109</f>
        <v>181.5</v>
      </c>
      <c r="AC109" s="2">
        <f>Sales!AC109</f>
        <v>182.98</v>
      </c>
      <c r="AD109" s="2">
        <f>Sales!AD109</f>
        <v>184.45999999999998</v>
      </c>
      <c r="AE109" s="2">
        <f>Sales!AE109</f>
        <v>185.93999999999997</v>
      </c>
      <c r="AF109" s="2">
        <f>Sales!AF109</f>
        <v>187.41999999999996</v>
      </c>
      <c r="AG109" s="2">
        <f>Sales!AG109</f>
        <v>188.9</v>
      </c>
      <c r="AH109" s="2">
        <f>Sales!AH109</f>
        <v>189.64000000000001</v>
      </c>
      <c r="AI109" s="2">
        <f>Sales!AI109</f>
        <v>190.38000000000002</v>
      </c>
      <c r="AJ109" s="2">
        <f>Sales!AJ109</f>
        <v>191.12000000000003</v>
      </c>
      <c r="AK109" s="2">
        <f>Sales!AK109</f>
        <v>191.86000000000004</v>
      </c>
      <c r="AL109" s="2">
        <f>Sales!AL109</f>
        <v>192.6</v>
      </c>
      <c r="AM109" s="2">
        <f>Sales!AM109</f>
        <v>193.34</v>
      </c>
      <c r="AN109" s="2">
        <f>Sales!AN109</f>
        <v>194.08</v>
      </c>
      <c r="AO109" s="2">
        <f>Sales!AO109</f>
        <v>194.82000000000002</v>
      </c>
      <c r="AP109" s="2">
        <f>Sales!AP109</f>
        <v>195.56000000000003</v>
      </c>
      <c r="AQ109" s="2">
        <f>Sales!AQ109</f>
        <v>196.3</v>
      </c>
      <c r="AR109" s="2">
        <f>Sales!AR109</f>
        <v>197.06</v>
      </c>
      <c r="AS109" s="2">
        <f>Sales!AS109</f>
        <v>197.82</v>
      </c>
      <c r="AT109" s="2">
        <f>Sales!AT109</f>
        <v>198.57999999999998</v>
      </c>
      <c r="AU109" s="2">
        <f>Sales!AU109</f>
        <v>199.33999999999997</v>
      </c>
      <c r="AV109" s="2">
        <f>Sales!AV109</f>
        <v>200.1</v>
      </c>
      <c r="AW109" s="2">
        <f>Sales!AW109</f>
        <v>200.85999999999999</v>
      </c>
      <c r="AX109" s="2">
        <f>Sales!AX109</f>
        <v>201.61999999999998</v>
      </c>
      <c r="AY109" s="2">
        <f>Sales!AY109</f>
        <v>202.37999999999997</v>
      </c>
      <c r="AZ109" s="2">
        <f>Sales!AZ109</f>
        <v>203.13999999999996</v>
      </c>
      <c r="BA109" s="2">
        <f>Sales!BA109</f>
        <v>203.9</v>
      </c>
      <c r="BB109" s="2">
        <f>Sales!BB109</f>
        <v>204.66</v>
      </c>
      <c r="BC109" s="2">
        <f>Sales!BC109</f>
        <v>205.42</v>
      </c>
      <c r="BD109" s="2">
        <f>Sales!BD109</f>
        <v>206.18</v>
      </c>
      <c r="BE109" s="2">
        <f>Sales!BE109</f>
        <v>206.94</v>
      </c>
      <c r="BF109" s="2">
        <f>Sales!BF109</f>
        <v>207.7</v>
      </c>
      <c r="BG109" s="2">
        <f>Sales!BG109</f>
        <v>208.46</v>
      </c>
      <c r="BH109" s="2">
        <f>Sales!BH109</f>
        <v>209.22</v>
      </c>
      <c r="BI109" s="2">
        <f>Sales!BI109</f>
        <v>209.98</v>
      </c>
      <c r="BJ109" s="2">
        <f>Sales!BJ109</f>
        <v>210.74</v>
      </c>
      <c r="BK109" s="2">
        <f>Sales!BK109</f>
        <v>211.5</v>
      </c>
      <c r="BL109" s="2">
        <f>Sales!BL109</f>
        <v>212.26</v>
      </c>
      <c r="BM109" s="2">
        <f>Sales!BM109</f>
        <v>213.01999999999998</v>
      </c>
      <c r="BN109" s="2">
        <f>Sales!BN109</f>
        <v>213.77999999999997</v>
      </c>
      <c r="BO109" s="2">
        <f>Sales!BO109</f>
        <v>214.53999999999996</v>
      </c>
      <c r="BP109" s="2">
        <f>Sales!BP109</f>
        <v>215.29999999999995</v>
      </c>
      <c r="BQ109" s="2">
        <f>Sales!BQ109</f>
        <v>216.05999999999995</v>
      </c>
      <c r="BR109" s="2">
        <f>Sales!BR109</f>
        <v>216.81999999999994</v>
      </c>
      <c r="BS109" s="2">
        <f>Sales!BS109</f>
        <v>217.57999999999993</v>
      </c>
      <c r="BT109" s="2">
        <f>Sales!BT109</f>
        <v>218.33999999999992</v>
      </c>
      <c r="BU109" s="2">
        <f>Sales!BU109</f>
        <v>219.09999999999991</v>
      </c>
      <c r="BV109" s="2">
        <f>Sales!BV109</f>
        <v>219.8599999999999</v>
      </c>
      <c r="BW109" s="2">
        <f>Sales!BW109</f>
        <v>220.61999999999989</v>
      </c>
      <c r="BX109" s="2">
        <f>Sales!BX109</f>
        <v>221.37999999999988</v>
      </c>
      <c r="BY109" s="2">
        <f>Sales!BY109</f>
        <v>222.13999999999987</v>
      </c>
      <c r="BZ109" s="2">
        <f>Sales!BZ109</f>
        <v>222.89999999999986</v>
      </c>
      <c r="CA109" s="2">
        <f>Sales!CA109</f>
        <v>223.65999999999985</v>
      </c>
      <c r="CB109" s="2">
        <f>Sales!CB109</f>
        <v>224.41999999999985</v>
      </c>
      <c r="CC109" s="2">
        <f>Sales!CC109</f>
        <v>225.17999999999984</v>
      </c>
      <c r="CD109" s="2">
        <f>Sales!CD109</f>
        <v>225.93999999999983</v>
      </c>
      <c r="CE109" s="2">
        <f>Sales!CE109</f>
        <v>226.69999999999982</v>
      </c>
    </row>
    <row r="110" spans="2:83" x14ac:dyDescent="0.25">
      <c r="C110" s="23" t="s">
        <v>90</v>
      </c>
      <c r="F110" s="70"/>
      <c r="W110" s="21">
        <f>Sales!W110</f>
        <v>212.78399999999999</v>
      </c>
      <c r="X110" s="21">
        <f>Sales!X110</f>
        <v>215.23919999999998</v>
      </c>
      <c r="Y110" s="21">
        <f>Sales!Y110</f>
        <v>217.69439999999997</v>
      </c>
      <c r="Z110" s="21">
        <f>Sales!Z110</f>
        <v>220.14959999999996</v>
      </c>
      <c r="AA110" s="21">
        <f>Sales!AA110</f>
        <v>222.60479999999995</v>
      </c>
      <c r="AB110" s="21">
        <f>Sales!AB110</f>
        <v>225.06</v>
      </c>
      <c r="AC110" s="21">
        <f>Sales!AC110</f>
        <v>226.89519999999999</v>
      </c>
      <c r="AD110" s="21">
        <f>Sales!AD110</f>
        <v>228.73039999999997</v>
      </c>
      <c r="AE110" s="21">
        <f>Sales!AE110</f>
        <v>230.56559999999996</v>
      </c>
      <c r="AF110" s="21">
        <f>Sales!AF110</f>
        <v>232.40079999999995</v>
      </c>
      <c r="AG110" s="21">
        <f>Sales!AG110</f>
        <v>234.23600000000002</v>
      </c>
      <c r="AH110" s="21">
        <f>Sales!AH110</f>
        <v>235.15360000000001</v>
      </c>
      <c r="AI110" s="21">
        <f>Sales!AI110</f>
        <v>236.07120000000003</v>
      </c>
      <c r="AJ110" s="21">
        <f>Sales!AJ110</f>
        <v>236.98880000000003</v>
      </c>
      <c r="AK110" s="21">
        <f>Sales!AK110</f>
        <v>237.90640000000005</v>
      </c>
      <c r="AL110" s="21">
        <f>Sales!AL110</f>
        <v>238.82399999999998</v>
      </c>
      <c r="AM110" s="21">
        <f>Sales!AM110</f>
        <v>239.74160000000001</v>
      </c>
      <c r="AN110" s="21">
        <f>Sales!AN110</f>
        <v>240.65920000000003</v>
      </c>
      <c r="AO110" s="21">
        <f>Sales!AO110</f>
        <v>241.57680000000002</v>
      </c>
      <c r="AP110" s="21">
        <f>Sales!AP110</f>
        <v>242.49440000000004</v>
      </c>
      <c r="AQ110" s="21">
        <f>Sales!AQ110</f>
        <v>243.41200000000001</v>
      </c>
      <c r="AR110" s="21">
        <f>Sales!AR110</f>
        <v>244.3544</v>
      </c>
      <c r="AS110" s="21">
        <f>Sales!AS110</f>
        <v>245.29679999999999</v>
      </c>
      <c r="AT110" s="21">
        <f>Sales!AT110</f>
        <v>246.23919999999998</v>
      </c>
      <c r="AU110" s="21">
        <f>Sales!AU110</f>
        <v>247.18159999999997</v>
      </c>
      <c r="AV110" s="21">
        <f>Sales!AV110</f>
        <v>248.124</v>
      </c>
      <c r="AW110" s="21">
        <f>Sales!AW110</f>
        <v>249.06639999999999</v>
      </c>
      <c r="AX110" s="21">
        <f>Sales!AX110</f>
        <v>250.00879999999998</v>
      </c>
      <c r="AY110" s="21">
        <f>Sales!AY110</f>
        <v>250.95119999999994</v>
      </c>
      <c r="AZ110" s="21">
        <f>Sales!AZ110</f>
        <v>251.89359999999994</v>
      </c>
      <c r="BA110" s="21">
        <f>Sales!BA110</f>
        <v>252.83600000000001</v>
      </c>
      <c r="BB110" s="21">
        <f>Sales!BB110</f>
        <v>253.77840000000009</v>
      </c>
      <c r="BC110" s="21">
        <f>Sales!BC110</f>
        <v>254.72080000000017</v>
      </c>
      <c r="BD110" s="21">
        <f>Sales!BD110</f>
        <v>255.66320000000024</v>
      </c>
      <c r="BE110" s="21">
        <f>Sales!BE110</f>
        <v>256.60560000000032</v>
      </c>
      <c r="BF110" s="21">
        <f>Sales!BF110</f>
        <v>257.5480000000004</v>
      </c>
      <c r="BG110" s="21">
        <f>Sales!BG110</f>
        <v>258.39999999999998</v>
      </c>
      <c r="BH110" s="21">
        <f>Sales!BH110</f>
        <v>259.3</v>
      </c>
      <c r="BI110" s="21">
        <f>Sales!BI110</f>
        <v>260.2</v>
      </c>
      <c r="BJ110" s="21">
        <f>Sales!BJ110</f>
        <v>261.10000000000002</v>
      </c>
      <c r="BK110" s="21">
        <f>Sales!BK110</f>
        <v>262</v>
      </c>
      <c r="BL110" s="21">
        <f>Sales!BL110</f>
        <v>262.89999999999998</v>
      </c>
      <c r="BM110" s="21">
        <f>Sales!BM110</f>
        <v>263.79999999999995</v>
      </c>
      <c r="BN110" s="21">
        <f>Sales!BN110</f>
        <v>264.69999999999993</v>
      </c>
      <c r="BO110" s="21">
        <f>Sales!BO110</f>
        <v>265.59999999999991</v>
      </c>
      <c r="BP110" s="21">
        <f>Sales!BP110</f>
        <v>266.49999999999989</v>
      </c>
      <c r="BQ110" s="21">
        <f>Sales!BQ110</f>
        <v>267.39999999999986</v>
      </c>
      <c r="BR110" s="21">
        <f>Sales!BR110</f>
        <v>268.29999999999984</v>
      </c>
      <c r="BS110" s="21">
        <f>Sales!BS110</f>
        <v>269.19999999999982</v>
      </c>
      <c r="BT110" s="21">
        <f>Sales!BT110</f>
        <v>270.0999999999998</v>
      </c>
      <c r="BU110" s="21">
        <f>Sales!BU110</f>
        <v>270.99999999999977</v>
      </c>
      <c r="BV110" s="21">
        <f>Sales!BV110</f>
        <v>271.89999999999975</v>
      </c>
      <c r="BW110" s="21">
        <f>Sales!BW110</f>
        <v>272.79999999999973</v>
      </c>
      <c r="BX110" s="21">
        <f>Sales!BX110</f>
        <v>273.6999999999997</v>
      </c>
      <c r="BY110" s="21">
        <f>Sales!BY110</f>
        <v>274.59999999999968</v>
      </c>
      <c r="BZ110" s="21">
        <f>Sales!BZ110</f>
        <v>275.49999999999966</v>
      </c>
      <c r="CA110" s="21">
        <f>Sales!CA110</f>
        <v>276.39999999999964</v>
      </c>
      <c r="CB110" s="21">
        <f>Sales!CB110</f>
        <v>277.29999999999961</v>
      </c>
      <c r="CC110" s="21">
        <f>Sales!CC110</f>
        <v>278.19999999999959</v>
      </c>
      <c r="CD110" s="21">
        <f>Sales!CD110</f>
        <v>279.09999999999957</v>
      </c>
      <c r="CE110" s="21">
        <f>Sales!CE110</f>
        <v>279.99999999999955</v>
      </c>
    </row>
    <row r="111" spans="2:83" x14ac:dyDescent="0.25">
      <c r="C111" s="24" t="s">
        <v>127</v>
      </c>
      <c r="F111" s="70"/>
      <c r="W111" s="100">
        <f>W78/W109</f>
        <v>1.0088191135384614</v>
      </c>
      <c r="X111" s="100">
        <f t="shared" ref="X111:CE111" si="39">X78/X109</f>
        <v>0.98597398996197716</v>
      </c>
      <c r="Y111" s="100">
        <f t="shared" si="39"/>
        <v>0.97912307909774432</v>
      </c>
      <c r="Z111" s="100">
        <f t="shared" si="39"/>
        <v>0.97242497665427508</v>
      </c>
      <c r="AA111" s="100">
        <f t="shared" si="39"/>
        <v>0.97233933705882358</v>
      </c>
      <c r="AB111" s="100">
        <f t="shared" si="39"/>
        <v>0.97864975243636354</v>
      </c>
      <c r="AC111" s="100">
        <f t="shared" si="39"/>
        <v>0.99385751005792977</v>
      </c>
      <c r="AD111" s="100">
        <f t="shared" si="39"/>
        <v>1.0088212312349563</v>
      </c>
      <c r="AE111" s="100">
        <f t="shared" si="39"/>
        <v>1.0235467432333012</v>
      </c>
      <c r="AF111" s="100">
        <f t="shared" si="39"/>
        <v>1.0575244730850497</v>
      </c>
      <c r="AG111" s="100">
        <f t="shared" si="39"/>
        <v>1.080560022022234</v>
      </c>
      <c r="AH111" s="100">
        <f t="shared" si="39"/>
        <v>1.1006959907192575</v>
      </c>
      <c r="AI111" s="100">
        <f t="shared" si="39"/>
        <v>1.1095006441853135</v>
      </c>
      <c r="AJ111" s="100">
        <f t="shared" si="39"/>
        <v>1.1579286153202175</v>
      </c>
      <c r="AK111" s="100">
        <f t="shared" si="39"/>
        <v>1.2096097410829025</v>
      </c>
      <c r="AL111" s="100">
        <f t="shared" si="39"/>
        <v>1.2498505763888748</v>
      </c>
      <c r="AM111" s="100">
        <f t="shared" si="39"/>
        <v>1.2576019105461598</v>
      </c>
      <c r="AN111" s="100">
        <f t="shared" si="39"/>
        <v>1.265294135189055</v>
      </c>
      <c r="AO111" s="100">
        <f t="shared" si="39"/>
        <v>1.2729279238783957</v>
      </c>
      <c r="AP111" s="100">
        <f t="shared" si="39"/>
        <v>1.2623654234520953</v>
      </c>
      <c r="AQ111" s="100">
        <f t="shared" si="39"/>
        <v>1.2660600669213897</v>
      </c>
      <c r="AR111" s="100">
        <f t="shared" si="39"/>
        <v>1.2503091008025979</v>
      </c>
      <c r="AS111" s="100">
        <f t="shared" si="39"/>
        <v>1.1940121819399454</v>
      </c>
      <c r="AT111" s="100">
        <f t="shared" si="39"/>
        <v>1.1001346574115185</v>
      </c>
      <c r="AU111" s="100">
        <f t="shared" si="39"/>
        <v>0</v>
      </c>
      <c r="AV111" s="100">
        <f t="shared" si="39"/>
        <v>0</v>
      </c>
      <c r="AW111" s="100">
        <f t="shared" si="39"/>
        <v>0</v>
      </c>
      <c r="AX111" s="100">
        <f t="shared" si="39"/>
        <v>0</v>
      </c>
      <c r="AY111" s="100">
        <f t="shared" si="39"/>
        <v>0</v>
      </c>
      <c r="AZ111" s="100">
        <f t="shared" si="39"/>
        <v>0</v>
      </c>
      <c r="BA111" s="100">
        <f t="shared" si="39"/>
        <v>0</v>
      </c>
      <c r="BB111" s="100">
        <f t="shared" si="39"/>
        <v>0</v>
      </c>
      <c r="BC111" s="100">
        <f t="shared" si="39"/>
        <v>0</v>
      </c>
      <c r="BD111" s="100">
        <f t="shared" si="39"/>
        <v>0</v>
      </c>
      <c r="BE111" s="100">
        <f t="shared" si="39"/>
        <v>0</v>
      </c>
      <c r="BF111" s="100">
        <f t="shared" si="39"/>
        <v>0</v>
      </c>
      <c r="BG111" s="100">
        <f t="shared" si="39"/>
        <v>0</v>
      </c>
      <c r="BH111" s="100">
        <f t="shared" si="39"/>
        <v>0</v>
      </c>
      <c r="BI111" s="100">
        <f t="shared" si="39"/>
        <v>0</v>
      </c>
      <c r="BJ111" s="100">
        <f t="shared" si="39"/>
        <v>0</v>
      </c>
      <c r="BK111" s="100">
        <f t="shared" si="39"/>
        <v>0</v>
      </c>
      <c r="BL111" s="100">
        <f t="shared" si="39"/>
        <v>0</v>
      </c>
      <c r="BM111" s="100">
        <f t="shared" si="39"/>
        <v>0</v>
      </c>
      <c r="BN111" s="100">
        <f t="shared" si="39"/>
        <v>0</v>
      </c>
      <c r="BO111" s="100">
        <f t="shared" si="39"/>
        <v>0</v>
      </c>
      <c r="BP111" s="100">
        <f t="shared" si="39"/>
        <v>0</v>
      </c>
      <c r="BQ111" s="100">
        <f t="shared" si="39"/>
        <v>0</v>
      </c>
      <c r="BR111" s="100">
        <f t="shared" si="39"/>
        <v>0</v>
      </c>
      <c r="BS111" s="100">
        <f t="shared" si="39"/>
        <v>0</v>
      </c>
      <c r="BT111" s="100">
        <f t="shared" si="39"/>
        <v>0</v>
      </c>
      <c r="BU111" s="100">
        <f t="shared" si="39"/>
        <v>0</v>
      </c>
      <c r="BV111" s="100">
        <f t="shared" si="39"/>
        <v>0</v>
      </c>
      <c r="BW111" s="100">
        <f t="shared" si="39"/>
        <v>0</v>
      </c>
      <c r="BX111" s="100">
        <f t="shared" si="39"/>
        <v>0</v>
      </c>
      <c r="BY111" s="100">
        <f t="shared" si="39"/>
        <v>0</v>
      </c>
      <c r="BZ111" s="100">
        <f t="shared" si="39"/>
        <v>0</v>
      </c>
      <c r="CA111" s="100">
        <f t="shared" si="39"/>
        <v>0</v>
      </c>
      <c r="CB111" s="100">
        <f t="shared" si="39"/>
        <v>0</v>
      </c>
      <c r="CC111" s="100">
        <f t="shared" si="39"/>
        <v>0</v>
      </c>
      <c r="CD111" s="100">
        <f t="shared" si="39"/>
        <v>0</v>
      </c>
      <c r="CE111" s="100">
        <f t="shared" si="39"/>
        <v>0</v>
      </c>
    </row>
    <row r="112" spans="2:83" x14ac:dyDescent="0.25">
      <c r="C112" s="24" t="s">
        <v>128</v>
      </c>
      <c r="F112" s="70"/>
      <c r="W112" s="100">
        <f>W81/W109</f>
        <v>0.71874136363636365</v>
      </c>
      <c r="X112" s="100">
        <f t="shared" ref="X112:CE112" si="40">X81/X109</f>
        <v>0.76338105772554443</v>
      </c>
      <c r="Y112" s="100">
        <f t="shared" si="40"/>
        <v>0.85925618591934383</v>
      </c>
      <c r="Z112" s="100">
        <f t="shared" si="40"/>
        <v>1.030052652923285</v>
      </c>
      <c r="AA112" s="100">
        <f t="shared" si="40"/>
        <v>1.2225561731283423</v>
      </c>
      <c r="AB112" s="100">
        <f t="shared" si="40"/>
        <v>1.4534513752066114</v>
      </c>
      <c r="AC112" s="100">
        <f t="shared" si="40"/>
        <v>1.6514305891354246</v>
      </c>
      <c r="AD112" s="100">
        <f t="shared" si="40"/>
        <v>1.8633487682966494</v>
      </c>
      <c r="AE112" s="100">
        <f t="shared" si="40"/>
        <v>2.020954385285576</v>
      </c>
      <c r="AF112" s="100">
        <f t="shared" si="40"/>
        <v>2.1398079383203501</v>
      </c>
      <c r="AG112" s="100">
        <f t="shared" si="40"/>
        <v>2.1991510862890413</v>
      </c>
      <c r="AH112" s="100">
        <f t="shared" si="40"/>
        <v>2.2689752879139418</v>
      </c>
      <c r="AI112" s="100">
        <f t="shared" si="40"/>
        <v>2.3247796816892525</v>
      </c>
      <c r="AJ112" s="100">
        <f t="shared" si="40"/>
        <v>2.3926145226140636</v>
      </c>
      <c r="AK112" s="100">
        <f t="shared" si="40"/>
        <v>2.7719534748447816</v>
      </c>
      <c r="AL112" s="100">
        <f t="shared" si="40"/>
        <v>4.1179430082386288</v>
      </c>
      <c r="AM112" s="100">
        <f t="shared" si="40"/>
        <v>5.6638842293886418</v>
      </c>
      <c r="AN112" s="100">
        <f t="shared" si="40"/>
        <v>7.4221568825669815</v>
      </c>
      <c r="AO112" s="100">
        <f t="shared" si="40"/>
        <v>8.2008834521145655</v>
      </c>
      <c r="AP112" s="100">
        <f t="shared" si="40"/>
        <v>8.8422584057390043</v>
      </c>
      <c r="AQ112" s="100">
        <f t="shared" si="40"/>
        <v>8.4169463923555767</v>
      </c>
      <c r="AR112" s="100">
        <f t="shared" si="40"/>
        <v>7.5717223763219321</v>
      </c>
      <c r="AS112" s="100">
        <f t="shared" si="40"/>
        <v>6.1222434400333627</v>
      </c>
      <c r="AT112" s="100">
        <f t="shared" si="40"/>
        <v>4.8731811004834329</v>
      </c>
      <c r="AU112" s="100">
        <f t="shared" si="40"/>
        <v>0</v>
      </c>
      <c r="AV112" s="100">
        <f t="shared" si="40"/>
        <v>0</v>
      </c>
      <c r="AW112" s="100">
        <f t="shared" si="40"/>
        <v>0</v>
      </c>
      <c r="AX112" s="100">
        <f t="shared" si="40"/>
        <v>0</v>
      </c>
      <c r="AY112" s="100">
        <f t="shared" si="40"/>
        <v>0</v>
      </c>
      <c r="AZ112" s="100">
        <f t="shared" si="40"/>
        <v>0</v>
      </c>
      <c r="BA112" s="100">
        <f t="shared" si="40"/>
        <v>0</v>
      </c>
      <c r="BB112" s="100">
        <f t="shared" si="40"/>
        <v>0</v>
      </c>
      <c r="BC112" s="100">
        <f t="shared" si="40"/>
        <v>0</v>
      </c>
      <c r="BD112" s="100">
        <f t="shared" si="40"/>
        <v>0</v>
      </c>
      <c r="BE112" s="100">
        <f t="shared" si="40"/>
        <v>0</v>
      </c>
      <c r="BF112" s="100">
        <f t="shared" si="40"/>
        <v>0</v>
      </c>
      <c r="BG112" s="100">
        <f t="shared" si="40"/>
        <v>0</v>
      </c>
      <c r="BH112" s="100">
        <f t="shared" si="40"/>
        <v>0</v>
      </c>
      <c r="BI112" s="100">
        <f t="shared" si="40"/>
        <v>0</v>
      </c>
      <c r="BJ112" s="100">
        <f t="shared" si="40"/>
        <v>0</v>
      </c>
      <c r="BK112" s="100">
        <f t="shared" si="40"/>
        <v>0</v>
      </c>
      <c r="BL112" s="100">
        <f t="shared" si="40"/>
        <v>0</v>
      </c>
      <c r="BM112" s="100">
        <f t="shared" si="40"/>
        <v>0</v>
      </c>
      <c r="BN112" s="100">
        <f t="shared" si="40"/>
        <v>0</v>
      </c>
      <c r="BO112" s="100">
        <f t="shared" si="40"/>
        <v>0</v>
      </c>
      <c r="BP112" s="100">
        <f t="shared" si="40"/>
        <v>0</v>
      </c>
      <c r="BQ112" s="100">
        <f t="shared" si="40"/>
        <v>0</v>
      </c>
      <c r="BR112" s="100">
        <f t="shared" si="40"/>
        <v>0</v>
      </c>
      <c r="BS112" s="100">
        <f t="shared" si="40"/>
        <v>0</v>
      </c>
      <c r="BT112" s="100">
        <f t="shared" si="40"/>
        <v>0</v>
      </c>
      <c r="BU112" s="100">
        <f t="shared" si="40"/>
        <v>0</v>
      </c>
      <c r="BV112" s="100">
        <f t="shared" si="40"/>
        <v>0</v>
      </c>
      <c r="BW112" s="100">
        <f t="shared" si="40"/>
        <v>0</v>
      </c>
      <c r="BX112" s="100">
        <f t="shared" si="40"/>
        <v>0</v>
      </c>
      <c r="BY112" s="100">
        <f t="shared" si="40"/>
        <v>0</v>
      </c>
      <c r="BZ112" s="100">
        <f t="shared" si="40"/>
        <v>0</v>
      </c>
      <c r="CA112" s="100">
        <f t="shared" si="40"/>
        <v>0</v>
      </c>
      <c r="CB112" s="100">
        <f t="shared" si="40"/>
        <v>0</v>
      </c>
      <c r="CC112" s="100">
        <f t="shared" si="40"/>
        <v>0</v>
      </c>
      <c r="CD112" s="100">
        <f t="shared" si="40"/>
        <v>0</v>
      </c>
      <c r="CE112" s="100">
        <f t="shared" si="40"/>
        <v>0</v>
      </c>
    </row>
    <row r="113" spans="2:83" x14ac:dyDescent="0.25">
      <c r="C113" s="24" t="s">
        <v>129</v>
      </c>
      <c r="F113" s="70"/>
      <c r="W113" s="100">
        <f>(W88+W100)/W109</f>
        <v>1.3519038781067314</v>
      </c>
      <c r="X113" s="100">
        <f t="shared" ref="X113:CE113" si="41">(X88+X100)/X109</f>
        <v>1.6665570957317473</v>
      </c>
      <c r="Y113" s="100">
        <f t="shared" si="41"/>
        <v>2.0659390291841797</v>
      </c>
      <c r="Z113" s="100">
        <f t="shared" si="41"/>
        <v>2.531272135690056</v>
      </c>
      <c r="AA113" s="100">
        <f t="shared" si="41"/>
        <v>2.8106994722422969</v>
      </c>
      <c r="AB113" s="100">
        <f t="shared" si="41"/>
        <v>3.1717345324681103</v>
      </c>
      <c r="AC113" s="100">
        <f t="shared" si="41"/>
        <v>3.5281505760032821</v>
      </c>
      <c r="AD113" s="100">
        <f t="shared" si="41"/>
        <v>3.9433675259034695</v>
      </c>
      <c r="AE113" s="100">
        <f t="shared" si="41"/>
        <v>4.3942530535459037</v>
      </c>
      <c r="AF113" s="100">
        <f t="shared" si="41"/>
        <v>4.866240380355368</v>
      </c>
      <c r="AG113" s="100">
        <f t="shared" si="41"/>
        <v>5.3482772107327534</v>
      </c>
      <c r="AH113" s="100">
        <f t="shared" si="41"/>
        <v>5.8524501041805461</v>
      </c>
      <c r="AI113" s="100">
        <f t="shared" si="41"/>
        <v>6.3545206584639731</v>
      </c>
      <c r="AJ113" s="100">
        <f t="shared" si="41"/>
        <v>6.8564110023528615</v>
      </c>
      <c r="AK113" s="100">
        <f t="shared" si="41"/>
        <v>7.378475139514447</v>
      </c>
      <c r="AL113" s="100">
        <f t="shared" si="41"/>
        <v>8.1602342001077499</v>
      </c>
      <c r="AM113" s="100">
        <f t="shared" si="41"/>
        <v>9.1023135459236624</v>
      </c>
      <c r="AN113" s="100">
        <f t="shared" si="41"/>
        <v>10.650963455081174</v>
      </c>
      <c r="AO113" s="100">
        <f t="shared" si="41"/>
        <v>12.558616683994398</v>
      </c>
      <c r="AP113" s="100">
        <f t="shared" si="41"/>
        <v>14.55042772331449</v>
      </c>
      <c r="AQ113" s="100">
        <f t="shared" si="41"/>
        <v>15.840020603980713</v>
      </c>
      <c r="AR113" s="100">
        <f t="shared" si="41"/>
        <v>16.557954444223473</v>
      </c>
      <c r="AS113" s="100">
        <f t="shared" si="41"/>
        <v>17.086407248098645</v>
      </c>
      <c r="AT113" s="100">
        <f t="shared" si="41"/>
        <v>16.8054878008443</v>
      </c>
      <c r="AU113" s="100">
        <f t="shared" si="41"/>
        <v>0</v>
      </c>
      <c r="AV113" s="100">
        <f t="shared" si="41"/>
        <v>0</v>
      </c>
      <c r="AW113" s="100">
        <f t="shared" si="41"/>
        <v>0</v>
      </c>
      <c r="AX113" s="100">
        <f t="shared" si="41"/>
        <v>0</v>
      </c>
      <c r="AY113" s="100">
        <f t="shared" si="41"/>
        <v>0</v>
      </c>
      <c r="AZ113" s="100">
        <f t="shared" si="41"/>
        <v>0</v>
      </c>
      <c r="BA113" s="100">
        <f t="shared" si="41"/>
        <v>0</v>
      </c>
      <c r="BB113" s="100">
        <f t="shared" si="41"/>
        <v>0</v>
      </c>
      <c r="BC113" s="100">
        <f t="shared" si="41"/>
        <v>0</v>
      </c>
      <c r="BD113" s="100">
        <f t="shared" si="41"/>
        <v>0</v>
      </c>
      <c r="BE113" s="100">
        <f t="shared" si="41"/>
        <v>0</v>
      </c>
      <c r="BF113" s="100">
        <f t="shared" si="41"/>
        <v>0</v>
      </c>
      <c r="BG113" s="100">
        <f t="shared" si="41"/>
        <v>0</v>
      </c>
      <c r="BH113" s="100">
        <f t="shared" si="41"/>
        <v>0</v>
      </c>
      <c r="BI113" s="100">
        <f t="shared" si="41"/>
        <v>0</v>
      </c>
      <c r="BJ113" s="100">
        <f t="shared" si="41"/>
        <v>0</v>
      </c>
      <c r="BK113" s="100">
        <f t="shared" si="41"/>
        <v>0</v>
      </c>
      <c r="BL113" s="100">
        <f t="shared" si="41"/>
        <v>0</v>
      </c>
      <c r="BM113" s="100">
        <f t="shared" si="41"/>
        <v>0</v>
      </c>
      <c r="BN113" s="100">
        <f t="shared" si="41"/>
        <v>0</v>
      </c>
      <c r="BO113" s="100">
        <f t="shared" si="41"/>
        <v>0</v>
      </c>
      <c r="BP113" s="100">
        <f t="shared" si="41"/>
        <v>0</v>
      </c>
      <c r="BQ113" s="100">
        <f t="shared" si="41"/>
        <v>0</v>
      </c>
      <c r="BR113" s="100">
        <f t="shared" si="41"/>
        <v>0</v>
      </c>
      <c r="BS113" s="100">
        <f t="shared" si="41"/>
        <v>0</v>
      </c>
      <c r="BT113" s="100">
        <f t="shared" si="41"/>
        <v>0</v>
      </c>
      <c r="BU113" s="100">
        <f t="shared" si="41"/>
        <v>0</v>
      </c>
      <c r="BV113" s="100">
        <f t="shared" si="41"/>
        <v>0</v>
      </c>
      <c r="BW113" s="100">
        <f t="shared" si="41"/>
        <v>0</v>
      </c>
      <c r="BX113" s="100">
        <f t="shared" si="41"/>
        <v>0</v>
      </c>
      <c r="BY113" s="100">
        <f t="shared" si="41"/>
        <v>0</v>
      </c>
      <c r="BZ113" s="100">
        <f t="shared" si="41"/>
        <v>0</v>
      </c>
      <c r="CA113" s="100">
        <f t="shared" si="41"/>
        <v>0</v>
      </c>
      <c r="CB113" s="100">
        <f t="shared" si="41"/>
        <v>0</v>
      </c>
      <c r="CC113" s="100">
        <f t="shared" si="41"/>
        <v>0</v>
      </c>
      <c r="CD113" s="100">
        <f t="shared" si="41"/>
        <v>0</v>
      </c>
      <c r="CE113" s="100">
        <f t="shared" si="41"/>
        <v>0</v>
      </c>
    </row>
    <row r="114" spans="2:83" x14ac:dyDescent="0.25">
      <c r="C114" s="24" t="s">
        <v>130</v>
      </c>
      <c r="F114" s="70"/>
      <c r="W114" s="100">
        <f>(W91+W99)/W109</f>
        <v>7.0483462481725327</v>
      </c>
      <c r="X114" s="100">
        <f t="shared" ref="X114:CE114" si="42">(X91+X99)/X109</f>
        <v>6.927298847902712</v>
      </c>
      <c r="Y114" s="100">
        <f t="shared" si="42"/>
        <v>6.8022500965439381</v>
      </c>
      <c r="Z114" s="100">
        <f t="shared" si="42"/>
        <v>6.6762517144611655</v>
      </c>
      <c r="AA114" s="100">
        <f t="shared" si="42"/>
        <v>6.5507330703581133</v>
      </c>
      <c r="AB114" s="100">
        <f t="shared" si="42"/>
        <v>6.4300977932728518</v>
      </c>
      <c r="AC114" s="100">
        <f t="shared" si="42"/>
        <v>6.3334732040281079</v>
      </c>
      <c r="AD114" s="100">
        <f t="shared" si="42"/>
        <v>6.2403709511779741</v>
      </c>
      <c r="AE114" s="100">
        <f t="shared" si="42"/>
        <v>6.1484603128968995</v>
      </c>
      <c r="AF114" s="100">
        <f t="shared" si="42"/>
        <v>6.0571474263976013</v>
      </c>
      <c r="AG114" s="100">
        <f t="shared" si="42"/>
        <v>5.9658771057421687</v>
      </c>
      <c r="AH114" s="100">
        <f t="shared" si="42"/>
        <v>5.8976503447617992</v>
      </c>
      <c r="AI114" s="100">
        <f t="shared" si="42"/>
        <v>5.8292525021045893</v>
      </c>
      <c r="AJ114" s="100">
        <f t="shared" si="42"/>
        <v>5.7612613916550863</v>
      </c>
      <c r="AK114" s="100">
        <f t="shared" si="42"/>
        <v>5.6936723071404804</v>
      </c>
      <c r="AL114" s="100">
        <f t="shared" si="42"/>
        <v>5.6259640653833864</v>
      </c>
      <c r="AM114" s="100">
        <f t="shared" si="42"/>
        <v>5.5503449034215535</v>
      </c>
      <c r="AN114" s="100">
        <f t="shared" si="42"/>
        <v>5.45899927711993</v>
      </c>
      <c r="AO114" s="100">
        <f t="shared" si="42"/>
        <v>4.7084573241083563</v>
      </c>
      <c r="AP114" s="100">
        <f t="shared" si="42"/>
        <v>3.5367707840655354</v>
      </c>
      <c r="AQ114" s="100">
        <f t="shared" si="42"/>
        <v>2.5465266420305248</v>
      </c>
      <c r="AR114" s="100">
        <f t="shared" si="42"/>
        <v>1.7064208757336692</v>
      </c>
      <c r="AS114" s="100">
        <f t="shared" si="42"/>
        <v>1.1345916478201843</v>
      </c>
      <c r="AT114" s="100">
        <f t="shared" si="42"/>
        <v>0.6165262947806871</v>
      </c>
      <c r="AU114" s="100">
        <f t="shared" si="42"/>
        <v>0</v>
      </c>
      <c r="AV114" s="100">
        <f t="shared" si="42"/>
        <v>0</v>
      </c>
      <c r="AW114" s="100">
        <f t="shared" si="42"/>
        <v>0</v>
      </c>
      <c r="AX114" s="100">
        <f t="shared" si="42"/>
        <v>0</v>
      </c>
      <c r="AY114" s="100">
        <f t="shared" si="42"/>
        <v>0</v>
      </c>
      <c r="AZ114" s="100">
        <f t="shared" si="42"/>
        <v>0</v>
      </c>
      <c r="BA114" s="100">
        <f t="shared" si="42"/>
        <v>0</v>
      </c>
      <c r="BB114" s="100">
        <f t="shared" si="42"/>
        <v>0</v>
      </c>
      <c r="BC114" s="100">
        <f t="shared" si="42"/>
        <v>0</v>
      </c>
      <c r="BD114" s="100">
        <f t="shared" si="42"/>
        <v>0</v>
      </c>
      <c r="BE114" s="100">
        <f t="shared" si="42"/>
        <v>0</v>
      </c>
      <c r="BF114" s="100">
        <f t="shared" si="42"/>
        <v>0</v>
      </c>
      <c r="BG114" s="100">
        <f t="shared" si="42"/>
        <v>0</v>
      </c>
      <c r="BH114" s="100">
        <f t="shared" si="42"/>
        <v>0</v>
      </c>
      <c r="BI114" s="100">
        <f t="shared" si="42"/>
        <v>0</v>
      </c>
      <c r="BJ114" s="100">
        <f t="shared" si="42"/>
        <v>0</v>
      </c>
      <c r="BK114" s="100">
        <f t="shared" si="42"/>
        <v>0</v>
      </c>
      <c r="BL114" s="100">
        <f t="shared" si="42"/>
        <v>0</v>
      </c>
      <c r="BM114" s="100">
        <f t="shared" si="42"/>
        <v>0</v>
      </c>
      <c r="BN114" s="100">
        <f t="shared" si="42"/>
        <v>0</v>
      </c>
      <c r="BO114" s="100">
        <f t="shared" si="42"/>
        <v>0</v>
      </c>
      <c r="BP114" s="100">
        <f t="shared" si="42"/>
        <v>0</v>
      </c>
      <c r="BQ114" s="100">
        <f t="shared" si="42"/>
        <v>0</v>
      </c>
      <c r="BR114" s="100">
        <f t="shared" si="42"/>
        <v>0</v>
      </c>
      <c r="BS114" s="100">
        <f t="shared" si="42"/>
        <v>0</v>
      </c>
      <c r="BT114" s="100">
        <f t="shared" si="42"/>
        <v>0</v>
      </c>
      <c r="BU114" s="100">
        <f t="shared" si="42"/>
        <v>0</v>
      </c>
      <c r="BV114" s="100">
        <f t="shared" si="42"/>
        <v>0</v>
      </c>
      <c r="BW114" s="100">
        <f t="shared" si="42"/>
        <v>0</v>
      </c>
      <c r="BX114" s="100">
        <f t="shared" si="42"/>
        <v>0</v>
      </c>
      <c r="BY114" s="100">
        <f t="shared" si="42"/>
        <v>0</v>
      </c>
      <c r="BZ114" s="100">
        <f t="shared" si="42"/>
        <v>0</v>
      </c>
      <c r="CA114" s="100">
        <f t="shared" si="42"/>
        <v>0</v>
      </c>
      <c r="CB114" s="100">
        <f t="shared" si="42"/>
        <v>0</v>
      </c>
      <c r="CC114" s="100">
        <f t="shared" si="42"/>
        <v>0</v>
      </c>
      <c r="CD114" s="100">
        <f t="shared" si="42"/>
        <v>0</v>
      </c>
      <c r="CE114" s="100">
        <f t="shared" si="42"/>
        <v>0</v>
      </c>
    </row>
    <row r="115" spans="2:83" x14ac:dyDescent="0.25">
      <c r="C115" s="24" t="s">
        <v>131</v>
      </c>
      <c r="F115" s="70"/>
      <c r="W115" s="100">
        <f>W98/W109</f>
        <v>0</v>
      </c>
      <c r="X115" s="100">
        <f t="shared" ref="X115:CE115" si="43">X98/X109</f>
        <v>0</v>
      </c>
      <c r="Y115" s="100">
        <f t="shared" si="43"/>
        <v>0</v>
      </c>
      <c r="Z115" s="100">
        <f t="shared" si="43"/>
        <v>0</v>
      </c>
      <c r="AA115" s="100">
        <f t="shared" si="43"/>
        <v>0</v>
      </c>
      <c r="AB115" s="100">
        <f t="shared" si="43"/>
        <v>0</v>
      </c>
      <c r="AC115" s="100">
        <f t="shared" si="43"/>
        <v>0</v>
      </c>
      <c r="AD115" s="100">
        <f t="shared" si="43"/>
        <v>0</v>
      </c>
      <c r="AE115" s="100">
        <f t="shared" si="43"/>
        <v>0</v>
      </c>
      <c r="AF115" s="100">
        <f t="shared" si="43"/>
        <v>0</v>
      </c>
      <c r="AG115" s="100">
        <f t="shared" si="43"/>
        <v>0</v>
      </c>
      <c r="AH115" s="100">
        <f t="shared" si="43"/>
        <v>0</v>
      </c>
      <c r="AI115" s="100">
        <f t="shared" si="43"/>
        <v>0</v>
      </c>
      <c r="AJ115" s="100">
        <f t="shared" si="43"/>
        <v>0</v>
      </c>
      <c r="AK115" s="100">
        <f t="shared" si="43"/>
        <v>0</v>
      </c>
      <c r="AL115" s="100">
        <f t="shared" si="43"/>
        <v>0</v>
      </c>
      <c r="AM115" s="100">
        <f t="shared" si="43"/>
        <v>0</v>
      </c>
      <c r="AN115" s="100">
        <f t="shared" si="43"/>
        <v>0</v>
      </c>
      <c r="AO115" s="100">
        <f t="shared" si="43"/>
        <v>0</v>
      </c>
      <c r="AP115" s="100">
        <f t="shared" si="43"/>
        <v>0.79149242584577617</v>
      </c>
      <c r="AQ115" s="100">
        <f t="shared" si="43"/>
        <v>1.4506426426392258</v>
      </c>
      <c r="AR115" s="100">
        <f t="shared" si="43"/>
        <v>2.3763284397174469</v>
      </c>
      <c r="AS115" s="100">
        <f t="shared" si="43"/>
        <v>3.683955587989082</v>
      </c>
      <c r="AT115" s="100">
        <f t="shared" si="43"/>
        <v>4.9027288347265587</v>
      </c>
      <c r="AU115" s="100">
        <f t="shared" si="43"/>
        <v>0</v>
      </c>
      <c r="AV115" s="100">
        <f t="shared" si="43"/>
        <v>0</v>
      </c>
      <c r="AW115" s="100">
        <f t="shared" si="43"/>
        <v>0</v>
      </c>
      <c r="AX115" s="100">
        <f t="shared" si="43"/>
        <v>0</v>
      </c>
      <c r="AY115" s="100">
        <f t="shared" si="43"/>
        <v>0</v>
      </c>
      <c r="AZ115" s="100">
        <f t="shared" si="43"/>
        <v>0</v>
      </c>
      <c r="BA115" s="100">
        <f t="shared" si="43"/>
        <v>0</v>
      </c>
      <c r="BB115" s="100">
        <f t="shared" si="43"/>
        <v>0</v>
      </c>
      <c r="BC115" s="100">
        <f t="shared" si="43"/>
        <v>0</v>
      </c>
      <c r="BD115" s="100">
        <f t="shared" si="43"/>
        <v>0</v>
      </c>
      <c r="BE115" s="100">
        <f t="shared" si="43"/>
        <v>0</v>
      </c>
      <c r="BF115" s="100">
        <f t="shared" si="43"/>
        <v>0</v>
      </c>
      <c r="BG115" s="100">
        <f t="shared" si="43"/>
        <v>0</v>
      </c>
      <c r="BH115" s="100">
        <f t="shared" si="43"/>
        <v>0</v>
      </c>
      <c r="BI115" s="100">
        <f t="shared" si="43"/>
        <v>0</v>
      </c>
      <c r="BJ115" s="100">
        <f t="shared" si="43"/>
        <v>0</v>
      </c>
      <c r="BK115" s="100">
        <f t="shared" si="43"/>
        <v>0</v>
      </c>
      <c r="BL115" s="100">
        <f t="shared" si="43"/>
        <v>0</v>
      </c>
      <c r="BM115" s="100">
        <f t="shared" si="43"/>
        <v>0</v>
      </c>
      <c r="BN115" s="100">
        <f t="shared" si="43"/>
        <v>0</v>
      </c>
      <c r="BO115" s="100">
        <f t="shared" si="43"/>
        <v>0</v>
      </c>
      <c r="BP115" s="100">
        <f t="shared" si="43"/>
        <v>0</v>
      </c>
      <c r="BQ115" s="100">
        <f t="shared" si="43"/>
        <v>0</v>
      </c>
      <c r="BR115" s="100">
        <f t="shared" si="43"/>
        <v>0</v>
      </c>
      <c r="BS115" s="100">
        <f t="shared" si="43"/>
        <v>0</v>
      </c>
      <c r="BT115" s="100">
        <f t="shared" si="43"/>
        <v>0</v>
      </c>
      <c r="BU115" s="100">
        <f t="shared" si="43"/>
        <v>0</v>
      </c>
      <c r="BV115" s="100">
        <f t="shared" si="43"/>
        <v>0</v>
      </c>
      <c r="BW115" s="100">
        <f t="shared" si="43"/>
        <v>0</v>
      </c>
      <c r="BX115" s="100">
        <f t="shared" si="43"/>
        <v>0</v>
      </c>
      <c r="BY115" s="100">
        <f t="shared" si="43"/>
        <v>0</v>
      </c>
      <c r="BZ115" s="100">
        <f t="shared" si="43"/>
        <v>0</v>
      </c>
      <c r="CA115" s="100">
        <f t="shared" si="43"/>
        <v>0</v>
      </c>
      <c r="CB115" s="100">
        <f t="shared" si="43"/>
        <v>0</v>
      </c>
      <c r="CC115" s="100">
        <f t="shared" si="43"/>
        <v>0</v>
      </c>
      <c r="CD115" s="100">
        <f t="shared" si="43"/>
        <v>0</v>
      </c>
      <c r="CE115" s="100">
        <f t="shared" si="43"/>
        <v>0</v>
      </c>
    </row>
    <row r="116" spans="2:83" x14ac:dyDescent="0.25">
      <c r="C116" s="25" t="s">
        <v>132</v>
      </c>
      <c r="F116" s="70"/>
      <c r="W116" s="26">
        <f>SUM(W111:W115)</f>
        <v>10.127810603454089</v>
      </c>
      <c r="X116" s="26">
        <f t="shared" ref="X116:CE116" si="44">SUM(X111:X115)</f>
        <v>10.343210991321982</v>
      </c>
      <c r="Y116" s="26">
        <f t="shared" si="44"/>
        <v>10.706568390745206</v>
      </c>
      <c r="Z116" s="26">
        <f t="shared" si="44"/>
        <v>11.210001479728781</v>
      </c>
      <c r="AA116" s="26">
        <f t="shared" si="44"/>
        <v>11.556328052787576</v>
      </c>
      <c r="AB116" s="26">
        <f t="shared" si="44"/>
        <v>12.033933453383938</v>
      </c>
      <c r="AC116" s="26">
        <f t="shared" si="44"/>
        <v>12.506911879224745</v>
      </c>
      <c r="AD116" s="26">
        <f t="shared" si="44"/>
        <v>13.055908476613048</v>
      </c>
      <c r="AE116" s="26">
        <f t="shared" si="44"/>
        <v>13.58721449496168</v>
      </c>
      <c r="AF116" s="26">
        <f t="shared" si="44"/>
        <v>14.120720218158368</v>
      </c>
      <c r="AG116" s="26">
        <f t="shared" si="44"/>
        <v>14.593865424786198</v>
      </c>
      <c r="AH116" s="26">
        <f t="shared" si="44"/>
        <v>15.119771727575547</v>
      </c>
      <c r="AI116" s="26">
        <f t="shared" si="44"/>
        <v>15.618053486443129</v>
      </c>
      <c r="AJ116" s="26">
        <f t="shared" si="44"/>
        <v>16.168215531942231</v>
      </c>
      <c r="AK116" s="26">
        <f t="shared" si="44"/>
        <v>17.053710662582613</v>
      </c>
      <c r="AL116" s="26">
        <f t="shared" si="44"/>
        <v>19.15399185011864</v>
      </c>
      <c r="AM116" s="26">
        <f t="shared" si="44"/>
        <v>21.574144589280017</v>
      </c>
      <c r="AN116" s="26">
        <f t="shared" si="44"/>
        <v>24.797413749957137</v>
      </c>
      <c r="AO116" s="26">
        <f t="shared" si="44"/>
        <v>26.740885384095716</v>
      </c>
      <c r="AP116" s="26">
        <f t="shared" si="44"/>
        <v>28.983314762416899</v>
      </c>
      <c r="AQ116" s="26">
        <f t="shared" si="44"/>
        <v>29.520196347927431</v>
      </c>
      <c r="AR116" s="26">
        <f t="shared" si="44"/>
        <v>29.462735236799119</v>
      </c>
      <c r="AS116" s="26">
        <f t="shared" si="44"/>
        <v>29.221210105881219</v>
      </c>
      <c r="AT116" s="26">
        <f t="shared" si="44"/>
        <v>28.298058688246499</v>
      </c>
      <c r="AU116" s="26">
        <f t="shared" si="44"/>
        <v>0</v>
      </c>
      <c r="AV116" s="26">
        <f t="shared" si="44"/>
        <v>0</v>
      </c>
      <c r="AW116" s="26">
        <f t="shared" si="44"/>
        <v>0</v>
      </c>
      <c r="AX116" s="26">
        <f t="shared" si="44"/>
        <v>0</v>
      </c>
      <c r="AY116" s="26">
        <f t="shared" si="44"/>
        <v>0</v>
      </c>
      <c r="AZ116" s="26">
        <f t="shared" si="44"/>
        <v>0</v>
      </c>
      <c r="BA116" s="26">
        <f t="shared" si="44"/>
        <v>0</v>
      </c>
      <c r="BB116" s="26">
        <f t="shared" si="44"/>
        <v>0</v>
      </c>
      <c r="BC116" s="26">
        <f t="shared" si="44"/>
        <v>0</v>
      </c>
      <c r="BD116" s="26">
        <f t="shared" si="44"/>
        <v>0</v>
      </c>
      <c r="BE116" s="26">
        <f t="shared" si="44"/>
        <v>0</v>
      </c>
      <c r="BF116" s="26">
        <f t="shared" si="44"/>
        <v>0</v>
      </c>
      <c r="BG116" s="26">
        <f t="shared" si="44"/>
        <v>0</v>
      </c>
      <c r="BH116" s="26">
        <f t="shared" si="44"/>
        <v>0</v>
      </c>
      <c r="BI116" s="26">
        <f t="shared" si="44"/>
        <v>0</v>
      </c>
      <c r="BJ116" s="26">
        <f t="shared" si="44"/>
        <v>0</v>
      </c>
      <c r="BK116" s="26">
        <f t="shared" si="44"/>
        <v>0</v>
      </c>
      <c r="BL116" s="26">
        <f t="shared" si="44"/>
        <v>0</v>
      </c>
      <c r="BM116" s="26">
        <f t="shared" si="44"/>
        <v>0</v>
      </c>
      <c r="BN116" s="26">
        <f t="shared" si="44"/>
        <v>0</v>
      </c>
      <c r="BO116" s="26">
        <f t="shared" si="44"/>
        <v>0</v>
      </c>
      <c r="BP116" s="26">
        <f t="shared" si="44"/>
        <v>0</v>
      </c>
      <c r="BQ116" s="26">
        <f t="shared" si="44"/>
        <v>0</v>
      </c>
      <c r="BR116" s="26">
        <f t="shared" si="44"/>
        <v>0</v>
      </c>
      <c r="BS116" s="26">
        <f t="shared" si="44"/>
        <v>0</v>
      </c>
      <c r="BT116" s="26">
        <f t="shared" si="44"/>
        <v>0</v>
      </c>
      <c r="BU116" s="26">
        <f t="shared" si="44"/>
        <v>0</v>
      </c>
      <c r="BV116" s="26">
        <f t="shared" si="44"/>
        <v>0</v>
      </c>
      <c r="BW116" s="26">
        <f t="shared" si="44"/>
        <v>0</v>
      </c>
      <c r="BX116" s="26">
        <f t="shared" si="44"/>
        <v>0</v>
      </c>
      <c r="BY116" s="26">
        <f t="shared" si="44"/>
        <v>0</v>
      </c>
      <c r="BZ116" s="26">
        <f t="shared" si="44"/>
        <v>0</v>
      </c>
      <c r="CA116" s="26">
        <f t="shared" si="44"/>
        <v>0</v>
      </c>
      <c r="CB116" s="26">
        <f t="shared" si="44"/>
        <v>0</v>
      </c>
      <c r="CC116" s="26">
        <f t="shared" si="44"/>
        <v>0</v>
      </c>
      <c r="CD116" s="26">
        <f t="shared" si="44"/>
        <v>0</v>
      </c>
      <c r="CE116" s="26">
        <f t="shared" si="44"/>
        <v>0</v>
      </c>
    </row>
    <row r="117" spans="2:83" ht="12" customHeight="1" x14ac:dyDescent="0.25">
      <c r="C117" s="101" t="s">
        <v>133</v>
      </c>
      <c r="F117" s="70"/>
      <c r="W117" s="100">
        <f>(W82+W87+W89+W95+W96)/W109</f>
        <v>1.4629947834024961</v>
      </c>
      <c r="X117" s="100">
        <f t="shared" ref="X117:CE117" si="45">(X82+X87+X89+X95+X96)/X109</f>
        <v>1.5051493059126779</v>
      </c>
      <c r="Y117" s="100">
        <f t="shared" si="45"/>
        <v>1.6074692606458751</v>
      </c>
      <c r="Z117" s="100">
        <f t="shared" si="45"/>
        <v>1.7312060578118589</v>
      </c>
      <c r="AA117" s="100">
        <f t="shared" si="45"/>
        <v>1.9087646382442247</v>
      </c>
      <c r="AB117" s="100">
        <f t="shared" si="45"/>
        <v>2.1722983118119599</v>
      </c>
      <c r="AC117" s="100">
        <f t="shared" si="45"/>
        <v>2.5265078937804013</v>
      </c>
      <c r="AD117" s="100">
        <f t="shared" si="45"/>
        <v>2.9415256059749826</v>
      </c>
      <c r="AE117" s="100">
        <f t="shared" si="45"/>
        <v>3.3919245768204003</v>
      </c>
      <c r="AF117" s="100">
        <f t="shared" si="45"/>
        <v>3.8625792010519686</v>
      </c>
      <c r="AG117" s="100">
        <f t="shared" si="45"/>
        <v>4.3419159352225503</v>
      </c>
      <c r="AH117" s="100">
        <f t="shared" si="45"/>
        <v>4.8381888714446397</v>
      </c>
      <c r="AI117" s="100">
        <f t="shared" si="45"/>
        <v>5.3317194107274197</v>
      </c>
      <c r="AJ117" s="100">
        <f t="shared" si="45"/>
        <v>5.8250129432291251</v>
      </c>
      <c r="AK117" s="100">
        <f t="shared" si="45"/>
        <v>6.3384241298044106</v>
      </c>
      <c r="AL117" s="100">
        <f t="shared" si="45"/>
        <v>6.9535899741669818</v>
      </c>
      <c r="AM117" s="100">
        <f t="shared" si="45"/>
        <v>7.7640166874380876</v>
      </c>
      <c r="AN117" s="100">
        <f t="shared" si="45"/>
        <v>8.8360264194166049</v>
      </c>
      <c r="AO117" s="100">
        <f t="shared" si="45"/>
        <v>10.018044792688471</v>
      </c>
      <c r="AP117" s="100">
        <f t="shared" si="45"/>
        <v>11.752447055806245</v>
      </c>
      <c r="AQ117" s="100">
        <f t="shared" si="45"/>
        <v>13.102921668027479</v>
      </c>
      <c r="AR117" s="100">
        <f t="shared" si="45"/>
        <v>14.099112445772967</v>
      </c>
      <c r="AS117" s="100">
        <f t="shared" si="45"/>
        <v>14.730150772076284</v>
      </c>
      <c r="AT117" s="100">
        <f t="shared" si="45"/>
        <v>14.171024483475483</v>
      </c>
      <c r="AU117" s="100">
        <f t="shared" si="45"/>
        <v>0</v>
      </c>
      <c r="AV117" s="100">
        <f t="shared" si="45"/>
        <v>0</v>
      </c>
      <c r="AW117" s="100">
        <f t="shared" si="45"/>
        <v>0</v>
      </c>
      <c r="AX117" s="100">
        <f t="shared" si="45"/>
        <v>0</v>
      </c>
      <c r="AY117" s="100">
        <f t="shared" si="45"/>
        <v>0</v>
      </c>
      <c r="AZ117" s="100">
        <f t="shared" si="45"/>
        <v>0</v>
      </c>
      <c r="BA117" s="100">
        <f t="shared" si="45"/>
        <v>0</v>
      </c>
      <c r="BB117" s="100">
        <f t="shared" si="45"/>
        <v>0</v>
      </c>
      <c r="BC117" s="100">
        <f t="shared" si="45"/>
        <v>0</v>
      </c>
      <c r="BD117" s="100">
        <f t="shared" si="45"/>
        <v>0</v>
      </c>
      <c r="BE117" s="100">
        <f t="shared" si="45"/>
        <v>0</v>
      </c>
      <c r="BF117" s="100">
        <f t="shared" si="45"/>
        <v>0</v>
      </c>
      <c r="BG117" s="100">
        <f t="shared" si="45"/>
        <v>0</v>
      </c>
      <c r="BH117" s="100">
        <f t="shared" si="45"/>
        <v>0</v>
      </c>
      <c r="BI117" s="100">
        <f t="shared" si="45"/>
        <v>0</v>
      </c>
      <c r="BJ117" s="100">
        <f t="shared" si="45"/>
        <v>0</v>
      </c>
      <c r="BK117" s="100">
        <f t="shared" si="45"/>
        <v>0</v>
      </c>
      <c r="BL117" s="100">
        <f t="shared" si="45"/>
        <v>0</v>
      </c>
      <c r="BM117" s="100">
        <f t="shared" si="45"/>
        <v>0</v>
      </c>
      <c r="BN117" s="100">
        <f t="shared" si="45"/>
        <v>0</v>
      </c>
      <c r="BO117" s="100">
        <f t="shared" si="45"/>
        <v>0</v>
      </c>
      <c r="BP117" s="100">
        <f t="shared" si="45"/>
        <v>0</v>
      </c>
      <c r="BQ117" s="100">
        <f t="shared" si="45"/>
        <v>0</v>
      </c>
      <c r="BR117" s="100">
        <f t="shared" si="45"/>
        <v>0</v>
      </c>
      <c r="BS117" s="100">
        <f t="shared" si="45"/>
        <v>0</v>
      </c>
      <c r="BT117" s="100">
        <f t="shared" si="45"/>
        <v>0</v>
      </c>
      <c r="BU117" s="100">
        <f t="shared" si="45"/>
        <v>0</v>
      </c>
      <c r="BV117" s="100">
        <f t="shared" si="45"/>
        <v>0</v>
      </c>
      <c r="BW117" s="100">
        <f t="shared" si="45"/>
        <v>0</v>
      </c>
      <c r="BX117" s="100">
        <f t="shared" si="45"/>
        <v>0</v>
      </c>
      <c r="BY117" s="100">
        <f t="shared" si="45"/>
        <v>0</v>
      </c>
      <c r="BZ117" s="100">
        <f t="shared" si="45"/>
        <v>0</v>
      </c>
      <c r="CA117" s="100">
        <f t="shared" si="45"/>
        <v>0</v>
      </c>
      <c r="CB117" s="100">
        <f t="shared" si="45"/>
        <v>0</v>
      </c>
      <c r="CC117" s="100">
        <f t="shared" si="45"/>
        <v>0</v>
      </c>
      <c r="CD117" s="100">
        <f t="shared" si="45"/>
        <v>0</v>
      </c>
      <c r="CE117" s="100">
        <f t="shared" si="45"/>
        <v>0</v>
      </c>
    </row>
    <row r="118" spans="2:83" x14ac:dyDescent="0.25">
      <c r="F118" s="70"/>
    </row>
    <row r="119" spans="2:83" x14ac:dyDescent="0.25">
      <c r="C119" s="231" t="s">
        <v>134</v>
      </c>
      <c r="F119" s="70"/>
    </row>
    <row r="120" spans="2:83" x14ac:dyDescent="0.25">
      <c r="B120" s="313" t="s">
        <v>170</v>
      </c>
      <c r="C120" s="314"/>
      <c r="E120" s="335" t="s">
        <v>320</v>
      </c>
      <c r="F120" s="336"/>
      <c r="G120" s="336"/>
      <c r="H120" s="336"/>
      <c r="I120" s="205"/>
      <c r="J120" s="205"/>
      <c r="K120" s="205"/>
      <c r="L120" s="205"/>
      <c r="M120" s="205"/>
      <c r="N120" s="205"/>
      <c r="O120" s="205"/>
      <c r="P120" s="205"/>
      <c r="Q120" s="205"/>
      <c r="R120" s="205"/>
      <c r="S120" s="205"/>
      <c r="T120" s="205"/>
      <c r="U120" s="205"/>
      <c r="V120" s="205"/>
      <c r="W120" s="80">
        <v>1990</v>
      </c>
      <c r="X120" s="80">
        <v>1991</v>
      </c>
      <c r="Y120" s="80">
        <v>1992</v>
      </c>
      <c r="Z120" s="80">
        <v>1993</v>
      </c>
      <c r="AA120" s="80">
        <v>1994</v>
      </c>
      <c r="AB120" s="80">
        <v>1995</v>
      </c>
      <c r="AC120" s="80">
        <v>1996</v>
      </c>
      <c r="AD120" s="80">
        <v>1997</v>
      </c>
      <c r="AE120" s="80">
        <v>1998</v>
      </c>
      <c r="AF120" s="80">
        <v>1999</v>
      </c>
      <c r="AG120" s="80">
        <v>2000</v>
      </c>
      <c r="AH120" s="80">
        <v>2001</v>
      </c>
      <c r="AI120" s="80">
        <v>2002</v>
      </c>
      <c r="AJ120" s="80">
        <v>2003</v>
      </c>
      <c r="AK120" s="80">
        <v>2004</v>
      </c>
      <c r="AL120" s="80">
        <v>2005</v>
      </c>
      <c r="AM120" s="80">
        <v>2006</v>
      </c>
      <c r="AN120" s="80">
        <v>2007</v>
      </c>
      <c r="AO120" s="80">
        <v>2008</v>
      </c>
      <c r="AP120" s="80">
        <v>2009</v>
      </c>
      <c r="AQ120" s="80">
        <v>2010</v>
      </c>
      <c r="AR120" s="80">
        <v>2011</v>
      </c>
      <c r="AS120" s="80">
        <v>2012</v>
      </c>
      <c r="AT120" s="80">
        <v>2013</v>
      </c>
      <c r="AU120" s="80">
        <v>2014</v>
      </c>
      <c r="AV120" s="80">
        <v>2015</v>
      </c>
      <c r="AW120" s="80">
        <v>2016</v>
      </c>
      <c r="AX120" s="80">
        <v>2017</v>
      </c>
      <c r="AY120" s="80">
        <v>2018</v>
      </c>
      <c r="AZ120" s="80">
        <v>2019</v>
      </c>
      <c r="BA120" s="80">
        <v>2020</v>
      </c>
      <c r="BB120" s="80">
        <v>2021</v>
      </c>
      <c r="BC120" s="80">
        <v>2022</v>
      </c>
      <c r="BD120" s="80">
        <v>2023</v>
      </c>
      <c r="BE120" s="80">
        <v>2024</v>
      </c>
      <c r="BF120" s="80">
        <v>2025</v>
      </c>
      <c r="BG120" s="80">
        <f t="shared" ref="BG120:CE120" si="46">BF120+1</f>
        <v>2026</v>
      </c>
      <c r="BH120" s="80">
        <f t="shared" si="46"/>
        <v>2027</v>
      </c>
      <c r="BI120" s="80">
        <f t="shared" si="46"/>
        <v>2028</v>
      </c>
      <c r="BJ120" s="80">
        <f t="shared" si="46"/>
        <v>2029</v>
      </c>
      <c r="BK120" s="80">
        <f t="shared" si="46"/>
        <v>2030</v>
      </c>
      <c r="BL120" s="80">
        <f t="shared" si="46"/>
        <v>2031</v>
      </c>
      <c r="BM120" s="80">
        <f t="shared" si="46"/>
        <v>2032</v>
      </c>
      <c r="BN120" s="80">
        <f t="shared" si="46"/>
        <v>2033</v>
      </c>
      <c r="BO120" s="80">
        <f t="shared" si="46"/>
        <v>2034</v>
      </c>
      <c r="BP120" s="80">
        <f t="shared" si="46"/>
        <v>2035</v>
      </c>
      <c r="BQ120" s="80">
        <f t="shared" si="46"/>
        <v>2036</v>
      </c>
      <c r="BR120" s="80">
        <f t="shared" si="46"/>
        <v>2037</v>
      </c>
      <c r="BS120" s="80">
        <f t="shared" si="46"/>
        <v>2038</v>
      </c>
      <c r="BT120" s="80">
        <f t="shared" si="46"/>
        <v>2039</v>
      </c>
      <c r="BU120" s="80">
        <f t="shared" si="46"/>
        <v>2040</v>
      </c>
      <c r="BV120" s="80">
        <f t="shared" si="46"/>
        <v>2041</v>
      </c>
      <c r="BW120" s="80">
        <f t="shared" si="46"/>
        <v>2042</v>
      </c>
      <c r="BX120" s="80">
        <f t="shared" si="46"/>
        <v>2043</v>
      </c>
      <c r="BY120" s="80">
        <f t="shared" si="46"/>
        <v>2044</v>
      </c>
      <c r="BZ120" s="80">
        <f t="shared" si="46"/>
        <v>2045</v>
      </c>
      <c r="CA120" s="80">
        <f t="shared" si="46"/>
        <v>2046</v>
      </c>
      <c r="CB120" s="80">
        <f t="shared" si="46"/>
        <v>2047</v>
      </c>
      <c r="CC120" s="80">
        <f t="shared" si="46"/>
        <v>2048</v>
      </c>
      <c r="CD120" s="80">
        <f t="shared" si="46"/>
        <v>2049</v>
      </c>
      <c r="CE120" s="80">
        <f t="shared" si="46"/>
        <v>2050</v>
      </c>
    </row>
    <row r="121" spans="2:83" s="56" customFormat="1" ht="14.4" customHeight="1" x14ac:dyDescent="0.25">
      <c r="B121" s="308" t="s">
        <v>84</v>
      </c>
      <c r="C121" s="309"/>
      <c r="E121" s="335"/>
      <c r="F121" s="336"/>
      <c r="G121" s="336"/>
      <c r="H121" s="336"/>
      <c r="I121" s="131"/>
      <c r="J121" s="131"/>
      <c r="K121" s="131"/>
      <c r="L121" s="131"/>
      <c r="M121" s="131"/>
      <c r="N121" s="131"/>
      <c r="O121" s="131"/>
      <c r="P121" s="131"/>
      <c r="Q121" s="131"/>
      <c r="R121" s="131"/>
      <c r="S121" s="131"/>
      <c r="T121" s="131"/>
      <c r="U121" s="131"/>
      <c r="V121" s="131"/>
    </row>
    <row r="122" spans="2:83" ht="15.6" customHeight="1" x14ac:dyDescent="0.25">
      <c r="B122" s="310" t="s">
        <v>319</v>
      </c>
      <c r="C122" s="311"/>
      <c r="E122" s="335"/>
      <c r="F122" s="336"/>
      <c r="G122" s="336"/>
      <c r="H122" s="336"/>
    </row>
    <row r="123" spans="2:83" x14ac:dyDescent="0.25">
      <c r="B123" s="306" t="s">
        <v>0</v>
      </c>
      <c r="C123" s="53" t="s">
        <v>6</v>
      </c>
      <c r="E123" s="228">
        <f>'Life&amp;Use'!D27</f>
        <v>8.4149999999999991</v>
      </c>
      <c r="F123" s="64"/>
      <c r="G123" s="229"/>
      <c r="H123" s="229"/>
      <c r="I123" s="211"/>
      <c r="J123" s="211"/>
      <c r="K123" s="211"/>
      <c r="L123" s="211"/>
      <c r="M123" s="211"/>
      <c r="N123" s="211"/>
      <c r="O123" s="211"/>
      <c r="P123" s="211"/>
      <c r="Q123" s="211"/>
      <c r="R123" s="211"/>
      <c r="S123" s="211"/>
      <c r="T123" s="211"/>
      <c r="U123" s="211"/>
      <c r="V123" s="211"/>
      <c r="W123" s="52">
        <f>Sales!W123*$E123</f>
        <v>632.08430999999985</v>
      </c>
      <c r="X123" s="52">
        <f>Sales!X123*$E123</f>
        <v>574.98011999999994</v>
      </c>
      <c r="Y123" s="52">
        <f>Sales!Y123*$E123</f>
        <v>517.87592999999993</v>
      </c>
      <c r="Z123" s="52">
        <f>Sales!Z123*$E123</f>
        <v>460.77173999999997</v>
      </c>
      <c r="AA123" s="52">
        <f>Sales!AA123*$E123</f>
        <v>411.66148022999994</v>
      </c>
      <c r="AB123" s="52">
        <f>Sales!AB123*$E123</f>
        <v>370.5451506899999</v>
      </c>
      <c r="AC123" s="52">
        <f>Sales!AC123*$E123</f>
        <v>337.42275138000002</v>
      </c>
      <c r="AD123" s="52">
        <f>Sales!AD123*$E123</f>
        <v>304.30035206999997</v>
      </c>
      <c r="AE123" s="52">
        <f>Sales!AE123*$E123</f>
        <v>271.17795275999998</v>
      </c>
      <c r="AF123" s="52">
        <f>Sales!AF123*$E123</f>
        <v>254.44248686999993</v>
      </c>
      <c r="AG123" s="52">
        <f>Sales!AG123*$E123</f>
        <v>228.43645109999994</v>
      </c>
      <c r="AH123" s="52">
        <f>Sales!AH123*$E123</f>
        <v>206.47102904999997</v>
      </c>
      <c r="AI123" s="52">
        <f>Sales!AI123*$E123</f>
        <v>173.20619744999996</v>
      </c>
      <c r="AJ123" s="52">
        <f>Sales!AJ123*$E123</f>
        <v>155.30370569999999</v>
      </c>
      <c r="AK123" s="52">
        <f>Sales!AK123*$E123</f>
        <v>139.13744059215</v>
      </c>
      <c r="AL123" s="52">
        <f>Sales!AL123*$E123</f>
        <v>123.66049197644998</v>
      </c>
      <c r="AM123" s="52">
        <f>Sales!AM123*$E123</f>
        <v>107.86861375289996</v>
      </c>
      <c r="AN123" s="52">
        <f>Sales!AN123*$E123</f>
        <v>92.076735529349975</v>
      </c>
      <c r="AO123" s="52">
        <f>Sales!AO123*$E123</f>
        <v>76.284857305799974</v>
      </c>
      <c r="AP123" s="52">
        <f>Sales!AP123*$E123</f>
        <v>61.145844066449982</v>
      </c>
      <c r="AQ123" s="52">
        <f>Sales!AQ123*$E123</f>
        <v>50.043122350649988</v>
      </c>
      <c r="AR123" s="52">
        <f>Sales!AR123*$E123</f>
        <v>39.212971404749993</v>
      </c>
      <c r="AS123" s="52">
        <f>Sales!AS123*$E123</f>
        <v>23.659739467649995</v>
      </c>
      <c r="AT123" s="52">
        <f>Sales!AT123*$E123</f>
        <v>9.3341754148499945</v>
      </c>
      <c r="AU123" s="100">
        <f>Sales!AU123*$E123</f>
        <v>0</v>
      </c>
      <c r="AV123" s="100">
        <f>Sales!AV123*$E123</f>
        <v>0</v>
      </c>
      <c r="AW123" s="100">
        <f>Sales!AW123*$E123</f>
        <v>0</v>
      </c>
      <c r="AX123" s="100">
        <f>Sales!AX123*$E123</f>
        <v>0</v>
      </c>
      <c r="AY123" s="100">
        <f>Sales!AY123*$E123</f>
        <v>0</v>
      </c>
      <c r="AZ123" s="100">
        <f>Sales!AZ123*$E123</f>
        <v>0</v>
      </c>
      <c r="BA123" s="100">
        <f>Sales!BA123*$E123</f>
        <v>0</v>
      </c>
      <c r="BB123" s="100">
        <f>Sales!BB123*$E123</f>
        <v>0</v>
      </c>
      <c r="BC123" s="100">
        <f>Sales!BC123*$E123</f>
        <v>0</v>
      </c>
      <c r="BD123" s="100">
        <f>Sales!BD123*$E123</f>
        <v>0</v>
      </c>
      <c r="BE123" s="100">
        <f>Sales!BE123*$E123</f>
        <v>0</v>
      </c>
      <c r="BF123" s="100">
        <f>Sales!BF123*$E123</f>
        <v>0</v>
      </c>
      <c r="BG123" s="100">
        <f>Sales!BG123*$E123</f>
        <v>0</v>
      </c>
      <c r="BH123" s="100">
        <f>Sales!BH123*$E123</f>
        <v>0</v>
      </c>
      <c r="BI123" s="100">
        <f>Sales!BI123*$E123</f>
        <v>0</v>
      </c>
      <c r="BJ123" s="100">
        <f>Sales!BJ123*$E123</f>
        <v>0</v>
      </c>
      <c r="BK123" s="100">
        <f>Sales!BK123*$E123</f>
        <v>0</v>
      </c>
      <c r="BL123" s="100">
        <f>Sales!BL123*$E123</f>
        <v>0</v>
      </c>
      <c r="BM123" s="100">
        <f>Sales!BM123*$E123</f>
        <v>0</v>
      </c>
      <c r="BN123" s="100">
        <f>Sales!BN123*$E123</f>
        <v>0</v>
      </c>
      <c r="BO123" s="100">
        <f>Sales!BO123*$E123</f>
        <v>0</v>
      </c>
      <c r="BP123" s="100">
        <f>Sales!BP123*$E123</f>
        <v>0</v>
      </c>
      <c r="BQ123" s="100">
        <f>Sales!BQ123*$E123</f>
        <v>0</v>
      </c>
      <c r="BR123" s="100">
        <f>Sales!BR123*$E123</f>
        <v>0</v>
      </c>
      <c r="BS123" s="100">
        <f>Sales!BS123*$E123</f>
        <v>0</v>
      </c>
      <c r="BT123" s="100">
        <f>Sales!BT123*$E123</f>
        <v>0</v>
      </c>
      <c r="BU123" s="100">
        <f>Sales!BU123*$E123</f>
        <v>0</v>
      </c>
      <c r="BV123" s="100">
        <f>Sales!BV123*$E123</f>
        <v>0</v>
      </c>
      <c r="BW123" s="100">
        <f>Sales!BW123*$E123</f>
        <v>0</v>
      </c>
      <c r="BX123" s="100">
        <f>Sales!BX123*$E123</f>
        <v>0</v>
      </c>
      <c r="BY123" s="100">
        <f>Sales!BY123*$E123</f>
        <v>0</v>
      </c>
      <c r="BZ123" s="100">
        <f>Sales!BZ123*$E123</f>
        <v>0</v>
      </c>
      <c r="CA123" s="100">
        <f>Sales!CA123*$E123</f>
        <v>0</v>
      </c>
      <c r="CB123" s="100">
        <f>Sales!CB123*$E123</f>
        <v>0</v>
      </c>
      <c r="CC123" s="100">
        <f>Sales!CC123*$E123</f>
        <v>0</v>
      </c>
      <c r="CD123" s="100">
        <f>Sales!CD123*$E123</f>
        <v>0</v>
      </c>
      <c r="CE123" s="100">
        <f>Sales!CE123*$E123</f>
        <v>0</v>
      </c>
    </row>
    <row r="124" spans="2:83" x14ac:dyDescent="0.25">
      <c r="B124" s="307"/>
      <c r="C124" s="54" t="s">
        <v>7</v>
      </c>
      <c r="E124" s="228">
        <f>'Life&amp;Use'!E27</f>
        <v>8.4149999999999991</v>
      </c>
      <c r="F124" s="64"/>
      <c r="G124" s="229"/>
      <c r="H124" s="229"/>
      <c r="I124" s="211"/>
      <c r="J124" s="211"/>
      <c r="K124" s="211"/>
      <c r="L124" s="211"/>
      <c r="M124" s="211"/>
      <c r="N124" s="211"/>
      <c r="O124" s="211"/>
      <c r="P124" s="211"/>
      <c r="Q124" s="211"/>
      <c r="R124" s="211"/>
      <c r="S124" s="211"/>
      <c r="T124" s="211"/>
      <c r="U124" s="211"/>
      <c r="V124" s="211"/>
      <c r="W124" s="52">
        <f>Sales!W124*$E124</f>
        <v>748.26179999999977</v>
      </c>
      <c r="X124" s="52">
        <f>Sales!X124*$E124</f>
        <v>767.95289999999989</v>
      </c>
      <c r="Y124" s="52">
        <f>Sales!Y124*$E124</f>
        <v>807.3350999999999</v>
      </c>
      <c r="Z124" s="52">
        <f>Sales!Z124*$E124</f>
        <v>846.7172999999998</v>
      </c>
      <c r="AA124" s="52">
        <f>Sales!AA124*$E124</f>
        <v>890.29501703999983</v>
      </c>
      <c r="AB124" s="52">
        <f>Sales!AB124*$E124</f>
        <v>938.06825111999979</v>
      </c>
      <c r="AC124" s="52">
        <f>Sales!AC124*$E124</f>
        <v>990.03700223999999</v>
      </c>
      <c r="AD124" s="52">
        <f>Sales!AD124*$E124</f>
        <v>1042.00575336</v>
      </c>
      <c r="AE124" s="52">
        <f>Sales!AE124*$E124</f>
        <v>1093.97450448</v>
      </c>
      <c r="AF124" s="52">
        <f>Sales!AF124*$E124</f>
        <v>1161.2058272099998</v>
      </c>
      <c r="AG124" s="52">
        <f>Sales!AG124*$E124</f>
        <v>1210.1953149000001</v>
      </c>
      <c r="AH124" s="52">
        <f>Sales!AH124*$E124</f>
        <v>1245.9609161999999</v>
      </c>
      <c r="AI124" s="52">
        <f>Sales!AI124*$E124</f>
        <v>1275.4614658499997</v>
      </c>
      <c r="AJ124" s="52">
        <f>Sales!AJ124*$E124</f>
        <v>1354.0322366999997</v>
      </c>
      <c r="AK124" s="52">
        <f>Sales!AK124*$E124</f>
        <v>1399.1165739252699</v>
      </c>
      <c r="AL124" s="52">
        <f>Sales!AL124*$E124</f>
        <v>1388.4930711758104</v>
      </c>
      <c r="AM124" s="52">
        <f>Sales!AM124*$E124</f>
        <v>1300.3308622516211</v>
      </c>
      <c r="AN124" s="52">
        <f>Sales!AN124*$E124</f>
        <v>1212.1686533274317</v>
      </c>
      <c r="AO124" s="52">
        <f>Sales!AO124*$E124</f>
        <v>1124.0064444032423</v>
      </c>
      <c r="AP124" s="52">
        <f>Sales!AP124*$E124</f>
        <v>891.4289895114315</v>
      </c>
      <c r="AQ124" s="52">
        <f>Sales!AQ124*$E124</f>
        <v>533.71537358525086</v>
      </c>
      <c r="AR124" s="52">
        <f>Sales!AR124*$E124</f>
        <v>205.51597459964992</v>
      </c>
      <c r="AS124" s="52">
        <f>Sales!AS124*$E124</f>
        <v>34.037211715649988</v>
      </c>
      <c r="AT124" s="52">
        <f>Sales!AT124*$E124</f>
        <v>17.082012840749996</v>
      </c>
      <c r="AU124" s="100">
        <f>Sales!AU124*$E124</f>
        <v>0</v>
      </c>
      <c r="AV124" s="100">
        <f>Sales!AV124*$E124</f>
        <v>0</v>
      </c>
      <c r="AW124" s="100">
        <f>Sales!AW124*$E124</f>
        <v>0</v>
      </c>
      <c r="AX124" s="100">
        <f>Sales!AX124*$E124</f>
        <v>0</v>
      </c>
      <c r="AY124" s="100">
        <f>Sales!AY124*$E124</f>
        <v>0</v>
      </c>
      <c r="AZ124" s="100">
        <f>Sales!AZ124*$E124</f>
        <v>0</v>
      </c>
      <c r="BA124" s="100">
        <f>Sales!BA124*$E124</f>
        <v>0</v>
      </c>
      <c r="BB124" s="100">
        <f>Sales!BB124*$E124</f>
        <v>0</v>
      </c>
      <c r="BC124" s="100">
        <f>Sales!BC124*$E124</f>
        <v>0</v>
      </c>
      <c r="BD124" s="100">
        <f>Sales!BD124*$E124</f>
        <v>0</v>
      </c>
      <c r="BE124" s="100">
        <f>Sales!BE124*$E124</f>
        <v>0</v>
      </c>
      <c r="BF124" s="100">
        <f>Sales!BF124*$E124</f>
        <v>0</v>
      </c>
      <c r="BG124" s="100">
        <f>Sales!BG124*$E124</f>
        <v>0</v>
      </c>
      <c r="BH124" s="100">
        <f>Sales!BH124*$E124</f>
        <v>0</v>
      </c>
      <c r="BI124" s="100">
        <f>Sales!BI124*$E124</f>
        <v>0</v>
      </c>
      <c r="BJ124" s="100">
        <f>Sales!BJ124*$E124</f>
        <v>0</v>
      </c>
      <c r="BK124" s="100">
        <f>Sales!BK124*$E124</f>
        <v>0</v>
      </c>
      <c r="BL124" s="100">
        <f>Sales!BL124*$E124</f>
        <v>0</v>
      </c>
      <c r="BM124" s="100">
        <f>Sales!BM124*$E124</f>
        <v>0</v>
      </c>
      <c r="BN124" s="100">
        <f>Sales!BN124*$E124</f>
        <v>0</v>
      </c>
      <c r="BO124" s="100">
        <f>Sales!BO124*$E124</f>
        <v>0</v>
      </c>
      <c r="BP124" s="100">
        <f>Sales!BP124*$E124</f>
        <v>0</v>
      </c>
      <c r="BQ124" s="100">
        <f>Sales!BQ124*$E124</f>
        <v>0</v>
      </c>
      <c r="BR124" s="100">
        <f>Sales!BR124*$E124</f>
        <v>0</v>
      </c>
      <c r="BS124" s="100">
        <f>Sales!BS124*$E124</f>
        <v>0</v>
      </c>
      <c r="BT124" s="100">
        <f>Sales!BT124*$E124</f>
        <v>0</v>
      </c>
      <c r="BU124" s="100">
        <f>Sales!BU124*$E124</f>
        <v>0</v>
      </c>
      <c r="BV124" s="100">
        <f>Sales!BV124*$E124</f>
        <v>0</v>
      </c>
      <c r="BW124" s="100">
        <f>Sales!BW124*$E124</f>
        <v>0</v>
      </c>
      <c r="BX124" s="100">
        <f>Sales!BX124*$E124</f>
        <v>0</v>
      </c>
      <c r="BY124" s="100">
        <f>Sales!BY124*$E124</f>
        <v>0</v>
      </c>
      <c r="BZ124" s="100">
        <f>Sales!BZ124*$E124</f>
        <v>0</v>
      </c>
      <c r="CA124" s="100">
        <f>Sales!CA124*$E124</f>
        <v>0</v>
      </c>
      <c r="CB124" s="100">
        <f>Sales!CB124*$E124</f>
        <v>0</v>
      </c>
      <c r="CC124" s="100">
        <f>Sales!CC124*$E124</f>
        <v>0</v>
      </c>
      <c r="CD124" s="100">
        <f>Sales!CD124*$E124</f>
        <v>0</v>
      </c>
      <c r="CE124" s="100">
        <f>Sales!CE124*$E124</f>
        <v>0</v>
      </c>
    </row>
    <row r="125" spans="2:83" x14ac:dyDescent="0.25">
      <c r="B125" s="307"/>
      <c r="C125" s="54" t="s">
        <v>8</v>
      </c>
      <c r="E125" s="228">
        <f>'Life&amp;Use'!F27</f>
        <v>8.4149999999999991</v>
      </c>
      <c r="F125" s="64"/>
      <c r="G125" s="229"/>
      <c r="H125" s="229"/>
      <c r="I125" s="211"/>
      <c r="J125" s="211"/>
      <c r="K125" s="211"/>
      <c r="L125" s="211"/>
      <c r="M125" s="211"/>
      <c r="N125" s="211"/>
      <c r="O125" s="211"/>
      <c r="P125" s="211"/>
      <c r="Q125" s="211"/>
      <c r="R125" s="211"/>
      <c r="S125" s="211"/>
      <c r="T125" s="211"/>
      <c r="U125" s="211"/>
      <c r="V125" s="211"/>
      <c r="W125" s="52">
        <f>Sales!W125*$E125</f>
        <v>560.82448357649992</v>
      </c>
      <c r="X125" s="52">
        <f>Sales!X125*$E125</f>
        <v>570.54607810199991</v>
      </c>
      <c r="Y125" s="52">
        <f>Sales!Y125*$E125</f>
        <v>589.9892671529999</v>
      </c>
      <c r="Z125" s="52">
        <f>Sales!Z125*$E125</f>
        <v>609.43245620399989</v>
      </c>
      <c r="AA125" s="52">
        <f>Sales!AA125*$E125</f>
        <v>629.793119241</v>
      </c>
      <c r="AB125" s="52">
        <f>Sales!AB125*$E125</f>
        <v>651.07125626399977</v>
      </c>
      <c r="AC125" s="52">
        <f>Sales!AC125*$E125</f>
        <v>673.26686727299989</v>
      </c>
      <c r="AD125" s="52">
        <f>Sales!AD125*$E125</f>
        <v>695.46247828199989</v>
      </c>
      <c r="AE125" s="52">
        <f>Sales!AE125*$E125</f>
        <v>717.6580892909999</v>
      </c>
      <c r="AF125" s="52">
        <f>Sales!AF125*$E125</f>
        <v>750.55128419699997</v>
      </c>
      <c r="AG125" s="52">
        <f>Sales!AG125*$E125</f>
        <v>783.88956359999986</v>
      </c>
      <c r="AH125" s="52">
        <f>Sales!AH125*$E125</f>
        <v>816.35362379999992</v>
      </c>
      <c r="AI125" s="52">
        <f>Sales!AI125*$E125</f>
        <v>812.54339594999988</v>
      </c>
      <c r="AJ125" s="52">
        <f>Sales!AJ125*$E125</f>
        <v>829.81249064999975</v>
      </c>
      <c r="AK125" s="52">
        <f>Sales!AK125*$E125</f>
        <v>868.22918941472983</v>
      </c>
      <c r="AL125" s="52">
        <f>Sales!AL125*$E125</f>
        <v>952.49597719418989</v>
      </c>
      <c r="AM125" s="52">
        <f>Sales!AM125*$E125</f>
        <v>1035.5117427883797</v>
      </c>
      <c r="AN125" s="52">
        <f>Sales!AN125*$E125</f>
        <v>1118.5275083825697</v>
      </c>
      <c r="AO125" s="52">
        <f>Sales!AO125*$E125</f>
        <v>1201.5432739767596</v>
      </c>
      <c r="AP125" s="52">
        <f>Sales!AP125*$E125</f>
        <v>1380.5360116247696</v>
      </c>
      <c r="AQ125" s="52">
        <f>Sales!AQ125*$E125</f>
        <v>1705.2446686918499</v>
      </c>
      <c r="AR125" s="52">
        <f>Sales!AR125*$E125</f>
        <v>2001.6908021681995</v>
      </c>
      <c r="AS125" s="52">
        <f>Sales!AS125*$E125</f>
        <v>2053.7159617259995</v>
      </c>
      <c r="AT125" s="52">
        <f>Sales!AT125*$E125</f>
        <v>1932.3532799999998</v>
      </c>
      <c r="AU125" s="100">
        <f>Sales!AU125*$E125</f>
        <v>0</v>
      </c>
      <c r="AV125" s="100">
        <f>Sales!AV125*$E125</f>
        <v>0</v>
      </c>
      <c r="AW125" s="100">
        <f>Sales!AW125*$E125</f>
        <v>0</v>
      </c>
      <c r="AX125" s="100">
        <f>Sales!AX125*$E125</f>
        <v>0</v>
      </c>
      <c r="AY125" s="100">
        <f>Sales!AY125*$E125</f>
        <v>0</v>
      </c>
      <c r="AZ125" s="100">
        <f>Sales!AZ125*$E125</f>
        <v>0</v>
      </c>
      <c r="BA125" s="100">
        <f>Sales!BA125*$E125</f>
        <v>0</v>
      </c>
      <c r="BB125" s="100">
        <f>Sales!BB125*$E125</f>
        <v>0</v>
      </c>
      <c r="BC125" s="100">
        <f>Sales!BC125*$E125</f>
        <v>0</v>
      </c>
      <c r="BD125" s="100">
        <f>Sales!BD125*$E125</f>
        <v>0</v>
      </c>
      <c r="BE125" s="100">
        <f>Sales!BE125*$E125</f>
        <v>0</v>
      </c>
      <c r="BF125" s="100">
        <f>Sales!BF125*$E125</f>
        <v>0</v>
      </c>
      <c r="BG125" s="100">
        <f>Sales!BG125*$E125</f>
        <v>0</v>
      </c>
      <c r="BH125" s="100">
        <f>Sales!BH125*$E125</f>
        <v>0</v>
      </c>
      <c r="BI125" s="100">
        <f>Sales!BI125*$E125</f>
        <v>0</v>
      </c>
      <c r="BJ125" s="100">
        <f>Sales!BJ125*$E125</f>
        <v>0</v>
      </c>
      <c r="BK125" s="100">
        <f>Sales!BK125*$E125</f>
        <v>0</v>
      </c>
      <c r="BL125" s="100">
        <f>Sales!BL125*$E125</f>
        <v>0</v>
      </c>
      <c r="BM125" s="100">
        <f>Sales!BM125*$E125</f>
        <v>0</v>
      </c>
      <c r="BN125" s="100">
        <f>Sales!BN125*$E125</f>
        <v>0</v>
      </c>
      <c r="BO125" s="100">
        <f>Sales!BO125*$E125</f>
        <v>0</v>
      </c>
      <c r="BP125" s="100">
        <f>Sales!BP125*$E125</f>
        <v>0</v>
      </c>
      <c r="BQ125" s="100">
        <f>Sales!BQ125*$E125</f>
        <v>0</v>
      </c>
      <c r="BR125" s="100">
        <f>Sales!BR125*$E125</f>
        <v>0</v>
      </c>
      <c r="BS125" s="100">
        <f>Sales!BS125*$E125</f>
        <v>0</v>
      </c>
      <c r="BT125" s="100">
        <f>Sales!BT125*$E125</f>
        <v>0</v>
      </c>
      <c r="BU125" s="100">
        <f>Sales!BU125*$E125</f>
        <v>0</v>
      </c>
      <c r="BV125" s="100">
        <f>Sales!BV125*$E125</f>
        <v>0</v>
      </c>
      <c r="BW125" s="100">
        <f>Sales!BW125*$E125</f>
        <v>0</v>
      </c>
      <c r="BX125" s="100">
        <f>Sales!BX125*$E125</f>
        <v>0</v>
      </c>
      <c r="BY125" s="100">
        <f>Sales!BY125*$E125</f>
        <v>0</v>
      </c>
      <c r="BZ125" s="100">
        <f>Sales!BZ125*$E125</f>
        <v>0</v>
      </c>
      <c r="CA125" s="100">
        <f>Sales!CA125*$E125</f>
        <v>0</v>
      </c>
      <c r="CB125" s="100">
        <f>Sales!CB125*$E125</f>
        <v>0</v>
      </c>
      <c r="CC125" s="100">
        <f>Sales!CC125*$E125</f>
        <v>0</v>
      </c>
      <c r="CD125" s="100">
        <f>Sales!CD125*$E125</f>
        <v>0</v>
      </c>
      <c r="CE125" s="100">
        <f>Sales!CE125*$E125</f>
        <v>0</v>
      </c>
    </row>
    <row r="126" spans="2:83" ht="12" customHeight="1" x14ac:dyDescent="0.25">
      <c r="B126" s="307"/>
      <c r="C126" s="54" t="s">
        <v>9</v>
      </c>
      <c r="E126" s="228">
        <f>'Life&amp;Use'!G27</f>
        <v>7.92</v>
      </c>
      <c r="F126" s="64"/>
      <c r="G126" s="229"/>
      <c r="H126" s="229"/>
      <c r="I126" s="211"/>
      <c r="J126" s="211"/>
      <c r="K126" s="211"/>
      <c r="L126" s="211"/>
      <c r="M126" s="211"/>
      <c r="N126" s="211"/>
      <c r="O126" s="211"/>
      <c r="P126" s="211"/>
      <c r="Q126" s="211"/>
      <c r="R126" s="211"/>
      <c r="S126" s="211"/>
      <c r="T126" s="211"/>
      <c r="U126" s="211"/>
      <c r="V126" s="211"/>
      <c r="W126" s="52">
        <f>Sales!W126*$E126</f>
        <v>0</v>
      </c>
      <c r="X126" s="52">
        <f>Sales!X126*$E126</f>
        <v>0</v>
      </c>
      <c r="Y126" s="52">
        <f>Sales!Y126*$E126</f>
        <v>0</v>
      </c>
      <c r="Z126" s="52">
        <f>Sales!Z126*$E126</f>
        <v>0</v>
      </c>
      <c r="AA126" s="52">
        <f>Sales!AA126*$E126</f>
        <v>0</v>
      </c>
      <c r="AB126" s="52">
        <f>Sales!AB126*$E126</f>
        <v>0</v>
      </c>
      <c r="AC126" s="52">
        <f>Sales!AC126*$E126</f>
        <v>0</v>
      </c>
      <c r="AD126" s="52">
        <f>Sales!AD126*$E126</f>
        <v>0</v>
      </c>
      <c r="AE126" s="52">
        <f>Sales!AE126*$E126</f>
        <v>0</v>
      </c>
      <c r="AF126" s="52">
        <f>Sales!AF126*$E126</f>
        <v>0</v>
      </c>
      <c r="AG126" s="52">
        <f>Sales!AG126*$E126</f>
        <v>0</v>
      </c>
      <c r="AH126" s="52">
        <f>Sales!AH126*$E126</f>
        <v>0</v>
      </c>
      <c r="AI126" s="52">
        <f>Sales!AI126*$E126</f>
        <v>29.6463024</v>
      </c>
      <c r="AJ126" s="52">
        <f>Sales!AJ126*$E126</f>
        <v>67.122712800000002</v>
      </c>
      <c r="AK126" s="52">
        <f>Sales!AK126*$E126</f>
        <v>124.25559589871997</v>
      </c>
      <c r="AL126" s="52">
        <f>Sales!AL126*$E126</f>
        <v>171.39864929615996</v>
      </c>
      <c r="AM126" s="52">
        <f>Sales!AM126*$E126</f>
        <v>230.36806739231997</v>
      </c>
      <c r="AN126" s="52">
        <f>Sales!AN126*$E126</f>
        <v>289.33748548847996</v>
      </c>
      <c r="AO126" s="52">
        <f>Sales!AO126*$E126</f>
        <v>348.30690358464</v>
      </c>
      <c r="AP126" s="52">
        <f>Sales!AP126*$E126</f>
        <v>422.07262070687995</v>
      </c>
      <c r="AQ126" s="52">
        <f>Sales!AQ126*$E126</f>
        <v>505.8371713823999</v>
      </c>
      <c r="AR126" s="52">
        <f>Sales!AR126*$E126</f>
        <v>559.79571819599983</v>
      </c>
      <c r="AS126" s="52">
        <f>Sales!AS126*$E126</f>
        <v>599.17160777759977</v>
      </c>
      <c r="AT126" s="52">
        <f>Sales!AT126*$E126</f>
        <v>560.6609030565478</v>
      </c>
      <c r="AU126" s="100">
        <f>Sales!AU126*$E126</f>
        <v>0</v>
      </c>
      <c r="AV126" s="100">
        <f>Sales!AV126*$E126</f>
        <v>0</v>
      </c>
      <c r="AW126" s="100">
        <f>Sales!AW126*$E126</f>
        <v>0</v>
      </c>
      <c r="AX126" s="100">
        <f>Sales!AX126*$E126</f>
        <v>0</v>
      </c>
      <c r="AY126" s="100">
        <f>Sales!AY126*$E126</f>
        <v>0</v>
      </c>
      <c r="AZ126" s="100">
        <f>Sales!AZ126*$E126</f>
        <v>0</v>
      </c>
      <c r="BA126" s="100">
        <f>Sales!BA126*$E126</f>
        <v>0</v>
      </c>
      <c r="BB126" s="100">
        <f>Sales!BB126*$E126</f>
        <v>0</v>
      </c>
      <c r="BC126" s="100">
        <f>Sales!BC126*$E126</f>
        <v>0</v>
      </c>
      <c r="BD126" s="100">
        <f>Sales!BD126*$E126</f>
        <v>0</v>
      </c>
      <c r="BE126" s="100">
        <f>Sales!BE126*$E126</f>
        <v>0</v>
      </c>
      <c r="BF126" s="100">
        <f>Sales!BF126*$E126</f>
        <v>0</v>
      </c>
      <c r="BG126" s="100">
        <f>Sales!BG126*$E126</f>
        <v>0</v>
      </c>
      <c r="BH126" s="100">
        <f>Sales!BH126*$E126</f>
        <v>0</v>
      </c>
      <c r="BI126" s="100">
        <f>Sales!BI126*$E126</f>
        <v>0</v>
      </c>
      <c r="BJ126" s="100">
        <f>Sales!BJ126*$E126</f>
        <v>0</v>
      </c>
      <c r="BK126" s="100">
        <f>Sales!BK126*$E126</f>
        <v>0</v>
      </c>
      <c r="BL126" s="100">
        <f>Sales!BL126*$E126</f>
        <v>0</v>
      </c>
      <c r="BM126" s="100">
        <f>Sales!BM126*$E126</f>
        <v>0</v>
      </c>
      <c r="BN126" s="100">
        <f>Sales!BN126*$E126</f>
        <v>0</v>
      </c>
      <c r="BO126" s="100">
        <f>Sales!BO126*$E126</f>
        <v>0</v>
      </c>
      <c r="BP126" s="100">
        <f>Sales!BP126*$E126</f>
        <v>0</v>
      </c>
      <c r="BQ126" s="100">
        <f>Sales!BQ126*$E126</f>
        <v>0</v>
      </c>
      <c r="BR126" s="100">
        <f>Sales!BR126*$E126</f>
        <v>0</v>
      </c>
      <c r="BS126" s="100">
        <f>Sales!BS126*$E126</f>
        <v>0</v>
      </c>
      <c r="BT126" s="100">
        <f>Sales!BT126*$E126</f>
        <v>0</v>
      </c>
      <c r="BU126" s="100">
        <f>Sales!BU126*$E126</f>
        <v>0</v>
      </c>
      <c r="BV126" s="100">
        <f>Sales!BV126*$E126</f>
        <v>0</v>
      </c>
      <c r="BW126" s="100">
        <f>Sales!BW126*$E126</f>
        <v>0</v>
      </c>
      <c r="BX126" s="100">
        <f>Sales!BX126*$E126</f>
        <v>0</v>
      </c>
      <c r="BY126" s="100">
        <f>Sales!BY126*$E126</f>
        <v>0</v>
      </c>
      <c r="BZ126" s="100">
        <f>Sales!BZ126*$E126</f>
        <v>0</v>
      </c>
      <c r="CA126" s="100">
        <f>Sales!CA126*$E126</f>
        <v>0</v>
      </c>
      <c r="CB126" s="100">
        <f>Sales!CB126*$E126</f>
        <v>0</v>
      </c>
      <c r="CC126" s="100">
        <f>Sales!CC126*$E126</f>
        <v>0</v>
      </c>
      <c r="CD126" s="100">
        <f>Sales!CD126*$E126</f>
        <v>0</v>
      </c>
      <c r="CE126" s="100">
        <f>Sales!CE126*$E126</f>
        <v>0</v>
      </c>
    </row>
    <row r="127" spans="2:83" ht="24" x14ac:dyDescent="0.25">
      <c r="B127" s="307"/>
      <c r="C127" s="54" t="s">
        <v>10</v>
      </c>
      <c r="E127" s="228">
        <f>'Life&amp;Use'!H27</f>
        <v>7.92</v>
      </c>
      <c r="F127" s="64"/>
      <c r="G127" s="229"/>
      <c r="H127" s="229"/>
      <c r="I127" s="211"/>
      <c r="J127" s="211"/>
      <c r="K127" s="211"/>
      <c r="L127" s="211"/>
      <c r="M127" s="211"/>
      <c r="N127" s="211"/>
      <c r="O127" s="211"/>
      <c r="P127" s="211"/>
      <c r="Q127" s="211"/>
      <c r="R127" s="211"/>
      <c r="S127" s="211"/>
      <c r="T127" s="211"/>
      <c r="U127" s="211"/>
      <c r="V127" s="211"/>
      <c r="W127" s="52">
        <f>Sales!W127*$E127</f>
        <v>168.64847999999998</v>
      </c>
      <c r="X127" s="52">
        <f>Sales!X127*$E127</f>
        <v>172.35504</v>
      </c>
      <c r="Y127" s="52">
        <f>Sales!Y127*$E127</f>
        <v>179.76815999999999</v>
      </c>
      <c r="Z127" s="52">
        <f>Sales!Z127*$E127</f>
        <v>187.18128000000002</v>
      </c>
      <c r="AA127" s="52">
        <f>Sales!AA127*$E127</f>
        <v>195.63161903999998</v>
      </c>
      <c r="AB127" s="52">
        <f>Sales!AB127*$E127</f>
        <v>205.11917712000002</v>
      </c>
      <c r="AC127" s="52">
        <f>Sales!AC127*$E127</f>
        <v>215.64395423999997</v>
      </c>
      <c r="AD127" s="52">
        <f>Sales!AD127*$E127</f>
        <v>226.16873135999995</v>
      </c>
      <c r="AE127" s="52">
        <f>Sales!AE127*$E127</f>
        <v>236.69350847999996</v>
      </c>
      <c r="AF127" s="52">
        <f>Sales!AF127*$E127</f>
        <v>249.37797455999996</v>
      </c>
      <c r="AG127" s="52">
        <f>Sales!AG127*$E127</f>
        <v>265.16421360000004</v>
      </c>
      <c r="AH127" s="52">
        <f>Sales!AH127*$E127</f>
        <v>275.18428080000001</v>
      </c>
      <c r="AI127" s="52">
        <f>Sales!AI127*$E127</f>
        <v>283.46844240000001</v>
      </c>
      <c r="AJ127" s="52">
        <f>Sales!AJ127*$E127</f>
        <v>290.8630296</v>
      </c>
      <c r="AK127" s="52">
        <f>Sales!AK127*$E127</f>
        <v>297.68409768239997</v>
      </c>
      <c r="AL127" s="52">
        <f>Sales!AL127*$E127</f>
        <v>297.74169144720003</v>
      </c>
      <c r="AM127" s="52">
        <f>Sales!AM127*$E127</f>
        <v>289.24739569440004</v>
      </c>
      <c r="AN127" s="52">
        <f>Sales!AN127*$E127</f>
        <v>280.7530999416</v>
      </c>
      <c r="AO127" s="52">
        <f>Sales!AO127*$E127</f>
        <v>272.25880418879996</v>
      </c>
      <c r="AP127" s="52">
        <f>Sales!AP127*$E127</f>
        <v>253.52250477839993</v>
      </c>
      <c r="AQ127" s="52">
        <f>Sales!AQ127*$E127</f>
        <v>234.08968096799998</v>
      </c>
      <c r="AR127" s="52">
        <f>Sales!AR127*$E127</f>
        <v>196.61282886960001</v>
      </c>
      <c r="AS127" s="52">
        <f>Sales!AS127*$E127</f>
        <v>168.09676163280002</v>
      </c>
      <c r="AT127" s="52">
        <f>Sales!AT127*$E127</f>
        <v>143.10865071360001</v>
      </c>
      <c r="AU127" s="100">
        <f>Sales!AU127*$E127</f>
        <v>0</v>
      </c>
      <c r="AV127" s="100">
        <f>Sales!AV127*$E127</f>
        <v>0</v>
      </c>
      <c r="AW127" s="100">
        <f>Sales!AW127*$E127</f>
        <v>0</v>
      </c>
      <c r="AX127" s="100">
        <f>Sales!AX127*$E127</f>
        <v>0</v>
      </c>
      <c r="AY127" s="100">
        <f>Sales!AY127*$E127</f>
        <v>0</v>
      </c>
      <c r="AZ127" s="100">
        <f>Sales!AZ127*$E127</f>
        <v>0</v>
      </c>
      <c r="BA127" s="100">
        <f>Sales!BA127*$E127</f>
        <v>0</v>
      </c>
      <c r="BB127" s="100">
        <f>Sales!BB127*$E127</f>
        <v>0</v>
      </c>
      <c r="BC127" s="100">
        <f>Sales!BC127*$E127</f>
        <v>0</v>
      </c>
      <c r="BD127" s="100">
        <f>Sales!BD127*$E127</f>
        <v>0</v>
      </c>
      <c r="BE127" s="100">
        <f>Sales!BE127*$E127</f>
        <v>0</v>
      </c>
      <c r="BF127" s="100">
        <f>Sales!BF127*$E127</f>
        <v>0</v>
      </c>
      <c r="BG127" s="100">
        <f>Sales!BG127*$E127</f>
        <v>0</v>
      </c>
      <c r="BH127" s="100">
        <f>Sales!BH127*$E127</f>
        <v>0</v>
      </c>
      <c r="BI127" s="100">
        <f>Sales!BI127*$E127</f>
        <v>0</v>
      </c>
      <c r="BJ127" s="100">
        <f>Sales!BJ127*$E127</f>
        <v>0</v>
      </c>
      <c r="BK127" s="100">
        <f>Sales!BK127*$E127</f>
        <v>0</v>
      </c>
      <c r="BL127" s="100">
        <f>Sales!BL127*$E127</f>
        <v>0</v>
      </c>
      <c r="BM127" s="100">
        <f>Sales!BM127*$E127</f>
        <v>0</v>
      </c>
      <c r="BN127" s="100">
        <f>Sales!BN127*$E127</f>
        <v>0</v>
      </c>
      <c r="BO127" s="100">
        <f>Sales!BO127*$E127</f>
        <v>0</v>
      </c>
      <c r="BP127" s="100">
        <f>Sales!BP127*$E127</f>
        <v>0</v>
      </c>
      <c r="BQ127" s="100">
        <f>Sales!BQ127*$E127</f>
        <v>0</v>
      </c>
      <c r="BR127" s="100">
        <f>Sales!BR127*$E127</f>
        <v>0</v>
      </c>
      <c r="BS127" s="100">
        <f>Sales!BS127*$E127</f>
        <v>0</v>
      </c>
      <c r="BT127" s="100">
        <f>Sales!BT127*$E127</f>
        <v>0</v>
      </c>
      <c r="BU127" s="100">
        <f>Sales!BU127*$E127</f>
        <v>0</v>
      </c>
      <c r="BV127" s="100">
        <f>Sales!BV127*$E127</f>
        <v>0</v>
      </c>
      <c r="BW127" s="100">
        <f>Sales!BW127*$E127</f>
        <v>0</v>
      </c>
      <c r="BX127" s="100">
        <f>Sales!BX127*$E127</f>
        <v>0</v>
      </c>
      <c r="BY127" s="100">
        <f>Sales!BY127*$E127</f>
        <v>0</v>
      </c>
      <c r="BZ127" s="100">
        <f>Sales!BZ127*$E127</f>
        <v>0</v>
      </c>
      <c r="CA127" s="100">
        <f>Sales!CA127*$E127</f>
        <v>0</v>
      </c>
      <c r="CB127" s="100">
        <f>Sales!CB127*$E127</f>
        <v>0</v>
      </c>
      <c r="CC127" s="100">
        <f>Sales!CC127*$E127</f>
        <v>0</v>
      </c>
      <c r="CD127" s="100">
        <f>Sales!CD127*$E127</f>
        <v>0</v>
      </c>
      <c r="CE127" s="100">
        <f>Sales!CE127*$E127</f>
        <v>0</v>
      </c>
    </row>
    <row r="128" spans="2:83" x14ac:dyDescent="0.25">
      <c r="B128" s="307"/>
      <c r="C128" s="3" t="s">
        <v>75</v>
      </c>
      <c r="E128" s="228"/>
      <c r="F128" s="64"/>
      <c r="G128" s="64"/>
      <c r="H128" s="64"/>
      <c r="I128" s="20"/>
      <c r="J128" s="20"/>
      <c r="K128" s="20"/>
      <c r="L128" s="20"/>
      <c r="M128" s="20"/>
      <c r="N128" s="20"/>
      <c r="O128" s="20"/>
      <c r="P128" s="20"/>
      <c r="Q128" s="20"/>
      <c r="R128" s="20"/>
      <c r="S128" s="20"/>
      <c r="T128" s="20"/>
      <c r="U128" s="20"/>
      <c r="V128" s="20"/>
      <c r="W128" s="6">
        <f>SUM(W123:W127)</f>
        <v>2109.8190735764992</v>
      </c>
      <c r="X128" s="6">
        <f t="shared" ref="X128:CE128" si="47">SUM(X123:X127)</f>
        <v>2085.834138102</v>
      </c>
      <c r="Y128" s="6">
        <f t="shared" si="47"/>
        <v>2094.9684571529997</v>
      </c>
      <c r="Z128" s="6">
        <f t="shared" si="47"/>
        <v>2104.1027762039994</v>
      </c>
      <c r="AA128" s="6">
        <f t="shared" si="47"/>
        <v>2127.3812355509995</v>
      </c>
      <c r="AB128" s="6">
        <f t="shared" si="47"/>
        <v>2164.8038351939995</v>
      </c>
      <c r="AC128" s="6">
        <f t="shared" si="47"/>
        <v>2216.3705751329999</v>
      </c>
      <c r="AD128" s="6">
        <f t="shared" si="47"/>
        <v>2267.9373150719998</v>
      </c>
      <c r="AE128" s="6">
        <f t="shared" si="47"/>
        <v>2319.5040550109998</v>
      </c>
      <c r="AF128" s="6">
        <f t="shared" si="47"/>
        <v>2415.5775728369995</v>
      </c>
      <c r="AG128" s="6">
        <f t="shared" si="47"/>
        <v>2487.6855431999998</v>
      </c>
      <c r="AH128" s="6">
        <f t="shared" si="47"/>
        <v>2543.9698498500002</v>
      </c>
      <c r="AI128" s="6">
        <f t="shared" si="47"/>
        <v>2574.3258040499995</v>
      </c>
      <c r="AJ128" s="6">
        <f t="shared" si="47"/>
        <v>2697.1341754499995</v>
      </c>
      <c r="AK128" s="6">
        <f t="shared" si="47"/>
        <v>2828.4228975132696</v>
      </c>
      <c r="AL128" s="6">
        <f t="shared" si="47"/>
        <v>2933.7898810898105</v>
      </c>
      <c r="AM128" s="6">
        <f t="shared" si="47"/>
        <v>2963.3266818796205</v>
      </c>
      <c r="AN128" s="6">
        <f t="shared" si="47"/>
        <v>2992.8634826694315</v>
      </c>
      <c r="AO128" s="6">
        <f t="shared" si="47"/>
        <v>3022.4002834592416</v>
      </c>
      <c r="AP128" s="6">
        <f t="shared" si="47"/>
        <v>3008.7059706879309</v>
      </c>
      <c r="AQ128" s="6">
        <f t="shared" si="47"/>
        <v>3028.9300169781504</v>
      </c>
      <c r="AR128" s="6">
        <f t="shared" si="47"/>
        <v>3002.8282952381996</v>
      </c>
      <c r="AS128" s="6">
        <f t="shared" si="47"/>
        <v>2878.6812823196988</v>
      </c>
      <c r="AT128" s="6">
        <f t="shared" si="47"/>
        <v>2662.5390220257477</v>
      </c>
      <c r="AU128" s="26">
        <f t="shared" si="47"/>
        <v>0</v>
      </c>
      <c r="AV128" s="26">
        <f t="shared" si="47"/>
        <v>0</v>
      </c>
      <c r="AW128" s="26">
        <f t="shared" si="47"/>
        <v>0</v>
      </c>
      <c r="AX128" s="26">
        <f t="shared" si="47"/>
        <v>0</v>
      </c>
      <c r="AY128" s="26">
        <f t="shared" si="47"/>
        <v>0</v>
      </c>
      <c r="AZ128" s="26">
        <f t="shared" si="47"/>
        <v>0</v>
      </c>
      <c r="BA128" s="26">
        <f t="shared" si="47"/>
        <v>0</v>
      </c>
      <c r="BB128" s="26">
        <f t="shared" si="47"/>
        <v>0</v>
      </c>
      <c r="BC128" s="26">
        <f t="shared" si="47"/>
        <v>0</v>
      </c>
      <c r="BD128" s="26">
        <f t="shared" si="47"/>
        <v>0</v>
      </c>
      <c r="BE128" s="26">
        <f t="shared" si="47"/>
        <v>0</v>
      </c>
      <c r="BF128" s="26">
        <f t="shared" si="47"/>
        <v>0</v>
      </c>
      <c r="BG128" s="26">
        <f t="shared" si="47"/>
        <v>0</v>
      </c>
      <c r="BH128" s="26">
        <f t="shared" si="47"/>
        <v>0</v>
      </c>
      <c r="BI128" s="26">
        <f t="shared" si="47"/>
        <v>0</v>
      </c>
      <c r="BJ128" s="26">
        <f t="shared" si="47"/>
        <v>0</v>
      </c>
      <c r="BK128" s="26">
        <f t="shared" si="47"/>
        <v>0</v>
      </c>
      <c r="BL128" s="26">
        <f t="shared" si="47"/>
        <v>0</v>
      </c>
      <c r="BM128" s="26">
        <f t="shared" si="47"/>
        <v>0</v>
      </c>
      <c r="BN128" s="26">
        <f t="shared" si="47"/>
        <v>0</v>
      </c>
      <c r="BO128" s="26">
        <f t="shared" si="47"/>
        <v>0</v>
      </c>
      <c r="BP128" s="26">
        <f t="shared" si="47"/>
        <v>0</v>
      </c>
      <c r="BQ128" s="26">
        <f t="shared" si="47"/>
        <v>0</v>
      </c>
      <c r="BR128" s="26">
        <f t="shared" si="47"/>
        <v>0</v>
      </c>
      <c r="BS128" s="26">
        <f t="shared" si="47"/>
        <v>0</v>
      </c>
      <c r="BT128" s="26">
        <f t="shared" si="47"/>
        <v>0</v>
      </c>
      <c r="BU128" s="26">
        <f t="shared" si="47"/>
        <v>0</v>
      </c>
      <c r="BV128" s="26">
        <f t="shared" si="47"/>
        <v>0</v>
      </c>
      <c r="BW128" s="26">
        <f t="shared" si="47"/>
        <v>0</v>
      </c>
      <c r="BX128" s="26">
        <f t="shared" si="47"/>
        <v>0</v>
      </c>
      <c r="BY128" s="26">
        <f t="shared" si="47"/>
        <v>0</v>
      </c>
      <c r="BZ128" s="26">
        <f t="shared" si="47"/>
        <v>0</v>
      </c>
      <c r="CA128" s="26">
        <f t="shared" si="47"/>
        <v>0</v>
      </c>
      <c r="CB128" s="26">
        <f t="shared" si="47"/>
        <v>0</v>
      </c>
      <c r="CC128" s="26">
        <f t="shared" si="47"/>
        <v>0</v>
      </c>
      <c r="CD128" s="26">
        <f t="shared" si="47"/>
        <v>0</v>
      </c>
      <c r="CE128" s="26">
        <f t="shared" si="47"/>
        <v>0</v>
      </c>
    </row>
    <row r="129" spans="2:83" x14ac:dyDescent="0.25">
      <c r="B129" s="307" t="s">
        <v>1</v>
      </c>
      <c r="C129" s="54" t="s">
        <v>11</v>
      </c>
      <c r="E129" s="228">
        <f>'Life&amp;Use'!J27</f>
        <v>4.3849999999999998</v>
      </c>
      <c r="F129" s="220"/>
      <c r="G129" s="229"/>
      <c r="H129" s="229"/>
      <c r="I129" s="211"/>
      <c r="J129" s="211"/>
      <c r="K129" s="211"/>
      <c r="L129" s="211"/>
      <c r="M129" s="211"/>
      <c r="N129" s="211"/>
      <c r="O129" s="211"/>
      <c r="P129" s="211"/>
      <c r="Q129" s="211"/>
      <c r="R129" s="211"/>
      <c r="S129" s="211"/>
      <c r="T129" s="211"/>
      <c r="U129" s="211"/>
      <c r="V129" s="211"/>
      <c r="W129" s="52">
        <f>Sales!W129*$E129</f>
        <v>48.234999999999999</v>
      </c>
      <c r="X129" s="52">
        <f>Sales!X129*$E129</f>
        <v>52.62</v>
      </c>
      <c r="Y129" s="52">
        <f>Sales!Y129*$E129</f>
        <v>61.39</v>
      </c>
      <c r="Z129" s="52">
        <f>Sales!Z129*$E129</f>
        <v>77.760666666666665</v>
      </c>
      <c r="AA129" s="52">
        <f>Sales!AA129*$E129</f>
        <v>96.47</v>
      </c>
      <c r="AB129" s="52">
        <f>Sales!AB129*$E129</f>
        <v>119.27200000000001</v>
      </c>
      <c r="AC129" s="52">
        <f>Sales!AC129*$E129</f>
        <v>138.566</v>
      </c>
      <c r="AD129" s="52">
        <f>Sales!AD129*$E129</f>
        <v>159.61399999999998</v>
      </c>
      <c r="AE129" s="52">
        <f>Sales!AE129*$E129</f>
        <v>175.39999999999998</v>
      </c>
      <c r="AF129" s="52">
        <f>Sales!AF129*$E129</f>
        <v>186.50866666666664</v>
      </c>
      <c r="AG129" s="52">
        <f>Sales!AG129*$E129</f>
        <v>191.77066666666667</v>
      </c>
      <c r="AH129" s="52">
        <f>Sales!AH129*$E129</f>
        <v>197.61733333333333</v>
      </c>
      <c r="AI129" s="52">
        <f>Sales!AI129*$E129</f>
        <v>202.87933333333336</v>
      </c>
      <c r="AJ129" s="52">
        <f>Sales!AJ129*$E129</f>
        <v>208.49929842333333</v>
      </c>
      <c r="AK129" s="52">
        <f>Sales!AK129*$E129</f>
        <v>246.08210943813336</v>
      </c>
      <c r="AL129" s="52">
        <f>Sales!AL129*$E129</f>
        <v>386.48476738973329</v>
      </c>
      <c r="AM129" s="52">
        <f>Sales!AM129*$E129</f>
        <v>549.24880229973326</v>
      </c>
      <c r="AN129" s="52">
        <f>Sales!AN129*$E129</f>
        <v>736.17799128493334</v>
      </c>
      <c r="AO129" s="52">
        <f>Sales!AO129*$E129</f>
        <v>818.53333333333342</v>
      </c>
      <c r="AP129" s="52">
        <f>Sales!AP129*$E129</f>
        <v>887.39663796733339</v>
      </c>
      <c r="AQ129" s="52">
        <f>Sales!AQ129*$E129</f>
        <v>841.93000949333327</v>
      </c>
      <c r="AR129" s="52">
        <f>Sales!AR129*$E129</f>
        <v>755.96387942000001</v>
      </c>
      <c r="AS129" s="52">
        <f>Sales!AS129*$E129</f>
        <v>604.66257478599994</v>
      </c>
      <c r="AT129" s="52">
        <f>Sales!AT129*$E129</f>
        <v>474.72920326000002</v>
      </c>
      <c r="AU129" s="100">
        <f>Sales!AU129*$E129</f>
        <v>0</v>
      </c>
      <c r="AV129" s="100">
        <f>Sales!AV129*$E129</f>
        <v>0</v>
      </c>
      <c r="AW129" s="100">
        <f>Sales!AW129*$E129</f>
        <v>0</v>
      </c>
      <c r="AX129" s="100">
        <f>Sales!AX129*$E129</f>
        <v>0</v>
      </c>
      <c r="AY129" s="100">
        <f>Sales!AY129*$E129</f>
        <v>0</v>
      </c>
      <c r="AZ129" s="100">
        <f>Sales!AZ129*$E129</f>
        <v>0</v>
      </c>
      <c r="BA129" s="100">
        <f>Sales!BA129*$E129</f>
        <v>0</v>
      </c>
      <c r="BB129" s="100">
        <f>Sales!BB129*$E129</f>
        <v>0</v>
      </c>
      <c r="BC129" s="100">
        <f>Sales!BC129*$E129</f>
        <v>0</v>
      </c>
      <c r="BD129" s="100">
        <f>Sales!BD129*$E129</f>
        <v>0</v>
      </c>
      <c r="BE129" s="100">
        <f>Sales!BE129*$E129</f>
        <v>0</v>
      </c>
      <c r="BF129" s="100">
        <f>Sales!BF129*$E129</f>
        <v>0</v>
      </c>
      <c r="BG129" s="100">
        <f>Sales!BG129*$E129</f>
        <v>0</v>
      </c>
      <c r="BH129" s="100">
        <f>Sales!BH129*$E129</f>
        <v>0</v>
      </c>
      <c r="BI129" s="100">
        <f>Sales!BI129*$E129</f>
        <v>0</v>
      </c>
      <c r="BJ129" s="100">
        <f>Sales!BJ129*$E129</f>
        <v>0</v>
      </c>
      <c r="BK129" s="100">
        <f>Sales!BK129*$E129</f>
        <v>0</v>
      </c>
      <c r="BL129" s="100">
        <f>Sales!BL129*$E129</f>
        <v>0</v>
      </c>
      <c r="BM129" s="100">
        <f>Sales!BM129*$E129</f>
        <v>0</v>
      </c>
      <c r="BN129" s="100">
        <f>Sales!BN129*$E129</f>
        <v>0</v>
      </c>
      <c r="BO129" s="100">
        <f>Sales!BO129*$E129</f>
        <v>0</v>
      </c>
      <c r="BP129" s="100">
        <f>Sales!BP129*$E129</f>
        <v>0</v>
      </c>
      <c r="BQ129" s="100">
        <f>Sales!BQ129*$E129</f>
        <v>0</v>
      </c>
      <c r="BR129" s="100">
        <f>Sales!BR129*$E129</f>
        <v>0</v>
      </c>
      <c r="BS129" s="100">
        <f>Sales!BS129*$E129</f>
        <v>0</v>
      </c>
      <c r="BT129" s="100">
        <f>Sales!BT129*$E129</f>
        <v>0</v>
      </c>
      <c r="BU129" s="100">
        <f>Sales!BU129*$E129</f>
        <v>0</v>
      </c>
      <c r="BV129" s="100">
        <f>Sales!BV129*$E129</f>
        <v>0</v>
      </c>
      <c r="BW129" s="100">
        <f>Sales!BW129*$E129</f>
        <v>0</v>
      </c>
      <c r="BX129" s="100">
        <f>Sales!BX129*$E129</f>
        <v>0</v>
      </c>
      <c r="BY129" s="100">
        <f>Sales!BY129*$E129</f>
        <v>0</v>
      </c>
      <c r="BZ129" s="100">
        <f>Sales!BZ129*$E129</f>
        <v>0</v>
      </c>
      <c r="CA129" s="100">
        <f>Sales!CA129*$E129</f>
        <v>0</v>
      </c>
      <c r="CB129" s="100">
        <f>Sales!CB129*$E129</f>
        <v>0</v>
      </c>
      <c r="CC129" s="100">
        <f>Sales!CC129*$E129</f>
        <v>0</v>
      </c>
      <c r="CD129" s="100">
        <f>Sales!CD129*$E129</f>
        <v>0</v>
      </c>
      <c r="CE129" s="100">
        <f>Sales!CE129*$E129</f>
        <v>0</v>
      </c>
    </row>
    <row r="130" spans="2:83" x14ac:dyDescent="0.25">
      <c r="B130" s="307"/>
      <c r="C130" s="54" t="s">
        <v>12</v>
      </c>
      <c r="E130" s="228">
        <f>'Life&amp;Use'!K27</f>
        <v>4.3849999999999998</v>
      </c>
      <c r="F130" s="220"/>
      <c r="G130" s="229"/>
      <c r="H130" s="229"/>
      <c r="I130" s="211"/>
      <c r="J130" s="211"/>
      <c r="K130" s="211"/>
      <c r="L130" s="211"/>
      <c r="M130" s="211"/>
      <c r="N130" s="211"/>
      <c r="O130" s="211"/>
      <c r="P130" s="211"/>
      <c r="Q130" s="211"/>
      <c r="R130" s="211"/>
      <c r="S130" s="211"/>
      <c r="T130" s="211"/>
      <c r="U130" s="211"/>
      <c r="V130" s="211"/>
      <c r="W130" s="52">
        <f>Sales!W130*$E130</f>
        <v>70.997535000000013</v>
      </c>
      <c r="X130" s="52">
        <f>Sales!X130*$E130</f>
        <v>73.483829999999998</v>
      </c>
      <c r="Y130" s="52">
        <f>Sales!Y130*$E130</f>
        <v>78.456419999999994</v>
      </c>
      <c r="Z130" s="52">
        <f>Sales!Z130*$E130</f>
        <v>83.429009999999991</v>
      </c>
      <c r="AA130" s="52">
        <f>Sales!AA130*$E130</f>
        <v>89.108608166666656</v>
      </c>
      <c r="AB130" s="52">
        <f>Sales!AB130*$E130</f>
        <v>95.495214499999989</v>
      </c>
      <c r="AC130" s="52">
        <f>Sales!AC130*$E130</f>
        <v>102.58882899999998</v>
      </c>
      <c r="AD130" s="52">
        <f>Sales!AD130*$E130</f>
        <v>109.68244349999999</v>
      </c>
      <c r="AE130" s="52">
        <f>Sales!AE130*$E130</f>
        <v>116.77605799999995</v>
      </c>
      <c r="AF130" s="52">
        <f>Sales!AF130*$E130</f>
        <v>127.02511849999999</v>
      </c>
      <c r="AG130" s="52">
        <f>Sales!AG130*$E130</f>
        <v>136.56307816666666</v>
      </c>
      <c r="AH130" s="52">
        <f>Sales!AH130*$E130</f>
        <v>145.01136533333334</v>
      </c>
      <c r="AI130" s="52">
        <f>Sales!AI130*$E130</f>
        <v>150.51702516666668</v>
      </c>
      <c r="AJ130" s="52">
        <f>Sales!AJ130*$E130</f>
        <v>159.40118133333334</v>
      </c>
      <c r="AK130" s="52">
        <f>Sales!AK130*$E130</f>
        <v>172.82066024043334</v>
      </c>
      <c r="AL130" s="52">
        <f>Sales!AL130*$E130</f>
        <v>189.47297072129999</v>
      </c>
      <c r="AM130" s="52">
        <f>Sales!AM130*$E130</f>
        <v>206.90353594259997</v>
      </c>
      <c r="AN130" s="52">
        <f>Sales!AN130*$E130</f>
        <v>224.33410116389996</v>
      </c>
      <c r="AO130" s="52">
        <f>Sales!AO130*$E130</f>
        <v>241.7646663852</v>
      </c>
      <c r="AP130" s="52">
        <f>Sales!AP130*$E130</f>
        <v>256.42964955439999</v>
      </c>
      <c r="AQ130" s="52">
        <f>Sales!AQ130*$E130</f>
        <v>265.94664392216663</v>
      </c>
      <c r="AR130" s="52">
        <f>Sales!AR130*$E130</f>
        <v>255.40011101500002</v>
      </c>
      <c r="AS130" s="52">
        <f>Sales!AS130*$E130</f>
        <v>238.60192745783326</v>
      </c>
      <c r="AT130" s="52">
        <f>Sales!AT130*$E130</f>
        <v>220.11837762833332</v>
      </c>
      <c r="AU130" s="100">
        <f>Sales!AU130*$E130</f>
        <v>0</v>
      </c>
      <c r="AV130" s="100">
        <f>Sales!AV130*$E130</f>
        <v>0</v>
      </c>
      <c r="AW130" s="100">
        <f>Sales!AW130*$E130</f>
        <v>0</v>
      </c>
      <c r="AX130" s="100">
        <f>Sales!AX130*$E130</f>
        <v>0</v>
      </c>
      <c r="AY130" s="100">
        <f>Sales!AY130*$E130</f>
        <v>0</v>
      </c>
      <c r="AZ130" s="100">
        <f>Sales!AZ130*$E130</f>
        <v>0</v>
      </c>
      <c r="BA130" s="100">
        <f>Sales!BA130*$E130</f>
        <v>0</v>
      </c>
      <c r="BB130" s="100">
        <f>Sales!BB130*$E130</f>
        <v>0</v>
      </c>
      <c r="BC130" s="100">
        <f>Sales!BC130*$E130</f>
        <v>0</v>
      </c>
      <c r="BD130" s="100">
        <f>Sales!BD130*$E130</f>
        <v>0</v>
      </c>
      <c r="BE130" s="100">
        <f>Sales!BE130*$E130</f>
        <v>0</v>
      </c>
      <c r="BF130" s="100">
        <f>Sales!BF130*$E130</f>
        <v>0</v>
      </c>
      <c r="BG130" s="100">
        <f>Sales!BG130*$E130</f>
        <v>0</v>
      </c>
      <c r="BH130" s="100">
        <f>Sales!BH130*$E130</f>
        <v>0</v>
      </c>
      <c r="BI130" s="100">
        <f>Sales!BI130*$E130</f>
        <v>0</v>
      </c>
      <c r="BJ130" s="100">
        <f>Sales!BJ130*$E130</f>
        <v>0</v>
      </c>
      <c r="BK130" s="100">
        <f>Sales!BK130*$E130</f>
        <v>0</v>
      </c>
      <c r="BL130" s="100">
        <f>Sales!BL130*$E130</f>
        <v>0</v>
      </c>
      <c r="BM130" s="100">
        <f>Sales!BM130*$E130</f>
        <v>0</v>
      </c>
      <c r="BN130" s="100">
        <f>Sales!BN130*$E130</f>
        <v>0</v>
      </c>
      <c r="BO130" s="100">
        <f>Sales!BO130*$E130</f>
        <v>0</v>
      </c>
      <c r="BP130" s="100">
        <f>Sales!BP130*$E130</f>
        <v>0</v>
      </c>
      <c r="BQ130" s="100">
        <f>Sales!BQ130*$E130</f>
        <v>0</v>
      </c>
      <c r="BR130" s="100">
        <f>Sales!BR130*$E130</f>
        <v>0</v>
      </c>
      <c r="BS130" s="100">
        <f>Sales!BS130*$E130</f>
        <v>0</v>
      </c>
      <c r="BT130" s="100">
        <f>Sales!BT130*$E130</f>
        <v>0</v>
      </c>
      <c r="BU130" s="100">
        <f>Sales!BU130*$E130</f>
        <v>0</v>
      </c>
      <c r="BV130" s="100">
        <f>Sales!BV130*$E130</f>
        <v>0</v>
      </c>
      <c r="BW130" s="100">
        <f>Sales!BW130*$E130</f>
        <v>0</v>
      </c>
      <c r="BX130" s="100">
        <f>Sales!BX130*$E130</f>
        <v>0</v>
      </c>
      <c r="BY130" s="100">
        <f>Sales!BY130*$E130</f>
        <v>0</v>
      </c>
      <c r="BZ130" s="100">
        <f>Sales!BZ130*$E130</f>
        <v>0</v>
      </c>
      <c r="CA130" s="100">
        <f>Sales!CA130*$E130</f>
        <v>0</v>
      </c>
      <c r="CB130" s="100">
        <f>Sales!CB130*$E130</f>
        <v>0</v>
      </c>
      <c r="CC130" s="100">
        <f>Sales!CC130*$E130</f>
        <v>0</v>
      </c>
      <c r="CD130" s="100">
        <f>Sales!CD130*$E130</f>
        <v>0</v>
      </c>
      <c r="CE130" s="100">
        <f>Sales!CE130*$E130</f>
        <v>0</v>
      </c>
    </row>
    <row r="131" spans="2:83" x14ac:dyDescent="0.25">
      <c r="B131" s="307"/>
      <c r="C131" s="3" t="s">
        <v>76</v>
      </c>
      <c r="E131" s="228"/>
      <c r="F131" s="64"/>
      <c r="G131" s="229"/>
      <c r="H131" s="229"/>
      <c r="I131" s="20"/>
      <c r="J131" s="20"/>
      <c r="K131" s="20"/>
      <c r="L131" s="20"/>
      <c r="M131" s="20"/>
      <c r="N131" s="20"/>
      <c r="O131" s="20"/>
      <c r="P131" s="20"/>
      <c r="Q131" s="20"/>
      <c r="R131" s="20"/>
      <c r="S131" s="20"/>
      <c r="T131" s="20"/>
      <c r="U131" s="20"/>
      <c r="V131" s="20"/>
      <c r="W131" s="6">
        <f t="shared" ref="W131" si="48">SUM(W129:W130)</f>
        <v>119.23253500000001</v>
      </c>
      <c r="X131" s="6">
        <f t="shared" ref="X131:CE131" si="49">SUM(X129:X130)</f>
        <v>126.10382999999999</v>
      </c>
      <c r="Y131" s="6">
        <f t="shared" si="49"/>
        <v>139.84641999999999</v>
      </c>
      <c r="Z131" s="6">
        <f t="shared" si="49"/>
        <v>161.18967666666666</v>
      </c>
      <c r="AA131" s="6">
        <f t="shared" si="49"/>
        <v>185.57860816666664</v>
      </c>
      <c r="AB131" s="6">
        <f t="shared" si="49"/>
        <v>214.76721449999999</v>
      </c>
      <c r="AC131" s="6">
        <f t="shared" si="49"/>
        <v>241.15482899999998</v>
      </c>
      <c r="AD131" s="6">
        <f t="shared" si="49"/>
        <v>269.29644349999995</v>
      </c>
      <c r="AE131" s="6">
        <f t="shared" si="49"/>
        <v>292.1760579999999</v>
      </c>
      <c r="AF131" s="6">
        <f t="shared" si="49"/>
        <v>313.53378516666663</v>
      </c>
      <c r="AG131" s="6">
        <f t="shared" si="49"/>
        <v>328.3337448333333</v>
      </c>
      <c r="AH131" s="6">
        <f t="shared" si="49"/>
        <v>342.62869866666665</v>
      </c>
      <c r="AI131" s="6">
        <f t="shared" si="49"/>
        <v>353.39635850000002</v>
      </c>
      <c r="AJ131" s="6">
        <f t="shared" si="49"/>
        <v>367.90047975666664</v>
      </c>
      <c r="AK131" s="6">
        <f t="shared" si="49"/>
        <v>418.9027696785667</v>
      </c>
      <c r="AL131" s="6">
        <f t="shared" si="49"/>
        <v>575.95773811103322</v>
      </c>
      <c r="AM131" s="6">
        <f t="shared" si="49"/>
        <v>756.15233824233326</v>
      </c>
      <c r="AN131" s="6">
        <f t="shared" si="49"/>
        <v>960.5120924488333</v>
      </c>
      <c r="AO131" s="6">
        <f t="shared" si="49"/>
        <v>1060.2979997185334</v>
      </c>
      <c r="AP131" s="6">
        <f t="shared" si="49"/>
        <v>1143.8262875217333</v>
      </c>
      <c r="AQ131" s="6">
        <f t="shared" si="49"/>
        <v>1107.8766534155</v>
      </c>
      <c r="AR131" s="6">
        <f t="shared" si="49"/>
        <v>1011.363990435</v>
      </c>
      <c r="AS131" s="6">
        <f t="shared" si="49"/>
        <v>843.26450224383325</v>
      </c>
      <c r="AT131" s="6">
        <f t="shared" si="49"/>
        <v>694.84758088833337</v>
      </c>
      <c r="AU131" s="26">
        <f t="shared" si="49"/>
        <v>0</v>
      </c>
      <c r="AV131" s="26">
        <f t="shared" si="49"/>
        <v>0</v>
      </c>
      <c r="AW131" s="26">
        <f t="shared" si="49"/>
        <v>0</v>
      </c>
      <c r="AX131" s="26">
        <f t="shared" si="49"/>
        <v>0</v>
      </c>
      <c r="AY131" s="26">
        <f t="shared" si="49"/>
        <v>0</v>
      </c>
      <c r="AZ131" s="26">
        <f t="shared" si="49"/>
        <v>0</v>
      </c>
      <c r="BA131" s="26">
        <f t="shared" si="49"/>
        <v>0</v>
      </c>
      <c r="BB131" s="26">
        <f t="shared" si="49"/>
        <v>0</v>
      </c>
      <c r="BC131" s="26">
        <f t="shared" si="49"/>
        <v>0</v>
      </c>
      <c r="BD131" s="26">
        <f t="shared" si="49"/>
        <v>0</v>
      </c>
      <c r="BE131" s="26">
        <f t="shared" si="49"/>
        <v>0</v>
      </c>
      <c r="BF131" s="26">
        <f t="shared" si="49"/>
        <v>0</v>
      </c>
      <c r="BG131" s="26">
        <f t="shared" si="49"/>
        <v>0</v>
      </c>
      <c r="BH131" s="26">
        <f t="shared" si="49"/>
        <v>0</v>
      </c>
      <c r="BI131" s="26">
        <f t="shared" si="49"/>
        <v>0</v>
      </c>
      <c r="BJ131" s="26">
        <f t="shared" si="49"/>
        <v>0</v>
      </c>
      <c r="BK131" s="26">
        <f t="shared" si="49"/>
        <v>0</v>
      </c>
      <c r="BL131" s="26">
        <f t="shared" si="49"/>
        <v>0</v>
      </c>
      <c r="BM131" s="26">
        <f t="shared" si="49"/>
        <v>0</v>
      </c>
      <c r="BN131" s="26">
        <f t="shared" si="49"/>
        <v>0</v>
      </c>
      <c r="BO131" s="26">
        <f t="shared" si="49"/>
        <v>0</v>
      </c>
      <c r="BP131" s="26">
        <f t="shared" si="49"/>
        <v>0</v>
      </c>
      <c r="BQ131" s="26">
        <f t="shared" si="49"/>
        <v>0</v>
      </c>
      <c r="BR131" s="26">
        <f t="shared" si="49"/>
        <v>0</v>
      </c>
      <c r="BS131" s="26">
        <f t="shared" si="49"/>
        <v>0</v>
      </c>
      <c r="BT131" s="26">
        <f t="shared" si="49"/>
        <v>0</v>
      </c>
      <c r="BU131" s="26">
        <f t="shared" si="49"/>
        <v>0</v>
      </c>
      <c r="BV131" s="26">
        <f t="shared" si="49"/>
        <v>0</v>
      </c>
      <c r="BW131" s="26">
        <f t="shared" si="49"/>
        <v>0</v>
      </c>
      <c r="BX131" s="26">
        <f t="shared" si="49"/>
        <v>0</v>
      </c>
      <c r="BY131" s="26">
        <f t="shared" si="49"/>
        <v>0</v>
      </c>
      <c r="BZ131" s="26">
        <f t="shared" si="49"/>
        <v>0</v>
      </c>
      <c r="CA131" s="26">
        <f t="shared" si="49"/>
        <v>0</v>
      </c>
      <c r="CB131" s="26">
        <f t="shared" si="49"/>
        <v>0</v>
      </c>
      <c r="CC131" s="26">
        <f t="shared" si="49"/>
        <v>0</v>
      </c>
      <c r="CD131" s="26">
        <f t="shared" si="49"/>
        <v>0</v>
      </c>
      <c r="CE131" s="26">
        <f t="shared" si="49"/>
        <v>0</v>
      </c>
    </row>
    <row r="132" spans="2:83" ht="24" x14ac:dyDescent="0.25">
      <c r="B132" s="307" t="s">
        <v>73</v>
      </c>
      <c r="C132" s="54" t="s">
        <v>13</v>
      </c>
      <c r="E132" s="228">
        <f>'Life&amp;Use'!M27</f>
        <v>3.1572</v>
      </c>
      <c r="F132" s="64"/>
      <c r="G132" s="229"/>
      <c r="H132" s="229"/>
      <c r="I132" s="211"/>
      <c r="J132" s="211"/>
      <c r="K132" s="211"/>
      <c r="L132" s="211"/>
      <c r="M132" s="211"/>
      <c r="N132" s="211"/>
      <c r="O132" s="211"/>
      <c r="P132" s="211"/>
      <c r="Q132" s="211"/>
      <c r="R132" s="211"/>
      <c r="S132" s="211"/>
      <c r="T132" s="211"/>
      <c r="U132" s="211"/>
      <c r="V132" s="211"/>
      <c r="W132" s="52">
        <f>Sales!W132*$E132</f>
        <v>12.830529578915636</v>
      </c>
      <c r="X132" s="52">
        <f>Sales!X132*$E132</f>
        <v>15.119836910999281</v>
      </c>
      <c r="Y132" s="52">
        <f>Sales!Y132*$E132</f>
        <v>19.724200892489556</v>
      </c>
      <c r="Z132" s="52">
        <f>Sales!Z132*$E132</f>
        <v>24.408915749691282</v>
      </c>
      <c r="AA132" s="52">
        <f>Sales!AA132*$E132</f>
        <v>29.165119017860025</v>
      </c>
      <c r="AB132" s="52">
        <f>Sales!AB132*$E132</f>
        <v>33.987051155993839</v>
      </c>
      <c r="AC132" s="52">
        <f>Sales!AC132*$E132</f>
        <v>38.870137568285372</v>
      </c>
      <c r="AD132" s="52">
        <f>Sales!AD132*$E132</f>
        <v>43.799434940330734</v>
      </c>
      <c r="AE132" s="52">
        <f>Sales!AE132*$E132</f>
        <v>48.759078431165698</v>
      </c>
      <c r="AF132" s="52">
        <f>Sales!AF132*$E132</f>
        <v>53.731096728071172</v>
      </c>
      <c r="AG132" s="52">
        <f>Sales!AG132*$E132</f>
        <v>58.706965710364337</v>
      </c>
      <c r="AH132" s="52">
        <f>Sales!AH132*$E132</f>
        <v>63.694825364534168</v>
      </c>
      <c r="AI132" s="52">
        <f>Sales!AI132*$E132</f>
        <v>68.654023792545217</v>
      </c>
      <c r="AJ132" s="52">
        <f>Sales!AJ132*$E132</f>
        <v>73.464286986442929</v>
      </c>
      <c r="AK132" s="52">
        <f>Sales!AK132*$E132</f>
        <v>78.001379567795837</v>
      </c>
      <c r="AL132" s="52">
        <f>Sales!AL132*$E132</f>
        <v>82.077821853637815</v>
      </c>
      <c r="AM132" s="52">
        <f>Sales!AM132*$E132</f>
        <v>85.585756270921948</v>
      </c>
      <c r="AN132" s="52">
        <f>Sales!AN132*$E132</f>
        <v>88.555940653744784</v>
      </c>
      <c r="AO132" s="52">
        <f>Sales!AO132*$E132</f>
        <v>91.014031711302536</v>
      </c>
      <c r="AP132" s="52">
        <f>Sales!AP132*$E132</f>
        <v>93.152454164446269</v>
      </c>
      <c r="AQ132" s="52">
        <f>Sales!AQ132*$E132</f>
        <v>94.431520035897293</v>
      </c>
      <c r="AR132" s="52">
        <f>Sales!AR132*$E132</f>
        <v>95.052420635665044</v>
      </c>
      <c r="AS132" s="52">
        <f>Sales!AS132*$E132</f>
        <v>96.937139181545632</v>
      </c>
      <c r="AT132" s="52">
        <f>Sales!AT132*$E132</f>
        <v>103.44884506569238</v>
      </c>
      <c r="AU132" s="100">
        <f>Sales!AU132*$E132</f>
        <v>0</v>
      </c>
      <c r="AV132" s="100">
        <f>Sales!AV132*$E132</f>
        <v>0</v>
      </c>
      <c r="AW132" s="100">
        <f>Sales!AW132*$E132</f>
        <v>0</v>
      </c>
      <c r="AX132" s="100">
        <f>Sales!AX132*$E132</f>
        <v>0</v>
      </c>
      <c r="AY132" s="100">
        <f>Sales!AY132*$E132</f>
        <v>0</v>
      </c>
      <c r="AZ132" s="100">
        <f>Sales!AZ132*$E132</f>
        <v>0</v>
      </c>
      <c r="BA132" s="100">
        <f>Sales!BA132*$E132</f>
        <v>0</v>
      </c>
      <c r="BB132" s="100">
        <f>Sales!BB132*$E132</f>
        <v>0</v>
      </c>
      <c r="BC132" s="100">
        <f>Sales!BC132*$E132</f>
        <v>0</v>
      </c>
      <c r="BD132" s="100">
        <f>Sales!BD132*$E132</f>
        <v>0</v>
      </c>
      <c r="BE132" s="100">
        <f>Sales!BE132*$E132</f>
        <v>0</v>
      </c>
      <c r="BF132" s="100">
        <f>Sales!BF132*$E132</f>
        <v>0</v>
      </c>
      <c r="BG132" s="100">
        <f>Sales!BG132*$E132</f>
        <v>0</v>
      </c>
      <c r="BH132" s="100">
        <f>Sales!BH132*$E132</f>
        <v>0</v>
      </c>
      <c r="BI132" s="100">
        <f>Sales!BI132*$E132</f>
        <v>0</v>
      </c>
      <c r="BJ132" s="100">
        <f>Sales!BJ132*$E132</f>
        <v>0</v>
      </c>
      <c r="BK132" s="100">
        <f>Sales!BK132*$E132</f>
        <v>0</v>
      </c>
      <c r="BL132" s="100">
        <f>Sales!BL132*$E132</f>
        <v>0</v>
      </c>
      <c r="BM132" s="100">
        <f>Sales!BM132*$E132</f>
        <v>0</v>
      </c>
      <c r="BN132" s="100">
        <f>Sales!BN132*$E132</f>
        <v>0</v>
      </c>
      <c r="BO132" s="100">
        <f>Sales!BO132*$E132</f>
        <v>0</v>
      </c>
      <c r="BP132" s="100">
        <f>Sales!BP132*$E132</f>
        <v>0</v>
      </c>
      <c r="BQ132" s="100">
        <f>Sales!BQ132*$E132</f>
        <v>0</v>
      </c>
      <c r="BR132" s="100">
        <f>Sales!BR132*$E132</f>
        <v>0</v>
      </c>
      <c r="BS132" s="100">
        <f>Sales!BS132*$E132</f>
        <v>0</v>
      </c>
      <c r="BT132" s="100">
        <f>Sales!BT132*$E132</f>
        <v>0</v>
      </c>
      <c r="BU132" s="100">
        <f>Sales!BU132*$E132</f>
        <v>0</v>
      </c>
      <c r="BV132" s="100">
        <f>Sales!BV132*$E132</f>
        <v>0</v>
      </c>
      <c r="BW132" s="100">
        <f>Sales!BW132*$E132</f>
        <v>0</v>
      </c>
      <c r="BX132" s="100">
        <f>Sales!BX132*$E132</f>
        <v>0</v>
      </c>
      <c r="BY132" s="100">
        <f>Sales!BY132*$E132</f>
        <v>0</v>
      </c>
      <c r="BZ132" s="100">
        <f>Sales!BZ132*$E132</f>
        <v>0</v>
      </c>
      <c r="CA132" s="100">
        <f>Sales!CA132*$E132</f>
        <v>0</v>
      </c>
      <c r="CB132" s="100">
        <f>Sales!CB132*$E132</f>
        <v>0</v>
      </c>
      <c r="CC132" s="100">
        <f>Sales!CC132*$E132</f>
        <v>0</v>
      </c>
      <c r="CD132" s="100">
        <f>Sales!CD132*$E132</f>
        <v>0</v>
      </c>
      <c r="CE132" s="100">
        <f>Sales!CE132*$E132</f>
        <v>0</v>
      </c>
    </row>
    <row r="133" spans="2:83" x14ac:dyDescent="0.25">
      <c r="B133" s="307"/>
      <c r="C133" s="54" t="s">
        <v>14</v>
      </c>
      <c r="E133" s="228">
        <f>'Life&amp;Use'!N27</f>
        <v>2.6310000000000002</v>
      </c>
      <c r="F133" s="64"/>
      <c r="G133" s="229"/>
      <c r="H133" s="229"/>
      <c r="I133" s="211"/>
      <c r="J133" s="211"/>
      <c r="K133" s="211"/>
      <c r="L133" s="211"/>
      <c r="M133" s="211"/>
      <c r="N133" s="211"/>
      <c r="O133" s="211"/>
      <c r="P133" s="211"/>
      <c r="Q133" s="211"/>
      <c r="R133" s="211"/>
      <c r="S133" s="211"/>
      <c r="T133" s="211"/>
      <c r="U133" s="211"/>
      <c r="V133" s="211"/>
      <c r="W133" s="52">
        <f>Sales!W133*$E133</f>
        <v>7.892999999999998</v>
      </c>
      <c r="X133" s="52">
        <f>Sales!X133*$E133</f>
        <v>17.54</v>
      </c>
      <c r="Y133" s="52">
        <f>Sales!Y133*$E133</f>
        <v>28.063999999999997</v>
      </c>
      <c r="Z133" s="52">
        <f>Sales!Z133*$E133</f>
        <v>40.341999999999999</v>
      </c>
      <c r="AA133" s="52">
        <f>Sales!AA133*$E133</f>
        <v>43.849999999999987</v>
      </c>
      <c r="AB133" s="52">
        <f>Sales!AB133*$E133</f>
        <v>47.357999999999997</v>
      </c>
      <c r="AC133" s="52">
        <f>Sales!AC133*$E133</f>
        <v>47.357999999999997</v>
      </c>
      <c r="AD133" s="52">
        <f>Sales!AD133*$E133</f>
        <v>47.357999999999997</v>
      </c>
      <c r="AE133" s="52">
        <f>Sales!AE133*$E133</f>
        <v>47.357999999999997</v>
      </c>
      <c r="AF133" s="52">
        <f>Sales!AF133*$E133</f>
        <v>47.357999999999997</v>
      </c>
      <c r="AG133" s="52">
        <f>Sales!AG133*$E133</f>
        <v>47.357999999999997</v>
      </c>
      <c r="AH133" s="52">
        <f>Sales!AH133*$E133</f>
        <v>47.357999999999997</v>
      </c>
      <c r="AI133" s="52">
        <f>Sales!AI133*$E133</f>
        <v>47.357999999999997</v>
      </c>
      <c r="AJ133" s="52">
        <f>Sales!AJ133*$E133</f>
        <v>47.357999999999997</v>
      </c>
      <c r="AK133" s="52">
        <f>Sales!AK133*$E133</f>
        <v>47.357999999999997</v>
      </c>
      <c r="AL133" s="52">
        <f>Sales!AL133*$E133</f>
        <v>47.357999999999997</v>
      </c>
      <c r="AM133" s="52">
        <f>Sales!AM133*$E133</f>
        <v>42.095999999999997</v>
      </c>
      <c r="AN133" s="52">
        <f>Sales!AN133*$E133</f>
        <v>35.08</v>
      </c>
      <c r="AO133" s="52">
        <f>Sales!AO133*$E133</f>
        <v>28.414799999999996</v>
      </c>
      <c r="AP133" s="52">
        <f>Sales!AP133*$E133</f>
        <v>24.906799999999997</v>
      </c>
      <c r="AQ133" s="52">
        <f>Sales!AQ133*$E133</f>
        <v>23.503599999999992</v>
      </c>
      <c r="AR133" s="52">
        <f>Sales!AR133*$E133</f>
        <v>21.398799999999994</v>
      </c>
      <c r="AS133" s="52">
        <f>Sales!AS133*$E133</f>
        <v>21.047999999999998</v>
      </c>
      <c r="AT133" s="52">
        <f>Sales!AT133*$E133</f>
        <v>19.995599999999996</v>
      </c>
      <c r="AU133" s="100">
        <f>Sales!AU133*$E133</f>
        <v>0</v>
      </c>
      <c r="AV133" s="100">
        <f>Sales!AV133*$E133</f>
        <v>0</v>
      </c>
      <c r="AW133" s="100">
        <f>Sales!AW133*$E133</f>
        <v>0</v>
      </c>
      <c r="AX133" s="100">
        <f>Sales!AX133*$E133</f>
        <v>0</v>
      </c>
      <c r="AY133" s="100">
        <f>Sales!AY133*$E133</f>
        <v>0</v>
      </c>
      <c r="AZ133" s="100">
        <f>Sales!AZ133*$E133</f>
        <v>0</v>
      </c>
      <c r="BA133" s="100">
        <f>Sales!BA133*$E133</f>
        <v>0</v>
      </c>
      <c r="BB133" s="100">
        <f>Sales!BB133*$E133</f>
        <v>0</v>
      </c>
      <c r="BC133" s="100">
        <f>Sales!BC133*$E133</f>
        <v>0</v>
      </c>
      <c r="BD133" s="100">
        <f>Sales!BD133*$E133</f>
        <v>0</v>
      </c>
      <c r="BE133" s="100">
        <f>Sales!BE133*$E133</f>
        <v>0</v>
      </c>
      <c r="BF133" s="100">
        <f>Sales!BF133*$E133</f>
        <v>0</v>
      </c>
      <c r="BG133" s="100">
        <f>Sales!BG133*$E133</f>
        <v>0</v>
      </c>
      <c r="BH133" s="100">
        <f>Sales!BH133*$E133</f>
        <v>0</v>
      </c>
      <c r="BI133" s="100">
        <f>Sales!BI133*$E133</f>
        <v>0</v>
      </c>
      <c r="BJ133" s="100">
        <f>Sales!BJ133*$E133</f>
        <v>0</v>
      </c>
      <c r="BK133" s="100">
        <f>Sales!BK133*$E133</f>
        <v>0</v>
      </c>
      <c r="BL133" s="100">
        <f>Sales!BL133*$E133</f>
        <v>0</v>
      </c>
      <c r="BM133" s="100">
        <f>Sales!BM133*$E133</f>
        <v>0</v>
      </c>
      <c r="BN133" s="100">
        <f>Sales!BN133*$E133</f>
        <v>0</v>
      </c>
      <c r="BO133" s="100">
        <f>Sales!BO133*$E133</f>
        <v>0</v>
      </c>
      <c r="BP133" s="100">
        <f>Sales!BP133*$E133</f>
        <v>0</v>
      </c>
      <c r="BQ133" s="100">
        <f>Sales!BQ133*$E133</f>
        <v>0</v>
      </c>
      <c r="BR133" s="100">
        <f>Sales!BR133*$E133</f>
        <v>0</v>
      </c>
      <c r="BS133" s="100">
        <f>Sales!BS133*$E133</f>
        <v>0</v>
      </c>
      <c r="BT133" s="100">
        <f>Sales!BT133*$E133</f>
        <v>0</v>
      </c>
      <c r="BU133" s="100">
        <f>Sales!BU133*$E133</f>
        <v>0</v>
      </c>
      <c r="BV133" s="100">
        <f>Sales!BV133*$E133</f>
        <v>0</v>
      </c>
      <c r="BW133" s="100">
        <f>Sales!BW133*$E133</f>
        <v>0</v>
      </c>
      <c r="BX133" s="100">
        <f>Sales!BX133*$E133</f>
        <v>0</v>
      </c>
      <c r="BY133" s="100">
        <f>Sales!BY133*$E133</f>
        <v>0</v>
      </c>
      <c r="BZ133" s="100">
        <f>Sales!BZ133*$E133</f>
        <v>0</v>
      </c>
      <c r="CA133" s="100">
        <f>Sales!CA133*$E133</f>
        <v>0</v>
      </c>
      <c r="CB133" s="100">
        <f>Sales!CB133*$E133</f>
        <v>0</v>
      </c>
      <c r="CC133" s="100">
        <f>Sales!CC133*$E133</f>
        <v>0</v>
      </c>
      <c r="CD133" s="100">
        <f>Sales!CD133*$E133</f>
        <v>0</v>
      </c>
      <c r="CE133" s="100">
        <f>Sales!CE133*$E133</f>
        <v>0</v>
      </c>
    </row>
    <row r="134" spans="2:83" x14ac:dyDescent="0.25">
      <c r="B134" s="307"/>
      <c r="C134" s="54" t="s">
        <v>15</v>
      </c>
      <c r="E134" s="228">
        <f>'Life&amp;Use'!O27</f>
        <v>2.6310000000000002</v>
      </c>
      <c r="F134" s="64"/>
      <c r="G134" s="229"/>
      <c r="H134" s="229"/>
      <c r="I134" s="211"/>
      <c r="J134" s="211"/>
      <c r="K134" s="211"/>
      <c r="L134" s="211"/>
      <c r="M134" s="211"/>
      <c r="N134" s="211"/>
      <c r="O134" s="211"/>
      <c r="P134" s="211"/>
      <c r="Q134" s="211"/>
      <c r="R134" s="211"/>
      <c r="S134" s="211"/>
      <c r="T134" s="211"/>
      <c r="U134" s="211"/>
      <c r="V134" s="211"/>
      <c r="W134" s="52">
        <f>Sales!W134*$E134</f>
        <v>27.607034063399997</v>
      </c>
      <c r="X134" s="52">
        <f>Sales!X134*$E134</f>
        <v>27.607034063399997</v>
      </c>
      <c r="Y134" s="52">
        <f>Sales!Y134*$E134</f>
        <v>27.607034063399997</v>
      </c>
      <c r="Z134" s="52">
        <f>Sales!Z134*$E134</f>
        <v>27.607034063399997</v>
      </c>
      <c r="AA134" s="52">
        <f>Sales!AA134*$E134</f>
        <v>27.607034063399997</v>
      </c>
      <c r="AB134" s="52">
        <f>Sales!AB134*$E134</f>
        <v>27.607034063399997</v>
      </c>
      <c r="AC134" s="52">
        <f>Sales!AC134*$E134</f>
        <v>27.607034063399997</v>
      </c>
      <c r="AD134" s="52">
        <f>Sales!AD134*$E134</f>
        <v>27.607034063399997</v>
      </c>
      <c r="AE134" s="52">
        <f>Sales!AE134*$E134</f>
        <v>27.607034063399997</v>
      </c>
      <c r="AF134" s="52">
        <f>Sales!AF134*$E134</f>
        <v>27.607034063399997</v>
      </c>
      <c r="AG134" s="52">
        <f>Sales!AG134*$E134</f>
        <v>27.607034063399997</v>
      </c>
      <c r="AH134" s="52">
        <f>Sales!AH134*$E134</f>
        <v>27.607034063399997</v>
      </c>
      <c r="AI134" s="52">
        <f>Sales!AI134*$E134</f>
        <v>27.607034063399997</v>
      </c>
      <c r="AJ134" s="52">
        <f>Sales!AJ134*$E134</f>
        <v>27.607034063399997</v>
      </c>
      <c r="AK134" s="52">
        <f>Sales!AK134*$E134</f>
        <v>27.607034063399997</v>
      </c>
      <c r="AL134" s="52">
        <f>Sales!AL134*$E134</f>
        <v>27.607034063399997</v>
      </c>
      <c r="AM134" s="52">
        <f>Sales!AM134*$E134</f>
        <v>27.607034063399997</v>
      </c>
      <c r="AN134" s="52">
        <f>Sales!AN134*$E134</f>
        <v>27.607034063399997</v>
      </c>
      <c r="AO134" s="52">
        <f>Sales!AO134*$E134</f>
        <v>27.607034063399997</v>
      </c>
      <c r="AP134" s="52">
        <f>Sales!AP134*$E134</f>
        <v>27.810529292308534</v>
      </c>
      <c r="AQ134" s="52">
        <f>Sales!AQ134*$E134</f>
        <v>27.144167815734164</v>
      </c>
      <c r="AR134" s="52">
        <f>Sales!AR134*$E134</f>
        <v>25.890773173902666</v>
      </c>
      <c r="AS134" s="52">
        <f>Sales!AS134*$E134</f>
        <v>23.676333257194127</v>
      </c>
      <c r="AT134" s="52">
        <f>Sales!AT134*$E134</f>
        <v>22.156350045968502</v>
      </c>
      <c r="AU134" s="100">
        <f>Sales!AU134*$E134</f>
        <v>0</v>
      </c>
      <c r="AV134" s="100">
        <f>Sales!AV134*$E134</f>
        <v>0</v>
      </c>
      <c r="AW134" s="100">
        <f>Sales!AW134*$E134</f>
        <v>0</v>
      </c>
      <c r="AX134" s="100">
        <f>Sales!AX134*$E134</f>
        <v>0</v>
      </c>
      <c r="AY134" s="100">
        <f>Sales!AY134*$E134</f>
        <v>0</v>
      </c>
      <c r="AZ134" s="100">
        <f>Sales!AZ134*$E134</f>
        <v>0</v>
      </c>
      <c r="BA134" s="100">
        <f>Sales!BA134*$E134</f>
        <v>0</v>
      </c>
      <c r="BB134" s="100">
        <f>Sales!BB134*$E134</f>
        <v>0</v>
      </c>
      <c r="BC134" s="100">
        <f>Sales!BC134*$E134</f>
        <v>0</v>
      </c>
      <c r="BD134" s="100">
        <f>Sales!BD134*$E134</f>
        <v>0</v>
      </c>
      <c r="BE134" s="100">
        <f>Sales!BE134*$E134</f>
        <v>0</v>
      </c>
      <c r="BF134" s="100">
        <f>Sales!BF134*$E134</f>
        <v>0</v>
      </c>
      <c r="BG134" s="100">
        <f>Sales!BG134*$E134</f>
        <v>0</v>
      </c>
      <c r="BH134" s="100">
        <f>Sales!BH134*$E134</f>
        <v>0</v>
      </c>
      <c r="BI134" s="100">
        <f>Sales!BI134*$E134</f>
        <v>0</v>
      </c>
      <c r="BJ134" s="100">
        <f>Sales!BJ134*$E134</f>
        <v>0</v>
      </c>
      <c r="BK134" s="100">
        <f>Sales!BK134*$E134</f>
        <v>0</v>
      </c>
      <c r="BL134" s="100">
        <f>Sales!BL134*$E134</f>
        <v>0</v>
      </c>
      <c r="BM134" s="100">
        <f>Sales!BM134*$E134</f>
        <v>0</v>
      </c>
      <c r="BN134" s="100">
        <f>Sales!BN134*$E134</f>
        <v>0</v>
      </c>
      <c r="BO134" s="100">
        <f>Sales!BO134*$E134</f>
        <v>0</v>
      </c>
      <c r="BP134" s="100">
        <f>Sales!BP134*$E134</f>
        <v>0</v>
      </c>
      <c r="BQ134" s="100">
        <f>Sales!BQ134*$E134</f>
        <v>0</v>
      </c>
      <c r="BR134" s="100">
        <f>Sales!BR134*$E134</f>
        <v>0</v>
      </c>
      <c r="BS134" s="100">
        <f>Sales!BS134*$E134</f>
        <v>0</v>
      </c>
      <c r="BT134" s="100">
        <f>Sales!BT134*$E134</f>
        <v>0</v>
      </c>
      <c r="BU134" s="100">
        <f>Sales!BU134*$E134</f>
        <v>0</v>
      </c>
      <c r="BV134" s="100">
        <f>Sales!BV134*$E134</f>
        <v>0</v>
      </c>
      <c r="BW134" s="100">
        <f>Sales!BW134*$E134</f>
        <v>0</v>
      </c>
      <c r="BX134" s="100">
        <f>Sales!BX134*$E134</f>
        <v>0</v>
      </c>
      <c r="BY134" s="100">
        <f>Sales!BY134*$E134</f>
        <v>0</v>
      </c>
      <c r="BZ134" s="100">
        <f>Sales!BZ134*$E134</f>
        <v>0</v>
      </c>
      <c r="CA134" s="100">
        <f>Sales!CA134*$E134</f>
        <v>0</v>
      </c>
      <c r="CB134" s="100">
        <f>Sales!CB134*$E134</f>
        <v>0</v>
      </c>
      <c r="CC134" s="100">
        <f>Sales!CC134*$E134</f>
        <v>0</v>
      </c>
      <c r="CD134" s="100">
        <f>Sales!CD134*$E134</f>
        <v>0</v>
      </c>
      <c r="CE134" s="100">
        <f>Sales!CE134*$E134</f>
        <v>0</v>
      </c>
    </row>
    <row r="135" spans="2:83" x14ac:dyDescent="0.25">
      <c r="B135" s="307"/>
      <c r="C135" s="54" t="s">
        <v>16</v>
      </c>
      <c r="E135" s="228">
        <f>'Life&amp;Use'!P27</f>
        <v>3.1572</v>
      </c>
      <c r="F135" s="64"/>
      <c r="G135" s="229"/>
      <c r="H135" s="229"/>
      <c r="I135" s="211"/>
      <c r="J135" s="211"/>
      <c r="K135" s="211"/>
      <c r="L135" s="211"/>
      <c r="M135" s="211"/>
      <c r="N135" s="211"/>
      <c r="O135" s="211"/>
      <c r="P135" s="211"/>
      <c r="Q135" s="211"/>
      <c r="R135" s="211"/>
      <c r="S135" s="211"/>
      <c r="T135" s="211"/>
      <c r="U135" s="211"/>
      <c r="V135" s="211"/>
      <c r="W135" s="52">
        <f>Sales!W135*$E135</f>
        <v>0</v>
      </c>
      <c r="X135" s="52">
        <f>Sales!X135*$E135</f>
        <v>0</v>
      </c>
      <c r="Y135" s="52">
        <f>Sales!Y135*$E135</f>
        <v>0</v>
      </c>
      <c r="Z135" s="52">
        <f>Sales!Z135*$E135</f>
        <v>0</v>
      </c>
      <c r="AA135" s="52">
        <f>Sales!AA135*$E135</f>
        <v>0</v>
      </c>
      <c r="AB135" s="52">
        <f>Sales!AB135*$E135</f>
        <v>0</v>
      </c>
      <c r="AC135" s="52">
        <f>Sales!AC135*$E135</f>
        <v>0</v>
      </c>
      <c r="AD135" s="52">
        <f>Sales!AD135*$E135</f>
        <v>0</v>
      </c>
      <c r="AE135" s="52">
        <f>Sales!AE135*$E135</f>
        <v>0</v>
      </c>
      <c r="AF135" s="52">
        <f>Sales!AF135*$E135</f>
        <v>0</v>
      </c>
      <c r="AG135" s="52">
        <f>Sales!AG135*$E135</f>
        <v>0</v>
      </c>
      <c r="AH135" s="52">
        <f>Sales!AH135*$E135</f>
        <v>0</v>
      </c>
      <c r="AI135" s="52">
        <f>Sales!AI135*$E135</f>
        <v>0</v>
      </c>
      <c r="AJ135" s="52">
        <f>Sales!AJ135*$E135</f>
        <v>0</v>
      </c>
      <c r="AK135" s="52">
        <f>Sales!AK135*$E135</f>
        <v>0</v>
      </c>
      <c r="AL135" s="52">
        <f>Sales!AL135*$E135</f>
        <v>6.3143999999999982</v>
      </c>
      <c r="AM135" s="52">
        <f>Sales!AM135*$E135</f>
        <v>14.733599999999996</v>
      </c>
      <c r="AN135" s="52">
        <f>Sales!AN135*$E135</f>
        <v>29.467199999999991</v>
      </c>
      <c r="AO135" s="52">
        <f>Sales!AO135*$E135</f>
        <v>37.886399999999988</v>
      </c>
      <c r="AP135" s="52">
        <f>Sales!AP135*$E135</f>
        <v>44.200799999999987</v>
      </c>
      <c r="AQ135" s="52">
        <f>Sales!AQ135*$E135</f>
        <v>44.200799999999987</v>
      </c>
      <c r="AR135" s="52">
        <f>Sales!AR135*$E135</f>
        <v>44.200799999999987</v>
      </c>
      <c r="AS135" s="52">
        <f>Sales!AS135*$E135</f>
        <v>44.200799999999987</v>
      </c>
      <c r="AT135" s="52">
        <f>Sales!AT135*$E135</f>
        <v>42.095999999999997</v>
      </c>
      <c r="AU135" s="100">
        <f>Sales!AU135*$E135</f>
        <v>0</v>
      </c>
      <c r="AV135" s="100">
        <f>Sales!AV135*$E135</f>
        <v>0</v>
      </c>
      <c r="AW135" s="100">
        <f>Sales!AW135*$E135</f>
        <v>0</v>
      </c>
      <c r="AX135" s="100">
        <f>Sales!AX135*$E135</f>
        <v>0</v>
      </c>
      <c r="AY135" s="100">
        <f>Sales!AY135*$E135</f>
        <v>0</v>
      </c>
      <c r="AZ135" s="100">
        <f>Sales!AZ135*$E135</f>
        <v>0</v>
      </c>
      <c r="BA135" s="100">
        <f>Sales!BA135*$E135</f>
        <v>0</v>
      </c>
      <c r="BB135" s="100">
        <f>Sales!BB135*$E135</f>
        <v>0</v>
      </c>
      <c r="BC135" s="100">
        <f>Sales!BC135*$E135</f>
        <v>0</v>
      </c>
      <c r="BD135" s="100">
        <f>Sales!BD135*$E135</f>
        <v>0</v>
      </c>
      <c r="BE135" s="100">
        <f>Sales!BE135*$E135</f>
        <v>0</v>
      </c>
      <c r="BF135" s="100">
        <f>Sales!BF135*$E135</f>
        <v>0</v>
      </c>
      <c r="BG135" s="100">
        <f>Sales!BG135*$E135</f>
        <v>0</v>
      </c>
      <c r="BH135" s="100">
        <f>Sales!BH135*$E135</f>
        <v>0</v>
      </c>
      <c r="BI135" s="100">
        <f>Sales!BI135*$E135</f>
        <v>0</v>
      </c>
      <c r="BJ135" s="100">
        <f>Sales!BJ135*$E135</f>
        <v>0</v>
      </c>
      <c r="BK135" s="100">
        <f>Sales!BK135*$E135</f>
        <v>0</v>
      </c>
      <c r="BL135" s="100">
        <f>Sales!BL135*$E135</f>
        <v>0</v>
      </c>
      <c r="BM135" s="100">
        <f>Sales!BM135*$E135</f>
        <v>0</v>
      </c>
      <c r="BN135" s="100">
        <f>Sales!BN135*$E135</f>
        <v>0</v>
      </c>
      <c r="BO135" s="100">
        <f>Sales!BO135*$E135</f>
        <v>0</v>
      </c>
      <c r="BP135" s="100">
        <f>Sales!BP135*$E135</f>
        <v>0</v>
      </c>
      <c r="BQ135" s="100">
        <f>Sales!BQ135*$E135</f>
        <v>0</v>
      </c>
      <c r="BR135" s="100">
        <f>Sales!BR135*$E135</f>
        <v>0</v>
      </c>
      <c r="BS135" s="100">
        <f>Sales!BS135*$E135</f>
        <v>0</v>
      </c>
      <c r="BT135" s="100">
        <f>Sales!BT135*$E135</f>
        <v>0</v>
      </c>
      <c r="BU135" s="100">
        <f>Sales!BU135*$E135</f>
        <v>0</v>
      </c>
      <c r="BV135" s="100">
        <f>Sales!BV135*$E135</f>
        <v>0</v>
      </c>
      <c r="BW135" s="100">
        <f>Sales!BW135*$E135</f>
        <v>0</v>
      </c>
      <c r="BX135" s="100">
        <f>Sales!BX135*$E135</f>
        <v>0</v>
      </c>
      <c r="BY135" s="100">
        <f>Sales!BY135*$E135</f>
        <v>0</v>
      </c>
      <c r="BZ135" s="100">
        <f>Sales!BZ135*$E135</f>
        <v>0</v>
      </c>
      <c r="CA135" s="100">
        <f>Sales!CA135*$E135</f>
        <v>0</v>
      </c>
      <c r="CB135" s="100">
        <f>Sales!CB135*$E135</f>
        <v>0</v>
      </c>
      <c r="CC135" s="100">
        <f>Sales!CC135*$E135</f>
        <v>0</v>
      </c>
      <c r="CD135" s="100">
        <f>Sales!CD135*$E135</f>
        <v>0</v>
      </c>
      <c r="CE135" s="100">
        <f>Sales!CE135*$E135</f>
        <v>0</v>
      </c>
    </row>
    <row r="136" spans="2:83" ht="24" x14ac:dyDescent="0.25">
      <c r="B136" s="307"/>
      <c r="C136" s="54" t="s">
        <v>17</v>
      </c>
      <c r="E136" s="228">
        <f>'Life&amp;Use'!Q27</f>
        <v>2.1924999999999999</v>
      </c>
      <c r="F136" s="64"/>
      <c r="G136" s="229"/>
      <c r="H136" s="229"/>
      <c r="I136" s="211"/>
      <c r="J136" s="211"/>
      <c r="K136" s="211"/>
      <c r="L136" s="211"/>
      <c r="M136" s="211"/>
      <c r="N136" s="211"/>
      <c r="O136" s="211"/>
      <c r="P136" s="211"/>
      <c r="Q136" s="211"/>
      <c r="R136" s="211"/>
      <c r="S136" s="211"/>
      <c r="T136" s="211"/>
      <c r="U136" s="211"/>
      <c r="V136" s="211"/>
      <c r="W136" s="52">
        <f>Sales!W136*$E136</f>
        <v>0</v>
      </c>
      <c r="X136" s="52">
        <f>Sales!X136*$E136</f>
        <v>0</v>
      </c>
      <c r="Y136" s="52">
        <f>Sales!Y136*$E136</f>
        <v>0</v>
      </c>
      <c r="Z136" s="52">
        <f>Sales!Z136*$E136</f>
        <v>0</v>
      </c>
      <c r="AA136" s="52">
        <f>Sales!AA136*$E136</f>
        <v>0</v>
      </c>
      <c r="AB136" s="52">
        <f>Sales!AB136*$E136</f>
        <v>0</v>
      </c>
      <c r="AC136" s="52">
        <f>Sales!AC136*$E136</f>
        <v>0</v>
      </c>
      <c r="AD136" s="52">
        <f>Sales!AD136*$E136</f>
        <v>0</v>
      </c>
      <c r="AE136" s="52">
        <f>Sales!AE136*$E136</f>
        <v>0</v>
      </c>
      <c r="AF136" s="52">
        <f>Sales!AF136*$E136</f>
        <v>0</v>
      </c>
      <c r="AG136" s="52">
        <f>Sales!AG136*$E136</f>
        <v>0</v>
      </c>
      <c r="AH136" s="52">
        <f>Sales!AH136*$E136</f>
        <v>0</v>
      </c>
      <c r="AI136" s="52">
        <f>Sales!AI136*$E136</f>
        <v>0</v>
      </c>
      <c r="AJ136" s="52">
        <f>Sales!AJ136*$E136</f>
        <v>0</v>
      </c>
      <c r="AK136" s="52">
        <f>Sales!AK136*$E136</f>
        <v>0</v>
      </c>
      <c r="AL136" s="52">
        <f>Sales!AL136*$E136</f>
        <v>0</v>
      </c>
      <c r="AM136" s="52">
        <f>Sales!AM136*$E136</f>
        <v>1.4616666666666662</v>
      </c>
      <c r="AN136" s="52">
        <f>Sales!AN136*$E136</f>
        <v>11.69333333333333</v>
      </c>
      <c r="AO136" s="52">
        <f>Sales!AO136*$E136</f>
        <v>35.518499999999989</v>
      </c>
      <c r="AP136" s="52">
        <f>Sales!AP136*$E136</f>
        <v>61.974666666666657</v>
      </c>
      <c r="AQ136" s="52">
        <f>Sales!AQ136*$E136</f>
        <v>75.421999999999983</v>
      </c>
      <c r="AR136" s="52">
        <f>Sales!AR136*$E136</f>
        <v>85.799833333333311</v>
      </c>
      <c r="AS136" s="52">
        <f>Sales!AS136*$E136</f>
        <v>107.14016666666664</v>
      </c>
      <c r="AT136" s="52">
        <f>Sales!AT136*$E136</f>
        <v>132.71933333333331</v>
      </c>
      <c r="AU136" s="100">
        <f>Sales!AU136*$E136</f>
        <v>0</v>
      </c>
      <c r="AV136" s="100">
        <f>Sales!AV136*$E136</f>
        <v>0</v>
      </c>
      <c r="AW136" s="100">
        <f>Sales!AW136*$E136</f>
        <v>0</v>
      </c>
      <c r="AX136" s="100">
        <f>Sales!AX136*$E136</f>
        <v>0</v>
      </c>
      <c r="AY136" s="100">
        <f>Sales!AY136*$E136</f>
        <v>0</v>
      </c>
      <c r="AZ136" s="100">
        <f>Sales!AZ136*$E136</f>
        <v>0</v>
      </c>
      <c r="BA136" s="100">
        <f>Sales!BA136*$E136</f>
        <v>0</v>
      </c>
      <c r="BB136" s="100">
        <f>Sales!BB136*$E136</f>
        <v>0</v>
      </c>
      <c r="BC136" s="100">
        <f>Sales!BC136*$E136</f>
        <v>0</v>
      </c>
      <c r="BD136" s="100">
        <f>Sales!BD136*$E136</f>
        <v>0</v>
      </c>
      <c r="BE136" s="100">
        <f>Sales!BE136*$E136</f>
        <v>0</v>
      </c>
      <c r="BF136" s="100">
        <f>Sales!BF136*$E136</f>
        <v>0</v>
      </c>
      <c r="BG136" s="100">
        <f>Sales!BG136*$E136</f>
        <v>0</v>
      </c>
      <c r="BH136" s="100">
        <f>Sales!BH136*$E136</f>
        <v>0</v>
      </c>
      <c r="BI136" s="100">
        <f>Sales!BI136*$E136</f>
        <v>0</v>
      </c>
      <c r="BJ136" s="100">
        <f>Sales!BJ136*$E136</f>
        <v>0</v>
      </c>
      <c r="BK136" s="100">
        <f>Sales!BK136*$E136</f>
        <v>0</v>
      </c>
      <c r="BL136" s="100">
        <f>Sales!BL136*$E136</f>
        <v>0</v>
      </c>
      <c r="BM136" s="100">
        <f>Sales!BM136*$E136</f>
        <v>0</v>
      </c>
      <c r="BN136" s="100">
        <f>Sales!BN136*$E136</f>
        <v>0</v>
      </c>
      <c r="BO136" s="100">
        <f>Sales!BO136*$E136</f>
        <v>0</v>
      </c>
      <c r="BP136" s="100">
        <f>Sales!BP136*$E136</f>
        <v>0</v>
      </c>
      <c r="BQ136" s="100">
        <f>Sales!BQ136*$E136</f>
        <v>0</v>
      </c>
      <c r="BR136" s="100">
        <f>Sales!BR136*$E136</f>
        <v>0</v>
      </c>
      <c r="BS136" s="100">
        <f>Sales!BS136*$E136</f>
        <v>0</v>
      </c>
      <c r="BT136" s="100">
        <f>Sales!BT136*$E136</f>
        <v>0</v>
      </c>
      <c r="BU136" s="100">
        <f>Sales!BU136*$E136</f>
        <v>0</v>
      </c>
      <c r="BV136" s="100">
        <f>Sales!BV136*$E136</f>
        <v>0</v>
      </c>
      <c r="BW136" s="100">
        <f>Sales!BW136*$E136</f>
        <v>0</v>
      </c>
      <c r="BX136" s="100">
        <f>Sales!BX136*$E136</f>
        <v>0</v>
      </c>
      <c r="BY136" s="100">
        <f>Sales!BY136*$E136</f>
        <v>0</v>
      </c>
      <c r="BZ136" s="100">
        <f>Sales!BZ136*$E136</f>
        <v>0</v>
      </c>
      <c r="CA136" s="100">
        <f>Sales!CA136*$E136</f>
        <v>0</v>
      </c>
      <c r="CB136" s="100">
        <f>Sales!CB136*$E136</f>
        <v>0</v>
      </c>
      <c r="CC136" s="100">
        <f>Sales!CC136*$E136</f>
        <v>0</v>
      </c>
      <c r="CD136" s="100">
        <f>Sales!CD136*$E136</f>
        <v>0</v>
      </c>
      <c r="CE136" s="100">
        <f>Sales!CE136*$E136</f>
        <v>0</v>
      </c>
    </row>
    <row r="137" spans="2:83" ht="25.2" customHeight="1" x14ac:dyDescent="0.25">
      <c r="B137" s="307"/>
      <c r="C137" s="54" t="s">
        <v>74</v>
      </c>
      <c r="E137" s="228">
        <f>'Life&amp;Use'!R27</f>
        <v>11.839499999999999</v>
      </c>
      <c r="F137" s="64"/>
      <c r="G137" s="229"/>
      <c r="H137" s="229"/>
      <c r="I137" s="211"/>
      <c r="J137" s="211"/>
      <c r="K137" s="211"/>
      <c r="L137" s="211"/>
      <c r="M137" s="211"/>
      <c r="N137" s="211"/>
      <c r="O137" s="211"/>
      <c r="P137" s="211"/>
      <c r="Q137" s="211"/>
      <c r="R137" s="211"/>
      <c r="S137" s="211"/>
      <c r="T137" s="211"/>
      <c r="U137" s="211"/>
      <c r="V137" s="211"/>
      <c r="W137" s="52">
        <f>Sales!W137*$E137</f>
        <v>0</v>
      </c>
      <c r="X137" s="52">
        <f>Sales!X137*$E137</f>
        <v>0</v>
      </c>
      <c r="Y137" s="52">
        <f>Sales!Y137*$E137</f>
        <v>0.16648503652178998</v>
      </c>
      <c r="Z137" s="52">
        <f>Sales!Z137*$E137</f>
        <v>1.2674783057446268</v>
      </c>
      <c r="AA137" s="52">
        <f>Sales!AA137*$E137</f>
        <v>4.498007180601828</v>
      </c>
      <c r="AB137" s="52">
        <f>Sales!AB137*$E137</f>
        <v>10.979126789556563</v>
      </c>
      <c r="AC137" s="52">
        <f>Sales!AC137*$E137</f>
        <v>20.660868451039711</v>
      </c>
      <c r="AD137" s="52">
        <f>Sales!AD137*$E137</f>
        <v>32.775858877134645</v>
      </c>
      <c r="AE137" s="52">
        <f>Sales!AE137*$E137</f>
        <v>46.498265167168697</v>
      </c>
      <c r="AF137" s="52">
        <f>Sales!AF137*$E137</f>
        <v>61.310280059821075</v>
      </c>
      <c r="AG137" s="52">
        <f>Sales!AG137*$E137</f>
        <v>76.804992956947544</v>
      </c>
      <c r="AH137" s="52">
        <f>Sales!AH137*$E137</f>
        <v>92.560690104732203</v>
      </c>
      <c r="AI137" s="52">
        <f>Sales!AI137*$E137</f>
        <v>108.41711776038208</v>
      </c>
      <c r="AJ137" s="52">
        <f>Sales!AJ137*$E137</f>
        <v>124.57011036050685</v>
      </c>
      <c r="AK137" s="52">
        <f>Sales!AK137*$E137</f>
        <v>141.95738642447955</v>
      </c>
      <c r="AL137" s="52">
        <f>Sales!AL137*$E137</f>
        <v>164.07214136228561</v>
      </c>
      <c r="AM137" s="52">
        <f>Sales!AM137*$E137</f>
        <v>195.14954736752816</v>
      </c>
      <c r="AN137" s="52">
        <f>Sales!AN137*$E137</f>
        <v>238.25044764997062</v>
      </c>
      <c r="AO137" s="52">
        <f>Sales!AO137*$E137</f>
        <v>289.28208888692001</v>
      </c>
      <c r="AP137" s="52">
        <f>Sales!AP137*$E137</f>
        <v>340.76342603728312</v>
      </c>
      <c r="AQ137" s="52">
        <f>Sales!AQ137*$E137</f>
        <v>383.08875476532972</v>
      </c>
      <c r="AR137" s="52">
        <f>Sales!AR137*$E137</f>
        <v>407.4303942693233</v>
      </c>
      <c r="AS137" s="52">
        <f>Sales!AS137*$E137</f>
        <v>411.17111960685884</v>
      </c>
      <c r="AT137" s="52">
        <f>Sales!AT137*$E137</f>
        <v>374.84090644910168</v>
      </c>
      <c r="AU137" s="100">
        <f>Sales!AU137*$E137</f>
        <v>0</v>
      </c>
      <c r="AV137" s="100">
        <f>Sales!AV137*$E137</f>
        <v>0</v>
      </c>
      <c r="AW137" s="100">
        <f>Sales!AW137*$E137</f>
        <v>0</v>
      </c>
      <c r="AX137" s="100">
        <f>Sales!AX137*$E137</f>
        <v>0</v>
      </c>
      <c r="AY137" s="100">
        <f>Sales!AY137*$E137</f>
        <v>0</v>
      </c>
      <c r="AZ137" s="100">
        <f>Sales!AZ137*$E137</f>
        <v>0</v>
      </c>
      <c r="BA137" s="100">
        <f>Sales!BA137*$E137</f>
        <v>0</v>
      </c>
      <c r="BB137" s="100">
        <f>Sales!BB137*$E137</f>
        <v>0</v>
      </c>
      <c r="BC137" s="100">
        <f>Sales!BC137*$E137</f>
        <v>0</v>
      </c>
      <c r="BD137" s="100">
        <f>Sales!BD137*$E137</f>
        <v>0</v>
      </c>
      <c r="BE137" s="100">
        <f>Sales!BE137*$E137</f>
        <v>0</v>
      </c>
      <c r="BF137" s="100">
        <f>Sales!BF137*$E137</f>
        <v>0</v>
      </c>
      <c r="BG137" s="100">
        <f>Sales!BG137*$E137</f>
        <v>0</v>
      </c>
      <c r="BH137" s="100">
        <f>Sales!BH137*$E137</f>
        <v>0</v>
      </c>
      <c r="BI137" s="100">
        <f>Sales!BI137*$E137</f>
        <v>0</v>
      </c>
      <c r="BJ137" s="100">
        <f>Sales!BJ137*$E137</f>
        <v>0</v>
      </c>
      <c r="BK137" s="100">
        <f>Sales!BK137*$E137</f>
        <v>0</v>
      </c>
      <c r="BL137" s="100">
        <f>Sales!BL137*$E137</f>
        <v>0</v>
      </c>
      <c r="BM137" s="100">
        <f>Sales!BM137*$E137</f>
        <v>0</v>
      </c>
      <c r="BN137" s="100">
        <f>Sales!BN137*$E137</f>
        <v>0</v>
      </c>
      <c r="BO137" s="100">
        <f>Sales!BO137*$E137</f>
        <v>0</v>
      </c>
      <c r="BP137" s="100">
        <f>Sales!BP137*$E137</f>
        <v>0</v>
      </c>
      <c r="BQ137" s="100">
        <f>Sales!BQ137*$E137</f>
        <v>0</v>
      </c>
      <c r="BR137" s="100">
        <f>Sales!BR137*$E137</f>
        <v>0</v>
      </c>
      <c r="BS137" s="100">
        <f>Sales!BS137*$E137</f>
        <v>0</v>
      </c>
      <c r="BT137" s="100">
        <f>Sales!BT137*$E137</f>
        <v>0</v>
      </c>
      <c r="BU137" s="100">
        <f>Sales!BU137*$E137</f>
        <v>0</v>
      </c>
      <c r="BV137" s="100">
        <f>Sales!BV137*$E137</f>
        <v>0</v>
      </c>
      <c r="BW137" s="100">
        <f>Sales!BW137*$E137</f>
        <v>0</v>
      </c>
      <c r="BX137" s="100">
        <f>Sales!BX137*$E137</f>
        <v>0</v>
      </c>
      <c r="BY137" s="100">
        <f>Sales!BY137*$E137</f>
        <v>0</v>
      </c>
      <c r="BZ137" s="100">
        <f>Sales!BZ137*$E137</f>
        <v>0</v>
      </c>
      <c r="CA137" s="100">
        <f>Sales!CA137*$E137</f>
        <v>0</v>
      </c>
      <c r="CB137" s="100">
        <f>Sales!CB137*$E137</f>
        <v>0</v>
      </c>
      <c r="CC137" s="100">
        <f>Sales!CC137*$E137</f>
        <v>0</v>
      </c>
      <c r="CD137" s="100">
        <f>Sales!CD137*$E137</f>
        <v>0</v>
      </c>
      <c r="CE137" s="100">
        <f>Sales!CE137*$E137</f>
        <v>0</v>
      </c>
    </row>
    <row r="138" spans="2:83" x14ac:dyDescent="0.25">
      <c r="B138" s="307"/>
      <c r="C138" s="3" t="s">
        <v>77</v>
      </c>
      <c r="E138" s="228"/>
      <c r="F138" s="64"/>
      <c r="G138" s="64"/>
      <c r="H138" s="64"/>
      <c r="I138" s="20"/>
      <c r="J138" s="20"/>
      <c r="K138" s="20"/>
      <c r="L138" s="20"/>
      <c r="M138" s="20"/>
      <c r="N138" s="20"/>
      <c r="O138" s="20"/>
      <c r="P138" s="20"/>
      <c r="Q138" s="20"/>
      <c r="R138" s="20"/>
      <c r="S138" s="20"/>
      <c r="T138" s="20"/>
      <c r="U138" s="20"/>
      <c r="V138" s="20"/>
      <c r="W138" s="6">
        <f t="shared" ref="W138" si="50">SUM(W132:W137)</f>
        <v>48.330563642315632</v>
      </c>
      <c r="X138" s="6">
        <f t="shared" ref="X138:CE138" si="51">SUM(X132:X137)</f>
        <v>60.266870974399282</v>
      </c>
      <c r="Y138" s="6">
        <f t="shared" si="51"/>
        <v>75.561719992411341</v>
      </c>
      <c r="Z138" s="6">
        <f t="shared" si="51"/>
        <v>93.625428118835899</v>
      </c>
      <c r="AA138" s="6">
        <f t="shared" si="51"/>
        <v>105.12016026186184</v>
      </c>
      <c r="AB138" s="6">
        <f t="shared" si="51"/>
        <v>119.9312120089504</v>
      </c>
      <c r="AC138" s="6">
        <f t="shared" si="51"/>
        <v>134.49604008272507</v>
      </c>
      <c r="AD138" s="6">
        <f t="shared" si="51"/>
        <v>151.54032788086536</v>
      </c>
      <c r="AE138" s="6">
        <f t="shared" si="51"/>
        <v>170.22237766173438</v>
      </c>
      <c r="AF138" s="6">
        <f t="shared" si="51"/>
        <v>190.00641085129226</v>
      </c>
      <c r="AG138" s="6">
        <f t="shared" si="51"/>
        <v>210.47699273071186</v>
      </c>
      <c r="AH138" s="6">
        <f t="shared" si="51"/>
        <v>231.22054953266635</v>
      </c>
      <c r="AI138" s="6">
        <f t="shared" si="51"/>
        <v>252.03617561632728</v>
      </c>
      <c r="AJ138" s="6">
        <f t="shared" si="51"/>
        <v>272.99943141034976</v>
      </c>
      <c r="AK138" s="6">
        <f t="shared" si="51"/>
        <v>294.92380005567537</v>
      </c>
      <c r="AL138" s="6">
        <f t="shared" si="51"/>
        <v>327.42939727932344</v>
      </c>
      <c r="AM138" s="6">
        <f t="shared" si="51"/>
        <v>366.63360436851679</v>
      </c>
      <c r="AN138" s="6">
        <f t="shared" si="51"/>
        <v>430.65395570044871</v>
      </c>
      <c r="AO138" s="6">
        <f t="shared" si="51"/>
        <v>509.72285466162248</v>
      </c>
      <c r="AP138" s="6">
        <f t="shared" si="51"/>
        <v>592.80867616070452</v>
      </c>
      <c r="AQ138" s="6">
        <f t="shared" si="51"/>
        <v>647.79084261696107</v>
      </c>
      <c r="AR138" s="6">
        <f t="shared" si="51"/>
        <v>679.77302141222435</v>
      </c>
      <c r="AS138" s="6">
        <f t="shared" si="51"/>
        <v>704.17355871226528</v>
      </c>
      <c r="AT138" s="6">
        <f t="shared" si="51"/>
        <v>695.25703489409591</v>
      </c>
      <c r="AU138" s="26">
        <f t="shared" si="51"/>
        <v>0</v>
      </c>
      <c r="AV138" s="26">
        <f t="shared" si="51"/>
        <v>0</v>
      </c>
      <c r="AW138" s="26">
        <f t="shared" si="51"/>
        <v>0</v>
      </c>
      <c r="AX138" s="26">
        <f t="shared" si="51"/>
        <v>0</v>
      </c>
      <c r="AY138" s="26">
        <f t="shared" si="51"/>
        <v>0</v>
      </c>
      <c r="AZ138" s="26">
        <f t="shared" si="51"/>
        <v>0</v>
      </c>
      <c r="BA138" s="26">
        <f t="shared" si="51"/>
        <v>0</v>
      </c>
      <c r="BB138" s="26">
        <f t="shared" si="51"/>
        <v>0</v>
      </c>
      <c r="BC138" s="26">
        <f t="shared" si="51"/>
        <v>0</v>
      </c>
      <c r="BD138" s="26">
        <f t="shared" si="51"/>
        <v>0</v>
      </c>
      <c r="BE138" s="26">
        <f t="shared" si="51"/>
        <v>0</v>
      </c>
      <c r="BF138" s="26">
        <f t="shared" si="51"/>
        <v>0</v>
      </c>
      <c r="BG138" s="26">
        <f t="shared" si="51"/>
        <v>0</v>
      </c>
      <c r="BH138" s="26">
        <f t="shared" si="51"/>
        <v>0</v>
      </c>
      <c r="BI138" s="26">
        <f t="shared" si="51"/>
        <v>0</v>
      </c>
      <c r="BJ138" s="26">
        <f t="shared" si="51"/>
        <v>0</v>
      </c>
      <c r="BK138" s="26">
        <f t="shared" si="51"/>
        <v>0</v>
      </c>
      <c r="BL138" s="26">
        <f t="shared" si="51"/>
        <v>0</v>
      </c>
      <c r="BM138" s="26">
        <f t="shared" si="51"/>
        <v>0</v>
      </c>
      <c r="BN138" s="26">
        <f t="shared" si="51"/>
        <v>0</v>
      </c>
      <c r="BO138" s="26">
        <f t="shared" si="51"/>
        <v>0</v>
      </c>
      <c r="BP138" s="26">
        <f t="shared" si="51"/>
        <v>0</v>
      </c>
      <c r="BQ138" s="26">
        <f t="shared" si="51"/>
        <v>0</v>
      </c>
      <c r="BR138" s="26">
        <f t="shared" si="51"/>
        <v>0</v>
      </c>
      <c r="BS138" s="26">
        <f t="shared" si="51"/>
        <v>0</v>
      </c>
      <c r="BT138" s="26">
        <f t="shared" si="51"/>
        <v>0</v>
      </c>
      <c r="BU138" s="26">
        <f t="shared" si="51"/>
        <v>0</v>
      </c>
      <c r="BV138" s="26">
        <f t="shared" si="51"/>
        <v>0</v>
      </c>
      <c r="BW138" s="26">
        <f t="shared" si="51"/>
        <v>0</v>
      </c>
      <c r="BX138" s="26">
        <f t="shared" si="51"/>
        <v>0</v>
      </c>
      <c r="BY138" s="26">
        <f t="shared" si="51"/>
        <v>0</v>
      </c>
      <c r="BZ138" s="26">
        <f t="shared" si="51"/>
        <v>0</v>
      </c>
      <c r="CA138" s="26">
        <f t="shared" si="51"/>
        <v>0</v>
      </c>
      <c r="CB138" s="26">
        <f t="shared" si="51"/>
        <v>0</v>
      </c>
      <c r="CC138" s="26">
        <f t="shared" si="51"/>
        <v>0</v>
      </c>
      <c r="CD138" s="26">
        <f t="shared" si="51"/>
        <v>0</v>
      </c>
      <c r="CE138" s="26">
        <f t="shared" si="51"/>
        <v>0</v>
      </c>
    </row>
    <row r="139" spans="2:83" x14ac:dyDescent="0.25">
      <c r="B139" s="307" t="s">
        <v>3</v>
      </c>
      <c r="C139" s="54" t="s">
        <v>19</v>
      </c>
      <c r="E139" s="228">
        <f>'Life&amp;Use'!T27</f>
        <v>1.1401000000000001</v>
      </c>
      <c r="F139" s="64"/>
      <c r="G139" s="229"/>
      <c r="H139" s="229"/>
      <c r="I139" s="211"/>
      <c r="J139" s="211"/>
      <c r="K139" s="211"/>
      <c r="L139" s="211"/>
      <c r="M139" s="211"/>
      <c r="N139" s="211"/>
      <c r="O139" s="211"/>
      <c r="P139" s="211"/>
      <c r="Q139" s="211"/>
      <c r="R139" s="211"/>
      <c r="S139" s="211"/>
      <c r="T139" s="211"/>
      <c r="U139" s="211"/>
      <c r="V139" s="211"/>
      <c r="W139" s="52">
        <f>Sales!W139*$E139</f>
        <v>39.471533927723584</v>
      </c>
      <c r="X139" s="52">
        <f>Sales!X139*$E139</f>
        <v>39.310124864067923</v>
      </c>
      <c r="Y139" s="52">
        <f>Sales!Y139*$E139</f>
        <v>38.902502279111509</v>
      </c>
      <c r="Z139" s="52">
        <f>Sales!Z139*$E139</f>
        <v>38.356590007880193</v>
      </c>
      <c r="AA139" s="52">
        <f>Sales!AA139*$E139</f>
        <v>37.724671271872118</v>
      </c>
      <c r="AB139" s="52">
        <f>Sales!AB139*$E139</f>
        <v>37.173851969839312</v>
      </c>
      <c r="AC139" s="52">
        <f>Sales!AC139*$E139</f>
        <v>36.781580314828609</v>
      </c>
      <c r="AD139" s="52">
        <f>Sales!AD139*$E139</f>
        <v>36.465083948814872</v>
      </c>
      <c r="AE139" s="52">
        <f>Sales!AE139*$E139</f>
        <v>36.137334696245794</v>
      </c>
      <c r="AF139" s="52">
        <f>Sales!AF139*$E139</f>
        <v>35.776246933182676</v>
      </c>
      <c r="AG139" s="52">
        <f>Sales!AG139*$E139</f>
        <v>35.360524700092185</v>
      </c>
      <c r="AH139" s="52">
        <f>Sales!AH139*$E139</f>
        <v>34.893263193392222</v>
      </c>
      <c r="AI139" s="52">
        <f>Sales!AI139*$E139</f>
        <v>34.398179575048964</v>
      </c>
      <c r="AJ139" s="52">
        <f>Sales!AJ139*$E139</f>
        <v>33.898201342623246</v>
      </c>
      <c r="AK139" s="52">
        <f>Sales!AK139*$E139</f>
        <v>33.393328496115075</v>
      </c>
      <c r="AL139" s="52">
        <f>Sales!AL139*$E139</f>
        <v>32.862834497526613</v>
      </c>
      <c r="AM139" s="52">
        <f>Sales!AM139*$E139</f>
        <v>31.992818517649809</v>
      </c>
      <c r="AN139" s="52">
        <f>Sales!AN139*$E139</f>
        <v>30.463613254695876</v>
      </c>
      <c r="AO139" s="52">
        <f>Sales!AO139*$E139</f>
        <v>26.311272425020761</v>
      </c>
      <c r="AP139" s="52">
        <f>Sales!AP139*$E139</f>
        <v>21.396697143576716</v>
      </c>
      <c r="AQ139" s="52">
        <f>Sales!AQ139*$E139</f>
        <v>16.525089914146665</v>
      </c>
      <c r="AR139" s="52">
        <f>Sales!AR139*$E139</f>
        <v>13.927687035849337</v>
      </c>
      <c r="AS139" s="52">
        <f>Sales!AS139*$E139</f>
        <v>12.380958285789337</v>
      </c>
      <c r="AT139" s="52">
        <f>Sales!AT139*$E139</f>
        <v>8.2000732536560026</v>
      </c>
      <c r="AU139" s="100">
        <f>Sales!AU139*$E139</f>
        <v>0</v>
      </c>
      <c r="AV139" s="100">
        <f>Sales!AV139*$E139</f>
        <v>0</v>
      </c>
      <c r="AW139" s="100">
        <f>Sales!AW139*$E139</f>
        <v>0</v>
      </c>
      <c r="AX139" s="100">
        <f>Sales!AX139*$E139</f>
        <v>0</v>
      </c>
      <c r="AY139" s="100">
        <f>Sales!AY139*$E139</f>
        <v>0</v>
      </c>
      <c r="AZ139" s="100">
        <f>Sales!AZ139*$E139</f>
        <v>0</v>
      </c>
      <c r="BA139" s="100">
        <f>Sales!BA139*$E139</f>
        <v>0</v>
      </c>
      <c r="BB139" s="100">
        <f>Sales!BB139*$E139</f>
        <v>0</v>
      </c>
      <c r="BC139" s="100">
        <f>Sales!BC139*$E139</f>
        <v>0</v>
      </c>
      <c r="BD139" s="100">
        <f>Sales!BD139*$E139</f>
        <v>0</v>
      </c>
      <c r="BE139" s="100">
        <f>Sales!BE139*$E139</f>
        <v>0</v>
      </c>
      <c r="BF139" s="100">
        <f>Sales!BF139*$E139</f>
        <v>0</v>
      </c>
      <c r="BG139" s="100">
        <f>Sales!BG139*$E139</f>
        <v>0</v>
      </c>
      <c r="BH139" s="100">
        <f>Sales!BH139*$E139</f>
        <v>0</v>
      </c>
      <c r="BI139" s="100">
        <f>Sales!BI139*$E139</f>
        <v>0</v>
      </c>
      <c r="BJ139" s="100">
        <f>Sales!BJ139*$E139</f>
        <v>0</v>
      </c>
      <c r="BK139" s="100">
        <f>Sales!BK139*$E139</f>
        <v>0</v>
      </c>
      <c r="BL139" s="100">
        <f>Sales!BL139*$E139</f>
        <v>0</v>
      </c>
      <c r="BM139" s="100">
        <f>Sales!BM139*$E139</f>
        <v>0</v>
      </c>
      <c r="BN139" s="100">
        <f>Sales!BN139*$E139</f>
        <v>0</v>
      </c>
      <c r="BO139" s="100">
        <f>Sales!BO139*$E139</f>
        <v>0</v>
      </c>
      <c r="BP139" s="100">
        <f>Sales!BP139*$E139</f>
        <v>0</v>
      </c>
      <c r="BQ139" s="100">
        <f>Sales!BQ139*$E139</f>
        <v>0</v>
      </c>
      <c r="BR139" s="100">
        <f>Sales!BR139*$E139</f>
        <v>0</v>
      </c>
      <c r="BS139" s="100">
        <f>Sales!BS139*$E139</f>
        <v>0</v>
      </c>
      <c r="BT139" s="100">
        <f>Sales!BT139*$E139</f>
        <v>0</v>
      </c>
      <c r="BU139" s="100">
        <f>Sales!BU139*$E139</f>
        <v>0</v>
      </c>
      <c r="BV139" s="100">
        <f>Sales!BV139*$E139</f>
        <v>0</v>
      </c>
      <c r="BW139" s="100">
        <f>Sales!BW139*$E139</f>
        <v>0</v>
      </c>
      <c r="BX139" s="100">
        <f>Sales!BX139*$E139</f>
        <v>0</v>
      </c>
      <c r="BY139" s="100">
        <f>Sales!BY139*$E139</f>
        <v>0</v>
      </c>
      <c r="BZ139" s="100">
        <f>Sales!BZ139*$E139</f>
        <v>0</v>
      </c>
      <c r="CA139" s="100">
        <f>Sales!CA139*$E139</f>
        <v>0</v>
      </c>
      <c r="CB139" s="100">
        <f>Sales!CB139*$E139</f>
        <v>0</v>
      </c>
      <c r="CC139" s="100">
        <f>Sales!CC139*$E139</f>
        <v>0</v>
      </c>
      <c r="CD139" s="100">
        <f>Sales!CD139*$E139</f>
        <v>0</v>
      </c>
      <c r="CE139" s="100">
        <f>Sales!CE139*$E139</f>
        <v>0</v>
      </c>
    </row>
    <row r="140" spans="2:83" ht="24" x14ac:dyDescent="0.25">
      <c r="B140" s="307"/>
      <c r="C140" s="54" t="s">
        <v>20</v>
      </c>
      <c r="E140" s="228">
        <f>'Life&amp;Use'!U27</f>
        <v>0.7016</v>
      </c>
      <c r="F140" s="64"/>
      <c r="G140" s="229"/>
      <c r="H140" s="229"/>
      <c r="I140" s="211"/>
      <c r="J140" s="211"/>
      <c r="K140" s="211"/>
      <c r="L140" s="211"/>
      <c r="M140" s="211"/>
      <c r="N140" s="211"/>
      <c r="O140" s="211"/>
      <c r="P140" s="211"/>
      <c r="Q140" s="211"/>
      <c r="R140" s="211"/>
      <c r="S140" s="211"/>
      <c r="T140" s="211"/>
      <c r="U140" s="211"/>
      <c r="V140" s="211"/>
      <c r="W140" s="52">
        <f>Sales!W140*$E140</f>
        <v>212.50684444444443</v>
      </c>
      <c r="X140" s="52">
        <f>Sales!X140*$E140</f>
        <v>211.19831972321379</v>
      </c>
      <c r="Y140" s="52">
        <f>Sales!Y140*$E140</f>
        <v>209.88979500198295</v>
      </c>
      <c r="Z140" s="52">
        <f>Sales!Z140*$E140</f>
        <v>208.58127028075208</v>
      </c>
      <c r="AA140" s="52">
        <f>Sales!AA140*$E140</f>
        <v>207.27274555952121</v>
      </c>
      <c r="AB140" s="52">
        <f>Sales!AB140*$E140</f>
        <v>205.96422083829034</v>
      </c>
      <c r="AC140" s="52">
        <f>Sales!AC140*$E140</f>
        <v>204.65569611705945</v>
      </c>
      <c r="AD140" s="52">
        <f>Sales!AD140*$E140</f>
        <v>203.34717139582861</v>
      </c>
      <c r="AE140" s="52">
        <f>Sales!AE140*$E140</f>
        <v>202.03864667459774</v>
      </c>
      <c r="AF140" s="52">
        <f>Sales!AF140*$E140</f>
        <v>200.73012195336688</v>
      </c>
      <c r="AG140" s="52">
        <f>Sales!AG140*$E140</f>
        <v>199.42159723213601</v>
      </c>
      <c r="AH140" s="52">
        <f>Sales!AH140*$E140</f>
        <v>198.11307251090511</v>
      </c>
      <c r="AI140" s="52">
        <f>Sales!AI140*$E140</f>
        <v>196.8045477896743</v>
      </c>
      <c r="AJ140" s="52">
        <f>Sales!AJ140*$E140</f>
        <v>195.49602306844341</v>
      </c>
      <c r="AK140" s="52">
        <f>Sales!AK140*$E140</f>
        <v>194.18749834721254</v>
      </c>
      <c r="AL140" s="52">
        <f>Sales!AL140*$E140</f>
        <v>192.87897362598167</v>
      </c>
      <c r="AM140" s="52">
        <f>Sales!AM140*$E140</f>
        <v>191.57044890475083</v>
      </c>
      <c r="AN140" s="52">
        <f>Sales!AN140*$E140</f>
        <v>190.26192418351997</v>
      </c>
      <c r="AO140" s="52">
        <f>Sales!AO140*$E140</f>
        <v>164.7932392172271</v>
      </c>
      <c r="AP140" s="52">
        <f>Sales!AP140*$E140</f>
        <v>122.69723921722664</v>
      </c>
      <c r="AQ140" s="52">
        <f>Sales!AQ140*$E140</f>
        <v>87.617239217226654</v>
      </c>
      <c r="AR140" s="52">
        <f>Sales!AR140*$E140</f>
        <v>56.127999999999993</v>
      </c>
      <c r="AS140" s="52">
        <f>Sales!AS140*$E140</f>
        <v>34.378399999999992</v>
      </c>
      <c r="AT140" s="52">
        <f>Sales!AT140*$E140</f>
        <v>17.306133333333328</v>
      </c>
      <c r="AU140" s="100">
        <f>Sales!AU140*$E140</f>
        <v>0</v>
      </c>
      <c r="AV140" s="100">
        <f>Sales!AV140*$E140</f>
        <v>0</v>
      </c>
      <c r="AW140" s="100">
        <f>Sales!AW140*$E140</f>
        <v>0</v>
      </c>
      <c r="AX140" s="100">
        <f>Sales!AX140*$E140</f>
        <v>0</v>
      </c>
      <c r="AY140" s="100">
        <f>Sales!AY140*$E140</f>
        <v>0</v>
      </c>
      <c r="AZ140" s="100">
        <f>Sales!AZ140*$E140</f>
        <v>0</v>
      </c>
      <c r="BA140" s="100">
        <f>Sales!BA140*$E140</f>
        <v>0</v>
      </c>
      <c r="BB140" s="100">
        <f>Sales!BB140*$E140</f>
        <v>0</v>
      </c>
      <c r="BC140" s="100">
        <f>Sales!BC140*$E140</f>
        <v>0</v>
      </c>
      <c r="BD140" s="100">
        <f>Sales!BD140*$E140</f>
        <v>0</v>
      </c>
      <c r="BE140" s="100">
        <f>Sales!BE140*$E140</f>
        <v>0</v>
      </c>
      <c r="BF140" s="100">
        <f>Sales!BF140*$E140</f>
        <v>0</v>
      </c>
      <c r="BG140" s="100">
        <f>Sales!BG140*$E140</f>
        <v>0</v>
      </c>
      <c r="BH140" s="100">
        <f>Sales!BH140*$E140</f>
        <v>0</v>
      </c>
      <c r="BI140" s="100">
        <f>Sales!BI140*$E140</f>
        <v>0</v>
      </c>
      <c r="BJ140" s="100">
        <f>Sales!BJ140*$E140</f>
        <v>0</v>
      </c>
      <c r="BK140" s="100">
        <f>Sales!BK140*$E140</f>
        <v>0</v>
      </c>
      <c r="BL140" s="100">
        <f>Sales!BL140*$E140</f>
        <v>0</v>
      </c>
      <c r="BM140" s="100">
        <f>Sales!BM140*$E140</f>
        <v>0</v>
      </c>
      <c r="BN140" s="100">
        <f>Sales!BN140*$E140</f>
        <v>0</v>
      </c>
      <c r="BO140" s="100">
        <f>Sales!BO140*$E140</f>
        <v>0</v>
      </c>
      <c r="BP140" s="100">
        <f>Sales!BP140*$E140</f>
        <v>0</v>
      </c>
      <c r="BQ140" s="100">
        <f>Sales!BQ140*$E140</f>
        <v>0</v>
      </c>
      <c r="BR140" s="100">
        <f>Sales!BR140*$E140</f>
        <v>0</v>
      </c>
      <c r="BS140" s="100">
        <f>Sales!BS140*$E140</f>
        <v>0</v>
      </c>
      <c r="BT140" s="100">
        <f>Sales!BT140*$E140</f>
        <v>0</v>
      </c>
      <c r="BU140" s="100">
        <f>Sales!BU140*$E140</f>
        <v>0</v>
      </c>
      <c r="BV140" s="100">
        <f>Sales!BV140*$E140</f>
        <v>0</v>
      </c>
      <c r="BW140" s="100">
        <f>Sales!BW140*$E140</f>
        <v>0</v>
      </c>
      <c r="BX140" s="100">
        <f>Sales!BX140*$E140</f>
        <v>0</v>
      </c>
      <c r="BY140" s="100">
        <f>Sales!BY140*$E140</f>
        <v>0</v>
      </c>
      <c r="BZ140" s="100">
        <f>Sales!BZ140*$E140</f>
        <v>0</v>
      </c>
      <c r="CA140" s="100">
        <f>Sales!CA140*$E140</f>
        <v>0</v>
      </c>
      <c r="CB140" s="100">
        <f>Sales!CB140*$E140</f>
        <v>0</v>
      </c>
      <c r="CC140" s="100">
        <f>Sales!CC140*$E140</f>
        <v>0</v>
      </c>
      <c r="CD140" s="100">
        <f>Sales!CD140*$E140</f>
        <v>0</v>
      </c>
      <c r="CE140" s="100">
        <f>Sales!CE140*$E140</f>
        <v>0</v>
      </c>
    </row>
    <row r="141" spans="2:83" x14ac:dyDescent="0.25">
      <c r="B141" s="307"/>
      <c r="C141" s="3" t="s">
        <v>78</v>
      </c>
      <c r="E141" s="228"/>
      <c r="F141" s="64"/>
      <c r="G141" s="229"/>
      <c r="H141" s="229"/>
      <c r="I141" s="20"/>
      <c r="J141" s="20"/>
      <c r="K141" s="20"/>
      <c r="L141" s="20"/>
      <c r="M141" s="20"/>
      <c r="N141" s="20"/>
      <c r="O141" s="20"/>
      <c r="P141" s="20"/>
      <c r="Q141" s="20"/>
      <c r="R141" s="20"/>
      <c r="S141" s="20"/>
      <c r="T141" s="20"/>
      <c r="U141" s="20"/>
      <c r="V141" s="20"/>
      <c r="W141" s="6">
        <f>SUM(W139:W140)</f>
        <v>251.97837837216801</v>
      </c>
      <c r="X141" s="6">
        <f t="shared" ref="X141:CE141" si="52">SUM(X139:X140)</f>
        <v>250.5084445872817</v>
      </c>
      <c r="Y141" s="6">
        <f t="shared" si="52"/>
        <v>248.79229728109445</v>
      </c>
      <c r="Z141" s="6">
        <f t="shared" si="52"/>
        <v>246.93786028863227</v>
      </c>
      <c r="AA141" s="6">
        <f t="shared" si="52"/>
        <v>244.99741683139334</v>
      </c>
      <c r="AB141" s="6">
        <f t="shared" si="52"/>
        <v>243.13807280812966</v>
      </c>
      <c r="AC141" s="6">
        <f t="shared" si="52"/>
        <v>241.43727643188805</v>
      </c>
      <c r="AD141" s="6">
        <f t="shared" si="52"/>
        <v>239.81225534464349</v>
      </c>
      <c r="AE141" s="6">
        <f t="shared" si="52"/>
        <v>238.17598137084354</v>
      </c>
      <c r="AF141" s="6">
        <f t="shared" si="52"/>
        <v>236.50636888654955</v>
      </c>
      <c r="AG141" s="6">
        <f t="shared" si="52"/>
        <v>234.78212193222819</v>
      </c>
      <c r="AH141" s="6">
        <f t="shared" si="52"/>
        <v>233.00633570429733</v>
      </c>
      <c r="AI141" s="6">
        <f t="shared" si="52"/>
        <v>231.20272736472327</v>
      </c>
      <c r="AJ141" s="6">
        <f t="shared" si="52"/>
        <v>229.39422441106666</v>
      </c>
      <c r="AK141" s="6">
        <f t="shared" si="52"/>
        <v>227.5808268433276</v>
      </c>
      <c r="AL141" s="6">
        <f t="shared" si="52"/>
        <v>225.74180812350829</v>
      </c>
      <c r="AM141" s="6">
        <f t="shared" si="52"/>
        <v>223.56326742240066</v>
      </c>
      <c r="AN141" s="6">
        <f t="shared" si="52"/>
        <v>220.72553743821584</v>
      </c>
      <c r="AO141" s="6">
        <f t="shared" si="52"/>
        <v>191.10451164224787</v>
      </c>
      <c r="AP141" s="6">
        <f t="shared" si="52"/>
        <v>144.09393636080335</v>
      </c>
      <c r="AQ141" s="6">
        <f t="shared" si="52"/>
        <v>104.14232913137332</v>
      </c>
      <c r="AR141" s="6">
        <f t="shared" si="52"/>
        <v>70.055687035849331</v>
      </c>
      <c r="AS141" s="6">
        <f t="shared" si="52"/>
        <v>46.759358285789332</v>
      </c>
      <c r="AT141" s="6">
        <f t="shared" si="52"/>
        <v>25.506206586989329</v>
      </c>
      <c r="AU141" s="26">
        <f t="shared" si="52"/>
        <v>0</v>
      </c>
      <c r="AV141" s="26">
        <f t="shared" si="52"/>
        <v>0</v>
      </c>
      <c r="AW141" s="26">
        <f t="shared" si="52"/>
        <v>0</v>
      </c>
      <c r="AX141" s="26">
        <f t="shared" si="52"/>
        <v>0</v>
      </c>
      <c r="AY141" s="26">
        <f t="shared" si="52"/>
        <v>0</v>
      </c>
      <c r="AZ141" s="26">
        <f t="shared" si="52"/>
        <v>0</v>
      </c>
      <c r="BA141" s="26">
        <f t="shared" si="52"/>
        <v>0</v>
      </c>
      <c r="BB141" s="26">
        <f t="shared" si="52"/>
        <v>0</v>
      </c>
      <c r="BC141" s="26">
        <f t="shared" si="52"/>
        <v>0</v>
      </c>
      <c r="BD141" s="26">
        <f t="shared" si="52"/>
        <v>0</v>
      </c>
      <c r="BE141" s="26">
        <f t="shared" si="52"/>
        <v>0</v>
      </c>
      <c r="BF141" s="26">
        <f t="shared" si="52"/>
        <v>0</v>
      </c>
      <c r="BG141" s="26">
        <f t="shared" si="52"/>
        <v>0</v>
      </c>
      <c r="BH141" s="26">
        <f t="shared" si="52"/>
        <v>0</v>
      </c>
      <c r="BI141" s="26">
        <f t="shared" si="52"/>
        <v>0</v>
      </c>
      <c r="BJ141" s="26">
        <f t="shared" si="52"/>
        <v>0</v>
      </c>
      <c r="BK141" s="26">
        <f t="shared" si="52"/>
        <v>0</v>
      </c>
      <c r="BL141" s="26">
        <f t="shared" si="52"/>
        <v>0</v>
      </c>
      <c r="BM141" s="26">
        <f t="shared" si="52"/>
        <v>0</v>
      </c>
      <c r="BN141" s="26">
        <f t="shared" si="52"/>
        <v>0</v>
      </c>
      <c r="BO141" s="26">
        <f t="shared" si="52"/>
        <v>0</v>
      </c>
      <c r="BP141" s="26">
        <f t="shared" si="52"/>
        <v>0</v>
      </c>
      <c r="BQ141" s="26">
        <f t="shared" si="52"/>
        <v>0</v>
      </c>
      <c r="BR141" s="26">
        <f t="shared" si="52"/>
        <v>0</v>
      </c>
      <c r="BS141" s="26">
        <f t="shared" si="52"/>
        <v>0</v>
      </c>
      <c r="BT141" s="26">
        <f t="shared" si="52"/>
        <v>0</v>
      </c>
      <c r="BU141" s="26">
        <f t="shared" si="52"/>
        <v>0</v>
      </c>
      <c r="BV141" s="26">
        <f t="shared" si="52"/>
        <v>0</v>
      </c>
      <c r="BW141" s="26">
        <f t="shared" si="52"/>
        <v>0</v>
      </c>
      <c r="BX141" s="26">
        <f t="shared" si="52"/>
        <v>0</v>
      </c>
      <c r="BY141" s="26">
        <f t="shared" si="52"/>
        <v>0</v>
      </c>
      <c r="BZ141" s="26">
        <f t="shared" si="52"/>
        <v>0</v>
      </c>
      <c r="CA141" s="26">
        <f t="shared" si="52"/>
        <v>0</v>
      </c>
      <c r="CB141" s="26">
        <f t="shared" si="52"/>
        <v>0</v>
      </c>
      <c r="CC141" s="26">
        <f t="shared" si="52"/>
        <v>0</v>
      </c>
      <c r="CD141" s="26">
        <f t="shared" si="52"/>
        <v>0</v>
      </c>
      <c r="CE141" s="26">
        <f t="shared" si="52"/>
        <v>0</v>
      </c>
    </row>
    <row r="142" spans="2:83" ht="11.4" customHeight="1" x14ac:dyDescent="0.25">
      <c r="B142" s="307" t="s">
        <v>4</v>
      </c>
      <c r="C142" s="54" t="s">
        <v>21</v>
      </c>
      <c r="E142" s="228">
        <f>'Life&amp;Use'!W27</f>
        <v>17</v>
      </c>
      <c r="F142" s="64"/>
      <c r="G142" s="229"/>
      <c r="H142" s="229"/>
      <c r="I142" s="211"/>
      <c r="J142" s="211"/>
      <c r="K142" s="211"/>
      <c r="L142" s="211"/>
      <c r="M142" s="211"/>
      <c r="N142" s="211"/>
      <c r="O142" s="211"/>
      <c r="P142" s="211"/>
      <c r="Q142" s="211"/>
      <c r="R142" s="211"/>
      <c r="S142" s="211"/>
      <c r="T142" s="211"/>
      <c r="U142" s="211"/>
      <c r="V142" s="211"/>
      <c r="W142" s="52">
        <f>Sales!W142*$E142</f>
        <v>129.19999999999999</v>
      </c>
      <c r="X142" s="52">
        <f>Sales!X142*$E142</f>
        <v>132.6</v>
      </c>
      <c r="Y142" s="52">
        <f>Sales!Y142*$E142</f>
        <v>139.4</v>
      </c>
      <c r="Z142" s="52">
        <f>Sales!Z142*$E142</f>
        <v>146.19999999999999</v>
      </c>
      <c r="AA142" s="52">
        <f>Sales!AA142*$E142</f>
        <v>150.4058</v>
      </c>
      <c r="AB142" s="52">
        <f>Sales!AB142*$E142</f>
        <v>152.01740000000001</v>
      </c>
      <c r="AC142" s="52">
        <f>Sales!AC142*$E142</f>
        <v>151.03479999999999</v>
      </c>
      <c r="AD142" s="52">
        <f>Sales!AD142*$E142</f>
        <v>150.05219999999997</v>
      </c>
      <c r="AE142" s="52">
        <f>Sales!AE142*$E142</f>
        <v>149.06960000000001</v>
      </c>
      <c r="AF142" s="52">
        <f>Sales!AF142*$E142</f>
        <v>151.93920000000003</v>
      </c>
      <c r="AG142" s="52">
        <f>Sales!AG142*$E142</f>
        <v>150.42166666666668</v>
      </c>
      <c r="AH142" s="52">
        <f>Sales!AH142*$E142</f>
        <v>149.464</v>
      </c>
      <c r="AI142" s="52">
        <f>Sales!AI142*$E142</f>
        <v>142.76599999999999</v>
      </c>
      <c r="AJ142" s="52">
        <f>Sales!AJ142*$E142</f>
        <v>139.57566666666665</v>
      </c>
      <c r="AK142" s="52">
        <f>Sales!AK142*$E142</f>
        <v>133.07897726666667</v>
      </c>
      <c r="AL142" s="52">
        <f>Sales!AL142*$E142</f>
        <v>125.72393179999999</v>
      </c>
      <c r="AM142" s="52">
        <f>Sales!AM142*$E142</f>
        <v>116.50186359999999</v>
      </c>
      <c r="AN142" s="52">
        <f>Sales!AN142*$E142</f>
        <v>107.2797954</v>
      </c>
      <c r="AO142" s="52">
        <f>Sales!AO142*$E142</f>
        <v>98.057727200000002</v>
      </c>
      <c r="AP142" s="52">
        <f>Sales!AP142*$E142</f>
        <v>89.8363844</v>
      </c>
      <c r="AQ142" s="52">
        <f>Sales!AQ142*$E142</f>
        <v>81.379657333333327</v>
      </c>
      <c r="AR142" s="52">
        <f>Sales!AR142*$E142</f>
        <v>72.144656666666663</v>
      </c>
      <c r="AS142" s="52">
        <f>Sales!AS142*$E142</f>
        <v>56.506067666666659</v>
      </c>
      <c r="AT142" s="52">
        <f>Sales!AT142*$E142</f>
        <v>37.943552333333336</v>
      </c>
      <c r="AU142" s="100">
        <f>Sales!AU142*$E142</f>
        <v>0</v>
      </c>
      <c r="AV142" s="100">
        <f>Sales!AV142*$E142</f>
        <v>0</v>
      </c>
      <c r="AW142" s="100">
        <f>Sales!AW142*$E142</f>
        <v>0</v>
      </c>
      <c r="AX142" s="100">
        <f>Sales!AX142*$E142</f>
        <v>0</v>
      </c>
      <c r="AY142" s="100">
        <f>Sales!AY142*$E142</f>
        <v>0</v>
      </c>
      <c r="AZ142" s="100">
        <f>Sales!AZ142*$E142</f>
        <v>0</v>
      </c>
      <c r="BA142" s="100">
        <f>Sales!BA142*$E142</f>
        <v>0</v>
      </c>
      <c r="BB142" s="100">
        <f>Sales!BB142*$E142</f>
        <v>0</v>
      </c>
      <c r="BC142" s="100">
        <f>Sales!BC142*$E142</f>
        <v>0</v>
      </c>
      <c r="BD142" s="100">
        <f>Sales!BD142*$E142</f>
        <v>0</v>
      </c>
      <c r="BE142" s="100">
        <f>Sales!BE142*$E142</f>
        <v>0</v>
      </c>
      <c r="BF142" s="100">
        <f>Sales!BF142*$E142</f>
        <v>0</v>
      </c>
      <c r="BG142" s="100">
        <f>Sales!BG142*$E142</f>
        <v>0</v>
      </c>
      <c r="BH142" s="100">
        <f>Sales!BH142*$E142</f>
        <v>0</v>
      </c>
      <c r="BI142" s="100">
        <f>Sales!BI142*$E142</f>
        <v>0</v>
      </c>
      <c r="BJ142" s="100">
        <f>Sales!BJ142*$E142</f>
        <v>0</v>
      </c>
      <c r="BK142" s="100">
        <f>Sales!BK142*$E142</f>
        <v>0</v>
      </c>
      <c r="BL142" s="100">
        <f>Sales!BL142*$E142</f>
        <v>0</v>
      </c>
      <c r="BM142" s="100">
        <f>Sales!BM142*$E142</f>
        <v>0</v>
      </c>
      <c r="BN142" s="100">
        <f>Sales!BN142*$E142</f>
        <v>0</v>
      </c>
      <c r="BO142" s="100">
        <f>Sales!BO142*$E142</f>
        <v>0</v>
      </c>
      <c r="BP142" s="100">
        <f>Sales!BP142*$E142</f>
        <v>0</v>
      </c>
      <c r="BQ142" s="100">
        <f>Sales!BQ142*$E142</f>
        <v>0</v>
      </c>
      <c r="BR142" s="100">
        <f>Sales!BR142*$E142</f>
        <v>0</v>
      </c>
      <c r="BS142" s="100">
        <f>Sales!BS142*$E142</f>
        <v>0</v>
      </c>
      <c r="BT142" s="100">
        <f>Sales!BT142*$E142</f>
        <v>0</v>
      </c>
      <c r="BU142" s="100">
        <f>Sales!BU142*$E142</f>
        <v>0</v>
      </c>
      <c r="BV142" s="100">
        <f>Sales!BV142*$E142</f>
        <v>0</v>
      </c>
      <c r="BW142" s="100">
        <f>Sales!BW142*$E142</f>
        <v>0</v>
      </c>
      <c r="BX142" s="100">
        <f>Sales!BX142*$E142</f>
        <v>0</v>
      </c>
      <c r="BY142" s="100">
        <f>Sales!BY142*$E142</f>
        <v>0</v>
      </c>
      <c r="BZ142" s="100">
        <f>Sales!BZ142*$E142</f>
        <v>0</v>
      </c>
      <c r="CA142" s="100">
        <f>Sales!CA142*$E142</f>
        <v>0</v>
      </c>
      <c r="CB142" s="100">
        <f>Sales!CB142*$E142</f>
        <v>0</v>
      </c>
      <c r="CC142" s="100">
        <f>Sales!CC142*$E142</f>
        <v>0</v>
      </c>
      <c r="CD142" s="100">
        <f>Sales!CD142*$E142</f>
        <v>0</v>
      </c>
      <c r="CE142" s="100">
        <f>Sales!CE142*$E142</f>
        <v>0</v>
      </c>
    </row>
    <row r="143" spans="2:83" x14ac:dyDescent="0.25">
      <c r="B143" s="307"/>
      <c r="C143" s="54" t="s">
        <v>22</v>
      </c>
      <c r="E143" s="228">
        <f>'Life&amp;Use'!X27</f>
        <v>27</v>
      </c>
      <c r="F143" s="64"/>
      <c r="G143" s="229"/>
      <c r="H143" s="229"/>
      <c r="I143" s="211"/>
      <c r="J143" s="211"/>
      <c r="K143" s="211"/>
      <c r="L143" s="211"/>
      <c r="M143" s="211"/>
      <c r="N143" s="211"/>
      <c r="O143" s="211"/>
      <c r="P143" s="211"/>
      <c r="Q143" s="211"/>
      <c r="R143" s="211"/>
      <c r="S143" s="211"/>
      <c r="T143" s="211"/>
      <c r="U143" s="211"/>
      <c r="V143" s="211"/>
      <c r="W143" s="52">
        <f>Sales!W143*$E143</f>
        <v>197.10000000000002</v>
      </c>
      <c r="X143" s="52">
        <f>Sales!X143*$E143</f>
        <v>199.80000000000004</v>
      </c>
      <c r="Y143" s="52">
        <f>Sales!Y143*$E143</f>
        <v>205.20000000000002</v>
      </c>
      <c r="Z143" s="52">
        <f>Sales!Z143*$E143</f>
        <v>210.6</v>
      </c>
      <c r="AA143" s="52">
        <f>Sales!AA143*$E143</f>
        <v>215.64179999999999</v>
      </c>
      <c r="AB143" s="52">
        <f>Sales!AB143*$E143</f>
        <v>220.3254</v>
      </c>
      <c r="AC143" s="52">
        <f>Sales!AC143*$E143</f>
        <v>224.65079999999998</v>
      </c>
      <c r="AD143" s="52">
        <f>Sales!AD143*$E143</f>
        <v>228.97620000000003</v>
      </c>
      <c r="AE143" s="52">
        <f>Sales!AE143*$E143</f>
        <v>233.30160000000001</v>
      </c>
      <c r="AF143" s="52">
        <f>Sales!AF143*$E143</f>
        <v>239.33520000000001</v>
      </c>
      <c r="AG143" s="52">
        <f>Sales!AG143*$E143</f>
        <v>253.953</v>
      </c>
      <c r="AH143" s="52">
        <f>Sales!AH143*$E143</f>
        <v>266.59800000000001</v>
      </c>
      <c r="AI143" s="52">
        <f>Sales!AI143*$E143</f>
        <v>278.35199999999998</v>
      </c>
      <c r="AJ143" s="52">
        <f>Sales!AJ143*$E143</f>
        <v>284.80500000000001</v>
      </c>
      <c r="AK143" s="52">
        <f>Sales!AK143*$E143</f>
        <v>301.95625320000005</v>
      </c>
      <c r="AL143" s="52">
        <f>Sales!AL143*$E143</f>
        <v>327.01575960000002</v>
      </c>
      <c r="AM143" s="52">
        <f>Sales!AM143*$E143</f>
        <v>357.51751919999998</v>
      </c>
      <c r="AN143" s="52">
        <f>Sales!AN143*$E143</f>
        <v>388.01927880000005</v>
      </c>
      <c r="AO143" s="52">
        <f>Sales!AO143*$E143</f>
        <v>418.52103839999995</v>
      </c>
      <c r="AP143" s="52">
        <f>Sales!AP143*$E143</f>
        <v>425.66582214000005</v>
      </c>
      <c r="AQ143" s="52">
        <f>Sales!AQ143*$E143</f>
        <v>415.78239834000004</v>
      </c>
      <c r="AR143" s="52">
        <f>Sales!AR143*$E143</f>
        <v>386.25472133999995</v>
      </c>
      <c r="AS143" s="52">
        <f>Sales!AS143*$E143</f>
        <v>377.57017799999994</v>
      </c>
      <c r="AT143" s="52">
        <f>Sales!AT143*$E143</f>
        <v>375.74658900000009</v>
      </c>
      <c r="AU143" s="100">
        <f>Sales!AU143*$E143</f>
        <v>0</v>
      </c>
      <c r="AV143" s="100">
        <f>Sales!AV143*$E143</f>
        <v>0</v>
      </c>
      <c r="AW143" s="100">
        <f>Sales!AW143*$E143</f>
        <v>0</v>
      </c>
      <c r="AX143" s="100">
        <f>Sales!AX143*$E143</f>
        <v>0</v>
      </c>
      <c r="AY143" s="100">
        <f>Sales!AY143*$E143</f>
        <v>0</v>
      </c>
      <c r="AZ143" s="100">
        <f>Sales!AZ143*$E143</f>
        <v>0</v>
      </c>
      <c r="BA143" s="100">
        <f>Sales!BA143*$E143</f>
        <v>0</v>
      </c>
      <c r="BB143" s="100">
        <f>Sales!BB143*$E143</f>
        <v>0</v>
      </c>
      <c r="BC143" s="100">
        <f>Sales!BC143*$E143</f>
        <v>0</v>
      </c>
      <c r="BD143" s="100">
        <f>Sales!BD143*$E143</f>
        <v>0</v>
      </c>
      <c r="BE143" s="100">
        <f>Sales!BE143*$E143</f>
        <v>0</v>
      </c>
      <c r="BF143" s="100">
        <f>Sales!BF143*$E143</f>
        <v>0</v>
      </c>
      <c r="BG143" s="100">
        <f>Sales!BG143*$E143</f>
        <v>0</v>
      </c>
      <c r="BH143" s="100">
        <f>Sales!BH143*$E143</f>
        <v>0</v>
      </c>
      <c r="BI143" s="100">
        <f>Sales!BI143*$E143</f>
        <v>0</v>
      </c>
      <c r="BJ143" s="100">
        <f>Sales!BJ143*$E143</f>
        <v>0</v>
      </c>
      <c r="BK143" s="100">
        <f>Sales!BK143*$E143</f>
        <v>0</v>
      </c>
      <c r="BL143" s="100">
        <f>Sales!BL143*$E143</f>
        <v>0</v>
      </c>
      <c r="BM143" s="100">
        <f>Sales!BM143*$E143</f>
        <v>0</v>
      </c>
      <c r="BN143" s="100">
        <f>Sales!BN143*$E143</f>
        <v>0</v>
      </c>
      <c r="BO143" s="100">
        <f>Sales!BO143*$E143</f>
        <v>0</v>
      </c>
      <c r="BP143" s="100">
        <f>Sales!BP143*$E143</f>
        <v>0</v>
      </c>
      <c r="BQ143" s="100">
        <f>Sales!BQ143*$E143</f>
        <v>0</v>
      </c>
      <c r="BR143" s="100">
        <f>Sales!BR143*$E143</f>
        <v>0</v>
      </c>
      <c r="BS143" s="100">
        <f>Sales!BS143*$E143</f>
        <v>0</v>
      </c>
      <c r="BT143" s="100">
        <f>Sales!BT143*$E143</f>
        <v>0</v>
      </c>
      <c r="BU143" s="100">
        <f>Sales!BU143*$E143</f>
        <v>0</v>
      </c>
      <c r="BV143" s="100">
        <f>Sales!BV143*$E143</f>
        <v>0</v>
      </c>
      <c r="BW143" s="100">
        <f>Sales!BW143*$E143</f>
        <v>0</v>
      </c>
      <c r="BX143" s="100">
        <f>Sales!BX143*$E143</f>
        <v>0</v>
      </c>
      <c r="BY143" s="100">
        <f>Sales!BY143*$E143</f>
        <v>0</v>
      </c>
      <c r="BZ143" s="100">
        <f>Sales!BZ143*$E143</f>
        <v>0</v>
      </c>
      <c r="CA143" s="100">
        <f>Sales!CA143*$E143</f>
        <v>0</v>
      </c>
      <c r="CB143" s="100">
        <f>Sales!CB143*$E143</f>
        <v>0</v>
      </c>
      <c r="CC143" s="100">
        <f>Sales!CC143*$E143</f>
        <v>0</v>
      </c>
      <c r="CD143" s="100">
        <f>Sales!CD143*$E143</f>
        <v>0</v>
      </c>
      <c r="CE143" s="100">
        <f>Sales!CE143*$E143</f>
        <v>0</v>
      </c>
    </row>
    <row r="144" spans="2:83" x14ac:dyDescent="0.25">
      <c r="B144" s="307"/>
      <c r="C144" s="54" t="s">
        <v>23</v>
      </c>
      <c r="E144" s="228">
        <f>'Life&amp;Use'!Y27</f>
        <v>27</v>
      </c>
      <c r="F144" s="64"/>
      <c r="G144" s="229"/>
      <c r="H144" s="229"/>
      <c r="I144" s="211"/>
      <c r="J144" s="211"/>
      <c r="K144" s="211"/>
      <c r="L144" s="211"/>
      <c r="M144" s="211"/>
      <c r="N144" s="211"/>
      <c r="O144" s="211"/>
      <c r="P144" s="211"/>
      <c r="Q144" s="211"/>
      <c r="R144" s="211"/>
      <c r="S144" s="211"/>
      <c r="T144" s="211"/>
      <c r="U144" s="211"/>
      <c r="V144" s="211"/>
      <c r="W144" s="52">
        <f>Sales!W144*$E144</f>
        <v>43.2</v>
      </c>
      <c r="X144" s="52">
        <f>Sales!X144*$E144</f>
        <v>48.6</v>
      </c>
      <c r="Y144" s="52">
        <f>Sales!Y144*$E144</f>
        <v>59.399999999999991</v>
      </c>
      <c r="Z144" s="52">
        <f>Sales!Z144*$E144</f>
        <v>70.2</v>
      </c>
      <c r="AA144" s="52">
        <f>Sales!AA144*$E144</f>
        <v>82.168199999999985</v>
      </c>
      <c r="AB144" s="52">
        <f>Sales!AB144*$E144</f>
        <v>95.304599999999994</v>
      </c>
      <c r="AC144" s="52">
        <f>Sales!AC144*$E144</f>
        <v>109.60919999999999</v>
      </c>
      <c r="AD144" s="52">
        <f>Sales!AD144*$E144</f>
        <v>123.91380000000001</v>
      </c>
      <c r="AE144" s="52">
        <f>Sales!AE144*$E144</f>
        <v>138.2184</v>
      </c>
      <c r="AF144" s="52">
        <f>Sales!AF144*$E144</f>
        <v>159.32879999999997</v>
      </c>
      <c r="AG144" s="52">
        <f>Sales!AG144*$E144</f>
        <v>181.03499999999997</v>
      </c>
      <c r="AH144" s="52">
        <f>Sales!AH144*$E144</f>
        <v>202.29299999999995</v>
      </c>
      <c r="AI144" s="52">
        <f>Sales!AI144*$E144</f>
        <v>220.49999999999997</v>
      </c>
      <c r="AJ144" s="52">
        <f>Sales!AJ144*$E144</f>
        <v>249.14699999999999</v>
      </c>
      <c r="AK144" s="52">
        <f>Sales!AK144*$E144</f>
        <v>287.25927300000001</v>
      </c>
      <c r="AL144" s="52">
        <f>Sales!AL144*$E144</f>
        <v>330.63381900000002</v>
      </c>
      <c r="AM144" s="52">
        <f>Sales!AM144*$E144</f>
        <v>371.98963800000001</v>
      </c>
      <c r="AN144" s="52">
        <f>Sales!AN144*$E144</f>
        <v>413.3454569999999</v>
      </c>
      <c r="AO144" s="52">
        <f>Sales!AO144*$E144</f>
        <v>454.70127600000001</v>
      </c>
      <c r="AP144" s="52">
        <f>Sales!AP144*$E144</f>
        <v>522.80210699999998</v>
      </c>
      <c r="AQ144" s="52">
        <f>Sales!AQ144*$E144</f>
        <v>581.39472599999988</v>
      </c>
      <c r="AR144" s="52">
        <f>Sales!AR144*$E144</f>
        <v>614.71649699999989</v>
      </c>
      <c r="AS144" s="52">
        <f>Sales!AS144*$E144</f>
        <v>543.83384699999999</v>
      </c>
      <c r="AT144" s="52">
        <f>Sales!AT144*$E144</f>
        <v>441.67413599999998</v>
      </c>
      <c r="AU144" s="100">
        <f>Sales!AU144*$E144</f>
        <v>0</v>
      </c>
      <c r="AV144" s="100">
        <f>Sales!AV144*$E144</f>
        <v>0</v>
      </c>
      <c r="AW144" s="100">
        <f>Sales!AW144*$E144</f>
        <v>0</v>
      </c>
      <c r="AX144" s="100">
        <f>Sales!AX144*$E144</f>
        <v>0</v>
      </c>
      <c r="AY144" s="100">
        <f>Sales!AY144*$E144</f>
        <v>0</v>
      </c>
      <c r="AZ144" s="100">
        <f>Sales!AZ144*$E144</f>
        <v>0</v>
      </c>
      <c r="BA144" s="100">
        <f>Sales!BA144*$E144</f>
        <v>0</v>
      </c>
      <c r="BB144" s="100">
        <f>Sales!BB144*$E144</f>
        <v>0</v>
      </c>
      <c r="BC144" s="100">
        <f>Sales!BC144*$E144</f>
        <v>0</v>
      </c>
      <c r="BD144" s="100">
        <f>Sales!BD144*$E144</f>
        <v>0</v>
      </c>
      <c r="BE144" s="100">
        <f>Sales!BE144*$E144</f>
        <v>0</v>
      </c>
      <c r="BF144" s="100">
        <f>Sales!BF144*$E144</f>
        <v>0</v>
      </c>
      <c r="BG144" s="100">
        <f>Sales!BG144*$E144</f>
        <v>0</v>
      </c>
      <c r="BH144" s="100">
        <f>Sales!BH144*$E144</f>
        <v>0</v>
      </c>
      <c r="BI144" s="100">
        <f>Sales!BI144*$E144</f>
        <v>0</v>
      </c>
      <c r="BJ144" s="100">
        <f>Sales!BJ144*$E144</f>
        <v>0</v>
      </c>
      <c r="BK144" s="100">
        <f>Sales!BK144*$E144</f>
        <v>0</v>
      </c>
      <c r="BL144" s="100">
        <f>Sales!BL144*$E144</f>
        <v>0</v>
      </c>
      <c r="BM144" s="100">
        <f>Sales!BM144*$E144</f>
        <v>0</v>
      </c>
      <c r="BN144" s="100">
        <f>Sales!BN144*$E144</f>
        <v>0</v>
      </c>
      <c r="BO144" s="100">
        <f>Sales!BO144*$E144</f>
        <v>0</v>
      </c>
      <c r="BP144" s="100">
        <f>Sales!BP144*$E144</f>
        <v>0</v>
      </c>
      <c r="BQ144" s="100">
        <f>Sales!BQ144*$E144</f>
        <v>0</v>
      </c>
      <c r="BR144" s="100">
        <f>Sales!BR144*$E144</f>
        <v>0</v>
      </c>
      <c r="BS144" s="100">
        <f>Sales!BS144*$E144</f>
        <v>0</v>
      </c>
      <c r="BT144" s="100">
        <f>Sales!BT144*$E144</f>
        <v>0</v>
      </c>
      <c r="BU144" s="100">
        <f>Sales!BU144*$E144</f>
        <v>0</v>
      </c>
      <c r="BV144" s="100">
        <f>Sales!BV144*$E144</f>
        <v>0</v>
      </c>
      <c r="BW144" s="100">
        <f>Sales!BW144*$E144</f>
        <v>0</v>
      </c>
      <c r="BX144" s="100">
        <f>Sales!BX144*$E144</f>
        <v>0</v>
      </c>
      <c r="BY144" s="100">
        <f>Sales!BY144*$E144</f>
        <v>0</v>
      </c>
      <c r="BZ144" s="100">
        <f>Sales!BZ144*$E144</f>
        <v>0</v>
      </c>
      <c r="CA144" s="100">
        <f>Sales!CA144*$E144</f>
        <v>0</v>
      </c>
      <c r="CB144" s="100">
        <f>Sales!CB144*$E144</f>
        <v>0</v>
      </c>
      <c r="CC144" s="100">
        <f>Sales!CC144*$E144</f>
        <v>0</v>
      </c>
      <c r="CD144" s="100">
        <f>Sales!CD144*$E144</f>
        <v>0</v>
      </c>
      <c r="CE144" s="100">
        <f>Sales!CE144*$E144</f>
        <v>0</v>
      </c>
    </row>
    <row r="145" spans="2:83" x14ac:dyDescent="0.25">
      <c r="B145" s="307"/>
      <c r="C145" s="3" t="s">
        <v>79</v>
      </c>
      <c r="E145" s="228"/>
      <c r="F145" s="64"/>
      <c r="G145" s="64"/>
      <c r="H145" s="64"/>
      <c r="I145" s="20"/>
      <c r="J145" s="20"/>
      <c r="K145" s="20"/>
      <c r="L145" s="20"/>
      <c r="M145" s="20"/>
      <c r="N145" s="20"/>
      <c r="O145" s="20"/>
      <c r="P145" s="20"/>
      <c r="Q145" s="20"/>
      <c r="R145" s="20"/>
      <c r="S145" s="20"/>
      <c r="T145" s="20"/>
      <c r="U145" s="20"/>
      <c r="V145" s="20"/>
      <c r="W145" s="6">
        <f t="shared" ref="W145:CE145" si="53">SUM(W142:W144)</f>
        <v>369.5</v>
      </c>
      <c r="X145" s="6">
        <f t="shared" si="53"/>
        <v>381.00000000000006</v>
      </c>
      <c r="Y145" s="6">
        <f t="shared" si="53"/>
        <v>404</v>
      </c>
      <c r="Z145" s="6">
        <f t="shared" si="53"/>
        <v>426.99999999999994</v>
      </c>
      <c r="AA145" s="6">
        <f t="shared" si="53"/>
        <v>448.21579999999994</v>
      </c>
      <c r="AB145" s="6">
        <f t="shared" si="53"/>
        <v>467.6474</v>
      </c>
      <c r="AC145" s="6">
        <f t="shared" si="53"/>
        <v>485.29479999999995</v>
      </c>
      <c r="AD145" s="6">
        <f t="shared" si="53"/>
        <v>502.94220000000007</v>
      </c>
      <c r="AE145" s="6">
        <f t="shared" si="53"/>
        <v>520.58960000000002</v>
      </c>
      <c r="AF145" s="6">
        <f t="shared" si="53"/>
        <v>550.60320000000002</v>
      </c>
      <c r="AG145" s="6">
        <f t="shared" si="53"/>
        <v>585.40966666666668</v>
      </c>
      <c r="AH145" s="6">
        <f t="shared" si="53"/>
        <v>618.35500000000002</v>
      </c>
      <c r="AI145" s="6">
        <f t="shared" si="53"/>
        <v>641.61799999999994</v>
      </c>
      <c r="AJ145" s="6">
        <f t="shared" si="53"/>
        <v>673.52766666666662</v>
      </c>
      <c r="AK145" s="6">
        <f t="shared" si="53"/>
        <v>722.2945034666667</v>
      </c>
      <c r="AL145" s="6">
        <f t="shared" si="53"/>
        <v>783.37351039999999</v>
      </c>
      <c r="AM145" s="6">
        <f t="shared" si="53"/>
        <v>846.00902079999992</v>
      </c>
      <c r="AN145" s="6">
        <f t="shared" si="53"/>
        <v>908.64453119999996</v>
      </c>
      <c r="AO145" s="6">
        <f t="shared" si="53"/>
        <v>971.2800416</v>
      </c>
      <c r="AP145" s="6">
        <f t="shared" si="53"/>
        <v>1038.3043135400001</v>
      </c>
      <c r="AQ145" s="6">
        <f t="shared" si="53"/>
        <v>1078.5567816733333</v>
      </c>
      <c r="AR145" s="6">
        <f t="shared" si="53"/>
        <v>1073.1158750066666</v>
      </c>
      <c r="AS145" s="6">
        <f t="shared" si="53"/>
        <v>977.91009266666651</v>
      </c>
      <c r="AT145" s="6">
        <f t="shared" si="53"/>
        <v>855.36427733333335</v>
      </c>
      <c r="AU145" s="26">
        <f t="shared" si="53"/>
        <v>0</v>
      </c>
      <c r="AV145" s="26">
        <f t="shared" si="53"/>
        <v>0</v>
      </c>
      <c r="AW145" s="26">
        <f t="shared" si="53"/>
        <v>0</v>
      </c>
      <c r="AX145" s="26">
        <f t="shared" si="53"/>
        <v>0</v>
      </c>
      <c r="AY145" s="26">
        <f t="shared" si="53"/>
        <v>0</v>
      </c>
      <c r="AZ145" s="26">
        <f t="shared" si="53"/>
        <v>0</v>
      </c>
      <c r="BA145" s="26">
        <f t="shared" si="53"/>
        <v>0</v>
      </c>
      <c r="BB145" s="26">
        <f t="shared" si="53"/>
        <v>0</v>
      </c>
      <c r="BC145" s="26">
        <f t="shared" si="53"/>
        <v>0</v>
      </c>
      <c r="BD145" s="26">
        <f t="shared" si="53"/>
        <v>0</v>
      </c>
      <c r="BE145" s="26">
        <f t="shared" si="53"/>
        <v>0</v>
      </c>
      <c r="BF145" s="26">
        <f t="shared" si="53"/>
        <v>0</v>
      </c>
      <c r="BG145" s="26">
        <f t="shared" si="53"/>
        <v>0</v>
      </c>
      <c r="BH145" s="26">
        <f t="shared" si="53"/>
        <v>0</v>
      </c>
      <c r="BI145" s="26">
        <f t="shared" si="53"/>
        <v>0</v>
      </c>
      <c r="BJ145" s="26">
        <f t="shared" si="53"/>
        <v>0</v>
      </c>
      <c r="BK145" s="26">
        <f t="shared" si="53"/>
        <v>0</v>
      </c>
      <c r="BL145" s="26">
        <f t="shared" si="53"/>
        <v>0</v>
      </c>
      <c r="BM145" s="26">
        <f t="shared" si="53"/>
        <v>0</v>
      </c>
      <c r="BN145" s="26">
        <f t="shared" si="53"/>
        <v>0</v>
      </c>
      <c r="BO145" s="26">
        <f t="shared" si="53"/>
        <v>0</v>
      </c>
      <c r="BP145" s="26">
        <f t="shared" si="53"/>
        <v>0</v>
      </c>
      <c r="BQ145" s="26">
        <f t="shared" si="53"/>
        <v>0</v>
      </c>
      <c r="BR145" s="26">
        <f t="shared" si="53"/>
        <v>0</v>
      </c>
      <c r="BS145" s="26">
        <f t="shared" si="53"/>
        <v>0</v>
      </c>
      <c r="BT145" s="26">
        <f t="shared" si="53"/>
        <v>0</v>
      </c>
      <c r="BU145" s="26">
        <f t="shared" si="53"/>
        <v>0</v>
      </c>
      <c r="BV145" s="26">
        <f t="shared" si="53"/>
        <v>0</v>
      </c>
      <c r="BW145" s="26">
        <f t="shared" si="53"/>
        <v>0</v>
      </c>
      <c r="BX145" s="26">
        <f t="shared" si="53"/>
        <v>0</v>
      </c>
      <c r="BY145" s="26">
        <f t="shared" si="53"/>
        <v>0</v>
      </c>
      <c r="BZ145" s="26">
        <f t="shared" si="53"/>
        <v>0</v>
      </c>
      <c r="CA145" s="26">
        <f t="shared" si="53"/>
        <v>0</v>
      </c>
      <c r="CB145" s="26">
        <f t="shared" si="53"/>
        <v>0</v>
      </c>
      <c r="CC145" s="26">
        <f t="shared" si="53"/>
        <v>0</v>
      </c>
      <c r="CD145" s="26">
        <f t="shared" si="53"/>
        <v>0</v>
      </c>
      <c r="CE145" s="26">
        <f t="shared" si="53"/>
        <v>0</v>
      </c>
    </row>
    <row r="146" spans="2:83" x14ac:dyDescent="0.25">
      <c r="B146" s="307" t="s">
        <v>5</v>
      </c>
      <c r="C146" s="54" t="s">
        <v>24</v>
      </c>
      <c r="E146" s="228"/>
      <c r="F146" s="64"/>
      <c r="G146" s="229"/>
      <c r="H146" s="229"/>
      <c r="I146" s="211"/>
      <c r="J146" s="211"/>
      <c r="K146" s="211"/>
      <c r="L146" s="211"/>
      <c r="M146" s="211"/>
      <c r="N146" s="211"/>
      <c r="O146" s="211"/>
      <c r="P146" s="211"/>
      <c r="Q146" s="211"/>
      <c r="R146" s="211"/>
      <c r="S146" s="211"/>
      <c r="T146" s="211"/>
      <c r="U146" s="211"/>
      <c r="V146" s="211"/>
      <c r="W146" s="52"/>
      <c r="X146" s="52"/>
      <c r="Y146" s="52"/>
      <c r="Z146" s="52"/>
      <c r="AA146" s="52"/>
      <c r="AB146" s="52"/>
      <c r="AC146" s="52"/>
      <c r="AD146" s="52"/>
      <c r="AE146" s="52"/>
      <c r="AF146" s="52"/>
      <c r="AG146" s="52"/>
      <c r="AH146" s="52"/>
      <c r="AI146" s="52"/>
      <c r="AJ146" s="52"/>
      <c r="AK146" s="52"/>
      <c r="AL146" s="52"/>
      <c r="AM146" s="52"/>
      <c r="AN146" s="52"/>
      <c r="AO146" s="52"/>
      <c r="AP146" s="232">
        <f>Sales!AP146*AP155</f>
        <v>0</v>
      </c>
      <c r="AQ146" s="232">
        <f>Sales!AQ146*AQ155</f>
        <v>0</v>
      </c>
      <c r="AR146" s="232">
        <f>Sales!AR146*AR155</f>
        <v>17.858461040000005</v>
      </c>
      <c r="AS146" s="232">
        <f>Sales!AS146*AS155</f>
        <v>26.612694199999975</v>
      </c>
      <c r="AT146" s="232">
        <f>Sales!AT146*AT155</f>
        <v>89.473914800000003</v>
      </c>
      <c r="AU146" s="225">
        <f>Sales!AU146*AU155</f>
        <v>0</v>
      </c>
      <c r="AV146" s="225">
        <f>Sales!AV146*AV155</f>
        <v>0</v>
      </c>
      <c r="AW146" s="225">
        <f>Sales!AW146*AW155</f>
        <v>0</v>
      </c>
      <c r="AX146" s="225">
        <f>Sales!AX146*AX155</f>
        <v>0</v>
      </c>
      <c r="AY146" s="225">
        <f>Sales!AY146*AY155</f>
        <v>0</v>
      </c>
      <c r="AZ146" s="225">
        <f>Sales!AZ146*AZ155</f>
        <v>0</v>
      </c>
      <c r="BA146" s="225">
        <f>Sales!BA146*BA155</f>
        <v>0</v>
      </c>
      <c r="BB146" s="225">
        <f>Sales!BB146*BB155</f>
        <v>0</v>
      </c>
      <c r="BC146" s="225">
        <f>Sales!BC146*BC155</f>
        <v>0</v>
      </c>
      <c r="BD146" s="225">
        <f>Sales!BD146*BD155</f>
        <v>0</v>
      </c>
      <c r="BE146" s="225">
        <f>Sales!BE146*BE155</f>
        <v>0</v>
      </c>
      <c r="BF146" s="225">
        <f>Sales!BF146*BF155</f>
        <v>0</v>
      </c>
      <c r="BG146" s="225">
        <f>Sales!BG146*BG155</f>
        <v>0</v>
      </c>
      <c r="BH146" s="225">
        <f>Sales!BH146*BH155</f>
        <v>0</v>
      </c>
      <c r="BI146" s="225">
        <f>Sales!BI146*BI155</f>
        <v>0</v>
      </c>
      <c r="BJ146" s="225">
        <f>Sales!BJ146*BJ155</f>
        <v>0</v>
      </c>
      <c r="BK146" s="225">
        <f>Sales!BK146*BK155</f>
        <v>0</v>
      </c>
      <c r="BL146" s="225">
        <f>Sales!BL146*BL155</f>
        <v>0</v>
      </c>
      <c r="BM146" s="225">
        <f>Sales!BM146*BM155</f>
        <v>0</v>
      </c>
      <c r="BN146" s="225">
        <f>Sales!BN146*BN155</f>
        <v>0</v>
      </c>
      <c r="BO146" s="225">
        <f>Sales!BO146*BO155</f>
        <v>0</v>
      </c>
      <c r="BP146" s="225">
        <f>Sales!BP146*BP155</f>
        <v>0</v>
      </c>
      <c r="BQ146" s="225">
        <f>Sales!BQ146*BQ155</f>
        <v>0</v>
      </c>
      <c r="BR146" s="225">
        <f>Sales!BR146*BR155</f>
        <v>0</v>
      </c>
      <c r="BS146" s="225">
        <f>Sales!BS146*BS155</f>
        <v>0</v>
      </c>
      <c r="BT146" s="225">
        <f>Sales!BT146*BT155</f>
        <v>0</v>
      </c>
      <c r="BU146" s="225">
        <f>Sales!BU146*BU155</f>
        <v>0</v>
      </c>
      <c r="BV146" s="225">
        <f>Sales!BV146*BV155</f>
        <v>0</v>
      </c>
      <c r="BW146" s="225">
        <f>Sales!BW146*BW155</f>
        <v>0</v>
      </c>
      <c r="BX146" s="225">
        <f>Sales!BX146*BX155</f>
        <v>0</v>
      </c>
      <c r="BY146" s="225">
        <f>Sales!BY146*BY155</f>
        <v>0</v>
      </c>
      <c r="BZ146" s="225">
        <f>Sales!BZ146*BZ155</f>
        <v>0</v>
      </c>
      <c r="CA146" s="225">
        <f>Sales!CA146*CA155</f>
        <v>0</v>
      </c>
      <c r="CB146" s="225">
        <f>Sales!CB146*CB155</f>
        <v>0</v>
      </c>
      <c r="CC146" s="225">
        <f>Sales!CC146*CC155</f>
        <v>0</v>
      </c>
      <c r="CD146" s="225">
        <f>Sales!CD146*CD155</f>
        <v>0</v>
      </c>
      <c r="CE146" s="225">
        <f>Sales!CE146*CE155</f>
        <v>0</v>
      </c>
    </row>
    <row r="147" spans="2:83" x14ac:dyDescent="0.25">
      <c r="B147" s="307"/>
      <c r="C147" s="54" t="s">
        <v>25</v>
      </c>
      <c r="E147" s="228"/>
      <c r="F147" s="64"/>
      <c r="G147" s="229"/>
      <c r="H147" s="229"/>
      <c r="I147" s="211"/>
      <c r="J147" s="211"/>
      <c r="K147" s="211"/>
      <c r="L147" s="211"/>
      <c r="M147" s="211"/>
      <c r="N147" s="211"/>
      <c r="O147" s="211"/>
      <c r="P147" s="211"/>
      <c r="Q147" s="211"/>
      <c r="R147" s="211"/>
      <c r="S147" s="211"/>
      <c r="T147" s="211"/>
      <c r="U147" s="211"/>
      <c r="V147" s="211"/>
      <c r="W147" s="52"/>
      <c r="X147" s="52"/>
      <c r="Y147" s="52"/>
      <c r="Z147" s="52"/>
      <c r="AA147" s="52"/>
      <c r="AB147" s="52"/>
      <c r="AC147" s="52"/>
      <c r="AD147" s="52"/>
      <c r="AE147" s="52"/>
      <c r="AF147" s="52"/>
      <c r="AG147" s="52"/>
      <c r="AH147" s="52"/>
      <c r="AI147" s="52"/>
      <c r="AJ147" s="52"/>
      <c r="AK147" s="52"/>
      <c r="AL147" s="52"/>
      <c r="AM147" s="52"/>
      <c r="AN147" s="52"/>
      <c r="AO147" s="52"/>
      <c r="AP147" s="232">
        <f>Sales!AP147*AP156</f>
        <v>0</v>
      </c>
      <c r="AQ147" s="232">
        <f>Sales!AQ147*AQ156</f>
        <v>0</v>
      </c>
      <c r="AR147" s="232">
        <f>Sales!AR147*AR156</f>
        <v>35.697090265199947</v>
      </c>
      <c r="AS147" s="232">
        <f>Sales!AS147*AS156</f>
        <v>26.058864058799966</v>
      </c>
      <c r="AT147" s="232">
        <f>Sales!AT147*AT156</f>
        <v>237.68444759999997</v>
      </c>
      <c r="AU147" s="225">
        <f>Sales!AU147*AU156</f>
        <v>0</v>
      </c>
      <c r="AV147" s="225">
        <f>Sales!AV147*AV156</f>
        <v>0</v>
      </c>
      <c r="AW147" s="225">
        <f>Sales!AW147*AW156</f>
        <v>0</v>
      </c>
      <c r="AX147" s="225">
        <f>Sales!AX147*AX156</f>
        <v>0</v>
      </c>
      <c r="AY147" s="225">
        <f>Sales!AY147*AY156</f>
        <v>0</v>
      </c>
      <c r="AZ147" s="225">
        <f>Sales!AZ147*AZ156</f>
        <v>0</v>
      </c>
      <c r="BA147" s="225">
        <f>Sales!BA147*BA156</f>
        <v>0</v>
      </c>
      <c r="BB147" s="225">
        <f>Sales!BB147*BB156</f>
        <v>0</v>
      </c>
      <c r="BC147" s="225">
        <f>Sales!BC147*BC156</f>
        <v>0</v>
      </c>
      <c r="BD147" s="225">
        <f>Sales!BD147*BD156</f>
        <v>0</v>
      </c>
      <c r="BE147" s="225">
        <f>Sales!BE147*BE156</f>
        <v>0</v>
      </c>
      <c r="BF147" s="225">
        <f>Sales!BF147*BF156</f>
        <v>0</v>
      </c>
      <c r="BG147" s="225">
        <f>Sales!BG147*BG156</f>
        <v>0</v>
      </c>
      <c r="BH147" s="225">
        <f>Sales!BH147*BH156</f>
        <v>0</v>
      </c>
      <c r="BI147" s="225">
        <f>Sales!BI147*BI156</f>
        <v>0</v>
      </c>
      <c r="BJ147" s="225">
        <f>Sales!BJ147*BJ156</f>
        <v>0</v>
      </c>
      <c r="BK147" s="225">
        <f>Sales!BK147*BK156</f>
        <v>0</v>
      </c>
      <c r="BL147" s="225">
        <f>Sales!BL147*BL156</f>
        <v>0</v>
      </c>
      <c r="BM147" s="225">
        <f>Sales!BM147*BM156</f>
        <v>0</v>
      </c>
      <c r="BN147" s="225">
        <f>Sales!BN147*BN156</f>
        <v>0</v>
      </c>
      <c r="BO147" s="225">
        <f>Sales!BO147*BO156</f>
        <v>0</v>
      </c>
      <c r="BP147" s="225">
        <f>Sales!BP147*BP156</f>
        <v>0</v>
      </c>
      <c r="BQ147" s="225">
        <f>Sales!BQ147*BQ156</f>
        <v>0</v>
      </c>
      <c r="BR147" s="225">
        <f>Sales!BR147*BR156</f>
        <v>0</v>
      </c>
      <c r="BS147" s="225">
        <f>Sales!BS147*BS156</f>
        <v>0</v>
      </c>
      <c r="BT147" s="225">
        <f>Sales!BT147*BT156</f>
        <v>0</v>
      </c>
      <c r="BU147" s="225">
        <f>Sales!BU147*BU156</f>
        <v>0</v>
      </c>
      <c r="BV147" s="225">
        <f>Sales!BV147*BV156</f>
        <v>0</v>
      </c>
      <c r="BW147" s="225">
        <f>Sales!BW147*BW156</f>
        <v>0</v>
      </c>
      <c r="BX147" s="225">
        <f>Sales!BX147*BX156</f>
        <v>0</v>
      </c>
      <c r="BY147" s="225">
        <f>Sales!BY147*BY156</f>
        <v>0</v>
      </c>
      <c r="BZ147" s="225">
        <f>Sales!BZ147*BZ156</f>
        <v>0</v>
      </c>
      <c r="CA147" s="225">
        <f>Sales!CA147*CA156</f>
        <v>0</v>
      </c>
      <c r="CB147" s="225">
        <f>Sales!CB147*CB156</f>
        <v>0</v>
      </c>
      <c r="CC147" s="225">
        <f>Sales!CC147*CC156</f>
        <v>0</v>
      </c>
      <c r="CD147" s="225">
        <f>Sales!CD147*CD156</f>
        <v>0</v>
      </c>
      <c r="CE147" s="225">
        <f>Sales!CE147*CE156</f>
        <v>0</v>
      </c>
    </row>
    <row r="148" spans="2:83" x14ac:dyDescent="0.25">
      <c r="B148" s="307"/>
      <c r="C148" s="3" t="s">
        <v>80</v>
      </c>
      <c r="E148" s="228"/>
      <c r="F148" s="64"/>
      <c r="G148" s="64"/>
      <c r="H148" s="64"/>
      <c r="I148" s="20"/>
      <c r="J148" s="20"/>
      <c r="K148" s="20"/>
      <c r="L148" s="20"/>
      <c r="M148" s="20"/>
      <c r="N148" s="20"/>
      <c r="O148" s="20"/>
      <c r="P148" s="20"/>
      <c r="Q148" s="20"/>
      <c r="R148" s="20"/>
      <c r="S148" s="20"/>
      <c r="T148" s="20"/>
      <c r="U148" s="20"/>
      <c r="V148" s="20"/>
      <c r="W148" s="6">
        <f>W146+W147</f>
        <v>0</v>
      </c>
      <c r="X148" s="6">
        <f t="shared" ref="X148:CE148" si="54">X146+X147</f>
        <v>0</v>
      </c>
      <c r="Y148" s="6">
        <f t="shared" si="54"/>
        <v>0</v>
      </c>
      <c r="Z148" s="6">
        <f t="shared" si="54"/>
        <v>0</v>
      </c>
      <c r="AA148" s="6">
        <f t="shared" si="54"/>
        <v>0</v>
      </c>
      <c r="AB148" s="6">
        <f t="shared" si="54"/>
        <v>0</v>
      </c>
      <c r="AC148" s="6">
        <f t="shared" si="54"/>
        <v>0</v>
      </c>
      <c r="AD148" s="6">
        <f t="shared" si="54"/>
        <v>0</v>
      </c>
      <c r="AE148" s="6">
        <f t="shared" si="54"/>
        <v>0</v>
      </c>
      <c r="AF148" s="6">
        <f t="shared" si="54"/>
        <v>0</v>
      </c>
      <c r="AG148" s="6">
        <f t="shared" si="54"/>
        <v>0</v>
      </c>
      <c r="AH148" s="6">
        <f t="shared" si="54"/>
        <v>0</v>
      </c>
      <c r="AI148" s="6">
        <f t="shared" si="54"/>
        <v>0</v>
      </c>
      <c r="AJ148" s="6">
        <f t="shared" si="54"/>
        <v>0</v>
      </c>
      <c r="AK148" s="6">
        <f t="shared" si="54"/>
        <v>0</v>
      </c>
      <c r="AL148" s="6">
        <f t="shared" si="54"/>
        <v>0</v>
      </c>
      <c r="AM148" s="6">
        <f t="shared" si="54"/>
        <v>0</v>
      </c>
      <c r="AN148" s="6">
        <f t="shared" si="54"/>
        <v>0</v>
      </c>
      <c r="AO148" s="6">
        <f t="shared" si="54"/>
        <v>0</v>
      </c>
      <c r="AP148" s="6">
        <f t="shared" si="54"/>
        <v>0</v>
      </c>
      <c r="AQ148" s="6">
        <f t="shared" si="54"/>
        <v>0</v>
      </c>
      <c r="AR148" s="6">
        <f t="shared" si="54"/>
        <v>53.555551305199955</v>
      </c>
      <c r="AS148" s="6">
        <f t="shared" si="54"/>
        <v>52.671558258799941</v>
      </c>
      <c r="AT148" s="6">
        <f t="shared" si="54"/>
        <v>327.15836239999999</v>
      </c>
      <c r="AU148" s="26">
        <f t="shared" si="54"/>
        <v>0</v>
      </c>
      <c r="AV148" s="26">
        <f t="shared" si="54"/>
        <v>0</v>
      </c>
      <c r="AW148" s="26">
        <f t="shared" si="54"/>
        <v>0</v>
      </c>
      <c r="AX148" s="26">
        <f t="shared" si="54"/>
        <v>0</v>
      </c>
      <c r="AY148" s="26">
        <f t="shared" si="54"/>
        <v>0</v>
      </c>
      <c r="AZ148" s="26">
        <f t="shared" si="54"/>
        <v>0</v>
      </c>
      <c r="BA148" s="26">
        <f t="shared" si="54"/>
        <v>0</v>
      </c>
      <c r="BB148" s="26">
        <f t="shared" si="54"/>
        <v>0</v>
      </c>
      <c r="BC148" s="26">
        <f t="shared" si="54"/>
        <v>0</v>
      </c>
      <c r="BD148" s="26">
        <f t="shared" si="54"/>
        <v>0</v>
      </c>
      <c r="BE148" s="26">
        <f t="shared" si="54"/>
        <v>0</v>
      </c>
      <c r="BF148" s="26">
        <f t="shared" si="54"/>
        <v>0</v>
      </c>
      <c r="BG148" s="26">
        <f t="shared" si="54"/>
        <v>0</v>
      </c>
      <c r="BH148" s="26">
        <f t="shared" si="54"/>
        <v>0</v>
      </c>
      <c r="BI148" s="26">
        <f t="shared" si="54"/>
        <v>0</v>
      </c>
      <c r="BJ148" s="26">
        <f t="shared" si="54"/>
        <v>0</v>
      </c>
      <c r="BK148" s="26">
        <f t="shared" si="54"/>
        <v>0</v>
      </c>
      <c r="BL148" s="26">
        <f t="shared" si="54"/>
        <v>0</v>
      </c>
      <c r="BM148" s="26">
        <f t="shared" si="54"/>
        <v>0</v>
      </c>
      <c r="BN148" s="26">
        <f t="shared" si="54"/>
        <v>0</v>
      </c>
      <c r="BO148" s="26">
        <f t="shared" si="54"/>
        <v>0</v>
      </c>
      <c r="BP148" s="26">
        <f t="shared" si="54"/>
        <v>0</v>
      </c>
      <c r="BQ148" s="26">
        <f t="shared" si="54"/>
        <v>0</v>
      </c>
      <c r="BR148" s="26">
        <f t="shared" si="54"/>
        <v>0</v>
      </c>
      <c r="BS148" s="26">
        <f t="shared" si="54"/>
        <v>0</v>
      </c>
      <c r="BT148" s="26">
        <f t="shared" si="54"/>
        <v>0</v>
      </c>
      <c r="BU148" s="26">
        <f t="shared" si="54"/>
        <v>0</v>
      </c>
      <c r="BV148" s="26">
        <f t="shared" si="54"/>
        <v>0</v>
      </c>
      <c r="BW148" s="26">
        <f t="shared" si="54"/>
        <v>0</v>
      </c>
      <c r="BX148" s="26">
        <f t="shared" si="54"/>
        <v>0</v>
      </c>
      <c r="BY148" s="26">
        <f t="shared" si="54"/>
        <v>0</v>
      </c>
      <c r="BZ148" s="26">
        <f t="shared" si="54"/>
        <v>0</v>
      </c>
      <c r="CA148" s="26">
        <f t="shared" si="54"/>
        <v>0</v>
      </c>
      <c r="CB148" s="26">
        <f t="shared" si="54"/>
        <v>0</v>
      </c>
      <c r="CC148" s="26">
        <f t="shared" si="54"/>
        <v>0</v>
      </c>
      <c r="CD148" s="26">
        <f t="shared" si="54"/>
        <v>0</v>
      </c>
      <c r="CE148" s="26">
        <f t="shared" si="54"/>
        <v>0</v>
      </c>
    </row>
    <row r="149" spans="2:83" s="207" customFormat="1" x14ac:dyDescent="0.25">
      <c r="B149" s="329"/>
      <c r="C149" s="209" t="s">
        <v>36</v>
      </c>
      <c r="E149" s="228"/>
      <c r="F149" s="64"/>
      <c r="G149" s="229"/>
      <c r="H149" s="229"/>
      <c r="I149" s="28"/>
      <c r="J149" s="28"/>
      <c r="K149" s="28"/>
      <c r="L149" s="28"/>
      <c r="M149" s="28"/>
      <c r="N149" s="28"/>
      <c r="O149" s="28"/>
      <c r="P149" s="28"/>
      <c r="Q149" s="28"/>
      <c r="R149" s="28"/>
      <c r="S149" s="28"/>
      <c r="T149" s="28"/>
      <c r="U149" s="28"/>
      <c r="V149" s="28"/>
      <c r="W149" s="52">
        <f>Sales!W149*$E149</f>
        <v>0</v>
      </c>
      <c r="X149" s="52">
        <f>Sales!X149*$E149</f>
        <v>0</v>
      </c>
      <c r="Y149" s="52">
        <f>Sales!Y149*$E149</f>
        <v>0</v>
      </c>
      <c r="Z149" s="52">
        <f>Sales!Z149*$E149</f>
        <v>0</v>
      </c>
      <c r="AA149" s="52">
        <f>Sales!AA149*$E149</f>
        <v>0</v>
      </c>
      <c r="AB149" s="52">
        <f>Sales!AB149*$E149</f>
        <v>0</v>
      </c>
      <c r="AC149" s="52">
        <f>Sales!AC149*$E149</f>
        <v>0</v>
      </c>
      <c r="AD149" s="52">
        <f>Sales!AD149*$E149</f>
        <v>0</v>
      </c>
      <c r="AE149" s="52">
        <f>Sales!AE149*$E149</f>
        <v>0</v>
      </c>
      <c r="AF149" s="52">
        <f>Sales!AF149*$E149</f>
        <v>0</v>
      </c>
      <c r="AG149" s="52">
        <f>Sales!AG149*$E149</f>
        <v>0</v>
      </c>
      <c r="AH149" s="52">
        <f>Sales!AH149*$E149</f>
        <v>0</v>
      </c>
      <c r="AI149" s="52">
        <f>Sales!AI149*$E149</f>
        <v>0</v>
      </c>
      <c r="AJ149" s="52">
        <f>Sales!AJ149*$E149</f>
        <v>0</v>
      </c>
      <c r="AK149" s="52">
        <f>Sales!AK149*$E149</f>
        <v>0</v>
      </c>
      <c r="AL149" s="52">
        <f>Sales!AL149*$E149</f>
        <v>0</v>
      </c>
      <c r="AM149" s="52">
        <f>Sales!AM149*$E149</f>
        <v>0</v>
      </c>
      <c r="AN149" s="52">
        <f>Sales!AN149*$E149</f>
        <v>0</v>
      </c>
      <c r="AO149" s="52">
        <f>Sales!AO149*$E149</f>
        <v>0</v>
      </c>
      <c r="AP149" s="52">
        <f>Sales!AP149*$E149</f>
        <v>0</v>
      </c>
      <c r="AQ149" s="52">
        <f>Sales!AQ149*$E149</f>
        <v>0</v>
      </c>
      <c r="AR149" s="52">
        <f>Sales!AR149*$E149</f>
        <v>0</v>
      </c>
      <c r="AS149" s="52">
        <f>Sales!AS149*$E149</f>
        <v>0</v>
      </c>
      <c r="AT149" s="52">
        <f>Sales!AT149*$E149</f>
        <v>0</v>
      </c>
      <c r="AU149" s="100">
        <f>Sales!AU149*$E149</f>
        <v>0</v>
      </c>
      <c r="AV149" s="100">
        <f>Sales!AV149*$E149</f>
        <v>0</v>
      </c>
      <c r="AW149" s="100">
        <f>Sales!AW149*$E149</f>
        <v>0</v>
      </c>
      <c r="AX149" s="100">
        <f>Sales!AX149*$E149</f>
        <v>0</v>
      </c>
      <c r="AY149" s="100">
        <f>Sales!AY149*$E149</f>
        <v>0</v>
      </c>
      <c r="AZ149" s="100">
        <f>Sales!AZ149*$E149</f>
        <v>0</v>
      </c>
      <c r="BA149" s="100">
        <f>Sales!BA149*$E149</f>
        <v>0</v>
      </c>
      <c r="BB149" s="100">
        <f>Sales!BB149*$E149</f>
        <v>0</v>
      </c>
      <c r="BC149" s="100">
        <f>Sales!BC149*$E149</f>
        <v>0</v>
      </c>
      <c r="BD149" s="100">
        <f>Sales!BD149*$E149</f>
        <v>0</v>
      </c>
      <c r="BE149" s="100">
        <f>Sales!BE149*$E149</f>
        <v>0</v>
      </c>
      <c r="BF149" s="100">
        <f>Sales!BF149*$E149</f>
        <v>0</v>
      </c>
      <c r="BG149" s="100">
        <f>Sales!BG149*$E149</f>
        <v>0</v>
      </c>
      <c r="BH149" s="100">
        <f>Sales!BH149*$E149</f>
        <v>0</v>
      </c>
      <c r="BI149" s="100">
        <f>Sales!BI149*$E149</f>
        <v>0</v>
      </c>
      <c r="BJ149" s="100">
        <f>Sales!BJ149*$E149</f>
        <v>0</v>
      </c>
      <c r="BK149" s="100">
        <f>Sales!BK149*$E149</f>
        <v>0</v>
      </c>
      <c r="BL149" s="100">
        <f>Sales!BL149*$E149</f>
        <v>0</v>
      </c>
      <c r="BM149" s="100">
        <f>Sales!BM149*$E149</f>
        <v>0</v>
      </c>
      <c r="BN149" s="100">
        <f>Sales!BN149*$E149</f>
        <v>0</v>
      </c>
      <c r="BO149" s="100">
        <f>Sales!BO149*$E149</f>
        <v>0</v>
      </c>
      <c r="BP149" s="100">
        <f>Sales!BP149*$E149</f>
        <v>0</v>
      </c>
      <c r="BQ149" s="100">
        <f>Sales!BQ149*$E149</f>
        <v>0</v>
      </c>
      <c r="BR149" s="100">
        <f>Sales!BR149*$E149</f>
        <v>0</v>
      </c>
      <c r="BS149" s="100">
        <f>Sales!BS149*$E149</f>
        <v>0</v>
      </c>
      <c r="BT149" s="100">
        <f>Sales!BT149*$E149</f>
        <v>0</v>
      </c>
      <c r="BU149" s="100">
        <f>Sales!BU149*$E149</f>
        <v>0</v>
      </c>
      <c r="BV149" s="100">
        <f>Sales!BV149*$E149</f>
        <v>0</v>
      </c>
      <c r="BW149" s="100">
        <f>Sales!BW149*$E149</f>
        <v>0</v>
      </c>
      <c r="BX149" s="100">
        <f>Sales!BX149*$E149</f>
        <v>0</v>
      </c>
      <c r="BY149" s="100">
        <f>Sales!BY149*$E149</f>
        <v>0</v>
      </c>
      <c r="BZ149" s="100">
        <f>Sales!BZ149*$E149</f>
        <v>0</v>
      </c>
      <c r="CA149" s="100">
        <f>Sales!CA149*$E149</f>
        <v>0</v>
      </c>
      <c r="CB149" s="100">
        <f>Sales!CB149*$E149</f>
        <v>0</v>
      </c>
      <c r="CC149" s="100">
        <f>Sales!CC149*$E149</f>
        <v>0</v>
      </c>
      <c r="CD149" s="100">
        <f>Sales!CD149*$E149</f>
        <v>0</v>
      </c>
      <c r="CE149" s="100">
        <f>Sales!CE149*$E149</f>
        <v>0</v>
      </c>
    </row>
    <row r="150" spans="2:83" s="207" customFormat="1" x14ac:dyDescent="0.25">
      <c r="B150" s="329"/>
      <c r="C150" s="209" t="s">
        <v>37</v>
      </c>
      <c r="E150" s="228"/>
      <c r="F150" s="64"/>
      <c r="G150" s="229"/>
      <c r="H150" s="229"/>
      <c r="I150" s="28"/>
      <c r="J150" s="28"/>
      <c r="K150" s="28"/>
      <c r="L150" s="28"/>
      <c r="M150" s="28"/>
      <c r="N150" s="28"/>
      <c r="O150" s="28"/>
      <c r="P150" s="28"/>
      <c r="Q150" s="28"/>
      <c r="R150" s="28"/>
      <c r="S150" s="28"/>
      <c r="T150" s="28"/>
      <c r="U150" s="28"/>
      <c r="V150" s="28"/>
      <c r="W150" s="52">
        <f>Sales!W150*$E150</f>
        <v>0</v>
      </c>
      <c r="X150" s="52">
        <f>Sales!X150*$E150</f>
        <v>0</v>
      </c>
      <c r="Y150" s="52">
        <f>Sales!Y150*$E150</f>
        <v>0</v>
      </c>
      <c r="Z150" s="52">
        <f>Sales!Z150*$E150</f>
        <v>0</v>
      </c>
      <c r="AA150" s="52">
        <f>Sales!AA150*$E150</f>
        <v>0</v>
      </c>
      <c r="AB150" s="52">
        <f>Sales!AB150*$E150</f>
        <v>0</v>
      </c>
      <c r="AC150" s="52">
        <f>Sales!AC150*$E150</f>
        <v>0</v>
      </c>
      <c r="AD150" s="52">
        <f>Sales!AD150*$E150</f>
        <v>0</v>
      </c>
      <c r="AE150" s="52">
        <f>Sales!AE150*$E150</f>
        <v>0</v>
      </c>
      <c r="AF150" s="52">
        <f>Sales!AF150*$E150</f>
        <v>0</v>
      </c>
      <c r="AG150" s="52">
        <f>Sales!AG150*$E150</f>
        <v>0</v>
      </c>
      <c r="AH150" s="52">
        <f>Sales!AH150*$E150</f>
        <v>0</v>
      </c>
      <c r="AI150" s="52">
        <f>Sales!AI150*$E150</f>
        <v>0</v>
      </c>
      <c r="AJ150" s="52">
        <f>Sales!AJ150*$E150</f>
        <v>0</v>
      </c>
      <c r="AK150" s="52">
        <f>Sales!AK150*$E150</f>
        <v>0</v>
      </c>
      <c r="AL150" s="52">
        <f>Sales!AL150*$E150</f>
        <v>0</v>
      </c>
      <c r="AM150" s="52">
        <f>Sales!AM150*$E150</f>
        <v>0</v>
      </c>
      <c r="AN150" s="52">
        <f>Sales!AN150*$E150</f>
        <v>0</v>
      </c>
      <c r="AO150" s="52">
        <f>Sales!AO150*$E150</f>
        <v>0</v>
      </c>
      <c r="AP150" s="52">
        <f>Sales!AP150*$E150</f>
        <v>0</v>
      </c>
      <c r="AQ150" s="52">
        <f>Sales!AQ150*$E150</f>
        <v>0</v>
      </c>
      <c r="AR150" s="52">
        <f>Sales!AR150*$E150</f>
        <v>0</v>
      </c>
      <c r="AS150" s="52">
        <f>Sales!AS150*$E150</f>
        <v>0</v>
      </c>
      <c r="AT150" s="52">
        <f>Sales!AT150*$E150</f>
        <v>0</v>
      </c>
      <c r="AU150" s="100">
        <f>Sales!AU150*$E150</f>
        <v>0</v>
      </c>
      <c r="AV150" s="100">
        <f>Sales!AV150*$E150</f>
        <v>0</v>
      </c>
      <c r="AW150" s="100">
        <f>Sales!AW150*$E150</f>
        <v>0</v>
      </c>
      <c r="AX150" s="100">
        <f>Sales!AX150*$E150</f>
        <v>0</v>
      </c>
      <c r="AY150" s="100">
        <f>Sales!AY150*$E150</f>
        <v>0</v>
      </c>
      <c r="AZ150" s="100">
        <f>Sales!AZ150*$E150</f>
        <v>0</v>
      </c>
      <c r="BA150" s="100">
        <f>Sales!BA150*$E150</f>
        <v>0</v>
      </c>
      <c r="BB150" s="100">
        <f>Sales!BB150*$E150</f>
        <v>0</v>
      </c>
      <c r="BC150" s="100">
        <f>Sales!BC150*$E150</f>
        <v>0</v>
      </c>
      <c r="BD150" s="100">
        <f>Sales!BD150*$E150</f>
        <v>0</v>
      </c>
      <c r="BE150" s="100">
        <f>Sales!BE150*$E150</f>
        <v>0</v>
      </c>
      <c r="BF150" s="100">
        <f>Sales!BF150*$E150</f>
        <v>0</v>
      </c>
      <c r="BG150" s="100">
        <f>Sales!BG150*$E150</f>
        <v>0</v>
      </c>
      <c r="BH150" s="100">
        <f>Sales!BH150*$E150</f>
        <v>0</v>
      </c>
      <c r="BI150" s="100">
        <f>Sales!BI150*$E150</f>
        <v>0</v>
      </c>
      <c r="BJ150" s="100">
        <f>Sales!BJ150*$E150</f>
        <v>0</v>
      </c>
      <c r="BK150" s="100">
        <f>Sales!BK150*$E150</f>
        <v>0</v>
      </c>
      <c r="BL150" s="100">
        <f>Sales!BL150*$E150</f>
        <v>0</v>
      </c>
      <c r="BM150" s="100">
        <f>Sales!BM150*$E150</f>
        <v>0</v>
      </c>
      <c r="BN150" s="100">
        <f>Sales!BN150*$E150</f>
        <v>0</v>
      </c>
      <c r="BO150" s="100">
        <f>Sales!BO150*$E150</f>
        <v>0</v>
      </c>
      <c r="BP150" s="100">
        <f>Sales!BP150*$E150</f>
        <v>0</v>
      </c>
      <c r="BQ150" s="100">
        <f>Sales!BQ150*$E150</f>
        <v>0</v>
      </c>
      <c r="BR150" s="100">
        <f>Sales!BR150*$E150</f>
        <v>0</v>
      </c>
      <c r="BS150" s="100">
        <f>Sales!BS150*$E150</f>
        <v>0</v>
      </c>
      <c r="BT150" s="100">
        <f>Sales!BT150*$E150</f>
        <v>0</v>
      </c>
      <c r="BU150" s="100">
        <f>Sales!BU150*$E150</f>
        <v>0</v>
      </c>
      <c r="BV150" s="100">
        <f>Sales!BV150*$E150</f>
        <v>0</v>
      </c>
      <c r="BW150" s="100">
        <f>Sales!BW150*$E150</f>
        <v>0</v>
      </c>
      <c r="BX150" s="100">
        <f>Sales!BX150*$E150</f>
        <v>0</v>
      </c>
      <c r="BY150" s="100">
        <f>Sales!BY150*$E150</f>
        <v>0</v>
      </c>
      <c r="BZ150" s="100">
        <f>Sales!BZ150*$E150</f>
        <v>0</v>
      </c>
      <c r="CA150" s="100">
        <f>Sales!CA150*$E150</f>
        <v>0</v>
      </c>
      <c r="CB150" s="100">
        <f>Sales!CB150*$E150</f>
        <v>0</v>
      </c>
      <c r="CC150" s="100">
        <f>Sales!CC150*$E150</f>
        <v>0</v>
      </c>
      <c r="CD150" s="100">
        <f>Sales!CD150*$E150</f>
        <v>0</v>
      </c>
      <c r="CE150" s="100">
        <f>Sales!CE150*$E150</f>
        <v>0</v>
      </c>
    </row>
    <row r="151" spans="2:83" x14ac:dyDescent="0.25">
      <c r="B151" s="5"/>
      <c r="C151" s="3" t="s">
        <v>27</v>
      </c>
      <c r="E151" s="228"/>
      <c r="F151" s="220"/>
      <c r="G151" s="220"/>
      <c r="H151" s="220"/>
      <c r="I151" s="17"/>
      <c r="J151" s="17"/>
      <c r="K151" s="17"/>
      <c r="L151" s="17"/>
      <c r="M151" s="17"/>
      <c r="N151" s="17"/>
      <c r="O151" s="17"/>
      <c r="P151" s="17"/>
      <c r="Q151" s="17"/>
      <c r="R151" s="17"/>
      <c r="S151" s="17"/>
      <c r="T151" s="17"/>
      <c r="U151" s="17"/>
      <c r="V151" s="17"/>
      <c r="W151" s="7">
        <f>W128+W131+W138+W141+W145+W148+W149+W150</f>
        <v>2898.8605505909832</v>
      </c>
      <c r="X151" s="7">
        <f t="shared" ref="X151:CE151" si="55">X128+X131+X138+X141+X145+X148+X149+X150</f>
        <v>2903.7132836636811</v>
      </c>
      <c r="Y151" s="7">
        <f t="shared" si="55"/>
        <v>2963.1688944265052</v>
      </c>
      <c r="Z151" s="7">
        <f t="shared" si="55"/>
        <v>3032.8557412781342</v>
      </c>
      <c r="AA151" s="7">
        <f t="shared" si="55"/>
        <v>3111.293220810921</v>
      </c>
      <c r="AB151" s="7">
        <f t="shared" si="55"/>
        <v>3210.2877345110792</v>
      </c>
      <c r="AC151" s="7">
        <f t="shared" si="55"/>
        <v>3318.7535206476132</v>
      </c>
      <c r="AD151" s="7">
        <f t="shared" si="55"/>
        <v>3431.5285417975083</v>
      </c>
      <c r="AE151" s="7">
        <f t="shared" si="55"/>
        <v>3540.6680720435779</v>
      </c>
      <c r="AF151" s="7">
        <f t="shared" si="55"/>
        <v>3706.2273377415081</v>
      </c>
      <c r="AG151" s="7">
        <f t="shared" si="55"/>
        <v>3846.68806936294</v>
      </c>
      <c r="AH151" s="7">
        <f t="shared" si="55"/>
        <v>3969.18043375363</v>
      </c>
      <c r="AI151" s="7">
        <f t="shared" si="55"/>
        <v>4052.5790655310502</v>
      </c>
      <c r="AJ151" s="7">
        <f t="shared" si="55"/>
        <v>4240.955977694749</v>
      </c>
      <c r="AK151" s="7">
        <f t="shared" si="55"/>
        <v>4492.1247975575052</v>
      </c>
      <c r="AL151" s="7">
        <f t="shared" si="55"/>
        <v>4846.2923350036754</v>
      </c>
      <c r="AM151" s="7">
        <f t="shared" si="55"/>
        <v>5155.6849127128717</v>
      </c>
      <c r="AN151" s="7">
        <f t="shared" si="55"/>
        <v>5513.3995994569286</v>
      </c>
      <c r="AO151" s="7">
        <f t="shared" si="55"/>
        <v>5754.8056910816458</v>
      </c>
      <c r="AP151" s="7">
        <f t="shared" si="55"/>
        <v>5927.7391842711722</v>
      </c>
      <c r="AQ151" s="7">
        <f t="shared" si="55"/>
        <v>5967.2966238153167</v>
      </c>
      <c r="AR151" s="7">
        <f t="shared" si="55"/>
        <v>5890.6924204331399</v>
      </c>
      <c r="AS151" s="7">
        <f t="shared" si="55"/>
        <v>5503.4603524870527</v>
      </c>
      <c r="AT151" s="7">
        <f t="shared" si="55"/>
        <v>5260.6724841284995</v>
      </c>
      <c r="AU151" s="31">
        <f t="shared" si="55"/>
        <v>0</v>
      </c>
      <c r="AV151" s="31">
        <f t="shared" si="55"/>
        <v>0</v>
      </c>
      <c r="AW151" s="31">
        <f t="shared" si="55"/>
        <v>0</v>
      </c>
      <c r="AX151" s="31">
        <f t="shared" si="55"/>
        <v>0</v>
      </c>
      <c r="AY151" s="31">
        <f t="shared" si="55"/>
        <v>0</v>
      </c>
      <c r="AZ151" s="31">
        <f t="shared" si="55"/>
        <v>0</v>
      </c>
      <c r="BA151" s="31">
        <f t="shared" si="55"/>
        <v>0</v>
      </c>
      <c r="BB151" s="31">
        <f t="shared" si="55"/>
        <v>0</v>
      </c>
      <c r="BC151" s="31">
        <f t="shared" si="55"/>
        <v>0</v>
      </c>
      <c r="BD151" s="31">
        <f t="shared" si="55"/>
        <v>0</v>
      </c>
      <c r="BE151" s="31">
        <f t="shared" si="55"/>
        <v>0</v>
      </c>
      <c r="BF151" s="31">
        <f t="shared" si="55"/>
        <v>0</v>
      </c>
      <c r="BG151" s="31">
        <f t="shared" si="55"/>
        <v>0</v>
      </c>
      <c r="BH151" s="31">
        <f t="shared" si="55"/>
        <v>0</v>
      </c>
      <c r="BI151" s="31">
        <f t="shared" si="55"/>
        <v>0</v>
      </c>
      <c r="BJ151" s="31">
        <f t="shared" si="55"/>
        <v>0</v>
      </c>
      <c r="BK151" s="31">
        <f t="shared" si="55"/>
        <v>0</v>
      </c>
      <c r="BL151" s="31">
        <f t="shared" si="55"/>
        <v>0</v>
      </c>
      <c r="BM151" s="31">
        <f t="shared" si="55"/>
        <v>0</v>
      </c>
      <c r="BN151" s="31">
        <f t="shared" si="55"/>
        <v>0</v>
      </c>
      <c r="BO151" s="31">
        <f t="shared" si="55"/>
        <v>0</v>
      </c>
      <c r="BP151" s="31">
        <f t="shared" si="55"/>
        <v>0</v>
      </c>
      <c r="BQ151" s="31">
        <f t="shared" si="55"/>
        <v>0</v>
      </c>
      <c r="BR151" s="31">
        <f t="shared" si="55"/>
        <v>0</v>
      </c>
      <c r="BS151" s="31">
        <f t="shared" si="55"/>
        <v>0</v>
      </c>
      <c r="BT151" s="31">
        <f t="shared" si="55"/>
        <v>0</v>
      </c>
      <c r="BU151" s="31">
        <f t="shared" si="55"/>
        <v>0</v>
      </c>
      <c r="BV151" s="31">
        <f t="shared" si="55"/>
        <v>0</v>
      </c>
      <c r="BW151" s="31">
        <f t="shared" si="55"/>
        <v>0</v>
      </c>
      <c r="BX151" s="31">
        <f t="shared" si="55"/>
        <v>0</v>
      </c>
      <c r="BY151" s="31">
        <f t="shared" si="55"/>
        <v>0</v>
      </c>
      <c r="BZ151" s="31">
        <f t="shared" si="55"/>
        <v>0</v>
      </c>
      <c r="CA151" s="31">
        <f t="shared" si="55"/>
        <v>0</v>
      </c>
      <c r="CB151" s="31">
        <f t="shared" si="55"/>
        <v>0</v>
      </c>
      <c r="CC151" s="31">
        <f t="shared" si="55"/>
        <v>0</v>
      </c>
      <c r="CD151" s="31">
        <f t="shared" si="55"/>
        <v>0</v>
      </c>
      <c r="CE151" s="31">
        <f t="shared" si="55"/>
        <v>0</v>
      </c>
    </row>
    <row r="152" spans="2:83" ht="35.4" customHeight="1" x14ac:dyDescent="0.25"/>
    <row r="153" spans="2:83" x14ac:dyDescent="0.25">
      <c r="AK153" s="174" t="s">
        <v>93</v>
      </c>
      <c r="AN153" s="174"/>
      <c r="AO153" s="174"/>
      <c r="AP153" s="174"/>
      <c r="AQ153" s="174"/>
      <c r="AR153" s="174"/>
      <c r="AS153" s="174"/>
      <c r="AT153" s="174"/>
      <c r="AU153" s="174"/>
      <c r="AV153" s="174"/>
      <c r="AW153" s="174"/>
      <c r="AX153" s="174"/>
      <c r="AY153" s="174"/>
      <c r="AZ153" s="174"/>
    </row>
    <row r="154" spans="2:83" x14ac:dyDescent="0.25">
      <c r="AM154" s="337" t="s">
        <v>95</v>
      </c>
      <c r="AN154" s="337"/>
      <c r="AO154" s="182" t="s">
        <v>41</v>
      </c>
      <c r="AP154" s="217">
        <v>2009</v>
      </c>
      <c r="AQ154" s="80">
        <v>2010</v>
      </c>
      <c r="AR154" s="80">
        <v>2011</v>
      </c>
      <c r="AS154" s="80">
        <v>2012</v>
      </c>
      <c r="AT154" s="80">
        <v>2013</v>
      </c>
      <c r="AU154" s="80">
        <v>2014</v>
      </c>
      <c r="AV154" s="80">
        <v>2015</v>
      </c>
      <c r="AW154" s="80">
        <v>2016</v>
      </c>
      <c r="AX154" s="80">
        <v>2017</v>
      </c>
      <c r="AY154" s="80">
        <v>2018</v>
      </c>
      <c r="AZ154" s="80">
        <v>2019</v>
      </c>
      <c r="BA154" s="80">
        <v>2020</v>
      </c>
      <c r="BB154" s="80">
        <v>2021</v>
      </c>
      <c r="BC154" s="80">
        <v>2022</v>
      </c>
      <c r="BD154" s="80">
        <v>2023</v>
      </c>
      <c r="BE154" s="80">
        <v>2024</v>
      </c>
      <c r="BF154" s="80">
        <v>2025</v>
      </c>
      <c r="BG154" s="80">
        <f t="shared" ref="BG154:CE154" si="56">BF154+1</f>
        <v>2026</v>
      </c>
      <c r="BH154" s="80">
        <f t="shared" si="56"/>
        <v>2027</v>
      </c>
      <c r="BI154" s="80">
        <f t="shared" si="56"/>
        <v>2028</v>
      </c>
      <c r="BJ154" s="80">
        <f t="shared" si="56"/>
        <v>2029</v>
      </c>
      <c r="BK154" s="80">
        <f t="shared" si="56"/>
        <v>2030</v>
      </c>
      <c r="BL154" s="80">
        <f t="shared" si="56"/>
        <v>2031</v>
      </c>
      <c r="BM154" s="80">
        <f t="shared" si="56"/>
        <v>2032</v>
      </c>
      <c r="BN154" s="80">
        <f t="shared" si="56"/>
        <v>2033</v>
      </c>
      <c r="BO154" s="80">
        <f t="shared" si="56"/>
        <v>2034</v>
      </c>
      <c r="BP154" s="80">
        <f t="shared" si="56"/>
        <v>2035</v>
      </c>
      <c r="BQ154" s="80">
        <f t="shared" si="56"/>
        <v>2036</v>
      </c>
      <c r="BR154" s="80">
        <f t="shared" si="56"/>
        <v>2037</v>
      </c>
      <c r="BS154" s="80">
        <f t="shared" si="56"/>
        <v>2038</v>
      </c>
      <c r="BT154" s="80">
        <f t="shared" si="56"/>
        <v>2039</v>
      </c>
      <c r="BU154" s="80">
        <f t="shared" si="56"/>
        <v>2040</v>
      </c>
      <c r="BV154" s="80">
        <f t="shared" si="56"/>
        <v>2041</v>
      </c>
      <c r="BW154" s="80">
        <f t="shared" si="56"/>
        <v>2042</v>
      </c>
      <c r="BX154" s="80">
        <f t="shared" si="56"/>
        <v>2043</v>
      </c>
      <c r="BY154" s="80">
        <f t="shared" si="56"/>
        <v>2044</v>
      </c>
      <c r="BZ154" s="80">
        <f t="shared" si="56"/>
        <v>2045</v>
      </c>
      <c r="CA154" s="80">
        <f t="shared" si="56"/>
        <v>2046</v>
      </c>
      <c r="CB154" s="80">
        <f t="shared" si="56"/>
        <v>2047</v>
      </c>
      <c r="CC154" s="80">
        <f t="shared" si="56"/>
        <v>2048</v>
      </c>
      <c r="CD154" s="80">
        <f t="shared" si="56"/>
        <v>2049</v>
      </c>
      <c r="CE154" s="80">
        <f t="shared" si="56"/>
        <v>2050</v>
      </c>
    </row>
    <row r="155" spans="2:83" x14ac:dyDescent="0.25">
      <c r="AM155" s="13" t="s">
        <v>5</v>
      </c>
      <c r="AN155" s="13" t="s">
        <v>94</v>
      </c>
      <c r="AO155" s="182" t="s">
        <v>137</v>
      </c>
      <c r="AP155" s="77">
        <f>'Life&amp;Use'!E80</f>
        <v>33.6</v>
      </c>
      <c r="AQ155" s="77">
        <f>'Life&amp;Use'!F80</f>
        <v>28.8</v>
      </c>
      <c r="AR155" s="77">
        <f>'Life&amp;Use'!G80</f>
        <v>25.200000000000003</v>
      </c>
      <c r="AS155" s="77">
        <f>'Life&amp;Use'!H80</f>
        <v>20.400000000000002</v>
      </c>
      <c r="AT155" s="77">
        <f>'Life&amp;Use'!I80</f>
        <v>12</v>
      </c>
      <c r="AU155" s="77">
        <f>'Life&amp;Use'!J80</f>
        <v>0</v>
      </c>
      <c r="AV155" s="77">
        <f>'Life&amp;Use'!K80</f>
        <v>0</v>
      </c>
      <c r="AW155" s="77">
        <f>'Life&amp;Use'!L80</f>
        <v>0</v>
      </c>
      <c r="AX155" s="77">
        <f>'Life&amp;Use'!M80</f>
        <v>0</v>
      </c>
      <c r="AY155" s="77">
        <f>'Life&amp;Use'!N80</f>
        <v>0</v>
      </c>
      <c r="AZ155" s="77">
        <f>'Life&amp;Use'!O80</f>
        <v>0</v>
      </c>
      <c r="BA155" s="77">
        <f>'Life&amp;Use'!P80</f>
        <v>0</v>
      </c>
      <c r="BB155" s="77">
        <f>'Life&amp;Use'!Q80</f>
        <v>0</v>
      </c>
      <c r="BC155" s="77">
        <f>'Life&amp;Use'!R80</f>
        <v>0</v>
      </c>
      <c r="BD155" s="77">
        <f>'Life&amp;Use'!S80</f>
        <v>0</v>
      </c>
      <c r="BE155" s="77">
        <f>'Life&amp;Use'!T80</f>
        <v>0</v>
      </c>
      <c r="BF155" s="77">
        <f>'Life&amp;Use'!U80</f>
        <v>0</v>
      </c>
      <c r="BG155" s="77">
        <f>'Life&amp;Use'!V80</f>
        <v>0</v>
      </c>
      <c r="BH155" s="77">
        <f>'Life&amp;Use'!W80</f>
        <v>0</v>
      </c>
      <c r="BI155" s="77">
        <f>'Life&amp;Use'!X80</f>
        <v>0</v>
      </c>
      <c r="BJ155" s="77">
        <f>'Life&amp;Use'!Y80</f>
        <v>0</v>
      </c>
      <c r="BK155" s="77">
        <f>'Life&amp;Use'!Z80</f>
        <v>0</v>
      </c>
      <c r="BL155" s="77">
        <f>'Life&amp;Use'!AA80</f>
        <v>0</v>
      </c>
      <c r="BM155" s="77">
        <f>'Life&amp;Use'!AB80</f>
        <v>0</v>
      </c>
      <c r="BN155" s="77">
        <f>'Life&amp;Use'!AC80</f>
        <v>0</v>
      </c>
      <c r="BO155" s="77">
        <f>'Life&amp;Use'!AD80</f>
        <v>0</v>
      </c>
      <c r="BP155" s="77">
        <f>'Life&amp;Use'!AE80</f>
        <v>0</v>
      </c>
      <c r="BQ155" s="77">
        <f>'Life&amp;Use'!AF80</f>
        <v>0</v>
      </c>
      <c r="BR155" s="77">
        <f>'Life&amp;Use'!AG80</f>
        <v>0</v>
      </c>
      <c r="BS155" s="77">
        <f>'Life&amp;Use'!AH80</f>
        <v>0</v>
      </c>
      <c r="BT155" s="77">
        <f>'Life&amp;Use'!AI80</f>
        <v>0</v>
      </c>
      <c r="BU155" s="77">
        <f>'Life&amp;Use'!AJ80</f>
        <v>0</v>
      </c>
      <c r="BV155" s="77">
        <f>'Life&amp;Use'!AK80</f>
        <v>0</v>
      </c>
      <c r="BW155" s="77">
        <f>'Life&amp;Use'!AL80</f>
        <v>0</v>
      </c>
      <c r="BX155" s="77">
        <f>'Life&amp;Use'!AM80</f>
        <v>0</v>
      </c>
      <c r="BY155" s="77">
        <f>'Life&amp;Use'!AN80</f>
        <v>0</v>
      </c>
      <c r="BZ155" s="77">
        <f>'Life&amp;Use'!AO80</f>
        <v>0</v>
      </c>
      <c r="CA155" s="77">
        <f>'Life&amp;Use'!AP80</f>
        <v>0</v>
      </c>
      <c r="CB155" s="77">
        <f>'Life&amp;Use'!AQ80</f>
        <v>0</v>
      </c>
      <c r="CC155" s="77">
        <f>'Life&amp;Use'!AR80</f>
        <v>0</v>
      </c>
      <c r="CD155" s="77">
        <f>'Life&amp;Use'!AS80</f>
        <v>0</v>
      </c>
      <c r="CE155" s="77">
        <f>'Life&amp;Use'!AT80</f>
        <v>0</v>
      </c>
    </row>
    <row r="156" spans="2:83" x14ac:dyDescent="0.25">
      <c r="H156" s="18" t="s">
        <v>48</v>
      </c>
      <c r="AM156" s="13" t="s">
        <v>5</v>
      </c>
      <c r="AN156" s="13" t="s">
        <v>68</v>
      </c>
      <c r="AO156" s="182" t="s">
        <v>137</v>
      </c>
      <c r="AP156" s="77">
        <f>'Life&amp;Use'!E68</f>
        <v>100.8</v>
      </c>
      <c r="AQ156" s="77">
        <f>'Life&amp;Use'!F68</f>
        <v>86.4</v>
      </c>
      <c r="AR156" s="77">
        <f>'Life&amp;Use'!G68</f>
        <v>75.600000000000009</v>
      </c>
      <c r="AS156" s="77">
        <f>'Life&amp;Use'!H68</f>
        <v>61.2</v>
      </c>
      <c r="AT156" s="77">
        <f>'Life&amp;Use'!I68</f>
        <v>36</v>
      </c>
      <c r="AU156" s="77">
        <f>'Life&amp;Use'!J68</f>
        <v>0</v>
      </c>
      <c r="AV156" s="77">
        <f>'Life&amp;Use'!K68</f>
        <v>0</v>
      </c>
      <c r="AW156" s="77">
        <f>'Life&amp;Use'!L68</f>
        <v>0</v>
      </c>
      <c r="AX156" s="77">
        <f>'Life&amp;Use'!M68</f>
        <v>0</v>
      </c>
      <c r="AY156" s="77">
        <f>'Life&amp;Use'!N68</f>
        <v>0</v>
      </c>
      <c r="AZ156" s="77">
        <f>'Life&amp;Use'!O68</f>
        <v>0</v>
      </c>
      <c r="BA156" s="77">
        <f>'Life&amp;Use'!P68</f>
        <v>0</v>
      </c>
      <c r="BB156" s="77">
        <f>'Life&amp;Use'!Q68</f>
        <v>0</v>
      </c>
      <c r="BC156" s="77">
        <f>'Life&amp;Use'!R68</f>
        <v>0</v>
      </c>
      <c r="BD156" s="77">
        <f>'Life&amp;Use'!S68</f>
        <v>0</v>
      </c>
      <c r="BE156" s="77">
        <f>'Life&amp;Use'!T68</f>
        <v>0</v>
      </c>
      <c r="BF156" s="77">
        <f>'Life&amp;Use'!U68</f>
        <v>0</v>
      </c>
      <c r="BG156" s="77">
        <f>'Life&amp;Use'!V68</f>
        <v>0</v>
      </c>
      <c r="BH156" s="77">
        <f>'Life&amp;Use'!W68</f>
        <v>0</v>
      </c>
      <c r="BI156" s="77">
        <f>'Life&amp;Use'!X68</f>
        <v>0</v>
      </c>
      <c r="BJ156" s="77">
        <f>'Life&amp;Use'!Y68</f>
        <v>0</v>
      </c>
      <c r="BK156" s="77">
        <f>'Life&amp;Use'!Z68</f>
        <v>0</v>
      </c>
      <c r="BL156" s="77">
        <f>'Life&amp;Use'!AA68</f>
        <v>0</v>
      </c>
      <c r="BM156" s="77">
        <f>'Life&amp;Use'!AB68</f>
        <v>0</v>
      </c>
      <c r="BN156" s="77">
        <f>'Life&amp;Use'!AC68</f>
        <v>0</v>
      </c>
      <c r="BO156" s="77">
        <f>'Life&amp;Use'!AD68</f>
        <v>0</v>
      </c>
      <c r="BP156" s="77">
        <f>'Life&amp;Use'!AE68</f>
        <v>0</v>
      </c>
      <c r="BQ156" s="77">
        <f>'Life&amp;Use'!AF68</f>
        <v>0</v>
      </c>
      <c r="BR156" s="77">
        <f>'Life&amp;Use'!AG68</f>
        <v>0</v>
      </c>
      <c r="BS156" s="77">
        <f>'Life&amp;Use'!AH68</f>
        <v>0</v>
      </c>
      <c r="BT156" s="77">
        <f>'Life&amp;Use'!AI68</f>
        <v>0</v>
      </c>
      <c r="BU156" s="77">
        <f>'Life&amp;Use'!AJ68</f>
        <v>0</v>
      </c>
      <c r="BV156" s="77">
        <f>'Life&amp;Use'!AK68</f>
        <v>0</v>
      </c>
      <c r="BW156" s="77">
        <f>'Life&amp;Use'!AL68</f>
        <v>0</v>
      </c>
      <c r="BX156" s="77">
        <f>'Life&amp;Use'!AM68</f>
        <v>0</v>
      </c>
      <c r="BY156" s="77">
        <f>'Life&amp;Use'!AN68</f>
        <v>0</v>
      </c>
      <c r="BZ156" s="77">
        <f>'Life&amp;Use'!AO68</f>
        <v>0</v>
      </c>
      <c r="CA156" s="77">
        <f>'Life&amp;Use'!AP68</f>
        <v>0</v>
      </c>
      <c r="CB156" s="77">
        <f>'Life&amp;Use'!AQ68</f>
        <v>0</v>
      </c>
      <c r="CC156" s="77">
        <f>'Life&amp;Use'!AR68</f>
        <v>0</v>
      </c>
      <c r="CD156" s="77">
        <f>'Life&amp;Use'!AS68</f>
        <v>0</v>
      </c>
      <c r="CE156" s="77">
        <f>'Life&amp;Use'!AT68</f>
        <v>0</v>
      </c>
    </row>
    <row r="157" spans="2:83" x14ac:dyDescent="0.25">
      <c r="G157" s="4"/>
      <c r="H157" s="4"/>
      <c r="I157" s="4"/>
      <c r="J157" s="4"/>
      <c r="K157" s="4"/>
      <c r="L157" s="4"/>
      <c r="M157" s="4"/>
      <c r="N157" s="4"/>
      <c r="O157" s="4"/>
      <c r="P157" s="4"/>
      <c r="Q157" s="4"/>
      <c r="R157" s="4"/>
      <c r="S157" s="4"/>
      <c r="T157" s="4"/>
      <c r="U157" s="4"/>
      <c r="V157" s="4"/>
      <c r="W157" s="315" t="s">
        <v>167</v>
      </c>
      <c r="X157" s="316"/>
      <c r="Y157" s="317"/>
      <c r="Z157" s="13"/>
      <c r="AA157" s="305" t="s">
        <v>168</v>
      </c>
      <c r="AB157" s="305"/>
      <c r="AC157" s="305"/>
    </row>
    <row r="158" spans="2:83" ht="51" customHeight="1" x14ac:dyDescent="0.25">
      <c r="C158" s="259"/>
      <c r="G158" s="4"/>
      <c r="H158" s="4"/>
      <c r="I158" s="4"/>
      <c r="J158" s="4"/>
      <c r="K158" s="4"/>
      <c r="L158" s="4"/>
      <c r="M158" s="4"/>
      <c r="N158" s="4"/>
      <c r="O158" s="4"/>
      <c r="P158" s="4"/>
      <c r="Q158" s="4"/>
      <c r="R158" s="4"/>
      <c r="S158" s="4"/>
      <c r="T158" s="4"/>
      <c r="U158" s="4"/>
      <c r="V158" s="4"/>
      <c r="W158" s="269" t="s">
        <v>124</v>
      </c>
      <c r="X158" s="270" t="s">
        <v>63</v>
      </c>
      <c r="Y158" s="273" t="s">
        <v>166</v>
      </c>
      <c r="Z158" s="13"/>
      <c r="AA158" s="269" t="s">
        <v>124</v>
      </c>
      <c r="AB158" s="270" t="s">
        <v>63</v>
      </c>
      <c r="AC158" s="273" t="s">
        <v>166</v>
      </c>
    </row>
    <row r="159" spans="2:83" x14ac:dyDescent="0.25">
      <c r="C159" s="331" t="s">
        <v>323</v>
      </c>
      <c r="E159" s="13" t="s">
        <v>0</v>
      </c>
      <c r="F159" s="13"/>
      <c r="G159" s="4"/>
      <c r="H159" s="4"/>
      <c r="I159" s="4"/>
      <c r="J159" s="4"/>
      <c r="K159" s="4"/>
      <c r="L159" s="4"/>
      <c r="M159" s="4"/>
      <c r="N159" s="4"/>
      <c r="O159" s="4"/>
      <c r="P159" s="4"/>
      <c r="Q159" s="4"/>
      <c r="R159" s="4"/>
      <c r="S159" s="4"/>
      <c r="T159" s="4"/>
      <c r="U159" s="4"/>
      <c r="V159" s="4"/>
      <c r="W159" s="262">
        <f>AO5/SUM(AO$5:AO$10)</f>
        <v>0.2982719272736154</v>
      </c>
      <c r="X159" s="264">
        <f>AO78/(AO$78+AO$81+AO$88+AO$91+AO$95+AO$98)</f>
        <v>4.7602310304784311E-2</v>
      </c>
      <c r="Y159" s="266">
        <f>AO128/(AO$128+AO$131+AO$138+AO$141+AO$145+AO$148)</f>
        <v>0.52519588769836734</v>
      </c>
      <c r="Z159" s="13"/>
      <c r="AA159" s="262">
        <f t="shared" ref="AA159:AA164" si="57">AT5/SUM(AT$5:AT$10)</f>
        <v>0.26479568231980494</v>
      </c>
      <c r="AB159" s="264">
        <f>AT78/(AT$78+AT$81+AT$88+AT$91+AT$95+AT$98)</f>
        <v>3.8876683009653079E-2</v>
      </c>
      <c r="AC159" s="266">
        <f>AT128/(AT$128+AT$131+AT$138+AT$141+AT$145+AT$148)</f>
        <v>0.50612141889818352</v>
      </c>
    </row>
    <row r="160" spans="2:83" x14ac:dyDescent="0.25">
      <c r="C160" s="331"/>
      <c r="E160" s="13" t="s">
        <v>1</v>
      </c>
      <c r="F160" s="13"/>
      <c r="G160" s="4"/>
      <c r="H160" s="4"/>
      <c r="I160" s="4"/>
      <c r="J160" s="4"/>
      <c r="K160" s="4"/>
      <c r="L160" s="4"/>
      <c r="M160" s="4"/>
      <c r="N160" s="4"/>
      <c r="O160" s="4"/>
      <c r="P160" s="4"/>
      <c r="Q160" s="4"/>
      <c r="R160" s="4"/>
      <c r="S160" s="4"/>
      <c r="T160" s="4"/>
      <c r="U160" s="4"/>
      <c r="V160" s="4"/>
      <c r="W160" s="262">
        <f t="shared" ref="W160:W164" si="58">AO6/SUM(AO$5:AO$10)</f>
        <v>0.24241895234444116</v>
      </c>
      <c r="X160" s="264">
        <f>AO81/(AO$78+AO$81+AO$88+AO$91+AO$95+AO$98)</f>
        <v>0.30667957826826797</v>
      </c>
      <c r="Y160" s="266">
        <f>AO131/(AO$128+AO$131+AO$138+AO$141+AO$145+AO$148)</f>
        <v>0.18424566469059095</v>
      </c>
      <c r="Z160" s="13"/>
      <c r="AA160" s="262">
        <f t="shared" si="57"/>
        <v>0.15280776227323567</v>
      </c>
      <c r="AB160" s="264">
        <f>AT81/(AT$78+AT$81+AT$88+AT$91+AT$95+AT$98)</f>
        <v>0.17220902515505387</v>
      </c>
      <c r="AC160" s="266">
        <f>AT131/(AT$128+AT$131+AT$138+AT$141+AT$145+AT$148)</f>
        <v>0.13208341385720082</v>
      </c>
    </row>
    <row r="161" spans="3:29" x14ac:dyDescent="0.25">
      <c r="C161" s="331"/>
      <c r="E161" s="13" t="s">
        <v>305</v>
      </c>
      <c r="F161" s="13"/>
      <c r="G161" s="4"/>
      <c r="H161" s="4"/>
      <c r="I161" s="4"/>
      <c r="J161" s="4"/>
      <c r="K161" s="4"/>
      <c r="L161" s="4"/>
      <c r="M161" s="4"/>
      <c r="N161" s="4"/>
      <c r="O161" s="4"/>
      <c r="P161" s="4"/>
      <c r="Q161" s="4"/>
      <c r="R161" s="4"/>
      <c r="S161" s="4"/>
      <c r="T161" s="4"/>
      <c r="U161" s="4"/>
      <c r="V161" s="4"/>
      <c r="W161" s="262">
        <f t="shared" si="58"/>
        <v>0.26963400056415554</v>
      </c>
      <c r="X161" s="264">
        <f>AO88/(AO$78+AO$81+AO$88+AO$91+AO$95+AO$98)</f>
        <v>0.46964101986928602</v>
      </c>
      <c r="Y161" s="266">
        <f>AO138/(AO$128+AO$131+AO$138+AO$141+AO$145+AO$148)</f>
        <v>8.8573425763367075E-2</v>
      </c>
      <c r="Z161" s="13"/>
      <c r="AA161" s="262">
        <f t="shared" si="57"/>
        <v>0.37062990595182488</v>
      </c>
      <c r="AB161" s="264">
        <f>AT88/(AT$78+AT$81+AT$88+AT$91+AT$95+AT$98)</f>
        <v>0.59387422953590818</v>
      </c>
      <c r="AC161" s="266">
        <f>AT138/(AT$128+AT$131+AT$138+AT$141+AT$145+AT$148)</f>
        <v>0.13216124687322642</v>
      </c>
    </row>
    <row r="162" spans="3:29" x14ac:dyDescent="0.25">
      <c r="C162" s="331"/>
      <c r="E162" s="13" t="s">
        <v>3</v>
      </c>
      <c r="F162" s="13"/>
      <c r="G162" s="4"/>
      <c r="H162" s="4"/>
      <c r="I162" s="4"/>
      <c r="J162" s="4"/>
      <c r="K162" s="4"/>
      <c r="L162" s="4"/>
      <c r="M162" s="4"/>
      <c r="N162" s="4"/>
      <c r="O162" s="4"/>
      <c r="P162" s="4"/>
      <c r="Q162" s="4"/>
      <c r="R162" s="4"/>
      <c r="S162" s="4"/>
      <c r="T162" s="4"/>
      <c r="U162" s="4"/>
      <c r="V162" s="4"/>
      <c r="W162" s="262">
        <f t="shared" si="58"/>
        <v>0.10109076634235946</v>
      </c>
      <c r="X162" s="264">
        <f>AO91/(AO$78+AO$81+AO$88+AO$91+AO$95+AO$98)</f>
        <v>0.17607709155766157</v>
      </c>
      <c r="Y162" s="266">
        <f>AO141/(AO$128+AO$131+AO$138+AO$141+AO$145+AO$148)</f>
        <v>3.3207813069763052E-2</v>
      </c>
      <c r="Z162" s="13"/>
      <c r="AA162" s="262">
        <f t="shared" si="57"/>
        <v>1.3596932463924865E-2</v>
      </c>
      <c r="AB162" s="264">
        <f>AT91/(AT$78+AT$81+AT$88+AT$91+AT$95+AT$98)</f>
        <v>2.1786875968165236E-2</v>
      </c>
      <c r="AC162" s="266">
        <f>AT141/(AT$128+AT$131+AT$138+AT$141+AT$145+AT$148)</f>
        <v>4.8484688343442411E-3</v>
      </c>
    </row>
    <row r="163" spans="3:29" x14ac:dyDescent="0.25">
      <c r="C163" s="331"/>
      <c r="E163" s="13" t="s">
        <v>4</v>
      </c>
      <c r="F163" s="13"/>
      <c r="G163" s="4"/>
      <c r="H163" s="4"/>
      <c r="I163" s="4"/>
      <c r="J163" s="4"/>
      <c r="K163" s="4"/>
      <c r="L163" s="4"/>
      <c r="M163" s="4"/>
      <c r="N163" s="4"/>
      <c r="O163" s="4"/>
      <c r="P163" s="4"/>
      <c r="Q163" s="4"/>
      <c r="R163" s="4"/>
      <c r="S163" s="4"/>
      <c r="T163" s="4"/>
      <c r="U163" s="4"/>
      <c r="V163" s="4"/>
      <c r="W163" s="262">
        <f t="shared" si="58"/>
        <v>8.8584353475428326E-2</v>
      </c>
      <c r="X163" s="264">
        <f>AO95/(AO$78+AO$81+AO$88+AO$91+AO$95+AO$98)</f>
        <v>0</v>
      </c>
      <c r="Y163" s="266">
        <f>AO145/(AO$128+AO$131+AO$138+AO$141+AO$145+AO$148)</f>
        <v>0.16877720877791147</v>
      </c>
      <c r="Z163" s="13"/>
      <c r="AA163" s="262">
        <f t="shared" si="57"/>
        <v>7.8617310540433777E-2</v>
      </c>
      <c r="AB163" s="264">
        <f>AT95/(AT$78+AT$81+AT$88+AT$91+AT$95+AT$98)</f>
        <v>0</v>
      </c>
      <c r="AC163" s="266">
        <f>AT145/(AT$128+AT$131+AT$138+AT$141+AT$145+AT$148)</f>
        <v>0.16259599507743083</v>
      </c>
    </row>
    <row r="164" spans="3:29" ht="12.6" thickBot="1" x14ac:dyDescent="0.3">
      <c r="C164" s="331"/>
      <c r="E164" s="105" t="s">
        <v>5</v>
      </c>
      <c r="F164" s="13"/>
      <c r="G164" s="4"/>
      <c r="H164" s="4"/>
      <c r="I164" s="4"/>
      <c r="J164" s="4"/>
      <c r="K164" s="4"/>
      <c r="L164" s="4"/>
      <c r="M164" s="4"/>
      <c r="N164" s="4"/>
      <c r="O164" s="4"/>
      <c r="P164" s="4"/>
      <c r="Q164" s="4"/>
      <c r="R164" s="4"/>
      <c r="S164" s="4"/>
      <c r="T164" s="4"/>
      <c r="U164" s="4"/>
      <c r="V164" s="4"/>
      <c r="W164" s="263">
        <f t="shared" si="58"/>
        <v>0</v>
      </c>
      <c r="X164" s="265">
        <f>AO98/(AO$78+AO$81+AO$88+AO$91+AO$95+AO$98)</f>
        <v>0</v>
      </c>
      <c r="Y164" s="267">
        <f>AO148/(AO$128+AO$131+AO$138+AO$141+AO$145+AO$148)</f>
        <v>0</v>
      </c>
      <c r="Z164" s="13"/>
      <c r="AA164" s="263">
        <f t="shared" si="57"/>
        <v>0.11955240645077572</v>
      </c>
      <c r="AB164" s="265">
        <f>AT98/(AT$78+AT$81+AT$88+AT$91+AT$95+AT$98)</f>
        <v>0.17325318633121961</v>
      </c>
      <c r="AC164" s="267">
        <f>AT148/(AT$128+AT$131+AT$138+AT$141+AT$145+AT$148)</f>
        <v>6.218945645961424E-2</v>
      </c>
    </row>
    <row r="165" spans="3:29" hidden="1" x14ac:dyDescent="0.25">
      <c r="C165" s="70"/>
      <c r="E165" s="13" t="s">
        <v>27</v>
      </c>
      <c r="F165" s="13"/>
      <c r="G165" s="4"/>
      <c r="H165" s="4"/>
      <c r="I165" s="4"/>
      <c r="J165" s="4"/>
      <c r="K165" s="4"/>
      <c r="L165" s="4"/>
      <c r="M165" s="4"/>
      <c r="N165" s="4"/>
      <c r="O165" s="4"/>
      <c r="P165" s="4"/>
      <c r="Q165" s="4"/>
      <c r="R165" s="4"/>
      <c r="S165" s="4"/>
      <c r="T165" s="4"/>
      <c r="U165" s="4"/>
      <c r="V165" s="4"/>
      <c r="W165" s="107">
        <f>SUM(W159:W164)</f>
        <v>0.99999999999999989</v>
      </c>
      <c r="X165" s="107">
        <f t="shared" ref="X165:Y165" si="59">SUM(X159:X164)</f>
        <v>0.99999999999999989</v>
      </c>
      <c r="Y165" s="107">
        <f t="shared" si="59"/>
        <v>0.99999999999999989</v>
      </c>
      <c r="Z165" s="13"/>
      <c r="AA165" s="107">
        <f>SUM(AA159:AA164)</f>
        <v>0.99999999999999989</v>
      </c>
      <c r="AB165" s="107">
        <f>SUM(AB159:AB164)</f>
        <v>1</v>
      </c>
      <c r="AC165" s="107">
        <f t="shared" ref="AC165" si="60">SUM(AC159:AC164)</f>
        <v>1</v>
      </c>
    </row>
  </sheetData>
  <mergeCells count="55">
    <mergeCell ref="H20:H22"/>
    <mergeCell ref="B21:C21"/>
    <mergeCell ref="B22:C22"/>
    <mergeCell ref="B2:C2"/>
    <mergeCell ref="E2:E4"/>
    <mergeCell ref="F2:F4"/>
    <mergeCell ref="G2:G4"/>
    <mergeCell ref="H2:H4"/>
    <mergeCell ref="B3:C3"/>
    <mergeCell ref="B4:C4"/>
    <mergeCell ref="B46:B48"/>
    <mergeCell ref="B20:C20"/>
    <mergeCell ref="E20:E22"/>
    <mergeCell ref="F20:F22"/>
    <mergeCell ref="G20:G22"/>
    <mergeCell ref="B23:B28"/>
    <mergeCell ref="B29:B31"/>
    <mergeCell ref="B32:B38"/>
    <mergeCell ref="B39:B41"/>
    <mergeCell ref="B42:B45"/>
    <mergeCell ref="B96:B98"/>
    <mergeCell ref="B49:B50"/>
    <mergeCell ref="AM54:AN54"/>
    <mergeCell ref="B70:C70"/>
    <mergeCell ref="E70:E72"/>
    <mergeCell ref="F70:F72"/>
    <mergeCell ref="G70:G72"/>
    <mergeCell ref="H70:H72"/>
    <mergeCell ref="B71:C71"/>
    <mergeCell ref="B72:C72"/>
    <mergeCell ref="B73:B78"/>
    <mergeCell ref="B79:B81"/>
    <mergeCell ref="B82:B88"/>
    <mergeCell ref="B89:B91"/>
    <mergeCell ref="B92:B95"/>
    <mergeCell ref="B99:B100"/>
    <mergeCell ref="AM104:AN104"/>
    <mergeCell ref="B120:C120"/>
    <mergeCell ref="E120:E122"/>
    <mergeCell ref="F120:F122"/>
    <mergeCell ref="G120:G122"/>
    <mergeCell ref="H120:H122"/>
    <mergeCell ref="B121:C121"/>
    <mergeCell ref="B122:C122"/>
    <mergeCell ref="C159:C164"/>
    <mergeCell ref="AA157:AC157"/>
    <mergeCell ref="B149:B150"/>
    <mergeCell ref="AM154:AN154"/>
    <mergeCell ref="B123:B128"/>
    <mergeCell ref="B129:B131"/>
    <mergeCell ref="B132:B138"/>
    <mergeCell ref="B139:B141"/>
    <mergeCell ref="B142:B145"/>
    <mergeCell ref="B146:B148"/>
    <mergeCell ref="W157:Y157"/>
  </mergeCells>
  <pageMargins left="0.7" right="0.7" top="0.75" bottom="0.75" header="0.3" footer="0.3"/>
  <pageSetup paperSize="9" scale="77" orientation="landscape" horizontalDpi="4294967293" r:id="rId1"/>
  <headerFooter>
    <oddHeader>&amp;C&amp;8MELISA v0</oddHeader>
    <oddFooter>&amp;C&amp;8VHK for EC, Jan. 2015&amp;R&amp;8&amp;P</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30</vt:i4>
      </vt:variant>
    </vt:vector>
  </HeadingPairs>
  <TitlesOfParts>
    <vt:vector size="42" baseType="lpstr">
      <vt:lpstr>INFO</vt:lpstr>
      <vt:lpstr>Sales</vt:lpstr>
      <vt:lpstr>Life&amp;Use</vt:lpstr>
      <vt:lpstr>Stock</vt:lpstr>
      <vt:lpstr>Lumen</vt:lpstr>
      <vt:lpstr>Power</vt:lpstr>
      <vt:lpstr>Hours</vt:lpstr>
      <vt:lpstr>Energy</vt:lpstr>
      <vt:lpstr>ConsMarket</vt:lpstr>
      <vt:lpstr>IndustryRevenue</vt:lpstr>
      <vt:lpstr>EnergyCosts</vt:lpstr>
      <vt:lpstr>ConsExpense</vt:lpstr>
      <vt:lpstr>ElecPriceNonRES</vt:lpstr>
      <vt:lpstr>ElecPriceRES</vt:lpstr>
      <vt:lpstr>ConsExpense!Frac</vt:lpstr>
      <vt:lpstr>ConsMarket!Frac</vt:lpstr>
      <vt:lpstr>Energy!Frac</vt:lpstr>
      <vt:lpstr>EnergyCosts!Frac</vt:lpstr>
      <vt:lpstr>Hours!Frac</vt:lpstr>
      <vt:lpstr>IndustryRevenue!Frac</vt:lpstr>
      <vt:lpstr>'Life&amp;Use'!Frac</vt:lpstr>
      <vt:lpstr>Lumen!Frac</vt:lpstr>
      <vt:lpstr>Power!Frac</vt:lpstr>
      <vt:lpstr>Sales!Frac</vt:lpstr>
      <vt:lpstr>Stock!Frac</vt:lpstr>
      <vt:lpstr>LifeHours</vt:lpstr>
      <vt:lpstr>LifeYearsNonRes</vt:lpstr>
      <vt:lpstr>LifeYearsRes</vt:lpstr>
      <vt:lpstr>LMfrom2016</vt:lpstr>
      <vt:lpstr>LMpWfrom2016</vt:lpstr>
      <vt:lpstr>LMpWupto2016</vt:lpstr>
      <vt:lpstr>LMupto2016</vt:lpstr>
      <vt:lpstr>LWFfrom2016</vt:lpstr>
      <vt:lpstr>LWFupto2016</vt:lpstr>
      <vt:lpstr>OperationHoursNonRes</vt:lpstr>
      <vt:lpstr>OperationHoursRes</vt:lpstr>
      <vt:lpstr>'Life&amp;Use'!Print_Area</vt:lpstr>
      <vt:lpstr>RelInc</vt:lpstr>
      <vt:lpstr>RelNonRes</vt:lpstr>
      <vt:lpstr>RelRes</vt:lpstr>
      <vt:lpstr>WattsFrom2016</vt:lpstr>
      <vt:lpstr>WattsUpto2016</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Rene</dc:creator>
  <cp:lastModifiedBy>Leo Wierda</cp:lastModifiedBy>
  <cp:lastPrinted>2015-02-23T11:29:48Z</cp:lastPrinted>
  <dcterms:created xsi:type="dcterms:W3CDTF">2013-06-11T13:37:02Z</dcterms:created>
  <dcterms:modified xsi:type="dcterms:W3CDTF">2015-02-23T13:17:37Z</dcterms:modified>
</cp:coreProperties>
</file>